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posiflexindia-my.sharepoint.com/personal/dhanya_posiflexindia_com/Documents/2021/Sales Out Report_Quarterly/"/>
    </mc:Choice>
  </mc:AlternateContent>
  <xr:revisionPtr revIDLastSave="561" documentId="13_ncr:40009_{DAF0A6E4-148A-4FF3-B8A9-24C16B414C92}" xr6:coauthVersionLast="46" xr6:coauthVersionMax="46" xr10:uidLastSave="{CAE1BF4A-3489-47F8-A5D6-6AE282B95439}"/>
  <bookViews>
    <workbookView xWindow="-120" yWindow="-120" windowWidth="20730" windowHeight="11160" tabRatio="772" firstSheet="48" activeTab="48" xr2:uid="{00000000-000D-0000-FFFF-FFFF00000000}"/>
  </bookViews>
  <sheets>
    <sheet name="sales snap" sheetId="9" r:id="rId1"/>
    <sheet name="Quinta_Con_JAN" sheetId="1051" r:id="rId2"/>
    <sheet name="Quinta_JAN" sheetId="960" r:id="rId3"/>
    <sheet name="Quinta_Con_Feb" sheetId="1099" r:id="rId4"/>
    <sheet name="Quinta_Feb" sheetId="1098" r:id="rId5"/>
    <sheet name="Quinta_Con_Mar" sheetId="1131" r:id="rId6"/>
    <sheet name="Quinta_Mar" sheetId="1116" r:id="rId7"/>
    <sheet name="Portwell_Con_Sales Team" sheetId="1068" r:id="rId8"/>
    <sheet name="Portwell_Sales Team" sheetId="1067" r:id="rId9"/>
    <sheet name="Portwell_Con_JAN" sheetId="1052" r:id="rId10"/>
    <sheet name="Portwell_JAN" sheetId="958" r:id="rId11"/>
    <sheet name="Portwell_Con_Feb" sheetId="1071" r:id="rId12"/>
    <sheet name="Portwell_Feb" sheetId="1070" r:id="rId13"/>
    <sheet name="Portwell_Con_Mar" sheetId="1130" r:id="rId14"/>
    <sheet name="Portwell_Mar" sheetId="1129" r:id="rId15"/>
    <sheet name="Portwell_Con_March_Sales Team" sheetId="1136" r:id="rId16"/>
    <sheet name="Portwell_Sales Team_March" sheetId="1135" r:id="rId17"/>
    <sheet name="ERP_Con_JAN" sheetId="1053" r:id="rId18"/>
    <sheet name="ERP_JAN" sheetId="959" r:id="rId19"/>
    <sheet name="ERP_Con_Feb" sheetId="1073" r:id="rId20"/>
    <sheet name="ERP_FEB" sheetId="1072" r:id="rId21"/>
    <sheet name="ERP_Con_Mar" sheetId="1124" r:id="rId22"/>
    <sheet name="ERP_MAR" sheetId="1117" r:id="rId23"/>
    <sheet name="Equinox_Con_JAN" sheetId="1054" r:id="rId24"/>
    <sheet name="Equinox_JAN" sheetId="974" r:id="rId25"/>
    <sheet name="Equinox_Con_Feb" sheetId="1091" r:id="rId26"/>
    <sheet name="Equinox_Feb" sheetId="1090" r:id="rId27"/>
    <sheet name="Equinox_Con_Mar" sheetId="1133" r:id="rId28"/>
    <sheet name="Equinox_Mar" sheetId="1132" r:id="rId29"/>
    <sheet name="Tur_Con_Jan" sheetId="1055" r:id="rId30"/>
    <sheet name="Tur_JAN" sheetId="979" r:id="rId31"/>
    <sheet name="Tur_Con_Feb" sheetId="1096" r:id="rId32"/>
    <sheet name="Tur_Feb" sheetId="1074" r:id="rId33"/>
    <sheet name="Tur_Con_Mar" sheetId="1113" r:id="rId34"/>
    <sheet name="Tur_Mar" sheetId="1112" r:id="rId35"/>
    <sheet name="Smart_Con_Jan" sheetId="1066" r:id="rId36"/>
    <sheet name="Smart_JAN" sheetId="972" r:id="rId37"/>
    <sheet name="_Smart_Con_Feb" sheetId="1100" r:id="rId38"/>
    <sheet name="Smart_Feb" sheetId="1092" r:id="rId39"/>
    <sheet name="Smart_Con_Mar" sheetId="1128" r:id="rId40"/>
    <sheet name="Smart_Mar" sheetId="1122" r:id="rId41"/>
    <sheet name="Odyssey_Con_JAN" sheetId="1060" r:id="rId42"/>
    <sheet name="Odyssey_JAN" sheetId="954" r:id="rId43"/>
    <sheet name="Odyssety_Con_Feb" sheetId="1084" r:id="rId44"/>
    <sheet name="Odyssey_Feb" sheetId="1083" r:id="rId45"/>
    <sheet name="Odyssey_Con_Mar" sheetId="1115" r:id="rId46"/>
    <sheet name="Odyssey_Mar" sheetId="1114" r:id="rId47"/>
    <sheet name="Hollasons_Con_JAN" sheetId="1059" r:id="rId48"/>
    <sheet name="Hollasons_JAN" sheetId="953" r:id="rId49"/>
    <sheet name="Hollasons_Con_Feb" sheetId="1093" r:id="rId50"/>
    <sheet name="Hollasons_Feb" sheetId="1085" r:id="rId51"/>
    <sheet name="Hollasons_Con_Mar" sheetId="1118" r:id="rId52"/>
    <sheet name="Hollasons_Mar" sheetId="1107" r:id="rId53"/>
    <sheet name="i-TecSys_Con_JAN" sheetId="1065" r:id="rId54"/>
    <sheet name="i-TecSys_JAN" sheetId="952" r:id="rId55"/>
    <sheet name="i-TecSys_Con_Feb" sheetId="1077" r:id="rId56"/>
    <sheet name="i-TecSys_Feb" sheetId="1076" r:id="rId57"/>
    <sheet name="i-TecSys_Con_Mar" sheetId="1119" r:id="rId58"/>
    <sheet name="i-TecSys_Mar" sheetId="1108" r:id="rId59"/>
    <sheet name="Ageis_Con_Jan" sheetId="1061" r:id="rId60"/>
    <sheet name="Ageis_JAN" sheetId="957" r:id="rId61"/>
    <sheet name="Ageis_Con_Feb" sheetId="1079" r:id="rId62"/>
    <sheet name="Ageis_Feb" sheetId="1078" r:id="rId63"/>
    <sheet name="Ageis_Con_Mar" sheetId="1127" r:id="rId64"/>
    <sheet name="Ageis_Mar" sheetId="1109" r:id="rId65"/>
    <sheet name="Supre_Con_Jan" sheetId="1069" r:id="rId66"/>
    <sheet name="Supre_JAN" sheetId="965" r:id="rId67"/>
    <sheet name="Supre_Con_Feb" sheetId="1097" r:id="rId68"/>
    <sheet name="Supre_Feb" sheetId="1080" r:id="rId69"/>
    <sheet name="Supre_Con_Mar" sheetId="1105" r:id="rId70"/>
    <sheet name="Supre_Mar" sheetId="1104" r:id="rId71"/>
    <sheet name="Aashitech_Con_East" sheetId="1063" r:id="rId72"/>
    <sheet name="Aashitech_Jan_East" sheetId="1057" r:id="rId73"/>
    <sheet name="Aashitech_Con_Feb_East" sheetId="1087" r:id="rId74"/>
    <sheet name="Aashitech_Feb_East" sheetId="1086" r:id="rId75"/>
    <sheet name="Aashitech_Con_Mar" sheetId="1126" r:id="rId76"/>
    <sheet name="Aashitech_Mar_East" sheetId="1110" r:id="rId77"/>
    <sheet name="Aashitech_Con_West" sheetId="1062" r:id="rId78"/>
    <sheet name="Aashitech_JAN_West" sheetId="951" r:id="rId79"/>
    <sheet name="Aashitech_Con_Feb_West" sheetId="1089" r:id="rId80"/>
    <sheet name="Sheet1" sheetId="1134" r:id="rId81"/>
    <sheet name="Aashitech_Feb_West" sheetId="1088" r:id="rId82"/>
    <sheet name="Aashitech_Con_West_Mar" sheetId="1120" r:id="rId83"/>
    <sheet name="Aashitech_Mar_West" sheetId="1106" r:id="rId84"/>
    <sheet name="Infoaccords_Con_JAN" sheetId="1056" r:id="rId85"/>
    <sheet name="Infoaccords_JAN" sheetId="1050" r:id="rId86"/>
    <sheet name="Infoaacords_Con_Feb" sheetId="1101" r:id="rId87"/>
    <sheet name="Infoaccords_Feb" sheetId="1095" r:id="rId88"/>
    <sheet name="Infoaccords_Con_Mar" sheetId="1125" r:id="rId89"/>
    <sheet name="Infoaccords_Mar" sheetId="1121" r:id="rId90"/>
    <sheet name="RT_Con_Feb" sheetId="1103" r:id="rId91"/>
    <sheet name="RT Computers_Feb" sheetId="1102" r:id="rId92"/>
    <sheet name="RT Computers_Con_Mar" sheetId="1123" r:id="rId93"/>
    <sheet name="RT Computers_Mar" sheetId="1111" r:id="rId94"/>
    <sheet name="GM_Apr" sheetId="575" state="hidden" r:id="rId95"/>
    <sheet name="Supreme_MAY" sheetId="333" state="hidden" r:id="rId96"/>
  </sheets>
  <externalReferences>
    <externalReference r:id="rId97"/>
    <externalReference r:id="rId98"/>
  </externalReferences>
  <definedNames>
    <definedName name="_xlnm._FilterDatabase" localSheetId="74" hidden="1">Aashitech_Feb_East!$A$1:$K$21</definedName>
    <definedName name="_xlnm._FilterDatabase" localSheetId="81" hidden="1">Aashitech_Feb_West!$A$1:$K$110</definedName>
    <definedName name="_xlnm._FilterDatabase" localSheetId="72" hidden="1">Aashitech_Jan_East!$A$1:$K$15</definedName>
    <definedName name="_xlnm._FilterDatabase" localSheetId="78" hidden="1">Aashitech_JAN_West!$A$1:$K$96</definedName>
    <definedName name="_xlnm._FilterDatabase" localSheetId="83" hidden="1">Aashitech_Mar_West!$A$1:$K$154</definedName>
    <definedName name="_xlnm._FilterDatabase" localSheetId="62" hidden="1">Ageis_Feb!$A$1:$K$152</definedName>
    <definedName name="_xlnm._FilterDatabase" localSheetId="60" hidden="1">Ageis_JAN!$A$1:$K$124</definedName>
    <definedName name="_xlnm._FilterDatabase" localSheetId="64" hidden="1">Ageis_Mar!$A$1:$K$193</definedName>
    <definedName name="_xlnm._FilterDatabase" localSheetId="26" hidden="1">Equinox_Feb!$A$1:$K$29</definedName>
    <definedName name="_xlnm._FilterDatabase" localSheetId="24" hidden="1">Equinox_JAN!$A$1:$K$21</definedName>
    <definedName name="_xlnm._FilterDatabase" localSheetId="28" hidden="1">Equinox_Mar!$A$1:$K$23</definedName>
    <definedName name="_xlnm._FilterDatabase" localSheetId="20" hidden="1">ERP_FEB!$A$1:$O$1542</definedName>
    <definedName name="_xlnm._FilterDatabase" localSheetId="18" hidden="1">ERP_JAN!$A$1:$O$1215</definedName>
    <definedName name="_xlnm._FilterDatabase" localSheetId="22" hidden="1">ERP_MAR!$A$1:$O$1673</definedName>
    <definedName name="_xlnm._FilterDatabase" localSheetId="50" hidden="1">Hollasons_Feb!$A$1:$K$86</definedName>
    <definedName name="_xlnm._FilterDatabase" localSheetId="48" hidden="1">Hollasons_JAN!$A$1:$K$39</definedName>
    <definedName name="_xlnm._FilterDatabase" localSheetId="52" hidden="1">Hollasons_Mar!$A$1:$K$67</definedName>
    <definedName name="_xlnm._FilterDatabase" localSheetId="87" hidden="1">Infoaccords_Feb!$A$1:$K$50</definedName>
    <definedName name="_xlnm._FilterDatabase" localSheetId="85" hidden="1">Infoaccords_JAN!$A$1:$K$46</definedName>
    <definedName name="_xlnm._FilterDatabase" localSheetId="89" hidden="1">Infoaccords_Mar!$A$1:$K$50</definedName>
    <definedName name="_xlnm._FilterDatabase" localSheetId="56" hidden="1">'i-TecSys_Feb'!$A$1:$K$27</definedName>
    <definedName name="_xlnm._FilterDatabase" localSheetId="54" hidden="1">'i-TecSys_JAN'!$A$1:$K$36</definedName>
    <definedName name="_xlnm._FilterDatabase" localSheetId="58" hidden="1">'i-TecSys_Mar'!$A$1:$K$38</definedName>
    <definedName name="_xlnm._FilterDatabase" localSheetId="44" hidden="1">Odyssey_Feb!$A$1:$K$44</definedName>
    <definedName name="_xlnm._FilterDatabase" localSheetId="42" hidden="1">Odyssey_JAN!$A$1:$K$25</definedName>
    <definedName name="_xlnm._FilterDatabase" localSheetId="46" hidden="1">Odyssey_Mar!$A$1:$K$59</definedName>
    <definedName name="_xlnm._FilterDatabase" localSheetId="14" hidden="1">Portwell_Mar!$A$1:$L$76</definedName>
    <definedName name="_xlnm._FilterDatabase" localSheetId="4" hidden="1">Quinta_Feb!$A$1:$M$275</definedName>
    <definedName name="_xlnm._FilterDatabase" localSheetId="2" hidden="1">Quinta_JAN!$A$1:$M$103</definedName>
    <definedName name="_xlnm._FilterDatabase" localSheetId="6" hidden="1">Quinta_Mar!$A$1:$M$274</definedName>
    <definedName name="_xlnm._FilterDatabase" localSheetId="0" hidden="1">'sales snap'!$A$79:$AS$158</definedName>
    <definedName name="_xlnm._FilterDatabase" localSheetId="38" hidden="1">Smart_Feb!$A$1:$K$140</definedName>
    <definedName name="_xlnm._FilterDatabase" localSheetId="36" hidden="1">Smart_JAN!$A$1:$K$91</definedName>
    <definedName name="_xlnm._FilterDatabase" localSheetId="40" hidden="1">Smart_Mar!$A$1:$K$152</definedName>
    <definedName name="_xlnm._FilterDatabase" localSheetId="69" hidden="1">[1]Sheet1!#REF!</definedName>
    <definedName name="_xlnm._FilterDatabase" localSheetId="68" hidden="1">Supre_Feb!$A$1:$K$208</definedName>
    <definedName name="_xlnm._FilterDatabase" localSheetId="66" hidden="1">Supre_JAN!$A$1:$K$132</definedName>
    <definedName name="_xlnm._FilterDatabase" localSheetId="70" hidden="1">Supre_Mar!$A$1:$K$210</definedName>
    <definedName name="_xlnm._FilterDatabase" localSheetId="32" hidden="1">Tur_Feb!$A$1:$K$150</definedName>
    <definedName name="_xlnm._FilterDatabase" localSheetId="30" hidden="1">Tur_JAN!$A$1:$K$71</definedName>
    <definedName name="_xlnm._FilterDatabase" localSheetId="34" hidden="1">Tur_Mar!$A$1:$K$113</definedName>
  </definedNames>
  <calcPr calcId="191029"/>
  <pivotCaches>
    <pivotCache cacheId="3" r:id="rId99"/>
    <pivotCache cacheId="4" r:id="rId100"/>
    <pivotCache cacheId="5" r:id="rId101"/>
    <pivotCache cacheId="6" r:id="rId102"/>
    <pivotCache cacheId="7" r:id="rId103"/>
    <pivotCache cacheId="8" r:id="rId104"/>
    <pivotCache cacheId="9" r:id="rId105"/>
    <pivotCache cacheId="10" r:id="rId106"/>
    <pivotCache cacheId="11" r:id="rId107"/>
    <pivotCache cacheId="12" r:id="rId108"/>
    <pivotCache cacheId="13" r:id="rId109"/>
    <pivotCache cacheId="14" r:id="rId110"/>
    <pivotCache cacheId="15" r:id="rId111"/>
    <pivotCache cacheId="16" r:id="rId112"/>
    <pivotCache cacheId="17" r:id="rId113"/>
    <pivotCache cacheId="18" r:id="rId114"/>
    <pivotCache cacheId="19" r:id="rId115"/>
    <pivotCache cacheId="20" r:id="rId116"/>
    <pivotCache cacheId="21" r:id="rId117"/>
    <pivotCache cacheId="22" r:id="rId118"/>
    <pivotCache cacheId="23" r:id="rId119"/>
    <pivotCache cacheId="24" r:id="rId120"/>
    <pivotCache cacheId="25" r:id="rId121"/>
    <pivotCache cacheId="26" r:id="rId122"/>
    <pivotCache cacheId="27" r:id="rId123"/>
    <pivotCache cacheId="28" r:id="rId124"/>
    <pivotCache cacheId="29" r:id="rId125"/>
    <pivotCache cacheId="30" r:id="rId126"/>
    <pivotCache cacheId="31" r:id="rId127"/>
    <pivotCache cacheId="32" r:id="rId128"/>
    <pivotCache cacheId="33" r:id="rId129"/>
    <pivotCache cacheId="34" r:id="rId130"/>
    <pivotCache cacheId="35" r:id="rId131"/>
    <pivotCache cacheId="36" r:id="rId132"/>
    <pivotCache cacheId="37" r:id="rId133"/>
    <pivotCache cacheId="38" r:id="rId134"/>
    <pivotCache cacheId="39" r:id="rId135"/>
    <pivotCache cacheId="40" r:id="rId136"/>
    <pivotCache cacheId="41" r:id="rId137"/>
    <pivotCache cacheId="42" r:id="rId138"/>
    <pivotCache cacheId="43" r:id="rId139"/>
    <pivotCache cacheId="44" r:id="rId140"/>
    <pivotCache cacheId="45" r:id="rId141"/>
    <pivotCache cacheId="46" r:id="rId142"/>
    <pivotCache cacheId="47" r:id="rId143"/>
    <pivotCache cacheId="48" r:id="rId144"/>
  </pivotCaches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54" i="9" l="1"/>
  <c r="E156" i="9"/>
  <c r="I154" i="1106"/>
  <c r="I150" i="1106"/>
  <c r="I148" i="1106"/>
  <c r="I152" i="1106"/>
  <c r="I149" i="1106"/>
  <c r="I147" i="1106"/>
  <c r="I143" i="1106"/>
  <c r="I142" i="1106"/>
  <c r="I141" i="1106"/>
  <c r="AF43" i="9"/>
  <c r="AF42" i="9"/>
  <c r="AE43" i="9"/>
  <c r="AE42" i="9"/>
  <c r="K43" i="9"/>
  <c r="K42" i="9"/>
  <c r="J43" i="9"/>
  <c r="J42" i="9"/>
  <c r="I43" i="9"/>
  <c r="I42" i="9"/>
  <c r="I46" i="9"/>
  <c r="I45" i="9"/>
  <c r="I40" i="9"/>
  <c r="I39" i="9"/>
  <c r="I37" i="9"/>
  <c r="I36" i="9"/>
  <c r="F43" i="9"/>
  <c r="H43" i="9"/>
  <c r="H42" i="9"/>
  <c r="G42" i="9"/>
  <c r="G43" i="9"/>
  <c r="L7" i="1135" l="1"/>
  <c r="L6" i="1135"/>
  <c r="L5" i="1135"/>
  <c r="L4" i="1135"/>
  <c r="L3" i="1135"/>
  <c r="L2" i="1135"/>
  <c r="AC74" i="9"/>
  <c r="AC72" i="9"/>
  <c r="I19" i="1132"/>
  <c r="I17" i="1132"/>
  <c r="I16" i="1132"/>
  <c r="I14" i="1132"/>
  <c r="I8" i="1132"/>
  <c r="I23" i="1132"/>
  <c r="I22" i="1132"/>
  <c r="I21" i="1132"/>
  <c r="I20" i="1132"/>
  <c r="I18" i="1132"/>
  <c r="I15" i="1132"/>
  <c r="I13" i="1132"/>
  <c r="I12" i="1132"/>
  <c r="I11" i="1132"/>
  <c r="I10" i="1132"/>
  <c r="I9" i="1132"/>
  <c r="I3" i="1132"/>
  <c r="I4" i="1132"/>
  <c r="I5" i="1132"/>
  <c r="I6" i="1132"/>
  <c r="I7" i="1132"/>
  <c r="I2" i="1132"/>
  <c r="AC73" i="9"/>
  <c r="AC40" i="9"/>
  <c r="AC39" i="9"/>
  <c r="H73" i="9"/>
  <c r="H59" i="9"/>
  <c r="H143" i="9" l="1"/>
  <c r="H139" i="9"/>
  <c r="H137" i="9"/>
  <c r="H135" i="9"/>
  <c r="H126" i="9"/>
  <c r="H123" i="9"/>
  <c r="H120" i="9"/>
  <c r="H117" i="9"/>
  <c r="H113" i="9"/>
  <c r="H110" i="9"/>
  <c r="H107" i="9"/>
  <c r="H103" i="9"/>
  <c r="H100" i="9"/>
  <c r="H94" i="9"/>
  <c r="H91" i="9"/>
  <c r="AL74" i="9"/>
  <c r="AL72" i="9"/>
  <c r="W74" i="9"/>
  <c r="Q74" i="9"/>
  <c r="Q72" i="9"/>
  <c r="N72" i="9"/>
  <c r="I129" i="1122"/>
  <c r="I100" i="1122"/>
  <c r="I97" i="1122"/>
  <c r="I93" i="1122"/>
  <c r="I82" i="1122"/>
  <c r="I77" i="1122"/>
  <c r="I76" i="1122"/>
  <c r="I63" i="1122"/>
  <c r="I60" i="1122"/>
  <c r="I59" i="1122"/>
  <c r="I46" i="1122"/>
  <c r="I127" i="1122"/>
  <c r="I102" i="1122"/>
  <c r="I91" i="1122"/>
  <c r="I45" i="1122"/>
  <c r="I108" i="1122"/>
  <c r="I98" i="1122"/>
  <c r="I81" i="1122"/>
  <c r="I75" i="1122"/>
  <c r="I65" i="1122"/>
  <c r="I62" i="1122"/>
  <c r="I58" i="1122"/>
  <c r="I38" i="1122"/>
  <c r="I109" i="1122"/>
  <c r="I115" i="1122"/>
  <c r="I37" i="1122"/>
  <c r="I96" i="1109"/>
  <c r="I92" i="1109"/>
  <c r="I76" i="1109"/>
  <c r="I68" i="1109"/>
  <c r="I95" i="1109"/>
  <c r="I99" i="1109"/>
  <c r="I110" i="1109"/>
  <c r="I108" i="1109"/>
  <c r="I107" i="1109"/>
  <c r="I109" i="1109"/>
  <c r="I111" i="1109"/>
  <c r="I121" i="1109"/>
  <c r="I129" i="1109"/>
  <c r="I133" i="1109"/>
  <c r="I138" i="1109"/>
  <c r="I142" i="1109"/>
  <c r="I145" i="1109"/>
  <c r="I144" i="1109"/>
  <c r="I152" i="1109"/>
  <c r="I156" i="1109"/>
  <c r="I170" i="1109"/>
  <c r="I179" i="1109"/>
  <c r="I176" i="1109"/>
  <c r="I171" i="1109"/>
  <c r="I128" i="1109"/>
  <c r="I125" i="1109"/>
  <c r="I117" i="1109"/>
  <c r="I116" i="1109"/>
  <c r="I106" i="1109"/>
  <c r="I93" i="1109"/>
  <c r="I75" i="1109"/>
  <c r="I65" i="1109"/>
  <c r="I62" i="1109"/>
  <c r="I60" i="1109"/>
  <c r="I181" i="1109"/>
  <c r="I124" i="1109"/>
  <c r="I123" i="1109"/>
  <c r="I54" i="1109"/>
  <c r="I43" i="1109"/>
  <c r="I52" i="1109"/>
  <c r="I34" i="1109"/>
  <c r="I132" i="1109"/>
  <c r="I98" i="1109"/>
  <c r="I44" i="1109"/>
  <c r="I31" i="1109"/>
  <c r="I184" i="1109"/>
  <c r="I182" i="1109"/>
  <c r="I174" i="1109"/>
  <c r="I165" i="1109"/>
  <c r="I102" i="1109"/>
  <c r="I190" i="1109"/>
  <c r="I189" i="1109"/>
  <c r="I187" i="1109"/>
  <c r="I141" i="1109"/>
  <c r="I139" i="1109"/>
  <c r="I135" i="1109"/>
  <c r="I122" i="1109"/>
  <c r="I118" i="1109"/>
  <c r="I104" i="1109"/>
  <c r="I86" i="1109"/>
  <c r="I83" i="1109"/>
  <c r="I73" i="1109"/>
  <c r="I61" i="1109"/>
  <c r="I33" i="1109"/>
  <c r="I32" i="1109"/>
  <c r="I17" i="1109"/>
  <c r="I15" i="1109"/>
  <c r="I11" i="1109"/>
  <c r="I8" i="1109"/>
  <c r="I193" i="1109"/>
  <c r="I192" i="1109"/>
  <c r="I191" i="1109"/>
  <c r="I188" i="1109"/>
  <c r="I186" i="1109"/>
  <c r="I183" i="1109"/>
  <c r="I177" i="1109"/>
  <c r="I175" i="1109"/>
  <c r="I172" i="1109"/>
  <c r="I169" i="1109"/>
  <c r="I168" i="1109"/>
  <c r="I167" i="1109"/>
  <c r="I164" i="1109"/>
  <c r="I163" i="1109"/>
  <c r="I159" i="1109"/>
  <c r="I157" i="1109"/>
  <c r="I149" i="1109"/>
  <c r="I147" i="1109"/>
  <c r="I143" i="1109"/>
  <c r="I140" i="1109"/>
  <c r="I134" i="1109"/>
  <c r="I130" i="1109"/>
  <c r="I127" i="1109"/>
  <c r="I126" i="1109"/>
  <c r="I114" i="1109"/>
  <c r="I112" i="1109"/>
  <c r="I105" i="1109"/>
  <c r="I100" i="1109"/>
  <c r="I91" i="1109"/>
  <c r="I89" i="1109"/>
  <c r="I88" i="1109"/>
  <c r="I87" i="1109"/>
  <c r="I85" i="1109"/>
  <c r="I84" i="1109"/>
  <c r="I82" i="1109"/>
  <c r="I78" i="1109"/>
  <c r="I72" i="1109"/>
  <c r="I71" i="1109"/>
  <c r="I69" i="1109"/>
  <c r="I67" i="1109"/>
  <c r="I66" i="1109"/>
  <c r="I64" i="1109"/>
  <c r="I58" i="1109"/>
  <c r="I57" i="1109"/>
  <c r="I56" i="1109"/>
  <c r="I51" i="1109"/>
  <c r="I50" i="1109"/>
  <c r="I49" i="1109"/>
  <c r="I48" i="1109"/>
  <c r="I47" i="1109"/>
  <c r="I45" i="1109"/>
  <c r="I42" i="1109"/>
  <c r="I41" i="1109"/>
  <c r="I40" i="1109"/>
  <c r="I39" i="1109"/>
  <c r="I37" i="1109"/>
  <c r="I36" i="1109"/>
  <c r="I28" i="1109"/>
  <c r="I27" i="1109"/>
  <c r="I24" i="1109"/>
  <c r="I23" i="1109"/>
  <c r="I22" i="1109"/>
  <c r="I20" i="1109"/>
  <c r="I18" i="1109"/>
  <c r="I16" i="1109"/>
  <c r="I13" i="1109"/>
  <c r="I12" i="1109"/>
  <c r="I5" i="1109"/>
  <c r="I185" i="1109"/>
  <c r="I178" i="1109"/>
  <c r="I173" i="1109"/>
  <c r="I166" i="1109"/>
  <c r="I162" i="1109"/>
  <c r="I161" i="1109"/>
  <c r="I160" i="1109"/>
  <c r="I155" i="1109"/>
  <c r="I153" i="1109"/>
  <c r="I150" i="1109"/>
  <c r="I148" i="1109"/>
  <c r="I146" i="1109"/>
  <c r="I137" i="1109"/>
  <c r="I136" i="1109"/>
  <c r="I120" i="1109"/>
  <c r="I119" i="1109"/>
  <c r="I115" i="1109"/>
  <c r="I103" i="1109"/>
  <c r="I101" i="1109"/>
  <c r="I94" i="1109"/>
  <c r="I90" i="1109"/>
  <c r="I80" i="1109"/>
  <c r="I79" i="1109"/>
  <c r="I77" i="1109"/>
  <c r="I74" i="1109"/>
  <c r="I70" i="1109"/>
  <c r="I63" i="1109"/>
  <c r="I55" i="1109"/>
  <c r="I53" i="1109"/>
  <c r="I46" i="1109"/>
  <c r="I35" i="1109"/>
  <c r="I29" i="1109"/>
  <c r="I26" i="1109"/>
  <c r="I25" i="1109"/>
  <c r="I21" i="1109"/>
  <c r="I19" i="1109"/>
  <c r="I14" i="1109"/>
  <c r="I10" i="1109"/>
  <c r="I7" i="1109"/>
  <c r="I6" i="1109"/>
  <c r="I4" i="1109"/>
  <c r="I3" i="1109"/>
  <c r="I180" i="1109"/>
  <c r="I158" i="1109"/>
  <c r="I154" i="1109"/>
  <c r="I151" i="1109"/>
  <c r="I131" i="1109"/>
  <c r="I113" i="1109"/>
  <c r="I97" i="1109"/>
  <c r="I81" i="1109"/>
  <c r="I59" i="1109"/>
  <c r="I38" i="1109"/>
  <c r="I30" i="1109"/>
  <c r="I9" i="1109"/>
  <c r="I2" i="1109"/>
  <c r="I9" i="1110"/>
  <c r="I6" i="1110"/>
  <c r="I17" i="1110"/>
  <c r="I16" i="1110"/>
  <c r="I15" i="1110"/>
  <c r="I12" i="1110"/>
  <c r="I5" i="1110"/>
  <c r="I13" i="1110"/>
  <c r="I11" i="1110"/>
  <c r="I10" i="1110"/>
  <c r="I7" i="1110"/>
  <c r="I4" i="1110"/>
  <c r="I14" i="1110"/>
  <c r="I8" i="1110"/>
  <c r="I3" i="1110"/>
  <c r="I2" i="1110"/>
  <c r="I128" i="1106"/>
  <c r="I25" i="1106"/>
  <c r="I10" i="1106"/>
  <c r="I134" i="1106"/>
  <c r="I129" i="1106"/>
  <c r="I125" i="1106"/>
  <c r="I29" i="1106"/>
  <c r="I19" i="1106"/>
  <c r="I24" i="1106"/>
  <c r="I33" i="1106"/>
  <c r="I32" i="1106"/>
  <c r="I31" i="1106"/>
  <c r="I35" i="1106"/>
  <c r="I37" i="1106"/>
  <c r="I45" i="1106"/>
  <c r="I47" i="1106"/>
  <c r="I53" i="1106"/>
  <c r="I62" i="1106"/>
  <c r="I65" i="1106"/>
  <c r="I63" i="1106"/>
  <c r="I59" i="1106"/>
  <c r="I56" i="1106"/>
  <c r="I55" i="1106"/>
  <c r="I68" i="1106"/>
  <c r="I67" i="1106"/>
  <c r="I73" i="1106"/>
  <c r="I52" i="1106"/>
  <c r="I78" i="1106"/>
  <c r="I75" i="1106"/>
  <c r="I109" i="1106"/>
  <c r="I74" i="1106"/>
  <c r="I76" i="1106"/>
  <c r="I79" i="1106"/>
  <c r="I82" i="1106"/>
  <c r="I81" i="1106"/>
  <c r="I86" i="1106"/>
  <c r="I87" i="1106"/>
  <c r="I88" i="1106"/>
  <c r="I83" i="1106"/>
  <c r="I20" i="1106"/>
  <c r="I11" i="1106"/>
  <c r="I13" i="1106"/>
  <c r="I12" i="1106"/>
  <c r="I9" i="1106"/>
  <c r="I5" i="1106"/>
  <c r="I2" i="1106"/>
  <c r="I3" i="1106"/>
  <c r="I7" i="1106"/>
  <c r="I18" i="1106"/>
  <c r="I21" i="1106"/>
  <c r="I28" i="1106"/>
  <c r="I44" i="1106"/>
  <c r="I34" i="1106"/>
  <c r="I89" i="1106"/>
  <c r="I77" i="1106"/>
  <c r="I100" i="1106"/>
  <c r="I91" i="1106"/>
  <c r="I90" i="1106"/>
  <c r="I61" i="1088"/>
  <c r="I98" i="1106"/>
  <c r="I95" i="1106"/>
  <c r="I103" i="1106"/>
  <c r="I112" i="1106"/>
  <c r="I111" i="1106"/>
  <c r="I110" i="1106"/>
  <c r="I108" i="1106"/>
  <c r="I107" i="1106"/>
  <c r="I119" i="1106"/>
  <c r="I118" i="1106"/>
  <c r="I117" i="1106"/>
  <c r="I122" i="1106"/>
  <c r="I126" i="1106"/>
  <c r="I136" i="1106"/>
  <c r="I132" i="1106"/>
  <c r="I124" i="1106"/>
  <c r="I116" i="1106"/>
  <c r="I115" i="1106"/>
  <c r="I106" i="1106"/>
  <c r="I102" i="1106"/>
  <c r="I96" i="1106"/>
  <c r="I85" i="1106"/>
  <c r="I84" i="1106"/>
  <c r="I72" i="1106"/>
  <c r="I70" i="1106"/>
  <c r="I61" i="1106"/>
  <c r="I60" i="1106"/>
  <c r="I57" i="1106"/>
  <c r="I54" i="1106"/>
  <c r="I43" i="1106"/>
  <c r="I41" i="1106"/>
  <c r="I39" i="1106"/>
  <c r="I30" i="1106"/>
  <c r="I22" i="1106"/>
  <c r="I17" i="1106"/>
  <c r="I8" i="1106"/>
  <c r="I36" i="1106"/>
  <c r="I93" i="1106"/>
  <c r="I92" i="1106"/>
  <c r="I97" i="1106"/>
  <c r="I137" i="1106"/>
  <c r="I138" i="1106"/>
  <c r="I139" i="1106"/>
  <c r="I140" i="1106"/>
  <c r="I131" i="1106"/>
  <c r="I130" i="1106"/>
  <c r="I121" i="1106"/>
  <c r="I114" i="1106"/>
  <c r="I105" i="1106"/>
  <c r="I101" i="1106"/>
  <c r="I80" i="1106"/>
  <c r="I71" i="1106"/>
  <c r="I69" i="1106"/>
  <c r="I51" i="1106"/>
  <c r="I50" i="1106"/>
  <c r="I49" i="1106"/>
  <c r="I42" i="1106"/>
  <c r="I38" i="1106"/>
  <c r="I27" i="1106"/>
  <c r="I26" i="1106"/>
  <c r="I23" i="1106"/>
  <c r="I16" i="1106"/>
  <c r="I6" i="1106"/>
  <c r="I4" i="1106"/>
  <c r="I123" i="1122"/>
  <c r="I131" i="1122"/>
  <c r="I106" i="1122"/>
  <c r="I88" i="1122"/>
  <c r="I87" i="1122"/>
  <c r="I86" i="1122"/>
  <c r="I85" i="1122"/>
  <c r="I84" i="1122"/>
  <c r="I83" i="1122"/>
  <c r="I118" i="1122"/>
  <c r="I137" i="1122"/>
  <c r="I135" i="1122"/>
  <c r="I111" i="1122"/>
  <c r="I72" i="1122"/>
  <c r="I61" i="1122"/>
  <c r="I43" i="1122"/>
  <c r="I42" i="1122"/>
  <c r="I110" i="1122"/>
  <c r="I125" i="1122"/>
  <c r="I136" i="1122"/>
  <c r="I134" i="1122"/>
  <c r="I149" i="1122"/>
  <c r="I142" i="1122"/>
  <c r="I51" i="1122"/>
  <c r="I49" i="1122"/>
  <c r="I36" i="1122"/>
  <c r="I35" i="1122"/>
  <c r="I31" i="1122"/>
  <c r="I30" i="1122"/>
  <c r="I25" i="1122"/>
  <c r="I57" i="1122"/>
  <c r="I56" i="1122"/>
  <c r="I55" i="1122"/>
  <c r="I96" i="1122"/>
  <c r="I101" i="1122"/>
  <c r="I113" i="1122"/>
  <c r="I117" i="1122"/>
  <c r="I107" i="1122"/>
  <c r="I121" i="1122"/>
  <c r="I141" i="1122"/>
  <c r="I140" i="1122"/>
  <c r="I146" i="1122"/>
  <c r="I147" i="1122"/>
  <c r="I145" i="1122"/>
  <c r="I144" i="1122"/>
  <c r="I132" i="1122"/>
  <c r="I128" i="1122"/>
  <c r="I124" i="1122"/>
  <c r="I116" i="1122"/>
  <c r="I79" i="1122"/>
  <c r="I70" i="1122"/>
  <c r="I64" i="1122"/>
  <c r="I50" i="1122"/>
  <c r="I48" i="1122"/>
  <c r="I41" i="1122"/>
  <c r="I34" i="1122"/>
  <c r="I28" i="1122"/>
  <c r="I26" i="1122"/>
  <c r="I21" i="1122"/>
  <c r="I18" i="1122"/>
  <c r="I15" i="1122"/>
  <c r="I14" i="1122"/>
  <c r="I11" i="1122"/>
  <c r="I10" i="1122"/>
  <c r="I9" i="1122"/>
  <c r="I7" i="1122"/>
  <c r="I6" i="1122"/>
  <c r="I8" i="1122"/>
  <c r="I16" i="1122"/>
  <c r="I27" i="1122"/>
  <c r="I78" i="1122"/>
  <c r="I139" i="1122"/>
  <c r="I148" i="1122"/>
  <c r="I138" i="1122"/>
  <c r="I40" i="1122"/>
  <c r="I5" i="1122"/>
  <c r="I4" i="1122"/>
  <c r="I90" i="1122"/>
  <c r="I89" i="1122"/>
  <c r="I12" i="1122"/>
  <c r="I23" i="1122"/>
  <c r="I22" i="1122"/>
  <c r="I95" i="1122"/>
  <c r="I94" i="1122"/>
  <c r="I152" i="1122"/>
  <c r="I151" i="1122"/>
  <c r="I130" i="1122"/>
  <c r="I122" i="1122"/>
  <c r="I112" i="1122"/>
  <c r="I99" i="1122"/>
  <c r="I80" i="1122"/>
  <c r="I44" i="1122"/>
  <c r="I39" i="1122"/>
  <c r="I29" i="1122"/>
  <c r="I13" i="1122"/>
  <c r="I3" i="1122"/>
  <c r="I133" i="1122"/>
  <c r="I120" i="1122"/>
  <c r="I119" i="1122"/>
  <c r="I114" i="1122"/>
  <c r="I105" i="1122"/>
  <c r="I104" i="1122"/>
  <c r="I103" i="1122"/>
  <c r="I92" i="1122"/>
  <c r="I74" i="1122"/>
  <c r="I73" i="1122"/>
  <c r="I71" i="1122"/>
  <c r="I69" i="1122"/>
  <c r="I68" i="1122"/>
  <c r="I67" i="1122"/>
  <c r="I66" i="1122"/>
  <c r="I54" i="1122"/>
  <c r="I53" i="1122"/>
  <c r="I52" i="1122"/>
  <c r="I47" i="1122"/>
  <c r="I33" i="1122"/>
  <c r="I32" i="1122"/>
  <c r="I24" i="1122"/>
  <c r="I20" i="1122"/>
  <c r="I19" i="1122"/>
  <c r="I17" i="1122"/>
  <c r="I2" i="1122"/>
  <c r="I155" i="1104"/>
  <c r="I153" i="1104"/>
  <c r="I154" i="1104"/>
  <c r="I105" i="1104"/>
  <c r="I74" i="1104"/>
  <c r="I141" i="1104"/>
  <c r="I130" i="1104"/>
  <c r="I129" i="1104"/>
  <c r="I176" i="1104"/>
  <c r="I90" i="1104"/>
  <c r="I89" i="1104"/>
  <c r="I136" i="1104"/>
  <c r="I143" i="1104"/>
  <c r="I177" i="1104"/>
  <c r="I178" i="1104"/>
  <c r="I190" i="1104"/>
  <c r="I109" i="1104"/>
  <c r="I83" i="1104"/>
  <c r="I99" i="1104"/>
  <c r="I81" i="1104"/>
  <c r="I80" i="1104"/>
  <c r="I175" i="1104"/>
  <c r="I156" i="1104"/>
  <c r="I157" i="1104"/>
  <c r="I149" i="1104"/>
  <c r="I145" i="1104"/>
  <c r="I113" i="1104"/>
  <c r="I57" i="1104"/>
  <c r="I122" i="1104"/>
  <c r="I110" i="1104"/>
  <c r="I111" i="1104"/>
  <c r="I121" i="1104"/>
  <c r="I117" i="1104"/>
  <c r="I72" i="1104"/>
  <c r="I71" i="1104"/>
  <c r="I191" i="1104"/>
  <c r="I188" i="1104"/>
  <c r="I168" i="1104"/>
  <c r="I161" i="1104"/>
  <c r="I162" i="1104"/>
  <c r="I106" i="1104"/>
  <c r="I67" i="1104"/>
  <c r="I58" i="1104"/>
  <c r="I198" i="1104"/>
  <c r="I169" i="1104"/>
  <c r="I167" i="1104"/>
  <c r="I65" i="1104"/>
  <c r="I87" i="1104"/>
  <c r="I135" i="1104"/>
  <c r="I140" i="1104"/>
  <c r="I160" i="1104"/>
  <c r="I85" i="1104"/>
  <c r="I61" i="1104"/>
  <c r="I54" i="1104"/>
  <c r="I55" i="1104"/>
  <c r="I51" i="1104"/>
  <c r="I152" i="1104"/>
  <c r="I131" i="1104"/>
  <c r="I86" i="1104"/>
  <c r="I77" i="1104"/>
  <c r="I56" i="1104"/>
  <c r="I50" i="1104"/>
  <c r="I49" i="1104"/>
  <c r="I48" i="1104"/>
  <c r="I47" i="1104"/>
  <c r="I38" i="1104"/>
  <c r="I28" i="1104"/>
  <c r="I20" i="1104"/>
  <c r="I17" i="1104"/>
  <c r="I16" i="1104"/>
  <c r="I197" i="1104"/>
  <c r="I200" i="1104"/>
  <c r="I189" i="1104"/>
  <c r="I185" i="1104"/>
  <c r="I180" i="1104"/>
  <c r="I171" i="1104"/>
  <c r="I159" i="1104"/>
  <c r="I151" i="1104"/>
  <c r="I127" i="1104"/>
  <c r="I125" i="1104"/>
  <c r="I120" i="1104"/>
  <c r="I107" i="1104"/>
  <c r="I95" i="1104"/>
  <c r="I92" i="1104"/>
  <c r="I82" i="1104"/>
  <c r="I70" i="1104"/>
  <c r="I62" i="1104"/>
  <c r="I53" i="1104"/>
  <c r="I45" i="1104"/>
  <c r="I39" i="1104"/>
  <c r="I35" i="1104"/>
  <c r="I25" i="1104"/>
  <c r="I21" i="1104"/>
  <c r="I13" i="1104"/>
  <c r="I37" i="1104"/>
  <c r="I78" i="1104"/>
  <c r="I84" i="1104"/>
  <c r="I134" i="1104"/>
  <c r="I172" i="1104"/>
  <c r="I183" i="1104"/>
  <c r="I193" i="1104"/>
  <c r="I202" i="1104"/>
  <c r="I186" i="1104"/>
  <c r="I165" i="1104"/>
  <c r="I147" i="1104"/>
  <c r="I101" i="1104"/>
  <c r="I75" i="1104"/>
  <c r="I36" i="1104"/>
  <c r="I14" i="1104"/>
  <c r="I9" i="1104"/>
  <c r="I23" i="1104"/>
  <c r="I19" i="1104"/>
  <c r="I52" i="1104"/>
  <c r="I66" i="1104"/>
  <c r="I118" i="1104"/>
  <c r="I108" i="1104"/>
  <c r="I112" i="1104"/>
  <c r="I150" i="1104"/>
  <c r="I142" i="1104"/>
  <c r="I144" i="1104"/>
  <c r="I174" i="1104"/>
  <c r="I173" i="1104"/>
  <c r="I194" i="1104"/>
  <c r="I201" i="1104"/>
  <c r="I203" i="1104"/>
  <c r="I192" i="1104"/>
  <c r="I187" i="1104"/>
  <c r="I114" i="1104"/>
  <c r="I79" i="1104"/>
  <c r="I73" i="1104"/>
  <c r="I42" i="1104"/>
  <c r="I26" i="1104"/>
  <c r="I11" i="1104"/>
  <c r="I15" i="1104"/>
  <c r="I8" i="1104"/>
  <c r="I7" i="1104"/>
  <c r="I6" i="1104"/>
  <c r="I5" i="1104"/>
  <c r="I10" i="1104"/>
  <c r="I4" i="1104"/>
  <c r="I3" i="1104"/>
  <c r="I27" i="1104"/>
  <c r="I32" i="1104"/>
  <c r="I18" i="1104"/>
  <c r="I33" i="1104"/>
  <c r="I69" i="1104"/>
  <c r="I119" i="1104"/>
  <c r="I128" i="1104"/>
  <c r="I206" i="1104"/>
  <c r="I208" i="1104"/>
  <c r="I210" i="1104"/>
  <c r="I209" i="1104"/>
  <c r="I207" i="1104"/>
  <c r="I205" i="1104"/>
  <c r="I204" i="1104"/>
  <c r="I199" i="1104"/>
  <c r="I196" i="1104"/>
  <c r="I195" i="1104"/>
  <c r="I184" i="1104"/>
  <c r="I182" i="1104"/>
  <c r="I181" i="1104"/>
  <c r="I179" i="1104"/>
  <c r="I170" i="1104"/>
  <c r="I166" i="1104"/>
  <c r="I164" i="1104"/>
  <c r="I163" i="1104"/>
  <c r="I158" i="1104"/>
  <c r="I148" i="1104"/>
  <c r="I146" i="1104"/>
  <c r="I139" i="1104"/>
  <c r="I138" i="1104"/>
  <c r="I137" i="1104"/>
  <c r="I133" i="1104"/>
  <c r="I132" i="1104"/>
  <c r="I126" i="1104"/>
  <c r="I124" i="1104"/>
  <c r="I123" i="1104"/>
  <c r="I116" i="1104"/>
  <c r="I115" i="1104"/>
  <c r="I104" i="1104"/>
  <c r="I103" i="1104"/>
  <c r="I102" i="1104"/>
  <c r="I100" i="1104"/>
  <c r="I98" i="1104"/>
  <c r="I97" i="1104"/>
  <c r="I96" i="1104"/>
  <c r="I94" i="1104"/>
  <c r="I93" i="1104"/>
  <c r="I91" i="1104"/>
  <c r="I88" i="1104"/>
  <c r="I76" i="1104"/>
  <c r="I68" i="1104"/>
  <c r="I64" i="1104"/>
  <c r="I63" i="1104"/>
  <c r="I60" i="1104"/>
  <c r="I59" i="1104"/>
  <c r="I46" i="1104"/>
  <c r="I44" i="1104"/>
  <c r="I43" i="1104"/>
  <c r="I41" i="1104"/>
  <c r="I40" i="1104"/>
  <c r="I34" i="1104"/>
  <c r="I31" i="1104"/>
  <c r="I30" i="1104"/>
  <c r="I29" i="1104"/>
  <c r="I24" i="1104"/>
  <c r="I22" i="1104"/>
  <c r="I12" i="1104"/>
  <c r="I2" i="1104"/>
  <c r="AI74" i="9"/>
  <c r="AI72" i="9"/>
  <c r="I12" i="1111"/>
  <c r="I10" i="1111"/>
  <c r="I11" i="1111"/>
  <c r="I9" i="1111"/>
  <c r="I6" i="1111"/>
  <c r="I5" i="1111"/>
  <c r="I13" i="1111"/>
  <c r="I8" i="1111"/>
  <c r="I7" i="1111"/>
  <c r="I4" i="1111"/>
  <c r="I3" i="1111"/>
  <c r="I2" i="1111"/>
  <c r="I15" i="1121"/>
  <c r="I20" i="1121"/>
  <c r="I30" i="1121"/>
  <c r="I43" i="1121"/>
  <c r="I26" i="1121"/>
  <c r="I18" i="1121"/>
  <c r="I12" i="1121"/>
  <c r="I11" i="1121"/>
  <c r="I38" i="1121"/>
  <c r="I40" i="1121"/>
  <c r="I45" i="1121"/>
  <c r="I42" i="1121"/>
  <c r="I39" i="1121"/>
  <c r="I32" i="1121"/>
  <c r="I29" i="1121"/>
  <c r="I9" i="1121"/>
  <c r="I7" i="1121"/>
  <c r="I6" i="1121"/>
  <c r="I13" i="1121"/>
  <c r="I24" i="1121"/>
  <c r="I22" i="1121"/>
  <c r="I47" i="1121"/>
  <c r="I49" i="1121"/>
  <c r="I41" i="1121"/>
  <c r="I27" i="1121"/>
  <c r="I21" i="1121"/>
  <c r="I17" i="1121"/>
  <c r="I16" i="1121"/>
  <c r="I10" i="1121"/>
  <c r="I5" i="1121"/>
  <c r="I36" i="1121"/>
  <c r="I35" i="1121"/>
  <c r="I34" i="1121"/>
  <c r="I33" i="1121"/>
  <c r="I31" i="1121"/>
  <c r="I19" i="1121"/>
  <c r="I4" i="1121"/>
  <c r="I8" i="1121"/>
  <c r="I28" i="1121"/>
  <c r="I37" i="1121"/>
  <c r="I44" i="1121"/>
  <c r="I50" i="1121"/>
  <c r="I3" i="1121"/>
  <c r="I2" i="1121"/>
  <c r="I135" i="1106"/>
  <c r="I133" i="1106"/>
  <c r="I127" i="1106"/>
  <c r="I123" i="1106"/>
  <c r="I120" i="1106"/>
  <c r="I113" i="1106"/>
  <c r="I104" i="1106"/>
  <c r="I99" i="1106"/>
  <c r="I94" i="1106"/>
  <c r="I66" i="1106"/>
  <c r="I58" i="1106"/>
  <c r="I48" i="1106"/>
  <c r="I46" i="1106"/>
  <c r="I40" i="1106"/>
  <c r="I15" i="1106"/>
  <c r="I14" i="1106"/>
  <c r="I38" i="1108"/>
  <c r="I37" i="1108"/>
  <c r="I36" i="1108"/>
  <c r="I35" i="1108"/>
  <c r="I31" i="1108"/>
  <c r="I30" i="1108"/>
  <c r="I29" i="1108"/>
  <c r="I28" i="1108"/>
  <c r="I27" i="1108"/>
  <c r="I26" i="1108"/>
  <c r="I24" i="1108"/>
  <c r="I23" i="1108"/>
  <c r="I22" i="1108"/>
  <c r="I19" i="1108"/>
  <c r="I18" i="1108"/>
  <c r="I17" i="1108"/>
  <c r="I16" i="1108"/>
  <c r="I15" i="1108"/>
  <c r="I13" i="1108"/>
  <c r="I12" i="1108"/>
  <c r="I11" i="1108"/>
  <c r="I8" i="1108"/>
  <c r="I7" i="1108"/>
  <c r="I6" i="1108"/>
  <c r="I5" i="1108"/>
  <c r="I4" i="1108"/>
  <c r="I3" i="1108"/>
  <c r="I2" i="1108"/>
  <c r="I49" i="1107"/>
  <c r="I39" i="1107"/>
  <c r="I40" i="1107"/>
  <c r="I46" i="1107"/>
  <c r="I45" i="1107"/>
  <c r="I47" i="1107"/>
  <c r="I52" i="1107"/>
  <c r="I53" i="1107"/>
  <c r="I55" i="1107"/>
  <c r="I56" i="1107"/>
  <c r="I38" i="1107"/>
  <c r="I37" i="1107"/>
  <c r="I34" i="1107"/>
  <c r="I33" i="1107"/>
  <c r="I32" i="1107"/>
  <c r="I15" i="1107"/>
  <c r="I10" i="1107"/>
  <c r="I14" i="1107"/>
  <c r="I29" i="1107"/>
  <c r="I28" i="1107"/>
  <c r="I36" i="1107"/>
  <c r="I35" i="1107"/>
  <c r="I58" i="1107"/>
  <c r="I59" i="1107"/>
  <c r="I50" i="1107"/>
  <c r="I21" i="1107"/>
  <c r="I9" i="1107"/>
  <c r="I13" i="1107"/>
  <c r="I7" i="1107"/>
  <c r="I17" i="1107"/>
  <c r="I25" i="1107"/>
  <c r="I27" i="1107"/>
  <c r="I44" i="1107"/>
  <c r="I43" i="1107"/>
  <c r="I51" i="1107"/>
  <c r="I57" i="1107"/>
  <c r="I63" i="1107"/>
  <c r="I48" i="1107"/>
  <c r="I26" i="1107"/>
  <c r="I22" i="1107"/>
  <c r="I20" i="1107"/>
  <c r="I16" i="1107"/>
  <c r="I8" i="1107"/>
  <c r="I6" i="1107"/>
  <c r="I19" i="1107"/>
  <c r="I18" i="1107"/>
  <c r="I31" i="1107"/>
  <c r="I30" i="1107"/>
  <c r="I65" i="1107"/>
  <c r="I64" i="1107"/>
  <c r="I62" i="1107"/>
  <c r="I42" i="1107"/>
  <c r="I24" i="1107"/>
  <c r="I54" i="1107"/>
  <c r="I61" i="1107"/>
  <c r="I60" i="1107"/>
  <c r="I67" i="1107"/>
  <c r="I66" i="1107"/>
  <c r="I41" i="1107"/>
  <c r="I23" i="1107"/>
  <c r="I12" i="1107"/>
  <c r="I11" i="1107"/>
  <c r="I5" i="1107"/>
  <c r="I4" i="1107"/>
  <c r="I3" i="1107"/>
  <c r="I2" i="1107"/>
  <c r="I39" i="1114"/>
  <c r="I41" i="1114"/>
  <c r="I37" i="1114"/>
  <c r="I2" i="1102"/>
  <c r="I3" i="1102"/>
  <c r="I2" i="1095"/>
  <c r="I3" i="1095"/>
  <c r="I4" i="1095"/>
  <c r="I5" i="1095"/>
  <c r="I6" i="1095"/>
  <c r="I7" i="1095"/>
  <c r="I8" i="1095"/>
  <c r="I9" i="1095"/>
  <c r="I10" i="1095"/>
  <c r="I11" i="1095"/>
  <c r="I12" i="1095"/>
  <c r="I14" i="1095"/>
  <c r="I15" i="1095"/>
  <c r="I16" i="1095"/>
  <c r="I17" i="1095"/>
  <c r="I18" i="1095"/>
  <c r="I19" i="1095"/>
  <c r="I20" i="1095"/>
  <c r="I21" i="1095"/>
  <c r="I22" i="1095"/>
  <c r="I23" i="1095"/>
  <c r="I24" i="1095"/>
  <c r="I25" i="1095"/>
  <c r="I26" i="1095"/>
  <c r="I27" i="1095"/>
  <c r="I28" i="1095"/>
  <c r="I29" i="1095"/>
  <c r="I30" i="1095"/>
  <c r="I31" i="1095"/>
  <c r="I32" i="1095"/>
  <c r="I33" i="1095"/>
  <c r="I34" i="1095"/>
  <c r="I35" i="1095"/>
  <c r="I36" i="1095"/>
  <c r="I37" i="1095"/>
  <c r="I38" i="1095"/>
  <c r="I39" i="1095"/>
  <c r="I40" i="1095"/>
  <c r="I41" i="1095"/>
  <c r="I42" i="1095"/>
  <c r="I43" i="1095"/>
  <c r="I44" i="1095"/>
  <c r="I45" i="1095"/>
  <c r="I46" i="1095"/>
  <c r="I47" i="1095"/>
  <c r="I48" i="1095"/>
  <c r="I49" i="1095"/>
  <c r="I50" i="1095"/>
  <c r="I2" i="1050"/>
  <c r="I4" i="1050"/>
  <c r="I5" i="1050"/>
  <c r="I6" i="1050"/>
  <c r="I7" i="1050"/>
  <c r="I8" i="1050"/>
  <c r="I9" i="1050"/>
  <c r="I11" i="1050"/>
  <c r="I12" i="1050"/>
  <c r="I13" i="1050"/>
  <c r="I15" i="1050"/>
  <c r="I16" i="1050"/>
  <c r="I18" i="1050"/>
  <c r="I19" i="1050"/>
  <c r="I21" i="1050"/>
  <c r="I22" i="1050"/>
  <c r="I23" i="1050"/>
  <c r="I25" i="1050"/>
  <c r="I26" i="1050"/>
  <c r="I27" i="1050"/>
  <c r="I28" i="1050"/>
  <c r="I29" i="1050"/>
  <c r="I30" i="1050"/>
  <c r="I31" i="1050"/>
  <c r="I32" i="1050"/>
  <c r="I33" i="1050"/>
  <c r="I34" i="1050"/>
  <c r="I35" i="1050"/>
  <c r="I36" i="1050"/>
  <c r="I37" i="1050"/>
  <c r="I38" i="1050"/>
  <c r="I39" i="1050"/>
  <c r="I40" i="1050"/>
  <c r="I41" i="1050"/>
  <c r="I42" i="1050"/>
  <c r="I43" i="1050"/>
  <c r="I44" i="1050"/>
  <c r="I45" i="1050"/>
  <c r="I46" i="1050"/>
  <c r="I2" i="1088"/>
  <c r="I3" i="1088"/>
  <c r="I4" i="1088"/>
  <c r="I5" i="1088"/>
  <c r="I6" i="1088"/>
  <c r="I8" i="1088"/>
  <c r="I9" i="1088"/>
  <c r="I10" i="1088"/>
  <c r="I11" i="1088"/>
  <c r="I12" i="1088"/>
  <c r="I13" i="1088"/>
  <c r="I14" i="1088"/>
  <c r="I15" i="1088"/>
  <c r="I16" i="1088"/>
  <c r="I17" i="1088"/>
  <c r="I18" i="1088"/>
  <c r="I19" i="1088"/>
  <c r="I20" i="1088"/>
  <c r="I21" i="1088"/>
  <c r="I22" i="1088"/>
  <c r="I23" i="1088"/>
  <c r="I24" i="1088"/>
  <c r="I25" i="1088"/>
  <c r="I26" i="1088"/>
  <c r="I27" i="1088"/>
  <c r="I28" i="1088"/>
  <c r="I29" i="1088"/>
  <c r="I30" i="1088"/>
  <c r="I31" i="1088"/>
  <c r="I32" i="1088"/>
  <c r="I33" i="1088"/>
  <c r="I34" i="1088"/>
  <c r="I35" i="1088"/>
  <c r="I36" i="1088"/>
  <c r="I37" i="1088"/>
  <c r="I38" i="1088"/>
  <c r="I39" i="1088"/>
  <c r="I40" i="1088"/>
  <c r="I42" i="1088"/>
  <c r="I43" i="1088"/>
  <c r="I44" i="1088"/>
  <c r="I46" i="1088"/>
  <c r="I48" i="1088"/>
  <c r="I49" i="1088"/>
  <c r="I50" i="1088"/>
  <c r="I51" i="1088"/>
  <c r="I52" i="1088"/>
  <c r="I53" i="1088"/>
  <c r="I54" i="1088"/>
  <c r="I55" i="1088"/>
  <c r="I56" i="1088"/>
  <c r="I57" i="1088"/>
  <c r="I58" i="1088"/>
  <c r="I59" i="1088"/>
  <c r="I60" i="1088"/>
  <c r="I66" i="1088"/>
  <c r="I67" i="1088"/>
  <c r="I68" i="1088"/>
  <c r="I69" i="1088"/>
  <c r="I70" i="1088"/>
  <c r="I71" i="1088"/>
  <c r="I72" i="1088"/>
  <c r="I73" i="1088"/>
  <c r="I74" i="1088"/>
  <c r="I75" i="1088"/>
  <c r="I76" i="1088"/>
  <c r="I77" i="1088"/>
  <c r="I78" i="1088"/>
  <c r="I79" i="1088"/>
  <c r="I80" i="1088"/>
  <c r="I81" i="1088"/>
  <c r="I82" i="1088"/>
  <c r="I83" i="1088"/>
  <c r="I84" i="1088"/>
  <c r="I85" i="1088"/>
  <c r="I86" i="1088"/>
  <c r="I87" i="1088"/>
  <c r="I88" i="1088"/>
  <c r="I89" i="1088"/>
  <c r="I90" i="1088"/>
  <c r="I91" i="1088"/>
  <c r="I92" i="1088"/>
  <c r="I93" i="1088"/>
  <c r="I94" i="1088"/>
  <c r="I95" i="1088"/>
  <c r="I96" i="1088"/>
  <c r="I97" i="1088"/>
  <c r="I98" i="1088"/>
  <c r="I100" i="1088"/>
  <c r="I101" i="1088"/>
  <c r="I102" i="1088"/>
  <c r="I103" i="1088"/>
  <c r="I104" i="1088"/>
  <c r="I105" i="1088"/>
  <c r="I106" i="1088"/>
  <c r="I107" i="1088"/>
  <c r="I108" i="1088"/>
  <c r="I109" i="1088"/>
  <c r="I110" i="1088"/>
  <c r="I2" i="951"/>
  <c r="I3" i="951"/>
  <c r="I4" i="951"/>
  <c r="I5" i="951"/>
  <c r="I6" i="951"/>
  <c r="I7" i="951"/>
  <c r="I8" i="951"/>
  <c r="I9" i="951"/>
  <c r="I10" i="951"/>
  <c r="I11" i="951"/>
  <c r="I12" i="951"/>
  <c r="I13" i="951"/>
  <c r="I14" i="951"/>
  <c r="I15" i="951"/>
  <c r="I16" i="951"/>
  <c r="I17" i="951"/>
  <c r="I18" i="951"/>
  <c r="I19" i="951"/>
  <c r="I20" i="951"/>
  <c r="I21" i="951"/>
  <c r="I22" i="951"/>
  <c r="I23" i="951"/>
  <c r="I25" i="951"/>
  <c r="I26" i="951"/>
  <c r="I27" i="951"/>
  <c r="I28" i="951"/>
  <c r="I29" i="951"/>
  <c r="I30" i="951"/>
  <c r="I31" i="951"/>
  <c r="I32" i="951"/>
  <c r="I33" i="951"/>
  <c r="I34" i="951"/>
  <c r="I35" i="951"/>
  <c r="I36" i="951"/>
  <c r="I37" i="951"/>
  <c r="I38" i="951"/>
  <c r="I39" i="951"/>
  <c r="I40" i="951"/>
  <c r="I41" i="951"/>
  <c r="I42" i="951"/>
  <c r="I43" i="951"/>
  <c r="I44" i="951"/>
  <c r="I45" i="951"/>
  <c r="I46" i="951"/>
  <c r="I47" i="951"/>
  <c r="I48" i="951"/>
  <c r="I49" i="951"/>
  <c r="I50" i="951"/>
  <c r="I51" i="951"/>
  <c r="I52" i="951"/>
  <c r="I53" i="951"/>
  <c r="I54" i="951"/>
  <c r="I55" i="951"/>
  <c r="I56" i="951"/>
  <c r="I57" i="951"/>
  <c r="I58" i="951"/>
  <c r="I59" i="951"/>
  <c r="I60" i="951"/>
  <c r="I61" i="951"/>
  <c r="I62" i="951"/>
  <c r="I63" i="951"/>
  <c r="I64" i="951"/>
  <c r="I65" i="951"/>
  <c r="I66" i="951"/>
  <c r="I67" i="951"/>
  <c r="I68" i="951"/>
  <c r="I69" i="951"/>
  <c r="I70" i="951"/>
  <c r="I71" i="951"/>
  <c r="I72" i="951"/>
  <c r="I73" i="951"/>
  <c r="I74" i="951"/>
  <c r="I75" i="951"/>
  <c r="I76" i="951"/>
  <c r="I77" i="951"/>
  <c r="I78" i="951"/>
  <c r="I79" i="951"/>
  <c r="I80" i="951"/>
  <c r="I81" i="951"/>
  <c r="I82" i="951"/>
  <c r="I83" i="951"/>
  <c r="I84" i="951"/>
  <c r="I85" i="951"/>
  <c r="I86" i="951"/>
  <c r="I87" i="951"/>
  <c r="I88" i="951"/>
  <c r="I89" i="951"/>
  <c r="I90" i="951"/>
  <c r="I91" i="951"/>
  <c r="I92" i="951"/>
  <c r="I93" i="951"/>
  <c r="I94" i="951"/>
  <c r="I95" i="951"/>
  <c r="I96" i="951"/>
  <c r="I2" i="1086"/>
  <c r="I3" i="1086"/>
  <c r="I4" i="1086"/>
  <c r="I5" i="1086"/>
  <c r="I6" i="1086"/>
  <c r="I7" i="1086"/>
  <c r="I8" i="1086"/>
  <c r="I9" i="1086"/>
  <c r="I10" i="1086"/>
  <c r="I11" i="1086"/>
  <c r="I12" i="1086"/>
  <c r="I13" i="1086"/>
  <c r="I14" i="1086"/>
  <c r="I15" i="1086"/>
  <c r="I16" i="1086"/>
  <c r="I17" i="1086"/>
  <c r="I18" i="1086"/>
  <c r="I19" i="1086"/>
  <c r="I21" i="1086"/>
  <c r="I2" i="1057"/>
  <c r="I3" i="1057"/>
  <c r="I4" i="1057"/>
  <c r="I5" i="1057"/>
  <c r="I6" i="1057"/>
  <c r="I7" i="1057"/>
  <c r="I8" i="1057"/>
  <c r="I9" i="1057"/>
  <c r="I10" i="1057"/>
  <c r="I11" i="1057"/>
  <c r="I12" i="1057"/>
  <c r="I13" i="1057"/>
  <c r="I14" i="1057"/>
  <c r="I15" i="1057"/>
  <c r="I2" i="1080"/>
  <c r="I3" i="1080"/>
  <c r="I4" i="1080"/>
  <c r="I5" i="1080"/>
  <c r="I6" i="1080"/>
  <c r="I7" i="1080"/>
  <c r="I8" i="1080"/>
  <c r="I9" i="1080"/>
  <c r="I10" i="1080"/>
  <c r="I11" i="1080"/>
  <c r="I12" i="1080"/>
  <c r="I13" i="1080"/>
  <c r="I14" i="1080"/>
  <c r="I15" i="1080"/>
  <c r="I16" i="1080"/>
  <c r="I17" i="1080"/>
  <c r="I18" i="1080"/>
  <c r="I19" i="1080"/>
  <c r="I20" i="1080"/>
  <c r="I21" i="1080"/>
  <c r="I22" i="1080"/>
  <c r="I23" i="1080"/>
  <c r="I24" i="1080"/>
  <c r="I25" i="1080"/>
  <c r="I26" i="1080"/>
  <c r="I27" i="1080"/>
  <c r="I28" i="1080"/>
  <c r="I29" i="1080"/>
  <c r="I30" i="1080"/>
  <c r="I31" i="1080"/>
  <c r="I32" i="1080"/>
  <c r="I33" i="1080"/>
  <c r="I34" i="1080"/>
  <c r="I35" i="1080"/>
  <c r="I36" i="1080"/>
  <c r="I37" i="1080"/>
  <c r="I38" i="1080"/>
  <c r="I39" i="1080"/>
  <c r="I40" i="1080"/>
  <c r="I41" i="1080"/>
  <c r="I42" i="1080"/>
  <c r="I43" i="1080"/>
  <c r="I44" i="1080"/>
  <c r="I45" i="1080"/>
  <c r="I46" i="1080"/>
  <c r="I47" i="1080"/>
  <c r="I48" i="1080"/>
  <c r="I49" i="1080"/>
  <c r="I50" i="1080"/>
  <c r="I51" i="1080"/>
  <c r="I52" i="1080"/>
  <c r="I53" i="1080"/>
  <c r="I54" i="1080"/>
  <c r="I55" i="1080"/>
  <c r="I56" i="1080"/>
  <c r="I57" i="1080"/>
  <c r="I58" i="1080"/>
  <c r="I59" i="1080"/>
  <c r="I60" i="1080"/>
  <c r="I61" i="1080"/>
  <c r="I63" i="1080"/>
  <c r="I64" i="1080"/>
  <c r="I65" i="1080"/>
  <c r="I66" i="1080"/>
  <c r="I67" i="1080"/>
  <c r="I68" i="1080"/>
  <c r="I69" i="1080"/>
  <c r="I70" i="1080"/>
  <c r="I71" i="1080"/>
  <c r="I73" i="1080"/>
  <c r="I74" i="1080"/>
  <c r="I75" i="1080"/>
  <c r="I77" i="1080"/>
  <c r="I78" i="1080"/>
  <c r="I79" i="1080"/>
  <c r="I81" i="1080"/>
  <c r="I82" i="1080"/>
  <c r="I83" i="1080"/>
  <c r="I84" i="1080"/>
  <c r="I85" i="1080"/>
  <c r="I86" i="1080"/>
  <c r="I87" i="1080"/>
  <c r="I88" i="1080"/>
  <c r="I89" i="1080"/>
  <c r="I90" i="1080"/>
  <c r="I91" i="1080"/>
  <c r="I92" i="1080"/>
  <c r="I93" i="1080"/>
  <c r="I94" i="1080"/>
  <c r="I95" i="1080"/>
  <c r="I96" i="1080"/>
  <c r="I97" i="1080"/>
  <c r="I98" i="1080"/>
  <c r="I99" i="1080"/>
  <c r="I100" i="1080"/>
  <c r="I101" i="1080"/>
  <c r="I102" i="1080"/>
  <c r="I103" i="1080"/>
  <c r="I104" i="1080"/>
  <c r="I105" i="1080"/>
  <c r="I106" i="1080"/>
  <c r="I107" i="1080"/>
  <c r="I108" i="1080"/>
  <c r="I109" i="1080"/>
  <c r="I110" i="1080"/>
  <c r="I111" i="1080"/>
  <c r="I112" i="1080"/>
  <c r="I113" i="1080"/>
  <c r="I114" i="1080"/>
  <c r="I115" i="1080"/>
  <c r="I116" i="1080"/>
  <c r="I117" i="1080"/>
  <c r="I118" i="1080"/>
  <c r="I119" i="1080"/>
  <c r="I120" i="1080"/>
  <c r="I121" i="1080"/>
  <c r="I122" i="1080"/>
  <c r="I123" i="1080"/>
  <c r="I124" i="1080"/>
  <c r="I125" i="1080"/>
  <c r="I126" i="1080"/>
  <c r="I127" i="1080"/>
  <c r="I128" i="1080"/>
  <c r="I129" i="1080"/>
  <c r="I130" i="1080"/>
  <c r="I131" i="1080"/>
  <c r="I132" i="1080"/>
  <c r="I133" i="1080"/>
  <c r="I134" i="1080"/>
  <c r="I135" i="1080"/>
  <c r="I136" i="1080"/>
  <c r="I137" i="1080"/>
  <c r="I138" i="1080"/>
  <c r="I139" i="1080"/>
  <c r="I140" i="1080"/>
  <c r="I142" i="1080"/>
  <c r="I143" i="1080"/>
  <c r="I144" i="1080"/>
  <c r="I145" i="1080"/>
  <c r="I146" i="1080"/>
  <c r="I147" i="1080"/>
  <c r="I148" i="1080"/>
  <c r="I149" i="1080"/>
  <c r="I150" i="1080"/>
  <c r="I151" i="1080"/>
  <c r="I152" i="1080"/>
  <c r="I153" i="1080"/>
  <c r="I154" i="1080"/>
  <c r="I155" i="1080"/>
  <c r="I156" i="1080"/>
  <c r="I157" i="1080"/>
  <c r="I158" i="1080"/>
  <c r="I159" i="1080"/>
  <c r="I160" i="1080"/>
  <c r="I161" i="1080"/>
  <c r="I162" i="1080"/>
  <c r="I163" i="1080"/>
  <c r="I164" i="1080"/>
  <c r="I165" i="1080"/>
  <c r="I166" i="1080"/>
  <c r="I167" i="1080"/>
  <c r="I168" i="1080"/>
  <c r="I169" i="1080"/>
  <c r="I170" i="1080"/>
  <c r="I171" i="1080"/>
  <c r="I172" i="1080"/>
  <c r="I173" i="1080"/>
  <c r="I174" i="1080"/>
  <c r="I175" i="1080"/>
  <c r="I176" i="1080"/>
  <c r="I177" i="1080"/>
  <c r="I178" i="1080"/>
  <c r="I179" i="1080"/>
  <c r="I180" i="1080"/>
  <c r="I181" i="1080"/>
  <c r="I182" i="1080"/>
  <c r="I183" i="1080"/>
  <c r="I184" i="1080"/>
  <c r="I185" i="1080"/>
  <c r="I186" i="1080"/>
  <c r="I187" i="1080"/>
  <c r="I188" i="1080"/>
  <c r="I189" i="1080"/>
  <c r="I190" i="1080"/>
  <c r="I191" i="1080"/>
  <c r="I192" i="1080"/>
  <c r="I193" i="1080"/>
  <c r="I194" i="1080"/>
  <c r="I195" i="1080"/>
  <c r="I196" i="1080"/>
  <c r="I197" i="1080"/>
  <c r="I198" i="1080"/>
  <c r="I199" i="1080"/>
  <c r="I200" i="1080"/>
  <c r="I201" i="1080"/>
  <c r="I202" i="1080"/>
  <c r="I203" i="1080"/>
  <c r="I204" i="1080"/>
  <c r="I205" i="1080"/>
  <c r="I206" i="1080"/>
  <c r="I207" i="1080"/>
  <c r="I208" i="1080"/>
  <c r="I2" i="965"/>
  <c r="I3" i="965"/>
  <c r="I4" i="965"/>
  <c r="I5" i="965"/>
  <c r="I6" i="965"/>
  <c r="I7" i="965"/>
  <c r="I8" i="965"/>
  <c r="I9" i="965"/>
  <c r="I10" i="965"/>
  <c r="I11" i="965"/>
  <c r="I12" i="965"/>
  <c r="I13" i="965"/>
  <c r="I14" i="965"/>
  <c r="I15" i="965"/>
  <c r="I16" i="965"/>
  <c r="I17" i="965"/>
  <c r="I18" i="965"/>
  <c r="I19" i="965"/>
  <c r="I20" i="965"/>
  <c r="I21" i="965"/>
  <c r="I22" i="965"/>
  <c r="I23" i="965"/>
  <c r="I24" i="965"/>
  <c r="I25" i="965"/>
  <c r="I26" i="965"/>
  <c r="I27" i="965"/>
  <c r="I28" i="965"/>
  <c r="I29" i="965"/>
  <c r="I30" i="965"/>
  <c r="I31" i="965"/>
  <c r="I32" i="965"/>
  <c r="I33" i="965"/>
  <c r="I34" i="965"/>
  <c r="I35" i="965"/>
  <c r="I36" i="965"/>
  <c r="I37" i="965"/>
  <c r="I38" i="965"/>
  <c r="I39" i="965"/>
  <c r="I40" i="965"/>
  <c r="I41" i="965"/>
  <c r="I42" i="965"/>
  <c r="I43" i="965"/>
  <c r="I44" i="965"/>
  <c r="I45" i="965"/>
  <c r="I46" i="965"/>
  <c r="I47" i="965"/>
  <c r="I48" i="965"/>
  <c r="I49" i="965"/>
  <c r="I50" i="965"/>
  <c r="I51" i="965"/>
  <c r="I52" i="965"/>
  <c r="I53" i="965"/>
  <c r="I54" i="965"/>
  <c r="I55" i="965"/>
  <c r="I56" i="965"/>
  <c r="I57" i="965"/>
  <c r="I58" i="965"/>
  <c r="I59" i="965"/>
  <c r="I60" i="965"/>
  <c r="I61" i="965"/>
  <c r="I62" i="965"/>
  <c r="I63" i="965"/>
  <c r="I64" i="965"/>
  <c r="I65" i="965"/>
  <c r="I66" i="965"/>
  <c r="I67" i="965"/>
  <c r="I68" i="965"/>
  <c r="I69" i="965"/>
  <c r="I70" i="965"/>
  <c r="I71" i="965"/>
  <c r="I72" i="965"/>
  <c r="I73" i="965"/>
  <c r="I74" i="965"/>
  <c r="I75" i="965"/>
  <c r="I76" i="965"/>
  <c r="I77" i="965"/>
  <c r="I78" i="965"/>
  <c r="I79" i="965"/>
  <c r="I80" i="965"/>
  <c r="I81" i="965"/>
  <c r="I82" i="965"/>
  <c r="I83" i="965"/>
  <c r="I84" i="965"/>
  <c r="I85" i="965"/>
  <c r="I86" i="965"/>
  <c r="I87" i="965"/>
  <c r="I88" i="965"/>
  <c r="I89" i="965"/>
  <c r="I90" i="965"/>
  <c r="I91" i="965"/>
  <c r="I92" i="965"/>
  <c r="I93" i="965"/>
  <c r="I95" i="965"/>
  <c r="I96" i="965"/>
  <c r="I97" i="965"/>
  <c r="I99" i="965"/>
  <c r="I100" i="965"/>
  <c r="I101" i="965"/>
  <c r="I102" i="965"/>
  <c r="I103" i="965"/>
  <c r="I104" i="965"/>
  <c r="I105" i="965"/>
  <c r="I106" i="965"/>
  <c r="I107" i="965"/>
  <c r="I108" i="965"/>
  <c r="I109" i="965"/>
  <c r="I110" i="965"/>
  <c r="I111" i="965"/>
  <c r="I112" i="965"/>
  <c r="I113" i="965"/>
  <c r="I114" i="965"/>
  <c r="I115" i="965"/>
  <c r="I116" i="965"/>
  <c r="I117" i="965"/>
  <c r="I118" i="965"/>
  <c r="I119" i="965"/>
  <c r="I120" i="965"/>
  <c r="I121" i="965"/>
  <c r="I122" i="965"/>
  <c r="I123" i="965"/>
  <c r="I124" i="965"/>
  <c r="I125" i="965"/>
  <c r="I126" i="965"/>
  <c r="I127" i="965"/>
  <c r="I128" i="965"/>
  <c r="I129" i="965"/>
  <c r="I130" i="965"/>
  <c r="I131" i="965"/>
  <c r="I132" i="965"/>
  <c r="I2" i="1078"/>
  <c r="I3" i="1078"/>
  <c r="I4" i="1078"/>
  <c r="I5" i="1078"/>
  <c r="I6" i="1078"/>
  <c r="I7" i="1078"/>
  <c r="I8" i="1078"/>
  <c r="I9" i="1078"/>
  <c r="I10" i="1078"/>
  <c r="I11" i="1078"/>
  <c r="I12" i="1078"/>
  <c r="I13" i="1078"/>
  <c r="I14" i="1078"/>
  <c r="I15" i="1078"/>
  <c r="I16" i="1078"/>
  <c r="I17" i="1078"/>
  <c r="I18" i="1078"/>
  <c r="I19" i="1078"/>
  <c r="I20" i="1078"/>
  <c r="I21" i="1078"/>
  <c r="I23" i="1078"/>
  <c r="I24" i="1078"/>
  <c r="I25" i="1078"/>
  <c r="I26" i="1078"/>
  <c r="I27" i="1078"/>
  <c r="I28" i="1078"/>
  <c r="I29" i="1078"/>
  <c r="I30" i="1078"/>
  <c r="I31" i="1078"/>
  <c r="I32" i="1078"/>
  <c r="I33" i="1078"/>
  <c r="I34" i="1078"/>
  <c r="I35" i="1078"/>
  <c r="I36" i="1078"/>
  <c r="I37" i="1078"/>
  <c r="I38" i="1078"/>
  <c r="I39" i="1078"/>
  <c r="I40" i="1078"/>
  <c r="I41" i="1078"/>
  <c r="I42" i="1078"/>
  <c r="I43" i="1078"/>
  <c r="I44" i="1078"/>
  <c r="I45" i="1078"/>
  <c r="I46" i="1078"/>
  <c r="I47" i="1078"/>
  <c r="I48" i="1078"/>
  <c r="I49" i="1078"/>
  <c r="I50" i="1078"/>
  <c r="I51" i="1078"/>
  <c r="I52" i="1078"/>
  <c r="I54" i="1078"/>
  <c r="I55" i="1078"/>
  <c r="I56" i="1078"/>
  <c r="I57" i="1078"/>
  <c r="I58" i="1078"/>
  <c r="I59" i="1078"/>
  <c r="I60" i="1078"/>
  <c r="I62" i="1078"/>
  <c r="I63" i="1078"/>
  <c r="I64" i="1078"/>
  <c r="I65" i="1078"/>
  <c r="I66" i="1078"/>
  <c r="I67" i="1078"/>
  <c r="I68" i="1078"/>
  <c r="I69" i="1078"/>
  <c r="I70" i="1078"/>
  <c r="I72" i="1078"/>
  <c r="I73" i="1078"/>
  <c r="I74" i="1078"/>
  <c r="I75" i="1078"/>
  <c r="I76" i="1078"/>
  <c r="I77" i="1078"/>
  <c r="I78" i="1078"/>
  <c r="I79" i="1078"/>
  <c r="I80" i="1078"/>
  <c r="I81" i="1078"/>
  <c r="I82" i="1078"/>
  <c r="I83" i="1078"/>
  <c r="I84" i="1078"/>
  <c r="I85" i="1078"/>
  <c r="I86" i="1078"/>
  <c r="I87" i="1078"/>
  <c r="I88" i="1078"/>
  <c r="I89" i="1078"/>
  <c r="I90" i="1078"/>
  <c r="I91" i="1078"/>
  <c r="I92" i="1078"/>
  <c r="I93" i="1078"/>
  <c r="I94" i="1078"/>
  <c r="I95" i="1078"/>
  <c r="I96" i="1078"/>
  <c r="I97" i="1078"/>
  <c r="I98" i="1078"/>
  <c r="I99" i="1078"/>
  <c r="I100" i="1078"/>
  <c r="I101" i="1078"/>
  <c r="I102" i="1078"/>
  <c r="I103" i="1078"/>
  <c r="I104" i="1078"/>
  <c r="I105" i="1078"/>
  <c r="I106" i="1078"/>
  <c r="I107" i="1078"/>
  <c r="I108" i="1078"/>
  <c r="I109" i="1078"/>
  <c r="I110" i="1078"/>
  <c r="I111" i="1078"/>
  <c r="I112" i="1078"/>
  <c r="I113" i="1078"/>
  <c r="I114" i="1078"/>
  <c r="I115" i="1078"/>
  <c r="I116" i="1078"/>
  <c r="I117" i="1078"/>
  <c r="I118" i="1078"/>
  <c r="I119" i="1078"/>
  <c r="I120" i="1078"/>
  <c r="I121" i="1078"/>
  <c r="I122" i="1078"/>
  <c r="I123" i="1078"/>
  <c r="I124" i="1078"/>
  <c r="I125" i="1078"/>
  <c r="I126" i="1078"/>
  <c r="I127" i="1078"/>
  <c r="I128" i="1078"/>
  <c r="I129" i="1078"/>
  <c r="I130" i="1078"/>
  <c r="I131" i="1078"/>
  <c r="I132" i="1078"/>
  <c r="I133" i="1078"/>
  <c r="I134" i="1078"/>
  <c r="I135" i="1078"/>
  <c r="I136" i="1078"/>
  <c r="I137" i="1078"/>
  <c r="I138" i="1078"/>
  <c r="I139" i="1078"/>
  <c r="I140" i="1078"/>
  <c r="I141" i="1078"/>
  <c r="I142" i="1078"/>
  <c r="I143" i="1078"/>
  <c r="I144" i="1078"/>
  <c r="I145" i="1078"/>
  <c r="I146" i="1078"/>
  <c r="I147" i="1078"/>
  <c r="I148" i="1078"/>
  <c r="I149" i="1078"/>
  <c r="I150" i="1078"/>
  <c r="I151" i="1078"/>
  <c r="I152" i="1078"/>
  <c r="I2" i="957"/>
  <c r="I3" i="957"/>
  <c r="I4" i="957"/>
  <c r="I5" i="957"/>
  <c r="I6" i="957"/>
  <c r="I7" i="957"/>
  <c r="I8" i="957"/>
  <c r="I9" i="957"/>
  <c r="I10" i="957"/>
  <c r="I11" i="957"/>
  <c r="I12" i="957"/>
  <c r="I13" i="957"/>
  <c r="I14" i="957"/>
  <c r="I15" i="957"/>
  <c r="I16" i="957"/>
  <c r="I17" i="957"/>
  <c r="I18" i="957"/>
  <c r="I19" i="957"/>
  <c r="I20" i="957"/>
  <c r="I21" i="957"/>
  <c r="I22" i="957"/>
  <c r="I23" i="957"/>
  <c r="I24" i="957"/>
  <c r="I25" i="957"/>
  <c r="I26" i="957"/>
  <c r="I27" i="957"/>
  <c r="I28" i="957"/>
  <c r="I29" i="957"/>
  <c r="I30" i="957"/>
  <c r="I31" i="957"/>
  <c r="I32" i="957"/>
  <c r="I33" i="957"/>
  <c r="I34" i="957"/>
  <c r="I35" i="957"/>
  <c r="I36" i="957"/>
  <c r="I37" i="957"/>
  <c r="I38" i="957"/>
  <c r="I39" i="957"/>
  <c r="I40" i="957"/>
  <c r="I41" i="957"/>
  <c r="I42" i="957"/>
  <c r="I43" i="957"/>
  <c r="I44" i="957"/>
  <c r="I45" i="957"/>
  <c r="I46" i="957"/>
  <c r="I47" i="957"/>
  <c r="I48" i="957"/>
  <c r="I49" i="957"/>
  <c r="I50" i="957"/>
  <c r="I51" i="957"/>
  <c r="I52" i="957"/>
  <c r="I53" i="957"/>
  <c r="I54" i="957"/>
  <c r="I55" i="957"/>
  <c r="I56" i="957"/>
  <c r="I57" i="957"/>
  <c r="I58" i="957"/>
  <c r="I59" i="957"/>
  <c r="I60" i="957"/>
  <c r="I61" i="957"/>
  <c r="I62" i="957"/>
  <c r="I63" i="957"/>
  <c r="I64" i="957"/>
  <c r="I66" i="957"/>
  <c r="I67" i="957"/>
  <c r="I68" i="957"/>
  <c r="I69" i="957"/>
  <c r="I70" i="957"/>
  <c r="I71" i="957"/>
  <c r="I72" i="957"/>
  <c r="I74" i="957"/>
  <c r="I75" i="957"/>
  <c r="I76" i="957"/>
  <c r="I77" i="957"/>
  <c r="I78" i="957"/>
  <c r="I79" i="957"/>
  <c r="I80" i="957"/>
  <c r="I81" i="957"/>
  <c r="I82" i="957"/>
  <c r="I83" i="957"/>
  <c r="I84" i="957"/>
  <c r="I85" i="957"/>
  <c r="I86" i="957"/>
  <c r="I87" i="957"/>
  <c r="I88" i="957"/>
  <c r="I89" i="957"/>
  <c r="I90" i="957"/>
  <c r="I91" i="957"/>
  <c r="I92" i="957"/>
  <c r="I93" i="957"/>
  <c r="I94" i="957"/>
  <c r="I95" i="957"/>
  <c r="I96" i="957"/>
  <c r="I97" i="957"/>
  <c r="I98" i="957"/>
  <c r="I99" i="957"/>
  <c r="I100" i="957"/>
  <c r="I101" i="957"/>
  <c r="I102" i="957"/>
  <c r="I103" i="957"/>
  <c r="I104" i="957"/>
  <c r="I105" i="957"/>
  <c r="I106" i="957"/>
  <c r="I107" i="957"/>
  <c r="I108" i="957"/>
  <c r="I109" i="957"/>
  <c r="I110" i="957"/>
  <c r="I111" i="957"/>
  <c r="I112" i="957"/>
  <c r="I113" i="957"/>
  <c r="I114" i="957"/>
  <c r="I115" i="957"/>
  <c r="I116" i="957"/>
  <c r="I117" i="957"/>
  <c r="I118" i="957"/>
  <c r="I119" i="957"/>
  <c r="I120" i="957"/>
  <c r="I121" i="957"/>
  <c r="I122" i="957"/>
  <c r="I123" i="957"/>
  <c r="I2" i="1076"/>
  <c r="I3" i="1076"/>
  <c r="I4" i="1076"/>
  <c r="I5" i="1076"/>
  <c r="I6" i="1076"/>
  <c r="I7" i="1076"/>
  <c r="I8" i="1076"/>
  <c r="I9" i="1076"/>
  <c r="I10" i="1076"/>
  <c r="I11" i="1076"/>
  <c r="I14" i="1076"/>
  <c r="I15" i="1076"/>
  <c r="I16" i="1076"/>
  <c r="I19" i="1076"/>
  <c r="I20" i="1076"/>
  <c r="I21" i="1076"/>
  <c r="I22" i="1076"/>
  <c r="I23" i="1076"/>
  <c r="I26" i="1076"/>
  <c r="I27" i="1076"/>
  <c r="I2" i="952"/>
  <c r="I3" i="952"/>
  <c r="I4" i="952"/>
  <c r="I8" i="952"/>
  <c r="I9" i="952"/>
  <c r="I10" i="952"/>
  <c r="I11" i="952"/>
  <c r="I12" i="952"/>
  <c r="I13" i="952"/>
  <c r="I14" i="952"/>
  <c r="I15" i="952"/>
  <c r="I16" i="952"/>
  <c r="I17" i="952"/>
  <c r="I20" i="952"/>
  <c r="I23" i="952"/>
  <c r="I24" i="952"/>
  <c r="I25" i="952"/>
  <c r="I26" i="952"/>
  <c r="I27" i="952"/>
  <c r="I28" i="952"/>
  <c r="I29" i="952"/>
  <c r="I30" i="952"/>
  <c r="I31" i="952"/>
  <c r="I32" i="952"/>
  <c r="I33" i="952"/>
  <c r="I34" i="952"/>
  <c r="I35" i="952"/>
  <c r="I36" i="952"/>
  <c r="I2" i="1085"/>
  <c r="I3" i="1085"/>
  <c r="I4" i="1085"/>
  <c r="I5" i="1085"/>
  <c r="I6" i="1085"/>
  <c r="I7" i="1085"/>
  <c r="I8" i="1085"/>
  <c r="I9" i="1085"/>
  <c r="I10" i="1085"/>
  <c r="I11" i="1085"/>
  <c r="I12" i="1085"/>
  <c r="I13" i="1085"/>
  <c r="I14" i="1085"/>
  <c r="I15" i="1085"/>
  <c r="I16" i="1085"/>
  <c r="I17" i="1085"/>
  <c r="I18" i="1085"/>
  <c r="I19" i="1085"/>
  <c r="I20" i="1085"/>
  <c r="I21" i="1085"/>
  <c r="I22" i="1085"/>
  <c r="I23" i="1085"/>
  <c r="I24" i="1085"/>
  <c r="I25" i="1085"/>
  <c r="I26" i="1085"/>
  <c r="I27" i="1085"/>
  <c r="I28" i="1085"/>
  <c r="I29" i="1085"/>
  <c r="I30" i="1085"/>
  <c r="I31" i="1085"/>
  <c r="I32" i="1085"/>
  <c r="I34" i="1085"/>
  <c r="I35" i="1085"/>
  <c r="I36" i="1085"/>
  <c r="I37" i="1085"/>
  <c r="I38" i="1085"/>
  <c r="I39" i="1085"/>
  <c r="I40" i="1085"/>
  <c r="I41" i="1085"/>
  <c r="I42" i="1085"/>
  <c r="I43" i="1085"/>
  <c r="I44" i="1085"/>
  <c r="I45" i="1085"/>
  <c r="I46" i="1085"/>
  <c r="I47" i="1085"/>
  <c r="I48" i="1085"/>
  <c r="I49" i="1085"/>
  <c r="I50" i="1085"/>
  <c r="I51" i="1085"/>
  <c r="I52" i="1085"/>
  <c r="I53" i="1085"/>
  <c r="I54" i="1085"/>
  <c r="I55" i="1085"/>
  <c r="I56" i="1085"/>
  <c r="I57" i="1085"/>
  <c r="I58" i="1085"/>
  <c r="I59" i="1085"/>
  <c r="I60" i="1085"/>
  <c r="I61" i="1085"/>
  <c r="I62" i="1085"/>
  <c r="I63" i="1085"/>
  <c r="I64" i="1085"/>
  <c r="I65" i="1085"/>
  <c r="I66" i="1085"/>
  <c r="I67" i="1085"/>
  <c r="I68" i="1085"/>
  <c r="I69" i="1085"/>
  <c r="I70" i="1085"/>
  <c r="I71" i="1085"/>
  <c r="I72" i="1085"/>
  <c r="I73" i="1085"/>
  <c r="I74" i="1085"/>
  <c r="I75" i="1085"/>
  <c r="I76" i="1085"/>
  <c r="I77" i="1085"/>
  <c r="I78" i="1085"/>
  <c r="I80" i="1085"/>
  <c r="I81" i="1085"/>
  <c r="I82" i="1085"/>
  <c r="I83" i="1085"/>
  <c r="I85" i="1085"/>
  <c r="I2" i="953"/>
  <c r="I3" i="953"/>
  <c r="I4" i="953"/>
  <c r="I5" i="953"/>
  <c r="I6" i="953"/>
  <c r="I7" i="953"/>
  <c r="I8" i="953"/>
  <c r="I9" i="953"/>
  <c r="I10" i="953"/>
  <c r="I11" i="953"/>
  <c r="I12" i="953"/>
  <c r="I13" i="953"/>
  <c r="I14" i="953"/>
  <c r="I15" i="953"/>
  <c r="I16" i="953"/>
  <c r="I17" i="953"/>
  <c r="I18" i="953"/>
  <c r="I19" i="953"/>
  <c r="I20" i="953"/>
  <c r="I21" i="953"/>
  <c r="I22" i="953"/>
  <c r="I23" i="953"/>
  <c r="I24" i="953"/>
  <c r="I25" i="953"/>
  <c r="I26" i="953"/>
  <c r="I27" i="953"/>
  <c r="I28" i="953"/>
  <c r="I29" i="953"/>
  <c r="I30" i="953"/>
  <c r="I31" i="953"/>
  <c r="I32" i="953"/>
  <c r="I33" i="953"/>
  <c r="I34" i="953"/>
  <c r="I35" i="953"/>
  <c r="I36" i="953"/>
  <c r="I37" i="953"/>
  <c r="I38" i="953"/>
  <c r="I39" i="953"/>
  <c r="I2" i="1114"/>
  <c r="I3" i="1114"/>
  <c r="I4" i="1114"/>
  <c r="I5" i="1114"/>
  <c r="I6" i="1114"/>
  <c r="I7" i="1114"/>
  <c r="I8" i="1114"/>
  <c r="I9" i="1114"/>
  <c r="I10" i="1114"/>
  <c r="I11" i="1114"/>
  <c r="I12" i="1114"/>
  <c r="I13" i="1114"/>
  <c r="I14" i="1114"/>
  <c r="I15" i="1114"/>
  <c r="I16" i="1114"/>
  <c r="I17" i="1114"/>
  <c r="I18" i="1114"/>
  <c r="I19" i="1114"/>
  <c r="I20" i="1114"/>
  <c r="I21" i="1114"/>
  <c r="I22" i="1114"/>
  <c r="I23" i="1114"/>
  <c r="I26" i="1114"/>
  <c r="I27" i="1114"/>
  <c r="I28" i="1114"/>
  <c r="I29" i="1114"/>
  <c r="I30" i="1114"/>
  <c r="I31" i="1114"/>
  <c r="I32" i="1114"/>
  <c r="I33" i="1114"/>
  <c r="I34" i="1114"/>
  <c r="I35" i="1114"/>
  <c r="I36" i="1114"/>
  <c r="I38" i="1114"/>
  <c r="I40" i="1114"/>
  <c r="I42" i="1114"/>
  <c r="I43" i="1114"/>
  <c r="I44" i="1114"/>
  <c r="I45" i="1114"/>
  <c r="I46" i="1114"/>
  <c r="I47" i="1114"/>
  <c r="I48" i="1114"/>
  <c r="I49" i="1114"/>
  <c r="I50" i="1114"/>
  <c r="I51" i="1114"/>
  <c r="I52" i="1114"/>
  <c r="I53" i="1114"/>
  <c r="I54" i="1114"/>
  <c r="I55" i="1114"/>
  <c r="I56" i="1114"/>
  <c r="I57" i="1114"/>
  <c r="I58" i="1114"/>
  <c r="I59" i="1114"/>
  <c r="I2" i="1083"/>
  <c r="I3" i="1083"/>
  <c r="I4" i="1083"/>
  <c r="I5" i="1083"/>
  <c r="I6" i="1083"/>
  <c r="I7" i="1083"/>
  <c r="I8" i="1083"/>
  <c r="I9" i="1083"/>
  <c r="I10" i="1083"/>
  <c r="I11" i="1083"/>
  <c r="I12" i="1083"/>
  <c r="I13" i="1083"/>
  <c r="I14" i="1083"/>
  <c r="I15" i="1083"/>
  <c r="I16" i="1083"/>
  <c r="I17" i="1083"/>
  <c r="I18" i="1083"/>
  <c r="I19" i="1083"/>
  <c r="I20" i="1083"/>
  <c r="I21" i="1083"/>
  <c r="I22" i="1083"/>
  <c r="I23" i="1083"/>
  <c r="I24" i="1083"/>
  <c r="I25" i="1083"/>
  <c r="I26" i="1083"/>
  <c r="I27" i="1083"/>
  <c r="I28" i="1083"/>
  <c r="I29" i="1083"/>
  <c r="I30" i="1083"/>
  <c r="I31" i="1083"/>
  <c r="I32" i="1083"/>
  <c r="I33" i="1083"/>
  <c r="I34" i="1083"/>
  <c r="I35" i="1083"/>
  <c r="I36" i="1083"/>
  <c r="I37" i="1083"/>
  <c r="I38" i="1083"/>
  <c r="I39" i="1083"/>
  <c r="I40" i="1083"/>
  <c r="I41" i="1083"/>
  <c r="I42" i="1083"/>
  <c r="I43" i="1083"/>
  <c r="I44" i="1083"/>
  <c r="I2" i="954"/>
  <c r="I3" i="954"/>
  <c r="I4" i="954"/>
  <c r="I5" i="954"/>
  <c r="I6" i="954"/>
  <c r="I7" i="954"/>
  <c r="I8" i="954"/>
  <c r="I9" i="954"/>
  <c r="I10" i="954"/>
  <c r="I11" i="954"/>
  <c r="I12" i="954"/>
  <c r="I13" i="954"/>
  <c r="I14" i="954"/>
  <c r="I15" i="954"/>
  <c r="I16" i="954"/>
  <c r="I18" i="954"/>
  <c r="I19" i="954"/>
  <c r="I20" i="954"/>
  <c r="I21" i="954"/>
  <c r="I22" i="954"/>
  <c r="I23" i="954"/>
  <c r="I24" i="954"/>
  <c r="I25" i="954"/>
  <c r="I2" i="1092"/>
  <c r="I3" i="1092"/>
  <c r="I4" i="1092"/>
  <c r="I5" i="1092"/>
  <c r="I6" i="1092"/>
  <c r="I7" i="1092"/>
  <c r="I8" i="1092"/>
  <c r="I9" i="1092"/>
  <c r="I10" i="1092"/>
  <c r="I11" i="1092"/>
  <c r="I12" i="1092"/>
  <c r="I13" i="1092"/>
  <c r="I14" i="1092"/>
  <c r="I15" i="1092"/>
  <c r="I16" i="1092"/>
  <c r="I17" i="1092"/>
  <c r="I18" i="1092"/>
  <c r="I19" i="1092"/>
  <c r="I20" i="1092"/>
  <c r="I21" i="1092"/>
  <c r="I22" i="1092"/>
  <c r="I23" i="1092"/>
  <c r="I24" i="1092"/>
  <c r="I25" i="1092"/>
  <c r="I26" i="1092"/>
  <c r="I27" i="1092"/>
  <c r="I28" i="1092"/>
  <c r="I29" i="1092"/>
  <c r="I30" i="1092"/>
  <c r="I31" i="1092"/>
  <c r="I32" i="1092"/>
  <c r="I33" i="1092"/>
  <c r="I34" i="1092"/>
  <c r="I35" i="1092"/>
  <c r="I36" i="1092"/>
  <c r="I37" i="1092"/>
  <c r="I38" i="1092"/>
  <c r="I39" i="1092"/>
  <c r="I40" i="1092"/>
  <c r="I41" i="1092"/>
  <c r="I42" i="1092"/>
  <c r="I43" i="1092"/>
  <c r="I44" i="1092"/>
  <c r="I45" i="1092"/>
  <c r="I46" i="1092"/>
  <c r="I47" i="1092"/>
  <c r="I48" i="1092"/>
  <c r="I49" i="1092"/>
  <c r="I50" i="1092"/>
  <c r="I51" i="1092"/>
  <c r="I52" i="1092"/>
  <c r="I53" i="1092"/>
  <c r="I54" i="1092"/>
  <c r="I55" i="1092"/>
  <c r="I56" i="1092"/>
  <c r="I57" i="1092"/>
  <c r="I58" i="1092"/>
  <c r="I59" i="1092"/>
  <c r="I60" i="1092"/>
  <c r="I61" i="1092"/>
  <c r="I63" i="1092"/>
  <c r="I64" i="1092"/>
  <c r="I65" i="1092"/>
  <c r="I66" i="1092"/>
  <c r="I67" i="1092"/>
  <c r="I68" i="1092"/>
  <c r="I69" i="1092"/>
  <c r="I70" i="1092"/>
  <c r="I71" i="1092"/>
  <c r="I72" i="1092"/>
  <c r="I73" i="1092"/>
  <c r="I74" i="1092"/>
  <c r="I75" i="1092"/>
  <c r="I76" i="1092"/>
  <c r="I77" i="1092"/>
  <c r="I78" i="1092"/>
  <c r="I79" i="1092"/>
  <c r="I80" i="1092"/>
  <c r="I81" i="1092"/>
  <c r="I82" i="1092"/>
  <c r="I83" i="1092"/>
  <c r="I84" i="1092"/>
  <c r="I85" i="1092"/>
  <c r="I87" i="1092"/>
  <c r="I88" i="1092"/>
  <c r="I89" i="1092"/>
  <c r="I90" i="1092"/>
  <c r="I91" i="1092"/>
  <c r="I92" i="1092"/>
  <c r="I93" i="1092"/>
  <c r="I94" i="1092"/>
  <c r="I95" i="1092"/>
  <c r="I96" i="1092"/>
  <c r="I97" i="1092"/>
  <c r="I98" i="1092"/>
  <c r="I99" i="1092"/>
  <c r="I100" i="1092"/>
  <c r="I101" i="1092"/>
  <c r="I102" i="1092"/>
  <c r="I103" i="1092"/>
  <c r="I104" i="1092"/>
  <c r="I105" i="1092"/>
  <c r="I106" i="1092"/>
  <c r="I107" i="1092"/>
  <c r="I108" i="1092"/>
  <c r="I109" i="1092"/>
  <c r="I110" i="1092"/>
  <c r="I111" i="1092"/>
  <c r="I112" i="1092"/>
  <c r="I113" i="1092"/>
  <c r="I114" i="1092"/>
  <c r="I115" i="1092"/>
  <c r="I116" i="1092"/>
  <c r="I117" i="1092"/>
  <c r="I118" i="1092"/>
  <c r="I119" i="1092"/>
  <c r="I120" i="1092"/>
  <c r="I121" i="1092"/>
  <c r="I122" i="1092"/>
  <c r="I123" i="1092"/>
  <c r="I124" i="1092"/>
  <c r="I125" i="1092"/>
  <c r="I126" i="1092"/>
  <c r="I127" i="1092"/>
  <c r="I128" i="1092"/>
  <c r="I129" i="1092"/>
  <c r="I130" i="1092"/>
  <c r="I131" i="1092"/>
  <c r="I132" i="1092"/>
  <c r="I133" i="1092"/>
  <c r="I134" i="1092"/>
  <c r="I135" i="1092"/>
  <c r="I136" i="1092"/>
  <c r="I137" i="1092"/>
  <c r="I138" i="1092"/>
  <c r="I139" i="1092"/>
  <c r="I140" i="1092"/>
  <c r="I2" i="972"/>
  <c r="I3" i="972"/>
  <c r="I4" i="972"/>
  <c r="I5" i="972"/>
  <c r="I6" i="972"/>
  <c r="I7" i="972"/>
  <c r="I8" i="972"/>
  <c r="I9" i="972"/>
  <c r="I10" i="972"/>
  <c r="I11" i="972"/>
  <c r="I12" i="972"/>
  <c r="I13" i="972"/>
  <c r="I14" i="972"/>
  <c r="I15" i="972"/>
  <c r="I16" i="972"/>
  <c r="I17" i="972"/>
  <c r="I18" i="972"/>
  <c r="I19" i="972"/>
  <c r="I20" i="972"/>
  <c r="I21" i="972"/>
  <c r="I22" i="972"/>
  <c r="I23" i="972"/>
  <c r="I24" i="972"/>
  <c r="I25" i="972"/>
  <c r="I26" i="972"/>
  <c r="I27" i="972"/>
  <c r="I28" i="972"/>
  <c r="I29" i="972"/>
  <c r="I30" i="972"/>
  <c r="I31" i="972"/>
  <c r="I32" i="972"/>
  <c r="I33" i="972"/>
  <c r="I34" i="972"/>
  <c r="I35" i="972"/>
  <c r="I36" i="972"/>
  <c r="I37" i="972"/>
  <c r="I38" i="972"/>
  <c r="I39" i="972"/>
  <c r="I40" i="972"/>
  <c r="I41" i="972"/>
  <c r="I42" i="972"/>
  <c r="I43" i="972"/>
  <c r="I44" i="972"/>
  <c r="I45" i="972"/>
  <c r="I46" i="972"/>
  <c r="I47" i="972"/>
  <c r="I48" i="972"/>
  <c r="I49" i="972"/>
  <c r="I50" i="972"/>
  <c r="I51" i="972"/>
  <c r="I52" i="972"/>
  <c r="I53" i="972"/>
  <c r="I54" i="972"/>
  <c r="I55" i="972"/>
  <c r="I56" i="972"/>
  <c r="I57" i="972"/>
  <c r="I58" i="972"/>
  <c r="I59" i="972"/>
  <c r="I60" i="972"/>
  <c r="I61" i="972"/>
  <c r="I62" i="972"/>
  <c r="I63" i="972"/>
  <c r="I64" i="972"/>
  <c r="I65" i="972"/>
  <c r="I66" i="972"/>
  <c r="I67" i="972"/>
  <c r="I68" i="972"/>
  <c r="I69" i="972"/>
  <c r="I70" i="972"/>
  <c r="I71" i="972"/>
  <c r="I72" i="972"/>
  <c r="I73" i="972"/>
  <c r="I74" i="972"/>
  <c r="I75" i="972"/>
  <c r="I76" i="972"/>
  <c r="I77" i="972"/>
  <c r="I78" i="972"/>
  <c r="I79" i="972"/>
  <c r="I80" i="972"/>
  <c r="I81" i="972"/>
  <c r="I82" i="972"/>
  <c r="I83" i="972"/>
  <c r="I84" i="972"/>
  <c r="I85" i="972"/>
  <c r="I86" i="972"/>
  <c r="I87" i="972"/>
  <c r="I88" i="972"/>
  <c r="I89" i="972"/>
  <c r="I90" i="972"/>
  <c r="I91" i="972"/>
  <c r="I2" i="1112"/>
  <c r="I3" i="1112"/>
  <c r="I4" i="1112"/>
  <c r="I5" i="1112"/>
  <c r="I6" i="1112"/>
  <c r="I7" i="1112"/>
  <c r="I8" i="1112"/>
  <c r="I9" i="1112"/>
  <c r="I10" i="1112"/>
  <c r="I11" i="1112"/>
  <c r="I12" i="1112"/>
  <c r="I13" i="1112"/>
  <c r="I14" i="1112"/>
  <c r="I15" i="1112"/>
  <c r="I16" i="1112"/>
  <c r="I17" i="1112"/>
  <c r="I18" i="1112"/>
  <c r="I19" i="1112"/>
  <c r="I20" i="1112"/>
  <c r="I21" i="1112"/>
  <c r="I22" i="1112"/>
  <c r="I23" i="1112"/>
  <c r="I24" i="1112"/>
  <c r="I25" i="1112"/>
  <c r="I26" i="1112"/>
  <c r="I27" i="1112"/>
  <c r="I28" i="1112"/>
  <c r="I29" i="1112"/>
  <c r="I30" i="1112"/>
  <c r="I31" i="1112"/>
  <c r="I32" i="1112"/>
  <c r="I33" i="1112"/>
  <c r="I34" i="1112"/>
  <c r="I35" i="1112"/>
  <c r="I36" i="1112"/>
  <c r="I37" i="1112"/>
  <c r="I38" i="1112"/>
  <c r="I39" i="1112"/>
  <c r="I40" i="1112"/>
  <c r="I41" i="1112"/>
  <c r="I42" i="1112"/>
  <c r="I43" i="1112"/>
  <c r="I44" i="1112"/>
  <c r="I45" i="1112"/>
  <c r="I46" i="1112"/>
  <c r="I47" i="1112"/>
  <c r="I48" i="1112"/>
  <c r="I49" i="1112"/>
  <c r="I50" i="1112"/>
  <c r="I51" i="1112"/>
  <c r="I52" i="1112"/>
  <c r="I53" i="1112"/>
  <c r="I54" i="1112"/>
  <c r="I55" i="1112"/>
  <c r="I56" i="1112"/>
  <c r="I57" i="1112"/>
  <c r="I58" i="1112"/>
  <c r="I59" i="1112"/>
  <c r="I60" i="1112"/>
  <c r="I61" i="1112"/>
  <c r="I62" i="1112"/>
  <c r="I63" i="1112"/>
  <c r="I65" i="1112"/>
  <c r="I66" i="1112"/>
  <c r="I67" i="1112"/>
  <c r="I68" i="1112"/>
  <c r="I69" i="1112"/>
  <c r="I70" i="1112"/>
  <c r="I71" i="1112"/>
  <c r="I72" i="1112"/>
  <c r="I73" i="1112"/>
  <c r="I74" i="1112"/>
  <c r="I75" i="1112"/>
  <c r="I76" i="1112"/>
  <c r="I77" i="1112"/>
  <c r="I78" i="1112"/>
  <c r="I79" i="1112"/>
  <c r="I80" i="1112"/>
  <c r="I81" i="1112"/>
  <c r="I82" i="1112"/>
  <c r="I83" i="1112"/>
  <c r="I84" i="1112"/>
  <c r="I85" i="1112"/>
  <c r="I86" i="1112"/>
  <c r="I87" i="1112"/>
  <c r="I88" i="1112"/>
  <c r="I89" i="1112"/>
  <c r="I90" i="1112"/>
  <c r="I91" i="1112"/>
  <c r="I92" i="1112"/>
  <c r="I93" i="1112"/>
  <c r="I94" i="1112"/>
  <c r="I95" i="1112"/>
  <c r="I96" i="1112"/>
  <c r="I97" i="1112"/>
  <c r="I98" i="1112"/>
  <c r="I99" i="1112"/>
  <c r="I100" i="1112"/>
  <c r="I101" i="1112"/>
  <c r="I102" i="1112"/>
  <c r="I103" i="1112"/>
  <c r="I104" i="1112"/>
  <c r="I105" i="1112"/>
  <c r="I106" i="1112"/>
  <c r="I107" i="1112"/>
  <c r="I108" i="1112"/>
  <c r="I109" i="1112"/>
  <c r="I110" i="1112"/>
  <c r="I111" i="1112"/>
  <c r="I112" i="1112"/>
  <c r="I113" i="1112"/>
  <c r="I2" i="1074"/>
  <c r="I3" i="1074"/>
  <c r="I4" i="1074"/>
  <c r="I5" i="1074"/>
  <c r="I6" i="1074"/>
  <c r="I7" i="1074"/>
  <c r="I8" i="1074"/>
  <c r="I9" i="1074"/>
  <c r="I10" i="1074"/>
  <c r="I11" i="1074"/>
  <c r="I12" i="1074"/>
  <c r="I13" i="1074"/>
  <c r="I14" i="1074"/>
  <c r="I15" i="1074"/>
  <c r="I16" i="1074"/>
  <c r="I17" i="1074"/>
  <c r="I18" i="1074"/>
  <c r="I19" i="1074"/>
  <c r="I20" i="1074"/>
  <c r="I21" i="1074"/>
  <c r="I22" i="1074"/>
  <c r="I23" i="1074"/>
  <c r="I24" i="1074"/>
  <c r="I25" i="1074"/>
  <c r="I26" i="1074"/>
  <c r="I27" i="1074"/>
  <c r="I28" i="1074"/>
  <c r="I29" i="1074"/>
  <c r="I30" i="1074"/>
  <c r="I31" i="1074"/>
  <c r="I32" i="1074"/>
  <c r="I33" i="1074"/>
  <c r="I34" i="1074"/>
  <c r="I35" i="1074"/>
  <c r="I36" i="1074"/>
  <c r="I37" i="1074"/>
  <c r="I38" i="1074"/>
  <c r="I39" i="1074"/>
  <c r="I40" i="1074"/>
  <c r="I41" i="1074"/>
  <c r="I42" i="1074"/>
  <c r="I43" i="1074"/>
  <c r="I44" i="1074"/>
  <c r="I45" i="1074"/>
  <c r="I46" i="1074"/>
  <c r="I47" i="1074"/>
  <c r="I48" i="1074"/>
  <c r="I49" i="1074"/>
  <c r="I50" i="1074"/>
  <c r="I51" i="1074"/>
  <c r="I52" i="1074"/>
  <c r="I53" i="1074"/>
  <c r="I54" i="1074"/>
  <c r="I55" i="1074"/>
  <c r="I56" i="1074"/>
  <c r="I57" i="1074"/>
  <c r="I58" i="1074"/>
  <c r="I59" i="1074"/>
  <c r="I60" i="1074"/>
  <c r="I61" i="1074"/>
  <c r="I62" i="1074"/>
  <c r="I63" i="1074"/>
  <c r="I64" i="1074"/>
  <c r="I65" i="1074"/>
  <c r="I66" i="1074"/>
  <c r="I67" i="1074"/>
  <c r="I68" i="1074"/>
  <c r="I69" i="1074"/>
  <c r="I70" i="1074"/>
  <c r="I71" i="1074"/>
  <c r="I72" i="1074"/>
  <c r="I73" i="1074"/>
  <c r="I74" i="1074"/>
  <c r="I75" i="1074"/>
  <c r="I76" i="1074"/>
  <c r="I77" i="1074"/>
  <c r="I78" i="1074"/>
  <c r="I79" i="1074"/>
  <c r="I80" i="1074"/>
  <c r="I81" i="1074"/>
  <c r="I82" i="1074"/>
  <c r="I83" i="1074"/>
  <c r="I84" i="1074"/>
  <c r="I85" i="1074"/>
  <c r="I86" i="1074"/>
  <c r="I87" i="1074"/>
  <c r="I88" i="1074"/>
  <c r="I89" i="1074"/>
  <c r="I90" i="1074"/>
  <c r="I91" i="1074"/>
  <c r="I92" i="1074"/>
  <c r="I93" i="1074"/>
  <c r="I94" i="1074"/>
  <c r="I95" i="1074"/>
  <c r="I96" i="1074"/>
  <c r="I97" i="1074"/>
  <c r="I98" i="1074"/>
  <c r="I99" i="1074"/>
  <c r="I100" i="1074"/>
  <c r="I101" i="1074"/>
  <c r="I102" i="1074"/>
  <c r="I103" i="1074"/>
  <c r="I104" i="1074"/>
  <c r="I105" i="1074"/>
  <c r="I106" i="1074"/>
  <c r="I107" i="1074"/>
  <c r="I108" i="1074"/>
  <c r="I109" i="1074"/>
  <c r="I110" i="1074"/>
  <c r="I111" i="1074"/>
  <c r="I112" i="1074"/>
  <c r="I113" i="1074"/>
  <c r="I114" i="1074"/>
  <c r="I115" i="1074"/>
  <c r="I116" i="1074"/>
  <c r="I117" i="1074"/>
  <c r="I118" i="1074"/>
  <c r="I119" i="1074"/>
  <c r="I120" i="1074"/>
  <c r="I121" i="1074"/>
  <c r="I122" i="1074"/>
  <c r="I123" i="1074"/>
  <c r="I124" i="1074"/>
  <c r="I125" i="1074"/>
  <c r="I126" i="1074"/>
  <c r="I127" i="1074"/>
  <c r="I128" i="1074"/>
  <c r="I129" i="1074"/>
  <c r="I130" i="1074"/>
  <c r="I131" i="1074"/>
  <c r="I132" i="1074"/>
  <c r="I133" i="1074"/>
  <c r="I134" i="1074"/>
  <c r="I135" i="1074"/>
  <c r="I136" i="1074"/>
  <c r="I137" i="1074"/>
  <c r="I138" i="1074"/>
  <c r="I139" i="1074"/>
  <c r="I140" i="1074"/>
  <c r="I141" i="1074"/>
  <c r="I142" i="1074"/>
  <c r="I143" i="1074"/>
  <c r="I144" i="1074"/>
  <c r="I145" i="1074"/>
  <c r="I146" i="1074"/>
  <c r="I147" i="1074"/>
  <c r="I148" i="1074"/>
  <c r="I149" i="1074"/>
  <c r="I150" i="1074"/>
  <c r="I2" i="979"/>
  <c r="I3" i="979"/>
  <c r="I4" i="979"/>
  <c r="I5" i="979"/>
  <c r="I6" i="979"/>
  <c r="I7" i="979"/>
  <c r="I8" i="979"/>
  <c r="I9" i="979"/>
  <c r="I10" i="979"/>
  <c r="I11" i="979"/>
  <c r="I12" i="979"/>
  <c r="I13" i="979"/>
  <c r="I14" i="979"/>
  <c r="I15" i="979"/>
  <c r="I17" i="979"/>
  <c r="I18" i="979"/>
  <c r="I19" i="979"/>
  <c r="I20" i="979"/>
  <c r="I21" i="979"/>
  <c r="I22" i="979"/>
  <c r="I23" i="979"/>
  <c r="I24" i="979"/>
  <c r="I25" i="979"/>
  <c r="I26" i="979"/>
  <c r="I27" i="979"/>
  <c r="I28" i="979"/>
  <c r="I29" i="979"/>
  <c r="I30" i="979"/>
  <c r="I31" i="979"/>
  <c r="I32" i="979"/>
  <c r="I33" i="979"/>
  <c r="I34" i="979"/>
  <c r="I35" i="979"/>
  <c r="I36" i="979"/>
  <c r="I37" i="979"/>
  <c r="I38" i="979"/>
  <c r="I39" i="979"/>
  <c r="I40" i="979"/>
  <c r="I41" i="979"/>
  <c r="I42" i="979"/>
  <c r="I43" i="979"/>
  <c r="I44" i="979"/>
  <c r="I45" i="979"/>
  <c r="I46" i="979"/>
  <c r="I47" i="979"/>
  <c r="I48" i="979"/>
  <c r="I49" i="979"/>
  <c r="I50" i="979"/>
  <c r="I51" i="979"/>
  <c r="I52" i="979"/>
  <c r="I53" i="979"/>
  <c r="I54" i="979"/>
  <c r="I55" i="979"/>
  <c r="I56" i="979"/>
  <c r="I57" i="979"/>
  <c r="I58" i="979"/>
  <c r="I59" i="979"/>
  <c r="I60" i="979"/>
  <c r="I61" i="979"/>
  <c r="I62" i="979"/>
  <c r="I63" i="979"/>
  <c r="I64" i="979"/>
  <c r="I65" i="979"/>
  <c r="I66" i="979"/>
  <c r="I67" i="979"/>
  <c r="I68" i="979"/>
  <c r="I69" i="979"/>
  <c r="I70" i="979"/>
  <c r="I71" i="979"/>
  <c r="I2" i="1090"/>
  <c r="I3" i="1090"/>
  <c r="I4" i="1090"/>
  <c r="I5" i="1090"/>
  <c r="I6" i="1090"/>
  <c r="I7" i="1090"/>
  <c r="I8" i="1090"/>
  <c r="I9" i="1090"/>
  <c r="I10" i="1090"/>
  <c r="I11" i="1090"/>
  <c r="I12" i="1090"/>
  <c r="I13" i="1090"/>
  <c r="I14" i="1090"/>
  <c r="I15" i="1090"/>
  <c r="I16" i="1090"/>
  <c r="I17" i="1090"/>
  <c r="I18" i="1090"/>
  <c r="I19" i="1090"/>
  <c r="I20" i="1090"/>
  <c r="I21" i="1090"/>
  <c r="I22" i="1090"/>
  <c r="I23" i="1090"/>
  <c r="I24" i="1090"/>
  <c r="I25" i="1090"/>
  <c r="I26" i="1090"/>
  <c r="I27" i="1090"/>
  <c r="I28" i="1090"/>
  <c r="I29" i="1090"/>
  <c r="I2" i="974"/>
  <c r="I3" i="974"/>
  <c r="I4" i="974"/>
  <c r="I5" i="974"/>
  <c r="I6" i="974"/>
  <c r="I7" i="974"/>
  <c r="I8" i="974"/>
  <c r="I9" i="974"/>
  <c r="I10" i="974"/>
  <c r="I11" i="974"/>
  <c r="I12" i="974"/>
  <c r="I13" i="974"/>
  <c r="I14" i="974"/>
  <c r="I15" i="974"/>
  <c r="I17" i="974"/>
  <c r="I18" i="974"/>
  <c r="I19" i="974"/>
  <c r="I20" i="974"/>
  <c r="I21" i="974"/>
  <c r="O105" i="1117"/>
  <c r="O1671" i="1117"/>
  <c r="O1673" i="1117"/>
  <c r="O164" i="1072"/>
  <c r="O167" i="1072"/>
  <c r="O168" i="1072"/>
  <c r="O169" i="1072"/>
  <c r="O170" i="1072"/>
  <c r="O566" i="1072"/>
  <c r="O1190" i="959"/>
  <c r="L2" i="1067"/>
  <c r="L3" i="1067"/>
  <c r="L4" i="1067"/>
  <c r="F10" i="960"/>
  <c r="F15" i="960"/>
  <c r="F17" i="960"/>
  <c r="F18" i="960"/>
  <c r="F19" i="960"/>
  <c r="F20" i="960"/>
  <c r="F21" i="960"/>
  <c r="F22" i="960"/>
  <c r="F23" i="960"/>
  <c r="F24" i="960"/>
  <c r="F25" i="960"/>
  <c r="F29" i="960"/>
  <c r="F30" i="960"/>
  <c r="F31" i="960"/>
  <c r="F37" i="960"/>
  <c r="F49" i="960"/>
  <c r="F50" i="960"/>
  <c r="F51" i="960"/>
  <c r="F52" i="960"/>
  <c r="F59" i="960"/>
  <c r="F61" i="960"/>
  <c r="F92" i="960"/>
  <c r="F93" i="960"/>
  <c r="F94" i="960"/>
  <c r="F100" i="960"/>
  <c r="F101" i="960"/>
  <c r="F102" i="960"/>
  <c r="F103" i="960"/>
  <c r="F156" i="960"/>
  <c r="F157" i="960"/>
  <c r="F158" i="960"/>
  <c r="AP4" i="9"/>
  <c r="AQ4" i="9"/>
  <c r="AR4" i="9"/>
  <c r="R12" i="9"/>
  <c r="R13" i="9"/>
  <c r="AH13" i="9"/>
  <c r="R15" i="9"/>
  <c r="X16" i="9"/>
  <c r="AP18" i="9"/>
  <c r="AQ18" i="9"/>
  <c r="AR18" i="9"/>
  <c r="AP19" i="9"/>
  <c r="AQ19" i="9"/>
  <c r="AR19" i="9"/>
  <c r="AP20" i="9"/>
  <c r="AQ20" i="9"/>
  <c r="AR20" i="9"/>
  <c r="F99" i="9"/>
  <c r="G99" i="9"/>
  <c r="L21" i="9"/>
  <c r="M21" i="9"/>
  <c r="R21" i="9"/>
  <c r="U21" i="9"/>
  <c r="V21" i="9"/>
  <c r="L22" i="9"/>
  <c r="M22" i="9"/>
  <c r="R22" i="9"/>
  <c r="AD22" i="9"/>
  <c r="AM22" i="9"/>
  <c r="X24" i="9"/>
  <c r="Y24" i="9"/>
  <c r="X25" i="9"/>
  <c r="Y25" i="9"/>
  <c r="AD25" i="9"/>
  <c r="AE25" i="9"/>
  <c r="U27" i="9"/>
  <c r="V27" i="9"/>
  <c r="U28" i="9"/>
  <c r="V28" i="9"/>
  <c r="U30" i="9"/>
  <c r="V30" i="9"/>
  <c r="U31" i="9"/>
  <c r="V31" i="9"/>
  <c r="U33" i="9"/>
  <c r="V33" i="9"/>
  <c r="U34" i="9"/>
  <c r="V34" i="9"/>
  <c r="AD36" i="9"/>
  <c r="AD37" i="9"/>
  <c r="AA39" i="9"/>
  <c r="AB39" i="9"/>
  <c r="AD39" i="9"/>
  <c r="AA40" i="9"/>
  <c r="AB40" i="9"/>
  <c r="AD40" i="9"/>
  <c r="AD42" i="9"/>
  <c r="AD43" i="9"/>
  <c r="AP44" i="9"/>
  <c r="AQ44" i="9"/>
  <c r="AR44" i="9"/>
  <c r="F125" i="9"/>
  <c r="G125" i="9"/>
  <c r="AM45" i="9"/>
  <c r="AN45" i="9"/>
  <c r="AD46" i="9"/>
  <c r="AM46" i="9"/>
  <c r="AN46" i="9"/>
  <c r="AP50" i="9"/>
  <c r="AQ50" i="9"/>
  <c r="AR50" i="9"/>
  <c r="O51" i="9"/>
  <c r="P51" i="9"/>
  <c r="AK51" i="9"/>
  <c r="O52" i="9"/>
  <c r="P52" i="9"/>
  <c r="AD52" i="9"/>
  <c r="AK52" i="9"/>
  <c r="O53" i="9"/>
  <c r="P53" i="9"/>
  <c r="AK53" i="9"/>
  <c r="O54" i="9"/>
  <c r="P54" i="9"/>
  <c r="AK54" i="9"/>
  <c r="O55" i="9"/>
  <c r="P55" i="9"/>
  <c r="AK55" i="9"/>
  <c r="O56" i="9"/>
  <c r="P56" i="9"/>
  <c r="AK56" i="9"/>
  <c r="O59" i="9"/>
  <c r="P59" i="9"/>
  <c r="O60" i="9"/>
  <c r="P60" i="9"/>
  <c r="AP61" i="9"/>
  <c r="AR61" i="9"/>
  <c r="F62" i="9"/>
  <c r="G62" i="9"/>
  <c r="F64" i="9"/>
  <c r="G64" i="9"/>
  <c r="AP65" i="9"/>
  <c r="AR65" i="9"/>
  <c r="F149" i="9"/>
  <c r="F66" i="9"/>
  <c r="G66" i="9"/>
  <c r="AP67" i="9"/>
  <c r="AR67" i="9"/>
  <c r="AP68" i="9"/>
  <c r="AR68" i="9"/>
  <c r="AP69" i="9"/>
  <c r="AR69" i="9"/>
  <c r="F70" i="9"/>
  <c r="G70" i="9"/>
  <c r="AP71" i="9"/>
  <c r="AR71" i="9"/>
  <c r="F155" i="9"/>
  <c r="D72" i="9"/>
  <c r="E72" i="9"/>
  <c r="L72" i="9"/>
  <c r="M72" i="9"/>
  <c r="O72" i="9"/>
  <c r="P72" i="9"/>
  <c r="R72" i="9"/>
  <c r="U72" i="9"/>
  <c r="V72" i="9"/>
  <c r="X72" i="9"/>
  <c r="Y72" i="9"/>
  <c r="AA72" i="9"/>
  <c r="AB72" i="9"/>
  <c r="AD72" i="9"/>
  <c r="AH72" i="9"/>
  <c r="AK72" i="9"/>
  <c r="AM72" i="9"/>
  <c r="AN72" i="9"/>
  <c r="L73" i="9"/>
  <c r="M73" i="9"/>
  <c r="O73" i="9"/>
  <c r="P73" i="9"/>
  <c r="R73" i="9"/>
  <c r="U73" i="9"/>
  <c r="V73" i="9"/>
  <c r="X73" i="9"/>
  <c r="Y73" i="9"/>
  <c r="AA73" i="9"/>
  <c r="AB73" i="9"/>
  <c r="AD73" i="9"/>
  <c r="AH73" i="9"/>
  <c r="AK73" i="9"/>
  <c r="AM73" i="9"/>
  <c r="AN73" i="9"/>
  <c r="L74" i="9"/>
  <c r="M74" i="9"/>
  <c r="O74" i="9"/>
  <c r="P74" i="9"/>
  <c r="R74" i="9"/>
  <c r="U74" i="9"/>
  <c r="V74" i="9"/>
  <c r="X74" i="9"/>
  <c r="Y74" i="9"/>
  <c r="AA74" i="9"/>
  <c r="AB74" i="9"/>
  <c r="AD74" i="9"/>
  <c r="AH74" i="9"/>
  <c r="AK74" i="9"/>
  <c r="AM74" i="9"/>
  <c r="AN74" i="9"/>
  <c r="AP75" i="9"/>
  <c r="E80" i="9"/>
  <c r="F80" i="9"/>
  <c r="G80" i="9"/>
  <c r="F81" i="9"/>
  <c r="E82" i="9"/>
  <c r="H83" i="9"/>
  <c r="E84" i="9"/>
  <c r="E85" i="9"/>
  <c r="E86" i="9"/>
  <c r="H87" i="9"/>
  <c r="I87" i="9"/>
  <c r="H88" i="9"/>
  <c r="I88" i="9"/>
  <c r="H89" i="9"/>
  <c r="H90" i="9"/>
  <c r="E91" i="9"/>
  <c r="E92" i="9"/>
  <c r="E93" i="9"/>
  <c r="A94" i="9"/>
  <c r="E94" i="9"/>
  <c r="A95" i="9"/>
  <c r="E95" i="9"/>
  <c r="A96" i="9"/>
  <c r="E96" i="9"/>
  <c r="E97" i="9"/>
  <c r="G97" i="9"/>
  <c r="F97" i="9"/>
  <c r="E98" i="9"/>
  <c r="F98" i="9"/>
  <c r="G98" i="9"/>
  <c r="E99" i="9"/>
  <c r="E100" i="9"/>
  <c r="E101" i="9"/>
  <c r="E102" i="9"/>
  <c r="E103" i="9"/>
  <c r="E104" i="9"/>
  <c r="E105" i="9"/>
  <c r="H106" i="9"/>
  <c r="E107" i="9"/>
  <c r="E108" i="9"/>
  <c r="E109" i="9"/>
  <c r="E110" i="9"/>
  <c r="E111" i="9"/>
  <c r="E112" i="9"/>
  <c r="E113" i="9"/>
  <c r="E114" i="9"/>
  <c r="E115" i="9"/>
  <c r="H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F131" i="9"/>
  <c r="G131" i="9"/>
  <c r="H132" i="9"/>
  <c r="H133" i="9"/>
  <c r="H134" i="9"/>
  <c r="E135" i="9"/>
  <c r="E136" i="9"/>
  <c r="E137" i="9"/>
  <c r="E138" i="9"/>
  <c r="E139" i="9"/>
  <c r="E140" i="9"/>
  <c r="E141" i="9"/>
  <c r="E142" i="9"/>
  <c r="E143" i="9"/>
  <c r="E144" i="9"/>
  <c r="H145" i="9"/>
  <c r="I145" i="9"/>
  <c r="E146" i="9"/>
  <c r="E147" i="9"/>
  <c r="E148" i="9"/>
  <c r="E149" i="9"/>
  <c r="E150" i="9"/>
  <c r="F152" i="9"/>
  <c r="F153" i="9"/>
  <c r="A156" i="9"/>
  <c r="AI73" i="9"/>
  <c r="AI13" i="9"/>
  <c r="AI12" i="9"/>
  <c r="I116" i="9"/>
  <c r="I90" i="9"/>
  <c r="I133" i="9"/>
  <c r="I134" i="9"/>
  <c r="I132" i="9"/>
  <c r="I106" i="9"/>
  <c r="I89" i="9"/>
  <c r="I83" i="9"/>
  <c r="AO73" i="9"/>
  <c r="AO46" i="9"/>
  <c r="AO45" i="9"/>
  <c r="AL54" i="9"/>
  <c r="AL53" i="9"/>
  <c r="AL56" i="9"/>
  <c r="AL52" i="9"/>
  <c r="AL51" i="9"/>
  <c r="AL73" i="9"/>
  <c r="AF25" i="9"/>
  <c r="W28" i="9"/>
  <c r="W27" i="9"/>
  <c r="W34" i="9"/>
  <c r="W33" i="9"/>
  <c r="W31" i="9"/>
  <c r="W30" i="9"/>
  <c r="W73" i="9"/>
  <c r="Q54" i="9"/>
  <c r="Q53" i="9"/>
  <c r="Q56" i="9"/>
  <c r="Q55" i="9"/>
  <c r="Q52" i="9"/>
  <c r="Q51" i="9"/>
  <c r="Q60" i="9"/>
  <c r="Q59" i="9"/>
  <c r="Q73" i="9"/>
  <c r="N73" i="9"/>
  <c r="N22" i="9"/>
  <c r="N21" i="9"/>
  <c r="H70" i="9"/>
  <c r="H66" i="9"/>
  <c r="H63" i="9"/>
  <c r="H64" i="9"/>
  <c r="H62" i="9"/>
  <c r="AO72" i="9"/>
  <c r="AO74" i="9"/>
  <c r="AP27" i="9"/>
  <c r="AQ27" i="9"/>
  <c r="AR27" i="9"/>
  <c r="F107" i="9"/>
  <c r="G107" i="9"/>
  <c r="AP34" i="9"/>
  <c r="AQ34" i="9"/>
  <c r="AR34" i="9"/>
  <c r="F114" i="9"/>
  <c r="G114" i="9"/>
  <c r="AR33" i="9"/>
  <c r="F113" i="9"/>
  <c r="G113" i="9"/>
  <c r="AP33" i="9"/>
  <c r="AQ33" i="9"/>
  <c r="AP31" i="9"/>
  <c r="AQ31" i="9"/>
  <c r="AR31" i="9"/>
  <c r="F111" i="9"/>
  <c r="G111" i="9"/>
  <c r="W72" i="9"/>
  <c r="AR60" i="9"/>
  <c r="F144" i="9"/>
  <c r="G144" i="9"/>
  <c r="AP60" i="9"/>
  <c r="AQ60" i="9"/>
  <c r="AP70" i="9"/>
  <c r="AR70" i="9"/>
  <c r="F154" i="9"/>
  <c r="J151" i="9"/>
  <c r="K151" i="9"/>
  <c r="AP66" i="9"/>
  <c r="AQ66" i="9"/>
  <c r="AR66" i="9"/>
  <c r="F150" i="9"/>
  <c r="G150" i="9"/>
  <c r="AP63" i="9"/>
  <c r="AQ63" i="9"/>
  <c r="AR63" i="9"/>
  <c r="F147" i="9"/>
  <c r="G147" i="9"/>
  <c r="AP64" i="9"/>
  <c r="AQ64" i="9"/>
  <c r="AR64" i="9"/>
  <c r="F148" i="9"/>
  <c r="G148" i="9"/>
  <c r="AR62" i="9"/>
  <c r="AP62" i="9"/>
  <c r="AQ62" i="9"/>
  <c r="F146" i="9"/>
  <c r="G146" i="9"/>
  <c r="J145" i="9"/>
  <c r="K145" i="9"/>
  <c r="AF52" i="9"/>
  <c r="AF40" i="9"/>
  <c r="AF46" i="9"/>
  <c r="AF45" i="9"/>
  <c r="AF36" i="9"/>
  <c r="AF73" i="9"/>
  <c r="AF37" i="9"/>
  <c r="AF39" i="9"/>
  <c r="AE46" i="9"/>
  <c r="AE37" i="9"/>
  <c r="AE73" i="9"/>
  <c r="AE51" i="9"/>
  <c r="AE36" i="9"/>
  <c r="AE39" i="9"/>
  <c r="AE40" i="9"/>
  <c r="AE45" i="9"/>
  <c r="AE52" i="9"/>
  <c r="K37" i="9"/>
  <c r="K73" i="9"/>
  <c r="K36" i="9"/>
  <c r="K39" i="9"/>
  <c r="K40" i="9"/>
  <c r="I73" i="9"/>
  <c r="J40" i="9"/>
  <c r="J37" i="9"/>
  <c r="J36" i="9"/>
  <c r="J15" i="9"/>
  <c r="J45" i="9"/>
  <c r="J39" i="9"/>
  <c r="J73" i="9"/>
  <c r="AJ73" i="9"/>
  <c r="AJ51" i="9"/>
  <c r="AJ52" i="9"/>
  <c r="AJ53" i="9"/>
  <c r="T12" i="9"/>
  <c r="T15" i="9"/>
  <c r="T22" i="9"/>
  <c r="T73" i="9"/>
  <c r="T21" i="9"/>
  <c r="T13" i="9"/>
  <c r="T16" i="9"/>
  <c r="S15" i="9"/>
  <c r="S73" i="9"/>
  <c r="S13" i="9"/>
  <c r="S16" i="9"/>
  <c r="S21" i="9"/>
  <c r="S22" i="9"/>
  <c r="S12" i="9"/>
  <c r="Z15" i="9"/>
  <c r="Z25" i="9"/>
  <c r="Z24" i="9"/>
  <c r="Z73" i="9"/>
  <c r="H41" i="9"/>
  <c r="H45" i="9"/>
  <c r="H23" i="9"/>
  <c r="H14" i="9"/>
  <c r="H36" i="9"/>
  <c r="H11" i="9"/>
  <c r="H35" i="9"/>
  <c r="H47" i="9"/>
  <c r="H10" i="9"/>
  <c r="H7" i="9"/>
  <c r="H15" i="9"/>
  <c r="H8" i="9"/>
  <c r="H9" i="9"/>
  <c r="H37" i="9"/>
  <c r="H6" i="9"/>
  <c r="H32" i="9"/>
  <c r="H38" i="9"/>
  <c r="H5" i="9"/>
  <c r="H21" i="9"/>
  <c r="H29" i="9"/>
  <c r="H58" i="9"/>
  <c r="H16" i="9"/>
  <c r="H26" i="9"/>
  <c r="H17" i="9"/>
  <c r="G37" i="9"/>
  <c r="G21" i="9"/>
  <c r="G8" i="9"/>
  <c r="G32" i="9"/>
  <c r="G59" i="9"/>
  <c r="G30" i="9"/>
  <c r="G58" i="9"/>
  <c r="G9" i="9"/>
  <c r="G17" i="9"/>
  <c r="G55" i="9"/>
  <c r="G36" i="9"/>
  <c r="G57" i="9"/>
  <c r="G15" i="9"/>
  <c r="G10" i="9"/>
  <c r="G56" i="9"/>
  <c r="G5" i="9"/>
  <c r="G7" i="9"/>
  <c r="G29" i="9"/>
  <c r="G11" i="9"/>
  <c r="G73" i="9"/>
  <c r="G14" i="9"/>
  <c r="G41" i="9"/>
  <c r="G38" i="9"/>
  <c r="F28" i="9"/>
  <c r="F15" i="9"/>
  <c r="F42" i="9"/>
  <c r="F29" i="9"/>
  <c r="F73" i="9"/>
  <c r="F21" i="9"/>
  <c r="F56" i="9"/>
  <c r="F5" i="9"/>
  <c r="F7" i="9"/>
  <c r="F14" i="9"/>
  <c r="F10" i="9"/>
  <c r="F11" i="9"/>
  <c r="F17" i="9"/>
  <c r="F58" i="9"/>
  <c r="F16" i="9"/>
  <c r="F53" i="9"/>
  <c r="F54" i="9"/>
  <c r="F9" i="9"/>
  <c r="F26" i="9"/>
  <c r="F23" i="9"/>
  <c r="F55" i="9"/>
  <c r="F41" i="9"/>
  <c r="F8" i="9"/>
  <c r="F38" i="9"/>
  <c r="F57" i="9"/>
  <c r="F59" i="9"/>
  <c r="AJ72" i="9" l="1"/>
  <c r="AJ74" i="9" s="1"/>
  <c r="T72" i="9"/>
  <c r="T74" i="9" s="1"/>
  <c r="AP12" i="9"/>
  <c r="AQ12" i="9" s="1"/>
  <c r="S72" i="9"/>
  <c r="S74" i="9" s="1"/>
  <c r="AR12" i="9"/>
  <c r="F91" i="9" s="1"/>
  <c r="G91" i="9" s="1"/>
  <c r="AR22" i="9"/>
  <c r="F101" i="9" s="1"/>
  <c r="G101" i="9" s="1"/>
  <c r="AP22" i="9"/>
  <c r="AQ22" i="9" s="1"/>
  <c r="AR13" i="9"/>
  <c r="F92" i="9" s="1"/>
  <c r="G92" i="9" s="1"/>
  <c r="AP13" i="9"/>
  <c r="AQ13" i="9" s="1"/>
  <c r="AP24" i="9"/>
  <c r="AQ24" i="9" s="1"/>
  <c r="AR24" i="9"/>
  <c r="F103" i="9" s="1"/>
  <c r="G103" i="9" s="1"/>
  <c r="AP25" i="9"/>
  <c r="AQ25" i="9" s="1"/>
  <c r="AR25" i="9"/>
  <c r="F104" i="9" s="1"/>
  <c r="G104" i="9" s="1"/>
  <c r="Z72" i="9"/>
  <c r="Z74" i="9" s="1"/>
  <c r="AE72" i="9"/>
  <c r="AE74" i="9" s="1"/>
  <c r="AP51" i="9"/>
  <c r="AQ51" i="9" s="1"/>
  <c r="AR51" i="9"/>
  <c r="F135" i="9" s="1"/>
  <c r="G135" i="9" s="1"/>
  <c r="I72" i="9"/>
  <c r="I74" i="9" s="1"/>
  <c r="AP46" i="9"/>
  <c r="AQ46" i="9" s="1"/>
  <c r="AR46" i="9"/>
  <c r="F127" i="9" s="1"/>
  <c r="G127" i="9" s="1"/>
  <c r="AF72" i="9"/>
  <c r="AF74" i="9" s="1"/>
  <c r="AR52" i="9"/>
  <c r="F136" i="9" s="1"/>
  <c r="AP52" i="9"/>
  <c r="AQ52" i="9" s="1"/>
  <c r="J72" i="9"/>
  <c r="J74" i="9" s="1"/>
  <c r="K72" i="9"/>
  <c r="K74" i="9" s="1"/>
  <c r="AP39" i="9"/>
  <c r="AQ39" i="9" s="1"/>
  <c r="AR39" i="9"/>
  <c r="F120" i="9" s="1"/>
  <c r="G120" i="9" s="1"/>
  <c r="AP40" i="9"/>
  <c r="AQ40" i="9" s="1"/>
  <c r="AR40" i="9"/>
  <c r="F121" i="9" s="1"/>
  <c r="G121" i="9" s="1"/>
  <c r="AP47" i="9"/>
  <c r="AQ47" i="9" s="1"/>
  <c r="AR47" i="9"/>
  <c r="F128" i="9" s="1"/>
  <c r="G128" i="9" s="1"/>
  <c r="AP6" i="9"/>
  <c r="AQ6" i="9" s="1"/>
  <c r="AR6" i="9"/>
  <c r="F82" i="9" s="1"/>
  <c r="G82" i="9" s="1"/>
  <c r="AR45" i="9"/>
  <c r="F126" i="9" s="1"/>
  <c r="AP45" i="9"/>
  <c r="AQ45" i="9" s="1"/>
  <c r="AP35" i="9"/>
  <c r="AQ35" i="9" s="1"/>
  <c r="AR35" i="9"/>
  <c r="F115" i="9" s="1"/>
  <c r="AP26" i="9"/>
  <c r="AQ26" i="9" s="1"/>
  <c r="AR26" i="9"/>
  <c r="F105" i="9" s="1"/>
  <c r="AR54" i="9"/>
  <c r="F138" i="9" s="1"/>
  <c r="G138" i="9" s="1"/>
  <c r="AP54" i="9"/>
  <c r="AQ54" i="9" s="1"/>
  <c r="AP53" i="9"/>
  <c r="AQ53" i="9" s="1"/>
  <c r="AR53" i="9"/>
  <c r="F137" i="9" s="1"/>
  <c r="AP23" i="9"/>
  <c r="AQ23" i="9" s="1"/>
  <c r="AR23" i="9"/>
  <c r="F102" i="9" s="1"/>
  <c r="G102" i="9" s="1"/>
  <c r="AR16" i="9"/>
  <c r="F95" i="9" s="1"/>
  <c r="G95" i="9" s="1"/>
  <c r="AP16" i="9"/>
  <c r="AQ16" i="9" s="1"/>
  <c r="AR28" i="9"/>
  <c r="F108" i="9" s="1"/>
  <c r="G108" i="9" s="1"/>
  <c r="AP28" i="9"/>
  <c r="AQ28" i="9" s="1"/>
  <c r="AR32" i="9"/>
  <c r="AP32" i="9"/>
  <c r="AQ32" i="9" s="1"/>
  <c r="AR7" i="9"/>
  <c r="AP7" i="9"/>
  <c r="AQ7" i="9" s="1"/>
  <c r="AP48" i="9"/>
  <c r="AQ48" i="9" s="1"/>
  <c r="AR48" i="9"/>
  <c r="AR9" i="9"/>
  <c r="AP9" i="9"/>
  <c r="AQ9" i="9" s="1"/>
  <c r="AP58" i="9"/>
  <c r="AQ58" i="9" s="1"/>
  <c r="AR58" i="9"/>
  <c r="AP55" i="9"/>
  <c r="AQ55" i="9" s="1"/>
  <c r="AR55" i="9"/>
  <c r="AR43" i="9"/>
  <c r="AP43" i="9"/>
  <c r="AQ43" i="9" s="1"/>
  <c r="AR42" i="9"/>
  <c r="AP42" i="9"/>
  <c r="AQ42" i="9" s="1"/>
  <c r="AR11" i="9"/>
  <c r="AP11" i="9"/>
  <c r="AQ11" i="9" s="1"/>
  <c r="J88" i="9"/>
  <c r="K88" i="9" s="1"/>
  <c r="AR37" i="9"/>
  <c r="AP37" i="9"/>
  <c r="AQ37" i="9" s="1"/>
  <c r="AP36" i="9"/>
  <c r="AQ36" i="9" s="1"/>
  <c r="AR36" i="9"/>
  <c r="AR14" i="9"/>
  <c r="AP14" i="9"/>
  <c r="AQ14" i="9" s="1"/>
  <c r="AR57" i="9"/>
  <c r="AP57" i="9"/>
  <c r="AQ57" i="9" s="1"/>
  <c r="AR30" i="9"/>
  <c r="AP30" i="9"/>
  <c r="AQ30" i="9" s="1"/>
  <c r="AP21" i="9"/>
  <c r="AQ21" i="9" s="1"/>
  <c r="AR21" i="9"/>
  <c r="F100" i="9" s="1"/>
  <c r="AP10" i="9"/>
  <c r="AQ10" i="9" s="1"/>
  <c r="J87" i="9"/>
  <c r="K87" i="9" s="1"/>
  <c r="AR10" i="9"/>
  <c r="AP8" i="9"/>
  <c r="AQ8" i="9" s="1"/>
  <c r="AR8" i="9"/>
  <c r="AP5" i="9"/>
  <c r="AQ5" i="9" s="1"/>
  <c r="AP73" i="9"/>
  <c r="AR59" i="9"/>
  <c r="AP59" i="9"/>
  <c r="AQ59" i="9" s="1"/>
  <c r="AR56" i="9"/>
  <c r="AP56" i="9"/>
  <c r="AQ56" i="9" s="1"/>
  <c r="AP49" i="9"/>
  <c r="AQ49" i="9" s="1"/>
  <c r="AR49" i="9"/>
  <c r="AP41" i="9"/>
  <c r="AQ41" i="9" s="1"/>
  <c r="AR41" i="9"/>
  <c r="AP38" i="9"/>
  <c r="AQ38" i="9" s="1"/>
  <c r="AR38" i="9"/>
  <c r="AR29" i="9"/>
  <c r="AP29" i="9"/>
  <c r="AQ29" i="9" s="1"/>
  <c r="AP17" i="9"/>
  <c r="AQ17" i="9" s="1"/>
  <c r="AR17" i="9"/>
  <c r="AP15" i="9"/>
  <c r="AQ15" i="9" s="1"/>
  <c r="AR15" i="9"/>
  <c r="H72" i="9"/>
  <c r="G72" i="9"/>
  <c r="F72" i="9"/>
  <c r="I135" i="9" l="1"/>
  <c r="J135" i="9" s="1"/>
  <c r="G136" i="9"/>
  <c r="H74" i="9"/>
  <c r="I126" i="9"/>
  <c r="J126" i="9" s="1"/>
  <c r="G126" i="9"/>
  <c r="G115" i="9"/>
  <c r="I113" i="9"/>
  <c r="J113" i="9" s="1"/>
  <c r="F74" i="9"/>
  <c r="I137" i="9"/>
  <c r="J137" i="9" s="1"/>
  <c r="G137" i="9"/>
  <c r="I103" i="9"/>
  <c r="J103" i="9" s="1"/>
  <c r="G105" i="9"/>
  <c r="AP72" i="9"/>
  <c r="AQ72" i="9" s="1"/>
  <c r="G74" i="9"/>
  <c r="F143" i="9"/>
  <c r="F85" i="9"/>
  <c r="G85" i="9" s="1"/>
  <c r="F110" i="9"/>
  <c r="F93" i="9"/>
  <c r="F118" i="9"/>
  <c r="G118" i="9" s="1"/>
  <c r="F139" i="9"/>
  <c r="F94" i="9"/>
  <c r="F122" i="9"/>
  <c r="F117" i="9"/>
  <c r="F123" i="9"/>
  <c r="F86" i="9"/>
  <c r="G86" i="9" s="1"/>
  <c r="F84" i="9"/>
  <c r="F109" i="9"/>
  <c r="F140" i="9"/>
  <c r="G140" i="9" s="1"/>
  <c r="AR72" i="9"/>
  <c r="AS59" i="9" s="1"/>
  <c r="AR75" i="9"/>
  <c r="F141" i="9"/>
  <c r="G141" i="9" s="1"/>
  <c r="F142" i="9"/>
  <c r="F129" i="9"/>
  <c r="F96" i="9"/>
  <c r="G96" i="9" s="1"/>
  <c r="F119" i="9"/>
  <c r="G119" i="9" s="1"/>
  <c r="F130" i="9"/>
  <c r="G130" i="9" s="1"/>
  <c r="F124" i="9"/>
  <c r="G124" i="9" s="1"/>
  <c r="F112" i="9"/>
  <c r="G112" i="9" s="1"/>
  <c r="AP74" i="9" l="1"/>
  <c r="AS43" i="9"/>
  <c r="AS37" i="9"/>
  <c r="AS30" i="9"/>
  <c r="AS42" i="9"/>
  <c r="AS21" i="9"/>
  <c r="AS32" i="9"/>
  <c r="AS38" i="9"/>
  <c r="AS56" i="9"/>
  <c r="AS11" i="9"/>
  <c r="AS58" i="9"/>
  <c r="AS7" i="9"/>
  <c r="AS17" i="9"/>
  <c r="AS15" i="9"/>
  <c r="AS49" i="9"/>
  <c r="G110" i="9"/>
  <c r="I110" i="9"/>
  <c r="J110" i="9" s="1"/>
  <c r="AS75" i="9"/>
  <c r="F157" i="9"/>
  <c r="G84" i="9"/>
  <c r="J83" i="9"/>
  <c r="K83" i="9" s="1"/>
  <c r="G94" i="9"/>
  <c r="I94" i="9"/>
  <c r="J94" i="9" s="1"/>
  <c r="G142" i="9"/>
  <c r="J134" i="9"/>
  <c r="K134" i="9" s="1"/>
  <c r="AS13" i="9"/>
  <c r="AS47" i="9"/>
  <c r="AS23" i="9"/>
  <c r="AS67" i="9"/>
  <c r="AS19" i="9"/>
  <c r="AS71" i="9"/>
  <c r="AS44" i="9"/>
  <c r="AS69" i="9"/>
  <c r="AS22" i="9"/>
  <c r="AS72" i="9"/>
  <c r="AS12" i="9"/>
  <c r="AS25" i="9"/>
  <c r="AS52" i="9"/>
  <c r="AS6" i="9"/>
  <c r="AS18" i="9"/>
  <c r="AS34" i="9"/>
  <c r="AS4" i="9"/>
  <c r="AS74" i="9"/>
  <c r="AS33" i="9"/>
  <c r="AS68" i="9"/>
  <c r="AS50" i="9"/>
  <c r="AS24" i="9"/>
  <c r="AS61" i="9"/>
  <c r="AS35" i="9"/>
  <c r="AS27" i="9"/>
  <c r="AS63" i="9"/>
  <c r="AS16" i="9"/>
  <c r="AS31" i="9"/>
  <c r="AS53" i="9"/>
  <c r="AS66" i="9"/>
  <c r="AS46" i="9"/>
  <c r="AS39" i="9"/>
  <c r="AS40" i="9"/>
  <c r="AS54" i="9"/>
  <c r="AS51" i="9"/>
  <c r="AS65" i="9"/>
  <c r="AS62" i="9"/>
  <c r="AS26" i="9"/>
  <c r="AS70" i="9"/>
  <c r="AS20" i="9"/>
  <c r="AS45" i="9"/>
  <c r="AS60" i="9"/>
  <c r="AS5" i="9"/>
  <c r="AS64" i="9"/>
  <c r="AS28" i="9"/>
  <c r="AS29" i="9"/>
  <c r="AS9" i="9"/>
  <c r="I117" i="9"/>
  <c r="J117" i="9" s="1"/>
  <c r="G117" i="9"/>
  <c r="J116" i="9"/>
  <c r="K116" i="9" s="1"/>
  <c r="AS41" i="9"/>
  <c r="AS55" i="9"/>
  <c r="AS14" i="9"/>
  <c r="AS8" i="9"/>
  <c r="G129" i="9"/>
  <c r="G100" i="9"/>
  <c r="I100" i="9"/>
  <c r="J100" i="9" s="1"/>
  <c r="I123" i="9"/>
  <c r="J123" i="9" s="1"/>
  <c r="G123" i="9"/>
  <c r="I143" i="9"/>
  <c r="J143" i="9" s="1"/>
  <c r="G143" i="9"/>
  <c r="F156" i="9"/>
  <c r="AS48" i="9"/>
  <c r="AS57" i="9"/>
  <c r="AS10" i="9"/>
  <c r="I107" i="9"/>
  <c r="J107" i="9" s="1"/>
  <c r="J106" i="9"/>
  <c r="K106" i="9" s="1"/>
  <c r="G109" i="9"/>
  <c r="AS36" i="9"/>
  <c r="I120" i="9"/>
  <c r="J120" i="9" s="1"/>
  <c r="G122" i="9"/>
  <c r="I139" i="9"/>
  <c r="J139" i="9" s="1"/>
  <c r="J133" i="9"/>
  <c r="K133" i="9" s="1"/>
  <c r="G139" i="9"/>
  <c r="J132" i="9"/>
  <c r="K132" i="9" s="1"/>
  <c r="G93" i="9"/>
  <c r="J90" i="9"/>
  <c r="K90" i="9" s="1"/>
  <c r="I91" i="9"/>
  <c r="J91" i="9" s="1"/>
  <c r="J89" i="9"/>
  <c r="K89" i="9" l="1"/>
  <c r="F158" i="9"/>
</calcChain>
</file>

<file path=xl/sharedStrings.xml><?xml version="1.0" encoding="utf-8"?>
<sst xmlns="http://schemas.openxmlformats.org/spreadsheetml/2006/main" count="73756" uniqueCount="7814">
  <si>
    <t>GM Combo for Incentive</t>
  </si>
  <si>
    <t>Ind  Achieved</t>
  </si>
  <si>
    <t>Ind Ache %</t>
  </si>
  <si>
    <t>Grand Total</t>
  </si>
  <si>
    <t>Total</t>
  </si>
  <si>
    <t>Name</t>
  </si>
  <si>
    <t>Achieved Target as per ERP</t>
  </si>
  <si>
    <t>% Achieved</t>
  </si>
  <si>
    <t>Quarter Target:</t>
  </si>
  <si>
    <t>% Contribution</t>
  </si>
  <si>
    <t>Ind Contribution</t>
  </si>
  <si>
    <t>Employee</t>
  </si>
  <si>
    <t>Surendra</t>
  </si>
  <si>
    <t xml:space="preserve"> </t>
  </si>
  <si>
    <t>Baskar</t>
  </si>
  <si>
    <t>Baskar1</t>
  </si>
  <si>
    <t>Region</t>
  </si>
  <si>
    <t>All India</t>
  </si>
  <si>
    <t>Partners</t>
  </si>
  <si>
    <t>South</t>
  </si>
  <si>
    <t>West</t>
  </si>
  <si>
    <t>TURBONET</t>
  </si>
  <si>
    <t>Ravi Shekar</t>
  </si>
  <si>
    <t>Brand</t>
  </si>
  <si>
    <t>Vertical</t>
  </si>
  <si>
    <t>Sagar-ISV</t>
  </si>
  <si>
    <t>Invoice No.</t>
  </si>
  <si>
    <t>AP</t>
  </si>
  <si>
    <t>iTec-SYS</t>
  </si>
  <si>
    <t>SMART SOLUTION</t>
  </si>
  <si>
    <t>HOLLASONS</t>
  </si>
  <si>
    <t>ODYSSEY</t>
  </si>
  <si>
    <t>SUPREME</t>
  </si>
  <si>
    <t>AEGIS</t>
  </si>
  <si>
    <t>Invoice date</t>
  </si>
  <si>
    <t>Type Of Customer</t>
  </si>
  <si>
    <t xml:space="preserve">Customer Name </t>
  </si>
  <si>
    <t>Model No.</t>
  </si>
  <si>
    <t>Qty</t>
  </si>
  <si>
    <t xml:space="preserve">Sales Location </t>
  </si>
  <si>
    <t>Amount</t>
  </si>
  <si>
    <t>Gaurav Kalra</t>
  </si>
  <si>
    <t>Posiflex SalesExecutive</t>
  </si>
  <si>
    <t>Rajendranath</t>
  </si>
  <si>
    <t>UP</t>
  </si>
  <si>
    <t>SBU</t>
  </si>
  <si>
    <t>POS</t>
  </si>
  <si>
    <t>RUG</t>
  </si>
  <si>
    <t>Basha</t>
  </si>
  <si>
    <t>Amit</t>
  </si>
  <si>
    <t>Janakiraman</t>
  </si>
  <si>
    <t>Neelakandan</t>
  </si>
  <si>
    <t>TN</t>
  </si>
  <si>
    <t>Sonal</t>
  </si>
  <si>
    <t>Dinesh Awtaney</t>
  </si>
  <si>
    <t xml:space="preserve">Ravindra </t>
  </si>
  <si>
    <t>POS+AIDC</t>
  </si>
  <si>
    <t>Raghav</t>
  </si>
  <si>
    <t>Portwell</t>
  </si>
  <si>
    <t>Abhrajit</t>
  </si>
  <si>
    <t>Quinta</t>
  </si>
  <si>
    <t>INFOACCORDS</t>
  </si>
  <si>
    <t>EQUINOX</t>
  </si>
  <si>
    <t>Muthuraman</t>
  </si>
  <si>
    <t>Stephen</t>
  </si>
  <si>
    <t>Mum/Guj/MP</t>
  </si>
  <si>
    <t>Pune/ROM</t>
  </si>
  <si>
    <t>KAR/TEL/AP</t>
  </si>
  <si>
    <t>TN/KER</t>
  </si>
  <si>
    <t>Saroj Kumar</t>
  </si>
  <si>
    <t>Manish East &amp; West</t>
  </si>
  <si>
    <t>Service</t>
  </si>
  <si>
    <t>NORTH</t>
  </si>
  <si>
    <t>SOUTH</t>
  </si>
  <si>
    <t>WEST</t>
  </si>
  <si>
    <t>MALAVAN</t>
  </si>
  <si>
    <t>JANAKIRAMAN TEAM</t>
  </si>
  <si>
    <t>PARESH TEAM</t>
  </si>
  <si>
    <t>MOHIT TEAM</t>
  </si>
  <si>
    <t>GM Qtr Target</t>
  </si>
  <si>
    <t xml:space="preserve"> Achieved</t>
  </si>
  <si>
    <t>Achieved %</t>
  </si>
  <si>
    <t>ALL INDIA</t>
  </si>
  <si>
    <t>PARTNERS</t>
  </si>
  <si>
    <t>KAR</t>
  </si>
  <si>
    <t>WB</t>
  </si>
  <si>
    <t>KER</t>
  </si>
  <si>
    <t>RAGHAV TEAM</t>
  </si>
  <si>
    <t>Adil</t>
  </si>
  <si>
    <t>Abhrajit TEAM</t>
  </si>
  <si>
    <t>TBH</t>
  </si>
  <si>
    <t>AASHITECH</t>
  </si>
  <si>
    <t>AIDC</t>
  </si>
  <si>
    <t>Chennai</t>
  </si>
  <si>
    <t>Delhi</t>
  </si>
  <si>
    <t>Invoice</t>
  </si>
  <si>
    <t>Invoicedate</t>
  </si>
  <si>
    <t>Customer requisition</t>
  </si>
  <si>
    <t>Customer reference</t>
  </si>
  <si>
    <t>Sales Responsible</t>
  </si>
  <si>
    <t>Location</t>
  </si>
  <si>
    <t>Customer</t>
  </si>
  <si>
    <t>Item Name</t>
  </si>
  <si>
    <t>Manufacturer</t>
  </si>
  <si>
    <t>Quantity</t>
  </si>
  <si>
    <t>Unit Price</t>
  </si>
  <si>
    <t>Sales Price</t>
  </si>
  <si>
    <t>Type</t>
  </si>
  <si>
    <t>State</t>
  </si>
  <si>
    <t>Sales Qty</t>
  </si>
  <si>
    <t>Sold Price</t>
  </si>
  <si>
    <t>Aditech Ict Private Limited</t>
  </si>
  <si>
    <t>Caswell</t>
  </si>
  <si>
    <t>City</t>
  </si>
  <si>
    <t>Receipient</t>
  </si>
  <si>
    <t>Market Segment</t>
  </si>
  <si>
    <t>Invoice Date</t>
  </si>
  <si>
    <t>Harsh</t>
  </si>
  <si>
    <t>Piyus</t>
  </si>
  <si>
    <t>NEW Annual Target For 2021</t>
  </si>
  <si>
    <t>JAN to MAR 2021 (Q1)</t>
  </si>
  <si>
    <t>JAN</t>
  </si>
  <si>
    <t>FEB</t>
  </si>
  <si>
    <t>MAR</t>
  </si>
  <si>
    <t>Q1 Sales Contribution Details (JAN to MAR 2021)</t>
  </si>
  <si>
    <t>Puneet</t>
  </si>
  <si>
    <t>Palaash</t>
  </si>
  <si>
    <t>Puneet Team</t>
  </si>
  <si>
    <t>HARSH TEAM</t>
  </si>
  <si>
    <t>TBH-Ent</t>
  </si>
  <si>
    <t>QB20INV1093</t>
  </si>
  <si>
    <t>QB20INV1094</t>
  </si>
  <si>
    <t>QB20INV1095</t>
  </si>
  <si>
    <t>QB20INV1096</t>
  </si>
  <si>
    <t>QB20INV1097</t>
  </si>
  <si>
    <t>QB20INV1098</t>
  </si>
  <si>
    <t>QB20INV1099</t>
  </si>
  <si>
    <t>QB20INV1100</t>
  </si>
  <si>
    <t>QB20INV1101</t>
  </si>
  <si>
    <t>QB20INV1102</t>
  </si>
  <si>
    <t>QB20INV1103</t>
  </si>
  <si>
    <t>QB20INV1104</t>
  </si>
  <si>
    <t>QB20INV1105</t>
  </si>
  <si>
    <t>QB20INV1106</t>
  </si>
  <si>
    <t>QB20INV1107</t>
  </si>
  <si>
    <t>QB20INV1108</t>
  </si>
  <si>
    <t>QB20INV1109</t>
  </si>
  <si>
    <t>QB20INV1110</t>
  </si>
  <si>
    <t>QB20INV1111</t>
  </si>
  <si>
    <t>QB20INV1112</t>
  </si>
  <si>
    <t>QB20INV1113</t>
  </si>
  <si>
    <t>QB20INV1114</t>
  </si>
  <si>
    <t>QB20INV1115</t>
  </si>
  <si>
    <t>QB20INV1116</t>
  </si>
  <si>
    <t>QB20INV1117</t>
  </si>
  <si>
    <t>QB20INV1118</t>
  </si>
  <si>
    <t>QB20INV1119</t>
  </si>
  <si>
    <t>QB20INV1120</t>
  </si>
  <si>
    <t>QB20INV1121</t>
  </si>
  <si>
    <t>QB20INV1122</t>
  </si>
  <si>
    <t>QB20INV1123</t>
  </si>
  <si>
    <t>QB20INV1124</t>
  </si>
  <si>
    <t>QB20INV1125</t>
  </si>
  <si>
    <t>QB20INV1126</t>
  </si>
  <si>
    <t>QB20INV1127</t>
  </si>
  <si>
    <t>QB20INV1128</t>
  </si>
  <si>
    <t>QB20INV1129</t>
  </si>
  <si>
    <t>QB20INV1130</t>
  </si>
  <si>
    <t>QB20INV1131</t>
  </si>
  <si>
    <t>QB20INV1132</t>
  </si>
  <si>
    <t>QB20INV1133</t>
  </si>
  <si>
    <t>QB20INV1134</t>
  </si>
  <si>
    <t>QB20INV1135</t>
  </si>
  <si>
    <t>QB20INV1136</t>
  </si>
  <si>
    <t>QB20INV1137</t>
  </si>
  <si>
    <t>QB20INV1138</t>
  </si>
  <si>
    <t>QB20INV1139</t>
  </si>
  <si>
    <t>QB20INV1140</t>
  </si>
  <si>
    <t>QB20INV1141</t>
  </si>
  <si>
    <t>QB20INV1142</t>
  </si>
  <si>
    <t>QB20INV1143</t>
  </si>
  <si>
    <t>QB20INV1144</t>
  </si>
  <si>
    <t>QB20INV1145</t>
  </si>
  <si>
    <t>QB20INV1146</t>
  </si>
  <si>
    <t>QB20INV1147</t>
  </si>
  <si>
    <t>QB20INV1148</t>
  </si>
  <si>
    <t>QB20INV1149</t>
  </si>
  <si>
    <t>QB20INV1150</t>
  </si>
  <si>
    <t>QB20INV1151</t>
  </si>
  <si>
    <t>QB20INV1152</t>
  </si>
  <si>
    <t>QB20INV1153</t>
  </si>
  <si>
    <t>QB20INV1154</t>
  </si>
  <si>
    <t>QB20INV1155</t>
  </si>
  <si>
    <t>QB20INV1156</t>
  </si>
  <si>
    <t>QB20INV1157</t>
  </si>
  <si>
    <t>GPH-0896</t>
  </si>
  <si>
    <t>Mai Confirmation</t>
  </si>
  <si>
    <t>Mail Confiramtion</t>
  </si>
  <si>
    <t>GPH-0763</t>
  </si>
  <si>
    <t>28.10.2020</t>
  </si>
  <si>
    <t>9Z-04799777</t>
  </si>
  <si>
    <t>I7-04758824</t>
  </si>
  <si>
    <t>DEC/20-21/005</t>
  </si>
  <si>
    <t>TH/MUM/20-21/013</t>
  </si>
  <si>
    <t>001/TH/JAIPUR/ FY20 -21</t>
  </si>
  <si>
    <t>TS/HR/PO/20-21/057</t>
  </si>
  <si>
    <t>TSPL/BLR/20-21 : 026</t>
  </si>
  <si>
    <t>TH/20-21/0007</t>
  </si>
  <si>
    <t>TTH/20-21/008</t>
  </si>
  <si>
    <t>12-22-2020</t>
  </si>
  <si>
    <t>TH-2212/20-21</t>
  </si>
  <si>
    <t>Mail Confirmation</t>
  </si>
  <si>
    <t>GBP-8002686213</t>
  </si>
  <si>
    <t>A7P-8002669453</t>
  </si>
  <si>
    <t>PO2014544520</t>
  </si>
  <si>
    <t>10.11.2020</t>
  </si>
  <si>
    <t>PO2014548161</t>
  </si>
  <si>
    <t>PO2014548127</t>
  </si>
  <si>
    <t>15-12-20202</t>
  </si>
  <si>
    <t>PO2014548162</t>
  </si>
  <si>
    <t>PO2014548163</t>
  </si>
  <si>
    <t>PO2014548248</t>
  </si>
  <si>
    <t>PO2014548617</t>
  </si>
  <si>
    <t>PO2014547250</t>
  </si>
  <si>
    <t>PO2014547192</t>
  </si>
  <si>
    <t>PO2014544519</t>
  </si>
  <si>
    <t>ACCI/GURGAON/2020/1712/01</t>
  </si>
  <si>
    <t>20-21/103</t>
  </si>
  <si>
    <t>23.11.2020</t>
  </si>
  <si>
    <t>20-21/108</t>
  </si>
  <si>
    <t>Mail confirmation</t>
  </si>
  <si>
    <t>PO2114511502</t>
  </si>
  <si>
    <t>PO2114511505</t>
  </si>
  <si>
    <t>PO2114511503</t>
  </si>
  <si>
    <t>PO2114511631</t>
  </si>
  <si>
    <t>Bst/2020/01</t>
  </si>
  <si>
    <t>23.10.2020</t>
  </si>
  <si>
    <t>ACCI/CUTTACK/2020/1510/01</t>
  </si>
  <si>
    <t>15.10.2020</t>
  </si>
  <si>
    <t>010/2018-19/MMRDA</t>
  </si>
  <si>
    <t>17.12.2019</t>
  </si>
  <si>
    <t>Kolkata</t>
  </si>
  <si>
    <t>Vasai</t>
  </si>
  <si>
    <t>Deharadun</t>
  </si>
  <si>
    <t>Mumbai</t>
  </si>
  <si>
    <t>Hyderabad</t>
  </si>
  <si>
    <t>Thane</t>
  </si>
  <si>
    <t>Punjab</t>
  </si>
  <si>
    <t>Bangalore</t>
  </si>
  <si>
    <t>UTTARAKHAND</t>
  </si>
  <si>
    <t>Rishikesh</t>
  </si>
  <si>
    <t>Haryana</t>
  </si>
  <si>
    <t>Nitish</t>
  </si>
  <si>
    <t>Pune</t>
  </si>
  <si>
    <t>Telangana</t>
  </si>
  <si>
    <t>Gujarath</t>
  </si>
  <si>
    <t>Bihar</t>
  </si>
  <si>
    <t>MP</t>
  </si>
  <si>
    <t>West Bengal</t>
  </si>
  <si>
    <t>Kerala</t>
  </si>
  <si>
    <t>Andra Pradesh</t>
  </si>
  <si>
    <t>More Retail Private Limited</t>
  </si>
  <si>
    <t>Bartech Data Systems Pvt Ltd</t>
  </si>
  <si>
    <t>Chai Sutta Bar Trading Pvt Ltd</t>
  </si>
  <si>
    <t>Amazon Seller Services Private Limited</t>
  </si>
  <si>
    <t>The Gourmet Food</t>
  </si>
  <si>
    <t>Flipkart India Private Limited</t>
  </si>
  <si>
    <t>Eda51-0-b623sogek</t>
  </si>
  <si>
    <t>851-061-502</t>
  </si>
  <si>
    <t>Wifi dongle xt-2614/hs-2410a</t>
  </si>
  <si>
    <t>2"x18 mtrs thermal roll</t>
  </si>
  <si>
    <t>Customized  software</t>
  </si>
  <si>
    <t>Cr-205-rj</t>
  </si>
  <si>
    <t>Hs-2410a-2a</t>
  </si>
  <si>
    <t>318-034-034</t>
  </si>
  <si>
    <t>Cbl-500-300-s00</t>
  </si>
  <si>
    <t>Nls-bs8060-2t</t>
  </si>
  <si>
    <t>Bat-scn01a</t>
  </si>
  <si>
    <t>1981ifr-3usb-5-i</t>
  </si>
  <si>
    <t>Nls-fm430l-u</t>
  </si>
  <si>
    <t>Surelock+suremdm</t>
  </si>
  <si>
    <t>Surelock+suremdm_3 yrs support</t>
  </si>
  <si>
    <t>Eda51-1-b723sogek</t>
  </si>
  <si>
    <t>50129589-001</t>
  </si>
  <si>
    <t>Eda51-sh-r</t>
  </si>
  <si>
    <t>Eda50-qbc-0</t>
  </si>
  <si>
    <t>Svceda51-5lc3</t>
  </si>
  <si>
    <t xml:space="preserve">Surefox </t>
  </si>
  <si>
    <t>Freight cost</t>
  </si>
  <si>
    <t>Rp80</t>
  </si>
  <si>
    <t>Gc-076</t>
  </si>
  <si>
    <t>318-055-012</t>
  </si>
  <si>
    <t>1472g1d-2usb-5-i</t>
  </si>
  <si>
    <t>213-033-001</t>
  </si>
  <si>
    <t>318-055-010</t>
  </si>
  <si>
    <t>Ct40-qbc-0</t>
  </si>
  <si>
    <t>Ct40-l1n-2sc110n</t>
  </si>
  <si>
    <t>Ct40_3years warranty</t>
  </si>
  <si>
    <t>C4050</t>
  </si>
  <si>
    <t>Comprehensive warranty_c4050 3yr</t>
  </si>
  <si>
    <t>Nls-fr4080</t>
  </si>
  <si>
    <t>Metrologic</t>
  </si>
  <si>
    <t>Intermec</t>
  </si>
  <si>
    <t>Others</t>
  </si>
  <si>
    <t>Kasrow</t>
  </si>
  <si>
    <t>Intermec Spares</t>
  </si>
  <si>
    <t>Metrologic Spares</t>
  </si>
  <si>
    <t>Honeywell</t>
  </si>
  <si>
    <t>Rugtek</t>
  </si>
  <si>
    <t>Eazee</t>
  </si>
  <si>
    <t>Chainway</t>
  </si>
  <si>
    <t>End Customer</t>
  </si>
  <si>
    <t>Chandan</t>
  </si>
  <si>
    <t>Vinu</t>
  </si>
  <si>
    <t>Posiflex</t>
  </si>
  <si>
    <t>Newland</t>
  </si>
  <si>
    <t>EndCustomer</t>
  </si>
  <si>
    <t>NVAR</t>
  </si>
  <si>
    <t>Sum of Sales Price</t>
  </si>
  <si>
    <t>PIT20INV00070</t>
  </si>
  <si>
    <t>PIT20INV00071</t>
  </si>
  <si>
    <t>PIT20INV00072</t>
  </si>
  <si>
    <t>PIT20INV00073</t>
  </si>
  <si>
    <t>PIT20INV00074</t>
  </si>
  <si>
    <t>PIT20INV00075</t>
  </si>
  <si>
    <t>PIT20INV00076</t>
  </si>
  <si>
    <t>PIT20INV00077</t>
  </si>
  <si>
    <t>PIT20INV00078</t>
  </si>
  <si>
    <t>PIT20INV00079</t>
  </si>
  <si>
    <t>PIT20INV00080</t>
  </si>
  <si>
    <t>PIT20INV00081</t>
  </si>
  <si>
    <t>PIT20INV00082</t>
  </si>
  <si>
    <t>PIT20INV00083</t>
  </si>
  <si>
    <t>PIT20INV00084</t>
  </si>
  <si>
    <t>IN7826</t>
  </si>
  <si>
    <t>21.10.2020</t>
  </si>
  <si>
    <t>PO /ISN06112020/95</t>
  </si>
  <si>
    <t>06.11.2020</t>
  </si>
  <si>
    <t>30.10.2020</t>
  </si>
  <si>
    <t>29.09.2020</t>
  </si>
  <si>
    <t>06.10.2020</t>
  </si>
  <si>
    <t>PO-90</t>
  </si>
  <si>
    <t>01.12.2020</t>
  </si>
  <si>
    <t>PO-98</t>
  </si>
  <si>
    <t>08.12.2020</t>
  </si>
  <si>
    <t>V3PO/20-21/110NOV</t>
  </si>
  <si>
    <t>27.11.2020</t>
  </si>
  <si>
    <t>SS 081</t>
  </si>
  <si>
    <t>19.10.2020</t>
  </si>
  <si>
    <t>SS 081-B</t>
  </si>
  <si>
    <t>SS 081-C</t>
  </si>
  <si>
    <t>SS 081-D</t>
  </si>
  <si>
    <t>IJBR212001</t>
  </si>
  <si>
    <t>27.01.2021</t>
  </si>
  <si>
    <t>Karnataka</t>
  </si>
  <si>
    <t>Siemens Ltd</t>
  </si>
  <si>
    <t>Smart Solutions</t>
  </si>
  <si>
    <t>Bosch Limited</t>
  </si>
  <si>
    <t>Qualys Security Techservice</t>
  </si>
  <si>
    <t>Isecurenet Solutions Pvt.Ltd.</t>
  </si>
  <si>
    <t>Nova Integrated System Ltd</t>
  </si>
  <si>
    <t>Tata Advanced Systems Limited</t>
  </si>
  <si>
    <t>V3 Novus Private Limited</t>
  </si>
  <si>
    <t>Delta Electronics India Pvt.Ltd.</t>
  </si>
  <si>
    <t>H7390170</t>
  </si>
  <si>
    <t>Nip-51481-005</t>
  </si>
  <si>
    <t>Nid-83240-005</t>
  </si>
  <si>
    <t>Car-6010</t>
  </si>
  <si>
    <t>Pw-nar-fw2361-am</t>
  </si>
  <si>
    <t>Pw-ops-9900-am</t>
  </si>
  <si>
    <t>Ab1-3b15</t>
  </si>
  <si>
    <t>Apd-3030</t>
  </si>
  <si>
    <t>B7390053</t>
  </si>
  <si>
    <t>B786h370</t>
  </si>
  <si>
    <t>Copper cooler</t>
  </si>
  <si>
    <t>Ddr3_desktop</t>
  </si>
  <si>
    <t>Gtx1050ti</t>
  </si>
  <si>
    <t>Intel core i7</t>
  </si>
  <si>
    <t>Powercable_3pin</t>
  </si>
  <si>
    <t>Ssd_120gb</t>
  </si>
  <si>
    <t>Aca-3154</t>
  </si>
  <si>
    <t>Pw-ppc-tp007p088w-kd</t>
  </si>
  <si>
    <t>Ddr4_desktop</t>
  </si>
  <si>
    <t>Intel xenon_6230</t>
  </si>
  <si>
    <t>Ssd_256gb</t>
  </si>
  <si>
    <t>Aa1-2016</t>
  </si>
  <si>
    <t>Ab1-3f64z</t>
  </si>
  <si>
    <t>Freight charges</t>
  </si>
  <si>
    <t>Pw-ebc-c5750z-c6-am</t>
  </si>
  <si>
    <t>Pw-ebc-d469-am</t>
  </si>
  <si>
    <t>Apd-3031</t>
  </si>
  <si>
    <t>Pipc-07001</t>
  </si>
  <si>
    <t>Ab1-3j29</t>
  </si>
  <si>
    <t>Prps-07001</t>
  </si>
  <si>
    <t>Armortec</t>
  </si>
  <si>
    <t>Sum of Sold Price</t>
  </si>
  <si>
    <t>PB20CN0110</t>
  </si>
  <si>
    <t>PB20CN0111</t>
  </si>
  <si>
    <t>PB20CN0112</t>
  </si>
  <si>
    <t>PB20CN0113</t>
  </si>
  <si>
    <t>PB20CN0114</t>
  </si>
  <si>
    <t>PB20CN0115</t>
  </si>
  <si>
    <t>PB20CN0116</t>
  </si>
  <si>
    <t>PB20CN0117</t>
  </si>
  <si>
    <t>PB20CN0118</t>
  </si>
  <si>
    <t>PB20CN0119</t>
  </si>
  <si>
    <t>PB20INV3040</t>
  </si>
  <si>
    <t>PB20INV3041</t>
  </si>
  <si>
    <t>PB20INV3042</t>
  </si>
  <si>
    <t>PB20INV3043</t>
  </si>
  <si>
    <t>PB20INV3044</t>
  </si>
  <si>
    <t>PB20INV3045</t>
  </si>
  <si>
    <t>PB20INV3046</t>
  </si>
  <si>
    <t>PB20INV3047</t>
  </si>
  <si>
    <t>PB20INV3048</t>
  </si>
  <si>
    <t>PB20INV3049</t>
  </si>
  <si>
    <t>PB20INV3050</t>
  </si>
  <si>
    <t>PB20INV3051</t>
  </si>
  <si>
    <t>PB20INV3052</t>
  </si>
  <si>
    <t>PB20INV3053</t>
  </si>
  <si>
    <t>PB20INV3054</t>
  </si>
  <si>
    <t>PB20INV3055</t>
  </si>
  <si>
    <t>PB20INV3056</t>
  </si>
  <si>
    <t>PB20INV3057</t>
  </si>
  <si>
    <t>PB20INV3058</t>
  </si>
  <si>
    <t>PB20INV3059</t>
  </si>
  <si>
    <t>PB20INV3060</t>
  </si>
  <si>
    <t>PB20INV3061</t>
  </si>
  <si>
    <t>PB20INV3062</t>
  </si>
  <si>
    <t>PB20INV3063</t>
  </si>
  <si>
    <t>PB20INV3064</t>
  </si>
  <si>
    <t>PB20INV3065</t>
  </si>
  <si>
    <t>PB20INV3066</t>
  </si>
  <si>
    <t>PB20INV3067</t>
  </si>
  <si>
    <t>PB20INV3068</t>
  </si>
  <si>
    <t>PB20INV3069</t>
  </si>
  <si>
    <t>PB20INV3070</t>
  </si>
  <si>
    <t>PB20INV3071</t>
  </si>
  <si>
    <t>PB20INV3072</t>
  </si>
  <si>
    <t>PB20INV3073</t>
  </si>
  <si>
    <t>PB20INV3074</t>
  </si>
  <si>
    <t>PB20INV3075</t>
  </si>
  <si>
    <t>PB20INV3076</t>
  </si>
  <si>
    <t>PB20INV3077</t>
  </si>
  <si>
    <t>PB20INV3078</t>
  </si>
  <si>
    <t>PB20INV3079</t>
  </si>
  <si>
    <t>PB20INV3080</t>
  </si>
  <si>
    <t>PB20INV3081</t>
  </si>
  <si>
    <t>PB20INV3082</t>
  </si>
  <si>
    <t>PB20INV3083</t>
  </si>
  <si>
    <t>PB20INV3084</t>
  </si>
  <si>
    <t>PB20INV3085</t>
  </si>
  <si>
    <t>PB20INV3086</t>
  </si>
  <si>
    <t>PB20INV3087</t>
  </si>
  <si>
    <t>PB20INV3088</t>
  </si>
  <si>
    <t>PB20INV3089</t>
  </si>
  <si>
    <t>PB20INV3090</t>
  </si>
  <si>
    <t>PB20INV3091</t>
  </si>
  <si>
    <t>PB20INV3092</t>
  </si>
  <si>
    <t>PB20INV3093</t>
  </si>
  <si>
    <t>PB20INV3094</t>
  </si>
  <si>
    <t>PB20INV3095</t>
  </si>
  <si>
    <t>PB20INV3096</t>
  </si>
  <si>
    <t>PB20INV3097</t>
  </si>
  <si>
    <t>PB20INV3098</t>
  </si>
  <si>
    <t>PB20INV3099</t>
  </si>
  <si>
    <t>PB20INV3100</t>
  </si>
  <si>
    <t>PB20INV3101</t>
  </si>
  <si>
    <t>PB20INV3102</t>
  </si>
  <si>
    <t>PB20INV3103</t>
  </si>
  <si>
    <t>PB20INV3104</t>
  </si>
  <si>
    <t>PB20INV3105</t>
  </si>
  <si>
    <t>PB20INV3106</t>
  </si>
  <si>
    <t>PB20INV3107</t>
  </si>
  <si>
    <t>PB20INV3108</t>
  </si>
  <si>
    <t>PB20INV3109</t>
  </si>
  <si>
    <t>PB20INV3110</t>
  </si>
  <si>
    <t>PB20INV3111</t>
  </si>
  <si>
    <t>PB20INV3112</t>
  </si>
  <si>
    <t>PB20INV3113</t>
  </si>
  <si>
    <t>PB20INV3114</t>
  </si>
  <si>
    <t>PB20INV3115</t>
  </si>
  <si>
    <t>PB20INV3116</t>
  </si>
  <si>
    <t>PB20INV3117</t>
  </si>
  <si>
    <t>PB20INV3118</t>
  </si>
  <si>
    <t>PB20INV3119</t>
  </si>
  <si>
    <t>PB20INV3120</t>
  </si>
  <si>
    <t>PB20INV3121</t>
  </si>
  <si>
    <t>PB20INV3122</t>
  </si>
  <si>
    <t>PB20INV3123</t>
  </si>
  <si>
    <t>PB20INV3124</t>
  </si>
  <si>
    <t>PB20INV3125</t>
  </si>
  <si>
    <t>PB20INV3126</t>
  </si>
  <si>
    <t>PB20INV3127</t>
  </si>
  <si>
    <t>PB20INV3128</t>
  </si>
  <si>
    <t>PB20INV3129</t>
  </si>
  <si>
    <t>PB20INV3130</t>
  </si>
  <si>
    <t>PB20INV3131</t>
  </si>
  <si>
    <t>PB20INV3132</t>
  </si>
  <si>
    <t>PB20INV3133</t>
  </si>
  <si>
    <t>PB20INV3134</t>
  </si>
  <si>
    <t>PB20INV3135</t>
  </si>
  <si>
    <t>PB20INV3136</t>
  </si>
  <si>
    <t>PB20INV3137</t>
  </si>
  <si>
    <t>PB20INV3138</t>
  </si>
  <si>
    <t>PB20INV3139</t>
  </si>
  <si>
    <t>PB20INV3140</t>
  </si>
  <si>
    <t>PB20INV3141</t>
  </si>
  <si>
    <t>PB20INV3142</t>
  </si>
  <si>
    <t>PB20INV3143</t>
  </si>
  <si>
    <t>PB20INV3144</t>
  </si>
  <si>
    <t>PB20INV3145</t>
  </si>
  <si>
    <t>PB20INV3146</t>
  </si>
  <si>
    <t>PB20INV3147</t>
  </si>
  <si>
    <t>PB20INV3148</t>
  </si>
  <si>
    <t>PB20INV3149</t>
  </si>
  <si>
    <t>PB20INV3150</t>
  </si>
  <si>
    <t>PB20INV3151</t>
  </si>
  <si>
    <t>PB20INV3152</t>
  </si>
  <si>
    <t>PB20INV3153</t>
  </si>
  <si>
    <t>PB20INV3154</t>
  </si>
  <si>
    <t>PB20INV3155</t>
  </si>
  <si>
    <t>PB20INV3156</t>
  </si>
  <si>
    <t>PB20INV3157</t>
  </si>
  <si>
    <t>PB20INV3158</t>
  </si>
  <si>
    <t>PB20INV3159</t>
  </si>
  <si>
    <t>PB20INV3160</t>
  </si>
  <si>
    <t>PB20INV3161</t>
  </si>
  <si>
    <t>PB20INV3162</t>
  </si>
  <si>
    <t>PB20INV3163</t>
  </si>
  <si>
    <t>PB20INV3164</t>
  </si>
  <si>
    <t>PB20INV3165</t>
  </si>
  <si>
    <t>PB20INV3166</t>
  </si>
  <si>
    <t>PB20INV3167</t>
  </si>
  <si>
    <t>PB20INV3168</t>
  </si>
  <si>
    <t>PB20INV3169</t>
  </si>
  <si>
    <t>PB20INV3170</t>
  </si>
  <si>
    <t>PB20INV3171</t>
  </si>
  <si>
    <t>PB20INV3172</t>
  </si>
  <si>
    <t>PB20INV3173</t>
  </si>
  <si>
    <t>PB20INV3174</t>
  </si>
  <si>
    <t>PB20INV3175</t>
  </si>
  <si>
    <t>PB20INV3176</t>
  </si>
  <si>
    <t>PB20INV3177</t>
  </si>
  <si>
    <t>PB20INV3178</t>
  </si>
  <si>
    <t>PB20INV3179</t>
  </si>
  <si>
    <t>PB20INV3180</t>
  </si>
  <si>
    <t>PB20INV3181</t>
  </si>
  <si>
    <t>PB20INV3182</t>
  </si>
  <si>
    <t>PB20INV3183</t>
  </si>
  <si>
    <t>PB20INV3184</t>
  </si>
  <si>
    <t>PB20INV3185</t>
  </si>
  <si>
    <t>PB20INV3186</t>
  </si>
  <si>
    <t>PB20INV3187</t>
  </si>
  <si>
    <t>PB20INV3188</t>
  </si>
  <si>
    <t>PB20INV3189</t>
  </si>
  <si>
    <t>PB20INV3190</t>
  </si>
  <si>
    <t>PB20INV3191</t>
  </si>
  <si>
    <t>PB20INV3192</t>
  </si>
  <si>
    <t>PB20INV3193</t>
  </si>
  <si>
    <t>PB20INV3194</t>
  </si>
  <si>
    <t>PB20INV3195</t>
  </si>
  <si>
    <t>PB20INV3196</t>
  </si>
  <si>
    <t>PB20INV3197</t>
  </si>
  <si>
    <t>PB20INV3198</t>
  </si>
  <si>
    <t>PB20INV3199</t>
  </si>
  <si>
    <t>PB20INV3200</t>
  </si>
  <si>
    <t>PB20INV3201</t>
  </si>
  <si>
    <t>PB20INV3202</t>
  </si>
  <si>
    <t>PB20INV3203</t>
  </si>
  <si>
    <t>PB20INV3204</t>
  </si>
  <si>
    <t>PB20INV3205</t>
  </si>
  <si>
    <t>PB20INV3206</t>
  </si>
  <si>
    <t>PB20INV3207</t>
  </si>
  <si>
    <t>PB20INV3208</t>
  </si>
  <si>
    <t>PB20INV3209</t>
  </si>
  <si>
    <t>PB20INV3210</t>
  </si>
  <si>
    <t>PB20INV3211</t>
  </si>
  <si>
    <t>PB20INV3212</t>
  </si>
  <si>
    <t>PB20INV3213</t>
  </si>
  <si>
    <t>PB20INV3214</t>
  </si>
  <si>
    <t>PB20INV3215</t>
  </si>
  <si>
    <t>PB20INV3216</t>
  </si>
  <si>
    <t>PB20INV3217</t>
  </si>
  <si>
    <t>PB20INV3218</t>
  </si>
  <si>
    <t>PB20INV3219</t>
  </si>
  <si>
    <t>PB20INV3220</t>
  </si>
  <si>
    <t>PB20INV3221</t>
  </si>
  <si>
    <t>PB20INV3222</t>
  </si>
  <si>
    <t>PB20INV3223</t>
  </si>
  <si>
    <t>PB20INV3224</t>
  </si>
  <si>
    <t>PB20INV3225</t>
  </si>
  <si>
    <t>PB20INV3226</t>
  </si>
  <si>
    <t>PB20INV3227</t>
  </si>
  <si>
    <t>PB20INV3228</t>
  </si>
  <si>
    <t>PB20INV3229</t>
  </si>
  <si>
    <t>PB20INV3230</t>
  </si>
  <si>
    <t>PB20INV3231</t>
  </si>
  <si>
    <t>PB20INV3232</t>
  </si>
  <si>
    <t>PB20INV3233</t>
  </si>
  <si>
    <t>PB20INV3234</t>
  </si>
  <si>
    <t>PB20INV3235</t>
  </si>
  <si>
    <t>PB20INV3236</t>
  </si>
  <si>
    <t>PB20INV3237</t>
  </si>
  <si>
    <t>PB20INV3238</t>
  </si>
  <si>
    <t>PB20INV3239</t>
  </si>
  <si>
    <t>PB20INV3240</t>
  </si>
  <si>
    <t>PB20INV3241</t>
  </si>
  <si>
    <t>PB20INV3242</t>
  </si>
  <si>
    <t>PB20INV3243</t>
  </si>
  <si>
    <t>PB20INV3244</t>
  </si>
  <si>
    <t>PB20INV3245</t>
  </si>
  <si>
    <t>PB20INV3246</t>
  </si>
  <si>
    <t>PB20INV3247</t>
  </si>
  <si>
    <t>PB20INV3248</t>
  </si>
  <si>
    <t>PB20INV3249</t>
  </si>
  <si>
    <t>PB20INV3250</t>
  </si>
  <si>
    <t>PB20INV3251</t>
  </si>
  <si>
    <t>PB20INV3252</t>
  </si>
  <si>
    <t>PB20INV3253</t>
  </si>
  <si>
    <t>PB20INV3254</t>
  </si>
  <si>
    <t>PB20INV3255</t>
  </si>
  <si>
    <t>PB20INV3256</t>
  </si>
  <si>
    <t>PB20INV3257</t>
  </si>
  <si>
    <t>PB20INV3258</t>
  </si>
  <si>
    <t>PB20INV3259</t>
  </si>
  <si>
    <t>PB20INV3260</t>
  </si>
  <si>
    <t>PB20INV3261</t>
  </si>
  <si>
    <t>PB20INV3262</t>
  </si>
  <si>
    <t>PB20INV3263</t>
  </si>
  <si>
    <t>PB20INV3264</t>
  </si>
  <si>
    <t>PB20INV3265</t>
  </si>
  <si>
    <t>PB20INV3266</t>
  </si>
  <si>
    <t>PB20INV3267</t>
  </si>
  <si>
    <t>PB20INV3268</t>
  </si>
  <si>
    <t>PB20INV3269</t>
  </si>
  <si>
    <t>PB20INV3270</t>
  </si>
  <si>
    <t>PB20INV3271</t>
  </si>
  <si>
    <t>PB20INV3272</t>
  </si>
  <si>
    <t>PB20INV3273</t>
  </si>
  <si>
    <t>PB20INV3274</t>
  </si>
  <si>
    <t>PB20INV3275</t>
  </si>
  <si>
    <t>PB20INV3276</t>
  </si>
  <si>
    <t>PB20INV3277</t>
  </si>
  <si>
    <t>PB20INV3278</t>
  </si>
  <si>
    <t>PB20INV3279</t>
  </si>
  <si>
    <t>PB20INV3280</t>
  </si>
  <si>
    <t>PB20INV3281</t>
  </si>
  <si>
    <t>PB20INV3282</t>
  </si>
  <si>
    <t>PB20INV3283</t>
  </si>
  <si>
    <t>PB20INV3284</t>
  </si>
  <si>
    <t>PB20INV3285</t>
  </si>
  <si>
    <t>PB20INV3286</t>
  </si>
  <si>
    <t>PB20INV3287</t>
  </si>
  <si>
    <t>PB20INV3288</t>
  </si>
  <si>
    <t>PB20INV3289</t>
  </si>
  <si>
    <t>PB20INV3290</t>
  </si>
  <si>
    <t>PB20INV3291</t>
  </si>
  <si>
    <t>PB20INV3292</t>
  </si>
  <si>
    <t>PB20INV3293</t>
  </si>
  <si>
    <t>PB20INV3294</t>
  </si>
  <si>
    <t>PB20INV3295</t>
  </si>
  <si>
    <t>PB20INV3296</t>
  </si>
  <si>
    <t>PB20INV3297</t>
  </si>
  <si>
    <t>PB20INV3298</t>
  </si>
  <si>
    <t>PB20INV3299</t>
  </si>
  <si>
    <t>PB20INV3300</t>
  </si>
  <si>
    <t>PB20INV3301</t>
  </si>
  <si>
    <t>PB20INV3302</t>
  </si>
  <si>
    <t>PB20INV3303</t>
  </si>
  <si>
    <t>PB20INV3304</t>
  </si>
  <si>
    <t>PB20INV3305</t>
  </si>
  <si>
    <t>PB20INV3306</t>
  </si>
  <si>
    <t>PB20INV3307</t>
  </si>
  <si>
    <t>PB20INV3308</t>
  </si>
  <si>
    <t>PB20INV3309</t>
  </si>
  <si>
    <t>PB20INV3310</t>
  </si>
  <si>
    <t>PB20INV3311</t>
  </si>
  <si>
    <t>PB20INV3312</t>
  </si>
  <si>
    <t>PB20INV3313</t>
  </si>
  <si>
    <t>PB20INV3314</t>
  </si>
  <si>
    <t>PB20INV3315</t>
  </si>
  <si>
    <t>PB20INV3316</t>
  </si>
  <si>
    <t>PB20INV3317</t>
  </si>
  <si>
    <t>PB20INV3318</t>
  </si>
  <si>
    <t>PB20INV3319</t>
  </si>
  <si>
    <t>PB20INV3320</t>
  </si>
  <si>
    <t>PB20INV3321</t>
  </si>
  <si>
    <t>PB20INV3322</t>
  </si>
  <si>
    <t>PB20INV3323</t>
  </si>
  <si>
    <t>PB20INV3324</t>
  </si>
  <si>
    <t>PB20INV3325</t>
  </si>
  <si>
    <t>PB20INV3326</t>
  </si>
  <si>
    <t>PB20INV3327</t>
  </si>
  <si>
    <t>PB20INV3328</t>
  </si>
  <si>
    <t>PB20INV3329</t>
  </si>
  <si>
    <t>PB20INV3330</t>
  </si>
  <si>
    <t>PB20INV3331</t>
  </si>
  <si>
    <t>PB20INV3332</t>
  </si>
  <si>
    <t>PB20INV3333</t>
  </si>
  <si>
    <t>PB20INV3334</t>
  </si>
  <si>
    <t>PB20INV3335</t>
  </si>
  <si>
    <t>PB20INV3336</t>
  </si>
  <si>
    <t>PB20INV3337</t>
  </si>
  <si>
    <t>PB20INV3338</t>
  </si>
  <si>
    <t>PB20INV3339</t>
  </si>
  <si>
    <t>PB20INV3340</t>
  </si>
  <si>
    <t>PB20INV3341</t>
  </si>
  <si>
    <t>PB20INV3342</t>
  </si>
  <si>
    <t>PB20INV3343</t>
  </si>
  <si>
    <t>PB20INV3344</t>
  </si>
  <si>
    <t>PB20INV3345</t>
  </si>
  <si>
    <t>PB20INV3346</t>
  </si>
  <si>
    <t>PB20INV3347</t>
  </si>
  <si>
    <t>PB20INV3348</t>
  </si>
  <si>
    <t>PB20INV3349</t>
  </si>
  <si>
    <t>PB20INV3350</t>
  </si>
  <si>
    <t>PB20INV3351</t>
  </si>
  <si>
    <t>PB20INV3352</t>
  </si>
  <si>
    <t>PB20INV3353</t>
  </si>
  <si>
    <t>PB20INV3354</t>
  </si>
  <si>
    <t>PB20INV3355</t>
  </si>
  <si>
    <t>PB20INV3356</t>
  </si>
  <si>
    <t>PB20INV3357</t>
  </si>
  <si>
    <t>PB20INV3358</t>
  </si>
  <si>
    <t>PB20INV3359</t>
  </si>
  <si>
    <t>PB20INV3360</t>
  </si>
  <si>
    <t>PB20INV3361</t>
  </si>
  <si>
    <t>PB20INV3362</t>
  </si>
  <si>
    <t>PB20INV3363</t>
  </si>
  <si>
    <t>PB20INV3364</t>
  </si>
  <si>
    <t>PB20INV3365</t>
  </si>
  <si>
    <t>PB20INV3366</t>
  </si>
  <si>
    <t>PB20INV3367</t>
  </si>
  <si>
    <t>PB20INV3368</t>
  </si>
  <si>
    <t>PB20INV3369</t>
  </si>
  <si>
    <t>PB20INV3370</t>
  </si>
  <si>
    <t>PB20INV3371</t>
  </si>
  <si>
    <t>PB20INV3372</t>
  </si>
  <si>
    <t>PB20INV3373</t>
  </si>
  <si>
    <t>PB20INV3374</t>
  </si>
  <si>
    <t>PB20INV3375</t>
  </si>
  <si>
    <t>PB20INV3376</t>
  </si>
  <si>
    <t>PB20INV3377</t>
  </si>
  <si>
    <t>PB20INV3378</t>
  </si>
  <si>
    <t>PB20INV3379</t>
  </si>
  <si>
    <t>PB20INV3380</t>
  </si>
  <si>
    <t>PB20INV3381</t>
  </si>
  <si>
    <t>PB20INV3382</t>
  </si>
  <si>
    <t>PB20INV3383</t>
  </si>
  <si>
    <t>PB20INV3384</t>
  </si>
  <si>
    <t>PB20INV3385</t>
  </si>
  <si>
    <t>PB20INV3386</t>
  </si>
  <si>
    <t>PB20INV3387</t>
  </si>
  <si>
    <t>PB20INV3388</t>
  </si>
  <si>
    <t>PB20INV3389</t>
  </si>
  <si>
    <t>PB20INV3390</t>
  </si>
  <si>
    <t>PB20INV3391</t>
  </si>
  <si>
    <t>PB20INV3392</t>
  </si>
  <si>
    <t>PB20INV3393</t>
  </si>
  <si>
    <t>PB20INV3394</t>
  </si>
  <si>
    <t>PB20INV3395</t>
  </si>
  <si>
    <t>PB20INV3396</t>
  </si>
  <si>
    <t>PB20INV3397</t>
  </si>
  <si>
    <t>PB20INV3398</t>
  </si>
  <si>
    <t>PB20INV3399</t>
  </si>
  <si>
    <t>PB20INV3400</t>
  </si>
  <si>
    <t>PB20INV3401</t>
  </si>
  <si>
    <t>PB20INV3402</t>
  </si>
  <si>
    <t>PB20INV3403</t>
  </si>
  <si>
    <t>PB20INV3404</t>
  </si>
  <si>
    <t>PB20INV3405</t>
  </si>
  <si>
    <t>PB20INV3406</t>
  </si>
  <si>
    <t>PB20INV3407</t>
  </si>
  <si>
    <t>PB20INV3408</t>
  </si>
  <si>
    <t>PB20INV3409</t>
  </si>
  <si>
    <t>PB20INV3410</t>
  </si>
  <si>
    <t>PB20INV3411</t>
  </si>
  <si>
    <t>PB20INV3412</t>
  </si>
  <si>
    <t>PB20INV3413</t>
  </si>
  <si>
    <t>PB20INV3414</t>
  </si>
  <si>
    <t>PB20INV3415</t>
  </si>
  <si>
    <t>PB20INV3416</t>
  </si>
  <si>
    <t>PB20INV3417</t>
  </si>
  <si>
    <t>PB20INV3418</t>
  </si>
  <si>
    <t>PB20INV3419</t>
  </si>
  <si>
    <t>PB20INV3420</t>
  </si>
  <si>
    <t>PB20INV3421</t>
  </si>
  <si>
    <t>PB20INV3422</t>
  </si>
  <si>
    <t>PB20INV3423</t>
  </si>
  <si>
    <t>PB20INV3424</t>
  </si>
  <si>
    <t>PB20INV3425</t>
  </si>
  <si>
    <t>PB20INV3426</t>
  </si>
  <si>
    <t>PB20INV3427</t>
  </si>
  <si>
    <t>PB20INV3428</t>
  </si>
  <si>
    <t>PB20INV3429</t>
  </si>
  <si>
    <t>PB20INV3430</t>
  </si>
  <si>
    <t>PB20INV3431</t>
  </si>
  <si>
    <t>PB20INV3432</t>
  </si>
  <si>
    <t>PB20INV3433</t>
  </si>
  <si>
    <t>PB20INV3434</t>
  </si>
  <si>
    <t>PB20INV3435</t>
  </si>
  <si>
    <t>PB20INV3436</t>
  </si>
  <si>
    <t>PB20INV3437</t>
  </si>
  <si>
    <t>PB20INV3438</t>
  </si>
  <si>
    <t>PB20INV3439</t>
  </si>
  <si>
    <t>PB20INV3440</t>
  </si>
  <si>
    <t>PB20INV3441</t>
  </si>
  <si>
    <t>PB20INV3442</t>
  </si>
  <si>
    <t>PB20INV3443</t>
  </si>
  <si>
    <t>PB20INV3444</t>
  </si>
  <si>
    <t>PB20INV3445</t>
  </si>
  <si>
    <t>PB20INV3446</t>
  </si>
  <si>
    <t>PB20INV3447</t>
  </si>
  <si>
    <t>PB20INV3448</t>
  </si>
  <si>
    <t>PB20INV3449</t>
  </si>
  <si>
    <t>PB20INV3450</t>
  </si>
  <si>
    <t>PB20INV3451</t>
  </si>
  <si>
    <t>PB20INV3452</t>
  </si>
  <si>
    <t>PB20INV3453</t>
  </si>
  <si>
    <t>PB20INV3454</t>
  </si>
  <si>
    <t>PB20INV3455</t>
  </si>
  <si>
    <t>PB20INV3456</t>
  </si>
  <si>
    <t>PB20INV3457</t>
  </si>
  <si>
    <t>PB20INV3458</t>
  </si>
  <si>
    <t>PB20INV3459</t>
  </si>
  <si>
    <t>PB20INV3460</t>
  </si>
  <si>
    <t>PB20INV3461</t>
  </si>
  <si>
    <t>PB20INV3462</t>
  </si>
  <si>
    <t>PB20INV3463</t>
  </si>
  <si>
    <t>PB20INV3464</t>
  </si>
  <si>
    <t>PB20INV3465</t>
  </si>
  <si>
    <t>PB20INV3466</t>
  </si>
  <si>
    <t>PB20INV3467</t>
  </si>
  <si>
    <t>PB20INV3468</t>
  </si>
  <si>
    <t>PB20INV3469</t>
  </si>
  <si>
    <t>PB20INV3470</t>
  </si>
  <si>
    <t>PB20INV3471</t>
  </si>
  <si>
    <t>PB20INV3472</t>
  </si>
  <si>
    <t>PB20INV3473</t>
  </si>
  <si>
    <t>PB20INV3474</t>
  </si>
  <si>
    <t>PB20INV3475</t>
  </si>
  <si>
    <t>PB20INV3476</t>
  </si>
  <si>
    <t>PB20INV3477</t>
  </si>
  <si>
    <t>PB20INV3478</t>
  </si>
  <si>
    <t>PB20INV3479</t>
  </si>
  <si>
    <t>PB20INV3480</t>
  </si>
  <si>
    <t>PB20INV3481</t>
  </si>
  <si>
    <t>PB20INV3482</t>
  </si>
  <si>
    <t>PB20INV3483</t>
  </si>
  <si>
    <t>PB20INV3484</t>
  </si>
  <si>
    <t>PB20INV3485</t>
  </si>
  <si>
    <t>PB20INV3486</t>
  </si>
  <si>
    <t>PB20INV3487</t>
  </si>
  <si>
    <t>PB20INV3488</t>
  </si>
  <si>
    <t>PB20INV3489</t>
  </si>
  <si>
    <t>PB20INV3490</t>
  </si>
  <si>
    <t>PB20INV3491</t>
  </si>
  <si>
    <t>PB20INV3492</t>
  </si>
  <si>
    <t>PB20INV3493</t>
  </si>
  <si>
    <t>PB20INV3494</t>
  </si>
  <si>
    <t>PB20INV3495</t>
  </si>
  <si>
    <t>PB20INV3496</t>
  </si>
  <si>
    <t>PB20INV3497</t>
  </si>
  <si>
    <t>PB20INV3498</t>
  </si>
  <si>
    <t>PB20INV3499</t>
  </si>
  <si>
    <t>PB20INV3500</t>
  </si>
  <si>
    <t>PB20INV3501</t>
  </si>
  <si>
    <t>PB20INV3502</t>
  </si>
  <si>
    <t>PB20INV3503</t>
  </si>
  <si>
    <t>PB20INV3504</t>
  </si>
  <si>
    <t>PB20INV3505</t>
  </si>
  <si>
    <t>PB20INV3506</t>
  </si>
  <si>
    <t>PB20INV3507</t>
  </si>
  <si>
    <t>PB20INV3508</t>
  </si>
  <si>
    <t>PB20INV3509</t>
  </si>
  <si>
    <t>PB20INV3510</t>
  </si>
  <si>
    <t>PB20INV3511</t>
  </si>
  <si>
    <t>PB20INV3512</t>
  </si>
  <si>
    <t>PB20INV3513</t>
  </si>
  <si>
    <t>PB20INV3514</t>
  </si>
  <si>
    <t>PB20INV3515</t>
  </si>
  <si>
    <t>PB20INV3516</t>
  </si>
  <si>
    <t>PB20INV3517</t>
  </si>
  <si>
    <t>PB20INV3518</t>
  </si>
  <si>
    <t>PC20INV0011</t>
  </si>
  <si>
    <t>PC20INV0012</t>
  </si>
  <si>
    <t>PC20INV0013</t>
  </si>
  <si>
    <t>PC20INV0014</t>
  </si>
  <si>
    <t>PD20INV0120</t>
  </si>
  <si>
    <t>PD20INV0121</t>
  </si>
  <si>
    <t>PD20INV0122</t>
  </si>
  <si>
    <t>PD20INV0123</t>
  </si>
  <si>
    <t>PD20INV0124</t>
  </si>
  <si>
    <t>PD20INV0125</t>
  </si>
  <si>
    <t>PD20INV0126</t>
  </si>
  <si>
    <t>PD20INV0127</t>
  </si>
  <si>
    <t>PD20INV0128</t>
  </si>
  <si>
    <t>PD20INV0129</t>
  </si>
  <si>
    <t>PD20INV0130</t>
  </si>
  <si>
    <t>PD20INV0131</t>
  </si>
  <si>
    <t>PD20INV0132</t>
  </si>
  <si>
    <t>PD20INV0133</t>
  </si>
  <si>
    <t>PD20INV0134</t>
  </si>
  <si>
    <t>PD20INV0135</t>
  </si>
  <si>
    <t>PM20INV0023</t>
  </si>
  <si>
    <t>PM20INV0024</t>
  </si>
  <si>
    <t>PM20INV0025</t>
  </si>
  <si>
    <t>PIT/PO/2021/0052­1</t>
  </si>
  <si>
    <t>04.01.2020</t>
  </si>
  <si>
    <t>000885/Sep-20</t>
  </si>
  <si>
    <t>001151/Oct-20</t>
  </si>
  <si>
    <t>Mail</t>
  </si>
  <si>
    <t>QSPL/PO/2021/0506-1</t>
  </si>
  <si>
    <t>31.12.2020</t>
  </si>
  <si>
    <t>MHMU2021PO00085</t>
  </si>
  <si>
    <t>SC201204008</t>
  </si>
  <si>
    <t>SCS/PO:20-21/122</t>
  </si>
  <si>
    <t>Email</t>
  </si>
  <si>
    <t>SS 160</t>
  </si>
  <si>
    <t>21.12.2020</t>
  </si>
  <si>
    <t>001685/Dec-20</t>
  </si>
  <si>
    <t>001684/Dec-20</t>
  </si>
  <si>
    <t>HTCPL/125/2021-22</t>
  </si>
  <si>
    <t>SS 146</t>
  </si>
  <si>
    <t>001666/Dec-20</t>
  </si>
  <si>
    <t>PIT/PO/2021/0053­1</t>
  </si>
  <si>
    <t>05.01.2020</t>
  </si>
  <si>
    <t>001536/Dec-20</t>
  </si>
  <si>
    <t>Ocs/20-21/0132</t>
  </si>
  <si>
    <t>QSPL/PO/2021/0501-1</t>
  </si>
  <si>
    <t>001715/Jan-21</t>
  </si>
  <si>
    <t>POP/000379-20/21</t>
  </si>
  <si>
    <t>001537/Dec-20</t>
  </si>
  <si>
    <t>001716/Jan-21</t>
  </si>
  <si>
    <t>PIT/PO/2021/0054­1</t>
  </si>
  <si>
    <t>MHMU2021PO00072</t>
  </si>
  <si>
    <t>0105-01/2020</t>
  </si>
  <si>
    <t>SC201221023</t>
  </si>
  <si>
    <t>TSPL/PUR/20-21/244</t>
  </si>
  <si>
    <t>001719/Jan-21</t>
  </si>
  <si>
    <t>RDP/HYD/HO-PUR/20201230/03557</t>
  </si>
  <si>
    <t>HTCPL/126/2020-21</t>
  </si>
  <si>
    <t>PO/000010/0121</t>
  </si>
  <si>
    <t>PO/000243/1220</t>
  </si>
  <si>
    <t>PO/000175/1220</t>
  </si>
  <si>
    <t>PO/000013/0121</t>
  </si>
  <si>
    <t>QSPL/PO/2021/0505-1</t>
  </si>
  <si>
    <t>QSPL/PO/2021/0502-1</t>
  </si>
  <si>
    <t>PO-C/20-21/000420</t>
  </si>
  <si>
    <t>PO-C/20-21/000421</t>
  </si>
  <si>
    <t>QSPL/PO/2021/0503-2</t>
  </si>
  <si>
    <t>QSPL/PO/2021/0498-2</t>
  </si>
  <si>
    <t>PO-S/20-21/001819</t>
  </si>
  <si>
    <t>Quote#-2020_12_87 &amp; Mail</t>
  </si>
  <si>
    <t>22-12-2020 &amp; 02-01-2021</t>
  </si>
  <si>
    <t>RDP/HYD/HO-PUR/20201223/03427</t>
  </si>
  <si>
    <t>RDP/HYD/HO-PUR/20201223/03425</t>
  </si>
  <si>
    <t>ITPL2021098</t>
  </si>
  <si>
    <t>PIT/PO/2021/0058­1</t>
  </si>
  <si>
    <t>07.01.2021</t>
  </si>
  <si>
    <t>RDP/HYD/HO-PUR/20200211/02453</t>
  </si>
  <si>
    <t>06.01.21</t>
  </si>
  <si>
    <t>HTCPL/127/2020-21</t>
  </si>
  <si>
    <t>DIGIT182/20-21</t>
  </si>
  <si>
    <t>25.11.20</t>
  </si>
  <si>
    <t>QSPL/PO/2021/0487-2</t>
  </si>
  <si>
    <t>QSPL/PO/2021/0504-1</t>
  </si>
  <si>
    <t>PO/SSPL/ 052</t>
  </si>
  <si>
    <t>ITPL2021102</t>
  </si>
  <si>
    <t>SC0801202128</t>
  </si>
  <si>
    <t>SC0801202129</t>
  </si>
  <si>
    <t>mail confirmation</t>
  </si>
  <si>
    <t xml:space="preserve"> HTCPL/128/2020-21</t>
  </si>
  <si>
    <t>PO-00781</t>
  </si>
  <si>
    <t>QSPL/PO/2021/0507-1</t>
  </si>
  <si>
    <t>QSPL/PO/2021/0508-1</t>
  </si>
  <si>
    <t>HTCPL/129/2021-22</t>
  </si>
  <si>
    <t>HOPO2021-10919</t>
  </si>
  <si>
    <t>001762/Jan-21</t>
  </si>
  <si>
    <t>PO/000081/0121</t>
  </si>
  <si>
    <t>PO-C/19-20/005191</t>
  </si>
  <si>
    <t>11. March 2020</t>
  </si>
  <si>
    <t>PO/341/2020-21</t>
  </si>
  <si>
    <t>ITPL2021091</t>
  </si>
  <si>
    <t>001757/Jan-21</t>
  </si>
  <si>
    <t>PO/000305/1220</t>
  </si>
  <si>
    <t>91002/OP/21000016</t>
  </si>
  <si>
    <t>91002/OP/21000015</t>
  </si>
  <si>
    <t>Quote#2021_01_01 &amp; Email</t>
  </si>
  <si>
    <t>02-01-2021 &amp; 07-01-2021</t>
  </si>
  <si>
    <t>PIT/PO/2021/0061­1</t>
  </si>
  <si>
    <t>12.01.2021</t>
  </si>
  <si>
    <t>QSPL/PO/2021/0509-1</t>
  </si>
  <si>
    <t>: 11-01-2021</t>
  </si>
  <si>
    <t>RDP/HYD/HO-PUR/20201222/03376</t>
  </si>
  <si>
    <t>RDP/HYD/HO-PUR/20201222/03378</t>
  </si>
  <si>
    <t>RDP/HYD/HO-PUR/20201222/03379</t>
  </si>
  <si>
    <t>RDP/HYD/HO-PUR/202012238/03426</t>
  </si>
  <si>
    <t>RDP/HYD/HO-PUR/20201223/03428</t>
  </si>
  <si>
    <t>MAT/008/20-21</t>
  </si>
  <si>
    <t>06.01.2021</t>
  </si>
  <si>
    <t>SC20211301</t>
  </si>
  <si>
    <t>DSIIT20210003</t>
  </si>
  <si>
    <t>Quote#-2020_12_90 &amp; Mail</t>
  </si>
  <si>
    <t>29-12-2020 &amp; 04-01-2021</t>
  </si>
  <si>
    <t>30.12.2020</t>
  </si>
  <si>
    <t>18.12.2020</t>
  </si>
  <si>
    <t>ITPL2021104</t>
  </si>
  <si>
    <t>HTCPL/133/2020-21</t>
  </si>
  <si>
    <t>001732/Jan21</t>
  </si>
  <si>
    <t>24.11.2020</t>
  </si>
  <si>
    <t>SS 176</t>
  </si>
  <si>
    <t>Email confirmation</t>
  </si>
  <si>
    <t>PO/000135/0121</t>
  </si>
  <si>
    <t>09.01.2021</t>
  </si>
  <si>
    <t>PO-S/20-21/001857</t>
  </si>
  <si>
    <t>January 8, 2021</t>
  </si>
  <si>
    <t>QSPL/PO/2021/0510-1</t>
  </si>
  <si>
    <t>Ocs/20-21/137</t>
  </si>
  <si>
    <t>Ocs/20-21/140</t>
  </si>
  <si>
    <t>PO/000275/0121</t>
  </si>
  <si>
    <t>PO/000009/0121</t>
  </si>
  <si>
    <t>SC1801202131</t>
  </si>
  <si>
    <t>PO-IN-20-00057</t>
  </si>
  <si>
    <t>PO-S/20-21/001946</t>
  </si>
  <si>
    <t>14. January 2021</t>
  </si>
  <si>
    <t>SC1901202132</t>
  </si>
  <si>
    <t>16th Jan-2021</t>
  </si>
  <si>
    <t>ITPL2021105</t>
  </si>
  <si>
    <t>PIT/PO/2021/0063­1</t>
  </si>
  <si>
    <t>19.01.2021</t>
  </si>
  <si>
    <t>QSPL/PO/2021/0511-1</t>
  </si>
  <si>
    <t>PO/000153/0121</t>
  </si>
  <si>
    <t>0119-02/2021</t>
  </si>
  <si>
    <t>MHMU2021PO00077</t>
  </si>
  <si>
    <t>Quote#2021_01_11 &amp; Email</t>
  </si>
  <si>
    <t>15-01-2021 &amp; 19-01-2021</t>
  </si>
  <si>
    <t>MHMU2021PO00076</t>
  </si>
  <si>
    <t>ITPL2021107</t>
  </si>
  <si>
    <t>ITPL2021106</t>
  </si>
  <si>
    <t>TSPL/PUR/20-21/253</t>
  </si>
  <si>
    <t>001744/Jan-21</t>
  </si>
  <si>
    <t>001829/Jan-21</t>
  </si>
  <si>
    <t>MHMU2021PO00078</t>
  </si>
  <si>
    <t>QSPL/PO/2021/0514-2</t>
  </si>
  <si>
    <t>TSPL/PUR/20-21/176</t>
  </si>
  <si>
    <t>QSPL/PO/2021/0512­1</t>
  </si>
  <si>
    <t>20­01­2021</t>
  </si>
  <si>
    <t>ITPL2021108</t>
  </si>
  <si>
    <t>PO-00787</t>
  </si>
  <si>
    <t>PO/Adi/2020-21/010</t>
  </si>
  <si>
    <t>PO/Man/2020-21/010</t>
  </si>
  <si>
    <t>HTCPL/131/2020-21</t>
  </si>
  <si>
    <t>Ocs/20-21/148</t>
  </si>
  <si>
    <t>HTCPL/132/2020-21</t>
  </si>
  <si>
    <t>Ocs/20-21/149</t>
  </si>
  <si>
    <t>ITPL-10</t>
  </si>
  <si>
    <t>PIT/PO/2021/0067­1</t>
  </si>
  <si>
    <t>21.01.2021</t>
  </si>
  <si>
    <t>20th-Jan-2021</t>
  </si>
  <si>
    <t>01.07.2020</t>
  </si>
  <si>
    <t>QSPL/PO/2021/0515-1</t>
  </si>
  <si>
    <t>MHMU2021PO00087</t>
  </si>
  <si>
    <t>MHMU2021PO00081</t>
  </si>
  <si>
    <t>2101-2021</t>
  </si>
  <si>
    <t>MHMU2021PO00082</t>
  </si>
  <si>
    <t>PO-S/20-21/002044</t>
  </si>
  <si>
    <t>001853/Jan-21</t>
  </si>
  <si>
    <t>PO-S/20-21/002051</t>
  </si>
  <si>
    <t>MHMU2021PO00083</t>
  </si>
  <si>
    <t>TSPL/PUR/20-21/255</t>
  </si>
  <si>
    <t>TSPL/PUR/20-21/210</t>
  </si>
  <si>
    <t>PO/000315/0121</t>
  </si>
  <si>
    <t>PO/000316/0121</t>
  </si>
  <si>
    <t>PO/000314/0121</t>
  </si>
  <si>
    <t>PIT/PO/2021/0066-1</t>
  </si>
  <si>
    <t>PO/000638/1220</t>
  </si>
  <si>
    <t>RDP/HYD/HO-PUR/20210112/03758</t>
  </si>
  <si>
    <t>RDP/HYD/HO-PUR/20210107/03654</t>
  </si>
  <si>
    <t>RDP/HYD/HO-PUR/20210107/03652</t>
  </si>
  <si>
    <t>RDP/HYD/HO-PUR/20210112/03759</t>
  </si>
  <si>
    <t>RDP/HYD/HO-PUR/20210107/03651</t>
  </si>
  <si>
    <t>RDP/HYD/HO-PUR/20210107/03653</t>
  </si>
  <si>
    <t>SC25012021</t>
  </si>
  <si>
    <t>HTCPL/145/2020-21</t>
  </si>
  <si>
    <t>HTCPL/146/2020-21</t>
  </si>
  <si>
    <t>DSIIT20210043</t>
  </si>
  <si>
    <t>QSPL/PO/2021/0517-1</t>
  </si>
  <si>
    <t>QSPL/PO/2021/0518-1</t>
  </si>
  <si>
    <t>SC27012021</t>
  </si>
  <si>
    <t>001891/Jan-21</t>
  </si>
  <si>
    <t>QSPL/PO/2021/0519-1</t>
  </si>
  <si>
    <t>20.01.21</t>
  </si>
  <si>
    <t>QSPL/PO/2021/0520-1</t>
  </si>
  <si>
    <t>ITPL2021109</t>
  </si>
  <si>
    <t>ITPL2021110</t>
  </si>
  <si>
    <t>MHMU2021PO00084</t>
  </si>
  <si>
    <t>PO-C/20-21/000490</t>
  </si>
  <si>
    <t>23. January 2021</t>
  </si>
  <si>
    <t>KVBS/PO/2021/55</t>
  </si>
  <si>
    <t>001889/Jan-21</t>
  </si>
  <si>
    <t>QSPL/PO/2021/0521-1</t>
  </si>
  <si>
    <t>PO/2021/59</t>
  </si>
  <si>
    <t>SS 184</t>
  </si>
  <si>
    <t>PO/2021/150</t>
  </si>
  <si>
    <t>PO/2021/129</t>
  </si>
  <si>
    <t>PO/2021/40</t>
  </si>
  <si>
    <t>REF: L1202 E dtd 25th Sep 2020</t>
  </si>
  <si>
    <t>SS 173</t>
  </si>
  <si>
    <t>04.01.2021</t>
  </si>
  <si>
    <t>TSPL/PUR/20-21/269</t>
  </si>
  <si>
    <t>QSPL/PO/2021/0522­1</t>
  </si>
  <si>
    <t>29­01­2021</t>
  </si>
  <si>
    <t>TSPL/PUR/20-21/161</t>
  </si>
  <si>
    <t>29.12.2020</t>
  </si>
  <si>
    <t>SC201204005</t>
  </si>
  <si>
    <t>SC201110002</t>
  </si>
  <si>
    <t>001786/Jan-21</t>
  </si>
  <si>
    <t>PO/2021/20</t>
  </si>
  <si>
    <t>QSPL/PO/2021/0523-1</t>
  </si>
  <si>
    <t>SS 101</t>
  </si>
  <si>
    <t>07.11.2020</t>
  </si>
  <si>
    <t>HTCPL/147/2020-21</t>
  </si>
  <si>
    <t>001789/Jan-21</t>
  </si>
  <si>
    <t>001788/Jan-21</t>
  </si>
  <si>
    <t>001787/Jan-21</t>
  </si>
  <si>
    <t>TSPL/PUR/20-21/278</t>
  </si>
  <si>
    <t>ITPL2021111</t>
  </si>
  <si>
    <t>SC29012021-1CBE</t>
  </si>
  <si>
    <t>TSPL/PUR/20-21/270</t>
  </si>
  <si>
    <t>Ocs/20-21/150</t>
  </si>
  <si>
    <t>Ocs/20-21/151</t>
  </si>
  <si>
    <t xml:space="preserve"> PO-00056</t>
  </si>
  <si>
    <t>25.01.21</t>
  </si>
  <si>
    <t>SC29012021</t>
  </si>
  <si>
    <t>MHMU2021PO00069</t>
  </si>
  <si>
    <t>ITPL2021101</t>
  </si>
  <si>
    <t>SC29012021-2CHN</t>
  </si>
  <si>
    <t>HTCPL/149/2020-21</t>
  </si>
  <si>
    <t>001821/Jan-21</t>
  </si>
  <si>
    <t>001852/Jan-21</t>
  </si>
  <si>
    <t>HTCPL/124/2020-21</t>
  </si>
  <si>
    <t>PC/JAN/PO/2021</t>
  </si>
  <si>
    <t>VFPL/012/2020-21</t>
  </si>
  <si>
    <t>PO/000318/0121</t>
  </si>
  <si>
    <t>PO/000467/0121</t>
  </si>
  <si>
    <t>SS 174</t>
  </si>
  <si>
    <t>PO-C/20-21/000500</t>
  </si>
  <si>
    <t>27. January 2021</t>
  </si>
  <si>
    <t>SC201221025</t>
  </si>
  <si>
    <t>SC201130011</t>
  </si>
  <si>
    <t>30.11.2020</t>
  </si>
  <si>
    <t>SS 185</t>
  </si>
  <si>
    <t>SS 150</t>
  </si>
  <si>
    <t>MHMU2021PO00088</t>
  </si>
  <si>
    <t>TSPL/PUR/20-21/238</t>
  </si>
  <si>
    <t>RDP/HYD/HO-PUR/20201230/03558</t>
  </si>
  <si>
    <t>ACS290121</t>
  </si>
  <si>
    <t>PO/000427/0121</t>
  </si>
  <si>
    <t>HTCPL/150/2020-21</t>
  </si>
  <si>
    <t>PO/000426/0121</t>
  </si>
  <si>
    <t>PO-C/20-21/000496</t>
  </si>
  <si>
    <t>PO-C/20-21/000497</t>
  </si>
  <si>
    <t>1 -2020-2021</t>
  </si>
  <si>
    <t>CRS/PO/20-21/282</t>
  </si>
  <si>
    <t>CFP/PO/20-21/56</t>
  </si>
  <si>
    <t>TFP/PO/20-21/96</t>
  </si>
  <si>
    <t>RSBPL/20-21/ADMN/1022</t>
  </si>
  <si>
    <t>12.11.20</t>
  </si>
  <si>
    <t>Verbal</t>
  </si>
  <si>
    <t>Dtlpl /373/20‐21</t>
  </si>
  <si>
    <t>RSBPL/20-21/ ADMN/1030</t>
  </si>
  <si>
    <t>SIPL/004/20-21</t>
  </si>
  <si>
    <t>PO/20-21/MISC/058</t>
  </si>
  <si>
    <t>21th Dec. 2020</t>
  </si>
  <si>
    <t>PO</t>
  </si>
  <si>
    <t>15.01.2021</t>
  </si>
  <si>
    <t>SS 180</t>
  </si>
  <si>
    <t>18.01.2021</t>
  </si>
  <si>
    <t>Dinesh Rao</t>
  </si>
  <si>
    <t>Abhrajit-Rug</t>
  </si>
  <si>
    <t>Manish</t>
  </si>
  <si>
    <t>Paresh-POS</t>
  </si>
  <si>
    <t>Stephen-AIDC</t>
  </si>
  <si>
    <t>Adil-AIDC</t>
  </si>
  <si>
    <t>Adil-Rug</t>
  </si>
  <si>
    <t>Adil-POS</t>
  </si>
  <si>
    <t>Piyus-AIDC</t>
  </si>
  <si>
    <t>Ravishekhar-AIDC</t>
  </si>
  <si>
    <t>Rajendra-AIDC</t>
  </si>
  <si>
    <t>Saroj</t>
  </si>
  <si>
    <t>Sonal-AIDC</t>
  </si>
  <si>
    <t>Basha-POS</t>
  </si>
  <si>
    <t>Basha-AIDC</t>
  </si>
  <si>
    <t>Abhrajit-AIDC</t>
  </si>
  <si>
    <t>Stephen-Rug</t>
  </si>
  <si>
    <t>Gaurav-POS</t>
  </si>
  <si>
    <t>Amit-AIDC</t>
  </si>
  <si>
    <t>Sagar-POS</t>
  </si>
  <si>
    <t>Sagar-Rug</t>
  </si>
  <si>
    <t>Ravindra-POS</t>
  </si>
  <si>
    <t>Ravindra-AIDC</t>
  </si>
  <si>
    <t>Ravindra-Rug</t>
  </si>
  <si>
    <t>Gujarat</t>
  </si>
  <si>
    <t>Chandigarh</t>
  </si>
  <si>
    <t>Jaipur</t>
  </si>
  <si>
    <t>Portwell India Technology Private Limited</t>
  </si>
  <si>
    <t>Aegis Infoware Private Limited</t>
  </si>
  <si>
    <t>Spencer'S Retail Limited</t>
  </si>
  <si>
    <t>Quinta Systems Pvt. Ltd</t>
  </si>
  <si>
    <t>Tata Starbucks Ltd</t>
  </si>
  <si>
    <t>Trent Limited</t>
  </si>
  <si>
    <t>Aashitech</t>
  </si>
  <si>
    <t>Supreme Computers India (P) Ltd</t>
  </si>
  <si>
    <t>Trent Hypermarket Private Limited</t>
  </si>
  <si>
    <t>Secure Code Systems</t>
  </si>
  <si>
    <t>Hithaishi Infra Machine</t>
  </si>
  <si>
    <t>Crown Computers</t>
  </si>
  <si>
    <t>Hollasons Trading Company Private Limited</t>
  </si>
  <si>
    <t>Life Style International Pvt Ltd</t>
  </si>
  <si>
    <t>Odyssey Computer Services P Ltd</t>
  </si>
  <si>
    <t>Rajkamal Barscan Systems ( P ) Limited</t>
  </si>
  <si>
    <t>Apex Enterprises</t>
  </si>
  <si>
    <t>Micro Standards Consultancy</t>
  </si>
  <si>
    <t>Sheetal Enterprises</t>
  </si>
  <si>
    <t>Turbonet Systems Private Limited</t>
  </si>
  <si>
    <t>Ratnadeep Super  Market(P) Ltd.,</t>
  </si>
  <si>
    <t>Hardcastle Restaurants Pvt. Ltd</t>
  </si>
  <si>
    <t>Burger King India Pvt  Ltd.,</t>
  </si>
  <si>
    <t>Reliance Retail Limited</t>
  </si>
  <si>
    <t>Itecsys Technologies Pvt Ltd</t>
  </si>
  <si>
    <t>Radisson Blu Plaza Hotel Mysore</t>
  </si>
  <si>
    <t>Digit Computers Private Limited</t>
  </si>
  <si>
    <t>Equinox India Enterprises</t>
  </si>
  <si>
    <t>Shawman Software Pvt Ltd</t>
  </si>
  <si>
    <t>Ram Infotech</t>
  </si>
  <si>
    <t>Darkk Chocolat</t>
  </si>
  <si>
    <t>Kings Jeans</t>
  </si>
  <si>
    <t>Barcode Technologies Mahe</t>
  </si>
  <si>
    <t>Stallion Systems And Solutions Pvt Ltd</t>
  </si>
  <si>
    <t>Prime Barcode Solutions</t>
  </si>
  <si>
    <t>Paradise Food Court Pvt. Ltd</t>
  </si>
  <si>
    <t>Infiniti Retail Ltd.</t>
  </si>
  <si>
    <t>Allmark Device Integrations Pvt Ltd</t>
  </si>
  <si>
    <t>Yum Restaurants (India) Pvt Ltd</t>
  </si>
  <si>
    <t>Matrix Technologies Inc</t>
  </si>
  <si>
    <t>Classic Technologies</t>
  </si>
  <si>
    <t>Bhuramal Bhagirath</t>
  </si>
  <si>
    <t>Shree Bhavani Enterprise</t>
  </si>
  <si>
    <t>Aditya Birla Fashion And Retail Limited</t>
  </si>
  <si>
    <t>Decathlon Sports India Private Ltd</t>
  </si>
  <si>
    <t>Infoaccords Technologies</t>
  </si>
  <si>
    <t>Fiora Hypermarket Limited</t>
  </si>
  <si>
    <t>Thpl Support Services Limited</t>
  </si>
  <si>
    <t>Ashlin Services</t>
  </si>
  <si>
    <t>Marca Retail Llp</t>
  </si>
  <si>
    <t>Shanaya Infosystems</t>
  </si>
  <si>
    <t>K Square Foods &amp; Healthcare</t>
  </si>
  <si>
    <t>Shiji (India) Llp</t>
  </si>
  <si>
    <t>Inspired Technologies Pvt Ltd</t>
  </si>
  <si>
    <t>Adishwar</t>
  </si>
  <si>
    <t>Flash Innovations</t>
  </si>
  <si>
    <t>Star Gourmet Pvt Ltd</t>
  </si>
  <si>
    <t>Natures Basket Limited</t>
  </si>
  <si>
    <t>Pc Technology</t>
  </si>
  <si>
    <t>Corner House Ice Creams Pvt.Ltd</t>
  </si>
  <si>
    <t>Wal-Mart India Private Limited</t>
  </si>
  <si>
    <t>Snapbizz Cloud Tech Private Limited</t>
  </si>
  <si>
    <t>Mother Diary Fruit &amp; Vegetable Pvt Ltd</t>
  </si>
  <si>
    <t>T.S. Info Systems</t>
  </si>
  <si>
    <t>Paramount Office Systems Pvt. Ltd.</t>
  </si>
  <si>
    <t>Lenexis Foodworks Pvt. Ltd</t>
  </si>
  <si>
    <t>G Print Technologies</t>
  </si>
  <si>
    <t>Burman Hospitality Private Limited</t>
  </si>
  <si>
    <t>Cafe Frames</t>
  </si>
  <si>
    <t>Deoomals Speciality Shop.</t>
  </si>
  <si>
    <t>Abs Technologies</t>
  </si>
  <si>
    <t>Usupso Retail India Pvt. Ltd</t>
  </si>
  <si>
    <t>Kv Business Solutions</t>
  </si>
  <si>
    <t>Innovative Solutions</t>
  </si>
  <si>
    <t>Puma Sports India Private Limited</t>
  </si>
  <si>
    <t>Shoppers Stop Limited</t>
  </si>
  <si>
    <t>Pricewaterhousecoopers Private Limited</t>
  </si>
  <si>
    <t>Sivasakthi Enterprises</t>
  </si>
  <si>
    <t>Royal Dryfruit Private Limited</t>
  </si>
  <si>
    <t>Bon Fresh Foods Pvt Ltd</t>
  </si>
  <si>
    <t>Cross Word</t>
  </si>
  <si>
    <t>Printech Computer</t>
  </si>
  <si>
    <t>Vanheal Food Pvt.Ltd</t>
  </si>
  <si>
    <t>Sodexo India Services  Pvt Ltd</t>
  </si>
  <si>
    <t>Acs Solutions</t>
  </si>
  <si>
    <t>Wondersoft Private Limited</t>
  </si>
  <si>
    <t>Rmkv Silk Pvt Ltd</t>
  </si>
  <si>
    <t>Rmkv Fabrics Pvt Ltd</t>
  </si>
  <si>
    <t>Rs Barcoders Pvt. Ltd.</t>
  </si>
  <si>
    <t>Sapphire Foods India Pvt Ltd</t>
  </si>
  <si>
    <t>Satyaimpex India Private Limited</t>
  </si>
  <si>
    <t>Maxworth Electronic Systems (P) Ltd.</t>
  </si>
  <si>
    <t>Hmshost Hospitality Services  Bharath Pvt Ltd</t>
  </si>
  <si>
    <t>Premium Port Lounge Managment Company Pvt Ltd</t>
  </si>
  <si>
    <t>Vidarbha Tech Services</t>
  </si>
  <si>
    <t>Ai1-5239</t>
  </si>
  <si>
    <t>Cd-3200bt</t>
  </si>
  <si>
    <t>Cbl-500-300-s00-03</t>
  </si>
  <si>
    <t>Mr-2106u-3</t>
  </si>
  <si>
    <t>Button panel sticker_ps-3315</t>
  </si>
  <si>
    <t>Back cover_ps3x16</t>
  </si>
  <si>
    <t>Rp80buse</t>
  </si>
  <si>
    <t>Rp326</t>
  </si>
  <si>
    <t>Cashdrawer_lock</t>
  </si>
  <si>
    <t>Front led board</t>
  </si>
  <si>
    <t>1472g2d-2usb-5-i</t>
  </si>
  <si>
    <t>1250g-2usb-i</t>
  </si>
  <si>
    <t>Cr-410b(1001)</t>
  </si>
  <si>
    <t>Keyboard_tvs gold</t>
  </si>
  <si>
    <t>Long pole_pd-350 series</t>
  </si>
  <si>
    <t>Mouse_logitech</t>
  </si>
  <si>
    <t>Pd-350ue-b</t>
  </si>
  <si>
    <t>Pp8800u-b</t>
  </si>
  <si>
    <t>Win 10 iot (el)</t>
  </si>
  <si>
    <t>Zeb-vs16hd led</t>
  </si>
  <si>
    <t>Tx-5000</t>
  </si>
  <si>
    <t>Sata_2.5"slimhdd</t>
  </si>
  <si>
    <t>Win 10 iot (vl)</t>
  </si>
  <si>
    <t>I5 core intel processor</t>
  </si>
  <si>
    <t>Xt-4015</t>
  </si>
  <si>
    <t>Ddr3_ram_sodimm</t>
  </si>
  <si>
    <t>Ssd_64gb</t>
  </si>
  <si>
    <t>Ps-3316+</t>
  </si>
  <si>
    <t>1950ghd-2usb-i</t>
  </si>
  <si>
    <t>Ls-3000r</t>
  </si>
  <si>
    <t>Ssd_128gb</t>
  </si>
  <si>
    <t>Bp-03</t>
  </si>
  <si>
    <t>I7 core processor</t>
  </si>
  <si>
    <t>Hh400-r1-2usb-i</t>
  </si>
  <si>
    <t>Yj5900-1-usb</t>
  </si>
  <si>
    <t>Hf680-r1-2usb-i</t>
  </si>
  <si>
    <t>1300g-2usb-i</t>
  </si>
  <si>
    <t>Cutter_rp80</t>
  </si>
  <si>
    <t>Service charges</t>
  </si>
  <si>
    <t>Stnd-15f03-009-6</t>
  </si>
  <si>
    <t>Warranty_charges</t>
  </si>
  <si>
    <t>Rp80-v1(ace-v1)</t>
  </si>
  <si>
    <t>Plemowb-156</t>
  </si>
  <si>
    <t>Rp76v-r</t>
  </si>
  <si>
    <t>Kds casing_tx-2000</t>
  </si>
  <si>
    <t>Tx-2100</t>
  </si>
  <si>
    <t>Bb-3000 bumpbar</t>
  </si>
  <si>
    <t>Sa-105z-b</t>
  </si>
  <si>
    <t>Lm-3210-b</t>
  </si>
  <si>
    <t>Wifi dongle ps331x series</t>
  </si>
  <si>
    <t>Serial i/f board pp9000</t>
  </si>
  <si>
    <t>Rp327</t>
  </si>
  <si>
    <t>Touch panel-xt6715</t>
  </si>
  <si>
    <t>Paperfeedroller_pp7000</t>
  </si>
  <si>
    <t>7190g-2usbx-0</t>
  </si>
  <si>
    <t>Cr4000_8notes</t>
  </si>
  <si>
    <t>I3 core processor</t>
  </si>
  <si>
    <t>Kb6600_usb</t>
  </si>
  <si>
    <t>Stnd-22f00-001-6</t>
  </si>
  <si>
    <t>1950gsr-2usb-i</t>
  </si>
  <si>
    <t>Powersupply40w/xt-2614</t>
  </si>
  <si>
    <t>Cashdrawer_ycable</t>
  </si>
  <si>
    <t>Powersupply_60w</t>
  </si>
  <si>
    <t>Wb-5000</t>
  </si>
  <si>
    <t>Hf680-r0-2usb-i</t>
  </si>
  <si>
    <t>59-59235-n-3</t>
  </si>
  <si>
    <t>Printer head_rp80</t>
  </si>
  <si>
    <t>Service item</t>
  </si>
  <si>
    <t>Mk7120-31a38-i</t>
  </si>
  <si>
    <t>Wf-660-paw</t>
  </si>
  <si>
    <t>Hs-2415w-3a</t>
  </si>
  <si>
    <t>Cr-205-m</t>
  </si>
  <si>
    <t>Kiosk stand_hs</t>
  </si>
  <si>
    <t>Motherboard_xt-4015h_i3-3220_3.3g</t>
  </si>
  <si>
    <t>Pw-ppc-sp215r017s-kd</t>
  </si>
  <si>
    <t>Kb6600_single key</t>
  </si>
  <si>
    <t>Dk-2100_kb6600_key top-ver</t>
  </si>
  <si>
    <t>Ct50-usb</t>
  </si>
  <si>
    <t>Svceda50-5lc1r</t>
  </si>
  <si>
    <t>Pd-360ue-b</t>
  </si>
  <si>
    <t>Pd300_poledisplay</t>
  </si>
  <si>
    <t>Cash tray_cr-410b</t>
  </si>
  <si>
    <t>Cd-3200u</t>
  </si>
  <si>
    <t>57-57201-n-3</t>
  </si>
  <si>
    <t>Usb dongle - bluetooth</t>
  </si>
  <si>
    <t>Pouch_mr2100</t>
  </si>
  <si>
    <t>Parallel i/f board pp8800</t>
  </si>
  <si>
    <t>Motherboard_xt-6715</t>
  </si>
  <si>
    <t>Powersupply_40w</t>
  </si>
  <si>
    <t>Wifi i/f board pp9000</t>
  </si>
  <si>
    <t>Hs-2414w-3a</t>
  </si>
  <si>
    <t>Control board_bb-3000</t>
  </si>
  <si>
    <t>Short link for monitor</t>
  </si>
  <si>
    <t>Pole for monitor_flange type</t>
  </si>
  <si>
    <t>Printer head_pp8800</t>
  </si>
  <si>
    <t>Powersupply 60w_xp series</t>
  </si>
  <si>
    <t>Cashdrawercable</t>
  </si>
  <si>
    <t>Aa1-3146</t>
  </si>
  <si>
    <t>Ac1-3025</t>
  </si>
  <si>
    <t>Ruby-d714vg2ar q77</t>
  </si>
  <si>
    <t>Ab1-3955</t>
  </si>
  <si>
    <t>T5921</t>
  </si>
  <si>
    <t>Powersupply130w/xt-4015</t>
  </si>
  <si>
    <t>Billweightassembly_cr4000</t>
  </si>
  <si>
    <t>Trayframe_cashdrawerw/lock</t>
  </si>
  <si>
    <t>Windows 10 professional</t>
  </si>
  <si>
    <t>Lock gear plate_cr-4000</t>
  </si>
  <si>
    <t>Lock gear wheel-cr4000</t>
  </si>
  <si>
    <t>Lease charges</t>
  </si>
  <si>
    <t>Mk5145-31a38-i</t>
  </si>
  <si>
    <t>Amc_charges</t>
  </si>
  <si>
    <t>Lan i/f board pp9000</t>
  </si>
  <si>
    <t>Cr-2020b</t>
  </si>
  <si>
    <t>Pw-ppc-187p-ar</t>
  </si>
  <si>
    <t>Dk-2100_kb6600_key top-hor</t>
  </si>
  <si>
    <t>Printer mechanism_rp80</t>
  </si>
  <si>
    <t>Control mechanism_cr4000</t>
  </si>
  <si>
    <t>Touchpanel-ps3316</t>
  </si>
  <si>
    <t>203-879-003</t>
  </si>
  <si>
    <t>871-228-201</t>
  </si>
  <si>
    <t>Ck3xaa4m000w4400</t>
  </si>
  <si>
    <t>Mainboard for rp80us</t>
  </si>
  <si>
    <t>Powersupply80w_pb2200</t>
  </si>
  <si>
    <t>Std_keyboard</t>
  </si>
  <si>
    <t>318-034-023</t>
  </si>
  <si>
    <t>Control board bp3</t>
  </si>
  <si>
    <t>Eda60k-hb-0</t>
  </si>
  <si>
    <t>Metal tray w/lock-cr410</t>
  </si>
  <si>
    <t>Wifi module kit_xt series</t>
  </si>
  <si>
    <t>Win 10 iot (vl)_ltsc</t>
  </si>
  <si>
    <t>Motherboard-ps3316e</t>
  </si>
  <si>
    <t>Rp80use</t>
  </si>
  <si>
    <t>Stand_cd-3200</t>
  </si>
  <si>
    <t>Cd-3200u-b</t>
  </si>
  <si>
    <t>1980ifr-3-i</t>
  </si>
  <si>
    <t>Gearwheelforfeed_pp7000</t>
  </si>
  <si>
    <t>Gear wheel_rp80_small</t>
  </si>
  <si>
    <t>Gear wheel_rp80_big</t>
  </si>
  <si>
    <t>Power adaptor_rp327</t>
  </si>
  <si>
    <t>Lock mechanics assy_cr-2020</t>
  </si>
  <si>
    <t>Rs-3200u</t>
  </si>
  <si>
    <t>Xt-6315</t>
  </si>
  <si>
    <t>Kz-200</t>
  </si>
  <si>
    <t>Printerhead_pp7000ii</t>
  </si>
  <si>
    <t>1470g2d-2usb-i</t>
  </si>
  <si>
    <t>Rp80us</t>
  </si>
  <si>
    <t>40*300_wax</t>
  </si>
  <si>
    <t>75*300_wax</t>
  </si>
  <si>
    <t>40*25_fp_1_3_dc</t>
  </si>
  <si>
    <t>75*25_fp_1_3_dc</t>
  </si>
  <si>
    <t>76*300_wax</t>
  </si>
  <si>
    <t>Svceda50-exw3</t>
  </si>
  <si>
    <t>Svcck3-5fc4</t>
  </si>
  <si>
    <t>Pd43a03100010206</t>
  </si>
  <si>
    <t>Ck3xac4k001w4100</t>
  </si>
  <si>
    <t>Hh400-r1-2usb</t>
  </si>
  <si>
    <t>1-010030-900</t>
  </si>
  <si>
    <t>1-010043-910</t>
  </si>
  <si>
    <t>Motherboard_xt-3915ir</t>
  </si>
  <si>
    <t>Pc42dhe033015</t>
  </si>
  <si>
    <t>46-00526-6-i</t>
  </si>
  <si>
    <t>Vendor</t>
  </si>
  <si>
    <t>RBP</t>
  </si>
  <si>
    <t>PVAR+</t>
  </si>
  <si>
    <t>PVAR</t>
  </si>
  <si>
    <t>AVAR</t>
  </si>
  <si>
    <t>Wholesale</t>
  </si>
  <si>
    <t>Retail</t>
  </si>
  <si>
    <t>Posiflex Spares</t>
  </si>
  <si>
    <t>Rugtek Spares</t>
  </si>
  <si>
    <t>Sunmi</t>
  </si>
  <si>
    <t>Arestech</t>
  </si>
  <si>
    <t>Consumables</t>
  </si>
  <si>
    <t>EIE20-21/GST906</t>
  </si>
  <si>
    <t>A S Enterprises</t>
  </si>
  <si>
    <t>EIE20-21/GST908</t>
  </si>
  <si>
    <t>Criador Solution</t>
  </si>
  <si>
    <t>EIE20-21/GST911</t>
  </si>
  <si>
    <t>Chronicals</t>
  </si>
  <si>
    <t>EIE20-21/GST915</t>
  </si>
  <si>
    <t>05.01.2021</t>
  </si>
  <si>
    <t>Barcotech</t>
  </si>
  <si>
    <t>EIE20-21/GST916</t>
  </si>
  <si>
    <t>Systech Computers</t>
  </si>
  <si>
    <t>EIE20-21/GST924</t>
  </si>
  <si>
    <t>Uncle Sam</t>
  </si>
  <si>
    <t>EIE20-21/GST926</t>
  </si>
  <si>
    <t>Vanson</t>
  </si>
  <si>
    <t>EIE20-21/GST927</t>
  </si>
  <si>
    <t>EIE20-21/GST930</t>
  </si>
  <si>
    <t>Martins Courtyard</t>
  </si>
  <si>
    <t>EIE20-21/GST939</t>
  </si>
  <si>
    <t>11.01.2021</t>
  </si>
  <si>
    <t>The Executive Class</t>
  </si>
  <si>
    <t>EIE20-21/GST955</t>
  </si>
  <si>
    <t>13.01.2021</t>
  </si>
  <si>
    <t>Billtech Solution</t>
  </si>
  <si>
    <t>EIE20-21/GST956</t>
  </si>
  <si>
    <t>EIE20-21/GST964</t>
  </si>
  <si>
    <t>14.01.2021</t>
  </si>
  <si>
    <t>Star Computer</t>
  </si>
  <si>
    <t>EIE20-21/GST969</t>
  </si>
  <si>
    <t>16.01.2021</t>
  </si>
  <si>
    <t>Azonic Tech Solutions</t>
  </si>
  <si>
    <t>EIE20-21/GST977</t>
  </si>
  <si>
    <t>EIE20-21/GST982</t>
  </si>
  <si>
    <t>Ramson Info Solution</t>
  </si>
  <si>
    <t>EIE20-21/GST994</t>
  </si>
  <si>
    <t>Hatley Technologies</t>
  </si>
  <si>
    <t>EIE20-21/GST1005</t>
  </si>
  <si>
    <t>25.01.2021</t>
  </si>
  <si>
    <t>EIE20-21/GST1029</t>
  </si>
  <si>
    <t>29.01.2021</t>
  </si>
  <si>
    <t>Laxmi Enterprises</t>
  </si>
  <si>
    <t>RP326</t>
  </si>
  <si>
    <t>CR410B</t>
  </si>
  <si>
    <t>RP80</t>
  </si>
  <si>
    <t>PS3316+</t>
  </si>
  <si>
    <t>RP80USE</t>
  </si>
  <si>
    <t>Adaptor rp327</t>
  </si>
  <si>
    <t>MSR MR2106U 3</t>
  </si>
  <si>
    <t>Margao</t>
  </si>
  <si>
    <t>Ponda</t>
  </si>
  <si>
    <t>Vagator</t>
  </si>
  <si>
    <t>Mapusa</t>
  </si>
  <si>
    <t>Calangute</t>
  </si>
  <si>
    <t>Bicholim</t>
  </si>
  <si>
    <t>Taleigao</t>
  </si>
  <si>
    <t>Porvorim</t>
  </si>
  <si>
    <t>Pernem</t>
  </si>
  <si>
    <t>Sonal-POS</t>
  </si>
  <si>
    <t>Sonal-Rug</t>
  </si>
  <si>
    <t>BP02</t>
  </si>
  <si>
    <t>Sum of Amount</t>
  </si>
  <si>
    <t>TSPL/20-21/4538</t>
  </si>
  <si>
    <t>Radical Technologies</t>
  </si>
  <si>
    <t>TSPL/20-21/4554</t>
  </si>
  <si>
    <t>Pooja Market</t>
  </si>
  <si>
    <t>TSPL/20-21/4569</t>
  </si>
  <si>
    <t>TSPL/20-21/4578</t>
  </si>
  <si>
    <t>TSPL/20-21/4587</t>
  </si>
  <si>
    <t>TSPL/20-21/4601</t>
  </si>
  <si>
    <t>TSPL/20-21/4602</t>
  </si>
  <si>
    <t>TSPL/20-21/4608</t>
  </si>
  <si>
    <t>TSPL/20-21/4631</t>
  </si>
  <si>
    <t>TSPL/20-21/4632</t>
  </si>
  <si>
    <t>TSPL/20-21/4639</t>
  </si>
  <si>
    <t>TSPL/20-21/4640</t>
  </si>
  <si>
    <t>Automation Peripherals</t>
  </si>
  <si>
    <t>TSPL/20-21/4648</t>
  </si>
  <si>
    <t>TSPL/20-21/4661</t>
  </si>
  <si>
    <t>TSPL/20-21/4662</t>
  </si>
  <si>
    <t>Rangoli Pure Veg</t>
  </si>
  <si>
    <t>TSPL/20-21/4665</t>
  </si>
  <si>
    <t>TSPL/20-21/4667</t>
  </si>
  <si>
    <t>TSPL/20-21/4687</t>
  </si>
  <si>
    <t>TSPL/20-21/4706</t>
  </si>
  <si>
    <t>TSPL/20-21/4720</t>
  </si>
  <si>
    <t>TSPL/20-21/4721</t>
  </si>
  <si>
    <t>TSPL/20-21/4723</t>
  </si>
  <si>
    <t>TSPL/20-21/4747</t>
  </si>
  <si>
    <t>Vasundhara Enterprises</t>
  </si>
  <si>
    <t>TSPL/20-21/4748</t>
  </si>
  <si>
    <t>TSPL/20-21/4751</t>
  </si>
  <si>
    <t>Kinitech Solutions</t>
  </si>
  <si>
    <t>TSPL/20-21/4777</t>
  </si>
  <si>
    <t>TSPL/20-21/4787</t>
  </si>
  <si>
    <t>TSPL/20-21/4788</t>
  </si>
  <si>
    <t>Shaan Softech Pvt Ltd</t>
  </si>
  <si>
    <t>TSPL/20-21/4799</t>
  </si>
  <si>
    <t>Roopam Dry Fruits</t>
  </si>
  <si>
    <t>TSPL/20-21/4815</t>
  </si>
  <si>
    <t>Technofrost</t>
  </si>
  <si>
    <t>TSPL/20-21/4816</t>
  </si>
  <si>
    <t>TSPL/20-21/4835</t>
  </si>
  <si>
    <t>TSPL/20-21/4836</t>
  </si>
  <si>
    <t>TSPL/20-21/4838</t>
  </si>
  <si>
    <t>TSPL/20-21/4850</t>
  </si>
  <si>
    <t>TSPL/20-21/4867</t>
  </si>
  <si>
    <t>TSPL/20-21/4870</t>
  </si>
  <si>
    <t>TSPL/20-21/4886</t>
  </si>
  <si>
    <t>Ugc Supply Chain Solutions Private Limited</t>
  </si>
  <si>
    <t>TSPL/20-21/4891</t>
  </si>
  <si>
    <t>TSPL/20-21/4903</t>
  </si>
  <si>
    <t>Wish Point Trading</t>
  </si>
  <si>
    <t>TSPL/20-21/4904</t>
  </si>
  <si>
    <t>TSPL/20-21/4918</t>
  </si>
  <si>
    <t>TSPL/20-21/4927</t>
  </si>
  <si>
    <t>Everonn It Solutions</t>
  </si>
  <si>
    <t>TSPL/20-21/4948</t>
  </si>
  <si>
    <t>Laps N Comps ( Goa )</t>
  </si>
  <si>
    <t>TSPL/20-21/4949</t>
  </si>
  <si>
    <t>TSPL/20-21/4960</t>
  </si>
  <si>
    <t>Taste Mart Agro Foods</t>
  </si>
  <si>
    <t>TSPL/20-21/4966</t>
  </si>
  <si>
    <t>Aryan Computer Solution</t>
  </si>
  <si>
    <t>TSPL/20-21/4971</t>
  </si>
  <si>
    <t>TSPL/20-21/4987</t>
  </si>
  <si>
    <t>Variety Infotech</t>
  </si>
  <si>
    <t>TSPL/20-21/5017</t>
  </si>
  <si>
    <t>TSPL/20-21/5041</t>
  </si>
  <si>
    <t>TSPL/20-21/5044</t>
  </si>
  <si>
    <t>TSPL/20-21/5055</t>
  </si>
  <si>
    <t>TSPL/20-21/5056</t>
  </si>
  <si>
    <t>TSPL/20-21/5060</t>
  </si>
  <si>
    <t>TSPL/20-21/5070</t>
  </si>
  <si>
    <t>TSPL/20-21/5090</t>
  </si>
  <si>
    <t>TSPL/20-21/5101</t>
  </si>
  <si>
    <t>TSPL/20-21/5103</t>
  </si>
  <si>
    <t>Realm Spices And Foods Private Limited</t>
  </si>
  <si>
    <t>Panjim</t>
  </si>
  <si>
    <t>Karad</t>
  </si>
  <si>
    <t>Ahmednagar</t>
  </si>
  <si>
    <t>Vizag</t>
  </si>
  <si>
    <t>Navi Mumbai</t>
  </si>
  <si>
    <t>Vadodara</t>
  </si>
  <si>
    <t>Solapur</t>
  </si>
  <si>
    <t>Nagpur</t>
  </si>
  <si>
    <t>Nashik</t>
  </si>
  <si>
    <t>Dewas</t>
  </si>
  <si>
    <t>Nagar</t>
  </si>
  <si>
    <t>Surat</t>
  </si>
  <si>
    <t>Aurangabad</t>
  </si>
  <si>
    <t>Goa</t>
  </si>
  <si>
    <t>Guntur</t>
  </si>
  <si>
    <t>Gandhinagar</t>
  </si>
  <si>
    <t>Gurugram</t>
  </si>
  <si>
    <t>CR410 B</t>
  </si>
  <si>
    <t>PP8800</t>
  </si>
  <si>
    <t>PS-3316E+ (128GB SSD)</t>
  </si>
  <si>
    <t>CR4000 8 Notes</t>
  </si>
  <si>
    <t>CD3200U</t>
  </si>
  <si>
    <t>Kb6600_USB</t>
  </si>
  <si>
    <t>CD3200 BT</t>
  </si>
  <si>
    <t>RP 80(USE)</t>
  </si>
  <si>
    <t>KB6600_USB W/MSR</t>
  </si>
  <si>
    <t>LS3000 R 1D</t>
  </si>
  <si>
    <t>PD360U</t>
  </si>
  <si>
    <t>LM 3210E-B</t>
  </si>
  <si>
    <t>XT4015</t>
  </si>
  <si>
    <t>CR-2020B</t>
  </si>
  <si>
    <t>BP03(R)</t>
  </si>
  <si>
    <t>XT2614Q</t>
  </si>
  <si>
    <t>DL/SS/20-21/1225</t>
  </si>
  <si>
    <t>DL/SS/20-21/1227</t>
  </si>
  <si>
    <t>DL/SS/20-21/1232</t>
  </si>
  <si>
    <t>DL/SS/20-21/1234</t>
  </si>
  <si>
    <t>DL/SS/20-21/1236</t>
  </si>
  <si>
    <t>DL/SS/20-21/1238</t>
  </si>
  <si>
    <t>DL/SS/20-21/1239</t>
  </si>
  <si>
    <t>DL/SS/20-21/1240</t>
  </si>
  <si>
    <t>DL/SS/20-21/1241</t>
  </si>
  <si>
    <t>DL/SS/20-21/1242</t>
  </si>
  <si>
    <t>DL/SS/20-21/1244</t>
  </si>
  <si>
    <t>DL/SS/20-21/1246</t>
  </si>
  <si>
    <t>DL/SS/20-21/1247</t>
  </si>
  <si>
    <t>DL/SS/20-21/1248</t>
  </si>
  <si>
    <t>DL/SS/20-21/1253</t>
  </si>
  <si>
    <t>DL/SS/20-21/1256</t>
  </si>
  <si>
    <t>DL/SS/20-21/1260</t>
  </si>
  <si>
    <t>DL/SS/20-21/1261</t>
  </si>
  <si>
    <t>DL/SS/20-21/1267</t>
  </si>
  <si>
    <t>DL/SS/20-21/1268</t>
  </si>
  <si>
    <t>DL/SS/20-21/1269</t>
  </si>
  <si>
    <t>DL/SS/20-21/1272</t>
  </si>
  <si>
    <t>DL/SS/20-21/1276</t>
  </si>
  <si>
    <t>DL/SS/20-21/1278</t>
  </si>
  <si>
    <t>DL/SS/20-21/1280</t>
  </si>
  <si>
    <t>DL/SS/20-21/1282</t>
  </si>
  <si>
    <t>DL/SS/20-21/1285</t>
  </si>
  <si>
    <t>DL/SS/20-21/1287</t>
  </si>
  <si>
    <t>DL/SS/20-21/1288</t>
  </si>
  <si>
    <t>DL/SS/20-21/1293</t>
  </si>
  <si>
    <t>DL/SS/20-21/1305</t>
  </si>
  <si>
    <t>DL/SS/20-21/1309</t>
  </si>
  <si>
    <t>DL/SS/20-21/1311</t>
  </si>
  <si>
    <t>DL/SS/20-21/1317</t>
  </si>
  <si>
    <t>DL/SS/20-21/1324</t>
  </si>
  <si>
    <t>DL/SS/20-21/1325</t>
  </si>
  <si>
    <t>DL/SS/20-21/1329</t>
  </si>
  <si>
    <t>DL/SS/20-21/1333</t>
  </si>
  <si>
    <t>DL/SS/20-21/1334</t>
  </si>
  <si>
    <t>DL/SS/20-21/1335</t>
  </si>
  <si>
    <t>DL/SS/20-21/1338</t>
  </si>
  <si>
    <t>DL/SS/20-21/1340</t>
  </si>
  <si>
    <t>DL/SS/20-21/1342</t>
  </si>
  <si>
    <t>DL/SS/20-21/1344</t>
  </si>
  <si>
    <t>DL/SS/20-21/1348</t>
  </si>
  <si>
    <t>DL/SS/20-21/1349</t>
  </si>
  <si>
    <t>DL/SS/20-21/1350</t>
  </si>
  <si>
    <t>DL/SS/20-21/1355</t>
  </si>
  <si>
    <t>DL/SS/20-21/1357</t>
  </si>
  <si>
    <t>DL/SS/20-21/1360</t>
  </si>
  <si>
    <t>DL/SS/20-21/1361</t>
  </si>
  <si>
    <t>DL/SS/20-21/1364</t>
  </si>
  <si>
    <t>DL/SS/20-21/1365</t>
  </si>
  <si>
    <t>DL/SS/20-21/1377</t>
  </si>
  <si>
    <t>DL/SS/20-21/1387</t>
  </si>
  <si>
    <t>DL/SS/20-21/1411</t>
  </si>
  <si>
    <t>DL/SS/20-21/1414</t>
  </si>
  <si>
    <t>S3 Technologies</t>
  </si>
  <si>
    <t>Shukla Computer Graphics</t>
  </si>
  <si>
    <t>The Computer Point</t>
  </si>
  <si>
    <t>Khatu Shyam Electronics And Computers</t>
  </si>
  <si>
    <t>Sachin-Rohini</t>
  </si>
  <si>
    <t>Panchsakha Bhandar</t>
  </si>
  <si>
    <t>Samriddhi Barcodes &amp; Design Studio</t>
  </si>
  <si>
    <t>Walia Enterprises</t>
  </si>
  <si>
    <t>Sicom Technologies( India)</t>
  </si>
  <si>
    <t>Aryan Infocom Pvt. Ltd.</t>
  </si>
  <si>
    <t>Pole Display PD-300</t>
  </si>
  <si>
    <t>WIN 10 IoT (EL)</t>
  </si>
  <si>
    <t>WIN 10 IoT (VL)</t>
  </si>
  <si>
    <t>5</t>
  </si>
  <si>
    <t>XT-4015</t>
  </si>
  <si>
    <t>RP327</t>
  </si>
  <si>
    <t>PS 3316+</t>
  </si>
  <si>
    <t>LM 3210-28%</t>
  </si>
  <si>
    <t>BP03</t>
  </si>
  <si>
    <t>PD-300</t>
  </si>
  <si>
    <t>PD 350</t>
  </si>
  <si>
    <t>RP 80USE</t>
  </si>
  <si>
    <t>TM-3010</t>
  </si>
  <si>
    <t>CR-410</t>
  </si>
  <si>
    <t>LM 3210</t>
  </si>
  <si>
    <t>KB-6600</t>
  </si>
  <si>
    <t>CD3200BT</t>
  </si>
  <si>
    <t>XT5317</t>
  </si>
  <si>
    <t>CR-4000</t>
  </si>
  <si>
    <t>LS 3000R</t>
  </si>
  <si>
    <t xml:space="preserve"> LS 3000R</t>
  </si>
  <si>
    <t>Infinity Solutions</t>
  </si>
  <si>
    <t>Vanshika It Care Solution</t>
  </si>
  <si>
    <t>Importy Sale Pvt. Ltd.</t>
  </si>
  <si>
    <t>Bs Security Systems</t>
  </si>
  <si>
    <t>Mittal Electronics</t>
  </si>
  <si>
    <t>Walia &amp; Daughters(Huf)</t>
  </si>
  <si>
    <t>Yash Foods</t>
  </si>
  <si>
    <t>Twisting Scoops Private Limited</t>
  </si>
  <si>
    <t>One Pos Retail Solutions Pvt Ltd-Ap</t>
  </si>
  <si>
    <t>Touch Infomatics</t>
  </si>
  <si>
    <t>Global Software Solution Corporation</t>
  </si>
  <si>
    <t>Delta It Network Pvt. Ltd.</t>
  </si>
  <si>
    <t>Pishori Chicken</t>
  </si>
  <si>
    <t>R R Systems</t>
  </si>
  <si>
    <t>Bigopolis Retail Private Limited</t>
  </si>
  <si>
    <t>Dhiman Services</t>
  </si>
  <si>
    <t>Artisan It Solutions Pvt. Ltd.</t>
  </si>
  <si>
    <t>Microchip Infotech Systems Pvt. Ltd.</t>
  </si>
  <si>
    <t>Tractransact Infosys</t>
  </si>
  <si>
    <t>Garhwal Bakery-Badli</t>
  </si>
  <si>
    <t>Infra Network Solutions</t>
  </si>
  <si>
    <t>Av Computer Solution</t>
  </si>
  <si>
    <t>Tecsidel India Private Limited</t>
  </si>
  <si>
    <t>Vaaan Infra Pvt. Ltd.</t>
  </si>
  <si>
    <t>B.S Retail Solution</t>
  </si>
  <si>
    <t>Js Foods Services</t>
  </si>
  <si>
    <t>Rajasthan</t>
  </si>
  <si>
    <t>Dehradun</t>
  </si>
  <si>
    <t>Uttar Pradesh</t>
  </si>
  <si>
    <t>Andhra Pradesh</t>
  </si>
  <si>
    <t>Uttarakhand</t>
  </si>
  <si>
    <t>OCS/JAN-21/08185</t>
  </si>
  <si>
    <t>N R Design Centre Pvt Ltd</t>
  </si>
  <si>
    <t>OCS/JAN-21/08404</t>
  </si>
  <si>
    <t>Clarion Computers Pvt Ltd</t>
  </si>
  <si>
    <t>OCS/JAN-21/08448</t>
  </si>
  <si>
    <t>Loharu Properties Pvt Ltd</t>
  </si>
  <si>
    <t>OCS/JAN-21/08532</t>
  </si>
  <si>
    <t>Software House</t>
  </si>
  <si>
    <t>OCS/JAN-21/08622</t>
  </si>
  <si>
    <t>OCS/JAN-21/08792</t>
  </si>
  <si>
    <t>Electro Services Pvt Ltd</t>
  </si>
  <si>
    <t>OCS/JAN-21/08873</t>
  </si>
  <si>
    <t>Tech Ridge Solutions Pvt Ltd</t>
  </si>
  <si>
    <t>OCS/JAN-21/08993</t>
  </si>
  <si>
    <t>Softnet Technoware Pvt Ltd</t>
  </si>
  <si>
    <t>Sata 500GB 2.5" Slim</t>
  </si>
  <si>
    <t>LM-3210-B 9.7"</t>
  </si>
  <si>
    <t>HS-2414W-3A</t>
  </si>
  <si>
    <t>Cr410b</t>
  </si>
  <si>
    <t>Pd-350ue-B</t>
  </si>
  <si>
    <t>Long Pole PD350U</t>
  </si>
  <si>
    <t>RP-326</t>
  </si>
  <si>
    <t>PS-3316E+ 4GB 128G SSD</t>
  </si>
  <si>
    <t>LS3000R</t>
  </si>
  <si>
    <t>PP-8800 U</t>
  </si>
  <si>
    <t>Pm-900W</t>
  </si>
  <si>
    <t>Warranty Care Pack</t>
  </si>
  <si>
    <t>OCS/JAN-21/09067</t>
  </si>
  <si>
    <t>RP-80USe</t>
  </si>
  <si>
    <t>OCS/JAN-21/09090</t>
  </si>
  <si>
    <t>OCS/JAN-21/09143</t>
  </si>
  <si>
    <t>Posiflex XT-4015 15"</t>
  </si>
  <si>
    <t>Win 10 Iot (Vl)</t>
  </si>
  <si>
    <t>OCS/JAN-21/09190</t>
  </si>
  <si>
    <t>OCS/JAN-21/09217</t>
  </si>
  <si>
    <t>Warranty Charges</t>
  </si>
  <si>
    <t>OCS/JAN-21/09286</t>
  </si>
  <si>
    <t>Guwahati</t>
  </si>
  <si>
    <t>Bhubaneshwar</t>
  </si>
  <si>
    <t>Techxtra India</t>
  </si>
  <si>
    <t>Shiva International</t>
  </si>
  <si>
    <t>Canny Pos Inc</t>
  </si>
  <si>
    <t>Amit-POS</t>
  </si>
  <si>
    <t>Amit-Rug</t>
  </si>
  <si>
    <t>Adithya Enterprises</t>
  </si>
  <si>
    <t>CD3200-BT</t>
  </si>
  <si>
    <t>Bengaluru</t>
  </si>
  <si>
    <t>MNS Enterprises</t>
  </si>
  <si>
    <t>PP8800U-B</t>
  </si>
  <si>
    <t>02.01.2021</t>
  </si>
  <si>
    <t>AJ Computers INC</t>
  </si>
  <si>
    <t>CR410-B</t>
  </si>
  <si>
    <t>Power Bridge Systems Pvt Ltd</t>
  </si>
  <si>
    <t>CR4000</t>
  </si>
  <si>
    <t>Source and Process Solutions</t>
  </si>
  <si>
    <t>JIVA XT4015</t>
  </si>
  <si>
    <t>RP76-V R</t>
  </si>
  <si>
    <t>PM900L</t>
  </si>
  <si>
    <t>PS3316E+64GB SSD</t>
  </si>
  <si>
    <t>Hospet</t>
  </si>
  <si>
    <t xml:space="preserve">Win 10 IoT </t>
  </si>
  <si>
    <t>08.01.2021</t>
  </si>
  <si>
    <t>Focus Technologies</t>
  </si>
  <si>
    <t>PS3316E+128GB</t>
  </si>
  <si>
    <t>Bhoopalam Electronics</t>
  </si>
  <si>
    <t>HS2415W-3A</t>
  </si>
  <si>
    <t>Win 10 IoT (VL)</t>
  </si>
  <si>
    <t>PD350U</t>
  </si>
  <si>
    <t>Deluxe Computers &amp; Info Solutions</t>
  </si>
  <si>
    <t xml:space="preserve">RP326 </t>
  </si>
  <si>
    <t>Bagalkot</t>
  </si>
  <si>
    <t>Swasti Business Solutions</t>
  </si>
  <si>
    <t>Pos Technology</t>
  </si>
  <si>
    <t>Mysuru</t>
  </si>
  <si>
    <t>LS-3000R 1D</t>
  </si>
  <si>
    <t>CD3200U-B</t>
  </si>
  <si>
    <t>Canny Pos Inc.</t>
  </si>
  <si>
    <t>22.01.2021</t>
  </si>
  <si>
    <t>Win 10 IoT (EL)</t>
  </si>
  <si>
    <t>KUMUDU</t>
  </si>
  <si>
    <t>PM900W</t>
  </si>
  <si>
    <t>Guru Kripa Infotech</t>
  </si>
  <si>
    <t>RP80 BUSE</t>
  </si>
  <si>
    <t>30.01.2021</t>
  </si>
  <si>
    <t>Piyus-Rug</t>
  </si>
  <si>
    <t>Piyus-POS</t>
  </si>
  <si>
    <t>Awtaney-POS</t>
  </si>
  <si>
    <t>Rajendra-POS</t>
  </si>
  <si>
    <t>Shrikanth-POS</t>
  </si>
  <si>
    <t>Awtaney-Rug</t>
  </si>
  <si>
    <t>Rajendra-Rug</t>
  </si>
  <si>
    <t>Shrikanth-Rug</t>
  </si>
  <si>
    <t>Kent Intelligent Transportation Systems Pvt.Ltd</t>
  </si>
  <si>
    <t>Pinako India</t>
  </si>
  <si>
    <t>Gaze It Solutions Pvt.Ltd</t>
  </si>
  <si>
    <t>Menson (India) Private Limited</t>
  </si>
  <si>
    <t>V-Pra Marketing &amp; Services</t>
  </si>
  <si>
    <t>Avenue Supermarts  Ltd</t>
  </si>
  <si>
    <t>Scan Barcode Solutions</t>
  </si>
  <si>
    <t>Avenue E-Commerce Ltd.</t>
  </si>
  <si>
    <t>Arya Omnitalk Wireless Solutions Pvt.Ltd</t>
  </si>
  <si>
    <t>Techmart Solutions</t>
  </si>
  <si>
    <t>Bhakti Supermarket</t>
  </si>
  <si>
    <t>Captain Pos</t>
  </si>
  <si>
    <t>Priyam  It Services Pvt. Ltd</t>
  </si>
  <si>
    <t>Jnm Computers ( Dr )</t>
  </si>
  <si>
    <t>L Store</t>
  </si>
  <si>
    <t>Digital Barcode</t>
  </si>
  <si>
    <t>Vankatessh Super Market</t>
  </si>
  <si>
    <t>More Retail Limited</t>
  </si>
  <si>
    <t>Infocom System</t>
  </si>
  <si>
    <t>Barbeque Nation Hospitality Limited</t>
  </si>
  <si>
    <t>ITC/S-622/20-21</t>
  </si>
  <si>
    <t>ITC/S-624/20-21</t>
  </si>
  <si>
    <t>ITC/S-626/20-21</t>
  </si>
  <si>
    <t>ITC/S-627/20-21</t>
  </si>
  <si>
    <t>ITC/S-630/20-21</t>
  </si>
  <si>
    <t>ITC/S-631/20-21</t>
  </si>
  <si>
    <t>ITC/S-634/20-21</t>
  </si>
  <si>
    <t>ITC/S-635/20-21</t>
  </si>
  <si>
    <t>ITC/S-638/20-21</t>
  </si>
  <si>
    <t>ITC/S-640/20-21</t>
  </si>
  <si>
    <t>ITC/S-641/20-21</t>
  </si>
  <si>
    <t>ITC/S-642/20-21</t>
  </si>
  <si>
    <t>ITC/S-643/20-21</t>
  </si>
  <si>
    <t>ITC/S-646/20-21</t>
  </si>
  <si>
    <t>ITC/S-648/20-21</t>
  </si>
  <si>
    <t>ITC/S-649/20-21</t>
  </si>
  <si>
    <t>ITC/S-650/20-21</t>
  </si>
  <si>
    <t>ITC/S-651/20-21</t>
  </si>
  <si>
    <t>ITC/S-652/20-21</t>
  </si>
  <si>
    <t>ITC/S-653/20-21</t>
  </si>
  <si>
    <t>ITC/S-654/20-21</t>
  </si>
  <si>
    <t>ITC/S-657/20-21</t>
  </si>
  <si>
    <t>ITC/S-665/20-21</t>
  </si>
  <si>
    <t>ITC/S-669/20-21</t>
  </si>
  <si>
    <t>ITC/S-671/20-21</t>
  </si>
  <si>
    <t>ITC/S-678/20-21</t>
  </si>
  <si>
    <t>ITC/S-686/20-21</t>
  </si>
  <si>
    <t>ITC/S-690/20-21</t>
  </si>
  <si>
    <t>ITC/S-697/20-21</t>
  </si>
  <si>
    <t>ITC/S-698/20-21</t>
  </si>
  <si>
    <t>ITC/S-701/20-21</t>
  </si>
  <si>
    <t>ITC/S-704/20-21</t>
  </si>
  <si>
    <t>ITC/S-705/20-21</t>
  </si>
  <si>
    <t>ITC/S-706/20-21</t>
  </si>
  <si>
    <t>ITC/S-707/20-21</t>
  </si>
  <si>
    <t>PrintBill</t>
  </si>
  <si>
    <t>ALM Foods</t>
  </si>
  <si>
    <t>Optimiser Infotech</t>
  </si>
  <si>
    <t>Entrust Solutions</t>
  </si>
  <si>
    <t>iTransition Network</t>
  </si>
  <si>
    <t>Printbilll</t>
  </si>
  <si>
    <t>Butterfly Software</t>
  </si>
  <si>
    <t>Laksita Supermarket</t>
  </si>
  <si>
    <t>Yantra Systems</t>
  </si>
  <si>
    <t>Gurukripa Supermarket</t>
  </si>
  <si>
    <t>Burger 13</t>
  </si>
  <si>
    <t>BCLUB</t>
  </si>
  <si>
    <t>Lexer Technologies</t>
  </si>
  <si>
    <t>DS Data Spec</t>
  </si>
  <si>
    <t>Delta IT Network</t>
  </si>
  <si>
    <t>RSD Fashion Point</t>
  </si>
  <si>
    <t>Inspired Technologies</t>
  </si>
  <si>
    <t>Maa Tara Ent</t>
  </si>
  <si>
    <t>Vishal Dairy</t>
  </si>
  <si>
    <t>K25 Computer</t>
  </si>
  <si>
    <t>Shudh Punjabi Dhaba</t>
  </si>
  <si>
    <t>Signature Services</t>
  </si>
  <si>
    <t>Best Computers</t>
  </si>
  <si>
    <t>Krishna Sales</t>
  </si>
  <si>
    <t>Dayal Sweets</t>
  </si>
  <si>
    <t>3316E+ 
Win 10</t>
  </si>
  <si>
    <t xml:space="preserve">3316E+ </t>
  </si>
  <si>
    <t>CD 3200 bt</t>
  </si>
  <si>
    <t>RP80US</t>
  </si>
  <si>
    <t>Cr-410</t>
  </si>
  <si>
    <t>3316E+
Win 10</t>
  </si>
  <si>
    <t>BP 02 BU</t>
  </si>
  <si>
    <t>RP -326</t>
  </si>
  <si>
    <t>Jiva XT 2614</t>
  </si>
  <si>
    <t>RP 326</t>
  </si>
  <si>
    <t>CD 3200 BT</t>
  </si>
  <si>
    <t>3316E+</t>
  </si>
  <si>
    <t>CR 410</t>
  </si>
  <si>
    <t>Cr 4000</t>
  </si>
  <si>
    <t>PD 300</t>
  </si>
  <si>
    <t>RP 80US</t>
  </si>
  <si>
    <t>RP 80 USE</t>
  </si>
  <si>
    <t>RP 80 US</t>
  </si>
  <si>
    <t>RP 80 UP</t>
  </si>
  <si>
    <t>PP 8800+ WiFi+ Ext WPP</t>
  </si>
  <si>
    <t>CD 3200 U</t>
  </si>
  <si>
    <t>CR 410B</t>
  </si>
  <si>
    <t>Jiva XT4015+ Win 10 VL</t>
  </si>
  <si>
    <t>PS3316E+</t>
  </si>
  <si>
    <t>CR 4000</t>
  </si>
  <si>
    <t>LM 3010</t>
  </si>
  <si>
    <t>Noida</t>
  </si>
  <si>
    <t>Derabassi</t>
  </si>
  <si>
    <t>Ludhiana</t>
  </si>
  <si>
    <t>Mohali</t>
  </si>
  <si>
    <t>chandigarh</t>
  </si>
  <si>
    <t>Tohana</t>
  </si>
  <si>
    <t>DeLhi</t>
  </si>
  <si>
    <t>Kurukshetra</t>
  </si>
  <si>
    <t>Solan</t>
  </si>
  <si>
    <t>Panchkula</t>
  </si>
  <si>
    <t>Una</t>
  </si>
  <si>
    <t xml:space="preserve"> Puneet-POS</t>
  </si>
  <si>
    <t xml:space="preserve"> Sagar-POS</t>
  </si>
  <si>
    <t xml:space="preserve"> Puneet-Rug</t>
  </si>
  <si>
    <t>PA2021TI00933</t>
  </si>
  <si>
    <t>Patna</t>
  </si>
  <si>
    <t>PA2021TI00963</t>
  </si>
  <si>
    <t>PA2021TI00882</t>
  </si>
  <si>
    <t>Visakhapatnam</t>
  </si>
  <si>
    <t>Ls3000 R 1D</t>
  </si>
  <si>
    <t>Riddhi Siddhi Computer</t>
  </si>
  <si>
    <t>Sr Infotech</t>
  </si>
  <si>
    <t>GU2021TI00549</t>
  </si>
  <si>
    <t>Barpeta</t>
  </si>
  <si>
    <t>GU2021TI00550</t>
  </si>
  <si>
    <t>Maa Durga Enterprise</t>
  </si>
  <si>
    <t>Bilashipara</t>
  </si>
  <si>
    <t>GU2021TI00551</t>
  </si>
  <si>
    <t>K. D. Infotech</t>
  </si>
  <si>
    <t>Bangaigaon</t>
  </si>
  <si>
    <t>GU2021TI00567</t>
  </si>
  <si>
    <t>Banderduwa</t>
  </si>
  <si>
    <t>GU2021TI00572</t>
  </si>
  <si>
    <t>Itanagar</t>
  </si>
  <si>
    <t>GU2021TI00575</t>
  </si>
  <si>
    <t>Bimal Infotech</t>
  </si>
  <si>
    <t>Rangia</t>
  </si>
  <si>
    <t>RN2021TI01642</t>
  </si>
  <si>
    <t>RN2021TI01569</t>
  </si>
  <si>
    <t>RN2021TI01640</t>
  </si>
  <si>
    <t>Gaurav Infosystems</t>
  </si>
  <si>
    <t>Giridih</t>
  </si>
  <si>
    <t>RN2021TI01790</t>
  </si>
  <si>
    <t>Savera Marketing</t>
  </si>
  <si>
    <t>Ranchi</t>
  </si>
  <si>
    <t>Daltonganj</t>
  </si>
  <si>
    <t>Gaya</t>
  </si>
  <si>
    <t>Q.D.Enterprise</t>
  </si>
  <si>
    <t>Riba &amp; Riba Group</t>
  </si>
  <si>
    <t>Shreyas Emotions</t>
  </si>
  <si>
    <t>Micro Computer</t>
  </si>
  <si>
    <t>Basha-Rug</t>
  </si>
  <si>
    <t>MHMU2021TI00499</t>
  </si>
  <si>
    <t>General Technologies</t>
  </si>
  <si>
    <t>Ps-3316E-Plus/64Gb Ssd/4G Ddr3L</t>
  </si>
  <si>
    <t xml:space="preserve">Posiflex </t>
  </si>
  <si>
    <t>Postronix Solutions Pvt Ltd</t>
  </si>
  <si>
    <t>MHMU2021TI00501</t>
  </si>
  <si>
    <t>Ravi Pickles &amp; Spices India Pvt.Ltd</t>
  </si>
  <si>
    <t>MHMU2021TI00503</t>
  </si>
  <si>
    <t>Het Consultancy-Dr</t>
  </si>
  <si>
    <t xml:space="preserve">Ahemdabad </t>
  </si>
  <si>
    <t>MHMU2021TI00504</t>
  </si>
  <si>
    <t>Sarvadnya Infosolutions Pvt Ltd</t>
  </si>
  <si>
    <t>MHMU2021TI00505</t>
  </si>
  <si>
    <t>Shree Feedstuffs Pvt Ltd</t>
  </si>
  <si>
    <t>MHMU2021TI00507</t>
  </si>
  <si>
    <t>Pos - Desk Technologies</t>
  </si>
  <si>
    <t>MHMU2021TI00508</t>
  </si>
  <si>
    <t>Anita Mahavir Champawat</t>
  </si>
  <si>
    <t>MHMU2021TI00510</t>
  </si>
  <si>
    <t>Menson (India) Pvt Ltd</t>
  </si>
  <si>
    <t>MHMU2021TI00511</t>
  </si>
  <si>
    <t>The Momo Panda</t>
  </si>
  <si>
    <t>MHMU2021TI00512</t>
  </si>
  <si>
    <t>MHMU2021TI00513</t>
  </si>
  <si>
    <t>V 5 Infotech Private Limited</t>
  </si>
  <si>
    <t>MHMU2021TI00515</t>
  </si>
  <si>
    <t>New Gen</t>
  </si>
  <si>
    <t>MHMU2021TI00516</t>
  </si>
  <si>
    <t xml:space="preserve"> Softroniczs services</t>
  </si>
  <si>
    <t>MHMU2021TI00517</t>
  </si>
  <si>
    <t>Occasion's personal chef</t>
  </si>
  <si>
    <t>MHMU2021TI00518</t>
  </si>
  <si>
    <t>Burhani Computer</t>
  </si>
  <si>
    <t>Mazgaon</t>
  </si>
  <si>
    <t>Long Pole Pd-350 Series</t>
  </si>
  <si>
    <t>MHMU2021TI00519</t>
  </si>
  <si>
    <t>Salesups Technologies</t>
  </si>
  <si>
    <t>MHMU2021TI00520</t>
  </si>
  <si>
    <t>AMS Impex</t>
  </si>
  <si>
    <t>MHMU2021TI00521</t>
  </si>
  <si>
    <t>Jai Shree Ganesh Enterprises</t>
  </si>
  <si>
    <t>MHMU2021TI00522</t>
  </si>
  <si>
    <t>Posiflex Technology (India) Pvt Ltd- Dr</t>
  </si>
  <si>
    <t>MHMU2021TI00523</t>
  </si>
  <si>
    <t>Soft Track Solution</t>
  </si>
  <si>
    <t>MHMU2021TI00524</t>
  </si>
  <si>
    <t>Om computer Networks</t>
  </si>
  <si>
    <t>MHMU2021TI00525</t>
  </si>
  <si>
    <t>Viraj Automation Technology Company</t>
  </si>
  <si>
    <t>MHMU2021TI00526</t>
  </si>
  <si>
    <t>Harsha Enterprises</t>
  </si>
  <si>
    <t>MHMU2021TI00527</t>
  </si>
  <si>
    <t>Mahavir Sweets &amp; Farsan</t>
  </si>
  <si>
    <t>MHMU2021TI00528</t>
  </si>
  <si>
    <t>R.P.Trading Co.</t>
  </si>
  <si>
    <t>MHMU2021TI00530</t>
  </si>
  <si>
    <t>MHMU2021TI00531</t>
  </si>
  <si>
    <t>Milkom Trading</t>
  </si>
  <si>
    <t>MHMU2021TI00532</t>
  </si>
  <si>
    <t>Retail Customer (Unregistered)</t>
  </si>
  <si>
    <t>MHMU2021TI00533</t>
  </si>
  <si>
    <t>Shailesh Computers &amp; Tutors</t>
  </si>
  <si>
    <t>MHMU2021TI00534</t>
  </si>
  <si>
    <t>Connectivity</t>
  </si>
  <si>
    <t>MHMU2021TI00535</t>
  </si>
  <si>
    <t>MHMU2021TI00536</t>
  </si>
  <si>
    <t>Timezone Entertainment Pvt Ltd</t>
  </si>
  <si>
    <t>MHMU2021TI00538</t>
  </si>
  <si>
    <t>MHMU2021TI00539</t>
  </si>
  <si>
    <t>MHMU2021TI00540</t>
  </si>
  <si>
    <t>Am Retail &amp; Technology</t>
  </si>
  <si>
    <t>MHMU2021TI00541</t>
  </si>
  <si>
    <t>Multisoft</t>
  </si>
  <si>
    <t>MHMU2021TI00542</t>
  </si>
  <si>
    <t>Neo Planet System</t>
  </si>
  <si>
    <t>MHMU2021TI00543</t>
  </si>
  <si>
    <t>Gaze It Solutions Pvt Ltd</t>
  </si>
  <si>
    <t>MHMU2021TI00544</t>
  </si>
  <si>
    <t>MHMU2021TI00545</t>
  </si>
  <si>
    <t>Riddhi Siddhi Computers-Grant Rd</t>
  </si>
  <si>
    <t>MHMU2021TI00546</t>
  </si>
  <si>
    <t>MHMU2021TI00547</t>
  </si>
  <si>
    <t>The Avenue</t>
  </si>
  <si>
    <t>MHMU2021TI00550</t>
  </si>
  <si>
    <t>Netgen Hitech Solutions LLP</t>
  </si>
  <si>
    <t>MHMU2021TI00552</t>
  </si>
  <si>
    <t>MHMU2021TI00553</t>
  </si>
  <si>
    <t>Semnox Solutions Pvt Ltd-Dr</t>
  </si>
  <si>
    <t>MHMU2021TI00554</t>
  </si>
  <si>
    <t xml:space="preserve">Status Sales_x000D_
</t>
  </si>
  <si>
    <t>MHMU2021TI00556</t>
  </si>
  <si>
    <t>Softcuit</t>
  </si>
  <si>
    <t>MHMU2021TI00557</t>
  </si>
  <si>
    <t>MHMU2021TI00558</t>
  </si>
  <si>
    <t>MHMU2021TI00559</t>
  </si>
  <si>
    <t>Darshan Enterprises</t>
  </si>
  <si>
    <t>MHMU2021TI00560</t>
  </si>
  <si>
    <t>MHMU2021TI00561</t>
  </si>
  <si>
    <t>Punjab Sind Dairy Products Pvt Ltd</t>
  </si>
  <si>
    <t>MHMU2021TI00562</t>
  </si>
  <si>
    <t>Manan Computers</t>
  </si>
  <si>
    <t>MHMU2021TI00563</t>
  </si>
  <si>
    <t>MHMU2021TI00564</t>
  </si>
  <si>
    <t>MHMU2021TI00565</t>
  </si>
  <si>
    <t>Softroniczs Services</t>
  </si>
  <si>
    <t>MHMU2021TI00567</t>
  </si>
  <si>
    <t>MHMU2021TI00568</t>
  </si>
  <si>
    <t>Nahata Datacom Global Corp</t>
  </si>
  <si>
    <t>MHMU2021TI00569</t>
  </si>
  <si>
    <t>Insat Digital</t>
  </si>
  <si>
    <t>MHMU2021TI00570</t>
  </si>
  <si>
    <t>MHMU2021TI00573</t>
  </si>
  <si>
    <t>Pp8800U-B</t>
  </si>
  <si>
    <t>Cr410B</t>
  </si>
  <si>
    <t>Stand for CD3200U</t>
  </si>
  <si>
    <t>Cr4000</t>
  </si>
  <si>
    <t>Rp80 Usb</t>
  </si>
  <si>
    <t>Ps-3316E-Plus/64Gb Ssd/4G</t>
  </si>
  <si>
    <t>Ps-3316E-Plus,128Gb Ssd,4G</t>
  </si>
  <si>
    <t>Rp80Puse</t>
  </si>
  <si>
    <t xml:space="preserve">Rp80Puse Usb
</t>
  </si>
  <si>
    <t>Pd-340Ue-B</t>
  </si>
  <si>
    <t>Lm-3210-B</t>
  </si>
  <si>
    <t>Cd-3200Bt</t>
  </si>
  <si>
    <t>RP80 Usb</t>
  </si>
  <si>
    <t>Sa-105Z-B</t>
  </si>
  <si>
    <t>Mr-2106U-3</t>
  </si>
  <si>
    <t>Xt4015 (Core I3)</t>
  </si>
  <si>
    <t xml:space="preserve">PD­360UE­B </t>
  </si>
  <si>
    <t>BP-03</t>
  </si>
  <si>
    <t>Win 10 Iot (El)</t>
  </si>
  <si>
    <t>PSGI20070136</t>
  </si>
  <si>
    <t>Indian Life Line Company</t>
  </si>
  <si>
    <t>PSGI20070190</t>
  </si>
  <si>
    <t>PSGI20069910</t>
  </si>
  <si>
    <t>Nellai Systems &amp; Services</t>
  </si>
  <si>
    <t>PSGI20070304</t>
  </si>
  <si>
    <t>PSGI20070499</t>
  </si>
  <si>
    <t>Win 10 IoT Value Level (Label)</t>
  </si>
  <si>
    <t>PSGI20070572</t>
  </si>
  <si>
    <t>PSGI20070666</t>
  </si>
  <si>
    <t>Shankeshwara Infotech</t>
  </si>
  <si>
    <t>PSGI20070756</t>
  </si>
  <si>
    <t>Selvann Radio House</t>
  </si>
  <si>
    <t>Vellore</t>
  </si>
  <si>
    <t>PSGI20070884</t>
  </si>
  <si>
    <t>Protocol Labels India Pvt Ltd</t>
  </si>
  <si>
    <t>PSGI20071029</t>
  </si>
  <si>
    <t>PSGI20071070</t>
  </si>
  <si>
    <t>Unique Technologies</t>
  </si>
  <si>
    <t>PSGI20071262</t>
  </si>
  <si>
    <t>PSGI20071303</t>
  </si>
  <si>
    <t>PSGI20071463</t>
  </si>
  <si>
    <t>Carmel Infotech Solutions</t>
  </si>
  <si>
    <t>Win 10 IoT Ent 2016 LTSB (Label)</t>
  </si>
  <si>
    <t>PSGI20071665</t>
  </si>
  <si>
    <t>Unipro Tech Solutions P Ltd</t>
  </si>
  <si>
    <t>PSGI20071757</t>
  </si>
  <si>
    <t>Shree Infotech</t>
  </si>
  <si>
    <t>PSGI20071781</t>
  </si>
  <si>
    <t>PSGI20071864</t>
  </si>
  <si>
    <t>Fort System Services</t>
  </si>
  <si>
    <t>Madurai</t>
  </si>
  <si>
    <t>KRLPGSI2000237</t>
  </si>
  <si>
    <t>Tirunelveli</t>
  </si>
  <si>
    <t>KRLPGSI2000238</t>
  </si>
  <si>
    <t>Salem</t>
  </si>
  <si>
    <t>PSGI20072018</t>
  </si>
  <si>
    <t>Tech-Savvy</t>
  </si>
  <si>
    <t>PSGI20072087</t>
  </si>
  <si>
    <t>City Communication</t>
  </si>
  <si>
    <t>Coimbatore</t>
  </si>
  <si>
    <t>PSGI20072202</t>
  </si>
  <si>
    <t>PSGI20072234</t>
  </si>
  <si>
    <t>Zolaism Networks Private Limited</t>
  </si>
  <si>
    <t>Cheyyar</t>
  </si>
  <si>
    <t>PSGI20072696</t>
  </si>
  <si>
    <t>PSGI20073446</t>
  </si>
  <si>
    <t>PSGI20073471</t>
  </si>
  <si>
    <t>Thalasery</t>
  </si>
  <si>
    <t>PSGI20073502</t>
  </si>
  <si>
    <t>PSGI20073945</t>
  </si>
  <si>
    <t>Wagtail Technologies India Pvt Ltd</t>
  </si>
  <si>
    <t>PSGI20073962</t>
  </si>
  <si>
    <t>KRLPGSI2000242</t>
  </si>
  <si>
    <t>KRLPGSI2000243</t>
  </si>
  <si>
    <t>Spider Techno Soft</t>
  </si>
  <si>
    <t>PSGI20074027</t>
  </si>
  <si>
    <t>PSGI20074229</t>
  </si>
  <si>
    <t>Kochi</t>
  </si>
  <si>
    <t>PSGI20074486</t>
  </si>
  <si>
    <t>PSGI20074923</t>
  </si>
  <si>
    <t>PSGI20074945</t>
  </si>
  <si>
    <t>PSGI20075015</t>
  </si>
  <si>
    <t>PSGI20075051</t>
  </si>
  <si>
    <t>PSGI20075082</t>
  </si>
  <si>
    <t>PSGI20075167</t>
  </si>
  <si>
    <t>PSGI20075171</t>
  </si>
  <si>
    <t>PSGI20075413</t>
  </si>
  <si>
    <t>PSGI20075544</t>
  </si>
  <si>
    <t>PSGI20075622</t>
  </si>
  <si>
    <t>PSGI20075852</t>
  </si>
  <si>
    <t>PSGI20075936</t>
  </si>
  <si>
    <t>Shogan Systems</t>
  </si>
  <si>
    <t>PSGI20075945</t>
  </si>
  <si>
    <t>Bros It Solutions</t>
  </si>
  <si>
    <t>PSGI20076047</t>
  </si>
  <si>
    <t>PSGI20076062</t>
  </si>
  <si>
    <t>PSGI20076091</t>
  </si>
  <si>
    <t>PSGI20076148</t>
  </si>
  <si>
    <t>PSGI20076232</t>
  </si>
  <si>
    <t>Orbit Systems</t>
  </si>
  <si>
    <t>PSGI20076500</t>
  </si>
  <si>
    <t>PSGI20076504</t>
  </si>
  <si>
    <t>Raj Electronics</t>
  </si>
  <si>
    <t>KRLPGSI2000252</t>
  </si>
  <si>
    <t>Mahavir Computers</t>
  </si>
  <si>
    <t>Pondicherry</t>
  </si>
  <si>
    <t>PSGI20076701</t>
  </si>
  <si>
    <t>PSGI20076873</t>
  </si>
  <si>
    <t>PSGI20076968</t>
  </si>
  <si>
    <t>Jaikrishna Systems</t>
  </si>
  <si>
    <t>PSGI20077171</t>
  </si>
  <si>
    <t>Pole Mount Flange Clamp</t>
  </si>
  <si>
    <t>Pole Mount with cable hole (Flange Mount) - 1.5 Feet</t>
  </si>
  <si>
    <t>Cochin</t>
  </si>
  <si>
    <t>PSGI20077299</t>
  </si>
  <si>
    <t>Pole Mount with cable hole (Flange Mount) - 2 Feet</t>
  </si>
  <si>
    <t>PSGI20077478</t>
  </si>
  <si>
    <t>PSGI20077493</t>
  </si>
  <si>
    <t>PSGI20078364</t>
  </si>
  <si>
    <t>PSGI20078896</t>
  </si>
  <si>
    <t>PSGI20079350</t>
  </si>
  <si>
    <t>PSGI20079361</t>
  </si>
  <si>
    <t>PSGI20079496</t>
  </si>
  <si>
    <t>Trichy</t>
  </si>
  <si>
    <t>PSGI20079637</t>
  </si>
  <si>
    <t>PSGI20079673</t>
  </si>
  <si>
    <t>KRLPGSI2000261</t>
  </si>
  <si>
    <t>PF Additional 4 Year Warranty Pack</t>
  </si>
  <si>
    <t>KRLPGSI2000262</t>
  </si>
  <si>
    <t>PSGI20079788</t>
  </si>
  <si>
    <t>PSGI20079852</t>
  </si>
  <si>
    <t>PSGI20079856</t>
  </si>
  <si>
    <t>PSGI20079900</t>
  </si>
  <si>
    <t>Codentrix Technologies Private Limited</t>
  </si>
  <si>
    <t>PSGI20079944</t>
  </si>
  <si>
    <t>PSGI20079964</t>
  </si>
  <si>
    <t>PSGI20079976</t>
  </si>
  <si>
    <t>Sancheti Computers</t>
  </si>
  <si>
    <t>PSGI20079983</t>
  </si>
  <si>
    <t>PSGI20079986</t>
  </si>
  <si>
    <t>PSGI20079995</t>
  </si>
  <si>
    <t>PSGI20079997</t>
  </si>
  <si>
    <t>PSGI20079999</t>
  </si>
  <si>
    <t>PSGI20080037</t>
  </si>
  <si>
    <t>PSGI20080066</t>
  </si>
  <si>
    <t>PSGI20080069</t>
  </si>
  <si>
    <t>Perundurai</t>
  </si>
  <si>
    <t>PSGI20080078</t>
  </si>
  <si>
    <t>PSGI20080079</t>
  </si>
  <si>
    <t>Icom Computer</t>
  </si>
  <si>
    <t>PSGI20080152</t>
  </si>
  <si>
    <t>Allmark Device Integrations Private Limited</t>
  </si>
  <si>
    <t>Ts Info Systems</t>
  </si>
  <si>
    <t>Maestro Tech Solutions</t>
  </si>
  <si>
    <t>Nagappa Computer And Services</t>
  </si>
  <si>
    <t>Aadhik Manufacturing</t>
  </si>
  <si>
    <t>Touchline Technologies Pvt Ltd (Krl)</t>
  </si>
  <si>
    <t>Expert Software System Pvt Ltd</t>
  </si>
  <si>
    <t>Snb Enterprises</t>
  </si>
  <si>
    <t>Ask Computers &amp; It Solutions</t>
  </si>
  <si>
    <t>CR-4000-B</t>
  </si>
  <si>
    <t>LM-3210-B</t>
  </si>
  <si>
    <t>RP76V  DT</t>
  </si>
  <si>
    <t>PS-3316E+(W) 64GB SSD</t>
  </si>
  <si>
    <t>CD-3200U</t>
  </si>
  <si>
    <t>PP-8800USB</t>
  </si>
  <si>
    <t>SA-105Z-B</t>
  </si>
  <si>
    <t>CD-3200BT</t>
  </si>
  <si>
    <t>CR-410B</t>
  </si>
  <si>
    <t>PS-3316E+ (W) 128GB SSD 8GB</t>
  </si>
  <si>
    <t>PD-360UE-B</t>
  </si>
  <si>
    <t>XT-4015 Core i3 4GB/128GB SSD</t>
  </si>
  <si>
    <t>RP80BUSE</t>
  </si>
  <si>
    <t>LS-3000R W/Stand</t>
  </si>
  <si>
    <t>RP326USE</t>
  </si>
  <si>
    <t>BP-02</t>
  </si>
  <si>
    <t>PS-3316E+ (W) 128GB SSD 8GB 15.6" With OS</t>
  </si>
  <si>
    <t>RS-3200U</t>
  </si>
  <si>
    <t>XT-6315 – 15"</t>
  </si>
  <si>
    <t xml:space="preserve">RS-3200U </t>
  </si>
  <si>
    <t xml:space="preserve">RP80USE </t>
  </si>
  <si>
    <t xml:space="preserve"> CR-2020B</t>
  </si>
  <si>
    <t xml:space="preserve">PD-350UE-B </t>
  </si>
  <si>
    <t>RJT/05567</t>
  </si>
  <si>
    <t>PS-3316E+ DOS(128GB)</t>
  </si>
  <si>
    <t>BRD/03680</t>
  </si>
  <si>
    <t>RJT/05595</t>
  </si>
  <si>
    <t>SRT/06363</t>
  </si>
  <si>
    <t>PS-3316E+ DOS 64GB</t>
  </si>
  <si>
    <t>BRD/03694</t>
  </si>
  <si>
    <t>BRD/03710</t>
  </si>
  <si>
    <t>RJT/05601</t>
  </si>
  <si>
    <t>SRT/06385</t>
  </si>
  <si>
    <t>SRT/06399</t>
  </si>
  <si>
    <t>T/20179</t>
  </si>
  <si>
    <t>LS3000 R</t>
  </si>
  <si>
    <t>3200 BT 2D/1D</t>
  </si>
  <si>
    <t>PP9000U-B</t>
  </si>
  <si>
    <t>PM-900L</t>
  </si>
  <si>
    <t>RJT/05630</t>
  </si>
  <si>
    <t>SRT/06426</t>
  </si>
  <si>
    <t>SRT/06434</t>
  </si>
  <si>
    <t>T/20265</t>
  </si>
  <si>
    <t>T/20271</t>
  </si>
  <si>
    <t>BP03-R (BU)</t>
  </si>
  <si>
    <t>T/20277</t>
  </si>
  <si>
    <t>T/20308</t>
  </si>
  <si>
    <t>SGRT/03071</t>
  </si>
  <si>
    <t>RJT/05646</t>
  </si>
  <si>
    <t>RJT/05653</t>
  </si>
  <si>
    <t>SRT/06486</t>
  </si>
  <si>
    <t>RJT/05667</t>
  </si>
  <si>
    <t>SRT/06519</t>
  </si>
  <si>
    <t>SRT/06530</t>
  </si>
  <si>
    <t>T/20459</t>
  </si>
  <si>
    <t>T/20528</t>
  </si>
  <si>
    <t>RJT/05700</t>
  </si>
  <si>
    <t>T/20592</t>
  </si>
  <si>
    <t>T/20593</t>
  </si>
  <si>
    <t>RJT/05733</t>
  </si>
  <si>
    <t>T/20661</t>
  </si>
  <si>
    <t>T/20679</t>
  </si>
  <si>
    <t>T/20751</t>
  </si>
  <si>
    <t>T/20758</t>
  </si>
  <si>
    <t>RP80 - V1 (ACE V1)</t>
  </si>
  <si>
    <t>RP80-V1 2YR WARRANTY</t>
  </si>
  <si>
    <t>BRD/03808</t>
  </si>
  <si>
    <t>BRD/03819</t>
  </si>
  <si>
    <t>RJT/05767</t>
  </si>
  <si>
    <t>RJT/05769</t>
  </si>
  <si>
    <t>RJT/05776</t>
  </si>
  <si>
    <t>SRT/06628</t>
  </si>
  <si>
    <t>SRT/06648</t>
  </si>
  <si>
    <t>T/20867</t>
  </si>
  <si>
    <t>T/20904</t>
  </si>
  <si>
    <t>T/20917</t>
  </si>
  <si>
    <t>RJT/05794</t>
  </si>
  <si>
    <t>SRT/06677</t>
  </si>
  <si>
    <t>T/20999</t>
  </si>
  <si>
    <t>T/21012</t>
  </si>
  <si>
    <t>JIVAXT4015 4GB 500GB</t>
  </si>
  <si>
    <t>RP-327 (RP327)</t>
  </si>
  <si>
    <t>RJT/05809</t>
  </si>
  <si>
    <t>SRT/06724</t>
  </si>
  <si>
    <t>T/21090</t>
  </si>
  <si>
    <t>T/21091</t>
  </si>
  <si>
    <t>T/21158</t>
  </si>
  <si>
    <t>T/21180</t>
  </si>
  <si>
    <t>3200BT USB DONGLE</t>
  </si>
  <si>
    <t>T/21262</t>
  </si>
  <si>
    <t>RJT/05903</t>
  </si>
  <si>
    <t>SRT/06824</t>
  </si>
  <si>
    <t>T/21327</t>
  </si>
  <si>
    <t>T/21332</t>
  </si>
  <si>
    <t>T/21344</t>
  </si>
  <si>
    <t>T/21378</t>
  </si>
  <si>
    <t>T/21391</t>
  </si>
  <si>
    <t>SRT/06881</t>
  </si>
  <si>
    <t>T/21426</t>
  </si>
  <si>
    <t>T/21443</t>
  </si>
  <si>
    <t>T/21528</t>
  </si>
  <si>
    <t>T/21571</t>
  </si>
  <si>
    <t>KIOSK 3 HS2415</t>
  </si>
  <si>
    <t>EXT WPP HS2415 2YRS</t>
  </si>
  <si>
    <t>T/21580</t>
  </si>
  <si>
    <t>T/21597</t>
  </si>
  <si>
    <t>T/21607</t>
  </si>
  <si>
    <t>BRD/03959</t>
  </si>
  <si>
    <t>T/21660</t>
  </si>
  <si>
    <t>T/21700</t>
  </si>
  <si>
    <t>T/21711</t>
  </si>
  <si>
    <t>T/21714</t>
  </si>
  <si>
    <t>PS-3316E+ OS(128GB)</t>
  </si>
  <si>
    <t>WIN10 IOT(EL)LATE OS</t>
  </si>
  <si>
    <t>T/21764</t>
  </si>
  <si>
    <t>T/21765</t>
  </si>
  <si>
    <t>T/21766</t>
  </si>
  <si>
    <t>T/21767</t>
  </si>
  <si>
    <t>T/21768</t>
  </si>
  <si>
    <t>T/21769</t>
  </si>
  <si>
    <t>T/21770</t>
  </si>
  <si>
    <t>T/21830</t>
  </si>
  <si>
    <t>T/21834</t>
  </si>
  <si>
    <t>RJT/06057</t>
  </si>
  <si>
    <t>T/21916</t>
  </si>
  <si>
    <t>T/21917</t>
  </si>
  <si>
    <t>T/21921</t>
  </si>
  <si>
    <t>T/21939</t>
  </si>
  <si>
    <t>RJT/06090</t>
  </si>
  <si>
    <t>T/22091</t>
  </si>
  <si>
    <t>BRD/04061</t>
  </si>
  <si>
    <t>T/22158</t>
  </si>
  <si>
    <t>T/22181</t>
  </si>
  <si>
    <t>T/22259</t>
  </si>
  <si>
    <t>T/22274</t>
  </si>
  <si>
    <t>T/22159</t>
  </si>
  <si>
    <t>T/22160</t>
  </si>
  <si>
    <t>T/22161</t>
  </si>
  <si>
    <t>T/22162</t>
  </si>
  <si>
    <t>T/22163</t>
  </si>
  <si>
    <t>T/22164</t>
  </si>
  <si>
    <t>RJT/06182</t>
  </si>
  <si>
    <t>RJT/06184</t>
  </si>
  <si>
    <t>T/22320</t>
  </si>
  <si>
    <t>T/22394</t>
  </si>
  <si>
    <t>POSI 8GB RAM</t>
  </si>
  <si>
    <t>Richey Rich Infotech</t>
  </si>
  <si>
    <t>Instant Store</t>
  </si>
  <si>
    <t>Nexus Corporation</t>
  </si>
  <si>
    <t>Concorde Peripherals - D</t>
  </si>
  <si>
    <t>Sharp Systems</t>
  </si>
  <si>
    <t>Anyway It Solution</t>
  </si>
  <si>
    <t>Janadesh Pr</t>
  </si>
  <si>
    <t>Satyam Computers</t>
  </si>
  <si>
    <t>Mi Packinging &amp; Barcode Soluti</t>
  </si>
  <si>
    <t>Micro Access Pvt. Ltd.</t>
  </si>
  <si>
    <t>Delta System &amp; Peripherals</t>
  </si>
  <si>
    <t>Krisha Compusoft Serivce</t>
  </si>
  <si>
    <t>Asmi Infotech</t>
  </si>
  <si>
    <t>D - Hit Services</t>
  </si>
  <si>
    <t>Systems Solution</t>
  </si>
  <si>
    <t>Gajanan Computer And Printers</t>
  </si>
  <si>
    <t>Baba Infotech</t>
  </si>
  <si>
    <t>Asha Computers</t>
  </si>
  <si>
    <t>Ravechi Enterprises Private Li</t>
  </si>
  <si>
    <t>It Zone ( Junagadh)</t>
  </si>
  <si>
    <t>Bhavin Sales &amp; Services</t>
  </si>
  <si>
    <t>Logix Infotech</t>
  </si>
  <si>
    <t>Shriji Computer</t>
  </si>
  <si>
    <t>H.M. Technosys</t>
  </si>
  <si>
    <t>Logotech Computer</t>
  </si>
  <si>
    <t>Scoop Happiness Pvt.Ltd.</t>
  </si>
  <si>
    <t>Nemji.Com</t>
  </si>
  <si>
    <t>Netlink Computer</t>
  </si>
  <si>
    <t>Shree Krishna Computers</t>
  </si>
  <si>
    <t>Aum Corporation</t>
  </si>
  <si>
    <t>Labdhi Infocom</t>
  </si>
  <si>
    <t>Gajanan Computer</t>
  </si>
  <si>
    <t>Stick Well Papers Pvt.Ltd.</t>
  </si>
  <si>
    <t>Prints-N-Lables</t>
  </si>
  <si>
    <t>3 Star Labels - D</t>
  </si>
  <si>
    <t>Gurudev Enterprise</t>
  </si>
  <si>
    <t>Sambhav System</t>
  </si>
  <si>
    <t>Lemon International</t>
  </si>
  <si>
    <t>Shah Info Systems</t>
  </si>
  <si>
    <t>V C Integrated Solution Llp</t>
  </si>
  <si>
    <t>Rhythm Technologies</t>
  </si>
  <si>
    <t>Technosoft</t>
  </si>
  <si>
    <t>Alpha E Barcode Solutions Pvt.</t>
  </si>
  <si>
    <t>V. Supply</t>
  </si>
  <si>
    <t>Nikunj Infotech</t>
  </si>
  <si>
    <t>Exponus Exports</t>
  </si>
  <si>
    <t>Metrobit Networks Pvt. Ltd.</t>
  </si>
  <si>
    <t>Het Consultancy</t>
  </si>
  <si>
    <t>Bite Joys</t>
  </si>
  <si>
    <t>Om Computer</t>
  </si>
  <si>
    <t>Revansh Info</t>
  </si>
  <si>
    <t>Real Compu System</t>
  </si>
  <si>
    <t>Marvel It Build Solutions</t>
  </si>
  <si>
    <t>Vc Entegrated Solution Llp</t>
  </si>
  <si>
    <t>Prime Barcode Solution</t>
  </si>
  <si>
    <t>Ohmaria Computer</t>
  </si>
  <si>
    <t xml:space="preserve">Shriju Computer Center </t>
  </si>
  <si>
    <t>A. D. Sons Infotech</t>
  </si>
  <si>
    <t>Unique Systems</t>
  </si>
  <si>
    <t>Friend Trading Cororation</t>
  </si>
  <si>
    <t>Inspira Enterprise India Pvt.</t>
  </si>
  <si>
    <t>Smart Techno Solutions</t>
  </si>
  <si>
    <t>Marc Computers</t>
  </si>
  <si>
    <t>Barbeque-Nation Hospitality Ltd</t>
  </si>
  <si>
    <t xml:space="preserve">Mark Infosys </t>
  </si>
  <si>
    <t>Atma Trading</t>
  </si>
  <si>
    <t>Inside Solution Itd</t>
  </si>
  <si>
    <t>Shivam Computer Sales And Service</t>
  </si>
  <si>
    <t>Navkar Infotech</t>
  </si>
  <si>
    <t>It Zone</t>
  </si>
  <si>
    <t>Rajkot</t>
  </si>
  <si>
    <t>Junagadh</t>
  </si>
  <si>
    <t>Bayad</t>
  </si>
  <si>
    <t>Indore</t>
  </si>
  <si>
    <t>Ahmedabad</t>
  </si>
  <si>
    <t>Upleta</t>
  </si>
  <si>
    <t>Anjar</t>
  </si>
  <si>
    <t>Bhopal</t>
  </si>
  <si>
    <t>Palanpur</t>
  </si>
  <si>
    <t>Himmatnagar</t>
  </si>
  <si>
    <t>Jamnagar</t>
  </si>
  <si>
    <t>Mehsana</t>
  </si>
  <si>
    <t>Valsad</t>
  </si>
  <si>
    <t>Gurgaon</t>
  </si>
  <si>
    <t>Banglore</t>
  </si>
  <si>
    <t>Anand</t>
  </si>
  <si>
    <t>Lucknow</t>
  </si>
  <si>
    <t>Durgapur</t>
  </si>
  <si>
    <t>Zolute Technology And Consulting</t>
  </si>
  <si>
    <t>Alphacodes It Solutions Private</t>
  </si>
  <si>
    <t>Code On Technology</t>
  </si>
  <si>
    <t>Puneet-Rug</t>
  </si>
  <si>
    <t>ITPL2021B153</t>
  </si>
  <si>
    <t>Paramount Office Systems Pvt Ltd</t>
  </si>
  <si>
    <t>Vishakapatnam</t>
  </si>
  <si>
    <t>ITPL2021B154</t>
  </si>
  <si>
    <t>TX5000 (CDC)</t>
  </si>
  <si>
    <t>PP8800UB</t>
  </si>
  <si>
    <t>ZEBVS16HD LED</t>
  </si>
  <si>
    <t>ITPL2021B155</t>
  </si>
  <si>
    <t>Fortune Data Product</t>
  </si>
  <si>
    <t>PS3316E+4GB RAM,64GB SSD</t>
  </si>
  <si>
    <t>SA105ZB</t>
  </si>
  <si>
    <t>ITPL2021B156</t>
  </si>
  <si>
    <t>MR2106U3</t>
  </si>
  <si>
    <t>ITPL2021B157</t>
  </si>
  <si>
    <t>PS3316E+ 4GB RAM,64GB SSD</t>
  </si>
  <si>
    <t>ITPL2021B158</t>
  </si>
  <si>
    <t>ITPL2021B159</t>
  </si>
  <si>
    <t>CD-3200U-B</t>
  </si>
  <si>
    <t>ITPL2021B161</t>
  </si>
  <si>
    <t>ITPL2021B162</t>
  </si>
  <si>
    <t>ITPL2021B163</t>
  </si>
  <si>
    <t>ITPL2021B166</t>
  </si>
  <si>
    <t>ITPL2021B167</t>
  </si>
  <si>
    <t>ITPL2021B168</t>
  </si>
  <si>
    <t>ITPL2021B160</t>
  </si>
  <si>
    <t>XT4015 (Core I3,8G,64G SSD)</t>
  </si>
  <si>
    <t>Gaurav-Rug</t>
  </si>
  <si>
    <t>Puneet-POS</t>
  </si>
  <si>
    <t>Intelliroute India Services</t>
  </si>
  <si>
    <t>Tycoon Technologies</t>
  </si>
  <si>
    <t>Gaurav-Portwell</t>
  </si>
  <si>
    <t>BLR</t>
  </si>
  <si>
    <t>Delta Electronics India Pvt Ltd</t>
  </si>
  <si>
    <t>Janakiraman-POS</t>
  </si>
  <si>
    <t>Neelakandan-POS</t>
  </si>
  <si>
    <t>Stephen-POS</t>
  </si>
  <si>
    <t>Janakiraman-Rug</t>
  </si>
  <si>
    <t>Neelakandan-Rug</t>
  </si>
  <si>
    <t>Barcode Technologies</t>
  </si>
  <si>
    <t>Riveraa Computers</t>
  </si>
  <si>
    <t>Priya Computers</t>
  </si>
  <si>
    <t>Jubilant Foodworks Limited</t>
  </si>
  <si>
    <t>Piyus Team</t>
  </si>
  <si>
    <t>Datamatics Global Services Limited</t>
  </si>
  <si>
    <t>PIT20INV00085</t>
  </si>
  <si>
    <t>PIT20INV00086</t>
  </si>
  <si>
    <t>PIT20INV00087</t>
  </si>
  <si>
    <t>PIT20INV00088</t>
  </si>
  <si>
    <t>PIT20INV00089</t>
  </si>
  <si>
    <t>PIT20INV00090</t>
  </si>
  <si>
    <t>QUAUTO Technologies Private Limited</t>
  </si>
  <si>
    <t>Jendamark India Pvt.Ltd</t>
  </si>
  <si>
    <t>DHEE Automation Pvt Ltd</t>
  </si>
  <si>
    <t>Life Line Biz Pvt. Ltd.</t>
  </si>
  <si>
    <t>Auto-ID Tech solutions Pvt Ltd</t>
  </si>
  <si>
    <t>QTPL/2020-21/PO182</t>
  </si>
  <si>
    <t>19.11.2020</t>
  </si>
  <si>
    <t>PO-00035385</t>
  </si>
  <si>
    <t>12.10.2020</t>
  </si>
  <si>
    <t>PO-00035330 (1)</t>
  </si>
  <si>
    <t>10.10.2020</t>
  </si>
  <si>
    <t>DHEE/120001A/FY21/12</t>
  </si>
  <si>
    <t>01.02.2021</t>
  </si>
  <si>
    <t>1622/2020-21</t>
  </si>
  <si>
    <t>25.11.2020</t>
  </si>
  <si>
    <t xml:space="preserve"> PO-00019</t>
  </si>
  <si>
    <t>Ddr3_laptop ram</t>
  </si>
  <si>
    <t>KINGDY</t>
  </si>
  <si>
    <t>Ddr4_ram_so-dimm</t>
  </si>
  <si>
    <t>Windows 10</t>
  </si>
  <si>
    <t>AresTech</t>
  </si>
  <si>
    <t>Cooler</t>
  </si>
  <si>
    <t>Jetway</t>
  </si>
  <si>
    <t>Dvd writer</t>
  </si>
  <si>
    <t>Fsp400-60ghc</t>
  </si>
  <si>
    <t>PORTWELL</t>
  </si>
  <si>
    <t>Hdd_3.5"_sata desktop</t>
  </si>
  <si>
    <t>Intel core i7_8700 8th gen</t>
  </si>
  <si>
    <t>Pcie card for lan expansion - 2 ports in</t>
  </si>
  <si>
    <t>Pmit-02004</t>
  </si>
  <si>
    <t>Top4508e</t>
  </si>
  <si>
    <t>TOPLOONG</t>
  </si>
  <si>
    <t>Msata 128gb</t>
  </si>
  <si>
    <t>Pw-sbc3ae-jt</t>
  </si>
  <si>
    <t>Ddr3l_desktop</t>
  </si>
  <si>
    <t>I5-processor</t>
  </si>
  <si>
    <t>Pw-ath81-jt</t>
  </si>
  <si>
    <t>Pw-atih61-jt</t>
  </si>
  <si>
    <t>PB20INV3519</t>
  </si>
  <si>
    <t>PB20INV3520</t>
  </si>
  <si>
    <t>PB20INV3521</t>
  </si>
  <si>
    <t>PB20INV3522</t>
  </si>
  <si>
    <t>PB20INV3523</t>
  </si>
  <si>
    <t>PB20INV3524</t>
  </si>
  <si>
    <t>PB20INV3525</t>
  </si>
  <si>
    <t>PB20INV3526</t>
  </si>
  <si>
    <t>PB20INV3527</t>
  </si>
  <si>
    <t>PB20INV3528</t>
  </si>
  <si>
    <t>PB20INV3529</t>
  </si>
  <si>
    <t>PB20INV3530</t>
  </si>
  <si>
    <t>PB20INV3531</t>
  </si>
  <si>
    <t>PB20INV3532</t>
  </si>
  <si>
    <t>PB20INV3533</t>
  </si>
  <si>
    <t>PB20INV3534</t>
  </si>
  <si>
    <t>PB20INV3535</t>
  </si>
  <si>
    <t>PB20INV3536</t>
  </si>
  <si>
    <t>PB20INV3537</t>
  </si>
  <si>
    <t>PB20INV3538</t>
  </si>
  <si>
    <t>PB20INV3539</t>
  </si>
  <si>
    <t>PB20INV3540</t>
  </si>
  <si>
    <t>PB20INV3541</t>
  </si>
  <si>
    <t>PB20INV3542</t>
  </si>
  <si>
    <t>PB20INV3543</t>
  </si>
  <si>
    <t>PB20INV3544</t>
  </si>
  <si>
    <t>PB20INV3545</t>
  </si>
  <si>
    <t>PB20INV3546</t>
  </si>
  <si>
    <t>PB20INV3547</t>
  </si>
  <si>
    <t>PB20INV3548</t>
  </si>
  <si>
    <t>PB20INV3549</t>
  </si>
  <si>
    <t>PB20INV3550</t>
  </si>
  <si>
    <t>PB20INV3551</t>
  </si>
  <si>
    <t>PB20INV3552</t>
  </si>
  <si>
    <t>PB20INV3553</t>
  </si>
  <si>
    <t>PB20INV3554</t>
  </si>
  <si>
    <t>PB20INV3555</t>
  </si>
  <si>
    <t>PB20INV3556</t>
  </si>
  <si>
    <t>PB20INV3557</t>
  </si>
  <si>
    <t>PB20INV3558</t>
  </si>
  <si>
    <t>PB20INV3559</t>
  </si>
  <si>
    <t>PB20INV3560</t>
  </si>
  <si>
    <t>PB20INV3561</t>
  </si>
  <si>
    <t>PB20INV3562</t>
  </si>
  <si>
    <t>PB20INV3563</t>
  </si>
  <si>
    <t>PB20INV3564</t>
  </si>
  <si>
    <t>PB20INV3565</t>
  </si>
  <si>
    <t>PB20INV3566</t>
  </si>
  <si>
    <t>PB20INV3567</t>
  </si>
  <si>
    <t>PB20INV3568</t>
  </si>
  <si>
    <t>PB20INV3569</t>
  </si>
  <si>
    <t>PD20INV0136</t>
  </si>
  <si>
    <t>PD20INV0137</t>
  </si>
  <si>
    <t>PM20CN0001</t>
  </si>
  <si>
    <t>PM20INV0026</t>
  </si>
  <si>
    <t>PM20INV0027</t>
  </si>
  <si>
    <t>PB20INV3570</t>
  </si>
  <si>
    <t>PB20INV3571</t>
  </si>
  <si>
    <t>PB20INV3572</t>
  </si>
  <si>
    <t>PB20INV3573</t>
  </si>
  <si>
    <t>PB20INV3574</t>
  </si>
  <si>
    <t>PB20INV3575</t>
  </si>
  <si>
    <t>PB20INV3576</t>
  </si>
  <si>
    <t>PB20INV3578</t>
  </si>
  <si>
    <t>PB20INV3579</t>
  </si>
  <si>
    <t>PB20INV3580</t>
  </si>
  <si>
    <t>PB20INV3581</t>
  </si>
  <si>
    <t>PB20INV3582</t>
  </si>
  <si>
    <t>PB20INV3583</t>
  </si>
  <si>
    <t>PB20INV3584</t>
  </si>
  <si>
    <t>PB20INV3585</t>
  </si>
  <si>
    <t>PB20INV3586</t>
  </si>
  <si>
    <t>PB20INV3587</t>
  </si>
  <si>
    <t>PB20INV3588</t>
  </si>
  <si>
    <t>PD20INV0138</t>
  </si>
  <si>
    <t>PM20INV0028</t>
  </si>
  <si>
    <t>PB20INV3589</t>
  </si>
  <si>
    <t>PB20INV3590</t>
  </si>
  <si>
    <t>PB20INV3591</t>
  </si>
  <si>
    <t>PB20INV3592</t>
  </si>
  <si>
    <t>PB20INV3593</t>
  </si>
  <si>
    <t>PB20INV3594</t>
  </si>
  <si>
    <t>PB20INV3595</t>
  </si>
  <si>
    <t>PB20INV3596</t>
  </si>
  <si>
    <t>PB20INV3597</t>
  </si>
  <si>
    <t>PB20INV3598</t>
  </si>
  <si>
    <t>PB20INV3599</t>
  </si>
  <si>
    <t>PB20INV3600</t>
  </si>
  <si>
    <t>PB20INV3601</t>
  </si>
  <si>
    <t>PB20INV3602</t>
  </si>
  <si>
    <t>PB20INV3603</t>
  </si>
  <si>
    <t>PB20INV3604</t>
  </si>
  <si>
    <t>PB20INV3605</t>
  </si>
  <si>
    <t>PB20INV3606</t>
  </si>
  <si>
    <t>PB20INV3607</t>
  </si>
  <si>
    <t>PB20INV3608</t>
  </si>
  <si>
    <t>PB20INV3609</t>
  </si>
  <si>
    <t>PB20INV3610</t>
  </si>
  <si>
    <t>PB20INV3611</t>
  </si>
  <si>
    <t>PB20INV3612</t>
  </si>
  <si>
    <t>PB20INV3613</t>
  </si>
  <si>
    <t>PB20INV3614</t>
  </si>
  <si>
    <t>PB20INV3615</t>
  </si>
  <si>
    <t>PB20INV3616</t>
  </si>
  <si>
    <t>PB20INV3617</t>
  </si>
  <si>
    <t>PB20INV3618</t>
  </si>
  <si>
    <t>PB20INV3619</t>
  </si>
  <si>
    <t>PB20INV3620</t>
  </si>
  <si>
    <t>PB20INV3621</t>
  </si>
  <si>
    <t>PB20INV3622</t>
  </si>
  <si>
    <t>PB20INV3623</t>
  </si>
  <si>
    <t>PB20INV3624</t>
  </si>
  <si>
    <t>PB20INV3625</t>
  </si>
  <si>
    <t>PB20INV3626</t>
  </si>
  <si>
    <t>PC20INV0015</t>
  </si>
  <si>
    <t>PD20INV0139</t>
  </si>
  <si>
    <t>PD20INV0140</t>
  </si>
  <si>
    <t>PB20INV3627</t>
  </si>
  <si>
    <t>PB20INV3628</t>
  </si>
  <si>
    <t>PB20INV3629</t>
  </si>
  <si>
    <t>PB20INV3630</t>
  </si>
  <si>
    <t>PB20INV3631</t>
  </si>
  <si>
    <t>PB20INV3632</t>
  </si>
  <si>
    <t>PB20INV3633</t>
  </si>
  <si>
    <t>PB20INV3634</t>
  </si>
  <si>
    <t>PB20INV3635</t>
  </si>
  <si>
    <t>PB20INV3636</t>
  </si>
  <si>
    <t>PB20INV3637</t>
  </si>
  <si>
    <t>PB20INV3638</t>
  </si>
  <si>
    <t>PB20INV3639</t>
  </si>
  <si>
    <t>PB20INV3640</t>
  </si>
  <si>
    <t>PB20INV3641</t>
  </si>
  <si>
    <t>PB20INV3642</t>
  </si>
  <si>
    <t>PD20INV0141</t>
  </si>
  <si>
    <t>PB20INV3643</t>
  </si>
  <si>
    <t>PB20INV3644</t>
  </si>
  <si>
    <t>PB20INV3645</t>
  </si>
  <si>
    <t>PB20INV3646</t>
  </si>
  <si>
    <t>PB20INV3647</t>
  </si>
  <si>
    <t>PB20INV3648</t>
  </si>
  <si>
    <t>PB20INV3649</t>
  </si>
  <si>
    <t>PB20INV3650</t>
  </si>
  <si>
    <t>PB20INV3651</t>
  </si>
  <si>
    <t>PB20INV3652</t>
  </si>
  <si>
    <t>PB20INV3653</t>
  </si>
  <si>
    <t>PB20INV3654</t>
  </si>
  <si>
    <t>PB20INV3655</t>
  </si>
  <si>
    <t>PB20INV3656</t>
  </si>
  <si>
    <t>PB20INV3657</t>
  </si>
  <si>
    <t>PB20INV3658</t>
  </si>
  <si>
    <t>PB20INV3659</t>
  </si>
  <si>
    <t>PB20INV3660</t>
  </si>
  <si>
    <t>PB20INV3661</t>
  </si>
  <si>
    <t>PB20INV3662</t>
  </si>
  <si>
    <t>PB20INV3663</t>
  </si>
  <si>
    <t>PB20INV3664</t>
  </si>
  <si>
    <t>PB20INV3665</t>
  </si>
  <si>
    <t>PB20INV3666</t>
  </si>
  <si>
    <t>PB20INV3667</t>
  </si>
  <si>
    <t>PB20INV3668</t>
  </si>
  <si>
    <t>PB20INV3669</t>
  </si>
  <si>
    <t>PB20INV3670</t>
  </si>
  <si>
    <t>PB20INV3671</t>
  </si>
  <si>
    <t>PB20INV3672</t>
  </si>
  <si>
    <t>PB20INV3673</t>
  </si>
  <si>
    <t>PB20INV3674</t>
  </si>
  <si>
    <t>PB20INV3675</t>
  </si>
  <si>
    <t>PB20INV3676</t>
  </si>
  <si>
    <t>PB20INV3677</t>
  </si>
  <si>
    <t>PB20INV3678</t>
  </si>
  <si>
    <t>PB20INV3679</t>
  </si>
  <si>
    <t>PB20INV3680</t>
  </si>
  <si>
    <t>PB20INV3681</t>
  </si>
  <si>
    <t>PB20INV3682</t>
  </si>
  <si>
    <t>PB20INV3683</t>
  </si>
  <si>
    <t>PM20INV0029</t>
  </si>
  <si>
    <t>PM20INV0030</t>
  </si>
  <si>
    <t>PB20CN0120</t>
  </si>
  <si>
    <t>PB20CN0121</t>
  </si>
  <si>
    <t>PB20CN0122</t>
  </si>
  <si>
    <t>PB20INV3684</t>
  </si>
  <si>
    <t>PB20INV3685</t>
  </si>
  <si>
    <t>PB20INV3686</t>
  </si>
  <si>
    <t>PB20INV3687</t>
  </si>
  <si>
    <t>PB20INV3688</t>
  </si>
  <si>
    <t>PB20INV3689</t>
  </si>
  <si>
    <t>PB20INV3690</t>
  </si>
  <si>
    <t>PB20INV3691</t>
  </si>
  <si>
    <t>PB20INV3692</t>
  </si>
  <si>
    <t>PB20INV3693</t>
  </si>
  <si>
    <t>PB20INV3694</t>
  </si>
  <si>
    <t>PB20INV3695</t>
  </si>
  <si>
    <t>PB20INV3696</t>
  </si>
  <si>
    <t>PB20INV3697</t>
  </si>
  <si>
    <t>PD20INV0142</t>
  </si>
  <si>
    <t>PB20INV3698</t>
  </si>
  <si>
    <t>PB20INV3699</t>
  </si>
  <si>
    <t>PB20INV3700</t>
  </si>
  <si>
    <t>PB20INV3701</t>
  </si>
  <si>
    <t>PB20INV3702</t>
  </si>
  <si>
    <t>PB20INV3703</t>
  </si>
  <si>
    <t>PB20INV3704</t>
  </si>
  <si>
    <t>PB20INV3705</t>
  </si>
  <si>
    <t>PB20INV3706</t>
  </si>
  <si>
    <t>PB20INV3707</t>
  </si>
  <si>
    <t>PB20INV3708</t>
  </si>
  <si>
    <t>PB20INV3709</t>
  </si>
  <si>
    <t>PB20INV3710</t>
  </si>
  <si>
    <t>PB20INV3711</t>
  </si>
  <si>
    <t>PB20INV3712</t>
  </si>
  <si>
    <t>PB20INV3713</t>
  </si>
  <si>
    <t>PB20INV3714</t>
  </si>
  <si>
    <t>PB20INV3715</t>
  </si>
  <si>
    <t>PB20INV3716</t>
  </si>
  <si>
    <t>PB20INV3717</t>
  </si>
  <si>
    <t>PB20INV3718</t>
  </si>
  <si>
    <t>PB20INV3719</t>
  </si>
  <si>
    <t>PB20CN0123</t>
  </si>
  <si>
    <t>PB20CN0124</t>
  </si>
  <si>
    <t>PB20CN0125</t>
  </si>
  <si>
    <t>PB20CN0126</t>
  </si>
  <si>
    <t>PB20INV3720</t>
  </si>
  <si>
    <t>PB20INV3721</t>
  </si>
  <si>
    <t>PB20INV3722</t>
  </si>
  <si>
    <t>PB20INV3723</t>
  </si>
  <si>
    <t>PB20INV3724</t>
  </si>
  <si>
    <t>PB20INV3725</t>
  </si>
  <si>
    <t>PB20INV3726</t>
  </si>
  <si>
    <t>PB20INV3727</t>
  </si>
  <si>
    <t>PB20INV3728</t>
  </si>
  <si>
    <t>PB20INV3729</t>
  </si>
  <si>
    <t>PB20INV3730</t>
  </si>
  <si>
    <t>PB20INV3731</t>
  </si>
  <si>
    <t>PB20INV3732</t>
  </si>
  <si>
    <t>PB20INV3733</t>
  </si>
  <si>
    <t>PB20INV3734</t>
  </si>
  <si>
    <t>PB20INV3735</t>
  </si>
  <si>
    <t>PB20INV3736</t>
  </si>
  <si>
    <t>PB20INV3737</t>
  </si>
  <si>
    <t>PB20INV3738</t>
  </si>
  <si>
    <t>PB20INV3739</t>
  </si>
  <si>
    <t>PB20INV3740</t>
  </si>
  <si>
    <t>PB20INV3741</t>
  </si>
  <si>
    <t>PB20INV3742</t>
  </si>
  <si>
    <t>PB20INV3743</t>
  </si>
  <si>
    <t>PB20INV3744</t>
  </si>
  <si>
    <t>PB20INV3745</t>
  </si>
  <si>
    <t>PB20INV3746</t>
  </si>
  <si>
    <t>PB20INV3747</t>
  </si>
  <si>
    <t>PD20INV0143</t>
  </si>
  <si>
    <t>PD20INV0144</t>
  </si>
  <si>
    <t>PB20INV3748</t>
  </si>
  <si>
    <t>PB20INV3749</t>
  </si>
  <si>
    <t>PB20INV3750</t>
  </si>
  <si>
    <t>PB20INV3751</t>
  </si>
  <si>
    <t>PB20INV3752</t>
  </si>
  <si>
    <t>PB20INV3753</t>
  </si>
  <si>
    <t>PB20INV3754</t>
  </si>
  <si>
    <t>PB20INV3755</t>
  </si>
  <si>
    <t>PB20INV3756</t>
  </si>
  <si>
    <t>PB20INV3757</t>
  </si>
  <si>
    <t>PB20INV3758</t>
  </si>
  <si>
    <t>PB20INV3759</t>
  </si>
  <si>
    <t>PB20INV3760</t>
  </si>
  <si>
    <t>PB20INV3761</t>
  </si>
  <si>
    <t>PB20INV3762</t>
  </si>
  <si>
    <t>PB20INV3763</t>
  </si>
  <si>
    <t>PB20INV3764</t>
  </si>
  <si>
    <t>PB20INV3765</t>
  </si>
  <si>
    <t>PB20INV3766</t>
  </si>
  <si>
    <t>PB20INV3767</t>
  </si>
  <si>
    <t>PB20INV3768</t>
  </si>
  <si>
    <t>PB20INV3769</t>
  </si>
  <si>
    <t>PB20INV3770</t>
  </si>
  <si>
    <t>PB20INV3771</t>
  </si>
  <si>
    <t>PB20INV3772</t>
  </si>
  <si>
    <t>PB20INV3773</t>
  </si>
  <si>
    <t>PB20INV3774</t>
  </si>
  <si>
    <t>PB20INV3775</t>
  </si>
  <si>
    <t>PB20INV3776</t>
  </si>
  <si>
    <t>PB20INV3777</t>
  </si>
  <si>
    <t>PD20INV0145</t>
  </si>
  <si>
    <t>PD20INV0146</t>
  </si>
  <si>
    <t>PB20CN0127</t>
  </si>
  <si>
    <t>PB20INV3778</t>
  </si>
  <si>
    <t>PB20INV3779</t>
  </si>
  <si>
    <t>PB20INV3780</t>
  </si>
  <si>
    <t>PB20INV3781</t>
  </si>
  <si>
    <t>PB20INV3782</t>
  </si>
  <si>
    <t>PB20INV3783</t>
  </si>
  <si>
    <t>PB20INV3784</t>
  </si>
  <si>
    <t>PB20INV3785</t>
  </si>
  <si>
    <t>PB20INV3786</t>
  </si>
  <si>
    <t>PB20INV3787</t>
  </si>
  <si>
    <t>PB20INV3788</t>
  </si>
  <si>
    <t>PB20INV3789</t>
  </si>
  <si>
    <t>PB20INV3790</t>
  </si>
  <si>
    <t>PB20INV3791</t>
  </si>
  <si>
    <t>PB20INV3792</t>
  </si>
  <si>
    <t>PB20INV3793</t>
  </si>
  <si>
    <t>PB20INV3794</t>
  </si>
  <si>
    <t>PB20INV3795</t>
  </si>
  <si>
    <t>PB20INV3796</t>
  </si>
  <si>
    <t>PB20INV3797</t>
  </si>
  <si>
    <t>PB20INV3798</t>
  </si>
  <si>
    <t>PB20INV3799</t>
  </si>
  <si>
    <t>PB20INV3800</t>
  </si>
  <si>
    <t>PB20INV3801</t>
  </si>
  <si>
    <t>PB20INV3802</t>
  </si>
  <si>
    <t>PB20INV3803</t>
  </si>
  <si>
    <t>PB20INV3804</t>
  </si>
  <si>
    <t>PB20INV3805</t>
  </si>
  <si>
    <t>PB20INV3806</t>
  </si>
  <si>
    <t>PB20INV3807</t>
  </si>
  <si>
    <t>PB20INV3808</t>
  </si>
  <si>
    <t>PB20INV3809</t>
  </si>
  <si>
    <t>PB20INV3810</t>
  </si>
  <si>
    <t>PB20INV3811</t>
  </si>
  <si>
    <t>PB20INV3812</t>
  </si>
  <si>
    <t>PB20INV3813</t>
  </si>
  <si>
    <t>PB20INV3814</t>
  </si>
  <si>
    <t>PB20INV3815</t>
  </si>
  <si>
    <t>PB20INV3816</t>
  </si>
  <si>
    <t>PB20INV3817</t>
  </si>
  <si>
    <t>PB20INV3818</t>
  </si>
  <si>
    <t>PB20INV3819</t>
  </si>
  <si>
    <t>PB20INV3820</t>
  </si>
  <si>
    <t>PB20INV3821</t>
  </si>
  <si>
    <t>PB20INV3822</t>
  </si>
  <si>
    <t>PB20INV3823</t>
  </si>
  <si>
    <t>PB20INV3824</t>
  </si>
  <si>
    <t>PB20INV3825</t>
  </si>
  <si>
    <t>PB20INV3826</t>
  </si>
  <si>
    <t>PB20INV3827</t>
  </si>
  <si>
    <t>PB20INV3828</t>
  </si>
  <si>
    <t>PB20INV3829</t>
  </si>
  <si>
    <t>PB20INV3830</t>
  </si>
  <si>
    <t>PB20INV3831</t>
  </si>
  <si>
    <t>PB20INV3832</t>
  </si>
  <si>
    <t>PD20INV0147</t>
  </si>
  <si>
    <t>PD20INV0148</t>
  </si>
  <si>
    <t>PD20INV0149</t>
  </si>
  <si>
    <t>PD20INV0150</t>
  </si>
  <si>
    <t>PH20INV0001</t>
  </si>
  <si>
    <t>PB20CN0128</t>
  </si>
  <si>
    <t>PB20CN0129</t>
  </si>
  <si>
    <t>PB20INV3833</t>
  </si>
  <si>
    <t>PB20INV3834</t>
  </si>
  <si>
    <t>PB20INV3835</t>
  </si>
  <si>
    <t>PB20INV3836</t>
  </si>
  <si>
    <t>PB20INV3837</t>
  </si>
  <si>
    <t>PB20INV3838</t>
  </si>
  <si>
    <t>PB20INV3839</t>
  </si>
  <si>
    <t>PB20INV3840</t>
  </si>
  <si>
    <t>PB20INV3841</t>
  </si>
  <si>
    <t>PB20INV3842</t>
  </si>
  <si>
    <t>PB20INV3843</t>
  </si>
  <si>
    <t>PB20INV3844</t>
  </si>
  <si>
    <t>PB20INV3845</t>
  </si>
  <si>
    <t>PB20INV3846</t>
  </si>
  <si>
    <t>PB20INV3847</t>
  </si>
  <si>
    <t>PB20INV3848</t>
  </si>
  <si>
    <t>PB20INV3849</t>
  </si>
  <si>
    <t>PB20INV3850</t>
  </si>
  <si>
    <t>PB20INV3851</t>
  </si>
  <si>
    <t>PB20INV3852</t>
  </si>
  <si>
    <t>PB20INV3853</t>
  </si>
  <si>
    <t>PB20INV3854</t>
  </si>
  <si>
    <t>PB20INV3855</t>
  </si>
  <si>
    <t>PB20INV3856</t>
  </si>
  <si>
    <t>PB20INV3857</t>
  </si>
  <si>
    <t>PB20INV3858</t>
  </si>
  <si>
    <t>PD20INV0151</t>
  </si>
  <si>
    <t>PB20CN0130</t>
  </si>
  <si>
    <t>PB20CN0131</t>
  </si>
  <si>
    <t>PB20CN0132</t>
  </si>
  <si>
    <t>PB20INV3859</t>
  </si>
  <si>
    <t>PB20INV3860</t>
  </si>
  <si>
    <t>PB20INV3861</t>
  </si>
  <si>
    <t>PB20INV3862</t>
  </si>
  <si>
    <t>PB20INV3863</t>
  </si>
  <si>
    <t>PB20INV3864</t>
  </si>
  <si>
    <t>PB20INV3865</t>
  </si>
  <si>
    <t>PB20INV3866</t>
  </si>
  <si>
    <t>PB20INV3867</t>
  </si>
  <si>
    <t>PB20INV3868</t>
  </si>
  <si>
    <t>PB20INV3869</t>
  </si>
  <si>
    <t>PB20INV3870</t>
  </si>
  <si>
    <t>PB20INV3871</t>
  </si>
  <si>
    <t>PB20INV3872</t>
  </si>
  <si>
    <t>PB20INV3873</t>
  </si>
  <si>
    <t>PB20INV3874</t>
  </si>
  <si>
    <t>PB20INV3875</t>
  </si>
  <si>
    <t>PB20INV3876</t>
  </si>
  <si>
    <t>PB20INV3877</t>
  </si>
  <si>
    <t>PB20INV3878</t>
  </si>
  <si>
    <t>PB20INV3879</t>
  </si>
  <si>
    <t>PB20INV3880</t>
  </si>
  <si>
    <t>PB20INV3881</t>
  </si>
  <si>
    <t>PB20INV3882</t>
  </si>
  <si>
    <t>PB20INV3883</t>
  </si>
  <si>
    <t>PB20INV3884</t>
  </si>
  <si>
    <t>PB20INV3885</t>
  </si>
  <si>
    <t>PB20INV3886</t>
  </si>
  <si>
    <t>PB20INV3887</t>
  </si>
  <si>
    <t>PB20INV3888</t>
  </si>
  <si>
    <t>PB20INV3889</t>
  </si>
  <si>
    <t>PC20INV0016</t>
  </si>
  <si>
    <t>PD20INV0152</t>
  </si>
  <si>
    <t>PD20INV0153</t>
  </si>
  <si>
    <t>PB20INV3890</t>
  </si>
  <si>
    <t>PB20INV3891</t>
  </si>
  <si>
    <t>PB20INV3892</t>
  </si>
  <si>
    <t>PB20INV3893</t>
  </si>
  <si>
    <t>PB20INV3894</t>
  </si>
  <si>
    <t>PB20INV3895</t>
  </si>
  <si>
    <t>PB20INV3896</t>
  </si>
  <si>
    <t>PB20INV3897</t>
  </si>
  <si>
    <t>PB20INV3898</t>
  </si>
  <si>
    <t>PB20INV3899</t>
  </si>
  <si>
    <t>PB20INV3900</t>
  </si>
  <si>
    <t>PB20INV3901</t>
  </si>
  <si>
    <t>PB20INV3902</t>
  </si>
  <si>
    <t>PB20INV3903</t>
  </si>
  <si>
    <t>PB20INV3904</t>
  </si>
  <si>
    <t>PB20INV3905</t>
  </si>
  <si>
    <t>PB20INV3906</t>
  </si>
  <si>
    <t>PB20INV3907</t>
  </si>
  <si>
    <t>PB20INV3908</t>
  </si>
  <si>
    <t>PB20INV3909</t>
  </si>
  <si>
    <t>PB20INV3910</t>
  </si>
  <si>
    <t>PB20INV3911</t>
  </si>
  <si>
    <t>PB20INV3912</t>
  </si>
  <si>
    <t>PB20INV3913</t>
  </si>
  <si>
    <t>PB20INV3914</t>
  </si>
  <si>
    <t>PB20INV3915</t>
  </si>
  <si>
    <t>PB20INV3916</t>
  </si>
  <si>
    <t>PB20INV3917</t>
  </si>
  <si>
    <t>PB20INV3918</t>
  </si>
  <si>
    <t>PB20INV3919</t>
  </si>
  <si>
    <t>PB20INV3920</t>
  </si>
  <si>
    <t>PB20INV3921</t>
  </si>
  <si>
    <t>PB20INV3922</t>
  </si>
  <si>
    <t>PB20INV3923</t>
  </si>
  <si>
    <t>PB20INV3924</t>
  </si>
  <si>
    <t>PB20INV3925</t>
  </si>
  <si>
    <t>PB20INV3926</t>
  </si>
  <si>
    <t>PB20INV3927</t>
  </si>
  <si>
    <t>PB20INV3928</t>
  </si>
  <si>
    <t>PB20INV3929</t>
  </si>
  <si>
    <t>PB20INV3930</t>
  </si>
  <si>
    <t>PB20INV3931</t>
  </si>
  <si>
    <t>PB20INV3932</t>
  </si>
  <si>
    <t>PB20INV3933</t>
  </si>
  <si>
    <t>PB20INV3934</t>
  </si>
  <si>
    <t>PB20INV3935</t>
  </si>
  <si>
    <t>PB20INV3936</t>
  </si>
  <si>
    <t>PB20INV3937</t>
  </si>
  <si>
    <t>PB20INV3938</t>
  </si>
  <si>
    <t>PB20INV3939</t>
  </si>
  <si>
    <t>PB20INV3940</t>
  </si>
  <si>
    <t>PB20INV3941</t>
  </si>
  <si>
    <t>PB20INV3942</t>
  </si>
  <si>
    <t>PB20INV3943</t>
  </si>
  <si>
    <t>PB20INV3944</t>
  </si>
  <si>
    <t>PB20INV3945</t>
  </si>
  <si>
    <t>PB20INV3946</t>
  </si>
  <si>
    <t>PB20INV3947</t>
  </si>
  <si>
    <t>PB20INV3948</t>
  </si>
  <si>
    <t>PB20INV3949</t>
  </si>
  <si>
    <t>PB20INV3950</t>
  </si>
  <si>
    <t>PB20INV3951</t>
  </si>
  <si>
    <t>PB20INV3952</t>
  </si>
  <si>
    <t>PB20INV3953</t>
  </si>
  <si>
    <t>PB20INV3954</t>
  </si>
  <si>
    <t>PB20INV3955</t>
  </si>
  <si>
    <t>PB20INV3956</t>
  </si>
  <si>
    <t>PB20INV3957</t>
  </si>
  <si>
    <t>PB20INV3958</t>
  </si>
  <si>
    <t>PB20INV3959</t>
  </si>
  <si>
    <t>PB20INV3960</t>
  </si>
  <si>
    <t>PB20INV3961</t>
  </si>
  <si>
    <t>PB20INV3962</t>
  </si>
  <si>
    <t>PB20INV3963</t>
  </si>
  <si>
    <t>PB20INV3964</t>
  </si>
  <si>
    <t>PB20INV3965</t>
  </si>
  <si>
    <t>PB20INV3966</t>
  </si>
  <si>
    <t>PB20INV3967</t>
  </si>
  <si>
    <t>PB20INV3968</t>
  </si>
  <si>
    <t>PB20INV3969</t>
  </si>
  <si>
    <t>PB20INV3970</t>
  </si>
  <si>
    <t>PB20INV3971</t>
  </si>
  <si>
    <t>PB20INV3972</t>
  </si>
  <si>
    <t>PB20INV3973</t>
  </si>
  <si>
    <t>PB20INV3974</t>
  </si>
  <si>
    <t>PB20INV3975</t>
  </si>
  <si>
    <t>PB20INV3976</t>
  </si>
  <si>
    <t>PB20INV3977</t>
  </si>
  <si>
    <t>PB20INV3978</t>
  </si>
  <si>
    <t>PD20INV0154</t>
  </si>
  <si>
    <t>PB20INV3979</t>
  </si>
  <si>
    <t>PB20INV3980</t>
  </si>
  <si>
    <t>PB20INV3981</t>
  </si>
  <si>
    <t>PB20INV3982</t>
  </si>
  <si>
    <t>PB20INV3983</t>
  </si>
  <si>
    <t>PB20INV3984</t>
  </si>
  <si>
    <t>PB20INV3985</t>
  </si>
  <si>
    <t>PB20INV3986</t>
  </si>
  <si>
    <t>PB20INV3987</t>
  </si>
  <si>
    <t>PB20INV3988</t>
  </si>
  <si>
    <t>PB20INV3989</t>
  </si>
  <si>
    <t>PB20INV3990</t>
  </si>
  <si>
    <t>PB20INV3991</t>
  </si>
  <si>
    <t>PB20INV3992</t>
  </si>
  <si>
    <t>PB20INV3993</t>
  </si>
  <si>
    <t>PB20INV3994</t>
  </si>
  <si>
    <t>PB20INV3995</t>
  </si>
  <si>
    <t>PB20INV3996</t>
  </si>
  <si>
    <t>PB20INV3997</t>
  </si>
  <si>
    <t>PB20INV3998</t>
  </si>
  <si>
    <t>PB20INV3999</t>
  </si>
  <si>
    <t>PB20INV4000</t>
  </si>
  <si>
    <t>PB20INV4001</t>
  </si>
  <si>
    <t>PB20INV4002</t>
  </si>
  <si>
    <t>PB20INV4003</t>
  </si>
  <si>
    <t>PB20INV4004</t>
  </si>
  <si>
    <t>PB20INV4005</t>
  </si>
  <si>
    <t>PB20INV4006</t>
  </si>
  <si>
    <t>PD20INV0155</t>
  </si>
  <si>
    <t>PD20INV0156</t>
  </si>
  <si>
    <t>PD20INV0157</t>
  </si>
  <si>
    <t>PB20INV4007</t>
  </si>
  <si>
    <t>PB20INV4008</t>
  </si>
  <si>
    <t>PB20INV4009</t>
  </si>
  <si>
    <t>PB20INV4010</t>
  </si>
  <si>
    <t>PB20INV4011</t>
  </si>
  <si>
    <t>PB20INV4012</t>
  </si>
  <si>
    <t>PB20INV4013</t>
  </si>
  <si>
    <t>PB20INV4014</t>
  </si>
  <si>
    <t>PB20INV4015</t>
  </si>
  <si>
    <t>PB20INV4016</t>
  </si>
  <si>
    <t>PB20INV4017</t>
  </si>
  <si>
    <t>PB20INV4018</t>
  </si>
  <si>
    <t>PB20INV4019</t>
  </si>
  <si>
    <t>PB20INV4020</t>
  </si>
  <si>
    <t>PB20INV4021</t>
  </si>
  <si>
    <t>PB20INV4022</t>
  </si>
  <si>
    <t>PB20INV4023</t>
  </si>
  <si>
    <t>PB20INV4024</t>
  </si>
  <si>
    <t>PB20INV4025</t>
  </si>
  <si>
    <t>PB20INV4026</t>
  </si>
  <si>
    <t>PB20INV4027</t>
  </si>
  <si>
    <t>PB20INV4028</t>
  </si>
  <si>
    <t>PB20INV4029</t>
  </si>
  <si>
    <t>PB20INV4030</t>
  </si>
  <si>
    <t>PB20INV4031</t>
  </si>
  <si>
    <t>PB20INV4032</t>
  </si>
  <si>
    <t>PB20INV4033</t>
  </si>
  <si>
    <t>PB20INV4034</t>
  </si>
  <si>
    <t>PB20INV4035</t>
  </si>
  <si>
    <t>PB20INV4036</t>
  </si>
  <si>
    <t>PB20INV4037</t>
  </si>
  <si>
    <t>PB20INV4038</t>
  </si>
  <si>
    <t>PB20INV4039</t>
  </si>
  <si>
    <t>PB20INV4040</t>
  </si>
  <si>
    <t>PB20INV4041</t>
  </si>
  <si>
    <t>PB20INV4042</t>
  </si>
  <si>
    <t>PB20INV4043</t>
  </si>
  <si>
    <t>PB20INV4044</t>
  </si>
  <si>
    <t>PB20INV4045</t>
  </si>
  <si>
    <t>PB20INV4046</t>
  </si>
  <si>
    <t>PB20INV4047</t>
  </si>
  <si>
    <t>PB20INV4048</t>
  </si>
  <si>
    <t>PB20INV4049</t>
  </si>
  <si>
    <t>PB20INV4050</t>
  </si>
  <si>
    <t>PB20INV4051</t>
  </si>
  <si>
    <t>PB20INV4052</t>
  </si>
  <si>
    <t>PB20INV4053</t>
  </si>
  <si>
    <t>PB20INV4054</t>
  </si>
  <si>
    <t>PB20INV4055</t>
  </si>
  <si>
    <t>PB20INV4056</t>
  </si>
  <si>
    <t>PB20INV4057</t>
  </si>
  <si>
    <t>PB20INV4058</t>
  </si>
  <si>
    <t>PB20INV4059</t>
  </si>
  <si>
    <t>PB20INV4060</t>
  </si>
  <si>
    <t>PB20INV4061</t>
  </si>
  <si>
    <t>PB20INV4062</t>
  </si>
  <si>
    <t>PB20INV4063</t>
  </si>
  <si>
    <t>PB20INV4064</t>
  </si>
  <si>
    <t>PB20INV4065</t>
  </si>
  <si>
    <t>PB20INV4066</t>
  </si>
  <si>
    <t>PB20INV4067</t>
  </si>
  <si>
    <t>PB20INV4068</t>
  </si>
  <si>
    <t>PB20INV4069</t>
  </si>
  <si>
    <t>PB20INV4070</t>
  </si>
  <si>
    <t>PB20INV4071</t>
  </si>
  <si>
    <t>PB20INV4072</t>
  </si>
  <si>
    <t>PB20INV4073</t>
  </si>
  <si>
    <t>PB20INV4074</t>
  </si>
  <si>
    <t>PC20INV0017</t>
  </si>
  <si>
    <t>PD20INV0158</t>
  </si>
  <si>
    <t>mail confirmaion</t>
  </si>
  <si>
    <t>001957/Feb-21</t>
  </si>
  <si>
    <t>Paresh-Rug</t>
  </si>
  <si>
    <t>0130-01/2021</t>
  </si>
  <si>
    <t>PO-C/20-21/000493</t>
  </si>
  <si>
    <t>PO-C/20-21/000492</t>
  </si>
  <si>
    <t>QSPL/PO/2021/0524-1</t>
  </si>
  <si>
    <t>QSPL/PO/2021/0525-1</t>
  </si>
  <si>
    <t>SS/2021/ January/e-po/193</t>
  </si>
  <si>
    <t>TSPL/PUR/20-21/275</t>
  </si>
  <si>
    <t>SC01022021</t>
  </si>
  <si>
    <t>HTCPL/156/2020-21</t>
  </si>
  <si>
    <t>SC02022021</t>
  </si>
  <si>
    <t>Janakiraman-AIDC</t>
  </si>
  <si>
    <t>001962/Feb-21</t>
  </si>
  <si>
    <t>PO-C/20-21/000498</t>
  </si>
  <si>
    <t>PO-C/20-21/000489</t>
  </si>
  <si>
    <t>HTCPL/155/2020-21</t>
  </si>
  <si>
    <t>QSPL/PO/2021/0526-1</t>
  </si>
  <si>
    <t>MHMU2021PO00090</t>
  </si>
  <si>
    <t>MHMU2021PO00089</t>
  </si>
  <si>
    <t>SE/PO/0111/20-21</t>
  </si>
  <si>
    <t>QSPL/PO/2021/0528-2</t>
  </si>
  <si>
    <t>HTCPL/158/2020-21</t>
  </si>
  <si>
    <t>001861/Jan-21</t>
  </si>
  <si>
    <t>PO-C/20-21/000446</t>
  </si>
  <si>
    <t>PO-S/20-21/002162</t>
  </si>
  <si>
    <t>HTCPL/159/2020-21</t>
  </si>
  <si>
    <t>SS 190</t>
  </si>
  <si>
    <t>SS 192</t>
  </si>
  <si>
    <t>SS 191</t>
  </si>
  <si>
    <t>02.02.2021</t>
  </si>
  <si>
    <t>POP/000108-20-21</t>
  </si>
  <si>
    <t>PIT/PO/2021/0070-1</t>
  </si>
  <si>
    <t>04.02.2021</t>
  </si>
  <si>
    <t>QSPL/PO/2021/0530-2</t>
  </si>
  <si>
    <t xml:space="preserve"> SC30012021CHN</t>
  </si>
  <si>
    <t>SC04022021CBE</t>
  </si>
  <si>
    <t>SC04022021CHN04</t>
  </si>
  <si>
    <t>ITPL2021112</t>
  </si>
  <si>
    <t>Dtlpl /411/20</t>
  </si>
  <si>
    <t>05.02.21</t>
  </si>
  <si>
    <t>29th Jan-2021</t>
  </si>
  <si>
    <t>3rd Feb-2021</t>
  </si>
  <si>
    <t>PO-S/20-21/001945</t>
  </si>
  <si>
    <t>PO/000170/0121</t>
  </si>
  <si>
    <t>PO/000274/0121</t>
  </si>
  <si>
    <t>PO-00795</t>
  </si>
  <si>
    <t>SS 194</t>
  </si>
  <si>
    <t>Ocs/20-21/154</t>
  </si>
  <si>
    <t>Ocs/2021/4/2</t>
  </si>
  <si>
    <t>Ocs/20-21/152</t>
  </si>
  <si>
    <t>OCS/2021/4/2</t>
  </si>
  <si>
    <t>072/20-21</t>
  </si>
  <si>
    <t>HTCPL/160/2020-21</t>
  </si>
  <si>
    <t>PO/000425/0121</t>
  </si>
  <si>
    <t>QSPL/PO/2021/0532-1</t>
  </si>
  <si>
    <t>PO-S/20-21/002178</t>
  </si>
  <si>
    <t>2nd Feb-2021</t>
  </si>
  <si>
    <t>SS 195</t>
  </si>
  <si>
    <t>05.02.2021</t>
  </si>
  <si>
    <t>HTCPL/161/2020-21</t>
  </si>
  <si>
    <t>002008/Feb-21</t>
  </si>
  <si>
    <t>QSPL/PO/2021/0533-1</t>
  </si>
  <si>
    <t>TSPL/PUR/20-21/291</t>
  </si>
  <si>
    <t>MHMU2021PO00080</t>
  </si>
  <si>
    <t>MHMU2021PO00086</t>
  </si>
  <si>
    <t>POP/000441-20/21</t>
  </si>
  <si>
    <t>08.02.21</t>
  </si>
  <si>
    <t>SS 197</t>
  </si>
  <si>
    <t>06.02.2021</t>
  </si>
  <si>
    <t>KRS/PO/20-21/62</t>
  </si>
  <si>
    <t>POP/000441-20</t>
  </si>
  <si>
    <t>POP/000429-20/21</t>
  </si>
  <si>
    <t>PO-C/20-21/000491</t>
  </si>
  <si>
    <t>HTCPL/162/2020-21</t>
  </si>
  <si>
    <t>PO/000124/0221</t>
  </si>
  <si>
    <t>PO-S/20-21/002177</t>
  </si>
  <si>
    <t>08.02.2021</t>
  </si>
  <si>
    <t>SC09022021CBE</t>
  </si>
  <si>
    <t>MHMU2021PO00091</t>
  </si>
  <si>
    <t>PO-S/20-21/002085</t>
  </si>
  <si>
    <t>22. January 2021</t>
  </si>
  <si>
    <t>SS 199</t>
  </si>
  <si>
    <t>09.02.2021</t>
  </si>
  <si>
    <t>SS 181</t>
  </si>
  <si>
    <t>8th Feb-2021</t>
  </si>
  <si>
    <t>SS 171</t>
  </si>
  <si>
    <t>01.01.2021</t>
  </si>
  <si>
    <t>27th Jan-2021</t>
  </si>
  <si>
    <t>PO/SSPL/063</t>
  </si>
  <si>
    <t>SS 200</t>
  </si>
  <si>
    <t>REF: L1202 E dtd 25th Sep 2</t>
  </si>
  <si>
    <t>HTCPL/163/2020-21</t>
  </si>
  <si>
    <t>SS 162</t>
  </si>
  <si>
    <t>002025/Feb-21</t>
  </si>
  <si>
    <t>002022/Feb-21</t>
  </si>
  <si>
    <t>002024/Feb-21</t>
  </si>
  <si>
    <t>002023/Feb-21</t>
  </si>
  <si>
    <t>SC201216016</t>
  </si>
  <si>
    <t>QSPL/PO/2021/0536-1</t>
  </si>
  <si>
    <t>MHMU2021PO00099</t>
  </si>
  <si>
    <t>002046/Feb-21</t>
  </si>
  <si>
    <t>HTCPL/164/2020-21</t>
  </si>
  <si>
    <t>QNL/TKA20/171831/2020-21</t>
  </si>
  <si>
    <t>SC11022021CHN01</t>
  </si>
  <si>
    <t>QSPL/PO/2021/0537-1</t>
  </si>
  <si>
    <t>JHRN2021PO00005</t>
  </si>
  <si>
    <t>PO-S/20-21/002198</t>
  </si>
  <si>
    <t>5. February 2021</t>
  </si>
  <si>
    <t>ASGU2021PO00005</t>
  </si>
  <si>
    <t>Quote#-2021_01_18 &amp; Email</t>
  </si>
  <si>
    <t>27-01-2021 &amp; 10-02-2021</t>
  </si>
  <si>
    <t>MHMU2021PO00095</t>
  </si>
  <si>
    <t>HTCPL/165/2020-21</t>
  </si>
  <si>
    <t>MHMU2021PO00100</t>
  </si>
  <si>
    <t>SS 198</t>
  </si>
  <si>
    <t>MHMU2021PO00101</t>
  </si>
  <si>
    <t>QSPL/PO/2021/0538-1</t>
  </si>
  <si>
    <t>SS 189</t>
  </si>
  <si>
    <t>PO/000293/0221</t>
  </si>
  <si>
    <t>MHMU2021PO00092</t>
  </si>
  <si>
    <t>002030/Feb-21</t>
  </si>
  <si>
    <t>002029/Feb-21</t>
  </si>
  <si>
    <t>002028/Feb-21</t>
  </si>
  <si>
    <t>QSPL/PO/2021/0529-1</t>
  </si>
  <si>
    <t>QSPL/PO/2021/0541-2</t>
  </si>
  <si>
    <t>TSPL/PUR/20-21/296</t>
  </si>
  <si>
    <t>SC04022021CHN01</t>
  </si>
  <si>
    <t>SC0402202101CBE01</t>
  </si>
  <si>
    <t>03.02.2021</t>
  </si>
  <si>
    <t>SC201212011</t>
  </si>
  <si>
    <t>Ocs/20-21/155</t>
  </si>
  <si>
    <t>OCS/20-21/155</t>
  </si>
  <si>
    <t>POS/101/20-21</t>
  </si>
  <si>
    <t>13.02.21</t>
  </si>
  <si>
    <t xml:space="preserve"> PIT/PO/2021/0073-2</t>
  </si>
  <si>
    <t>12.02.2021</t>
  </si>
  <si>
    <t>SS 205</t>
  </si>
  <si>
    <t>SS207</t>
  </si>
  <si>
    <t>15.02.2021</t>
  </si>
  <si>
    <t>002077/Feb-21</t>
  </si>
  <si>
    <t>POP/000451-20-21</t>
  </si>
  <si>
    <t>QSPL/PO/2021/0542-1</t>
  </si>
  <si>
    <t>QSPL/PO/2021/0539-1</t>
  </si>
  <si>
    <t>Ocs/20-21/156</t>
  </si>
  <si>
    <t>a</t>
  </si>
  <si>
    <t>QSPL/PO/2021/0543-1</t>
  </si>
  <si>
    <t>Quote#-2021_01_19 &amp; Mail</t>
  </si>
  <si>
    <t>27-01-2021 &amp; 12-02-2021</t>
  </si>
  <si>
    <t>HTCPL/173/2020-21</t>
  </si>
  <si>
    <t>HTCPL/174/2020-21</t>
  </si>
  <si>
    <t>QSPL/PO/2021/0516-1</t>
  </si>
  <si>
    <t>POP/000459-20/21</t>
  </si>
  <si>
    <t>TSPL/PUR/20-21/298</t>
  </si>
  <si>
    <t>PIT/PO/2021/0071-1</t>
  </si>
  <si>
    <t>16.02.2021</t>
  </si>
  <si>
    <t>SS 208</t>
  </si>
  <si>
    <t>QSPL/PO/2021/0549-1</t>
  </si>
  <si>
    <t>POP/000117-20-21</t>
  </si>
  <si>
    <t>QSPL/PO/2021/0546-1</t>
  </si>
  <si>
    <t>Quote#-2021_02_24 &amp; Email</t>
  </si>
  <si>
    <t>10-02-2021 &amp; 16-02-2021</t>
  </si>
  <si>
    <t>PO-116071150</t>
  </si>
  <si>
    <t>QSPL/PO/2021/0571-1</t>
  </si>
  <si>
    <t>QSPL/PO/2021/0572-1</t>
  </si>
  <si>
    <t>HTCPL/166/2020-21</t>
  </si>
  <si>
    <t>002106/Feb-21</t>
  </si>
  <si>
    <t>MHMU2021PO00096</t>
  </si>
  <si>
    <t>ITPL2021113</t>
  </si>
  <si>
    <t>QSPL/PO/2021/0570-1</t>
  </si>
  <si>
    <t>001985/Feb-21</t>
  </si>
  <si>
    <t>PO-S/20-21/002047</t>
  </si>
  <si>
    <t>PIT/PO/2021/0075-1</t>
  </si>
  <si>
    <t>17.02.2021</t>
  </si>
  <si>
    <t>ITPL2021115</t>
  </si>
  <si>
    <t>SS 201</t>
  </si>
  <si>
    <t>PO-S/20-21/002050</t>
  </si>
  <si>
    <t>Quote#-2021_01_05 &amp; email</t>
  </si>
  <si>
    <t>07-01-2021 &amp; 19-01-2021</t>
  </si>
  <si>
    <t>PO-S/20-21/002043</t>
  </si>
  <si>
    <t>PO-S/20-21/002048</t>
  </si>
  <si>
    <t>Quote#-2021_01_14 &amp; Mail</t>
  </si>
  <si>
    <t>18-01-2021 &amp; 17-02-2021</t>
  </si>
  <si>
    <t>ITPL2021114</t>
  </si>
  <si>
    <t>11.02.2021</t>
  </si>
  <si>
    <t>SC16022021CBE</t>
  </si>
  <si>
    <t>Quote#-2021_02_25 &amp; Email</t>
  </si>
  <si>
    <t>12-02-2021 &amp; 17-02-2021</t>
  </si>
  <si>
    <t xml:space="preserve"> PO-00065</t>
  </si>
  <si>
    <t>Ocs/20-21/159</t>
  </si>
  <si>
    <t>001964/Feb-21</t>
  </si>
  <si>
    <t>002027/Feb-21</t>
  </si>
  <si>
    <t>SC11022021CBE</t>
  </si>
  <si>
    <t>SC18022021CBE</t>
  </si>
  <si>
    <t>U000379</t>
  </si>
  <si>
    <t>C/20-21/212</t>
  </si>
  <si>
    <t>QSPL/PO/2021/0544-1</t>
  </si>
  <si>
    <t>PO-C/20-21/000488</t>
  </si>
  <si>
    <t>PO-C/20-21/000487</t>
  </si>
  <si>
    <t xml:space="preserve"> 012/2018-19/MMRDA/Rev-2</t>
  </si>
  <si>
    <t>SC19022021CHN</t>
  </si>
  <si>
    <t>HTCPL/171/2020-21</t>
  </si>
  <si>
    <t>MHMU2021PO00093</t>
  </si>
  <si>
    <t>PO/000375/0221</t>
  </si>
  <si>
    <t>PO/000376/0221</t>
  </si>
  <si>
    <t>PIT/PO/2021/0076-1</t>
  </si>
  <si>
    <t>18.02.2021</t>
  </si>
  <si>
    <t>RDP/HYD/HO-PUR/20210130/04099</t>
  </si>
  <si>
    <t>SC1902202101CBE</t>
  </si>
  <si>
    <t xml:space="preserve"> PIT/PO/2021/0077-1</t>
  </si>
  <si>
    <t>19.02.2021</t>
  </si>
  <si>
    <t>SS 210</t>
  </si>
  <si>
    <t>002100/Feb-21</t>
  </si>
  <si>
    <t>ITPL2021116</t>
  </si>
  <si>
    <t>ITPL2021117</t>
  </si>
  <si>
    <t>RDP/HYD/HO-PUR/20210205/04236</t>
  </si>
  <si>
    <t>RDP/HYD/HO-PUR/20210205/04235</t>
  </si>
  <si>
    <t>EMAIL</t>
  </si>
  <si>
    <t>19.02.21</t>
  </si>
  <si>
    <t>SC22022021CHN</t>
  </si>
  <si>
    <t>HTCPL/169/2020-21</t>
  </si>
  <si>
    <t>POP/000468-20/21</t>
  </si>
  <si>
    <t>HTCPL/170/2020-21</t>
  </si>
  <si>
    <t>HTCPL/168/2020-21</t>
  </si>
  <si>
    <t>SS/2021/February/e-po/205</t>
  </si>
  <si>
    <t>18th February 2020</t>
  </si>
  <si>
    <t>QSPL/PO/2021/0600-1</t>
  </si>
  <si>
    <t>QSPL/PO/2021/0599-1</t>
  </si>
  <si>
    <t>ITPL2021119</t>
  </si>
  <si>
    <t>SC22022021CBE</t>
  </si>
  <si>
    <t>002131/Feb-21</t>
  </si>
  <si>
    <t>PO/000097/0221</t>
  </si>
  <si>
    <t>PO/000383/0221</t>
  </si>
  <si>
    <t>PO/000382/0221</t>
  </si>
  <si>
    <t>PO/000384/0221</t>
  </si>
  <si>
    <t>BRS/PO/20-21/35</t>
  </si>
  <si>
    <t>POP/000474-20/21</t>
  </si>
  <si>
    <t>22.02.2021</t>
  </si>
  <si>
    <t>Ocs/20-21/160</t>
  </si>
  <si>
    <t>PO/000278/0221</t>
  </si>
  <si>
    <t>PO/000291/0221</t>
  </si>
  <si>
    <t>PO/000441/0221</t>
  </si>
  <si>
    <t>HTCPL/172/2020-21</t>
  </si>
  <si>
    <t>TSPL/PUR/20-21/305</t>
  </si>
  <si>
    <t>PO/000022/0920</t>
  </si>
  <si>
    <t xml:space="preserve"> SC23022021CHN01</t>
  </si>
  <si>
    <t>PIT/PO/2021/0081-1</t>
  </si>
  <si>
    <t xml:space="preserve"> PO/OE/FY2020-21/1155</t>
  </si>
  <si>
    <t>PO/000134/0820</t>
  </si>
  <si>
    <t>PO/000020/0920</t>
  </si>
  <si>
    <t>PO/000021/0920</t>
  </si>
  <si>
    <t>QSPL/PO/2021/0545-1</t>
  </si>
  <si>
    <t>QSPL/PO/2021/0601-1</t>
  </si>
  <si>
    <t>ITPL2021121</t>
  </si>
  <si>
    <t>TSPL/PUR/20-21/312</t>
  </si>
  <si>
    <t>PO-S/20-21/002231</t>
  </si>
  <si>
    <t>11. February 2021</t>
  </si>
  <si>
    <t>ITPL2021120</t>
  </si>
  <si>
    <t>PO/000023/0920</t>
  </si>
  <si>
    <t>MHMU2021PO00104</t>
  </si>
  <si>
    <t>HTCPL/175/2020-21</t>
  </si>
  <si>
    <t>SS 213</t>
  </si>
  <si>
    <t>SC24022021CHN</t>
  </si>
  <si>
    <t>TSPL/PUR/20-21/313</t>
  </si>
  <si>
    <t>ASGU2021PO00007</t>
  </si>
  <si>
    <t>SC23022021CBE01</t>
  </si>
  <si>
    <t>RDP/HYD/HO-PUR/20210220/04432</t>
  </si>
  <si>
    <t>30.09.2020</t>
  </si>
  <si>
    <t>24.12.2020</t>
  </si>
  <si>
    <t>TSPL/PUR/20-21/314</t>
  </si>
  <si>
    <t>PO-00811</t>
  </si>
  <si>
    <t>TSPL/PUR/20-21/316</t>
  </si>
  <si>
    <t>SS 216</t>
  </si>
  <si>
    <t>24.02.2021</t>
  </si>
  <si>
    <t>MHMU2021PO00105</t>
  </si>
  <si>
    <t>SC24022021CHN01</t>
  </si>
  <si>
    <t>S&amp;P/PTI/002</t>
  </si>
  <si>
    <t>S&amp;P/PTI/001</t>
  </si>
  <si>
    <t>BIPA2021PO00002</t>
  </si>
  <si>
    <t>ASGU2021PO00006</t>
  </si>
  <si>
    <t>JHRN2021PO00006</t>
  </si>
  <si>
    <t>SC25022021CHN</t>
  </si>
  <si>
    <t>QSPL/PO/2021/0606-1</t>
  </si>
  <si>
    <t>002221/Feb-21</t>
  </si>
  <si>
    <t>SC26022021CHN01</t>
  </si>
  <si>
    <t>SC26022021CBE01</t>
  </si>
  <si>
    <t>002224/Feb-21</t>
  </si>
  <si>
    <t>002227/Feb-21</t>
  </si>
  <si>
    <t>002226/Feb-21</t>
  </si>
  <si>
    <t>HTCPL/177/2020-21</t>
  </si>
  <si>
    <t>002225/Feb-21</t>
  </si>
  <si>
    <t>PO/000328/1020</t>
  </si>
  <si>
    <t>SS 218</t>
  </si>
  <si>
    <t>25.02.2021</t>
  </si>
  <si>
    <t>PO/000094/1120</t>
  </si>
  <si>
    <t>NCB/20N1541/CF20-36/3201441</t>
  </si>
  <si>
    <t>PO/000392/1120</t>
  </si>
  <si>
    <t>PO/000006/1220</t>
  </si>
  <si>
    <t>QNL/TGJ20/23899/2020-21</t>
  </si>
  <si>
    <t>QSPL/PO/2021/0608-1</t>
  </si>
  <si>
    <t>SS 221</t>
  </si>
  <si>
    <t>26.02.2021</t>
  </si>
  <si>
    <t>SS 118</t>
  </si>
  <si>
    <t>ITPL2021085</t>
  </si>
  <si>
    <t>Quote#-2021_01_20 &amp; Email</t>
  </si>
  <si>
    <t>28-01-2021 &amp; 09-02-2021</t>
  </si>
  <si>
    <t>SS 220</t>
  </si>
  <si>
    <t>001928/Jan-21</t>
  </si>
  <si>
    <t>PO/000178/1220</t>
  </si>
  <si>
    <t>PO/398/2020-21</t>
  </si>
  <si>
    <t>Quote#-2021_02_31 &amp; Mail</t>
  </si>
  <si>
    <t>23-02-2021 &amp; 26-02-2021</t>
  </si>
  <si>
    <t>31st Jan-2021</t>
  </si>
  <si>
    <t>19.02/2021</t>
  </si>
  <si>
    <t>PO/000488/0920</t>
  </si>
  <si>
    <t>PO/000489/0920</t>
  </si>
  <si>
    <t>PO/000491/0920</t>
  </si>
  <si>
    <t>mail conifrmation</t>
  </si>
  <si>
    <t>PO/000044/1020</t>
  </si>
  <si>
    <t>PO/000046/1020</t>
  </si>
  <si>
    <t>PO/000088/1020</t>
  </si>
  <si>
    <t>PO/000324/1020</t>
  </si>
  <si>
    <t xml:space="preserve"> SC27022021CHN</t>
  </si>
  <si>
    <t>Bird Catering &amp; Lounges Pvt. Ltd.</t>
  </si>
  <si>
    <t>Xitech Solutions</t>
  </si>
  <si>
    <t>Devyani International Limited</t>
  </si>
  <si>
    <t>The 3Eee &amp; Company</t>
  </si>
  <si>
    <t>Barcode Technologies_Blr</t>
  </si>
  <si>
    <t>Micro Comp Inc</t>
  </si>
  <si>
    <t>Msp Retail Pvt Ltd,</t>
  </si>
  <si>
    <t>Jai Hind Dabha</t>
  </si>
  <si>
    <t>Needs Supermart Pvt. Ltd.</t>
  </si>
  <si>
    <t>Rmkv Silks  Pvt Ltd</t>
  </si>
  <si>
    <t>Copperleaf Restaurant</t>
  </si>
  <si>
    <t>Meat Mart</t>
  </si>
  <si>
    <t>Imperial Infocom</t>
  </si>
  <si>
    <t>Coldsmiths Retail Services Pvt. Ltd.</t>
  </si>
  <si>
    <t>Vrk Peripherals</t>
  </si>
  <si>
    <t>The Warm Nest Hospitality</t>
  </si>
  <si>
    <t>Qodenext India Private Limited(Intellicon)</t>
  </si>
  <si>
    <t>Royal Enfield Garage Cafe</t>
  </si>
  <si>
    <t>Jharkhand</t>
  </si>
  <si>
    <t>Assam</t>
  </si>
  <si>
    <t>Sri Vaishnavi Enterprises</t>
  </si>
  <si>
    <t>Theobroma Foods Private Limited</t>
  </si>
  <si>
    <t>Abakki It Solutions</t>
  </si>
  <si>
    <t>Bar Labs Corporation</t>
  </si>
  <si>
    <t>Feast And Fizzy Hospitality Pvt Ltd</t>
  </si>
  <si>
    <t>Look Salon</t>
  </si>
  <si>
    <t>Xerotech Securities</t>
  </si>
  <si>
    <t>Gaurang Retail</t>
  </si>
  <si>
    <t>Tata Consumer Products Limited</t>
  </si>
  <si>
    <t>Supermart</t>
  </si>
  <si>
    <t>The Director, Zoological Garden</t>
  </si>
  <si>
    <t>Iaidc Technologies Private Ltd</t>
  </si>
  <si>
    <t>Williams Refregeration</t>
  </si>
  <si>
    <t>Wayinfotech Solutions</t>
  </si>
  <si>
    <t>Mokshit Foods &amp; Beverages</t>
  </si>
  <si>
    <t>The Chennai Silks - Cbe-3 ( A Unit Of Space Textiles Pvt Ltd )</t>
  </si>
  <si>
    <t>Lilly Whites Garments Pvt Ltd</t>
  </si>
  <si>
    <t>Melody Labels</t>
  </si>
  <si>
    <t>Postronix Solutions Pvt. Ltd</t>
  </si>
  <si>
    <t>Home Catering Services Private Limited</t>
  </si>
  <si>
    <t>Nellai Systems &amp; Service</t>
  </si>
  <si>
    <t>Blr Lounge Services Private Limited</t>
  </si>
  <si>
    <t>Rmkv Silks Pvt Ltd_Blr</t>
  </si>
  <si>
    <t>Sage Networks Pvt Ltd</t>
  </si>
  <si>
    <t>M.K. Retail</t>
  </si>
  <si>
    <t>Icon Computer Peripherals</t>
  </si>
  <si>
    <t>Multisoft India Pvt. Ltd.</t>
  </si>
  <si>
    <t>Hubli</t>
  </si>
  <si>
    <t>R T Computers &amp; Services</t>
  </si>
  <si>
    <t>Saddles International Automotive &amp; Aviation Interiors Pvt. Ltd</t>
  </si>
  <si>
    <t>The Resort</t>
  </si>
  <si>
    <t>Source &amp; Process Solutions</t>
  </si>
  <si>
    <t>Tcs Textile &amp; Apparel India P Ltd</t>
  </si>
  <si>
    <t>National Center For Biological Sciences.</t>
  </si>
  <si>
    <t>Funky Kingdom Fec</t>
  </si>
  <si>
    <t>Navaradhi Technologies</t>
  </si>
  <si>
    <t>Maruti Foods</t>
  </si>
  <si>
    <t>Annapoorna Mithai</t>
  </si>
  <si>
    <t>Taj Green Cove Resort &amp; Spa</t>
  </si>
  <si>
    <t>Sree Virajitha Food Products Private Ltd</t>
  </si>
  <si>
    <t>The Fishermans Wharf</t>
  </si>
  <si>
    <t>Coldstone Creamery</t>
  </si>
  <si>
    <t>Dhawan Retail Solutions Private Limited</t>
  </si>
  <si>
    <t>Mithas Food Pvt.Ltd.</t>
  </si>
  <si>
    <t>Sampradaya Fashions</t>
  </si>
  <si>
    <t>Complete Solution</t>
  </si>
  <si>
    <t>posiflex spares</t>
  </si>
  <si>
    <t>Rugtek spares</t>
  </si>
  <si>
    <t>Others spares</t>
  </si>
  <si>
    <t>CASWELL</t>
  </si>
  <si>
    <t>Conumbales</t>
  </si>
  <si>
    <t>Posiflex spares</t>
  </si>
  <si>
    <t>Toploong</t>
  </si>
  <si>
    <t>Lcdpanel-xt2614</t>
  </si>
  <si>
    <t>Ct60-l1n-asc210m</t>
  </si>
  <si>
    <t>Bp-02</t>
  </si>
  <si>
    <t>Cutter mechanism_rp327</t>
  </si>
  <si>
    <t>Printer head_rp327</t>
  </si>
  <si>
    <t>Xt-4215ir__(5415)</t>
  </si>
  <si>
    <t>Cbl-500-300-c00</t>
  </si>
  <si>
    <t>Serial cable</t>
  </si>
  <si>
    <t>Cbl-020-300-c00</t>
  </si>
  <si>
    <t>Ct40-sh_dc</t>
  </si>
  <si>
    <t>Rf cable_ cad-026b</t>
  </si>
  <si>
    <t>Eda51-1-b623sogrk</t>
  </si>
  <si>
    <t>2d scanner module kit_hs241xw-3a</t>
  </si>
  <si>
    <t>Mbkit_pp8800</t>
  </si>
  <si>
    <t>Auto cutter_pp8800</t>
  </si>
  <si>
    <t>Cmos battery</t>
  </si>
  <si>
    <t>Blower fan _ xt-4015</t>
  </si>
  <si>
    <t>Tm-3315-b</t>
  </si>
  <si>
    <t>Lcd panel_lm-3010f</t>
  </si>
  <si>
    <t>Motherboard tx-2100</t>
  </si>
  <si>
    <t>Control board tm-3xx5</t>
  </si>
  <si>
    <t>1250g-2usb-1-i</t>
  </si>
  <si>
    <t>1902ghd-2usb-5-i</t>
  </si>
  <si>
    <t>Cr-410b</t>
  </si>
  <si>
    <t>Tm-3010e-b/hs</t>
  </si>
  <si>
    <t>Control mechanism_cr-410</t>
  </si>
  <si>
    <t>Dmr3u</t>
  </si>
  <si>
    <t>Bp3-l_ub</t>
  </si>
  <si>
    <t>Cbl037r</t>
  </si>
  <si>
    <t>R050150-864z-8</t>
  </si>
  <si>
    <t>236-297-001</t>
  </si>
  <si>
    <t>318-033-021</t>
  </si>
  <si>
    <t>Dbhkeycap_kb6600</t>
  </si>
  <si>
    <t>Std-3200u</t>
  </si>
  <si>
    <t>Xt-5317</t>
  </si>
  <si>
    <t>6100-usb</t>
  </si>
  <si>
    <t>Eda60k-0-n323eneek</t>
  </si>
  <si>
    <t>Ssd_480gb</t>
  </si>
  <si>
    <t>Surefox</t>
  </si>
  <si>
    <t>H7390130</t>
  </si>
  <si>
    <t>Ssd_512gb</t>
  </si>
  <si>
    <t>I-4212e</t>
  </si>
  <si>
    <t>Tx-5600</t>
  </si>
  <si>
    <t>Lock &amp; key_cr-410b</t>
  </si>
  <si>
    <t>Rp76v</t>
  </si>
  <si>
    <t>Pw-matxh310-jt</t>
  </si>
  <si>
    <t>I3 skylake processor</t>
  </si>
  <si>
    <t>Ct40-l1n-2sc110m</t>
  </si>
  <si>
    <t>Cpos x5</t>
  </si>
  <si>
    <t>Hs-2414a-3a</t>
  </si>
  <si>
    <t>Mk7580-30b38-02-i</t>
  </si>
  <si>
    <t>Controller board lm-3010</t>
  </si>
  <si>
    <t>Ab1-3g39</t>
  </si>
  <si>
    <t>Ab1-3j28</t>
  </si>
  <si>
    <t>Wade-8172</t>
  </si>
  <si>
    <t>Robo-8114vg2ar-q370</t>
  </si>
  <si>
    <t>Swipe machine holder</t>
  </si>
  <si>
    <t>Printer holder_pole mount</t>
  </si>
  <si>
    <t>Long link for monitor</t>
  </si>
  <si>
    <t>Xt-3915ir</t>
  </si>
  <si>
    <t>Svcct40-sg3n</t>
  </si>
  <si>
    <t>Battery_mt-4008w/r</t>
  </si>
  <si>
    <t>Cd-3600u</t>
  </si>
  <si>
    <t>Wall mount single</t>
  </si>
  <si>
    <t>1952gsr-2usb-5bfi</t>
  </si>
  <si>
    <t>Mt-4310w/r</t>
  </si>
  <si>
    <t>Tm-7117ir-b</t>
  </si>
  <si>
    <t>Cr4015</t>
  </si>
  <si>
    <t>Motherboard_tx4200</t>
  </si>
  <si>
    <t>Motherboard tx-2000</t>
  </si>
  <si>
    <t>Edp cable</t>
  </si>
  <si>
    <t>Tm-7117e-b</t>
  </si>
  <si>
    <t>Lm-4010-b</t>
  </si>
  <si>
    <t>Ddr4 so-dimm_laptop</t>
  </si>
  <si>
    <t>Xt-6515</t>
  </si>
  <si>
    <t>ITPL2021B169</t>
  </si>
  <si>
    <t>ITPL2021B170</t>
  </si>
  <si>
    <t>ITPL2021B171</t>
  </si>
  <si>
    <t>ITPL2021B172</t>
  </si>
  <si>
    <t>ITPL2021B173</t>
  </si>
  <si>
    <t>ITPL2021B174</t>
  </si>
  <si>
    <t>ITPL2021B175</t>
  </si>
  <si>
    <t>ITPL2021B176</t>
  </si>
  <si>
    <t>ITPL2021B177</t>
  </si>
  <si>
    <t>ITPL2021B179</t>
  </si>
  <si>
    <t>ITPL2021B180</t>
  </si>
  <si>
    <t>ITPL2021B182</t>
  </si>
  <si>
    <t>ITPL2021B183</t>
  </si>
  <si>
    <t>PS3316E+ 4GB RAM, 128GBSSD</t>
  </si>
  <si>
    <t>TX5600</t>
  </si>
  <si>
    <t>PS3316E+4GB RAM 64GB SSD</t>
  </si>
  <si>
    <t>HS-2414A-3A</t>
  </si>
  <si>
    <t>XT4015 (Core I3,8G,128G SSD)</t>
  </si>
  <si>
    <t>T/22495</t>
  </si>
  <si>
    <t>BRD/04132</t>
  </si>
  <si>
    <t>SRT/07288</t>
  </si>
  <si>
    <t>T/22544</t>
  </si>
  <si>
    <t>T/22550</t>
  </si>
  <si>
    <t>T/22563</t>
  </si>
  <si>
    <t>T/22572</t>
  </si>
  <si>
    <t>T/22577</t>
  </si>
  <si>
    <t>T/22580</t>
  </si>
  <si>
    <t>T/22601</t>
  </si>
  <si>
    <t>T/22659</t>
  </si>
  <si>
    <t>BRD/04151</t>
  </si>
  <si>
    <t>BRD/04152</t>
  </si>
  <si>
    <t>RJT/06265</t>
  </si>
  <si>
    <t>SRT/07297</t>
  </si>
  <si>
    <t>T/22665</t>
  </si>
  <si>
    <t>T/22667</t>
  </si>
  <si>
    <t>T/22694</t>
  </si>
  <si>
    <t>T/22706</t>
  </si>
  <si>
    <t>BRD/04164</t>
  </si>
  <si>
    <t>SRT/07331</t>
  </si>
  <si>
    <t>T/22825</t>
  </si>
  <si>
    <t>T/22836</t>
  </si>
  <si>
    <t>SRT/07360</t>
  </si>
  <si>
    <t>T/22906</t>
  </si>
  <si>
    <t>T/22925</t>
  </si>
  <si>
    <t>T/22926</t>
  </si>
  <si>
    <t>T/22927</t>
  </si>
  <si>
    <t>T/22928</t>
  </si>
  <si>
    <t>T/22929</t>
  </si>
  <si>
    <t>T/22958</t>
  </si>
  <si>
    <t>T/22975</t>
  </si>
  <si>
    <t>T/23042</t>
  </si>
  <si>
    <t>T/23059</t>
  </si>
  <si>
    <t>SRT/07439</t>
  </si>
  <si>
    <t>SRT/07446</t>
  </si>
  <si>
    <t>T/23119</t>
  </si>
  <si>
    <t>T/23142</t>
  </si>
  <si>
    <t>T/23164</t>
  </si>
  <si>
    <t>T/23167</t>
  </si>
  <si>
    <t>SRT/07493</t>
  </si>
  <si>
    <t>T/23273</t>
  </si>
  <si>
    <t>SAND/00627</t>
  </si>
  <si>
    <t>SRT/07521</t>
  </si>
  <si>
    <t>T/23330</t>
  </si>
  <si>
    <t>T/23336</t>
  </si>
  <si>
    <t>T/23339</t>
  </si>
  <si>
    <t>T/23340</t>
  </si>
  <si>
    <t>T/23381</t>
  </si>
  <si>
    <t>T/23394</t>
  </si>
  <si>
    <t>T/23395</t>
  </si>
  <si>
    <t>T/23396</t>
  </si>
  <si>
    <t>T/23397</t>
  </si>
  <si>
    <t>T/23400</t>
  </si>
  <si>
    <t>T/23402</t>
  </si>
  <si>
    <t>T/23403</t>
  </si>
  <si>
    <t>BRD/04273</t>
  </si>
  <si>
    <t>T/23434</t>
  </si>
  <si>
    <t>T/23469</t>
  </si>
  <si>
    <t>T/23473</t>
  </si>
  <si>
    <t>T/23474</t>
  </si>
  <si>
    <t>T/23477</t>
  </si>
  <si>
    <t>T/23479</t>
  </si>
  <si>
    <t>T/23490</t>
  </si>
  <si>
    <t>SRT/07571</t>
  </si>
  <si>
    <t>T/23553</t>
  </si>
  <si>
    <t>T/23554</t>
  </si>
  <si>
    <t>T/23559</t>
  </si>
  <si>
    <t>T/23580</t>
  </si>
  <si>
    <t>SRT/07613</t>
  </si>
  <si>
    <t>T/23683</t>
  </si>
  <si>
    <t>T/23687</t>
  </si>
  <si>
    <t>T/23741</t>
  </si>
  <si>
    <t>T/23750</t>
  </si>
  <si>
    <t>T/23768</t>
  </si>
  <si>
    <t>SRT/07681</t>
  </si>
  <si>
    <t>T/23870</t>
  </si>
  <si>
    <t>T/23888</t>
  </si>
  <si>
    <t>T/23906</t>
  </si>
  <si>
    <t>T/23908</t>
  </si>
  <si>
    <t>BRD/04363</t>
  </si>
  <si>
    <t>SRT/07723</t>
  </si>
  <si>
    <t>SRT/07746</t>
  </si>
  <si>
    <t>T/23990</t>
  </si>
  <si>
    <t>T/24028</t>
  </si>
  <si>
    <t>T/24029</t>
  </si>
  <si>
    <t>T/24030</t>
  </si>
  <si>
    <t>T/24031</t>
  </si>
  <si>
    <t>T/24032</t>
  </si>
  <si>
    <t>T/24084</t>
  </si>
  <si>
    <t>BRD/04396</t>
  </si>
  <si>
    <t>T/24145</t>
  </si>
  <si>
    <t>RJT/06688</t>
  </si>
  <si>
    <t>SRT/07848</t>
  </si>
  <si>
    <t>SRT/07856</t>
  </si>
  <si>
    <t>T/24296</t>
  </si>
  <si>
    <t>T/24310</t>
  </si>
  <si>
    <t>BRD/04440</t>
  </si>
  <si>
    <t>BRD/04454</t>
  </si>
  <si>
    <t>RJT/06692</t>
  </si>
  <si>
    <t>RJT/06724</t>
  </si>
  <si>
    <t>SRT/07880</t>
  </si>
  <si>
    <t>T/24365</t>
  </si>
  <si>
    <t>SRGM/000163</t>
  </si>
  <si>
    <t>BRD/04469</t>
  </si>
  <si>
    <t>RJT/06749</t>
  </si>
  <si>
    <t>SRT/07894</t>
  </si>
  <si>
    <t>SRT/07909</t>
  </si>
  <si>
    <t>T/24488</t>
  </si>
  <si>
    <t>T/24539</t>
  </si>
  <si>
    <t>T/24543</t>
  </si>
  <si>
    <t>SRG/000453</t>
  </si>
  <si>
    <t>BRD/04479</t>
  </si>
  <si>
    <t>SRT/07922</t>
  </si>
  <si>
    <t>SRT/07928</t>
  </si>
  <si>
    <t>BRD/04498</t>
  </si>
  <si>
    <t>T/24727</t>
  </si>
  <si>
    <t>T/24735</t>
  </si>
  <si>
    <t>T/24779</t>
  </si>
  <si>
    <t>SRG/000454</t>
  </si>
  <si>
    <t>T/24853</t>
  </si>
  <si>
    <t>T/24860</t>
  </si>
  <si>
    <t>T/24874</t>
  </si>
  <si>
    <t>BRD/04541</t>
  </si>
  <si>
    <t>RJT/06847</t>
  </si>
  <si>
    <t>SRT/08070</t>
  </si>
  <si>
    <t>T/24976</t>
  </si>
  <si>
    <t>T/25014</t>
  </si>
  <si>
    <t>PS-3316E+ OS 64GB</t>
  </si>
  <si>
    <t>KB6600_USB</t>
  </si>
  <si>
    <t>BP02-R USB</t>
  </si>
  <si>
    <t>LME161</t>
  </si>
  <si>
    <t>POSI 4GB RAM</t>
  </si>
  <si>
    <t>BP03-R (BWU)</t>
  </si>
  <si>
    <t>JIVA XT4015(Core i3)</t>
  </si>
  <si>
    <t>PS-3316E+ 8GB 128GB</t>
  </si>
  <si>
    <t>BP03-L (BU)</t>
  </si>
  <si>
    <t>STAND FOR 3200U</t>
  </si>
  <si>
    <t>Ambica Systems - Modasa</t>
  </si>
  <si>
    <t>Compex Technologies Pvt. Ltd.</t>
  </si>
  <si>
    <t>Techsture System</t>
  </si>
  <si>
    <t>Jyot Infotech</t>
  </si>
  <si>
    <t>Ingress Services</t>
  </si>
  <si>
    <t>Sagar Infocom</t>
  </si>
  <si>
    <t>Neelkanth Electronics</t>
  </si>
  <si>
    <t>Image Tech</t>
  </si>
  <si>
    <t>Ani Systems</t>
  </si>
  <si>
    <t>Anant Trade Serve</t>
  </si>
  <si>
    <t>Patidar Computer</t>
  </si>
  <si>
    <t>One Click Innovations Pvt Ltd</t>
  </si>
  <si>
    <t>Globe Tech Services</t>
  </si>
  <si>
    <t>Tea Post Private Limited</t>
  </si>
  <si>
    <t>J.K.Infocom</t>
  </si>
  <si>
    <t>Om Barcode System</t>
  </si>
  <si>
    <t>Merit Infosys</t>
  </si>
  <si>
    <t>Pam Infotech</t>
  </si>
  <si>
    <t>C.S. Computer</t>
  </si>
  <si>
    <t>I.T. Mall</t>
  </si>
  <si>
    <t>New Wave Computers</t>
  </si>
  <si>
    <t>Virtual Info Shop</t>
  </si>
  <si>
    <t>Dharam Computers</t>
  </si>
  <si>
    <t>Drashti Computer</t>
  </si>
  <si>
    <t xml:space="preserve">Jia Services </t>
  </si>
  <si>
    <t xml:space="preserve">Prints-N-Lables </t>
  </si>
  <si>
    <t xml:space="preserve">Navkar Computer Solutions </t>
  </si>
  <si>
    <t xml:space="preserve">Vision Computer </t>
  </si>
  <si>
    <t xml:space="preserve">H.M. Technosys </t>
  </si>
  <si>
    <t xml:space="preserve">Barcode Solution </t>
  </si>
  <si>
    <t xml:space="preserve">Logotech Computer </t>
  </si>
  <si>
    <t xml:space="preserve">Sai Xerox &amp; Stationery </t>
  </si>
  <si>
    <t xml:space="preserve">Systems &amp; Solutions </t>
  </si>
  <si>
    <t xml:space="preserve">Shilpaben Ashvinbhai Koshiya </t>
  </si>
  <si>
    <t>Sahara Infosys</t>
  </si>
  <si>
    <t>E-Link Computech &amp; E-Security</t>
  </si>
  <si>
    <t>Khodiyar System &amp; Solution</t>
  </si>
  <si>
    <t>Micro Computer  System</t>
  </si>
  <si>
    <t>Ambica Systems</t>
  </si>
  <si>
    <t>Shree Enterprises</t>
  </si>
  <si>
    <t>Dhwani Enterprise</t>
  </si>
  <si>
    <t>Shree Technologies</t>
  </si>
  <si>
    <t xml:space="preserve">Vxl Software Solutions Private </t>
  </si>
  <si>
    <t>Genius Computer And Mobile Works</t>
  </si>
  <si>
    <t>Micronics Technology</t>
  </si>
  <si>
    <t>Naitik Computers</t>
  </si>
  <si>
    <t>Fakhri Computers</t>
  </si>
  <si>
    <t>Shivam Computer Sales And Serv</t>
  </si>
  <si>
    <t>XT4015 8GB 64GB</t>
  </si>
  <si>
    <t>Chatral</t>
  </si>
  <si>
    <t>Rajpipla</t>
  </si>
  <si>
    <t>Gandhidham</t>
  </si>
  <si>
    <t>Bodeli</t>
  </si>
  <si>
    <t>Modasa</t>
  </si>
  <si>
    <t>Raipur</t>
  </si>
  <si>
    <t>Bhubaneswar</t>
  </si>
  <si>
    <t>Cuttack</t>
  </si>
  <si>
    <t>Bhavnagar</t>
  </si>
  <si>
    <t>Nadiad</t>
  </si>
  <si>
    <t>Jabalpur</t>
  </si>
  <si>
    <t>Maysore</t>
  </si>
  <si>
    <t>New Delhi</t>
  </si>
  <si>
    <t>Nellore</t>
  </si>
  <si>
    <t>Puducherry</t>
  </si>
  <si>
    <t>Tirupati</t>
  </si>
  <si>
    <t>Bardoli</t>
  </si>
  <si>
    <t>Key Infotech</t>
  </si>
  <si>
    <t>Shree Sai Computers</t>
  </si>
  <si>
    <t>Cps Technologies</t>
  </si>
  <si>
    <t>KRLPGSI2000263</t>
  </si>
  <si>
    <t>PSGI20080260</t>
  </si>
  <si>
    <t>PSGI20080304</t>
  </si>
  <si>
    <t>PSGI20080378</t>
  </si>
  <si>
    <t>PSGI20080392</t>
  </si>
  <si>
    <t>PSGI20080604</t>
  </si>
  <si>
    <t>PSGI20080821</t>
  </si>
  <si>
    <t>PSGI20080822</t>
  </si>
  <si>
    <t>PSGI20080841</t>
  </si>
  <si>
    <t>Mensel Computer World</t>
  </si>
  <si>
    <t>PSGI20080897</t>
  </si>
  <si>
    <t>Laksh Ribbons Manufacturing</t>
  </si>
  <si>
    <t>PSGI20080951</t>
  </si>
  <si>
    <t>PSGI20081186</t>
  </si>
  <si>
    <t>Niyaaz Enterprises</t>
  </si>
  <si>
    <t>PSGI20081241</t>
  </si>
  <si>
    <t>Palsons Radios</t>
  </si>
  <si>
    <t>PSGI20081341</t>
  </si>
  <si>
    <t>Tridisc System &amp; Services</t>
  </si>
  <si>
    <t>PSGI20081538</t>
  </si>
  <si>
    <t>PSGI20081589</t>
  </si>
  <si>
    <t>PSGI20081682</t>
  </si>
  <si>
    <t>PSGI20081742</t>
  </si>
  <si>
    <t>New Inspire Tech Solutions Pvt Ltd</t>
  </si>
  <si>
    <t>PSGI20081929</t>
  </si>
  <si>
    <t>Vetri Vela Computer</t>
  </si>
  <si>
    <t>PSGI20082023</t>
  </si>
  <si>
    <t>PSGI20082035</t>
  </si>
  <si>
    <t>Vs Infotech</t>
  </si>
  <si>
    <t>B.R. Systems</t>
  </si>
  <si>
    <t>PSGI20082304</t>
  </si>
  <si>
    <t>Shri Eshwari Enterprises</t>
  </si>
  <si>
    <t>PSGI20082410</t>
  </si>
  <si>
    <t>PSGI20082453</t>
  </si>
  <si>
    <t>PSGI20082486</t>
  </si>
  <si>
    <t>Prime Barcode Solutions (Hyderabad)</t>
  </si>
  <si>
    <t>PSGI20082530</t>
  </si>
  <si>
    <t>PSGI20082664</t>
  </si>
  <si>
    <t>PSGI20082672</t>
  </si>
  <si>
    <t>PSGI20082779</t>
  </si>
  <si>
    <t>Online Systems</t>
  </si>
  <si>
    <t>PSGI20082780</t>
  </si>
  <si>
    <t>PSGI20082892</t>
  </si>
  <si>
    <t>Deepa Enterprises</t>
  </si>
  <si>
    <t>PSGI20082964</t>
  </si>
  <si>
    <t>Mano Computers</t>
  </si>
  <si>
    <t>PSGI20082966</t>
  </si>
  <si>
    <t>Priya Computers, Madurai</t>
  </si>
  <si>
    <t>PSGI20083004</t>
  </si>
  <si>
    <t>PSGI20083071</t>
  </si>
  <si>
    <t>Synergy Systems &amp; Peripherals</t>
  </si>
  <si>
    <t>PSGI20083072</t>
  </si>
  <si>
    <t>PSGI20083151</t>
  </si>
  <si>
    <t>PSGI20083378</t>
  </si>
  <si>
    <t>PSGI20083383</t>
  </si>
  <si>
    <t>PSGI20083419</t>
  </si>
  <si>
    <t>PSGI20083484</t>
  </si>
  <si>
    <t>PSGI20083644</t>
  </si>
  <si>
    <t>PSGI20083719</t>
  </si>
  <si>
    <t>Aitken Spence Hotel Managements</t>
  </si>
  <si>
    <t>PSGI20083808</t>
  </si>
  <si>
    <t>PSGI20083932</t>
  </si>
  <si>
    <t>Sha Network</t>
  </si>
  <si>
    <t>PSGI20083946</t>
  </si>
  <si>
    <t>Supreme Computers India Pvt Ltd</t>
  </si>
  <si>
    <t>PSGI20084160</t>
  </si>
  <si>
    <t>PSGI20084176</t>
  </si>
  <si>
    <t>PSGI20084597</t>
  </si>
  <si>
    <t>Sathvika Systems</t>
  </si>
  <si>
    <t>PSGI20084648</t>
  </si>
  <si>
    <t>Salaam Infotech</t>
  </si>
  <si>
    <t>PSGI20084781</t>
  </si>
  <si>
    <t>Riveraa Computers, Trichy</t>
  </si>
  <si>
    <t>PSGI20084790</t>
  </si>
  <si>
    <t>PSGI20085181</t>
  </si>
  <si>
    <t>Caresoft Technologies</t>
  </si>
  <si>
    <t>KRLPGSI2000285</t>
  </si>
  <si>
    <t>KRLPGSI2000286</t>
  </si>
  <si>
    <t>KRLPGSI2000287</t>
  </si>
  <si>
    <t>PSGI20085555</t>
  </si>
  <si>
    <t>PSGI20085559</t>
  </si>
  <si>
    <t>PSGI20085564</t>
  </si>
  <si>
    <t>PSGI20085585</t>
  </si>
  <si>
    <t>PSGI20085589</t>
  </si>
  <si>
    <t>PSGI20085708</t>
  </si>
  <si>
    <t>PSGI20085738</t>
  </si>
  <si>
    <t>PSGI20085791</t>
  </si>
  <si>
    <t>PSGI20085794</t>
  </si>
  <si>
    <t>PSGI20085804</t>
  </si>
  <si>
    <t>PSGI20085822</t>
  </si>
  <si>
    <t>PSGI20085827</t>
  </si>
  <si>
    <t>PSGI20085830</t>
  </si>
  <si>
    <t>PSGI20085875</t>
  </si>
  <si>
    <t>PSGI20085900</t>
  </si>
  <si>
    <t>PSGI20085911</t>
  </si>
  <si>
    <t>PSGI20085921</t>
  </si>
  <si>
    <t>PSGI20085944</t>
  </si>
  <si>
    <t>PSGI20085953</t>
  </si>
  <si>
    <t>PSGI20086073</t>
  </si>
  <si>
    <t>PSGI20086122</t>
  </si>
  <si>
    <t>PSGI20086170</t>
  </si>
  <si>
    <t>PSGI20086249</t>
  </si>
  <si>
    <t>PSGI20086327</t>
  </si>
  <si>
    <t>PSGI20086347</t>
  </si>
  <si>
    <t>PSGI20086423</t>
  </si>
  <si>
    <t>PSGI20086472</t>
  </si>
  <si>
    <t>PSGI20086495</t>
  </si>
  <si>
    <t>Subham Computers</t>
  </si>
  <si>
    <t>PSGI20086522</t>
  </si>
  <si>
    <t>PSGI20086670</t>
  </si>
  <si>
    <t>PSGI20086872</t>
  </si>
  <si>
    <t>PSGI20086926</t>
  </si>
  <si>
    <t>PSGI20086939</t>
  </si>
  <si>
    <t>PSGI20086944</t>
  </si>
  <si>
    <t>PSGI20086948</t>
  </si>
  <si>
    <t>PSGI20086949</t>
  </si>
  <si>
    <t>PSGI20086957</t>
  </si>
  <si>
    <t>PSGI20086960</t>
  </si>
  <si>
    <t>PSGI20086968</t>
  </si>
  <si>
    <t>Apple Computer</t>
  </si>
  <si>
    <t>PSGI20086983</t>
  </si>
  <si>
    <t>Ponram Electronics</t>
  </si>
  <si>
    <t>PSGI20087195</t>
  </si>
  <si>
    <t>PSGI20087334</t>
  </si>
  <si>
    <t>KRLPGSI2000295</t>
  </si>
  <si>
    <t>PSGI20087481</t>
  </si>
  <si>
    <t>PSGI20087550</t>
  </si>
  <si>
    <t>PSGI20087559</t>
  </si>
  <si>
    <t>PSGI20087611</t>
  </si>
  <si>
    <t>PSGI20087613</t>
  </si>
  <si>
    <t>Sega Computers</t>
  </si>
  <si>
    <t>PSGI20087617</t>
  </si>
  <si>
    <t>PSGI20087645</t>
  </si>
  <si>
    <t>Ecsoft Solutions</t>
  </si>
  <si>
    <t>PSGI20087670</t>
  </si>
  <si>
    <t>PSGI20087706</t>
  </si>
  <si>
    <t>PSGI20087718</t>
  </si>
  <si>
    <t>PSGI20087866</t>
  </si>
  <si>
    <t>PSGI20087976</t>
  </si>
  <si>
    <t>PSGI20088066</t>
  </si>
  <si>
    <t>Indie Exim</t>
  </si>
  <si>
    <t>PSGI20088082</t>
  </si>
  <si>
    <t>PSGI20088114</t>
  </si>
  <si>
    <t>Microware Computers</t>
  </si>
  <si>
    <t>KRLPGSI2000300</t>
  </si>
  <si>
    <t>PSGI20088172</t>
  </si>
  <si>
    <t>PSGI20088355</t>
  </si>
  <si>
    <t>Mummy Daddy Mens Wear</t>
  </si>
  <si>
    <t>PSGI20088368</t>
  </si>
  <si>
    <t>PSGI20088401</t>
  </si>
  <si>
    <t>PSGI20088475</t>
  </si>
  <si>
    <t>PSGI20088505</t>
  </si>
  <si>
    <t>PSGI20088550</t>
  </si>
  <si>
    <t>KRLPGSI2000303</t>
  </si>
  <si>
    <t>PSGI20088582</t>
  </si>
  <si>
    <t>PSGI20088584</t>
  </si>
  <si>
    <t>PSGI20088593</t>
  </si>
  <si>
    <t>PSGI20088699</t>
  </si>
  <si>
    <t>PSGI20088705</t>
  </si>
  <si>
    <t>PSGI20088753</t>
  </si>
  <si>
    <t>Oasis India A Network Pvt Ltd</t>
  </si>
  <si>
    <t>PSGI20088760</t>
  </si>
  <si>
    <t>PSGI20088761</t>
  </si>
  <si>
    <t>PSGI20088763</t>
  </si>
  <si>
    <t>PSGI20088765</t>
  </si>
  <si>
    <t>PSGI20088771</t>
  </si>
  <si>
    <t>PSGI20088811</t>
  </si>
  <si>
    <t>PSGI20088829</t>
  </si>
  <si>
    <t>PSGI20088889</t>
  </si>
  <si>
    <t>KRLPGSI2000305</t>
  </si>
  <si>
    <t>PSGI20088946</t>
  </si>
  <si>
    <t>Vishaal Computers</t>
  </si>
  <si>
    <t>PSGI20088974</t>
  </si>
  <si>
    <t>PSGI20089039</t>
  </si>
  <si>
    <t>PSGI20089050</t>
  </si>
  <si>
    <t>PSGI20089151</t>
  </si>
  <si>
    <t>PSGI20089204</t>
  </si>
  <si>
    <t>PSGI20089237</t>
  </si>
  <si>
    <t>KRLPGSI2000310</t>
  </si>
  <si>
    <t>PSGI20089340</t>
  </si>
  <si>
    <t>PSGI20089353</t>
  </si>
  <si>
    <t>PSGI20089397</t>
  </si>
  <si>
    <t>PSGI20089419</t>
  </si>
  <si>
    <t>Solaris Computers P Ltd.</t>
  </si>
  <si>
    <t>PSGI20089489</t>
  </si>
  <si>
    <t>PSGI20089524</t>
  </si>
  <si>
    <t>PSGI20089632</t>
  </si>
  <si>
    <t>Sri Aadinath Computers</t>
  </si>
  <si>
    <t>PSGI20089651</t>
  </si>
  <si>
    <t>KRLPGSI2000313</t>
  </si>
  <si>
    <t>Barcode Technologies (Kerala)</t>
  </si>
  <si>
    <t>PSGI20089791</t>
  </si>
  <si>
    <t>PSGI20089819</t>
  </si>
  <si>
    <t>PSGI20089939</t>
  </si>
  <si>
    <t>PSGI20089967</t>
  </si>
  <si>
    <t>PSGI20089991</t>
  </si>
  <si>
    <t>PSGI20090048</t>
  </si>
  <si>
    <t>PSGI20090085</t>
  </si>
  <si>
    <t>PSGI20090119</t>
  </si>
  <si>
    <t>PSGI20090139</t>
  </si>
  <si>
    <t>Kumbakonam</t>
  </si>
  <si>
    <t>Tiruvarur</t>
  </si>
  <si>
    <t>Karaikudi</t>
  </si>
  <si>
    <t>Ganapathi Coimbatore</t>
  </si>
  <si>
    <t>Kilpauk</t>
  </si>
  <si>
    <t>Dindigul</t>
  </si>
  <si>
    <t>Ernakulam</t>
  </si>
  <si>
    <t>Ernakulam,Kochi</t>
  </si>
  <si>
    <t>Kozhikode</t>
  </si>
  <si>
    <t>Virugambakkam</t>
  </si>
  <si>
    <t>T.Nagar,Chennai</t>
  </si>
  <si>
    <t>Namakkal</t>
  </si>
  <si>
    <t>Secunderabad</t>
  </si>
  <si>
    <t>Ambur</t>
  </si>
  <si>
    <t>Thiruvannamalai</t>
  </si>
  <si>
    <t>Cuddalore</t>
  </si>
  <si>
    <t>Andhrapradesh</t>
  </si>
  <si>
    <t>Thiruvananthapuram</t>
  </si>
  <si>
    <t>Win 10 IoT (EL) Label</t>
  </si>
  <si>
    <t>Win 10 IoT (VL) Label</t>
  </si>
  <si>
    <t>Effex Enterprises</t>
  </si>
  <si>
    <t>Access Systems And Solutions Llp</t>
  </si>
  <si>
    <t>Aaa Systems &amp; Peripherals</t>
  </si>
  <si>
    <t>Hbm It Solutions</t>
  </si>
  <si>
    <t>Ids E Solutions Pvt Ltd.,</t>
  </si>
  <si>
    <t>Centronic Technologies</t>
  </si>
  <si>
    <t>Mim Computer System</t>
  </si>
  <si>
    <t>Win Info Systems</t>
  </si>
  <si>
    <t>Vr Computers</t>
  </si>
  <si>
    <t>Mnc Computer Centre</t>
  </si>
  <si>
    <t>Barcode Technologies (Tn)</t>
  </si>
  <si>
    <t>Indica Computersand Web Square</t>
  </si>
  <si>
    <t>Jsa Systems</t>
  </si>
  <si>
    <t>Ant Solution</t>
  </si>
  <si>
    <t>Aps Marketing Company</t>
  </si>
  <si>
    <t>Itech Smart Solutions India Pvt Ltd</t>
  </si>
  <si>
    <t>Srs Distriutors (Krl)</t>
  </si>
  <si>
    <t>Sunshine Solutions</t>
  </si>
  <si>
    <t>BP02 (UB)</t>
  </si>
  <si>
    <t>Win 10 IoT</t>
  </si>
  <si>
    <t>PS-3316E+128GB SSD 8GB</t>
  </si>
  <si>
    <t xml:space="preserve">RP80BUSE </t>
  </si>
  <si>
    <t>Extented Warranty-HS-2414W-3A</t>
  </si>
  <si>
    <t>HS-2414W-3A  14" POS/4GB/128GBSSD</t>
  </si>
  <si>
    <t>Warranty Pack-4 yrs</t>
  </si>
  <si>
    <t>MR-2106U-3</t>
  </si>
  <si>
    <t>PP-8800 lan board</t>
  </si>
  <si>
    <t>BP-03 (UB)</t>
  </si>
  <si>
    <t>HS-2414W-3A 4GB/64GBSSD</t>
  </si>
  <si>
    <t>HS-2414W-3A 8GB/128GBSSD</t>
  </si>
  <si>
    <t>NLS-NFT10</t>
  </si>
  <si>
    <t>LM-3210-B  9.7"</t>
  </si>
  <si>
    <t>TM-3010E-B/HS</t>
  </si>
  <si>
    <t>Warranty Pack for HS-2414W-3A</t>
  </si>
  <si>
    <t>XT-6315</t>
  </si>
  <si>
    <t xml:space="preserve">XT-6515  </t>
  </si>
  <si>
    <t>EndRustomer</t>
  </si>
  <si>
    <t>TSPL/20-21/5123</t>
  </si>
  <si>
    <t>TSPL/20-21/5127</t>
  </si>
  <si>
    <t>TSPL/20-21/5129</t>
  </si>
  <si>
    <t>Sanvi Softech Solutions</t>
  </si>
  <si>
    <t>TSPL/20-21/5130</t>
  </si>
  <si>
    <t>TSPL/20-21/5131</t>
  </si>
  <si>
    <t>J.S.Enterprises</t>
  </si>
  <si>
    <t>TSPL/20-21/5132</t>
  </si>
  <si>
    <t>Manjiree Enterprise</t>
  </si>
  <si>
    <t>TSPL/20-21/5136</t>
  </si>
  <si>
    <t>Neil Communication</t>
  </si>
  <si>
    <t>TSPL/20-21/5137</t>
  </si>
  <si>
    <t>TSPL/20-21/5140</t>
  </si>
  <si>
    <t>TSPL/20-21/5141</t>
  </si>
  <si>
    <t>TSPL/20-21/5142</t>
  </si>
  <si>
    <t>TSPL/20-21/5146</t>
  </si>
  <si>
    <t>Bhakti Infotech ( Pune )</t>
  </si>
  <si>
    <t>Kolhapur</t>
  </si>
  <si>
    <t>TSPL/20-21/5156</t>
  </si>
  <si>
    <t>Rehant Enterprises</t>
  </si>
  <si>
    <t>TSPL/20-21/5157</t>
  </si>
  <si>
    <t>Softlink Systems</t>
  </si>
  <si>
    <t>TSPL/20-21/5158</t>
  </si>
  <si>
    <t>TSPL/20-21/5161</t>
  </si>
  <si>
    <t>TSPL/20-21/5168</t>
  </si>
  <si>
    <t>TSPL/20-21/5172</t>
  </si>
  <si>
    <t>TSPL/20-21/5191</t>
  </si>
  <si>
    <t>Mangesh Dolle</t>
  </si>
  <si>
    <t>TSPL/20-21/5210</t>
  </si>
  <si>
    <t>TSPL/20-21/5213</t>
  </si>
  <si>
    <t>Satara</t>
  </si>
  <si>
    <t>TSPL/20-21/5236</t>
  </si>
  <si>
    <t>TSPL/20-21/5241</t>
  </si>
  <si>
    <t>Avenue E-Commerce Ltd</t>
  </si>
  <si>
    <t>Kurla</t>
  </si>
  <si>
    <t>TSPL/20-21/5258</t>
  </si>
  <si>
    <t>TSPL/20-21/5267</t>
  </si>
  <si>
    <t>TSPL/20-21/5268</t>
  </si>
  <si>
    <t>Sarvadnya Infosolutions Private Limited</t>
  </si>
  <si>
    <t>TSPL/20-21/5278</t>
  </si>
  <si>
    <t>TSPL/20-21/5279</t>
  </si>
  <si>
    <t>TSPL/20-21/5282</t>
  </si>
  <si>
    <t>TSPL/20-21/5286</t>
  </si>
  <si>
    <t>TSPL/20-21/5288</t>
  </si>
  <si>
    <t>TSPL/20-21/5290</t>
  </si>
  <si>
    <t>TSPL/20-21/5293</t>
  </si>
  <si>
    <t>TSPL/20-21/5295</t>
  </si>
  <si>
    <t>TSPL/20-21/5296</t>
  </si>
  <si>
    <t>Shivam Enterprises</t>
  </si>
  <si>
    <t>TSPL/20-21/5308</t>
  </si>
  <si>
    <t>TSPL/20-21/5313</t>
  </si>
  <si>
    <t>Jalaram Super Market</t>
  </si>
  <si>
    <t>TSPL/20-21/5317</t>
  </si>
  <si>
    <t>TSPL/20-21/5318</t>
  </si>
  <si>
    <t>TSPL/20-21/5319</t>
  </si>
  <si>
    <t>TSPL/20-21/5320</t>
  </si>
  <si>
    <t>TSPL/20-21/5321</t>
  </si>
  <si>
    <t>TSPL/20-21/5322</t>
  </si>
  <si>
    <t>TSPL/20-21/5323</t>
  </si>
  <si>
    <t>TSPL/20-21/5324</t>
  </si>
  <si>
    <t>TSPL/20-21/5325</t>
  </si>
  <si>
    <t>TSPL/20-21/5326</t>
  </si>
  <si>
    <t>TSPL/20-21/5328</t>
  </si>
  <si>
    <t>Bhajiyawala &amp; Co</t>
  </si>
  <si>
    <t>Bengalore</t>
  </si>
  <si>
    <t>TSPL/20-21/5333</t>
  </si>
  <si>
    <t>TSPL/20-21/5337</t>
  </si>
  <si>
    <t>TSPL/20-21/5349</t>
  </si>
  <si>
    <t>Arth Enterprises</t>
  </si>
  <si>
    <t>TSPL/20-21/5351</t>
  </si>
  <si>
    <t>TSPL/20-21/5353</t>
  </si>
  <si>
    <t>Vellvette Lifestyle Pvt Ltd</t>
  </si>
  <si>
    <t>TSPL/20-21/5357</t>
  </si>
  <si>
    <t>TSPL/20-21/5359</t>
  </si>
  <si>
    <t>TSPL/20-21/5361</t>
  </si>
  <si>
    <t>Chaporkar Computer Technology</t>
  </si>
  <si>
    <t>TSPL/20-21/5363</t>
  </si>
  <si>
    <t>TSPL/20-21/5368</t>
  </si>
  <si>
    <t>TSPL/20-21/5369</t>
  </si>
  <si>
    <t>TSPL/20-21/5370</t>
  </si>
  <si>
    <t>TSPL/20-21/5371</t>
  </si>
  <si>
    <t>TSPL/20-21/5372</t>
  </si>
  <si>
    <t>TSPL/20-21/5373</t>
  </si>
  <si>
    <t>TSPL/20-21/5374</t>
  </si>
  <si>
    <t>TSPL/20-21/5375</t>
  </si>
  <si>
    <t>TSPL/20-21/5376</t>
  </si>
  <si>
    <t>TSPL/20-21/5377</t>
  </si>
  <si>
    <t>TSPL/20-21/5378</t>
  </si>
  <si>
    <t>TSPL/20-21/5393</t>
  </si>
  <si>
    <t>TSPL/20-21/5412</t>
  </si>
  <si>
    <t>TSPL/20-21/5415</t>
  </si>
  <si>
    <t>TSPL/20-21/5420</t>
  </si>
  <si>
    <t>TSPL/20-21/5423</t>
  </si>
  <si>
    <t>Amey Computers</t>
  </si>
  <si>
    <t>TSPL/20-21/5427</t>
  </si>
  <si>
    <t>TSPL/20-21/5428</t>
  </si>
  <si>
    <t>TSPL/20-21/5431</t>
  </si>
  <si>
    <t>TSPL/20-21/5433</t>
  </si>
  <si>
    <t>TSPL/20-21/5435</t>
  </si>
  <si>
    <t>TSPL/20-21/5436</t>
  </si>
  <si>
    <t>TSPL/20-21/5440</t>
  </si>
  <si>
    <t>TSPL/20-21/5441</t>
  </si>
  <si>
    <t>TSPL/20-21/5442</t>
  </si>
  <si>
    <t>Rajnandgaon</t>
  </si>
  <si>
    <t>TSPL/20-21/5443</t>
  </si>
  <si>
    <t>TSPL/20-21/5444</t>
  </si>
  <si>
    <t>TSPL/20-21/5445</t>
  </si>
  <si>
    <t>TSPL/20-21/5446</t>
  </si>
  <si>
    <t>TSPL/20-21/5453</t>
  </si>
  <si>
    <t>TSPL/20-21/5456</t>
  </si>
  <si>
    <t>TSPL/20-21/5461</t>
  </si>
  <si>
    <t>TSPL/20-21/5462</t>
  </si>
  <si>
    <t>TSPL/20-21/5466</t>
  </si>
  <si>
    <t>TSPL/20-21/5467</t>
  </si>
  <si>
    <t>TSPL/20-21/5468</t>
  </si>
  <si>
    <t>TSPL/20-21/5472</t>
  </si>
  <si>
    <t>TSPL/20-21/5473</t>
  </si>
  <si>
    <t>TSPL/20-21/5474</t>
  </si>
  <si>
    <t>Apex Cargo &amp;Logistics</t>
  </si>
  <si>
    <t>TSPL/20-21/5477</t>
  </si>
  <si>
    <t>TSPL/20-21/5478</t>
  </si>
  <si>
    <t>Retail Technology Pvt Ltd</t>
  </si>
  <si>
    <t>TSPL/20-21/5490</t>
  </si>
  <si>
    <t>Bhimavaram</t>
  </si>
  <si>
    <t>TSPL/20-21/5494</t>
  </si>
  <si>
    <t>TSPL/20-21/5495</t>
  </si>
  <si>
    <t>TSPL/20-21/5504</t>
  </si>
  <si>
    <t>TSPL/20-21/5507</t>
  </si>
  <si>
    <t>TSPL/20-21/5509</t>
  </si>
  <si>
    <t>TSPL/20-21/5510</t>
  </si>
  <si>
    <t>TSPL/20-21/5511</t>
  </si>
  <si>
    <t>TSPL/20-21/5512</t>
  </si>
  <si>
    <t>TSPL/20-21/5514</t>
  </si>
  <si>
    <t>Chill N Chilly</t>
  </si>
  <si>
    <t>Sangli</t>
  </si>
  <si>
    <t>TSPL/20-21/5525</t>
  </si>
  <si>
    <t>TSPL/20-21/5529</t>
  </si>
  <si>
    <t>TSPL/20-21/5535</t>
  </si>
  <si>
    <t>TSPL/20-21/5537</t>
  </si>
  <si>
    <t>TSPL/20-21/5538</t>
  </si>
  <si>
    <t>Warangal</t>
  </si>
  <si>
    <t>TSPL/20-21/5545</t>
  </si>
  <si>
    <t>Pithampur</t>
  </si>
  <si>
    <t>TSPL/20-21/5547</t>
  </si>
  <si>
    <t>TSPL/20-21/5550</t>
  </si>
  <si>
    <t>More Retail Limited(West Bengal)</t>
  </si>
  <si>
    <t>Burdwan</t>
  </si>
  <si>
    <t>TSPL/20-21/5555</t>
  </si>
  <si>
    <t>TSPL/20-21/5564</t>
  </si>
  <si>
    <t>TSPL/20-21/5565</t>
  </si>
  <si>
    <t>TSPL/20-21/5566</t>
  </si>
  <si>
    <t>Barcode Solution</t>
  </si>
  <si>
    <t>TSPL/20-21/5576</t>
  </si>
  <si>
    <t>Avid Cold Storage</t>
  </si>
  <si>
    <t>TSPL/20-21/5583</t>
  </si>
  <si>
    <t>Falcon Exim Pvt Ltd</t>
  </si>
  <si>
    <t>TSPL/20-21/5590</t>
  </si>
  <si>
    <t>Sartha Technology</t>
  </si>
  <si>
    <t>TSPL/20-21/5593</t>
  </si>
  <si>
    <t>TSPL/20-21/5610</t>
  </si>
  <si>
    <t>TSPL/20-21/5615</t>
  </si>
  <si>
    <t>Nutek Equipments</t>
  </si>
  <si>
    <t>TX5000 (CORE I3)</t>
  </si>
  <si>
    <t>SA705</t>
  </si>
  <si>
    <t xml:space="preserve">KB6600_USB W/MSR </t>
  </si>
  <si>
    <t>Ghodawat Retail Llp</t>
  </si>
  <si>
    <t>Iaidc Technologies Private Limited</t>
  </si>
  <si>
    <t>Avenue Supermarts Ltd</t>
  </si>
  <si>
    <t>Ab Software Solution</t>
  </si>
  <si>
    <t>Kurla Supermarket</t>
  </si>
  <si>
    <t>Lee The Computers Shopee</t>
  </si>
  <si>
    <t>V Tech System</t>
  </si>
  <si>
    <t>Peddletech Solutions Pvt.Ltd</t>
  </si>
  <si>
    <t>Promeetra  Software</t>
  </si>
  <si>
    <t>Domipos  Pos  Solutions Llp</t>
  </si>
  <si>
    <t>5Th Dimension</t>
  </si>
  <si>
    <t>Logicowise Systems Pvt. Ltd.</t>
  </si>
  <si>
    <t>Total Infotech</t>
  </si>
  <si>
    <t>TSPL/20-21/5164</t>
  </si>
  <si>
    <t>Akash Traders</t>
  </si>
  <si>
    <t>OCS/FEB-21/09373</t>
  </si>
  <si>
    <t>OCS/FEB-21/09505</t>
  </si>
  <si>
    <t>Dalgreen Foods Pvt Ltd</t>
  </si>
  <si>
    <t>OCS/FEB-21/09581</t>
  </si>
  <si>
    <t>OCS/FEB-21/09611</t>
  </si>
  <si>
    <t>N R Design Centre</t>
  </si>
  <si>
    <t>OCS/FEB-21/09618</t>
  </si>
  <si>
    <t>Khadim India Ltd</t>
  </si>
  <si>
    <t>OCS/FEB-21/09756</t>
  </si>
  <si>
    <t>Cyber Informatics</t>
  </si>
  <si>
    <t>OCS/FEB-21/09773</t>
  </si>
  <si>
    <t>OCS/FEB-21/09713</t>
  </si>
  <si>
    <t>OCS/FEB-21/09770</t>
  </si>
  <si>
    <t>The Formatter</t>
  </si>
  <si>
    <t>OCS/FEB-21/09800</t>
  </si>
  <si>
    <t>Aark Digital Pvt Ltd</t>
  </si>
  <si>
    <t>OCS/FEB-21/09826</t>
  </si>
  <si>
    <t>WIN 10 Iot (El) 997331</t>
  </si>
  <si>
    <t>OCS/FEB-21/09828</t>
  </si>
  <si>
    <t>OCS/FEB-21/09848</t>
  </si>
  <si>
    <t>OCS/FEB-21/09875</t>
  </si>
  <si>
    <t>Siddhi Shubham</t>
  </si>
  <si>
    <t>OCS/FEB-21/09869</t>
  </si>
  <si>
    <t>OCS/FEB-21/09935</t>
  </si>
  <si>
    <t>OCS/FEB-21/10027</t>
  </si>
  <si>
    <t>OCS/FEB-21/10066</t>
  </si>
  <si>
    <t>OCS/FEB-21/10077</t>
  </si>
  <si>
    <t>OCS/FEB-21/10086</t>
  </si>
  <si>
    <t>OCS/FEB-21/10158</t>
  </si>
  <si>
    <t>OCS/FEB-21/10178</t>
  </si>
  <si>
    <t>OCS/FEB-21/10263</t>
  </si>
  <si>
    <t>OCS/FEB-21/10409</t>
  </si>
  <si>
    <t>OCS/FEB-21/10463</t>
  </si>
  <si>
    <t>Limkar</t>
  </si>
  <si>
    <t>OCS/FEB-21/10490</t>
  </si>
  <si>
    <t>OCS/FEB-21/10491</t>
  </si>
  <si>
    <t>OCS/FEB-21/10492</t>
  </si>
  <si>
    <t>OCS/FEB-21/10493</t>
  </si>
  <si>
    <t>P C Forms &amp; Stationery</t>
  </si>
  <si>
    <t>Nimbus Computer</t>
  </si>
  <si>
    <t>Bhubneshwar</t>
  </si>
  <si>
    <t>PD-350ue-B</t>
  </si>
  <si>
    <t xml:space="preserve"> Long Pole PD350U</t>
  </si>
  <si>
    <t>XT-4015 15"</t>
  </si>
  <si>
    <t>WIN 10 IoT VL-LTSC</t>
  </si>
  <si>
    <t>Snabizz Cloudtech Pvt Ltd</t>
  </si>
  <si>
    <t>Avocado Gallery</t>
  </si>
  <si>
    <t>CR410</t>
  </si>
  <si>
    <t>XT4215, 8GB,64GB</t>
  </si>
  <si>
    <t>Infodot Technologies</t>
  </si>
  <si>
    <t>PS3316E+ 64GB</t>
  </si>
  <si>
    <t>Linus Computers</t>
  </si>
  <si>
    <t>Sristi Business Automation</t>
  </si>
  <si>
    <t>Annapurna Technolgies Inc.</t>
  </si>
  <si>
    <t>SA-105Z-B MSR</t>
  </si>
  <si>
    <t>KB6600</t>
  </si>
  <si>
    <t>Laptech &amp; Company</t>
  </si>
  <si>
    <t>10.02.2021</t>
  </si>
  <si>
    <t>Shree Design</t>
  </si>
  <si>
    <t>MR2106U</t>
  </si>
  <si>
    <t>Pole Stand</t>
  </si>
  <si>
    <t>Logiq Labs Pvt Ltd</t>
  </si>
  <si>
    <t>BP3</t>
  </si>
  <si>
    <t>Turbonet Systems Pvt Ltd</t>
  </si>
  <si>
    <t>13.02.2021</t>
  </si>
  <si>
    <t>Ace Services</t>
  </si>
  <si>
    <t>Compu Power Solutions</t>
  </si>
  <si>
    <t xml:space="preserve">Amount </t>
  </si>
  <si>
    <t>Mysore</t>
  </si>
  <si>
    <t>Mangalore</t>
  </si>
  <si>
    <t>23.02.2021</t>
  </si>
  <si>
    <t>XT3915IR</t>
  </si>
  <si>
    <t>HS2414W-3A</t>
  </si>
  <si>
    <t>Flange Pole Mount</t>
  </si>
  <si>
    <t>Swipe Machine Holder</t>
  </si>
  <si>
    <t>Printer Holder</t>
  </si>
  <si>
    <t>TM3010F-B</t>
  </si>
  <si>
    <t>Stand for Scanner</t>
  </si>
  <si>
    <t>CR2020B</t>
  </si>
  <si>
    <t>Kumudu</t>
  </si>
  <si>
    <t>Skanda Technologies</t>
  </si>
  <si>
    <t>PS3316E+ 128GB</t>
  </si>
  <si>
    <t>Shri Siddaganga Technologies</t>
  </si>
  <si>
    <t>CR4015</t>
  </si>
  <si>
    <t>27.02.2021</t>
  </si>
  <si>
    <t>LS3200R</t>
  </si>
  <si>
    <t>GU2021TI00616</t>
  </si>
  <si>
    <t>GU2021TI00655</t>
  </si>
  <si>
    <t>GU2021TI00661</t>
  </si>
  <si>
    <t>GU2021TI00666</t>
  </si>
  <si>
    <t>RN2021TI01894</t>
  </si>
  <si>
    <t>RN2021TI01935</t>
  </si>
  <si>
    <t xml:space="preserve">RN2021TI01955
</t>
  </si>
  <si>
    <t>RN2021TI01884</t>
  </si>
  <si>
    <t>RN2021TI01885</t>
  </si>
  <si>
    <t>RN2021TI01955</t>
  </si>
  <si>
    <t>RN2021TI02000</t>
  </si>
  <si>
    <t>PA2021TI01081</t>
  </si>
  <si>
    <t>PA2021TI01164</t>
  </si>
  <si>
    <t>Trends Computer</t>
  </si>
  <si>
    <t>Aastha Computer</t>
  </si>
  <si>
    <t>Innovation</t>
  </si>
  <si>
    <t>Shree Siddhi Vinayak</t>
  </si>
  <si>
    <t>Modi Peripherals</t>
  </si>
  <si>
    <t>City Computer</t>
  </si>
  <si>
    <t xml:space="preserve">Rugtek </t>
  </si>
  <si>
    <t>Jamshedpur</t>
  </si>
  <si>
    <t>Hazaribagh</t>
  </si>
  <si>
    <t>Buxar</t>
  </si>
  <si>
    <t xml:space="preserve">Star Computer </t>
  </si>
  <si>
    <t xml:space="preserve">Krishna Infotech </t>
  </si>
  <si>
    <t>Modi Peripheral</t>
  </si>
  <si>
    <t>Shakti Computers</t>
  </si>
  <si>
    <t>The Nextgen</t>
  </si>
  <si>
    <t>Laptop Computer</t>
  </si>
  <si>
    <t>Computer Gallery</t>
  </si>
  <si>
    <t>MHMU2021TI00576</t>
  </si>
  <si>
    <t>Chhotumaharaj Food &amp; Hospitality Private Limited</t>
  </si>
  <si>
    <t>MHMU2021TI00577</t>
  </si>
  <si>
    <t>MHMU2021TI00578</t>
  </si>
  <si>
    <t>MHMU2021TI00579</t>
  </si>
  <si>
    <t>Ujwal Associates</t>
  </si>
  <si>
    <t>MHMU2021TI00581</t>
  </si>
  <si>
    <t>MHMU2021TI00582</t>
  </si>
  <si>
    <t>Brainpower Technologies Pvt Ltd</t>
  </si>
  <si>
    <t>Posiflex SSD 128Gb</t>
  </si>
  <si>
    <t>MHMU2021TI00583</t>
  </si>
  <si>
    <t>Rushi Ventures Private Limited</t>
  </si>
  <si>
    <t>MHMU2021TI00584</t>
  </si>
  <si>
    <t>MHMU2021TI00585</t>
  </si>
  <si>
    <t>Navkar Corporation Limited</t>
  </si>
  <si>
    <t>MHMU2021TI00586</t>
  </si>
  <si>
    <t>Sattari Urban Cooperative Credit Society Ltd</t>
  </si>
  <si>
    <t>MHMU2021TI00587</t>
  </si>
  <si>
    <t>MHMU2021TI00588</t>
  </si>
  <si>
    <t>MHMU2021TI00589</t>
  </si>
  <si>
    <t>Extended Warranty on Posiflex RP80  2nd &amp; 3rd Year</t>
  </si>
  <si>
    <t>MHMU2021TI00590</t>
  </si>
  <si>
    <t>MHMU2021TI00591</t>
  </si>
  <si>
    <t>Attrib Solution</t>
  </si>
  <si>
    <t>MHMU2021TI00592</t>
  </si>
  <si>
    <t>MHMU2021TI00593</t>
  </si>
  <si>
    <t>MHMU2021TI00594</t>
  </si>
  <si>
    <t>Samarth Infotech</t>
  </si>
  <si>
    <t>Kundal</t>
  </si>
  <si>
    <t>MHMU2021TI00596</t>
  </si>
  <si>
    <t>MHMU2021TI00598</t>
  </si>
  <si>
    <t>MHMU2021TI00599</t>
  </si>
  <si>
    <t>MHMU2021TI00600</t>
  </si>
  <si>
    <t>Dynamic Solutions</t>
  </si>
  <si>
    <t>MHMU2021TI00601</t>
  </si>
  <si>
    <t>MHMU2021TI00602</t>
  </si>
  <si>
    <t>MHMU2021TI00603</t>
  </si>
  <si>
    <t>Mkart Techno</t>
  </si>
  <si>
    <t>MHMU2021TI00604</t>
  </si>
  <si>
    <t>Gao</t>
  </si>
  <si>
    <t>MHMU2021TI00605</t>
  </si>
  <si>
    <t>MHMU2021TI00606</t>
  </si>
  <si>
    <t>MHMU2021TI00607</t>
  </si>
  <si>
    <t>R Tech Enterprises</t>
  </si>
  <si>
    <t>MHMU2021TI00608</t>
  </si>
  <si>
    <t>MHMU2021TI00609</t>
  </si>
  <si>
    <t>Ps-3316E-Plus/64Gb Ssd/4G Ddr3L With 128 Gb Ssd</t>
  </si>
  <si>
    <t>MHMU2021TI00610</t>
  </si>
  <si>
    <t>MHMU2021TI00614</t>
  </si>
  <si>
    <t>MHMU2021TI00616</t>
  </si>
  <si>
    <t>MHMU2021TI00618</t>
  </si>
  <si>
    <t>MHMU2021TI00619</t>
  </si>
  <si>
    <t>MHMU2021TI00622</t>
  </si>
  <si>
    <t>ANI Technologies Private Limited</t>
  </si>
  <si>
    <t>MHMU2021TI00623</t>
  </si>
  <si>
    <t>Novelty Computech</t>
  </si>
  <si>
    <t>MHMU2021TI00624</t>
  </si>
  <si>
    <t>Den Mart</t>
  </si>
  <si>
    <t>MHMU2021TI00626</t>
  </si>
  <si>
    <t>Prabhakar Tea House</t>
  </si>
  <si>
    <t>MHMU2021TI00627</t>
  </si>
  <si>
    <t>Three Dots Realty</t>
  </si>
  <si>
    <t>MHMU2021TI00628</t>
  </si>
  <si>
    <t>posiflex</t>
  </si>
  <si>
    <t>Gujrat</t>
  </si>
  <si>
    <t>MHMU2021TI00629</t>
  </si>
  <si>
    <t>MHMU2021TI00630</t>
  </si>
  <si>
    <t>Burhani Computers</t>
  </si>
  <si>
    <t>MHMU2021TI00631</t>
  </si>
  <si>
    <t>MHMU2021TI00632</t>
  </si>
  <si>
    <t>Maiz Hospitality Private Limited</t>
  </si>
  <si>
    <t>MHMU2021TI00633</t>
  </si>
  <si>
    <t>MHMU2021TI00635</t>
  </si>
  <si>
    <t>MHMU2021TI00637</t>
  </si>
  <si>
    <t>MHMU2021TI00639</t>
  </si>
  <si>
    <t>Yogisattva</t>
  </si>
  <si>
    <t>MHMU2021TI00640</t>
  </si>
  <si>
    <t>MHMU2021TI00641</t>
  </si>
  <si>
    <t>Waretwar Industries</t>
  </si>
  <si>
    <t>MHMU2021TI00642</t>
  </si>
  <si>
    <t>MHMU2021TI00644</t>
  </si>
  <si>
    <t>MHMU2021TI00645</t>
  </si>
  <si>
    <t>MHMU2021TI00646</t>
  </si>
  <si>
    <t>MHMU2021TI00648</t>
  </si>
  <si>
    <t>MHMU2021TI00649</t>
  </si>
  <si>
    <t>MHMU2021TI00650</t>
  </si>
  <si>
    <t>MHMU2021TI00651</t>
  </si>
  <si>
    <t>MHMU2021TI00652</t>
  </si>
  <si>
    <t>Esem Infotech Private Limited</t>
  </si>
  <si>
    <t>MHMU2021TI00653</t>
  </si>
  <si>
    <t>MHMU2021TI00654</t>
  </si>
  <si>
    <t>SV ERP Solution</t>
  </si>
  <si>
    <t>MHMU2021TI00655</t>
  </si>
  <si>
    <t>Nodia</t>
  </si>
  <si>
    <t>MHMU2021TI00660</t>
  </si>
  <si>
    <t>Ramani Hotels Limited Ramee Guestline Hotel</t>
  </si>
  <si>
    <t>Ps-3316E-Plus,128Gb Ssd,4G Ddr3L</t>
  </si>
  <si>
    <t>MHMU2021TI00662</t>
  </si>
  <si>
    <t>MHMU2021TI00663</t>
  </si>
  <si>
    <t>MHMU2021TI00664</t>
  </si>
  <si>
    <t>MHMU2021TI00665</t>
  </si>
  <si>
    <t>MHMU2021TI00668</t>
  </si>
  <si>
    <t>MHMU2021TI00669</t>
  </si>
  <si>
    <t>MHMU2021TI00670</t>
  </si>
  <si>
    <t>MHMU2021TI00671</t>
  </si>
  <si>
    <t>Grab Deli</t>
  </si>
  <si>
    <t>MHMU2021TI00673</t>
  </si>
  <si>
    <t>Premier Infotech</t>
  </si>
  <si>
    <t>MHMU2021TI00674</t>
  </si>
  <si>
    <t>MHMU2021TI00677</t>
  </si>
  <si>
    <t xml:space="preserve">Ahmedabad   </t>
  </si>
  <si>
    <t>MHMU2021TI00680</t>
  </si>
  <si>
    <t xml:space="preserve">Green Earth Medical And General Stores     
</t>
  </si>
  <si>
    <t>MHMU2021TI00612</t>
  </si>
  <si>
    <t>MHMU2021TI00656</t>
  </si>
  <si>
    <t>MHMU2021TI00657</t>
  </si>
  <si>
    <t>MHMU2021TI00658</t>
  </si>
  <si>
    <t>RP80PUSE</t>
  </si>
  <si>
    <t>RP 76 -V R</t>
  </si>
  <si>
    <t>Extended Warranty RP80  2nd &amp; 3rd Year</t>
  </si>
  <si>
    <t>Extended Warranty  RP76V - R / R,WIFI) 2nd &amp; 3rd Year</t>
  </si>
  <si>
    <t>PS-3316E-PLUS128 With 8 GB</t>
  </si>
  <si>
    <t xml:space="preserve">Ps-3316E-Plus,128Gb Ssd,4G </t>
  </si>
  <si>
    <t xml:space="preserve"> Ls3000 R 1D</t>
  </si>
  <si>
    <t>Xt4015 Core I3</t>
  </si>
  <si>
    <t>RUGTEK RP-76 III</t>
  </si>
  <si>
    <t>Lm-E161 Lcd</t>
  </si>
  <si>
    <t>Tx5000 Dual Core Processor -2.7G(3M Cache), 4G Ram, 128Bgb Ssd</t>
  </si>
  <si>
    <t>Pd-350Ue-B</t>
  </si>
  <si>
    <t>RP80Usb</t>
  </si>
  <si>
    <t>Hs-2414A-3A</t>
  </si>
  <si>
    <t>PD­360UE­B 2 </t>
  </si>
  <si>
    <t>EIE20-21/GST1060</t>
  </si>
  <si>
    <t>EIE20-21/GST1101</t>
  </si>
  <si>
    <t>EIE20-21/GST1102</t>
  </si>
  <si>
    <t>EIE20-21/GST1104</t>
  </si>
  <si>
    <t>EIE20-21/GST1106</t>
  </si>
  <si>
    <t>EIE20-21/GST1107</t>
  </si>
  <si>
    <t>EIE20-21/GST1108</t>
  </si>
  <si>
    <t>EIE20-21/GST1115</t>
  </si>
  <si>
    <t>EIE20-21/GST1116</t>
  </si>
  <si>
    <t>EIE20-21/GST1126</t>
  </si>
  <si>
    <t>EIE20-21/GST1127</t>
  </si>
  <si>
    <t>EIE20-21/GST1128</t>
  </si>
  <si>
    <t>EIE20-21/GST1132</t>
  </si>
  <si>
    <t>EIE20-21/GST1142</t>
  </si>
  <si>
    <t>EIE20-21/GST1143</t>
  </si>
  <si>
    <t>EIE20-21/GST1144</t>
  </si>
  <si>
    <t>EIE20-21/GST1147</t>
  </si>
  <si>
    <t>EIE20-21/GST1152</t>
  </si>
  <si>
    <t>EIE20-21/GST1154</t>
  </si>
  <si>
    <t>EIE20-21/GST1158</t>
  </si>
  <si>
    <t>EIE20-21/GST1167</t>
  </si>
  <si>
    <t>EIE20-21/GST1176</t>
  </si>
  <si>
    <t>Craft India</t>
  </si>
  <si>
    <t>Trade Bonet</t>
  </si>
  <si>
    <t>Carvalho Business Solution</t>
  </si>
  <si>
    <t>Sigma Computer Service</t>
  </si>
  <si>
    <t>Calamari Bathe &amp; Binge</t>
  </si>
  <si>
    <t>Hotal Darbar</t>
  </si>
  <si>
    <t>Jamson Enterprises</t>
  </si>
  <si>
    <t>Zanzibar</t>
  </si>
  <si>
    <t>Mohak Bajaj</t>
  </si>
  <si>
    <t>Prathmesh Toraskar</t>
  </si>
  <si>
    <t xml:space="preserve">Salmon Fresh Food </t>
  </si>
  <si>
    <t>Universal Computers</t>
  </si>
  <si>
    <t>Copper Leaf</t>
  </si>
  <si>
    <t>Vasco</t>
  </si>
  <si>
    <t xml:space="preserve">Candolim </t>
  </si>
  <si>
    <t>Merces</t>
  </si>
  <si>
    <t>Baga</t>
  </si>
  <si>
    <t>Anjuna</t>
  </si>
  <si>
    <t>Caranzalem</t>
  </si>
  <si>
    <t>TM3315B</t>
  </si>
  <si>
    <t xml:space="preserve">Sum of Amount </t>
  </si>
  <si>
    <t>DL/SS/20-21/1442</t>
  </si>
  <si>
    <t>DL/SS/20-21/1443</t>
  </si>
  <si>
    <t>DL/SS/20-21/1447</t>
  </si>
  <si>
    <t>DL/SS/20-21/1450</t>
  </si>
  <si>
    <t>DL/SS/20-21/1453</t>
  </si>
  <si>
    <t>DL/SS/20-21/1454</t>
  </si>
  <si>
    <t>DL/SS/20-21/1455</t>
  </si>
  <si>
    <t>Silicon Systech &amp; Services Pvt. Ltd.</t>
  </si>
  <si>
    <t>DL/SS/20-21/1456</t>
  </si>
  <si>
    <t>DL/SS/20-21/1458</t>
  </si>
  <si>
    <t>DL/SS/20-21/1460</t>
  </si>
  <si>
    <t>DL/SS/20-21/1462</t>
  </si>
  <si>
    <t>DL/SS/20-21/1464</t>
  </si>
  <si>
    <t>DL/SS/20-21/1465</t>
  </si>
  <si>
    <t>Quest Retail Pvt. Ltd.-Delhi</t>
  </si>
  <si>
    <t>DL/SS/20-21/1469</t>
  </si>
  <si>
    <t>DL/SS/20-21/1477</t>
  </si>
  <si>
    <t>DL/SS/20-21/1481</t>
  </si>
  <si>
    <t>DL/SS/20-21/1487</t>
  </si>
  <si>
    <t>DL/SS/20-21/1488</t>
  </si>
  <si>
    <t>Smart Tech Solutions</t>
  </si>
  <si>
    <t>DL/SS/20-21/1493</t>
  </si>
  <si>
    <t>DL/SS/20-21/1494</t>
  </si>
  <si>
    <t>DL/SS/20-21/1495</t>
  </si>
  <si>
    <t>DL/SS/20-21/1496</t>
  </si>
  <si>
    <t>DL/SS/20-21/1497</t>
  </si>
  <si>
    <t xml:space="preserve">09-Feb-2021
</t>
  </si>
  <si>
    <t>DL/SS/20-21/1498</t>
  </si>
  <si>
    <t>DL/SS/20-21/1505</t>
  </si>
  <si>
    <t>DL/SS/20-21/1514</t>
  </si>
  <si>
    <t>DL/SS/20-21/1515</t>
  </si>
  <si>
    <t>DL/SS/20-21/1520</t>
  </si>
  <si>
    <t>DL/SS/20-21/1526</t>
  </si>
  <si>
    <t>DL/SS/20-21/1527</t>
  </si>
  <si>
    <t>DL/SS/20-21/1528</t>
  </si>
  <si>
    <t>DL/SS/20-21/1530</t>
  </si>
  <si>
    <t>DL/SS/20-21/1531</t>
  </si>
  <si>
    <t>DL/SS/20-21/1532</t>
  </si>
  <si>
    <t>DL/SS/20-21/1533</t>
  </si>
  <si>
    <t>DL/SS/20-21/1535</t>
  </si>
  <si>
    <t>Solutions Unlimited</t>
  </si>
  <si>
    <t>DL/SS/20-21/1536</t>
  </si>
  <si>
    <t>DL/SS/20-21/1537</t>
  </si>
  <si>
    <t>DL/SS/20-21/1539</t>
  </si>
  <si>
    <t>DL/SS/20-21/1540</t>
  </si>
  <si>
    <t>DL/SS/20-21/1545</t>
  </si>
  <si>
    <t>DL/SS/20-21/1546</t>
  </si>
  <si>
    <t>DL/SS/20-21/1548</t>
  </si>
  <si>
    <t>DL/SS/20-21/1549</t>
  </si>
  <si>
    <t>DL/SS/20-21/1552</t>
  </si>
  <si>
    <t>DL/SS/20-21/1555</t>
  </si>
  <si>
    <t>DL/SS/20-21/1556</t>
  </si>
  <si>
    <t>Romio Technologies Pvt Ltd.</t>
  </si>
  <si>
    <t>DL/SS/20-21/1558</t>
  </si>
  <si>
    <t>DL/SS/20-21/1559</t>
  </si>
  <si>
    <t>DL/SS/20-21/1560</t>
  </si>
  <si>
    <t>DL/SS/20-21/1563</t>
  </si>
  <si>
    <t>DL/SS/20-21/1564</t>
  </si>
  <si>
    <t>DL/SS/20-21/1566</t>
  </si>
  <si>
    <t>DL/SS/20-21/1570</t>
  </si>
  <si>
    <t>DL/SS/20-21/1572</t>
  </si>
  <si>
    <t>DL/SS/20-21/1574</t>
  </si>
  <si>
    <t>DL/SS/20-21/1576</t>
  </si>
  <si>
    <t>DL/SS/20-21/1577</t>
  </si>
  <si>
    <t>DL/SS/20-21/1578</t>
  </si>
  <si>
    <t>DL/SS/20-21/1584</t>
  </si>
  <si>
    <t>DL/SS/20-21/1585</t>
  </si>
  <si>
    <t>DL/SS/20-21/1586</t>
  </si>
  <si>
    <t>DL/SS/20-21/1590</t>
  </si>
  <si>
    <t>DL/SS/20-21/1591</t>
  </si>
  <si>
    <t>DL/SS/20-21/1592</t>
  </si>
  <si>
    <t>DL/SS/20-21/1593</t>
  </si>
  <si>
    <t>DL/SS/20-21/1594</t>
  </si>
  <si>
    <t>DL/SS/20-21/1595</t>
  </si>
  <si>
    <t>DL/SS/20-21/1599</t>
  </si>
  <si>
    <t>DL/SS/20-21/1601</t>
  </si>
  <si>
    <t>DL/SS/20-21/1603</t>
  </si>
  <si>
    <t>DL/SS/20-21/1604</t>
  </si>
  <si>
    <t>DL/SS/20-21/1606</t>
  </si>
  <si>
    <t>DL/SS/20-21/1607</t>
  </si>
  <si>
    <t>DL/SS/20-21/1610</t>
  </si>
  <si>
    <t>DL/SS/20-21/1611</t>
  </si>
  <si>
    <t>DL/SS/20-21/1614</t>
  </si>
  <si>
    <t>DL/SS/20-21/1615</t>
  </si>
  <si>
    <t>DL/SS/20-21/1616</t>
  </si>
  <si>
    <t>DL/SS/20-21/1618</t>
  </si>
  <si>
    <t>DL/SS/20-21/1619</t>
  </si>
  <si>
    <t>DL/SS/20-21/1620</t>
  </si>
  <si>
    <t>DL/SS/20-21/1623</t>
  </si>
  <si>
    <t>DL/SS/20-21/1625</t>
  </si>
  <si>
    <t>DL/SS/20-21/1626</t>
  </si>
  <si>
    <t>DL/SS/20-21/1627</t>
  </si>
  <si>
    <t>DL/SS/20-21/1628</t>
  </si>
  <si>
    <t>DL/SS/20-21/1629</t>
  </si>
  <si>
    <t>DL/SS/20-21/1630</t>
  </si>
  <si>
    <t>DL/SS/20-21/1632</t>
  </si>
  <si>
    <t>DL/SS/20-21/1636</t>
  </si>
  <si>
    <t>LUCKNOW</t>
  </si>
  <si>
    <t>BIHAR</t>
  </si>
  <si>
    <t>Jalan Distributors</t>
  </si>
  <si>
    <t xml:space="preserve">Qualix Information System Llp_x000D_
_x000D_
</t>
  </si>
  <si>
    <t>Global Cuisines</t>
  </si>
  <si>
    <t>Infres Methodex Pvt.Ltd.</t>
  </si>
  <si>
    <t>K G Softwares &amp; Services</t>
  </si>
  <si>
    <t>Sandeep-Pp</t>
  </si>
  <si>
    <t>Kantawala Engineers Pvt. Ltd.</t>
  </si>
  <si>
    <t>Keshav Foods</t>
  </si>
  <si>
    <t>Laksh It Solutions &amp; Services Systems P. Ltd.</t>
  </si>
  <si>
    <t>U9 Technology &amp; Services_x000D_</t>
  </si>
  <si>
    <t>Mm System</t>
  </si>
  <si>
    <t>Ardh Sainik Canteen</t>
  </si>
  <si>
    <t>Real Computers</t>
  </si>
  <si>
    <t>Royal Pos Solutions</t>
  </si>
  <si>
    <t>Sobha Limited</t>
  </si>
  <si>
    <t>It System Solutions</t>
  </si>
  <si>
    <t>Radisson Hotel Kandla</t>
  </si>
  <si>
    <t>Broadway Infotech Pvt. Ltd.</t>
  </si>
  <si>
    <t>Megrez Foods And Beverages Pvt Ltd</t>
  </si>
  <si>
    <t>Metro Infrasys  Pvt Ltd</t>
  </si>
  <si>
    <t xml:space="preserve">Vanshika It Care Solution_x000D_
_x000D_
</t>
  </si>
  <si>
    <t>Nishkars Food'S &amp; Nourishments Private Limited</t>
  </si>
  <si>
    <t>Sardar-Model Town</t>
  </si>
  <si>
    <t>Techmax Services</t>
  </si>
  <si>
    <t>Vardhman Computronix</t>
  </si>
  <si>
    <t>Sparktek Systems Pvt. Ltd.</t>
  </si>
  <si>
    <t>Kanwal Provision Store</t>
  </si>
  <si>
    <t>K.N Computers</t>
  </si>
  <si>
    <t>Manjeera Hospitality (Rajahmundry) Private Limited</t>
  </si>
  <si>
    <t>MR-2106</t>
  </si>
  <si>
    <t>RP 80BUSE</t>
  </si>
  <si>
    <t>TM 3315</t>
  </si>
  <si>
    <t>SA-105</t>
  </si>
  <si>
    <t>XT 5317</t>
  </si>
  <si>
    <t>LM3210</t>
  </si>
  <si>
    <t>Connaught Plaza Restaurants Pvt Ltd</t>
  </si>
  <si>
    <t>Nando'S Karnataka Restaurants Private Limited</t>
  </si>
  <si>
    <t>Gorakhpur</t>
  </si>
  <si>
    <t>Faridabad</t>
  </si>
  <si>
    <t>Tamil Nadu</t>
  </si>
  <si>
    <t>Allahbad</t>
  </si>
  <si>
    <t>Mathura</t>
  </si>
  <si>
    <t>Aligarh</t>
  </si>
  <si>
    <t>Varanasi</t>
  </si>
  <si>
    <t>Partner Status</t>
  </si>
  <si>
    <t>Old Partner</t>
  </si>
  <si>
    <t>old Partner</t>
  </si>
  <si>
    <t>New Partner</t>
  </si>
  <si>
    <t>Sri Sidhivinayaka Solutions</t>
  </si>
  <si>
    <t>Sravan Smart Solutions</t>
  </si>
  <si>
    <t>Friend Trading Corporation</t>
  </si>
  <si>
    <t>Parshva Informatics</t>
  </si>
  <si>
    <t>ITC/S-711/20-21</t>
  </si>
  <si>
    <t xml:space="preserve">Jimmy School Dress </t>
  </si>
  <si>
    <t>ITC/S-714/20-21</t>
  </si>
  <si>
    <t>ITC/S-715/20-21</t>
  </si>
  <si>
    <t>ITC/S-719/20-21</t>
  </si>
  <si>
    <t>ITC/S-721/20-21</t>
  </si>
  <si>
    <t>Smart Tech</t>
  </si>
  <si>
    <t>ITC/S-725/20-21</t>
  </si>
  <si>
    <t>Kartik Enterprises</t>
  </si>
  <si>
    <t>ITC/S-726/20-21</t>
  </si>
  <si>
    <t>Billson</t>
  </si>
  <si>
    <t>ITC/S-727/20-21</t>
  </si>
  <si>
    <t>AK Hospitality</t>
  </si>
  <si>
    <t>ITC/S-728/20-21</t>
  </si>
  <si>
    <t>ITC/S-729/20-21</t>
  </si>
  <si>
    <t>ITC/S-733/20-21</t>
  </si>
  <si>
    <t>ITC/S-734/20-21</t>
  </si>
  <si>
    <t>ITC/S-738/20-21</t>
  </si>
  <si>
    <t>ITC/S-744/20-21</t>
  </si>
  <si>
    <t>KN Computers</t>
  </si>
  <si>
    <t>ITC/S-747/20-21</t>
  </si>
  <si>
    <t>Pokket café</t>
  </si>
  <si>
    <t>ITC/S-751/20-21</t>
  </si>
  <si>
    <t>ITC/S-752/20-21</t>
  </si>
  <si>
    <t>Inephos Co</t>
  </si>
  <si>
    <t>ITC/S-755/20-21</t>
  </si>
  <si>
    <t>Atlantis Spirits</t>
  </si>
  <si>
    <t>ITC/S-756/20-21</t>
  </si>
  <si>
    <t>Samanta Technology</t>
  </si>
  <si>
    <t>RP80UP</t>
  </si>
  <si>
    <t>MR 2106</t>
  </si>
  <si>
    <t>MR -2106</t>
  </si>
  <si>
    <t>BP02 BU</t>
  </si>
  <si>
    <t>Rudrapur</t>
  </si>
  <si>
    <t>Abohar</t>
  </si>
  <si>
    <t>Zirakpur</t>
  </si>
  <si>
    <t>QB20INV1158</t>
  </si>
  <si>
    <t>QB20INV1159</t>
  </si>
  <si>
    <t>QB20INV1160</t>
  </si>
  <si>
    <t>QB20INV1161</t>
  </si>
  <si>
    <t>QB20INV1162</t>
  </si>
  <si>
    <t>QB20INV1163</t>
  </si>
  <si>
    <t>QB20INV1164</t>
  </si>
  <si>
    <t>QB20INV1165</t>
  </si>
  <si>
    <t>QB20INV1166</t>
  </si>
  <si>
    <t>QB20INV1167</t>
  </si>
  <si>
    <t>QB20INV1168</t>
  </si>
  <si>
    <t>QB20INV1169</t>
  </si>
  <si>
    <t>QB20INV1170</t>
  </si>
  <si>
    <t>QB20INV1171</t>
  </si>
  <si>
    <t>QB20INV1172</t>
  </si>
  <si>
    <t>QB20INV1173</t>
  </si>
  <si>
    <t>QB20INV1174</t>
  </si>
  <si>
    <t>QB20INV1175</t>
  </si>
  <si>
    <t>QB20INV1176</t>
  </si>
  <si>
    <t>QB20INV1177</t>
  </si>
  <si>
    <t>QB20INV1178</t>
  </si>
  <si>
    <t>QB20INV1179</t>
  </si>
  <si>
    <t>QB20INV1180</t>
  </si>
  <si>
    <t>QB20INV1181</t>
  </si>
  <si>
    <t>QB20INV1182</t>
  </si>
  <si>
    <t>QB20INV1183</t>
  </si>
  <si>
    <t>QB20INV1184</t>
  </si>
  <si>
    <t>QB20INV1185</t>
  </si>
  <si>
    <t>QB20INV1186</t>
  </si>
  <si>
    <t>QB20INV1187</t>
  </si>
  <si>
    <t>QB20INV1188</t>
  </si>
  <si>
    <t>QB20INV1189</t>
  </si>
  <si>
    <t>QB20INV1190</t>
  </si>
  <si>
    <t>QB20INV1191</t>
  </si>
  <si>
    <t>QB20INV1192</t>
  </si>
  <si>
    <t>QB20INV1193</t>
  </si>
  <si>
    <t>QB20INV1194</t>
  </si>
  <si>
    <t>QB20INV1195</t>
  </si>
  <si>
    <t>QB20INV1196</t>
  </si>
  <si>
    <t>QB20INV1197</t>
  </si>
  <si>
    <t>QB20INV1198</t>
  </si>
  <si>
    <t>QB20INV1199</t>
  </si>
  <si>
    <t>QB20INV1200</t>
  </si>
  <si>
    <t>QB20INV1201</t>
  </si>
  <si>
    <t>QB20INV1202</t>
  </si>
  <si>
    <t>QB20INV1203</t>
  </si>
  <si>
    <t>QB20INV1204</t>
  </si>
  <si>
    <t>QB20INV1205</t>
  </si>
  <si>
    <t>QB20INV1206</t>
  </si>
  <si>
    <t>QB20INV1207</t>
  </si>
  <si>
    <t>QB20INV1208</t>
  </si>
  <si>
    <t>QB20INV1209</t>
  </si>
  <si>
    <t>QB20INV1210</t>
  </si>
  <si>
    <t>QB20INV1211</t>
  </si>
  <si>
    <t>QB20INV1212</t>
  </si>
  <si>
    <t>QB20INV1213</t>
  </si>
  <si>
    <t>QB20INV1214</t>
  </si>
  <si>
    <t>QB20INV1215</t>
  </si>
  <si>
    <t>QB20INV1216</t>
  </si>
  <si>
    <t>QB20INV1217</t>
  </si>
  <si>
    <t>QB20INV1218</t>
  </si>
  <si>
    <t>QB20INV1219</t>
  </si>
  <si>
    <t>QB20INV1220</t>
  </si>
  <si>
    <t>QB20INV1221</t>
  </si>
  <si>
    <t>QB20INV1222</t>
  </si>
  <si>
    <t>QB20INV1223</t>
  </si>
  <si>
    <t>QB20INV1224</t>
  </si>
  <si>
    <t>QB20INV1225</t>
  </si>
  <si>
    <t>QB20INV1226</t>
  </si>
  <si>
    <t>QB20INV1227</t>
  </si>
  <si>
    <t>QB20INV1228</t>
  </si>
  <si>
    <t>QB20INV1229</t>
  </si>
  <si>
    <t>QB20INV1230</t>
  </si>
  <si>
    <t>QB20INV1231</t>
  </si>
  <si>
    <t>QB20INV1232</t>
  </si>
  <si>
    <t>QB20INV1233</t>
  </si>
  <si>
    <t>QB20INV1234</t>
  </si>
  <si>
    <t>QB20INV1235</t>
  </si>
  <si>
    <t>QB20INV1236</t>
  </si>
  <si>
    <t>QB20INV1237</t>
  </si>
  <si>
    <t>QB20INV1238</t>
  </si>
  <si>
    <t>QB20INV1239</t>
  </si>
  <si>
    <t>QB20INV1240</t>
  </si>
  <si>
    <t>QB20INV1241</t>
  </si>
  <si>
    <t>QB20INV1242</t>
  </si>
  <si>
    <t>QB20INV1243</t>
  </si>
  <si>
    <t>QB20INV1244</t>
  </si>
  <si>
    <t>QB20INV1245</t>
  </si>
  <si>
    <t>QB20INV1246</t>
  </si>
  <si>
    <t>QB20INV1247</t>
  </si>
  <si>
    <t>QB20INV1248</t>
  </si>
  <si>
    <t>QB20INV1249</t>
  </si>
  <si>
    <t>QB20INV1250</t>
  </si>
  <si>
    <t>QB20INV1251</t>
  </si>
  <si>
    <t>QB20INV1252</t>
  </si>
  <si>
    <t>QB20INV1253</t>
  </si>
  <si>
    <t>QB20INV1254</t>
  </si>
  <si>
    <t>QB20INV1255</t>
  </si>
  <si>
    <t>QB20INV1256</t>
  </si>
  <si>
    <t>QB20INV1257</t>
  </si>
  <si>
    <t>QB20INV1258</t>
  </si>
  <si>
    <t>QB20INV1259</t>
  </si>
  <si>
    <t>QB20INV1260</t>
  </si>
  <si>
    <t>QB20INV1261</t>
  </si>
  <si>
    <t>QB20INV1262</t>
  </si>
  <si>
    <t>QB20INV1263</t>
  </si>
  <si>
    <t>QB20INV1264</t>
  </si>
  <si>
    <t>QB20INV1265</t>
  </si>
  <si>
    <t>QB20INV1266</t>
  </si>
  <si>
    <t>QB20INV1267</t>
  </si>
  <si>
    <t>QB20INV1268</t>
  </si>
  <si>
    <t>QB20INV1269</t>
  </si>
  <si>
    <t>QB20INV1270</t>
  </si>
  <si>
    <t>QB20INV1271</t>
  </si>
  <si>
    <t>QB20INV1272</t>
  </si>
  <si>
    <t>LSI/PO/08/20-21</t>
  </si>
  <si>
    <t>PTPL/PO/2021/0661-1</t>
  </si>
  <si>
    <t>PO2014545938</t>
  </si>
  <si>
    <t>PO2014548148</t>
  </si>
  <si>
    <t>PO2114512058</t>
  </si>
  <si>
    <t>Swiggy/PO/FY20-21/001240</t>
  </si>
  <si>
    <t>PO2014548807</t>
  </si>
  <si>
    <t>I8-04713568</t>
  </si>
  <si>
    <t>GPH-0953</t>
  </si>
  <si>
    <t>PO2014549319</t>
  </si>
  <si>
    <t>PO2014549320</t>
  </si>
  <si>
    <t>PO2014549163</t>
  </si>
  <si>
    <t>PO2114513842</t>
  </si>
  <si>
    <t>PO2114511875</t>
  </si>
  <si>
    <t>PO2114511719</t>
  </si>
  <si>
    <t>PO2114513766</t>
  </si>
  <si>
    <t>P.O No. - ST0002</t>
  </si>
  <si>
    <t>TH/MUM/20-21/049</t>
  </si>
  <si>
    <t>PO2114511500</t>
  </si>
  <si>
    <t>PO2114511501</t>
  </si>
  <si>
    <t>FEB/20-21/001</t>
  </si>
  <si>
    <t>05.10.2020</t>
  </si>
  <si>
    <t>PTPL/PO/2021/0688-1</t>
  </si>
  <si>
    <t>GPH-1244</t>
  </si>
  <si>
    <t>PO2114513091</t>
  </si>
  <si>
    <t>PO2114513093</t>
  </si>
  <si>
    <t>PO2114513098</t>
  </si>
  <si>
    <t>PO2114513095</t>
  </si>
  <si>
    <t>PO2114511870</t>
  </si>
  <si>
    <t>PO2114511874</t>
  </si>
  <si>
    <t>PO2114511718</t>
  </si>
  <si>
    <t>PO2114511876</t>
  </si>
  <si>
    <t>PO2114511871</t>
  </si>
  <si>
    <t>PO2114511869</t>
  </si>
  <si>
    <t>TS/HR/PO/20-21/006</t>
  </si>
  <si>
    <t>BCSIPL-2021129</t>
  </si>
  <si>
    <t>PTPL/PO/2021/0732-1</t>
  </si>
  <si>
    <t>TH/MUM/20-21/050</t>
  </si>
  <si>
    <t>0010/TH/JAIPUR/ FY20 -21</t>
  </si>
  <si>
    <t>Mail Communication</t>
  </si>
  <si>
    <t>PO2114514081</t>
  </si>
  <si>
    <t>PO2114514082</t>
  </si>
  <si>
    <t>PO2114514083</t>
  </si>
  <si>
    <t>PO2114514095</t>
  </si>
  <si>
    <t>PO2114514097</t>
  </si>
  <si>
    <t>PO2114514098</t>
  </si>
  <si>
    <t>PO2114514094</t>
  </si>
  <si>
    <t>PO2114514101</t>
  </si>
  <si>
    <t>PO2114514099</t>
  </si>
  <si>
    <t>PO2114514100</t>
  </si>
  <si>
    <t>PO2152010446</t>
  </si>
  <si>
    <t>Chandan Ku</t>
  </si>
  <si>
    <t>UTTRAKHAND</t>
  </si>
  <si>
    <t>Ambhikapur</t>
  </si>
  <si>
    <t xml:space="preserve">MORADABAD </t>
  </si>
  <si>
    <t>Sunil Veen</t>
  </si>
  <si>
    <t>SURENDRA R</t>
  </si>
  <si>
    <t>Howarh</t>
  </si>
  <si>
    <t>Harshvardh</t>
  </si>
  <si>
    <t>Andhra</t>
  </si>
  <si>
    <t xml:space="preserve">JAIPUR </t>
  </si>
  <si>
    <t>VELLARAKKAD</t>
  </si>
  <si>
    <t>Dharwar</t>
  </si>
  <si>
    <t>GORAKHPUR</t>
  </si>
  <si>
    <t>Yogish CR</t>
  </si>
  <si>
    <t>Hoogly</t>
  </si>
  <si>
    <t>VISAKHAPATNAM</t>
  </si>
  <si>
    <t xml:space="preserve">CHANDIGRAH </t>
  </si>
  <si>
    <t xml:space="preserve">ALLAHABAD </t>
  </si>
  <si>
    <t>Aligrah</t>
  </si>
  <si>
    <t>Bhiwandi</t>
  </si>
  <si>
    <t>Mehaboob Nagar</t>
  </si>
  <si>
    <t>Allahabad</t>
  </si>
  <si>
    <t xml:space="preserve">HARIYANA </t>
  </si>
  <si>
    <t>Karan R Kh</t>
  </si>
  <si>
    <t xml:space="preserve">MADHYA PRADRESH </t>
  </si>
  <si>
    <t>Aditya Shu</t>
  </si>
  <si>
    <t>West Bangal</t>
  </si>
  <si>
    <t xml:space="preserve">Punjab </t>
  </si>
  <si>
    <t>Magic Momos</t>
  </si>
  <si>
    <t>Posiflex Technology India Pvt Ltd</t>
  </si>
  <si>
    <t>Ct40-sh-dc</t>
  </si>
  <si>
    <t>Bundl Technologies Pvt Ltd</t>
  </si>
  <si>
    <t>Svceda51-sg3n</t>
  </si>
  <si>
    <t>318-055-011</t>
  </si>
  <si>
    <t>Svcck3-5fc3</t>
  </si>
  <si>
    <t>Kirloskar Brothers Limited</t>
  </si>
  <si>
    <t>203-990-001</t>
  </si>
  <si>
    <t>Kurlon Enterprise Limited</t>
  </si>
  <si>
    <t>Ps-05-1000w-c</t>
  </si>
  <si>
    <t>3"x18 mtrs thermal roll</t>
  </si>
  <si>
    <t>1300g-2usb</t>
  </si>
  <si>
    <t>M/S Thermopads Pvt Ltd</t>
  </si>
  <si>
    <t>NEWLAND</t>
  </si>
  <si>
    <t>-</t>
  </si>
  <si>
    <t>ITC/S-760/20-21</t>
  </si>
  <si>
    <t>ITC/S-762/20-21</t>
  </si>
  <si>
    <t>ITC/S-763/2021</t>
  </si>
  <si>
    <t>ITC/S-764/2021</t>
  </si>
  <si>
    <t>ITC/S-766/2021</t>
  </si>
  <si>
    <t>ITC/S-769/2021</t>
  </si>
  <si>
    <t>ITC/S-770/2021</t>
  </si>
  <si>
    <t>ITC/S-772/2021</t>
  </si>
  <si>
    <t>ITC/S-773/2021</t>
  </si>
  <si>
    <t>ITC/S-774/2021</t>
  </si>
  <si>
    <t>ITC/S-778/20-21</t>
  </si>
  <si>
    <t>ITC/S-779/20-21</t>
  </si>
  <si>
    <t>ITC/S-781/20-21</t>
  </si>
  <si>
    <t>ITC/S-787/20-21</t>
  </si>
  <si>
    <t>Hotel Crystal Empire</t>
  </si>
  <si>
    <t>Santram Anil Kumar Foods Pvt Ltd</t>
  </si>
  <si>
    <t>Jot Solutions</t>
  </si>
  <si>
    <t>Sethi Dhaba</t>
  </si>
  <si>
    <t xml:space="preserve">XT-4015 </t>
  </si>
  <si>
    <t>WIN 10 LTSB ENTRY</t>
  </si>
  <si>
    <t>Ambala City</t>
  </si>
  <si>
    <t>Meerut</t>
  </si>
  <si>
    <t>Glaxzee Info Solutions</t>
  </si>
  <si>
    <t>20 Computer Warehouse</t>
  </si>
  <si>
    <t>Advik Pos Services</t>
  </si>
  <si>
    <t>Printbill Inc</t>
  </si>
  <si>
    <t>Bclub Food Services Pvt Ltd</t>
  </si>
  <si>
    <t>Smaran Software Technologies Llp</t>
  </si>
  <si>
    <t>LS-3000R</t>
  </si>
  <si>
    <t>Synoweb Technology</t>
  </si>
  <si>
    <t>Lan i/f Board PM900</t>
  </si>
  <si>
    <t>TSPL/20-21/5515</t>
  </si>
  <si>
    <t>Dtlpl /442/20</t>
  </si>
  <si>
    <t>MK5145-31A38-I</t>
  </si>
  <si>
    <t>Dash Technologies &amp; Labels Pvt Ltd</t>
  </si>
  <si>
    <t>46-00526-6-I</t>
  </si>
  <si>
    <t>PB20INV3577</t>
  </si>
  <si>
    <t>STND-22F00-001-6</t>
  </si>
  <si>
    <t>Threpsi Solutions Private Limited</t>
  </si>
  <si>
    <t>M/S Procter &amp; Gamble Home Products Ltd.</t>
  </si>
  <si>
    <t>Building Control Solutions India Pvt Ltd</t>
  </si>
  <si>
    <t>99Rpm Web Private Limited</t>
  </si>
  <si>
    <t>Avvashya Cci Logistics Pvt Ltd</t>
  </si>
  <si>
    <t>Metro Brands Ltd.</t>
  </si>
  <si>
    <t>Bs Technology</t>
  </si>
  <si>
    <t>Vrsl Tracons Pvt Ltd</t>
  </si>
  <si>
    <t>Leanswift Solutions India Pvt Ltd</t>
  </si>
  <si>
    <t>Sr Associates</t>
  </si>
  <si>
    <t>Shreedha Technologies</t>
  </si>
  <si>
    <t>Greenees Fast Food</t>
  </si>
  <si>
    <t>Tealogy</t>
  </si>
  <si>
    <t>Instakart Services Private Limited</t>
  </si>
  <si>
    <t>Universal Technologies</t>
  </si>
  <si>
    <t>Vijay Enterprises</t>
  </si>
  <si>
    <t>Mundgod</t>
  </si>
  <si>
    <t>Koppal</t>
  </si>
  <si>
    <t>RT COMPUTERS</t>
  </si>
  <si>
    <t>KRLPGSI2000315</t>
  </si>
  <si>
    <t>PSGI20090177</t>
  </si>
  <si>
    <t>PSGI20090326</t>
  </si>
  <si>
    <t>PSGI20090344</t>
  </si>
  <si>
    <t>PSGI20090413</t>
  </si>
  <si>
    <t>PSGI20090460</t>
  </si>
  <si>
    <t>PSGI20090759</t>
  </si>
  <si>
    <t>PSGI20090771</t>
  </si>
  <si>
    <t>PSGI20090822</t>
  </si>
  <si>
    <t>PSGI20090844</t>
  </si>
  <si>
    <t>PSGCM2008163</t>
  </si>
  <si>
    <t>PSGI20091196</t>
  </si>
  <si>
    <t>Star Lables And Solutions</t>
  </si>
  <si>
    <t>PSGI20091213</t>
  </si>
  <si>
    <t>PSGI20091289</t>
  </si>
  <si>
    <t>PSGI20091558</t>
  </si>
  <si>
    <t>PSGI20091581</t>
  </si>
  <si>
    <t>PSGI20091837</t>
  </si>
  <si>
    <t>PSGI20091867</t>
  </si>
  <si>
    <t>PSGI20091914</t>
  </si>
  <si>
    <t>Vedish</t>
  </si>
  <si>
    <t>Tirupattur</t>
  </si>
  <si>
    <t>PSGI20091986</t>
  </si>
  <si>
    <t>PSGI20091992</t>
  </si>
  <si>
    <t>PSGI20092003</t>
  </si>
  <si>
    <t>Wise World</t>
  </si>
  <si>
    <t>Tirupur</t>
  </si>
  <si>
    <t>PSGI20092146</t>
  </si>
  <si>
    <t>PSGI20092252</t>
  </si>
  <si>
    <t>PSGI20092345</t>
  </si>
  <si>
    <t>PSGI20092433</t>
  </si>
  <si>
    <t>PSGI20092467</t>
  </si>
  <si>
    <t>PSGI20092732</t>
  </si>
  <si>
    <t>PSGI20092734</t>
  </si>
  <si>
    <t>Dharmshri Electricals</t>
  </si>
  <si>
    <t>PSGI20092795</t>
  </si>
  <si>
    <t>PSGI20092805</t>
  </si>
  <si>
    <t>PSGI20092810</t>
  </si>
  <si>
    <t>Active System Integration</t>
  </si>
  <si>
    <t>PSGI20092864</t>
  </si>
  <si>
    <t>Pole Stand for PD2608/350</t>
  </si>
  <si>
    <t>PSGI20092884</t>
  </si>
  <si>
    <t>Omega Computronix</t>
  </si>
  <si>
    <t>PSGI20092926</t>
  </si>
  <si>
    <t>PSGI20093054</t>
  </si>
  <si>
    <t>PSGI20093115</t>
  </si>
  <si>
    <t>Akshaya Technologies</t>
  </si>
  <si>
    <t>PSGI20093128</t>
  </si>
  <si>
    <t>Laptop Zone</t>
  </si>
  <si>
    <t>Ranipet</t>
  </si>
  <si>
    <t>PSGI20093176</t>
  </si>
  <si>
    <t>PSGI20093183</t>
  </si>
  <si>
    <t>Sivaa Enterprises</t>
  </si>
  <si>
    <t>PSGI20093273</t>
  </si>
  <si>
    <t>PSGI20093442</t>
  </si>
  <si>
    <t>XT Series Wifi Module</t>
  </si>
  <si>
    <t>PSGI20093458</t>
  </si>
  <si>
    <t>PF Extented Warranty Pack for HS-2414W-3A</t>
  </si>
  <si>
    <t>PSGI20093470</t>
  </si>
  <si>
    <t>PSGI20093546</t>
  </si>
  <si>
    <t>Futureitech</t>
  </si>
  <si>
    <t>Ramanathapuram</t>
  </si>
  <si>
    <t>PSGI20093576</t>
  </si>
  <si>
    <t>PSGI20093596</t>
  </si>
  <si>
    <t>PSGI20093613</t>
  </si>
  <si>
    <t>PSGI20093749</t>
  </si>
  <si>
    <t>PSGI20093855</t>
  </si>
  <si>
    <t>Easetek Systems</t>
  </si>
  <si>
    <t>PSGI20093968</t>
  </si>
  <si>
    <t>PSGI20094060</t>
  </si>
  <si>
    <t>PSGI20094183</t>
  </si>
  <si>
    <t>PSGI20094223</t>
  </si>
  <si>
    <t>PSGI20094323</t>
  </si>
  <si>
    <t>Laptops Galore</t>
  </si>
  <si>
    <t>KRLPGSI2000344</t>
  </si>
  <si>
    <t>Electro India</t>
  </si>
  <si>
    <t>PSGI20094482</t>
  </si>
  <si>
    <t>PSGI20094561</t>
  </si>
  <si>
    <t>TIRUNELVELI</t>
  </si>
  <si>
    <t>PSGI20094610</t>
  </si>
  <si>
    <t>PSGI20094674</t>
  </si>
  <si>
    <t>PSGI20094713</t>
  </si>
  <si>
    <t>PSGI20094224</t>
  </si>
  <si>
    <t>PSGI20094854</t>
  </si>
  <si>
    <t>PSGI20094859</t>
  </si>
  <si>
    <t>PSGI20095013</t>
  </si>
  <si>
    <t>PSGI20095058</t>
  </si>
  <si>
    <t>PSGI20095067</t>
  </si>
  <si>
    <t>PSGI20095153</t>
  </si>
  <si>
    <t>Space International</t>
  </si>
  <si>
    <t>PSGI20095199</t>
  </si>
  <si>
    <t>PSGI20095249</t>
  </si>
  <si>
    <t>PSGI20095350</t>
  </si>
  <si>
    <t>PSGI20095461</t>
  </si>
  <si>
    <t>KRLPGSI2000350</t>
  </si>
  <si>
    <t>PSGI20095629</t>
  </si>
  <si>
    <t>PSGI20095872</t>
  </si>
  <si>
    <t>PSGI20095919</t>
  </si>
  <si>
    <t>PSGI20095954</t>
  </si>
  <si>
    <t>PSGI20096016</t>
  </si>
  <si>
    <t>Electro Solutions</t>
  </si>
  <si>
    <t>KRLPGSI2000352</t>
  </si>
  <si>
    <t>PSGI20096180</t>
  </si>
  <si>
    <t>PSGI20096201</t>
  </si>
  <si>
    <t>Shree Meenakshi Computers</t>
  </si>
  <si>
    <t>PSGI20096421</t>
  </si>
  <si>
    <t>PSGI20096464</t>
  </si>
  <si>
    <t>PSGI20096496</t>
  </si>
  <si>
    <t>PSGI20096512</t>
  </si>
  <si>
    <t>PSGI20096519</t>
  </si>
  <si>
    <t>PSGI20096714</t>
  </si>
  <si>
    <t>Arihant Info Systems</t>
  </si>
  <si>
    <t>PSGI20096724</t>
  </si>
  <si>
    <t>Gudiyatham</t>
  </si>
  <si>
    <t>KRLPGSI2000358</t>
  </si>
  <si>
    <t>PSGI20096791</t>
  </si>
  <si>
    <t>PSGI20096809</t>
  </si>
  <si>
    <t>PSGI20096825</t>
  </si>
  <si>
    <t>PSGI20096837</t>
  </si>
  <si>
    <t>PSGI20096838</t>
  </si>
  <si>
    <t>PSGI20096877</t>
  </si>
  <si>
    <t>PSGI20096888</t>
  </si>
  <si>
    <t>PSGI20096890</t>
  </si>
  <si>
    <t>PSGI20096943</t>
  </si>
  <si>
    <t>Terabyte Technologies</t>
  </si>
  <si>
    <t>PSGI20096975</t>
  </si>
  <si>
    <t>PSGI20097019</t>
  </si>
  <si>
    <t>PSGI20097021</t>
  </si>
  <si>
    <t>PSGI20097034</t>
  </si>
  <si>
    <t>PSGI20097114</t>
  </si>
  <si>
    <t>One Time Upcountry  Customer</t>
  </si>
  <si>
    <t>KRLPGSI2000362</t>
  </si>
  <si>
    <t>PSGI20097610</t>
  </si>
  <si>
    <t>PSGI20097615</t>
  </si>
  <si>
    <t>PSGI20097646</t>
  </si>
  <si>
    <t>PSGI20097674</t>
  </si>
  <si>
    <t>PSGI20097684</t>
  </si>
  <si>
    <t>PSGI20097731</t>
  </si>
  <si>
    <t>PSGI20097741</t>
  </si>
  <si>
    <t>PSGI20097746</t>
  </si>
  <si>
    <t>PSGI20097825</t>
  </si>
  <si>
    <t>PSGI20098048</t>
  </si>
  <si>
    <t>Senthamizh</t>
  </si>
  <si>
    <t>PSGI20098062</t>
  </si>
  <si>
    <t>PSGI20098098</t>
  </si>
  <si>
    <t>Thiruvanamalai</t>
  </si>
  <si>
    <t>PSGI20098099</t>
  </si>
  <si>
    <t>PSGI20098100</t>
  </si>
  <si>
    <t>PSGI20098141</t>
  </si>
  <si>
    <t>PSGI20098150</t>
  </si>
  <si>
    <t>PSGI20098495</t>
  </si>
  <si>
    <t>PSGI20098549</t>
  </si>
  <si>
    <t>Cubic Info Systems</t>
  </si>
  <si>
    <t>Villupuram</t>
  </si>
  <si>
    <t>KRLPGSI2000376</t>
  </si>
  <si>
    <t>PSGI20098592</t>
  </si>
  <si>
    <t>PSGI20098595</t>
  </si>
  <si>
    <t>PSGI20098609</t>
  </si>
  <si>
    <t>PSGI20098612</t>
  </si>
  <si>
    <t>PSGI20098625</t>
  </si>
  <si>
    <t>PF PG-200  MT 4310 Pistol Grip with 2D Brcde Scnr (w) Battery</t>
  </si>
  <si>
    <t>PSGI20098661</t>
  </si>
  <si>
    <t>PSGI20098703</t>
  </si>
  <si>
    <t>Star Line Systems</t>
  </si>
  <si>
    <t>PSGI20098715</t>
  </si>
  <si>
    <t>PSGI20098766</t>
  </si>
  <si>
    <t>Wincard Systems Zone</t>
  </si>
  <si>
    <t>PSGI20098830</t>
  </si>
  <si>
    <t>PSGI20098863</t>
  </si>
  <si>
    <t>PSGI20098878</t>
  </si>
  <si>
    <t>PSGI20098911</t>
  </si>
  <si>
    <t>PSGI20098917</t>
  </si>
  <si>
    <t>Arakkonam</t>
  </si>
  <si>
    <t>KRLPGSI2000377</t>
  </si>
  <si>
    <t>PSGI20099017</t>
  </si>
  <si>
    <t>PSGI20099063</t>
  </si>
  <si>
    <t>PSGI20099109</t>
  </si>
  <si>
    <t>PSGI20099132</t>
  </si>
  <si>
    <t>PSGI20099179</t>
  </si>
  <si>
    <t>PSGI20099217</t>
  </si>
  <si>
    <t>PSGI20099271</t>
  </si>
  <si>
    <t>PSGI20099491</t>
  </si>
  <si>
    <t>PSGI20099502</t>
  </si>
  <si>
    <t>PSGI20099517</t>
  </si>
  <si>
    <t>PSGI20099568</t>
  </si>
  <si>
    <t>PSGI20099626</t>
  </si>
  <si>
    <t>PSGI20099720</t>
  </si>
  <si>
    <t>PSGI20099725</t>
  </si>
  <si>
    <t>Sierra Infotech</t>
  </si>
  <si>
    <t>Port Blair</t>
  </si>
  <si>
    <t>PSGI20099809</t>
  </si>
  <si>
    <t>PSGI20099813</t>
  </si>
  <si>
    <t>PSGI20099820</t>
  </si>
  <si>
    <t>PSGI20099939</t>
  </si>
  <si>
    <t>PSGI20100040</t>
  </si>
  <si>
    <t>Amirtha Systems And Peripherals</t>
  </si>
  <si>
    <t>PSGI20100041</t>
  </si>
  <si>
    <t>PSGI20100042</t>
  </si>
  <si>
    <t>PSGI20100086</t>
  </si>
  <si>
    <t>Sri Laya Techies</t>
  </si>
  <si>
    <t>PSGI20100096</t>
  </si>
  <si>
    <t>PSGI20100150</t>
  </si>
  <si>
    <t>PSGI20100153</t>
  </si>
  <si>
    <t>Ekkattuthangal</t>
  </si>
  <si>
    <t>PSGI20100164</t>
  </si>
  <si>
    <t>PSGI20100254</t>
  </si>
  <si>
    <t>PSGI20100313</t>
  </si>
  <si>
    <t>PSGI20100432</t>
  </si>
  <si>
    <t>PSGI20100473</t>
  </si>
  <si>
    <t>PSGI20100492</t>
  </si>
  <si>
    <t>PSGI20100515</t>
  </si>
  <si>
    <t>Systech Computers &amp; Consumable</t>
  </si>
  <si>
    <t>PSGI20100540</t>
  </si>
  <si>
    <t>PSGI20100604</t>
  </si>
  <si>
    <t>PSGI20100664</t>
  </si>
  <si>
    <t>PSGI20100706</t>
  </si>
  <si>
    <t>PSGI20100778</t>
  </si>
  <si>
    <t>PSGI20100922</t>
  </si>
  <si>
    <t>TM7117</t>
  </si>
  <si>
    <t>BP-03 UB</t>
  </si>
  <si>
    <t>XT-4015 Core i3</t>
  </si>
  <si>
    <t>HS-2414W-3A8GB/128GBSSD</t>
  </si>
  <si>
    <t>PP-8800 USB</t>
  </si>
  <si>
    <t>Extented Warranty Pack for HS-2414W-3A</t>
  </si>
  <si>
    <t>PM-900W</t>
  </si>
  <si>
    <t>RP76V R (WUSE) DT</t>
  </si>
  <si>
    <t>BP-03(UB)</t>
  </si>
  <si>
    <t>PD-350UE-B USB</t>
  </si>
  <si>
    <t>PS-3316E+ (W) 128GB SSD</t>
  </si>
  <si>
    <t>RP76V R (WUSE)</t>
  </si>
  <si>
    <t>HS-2414W-3A, 4GB/128GB SSD</t>
  </si>
  <si>
    <t>HS-2414W-3A,(4GB/128GB SSD)</t>
  </si>
  <si>
    <t>HS-2415W-3A 8GB/64GBSSD</t>
  </si>
  <si>
    <t>HS-2414W-3A(4GB/128GB SSD)</t>
  </si>
  <si>
    <t>RP76V R (WUSE)DT</t>
  </si>
  <si>
    <t>HS-2414W-3A  8GB/128GBSSD</t>
  </si>
  <si>
    <t>XT-4015 Core i3  4GB/128GB SSD</t>
  </si>
  <si>
    <t>XT-6515 i5/4GB/256GB SSD</t>
  </si>
  <si>
    <t>Prevision Solutions</t>
  </si>
  <si>
    <t>Expanda Stand (Pvt) Limited</t>
  </si>
  <si>
    <t>Best Technology</t>
  </si>
  <si>
    <t>Micron It Park</t>
  </si>
  <si>
    <t>Psr Systems</t>
  </si>
  <si>
    <t>Ss Technologies</t>
  </si>
  <si>
    <t>Sri Ragavendra Electronics Andcomputer Service</t>
  </si>
  <si>
    <t>01.03.2021</t>
  </si>
  <si>
    <t>Infocore Technologies Pvt Ltd.</t>
  </si>
  <si>
    <t>02.03.2021</t>
  </si>
  <si>
    <t>Platina Enterprises</t>
  </si>
  <si>
    <t>03.03.2021</t>
  </si>
  <si>
    <t>PS331E+ 64GB</t>
  </si>
  <si>
    <t>Win 10 IoT(EL)</t>
  </si>
  <si>
    <t>Guru Kripa  Infotech</t>
  </si>
  <si>
    <t>04.03.2021</t>
  </si>
  <si>
    <t>LM3210E-B</t>
  </si>
  <si>
    <t>05.03.2021</t>
  </si>
  <si>
    <t>06.03.2021</t>
  </si>
  <si>
    <t>Focus Tecnologies</t>
  </si>
  <si>
    <t>08.03.2021</t>
  </si>
  <si>
    <t>Sumukha Technologies &amp; Solutions</t>
  </si>
  <si>
    <t>09.03.2021</t>
  </si>
  <si>
    <t>10.03.2021</t>
  </si>
  <si>
    <t>PS3316E+64GB</t>
  </si>
  <si>
    <t>12.03.2021</t>
  </si>
  <si>
    <t>13.03.2021</t>
  </si>
  <si>
    <t>16.03.2021</t>
  </si>
  <si>
    <t>Brindco Sales Pvt Ltd</t>
  </si>
  <si>
    <t>17.03.2021</t>
  </si>
  <si>
    <t>Snapbizz Cloudtech Pvt Ltd</t>
  </si>
  <si>
    <t>18.03.2021</t>
  </si>
  <si>
    <t>19.03.2021</t>
  </si>
  <si>
    <t>20.03.2021</t>
  </si>
  <si>
    <t>HS2414A-3A</t>
  </si>
  <si>
    <t>22.03.2021</t>
  </si>
  <si>
    <t>25.03.2021</t>
  </si>
  <si>
    <t>26.03.2021</t>
  </si>
  <si>
    <t>STAND</t>
  </si>
  <si>
    <t>27.03.2021</t>
  </si>
  <si>
    <t>Keshri Infotech Pvt Ltd</t>
  </si>
  <si>
    <t>29.03.2021</t>
  </si>
  <si>
    <t>30.03.2021</t>
  </si>
  <si>
    <t>Tornik Technologies Pvt Ltd</t>
  </si>
  <si>
    <t>31.03.2021</t>
  </si>
  <si>
    <t>Perisys Inc.</t>
  </si>
  <si>
    <t>Mns Enterprises</t>
  </si>
  <si>
    <t>Source And Process Solutions</t>
  </si>
  <si>
    <t>Infinity Engineers Pvt Ltd</t>
  </si>
  <si>
    <t>ITPL2021B185</t>
  </si>
  <si>
    <t>ITPL2021B186</t>
  </si>
  <si>
    <t>LM-4010R</t>
  </si>
  <si>
    <t>ITPL2021B187</t>
  </si>
  <si>
    <t>ITPL2021B188</t>
  </si>
  <si>
    <t>PP8802</t>
  </si>
  <si>
    <t>PS3316E+4GB RAM,120GB SSD</t>
  </si>
  <si>
    <t>ITPL2021B190</t>
  </si>
  <si>
    <t>ITPL2021B191</t>
  </si>
  <si>
    <t>ITPL2021B193</t>
  </si>
  <si>
    <t>ITPL2021B194</t>
  </si>
  <si>
    <t>TX5600-(CDC) COMBO POS BOX</t>
  </si>
  <si>
    <t>ITPL2021B195</t>
  </si>
  <si>
    <t>ITPL2021B196</t>
  </si>
  <si>
    <t>TX5600-COMBO BOX</t>
  </si>
  <si>
    <t>ITPL2021B197</t>
  </si>
  <si>
    <t>ITPL2021B198</t>
  </si>
  <si>
    <t>ITPL2021B199</t>
  </si>
  <si>
    <t>ITPL2021B200</t>
  </si>
  <si>
    <t>ITPL2021B201</t>
  </si>
  <si>
    <t>ITPL2021B202</t>
  </si>
  <si>
    <t>ITPL2021B203</t>
  </si>
  <si>
    <t>ITPL2021B204</t>
  </si>
  <si>
    <t>XT4015 (Corei3,8G,500G SSD)</t>
  </si>
  <si>
    <t>XT4015(Core I3,8G,500G SSD)</t>
  </si>
  <si>
    <t>XT4015 (Core I3,8G,64GB SSD)</t>
  </si>
  <si>
    <t>T/25102</t>
  </si>
  <si>
    <t>T/25115</t>
  </si>
  <si>
    <t>T/25153</t>
  </si>
  <si>
    <t>RJT/06948</t>
  </si>
  <si>
    <t>SRT/08138</t>
  </si>
  <si>
    <t>T/25226</t>
  </si>
  <si>
    <t>T/25232</t>
  </si>
  <si>
    <t>T/25253</t>
  </si>
  <si>
    <t>T/25260</t>
  </si>
  <si>
    <t>RJT/06951</t>
  </si>
  <si>
    <t>RJT/06956</t>
  </si>
  <si>
    <t>RJT/06957</t>
  </si>
  <si>
    <t>RJT/06969</t>
  </si>
  <si>
    <t>SRT/08171</t>
  </si>
  <si>
    <t>SRT/08172</t>
  </si>
  <si>
    <t>T/25365</t>
  </si>
  <si>
    <t>SAND/00714</t>
  </si>
  <si>
    <t>RJT/06992</t>
  </si>
  <si>
    <t>RJT/06993</t>
  </si>
  <si>
    <t>SRT/08191</t>
  </si>
  <si>
    <t>T/25411</t>
  </si>
  <si>
    <t>RJT/07007</t>
  </si>
  <si>
    <t>RJT/07013</t>
  </si>
  <si>
    <t>SRT/08251</t>
  </si>
  <si>
    <t>T/25518</t>
  </si>
  <si>
    <t>T/25543</t>
  </si>
  <si>
    <t>SRT/08256</t>
  </si>
  <si>
    <t>BRD/04679</t>
  </si>
  <si>
    <t>RJT/07044</t>
  </si>
  <si>
    <t>RJT/07051</t>
  </si>
  <si>
    <t>SRT/08295</t>
  </si>
  <si>
    <t>SRT/08316</t>
  </si>
  <si>
    <t>T/25697</t>
  </si>
  <si>
    <t>T/25712</t>
  </si>
  <si>
    <t>T/25720</t>
  </si>
  <si>
    <t>T/25734</t>
  </si>
  <si>
    <t>T/25748</t>
  </si>
  <si>
    <t>SBIN/01768</t>
  </si>
  <si>
    <t>SBIN/01769</t>
  </si>
  <si>
    <t>SGRT/04034</t>
  </si>
  <si>
    <t>BRD/04701</t>
  </si>
  <si>
    <t>SRT/08331</t>
  </si>
  <si>
    <t>T/25779</t>
  </si>
  <si>
    <t>T/25828</t>
  </si>
  <si>
    <t>T/25847</t>
  </si>
  <si>
    <t>T/25954</t>
  </si>
  <si>
    <t>BRD/04728</t>
  </si>
  <si>
    <t>RJT/07128</t>
  </si>
  <si>
    <t>SRT/08383</t>
  </si>
  <si>
    <t>T/26013</t>
  </si>
  <si>
    <t>BRD/04748</t>
  </si>
  <si>
    <t>RJT/07152</t>
  </si>
  <si>
    <t>SRT/08403</t>
  </si>
  <si>
    <t>T/26090</t>
  </si>
  <si>
    <t>T/26104</t>
  </si>
  <si>
    <t>T/26120</t>
  </si>
  <si>
    <t>T/26163</t>
  </si>
  <si>
    <t>RJT/07171</t>
  </si>
  <si>
    <t>RJT/07173</t>
  </si>
  <si>
    <t>RJT/07174</t>
  </si>
  <si>
    <t>SRT/08411</t>
  </si>
  <si>
    <t>T/26206</t>
  </si>
  <si>
    <t>T/26211</t>
  </si>
  <si>
    <t>T/26242</t>
  </si>
  <si>
    <t>T/26255</t>
  </si>
  <si>
    <t>T/26259</t>
  </si>
  <si>
    <t>RJT/07191</t>
  </si>
  <si>
    <t>SRT/08439</t>
  </si>
  <si>
    <t>T/26304</t>
  </si>
  <si>
    <t>SGRT/04151</t>
  </si>
  <si>
    <t>BRD/04784</t>
  </si>
  <si>
    <t>BRD/04791</t>
  </si>
  <si>
    <t>RJT/07209</t>
  </si>
  <si>
    <t>SRT/08469</t>
  </si>
  <si>
    <t>T/26424</t>
  </si>
  <si>
    <t>T/26476</t>
  </si>
  <si>
    <t>T/26482</t>
  </si>
  <si>
    <t>T/26512</t>
  </si>
  <si>
    <t>RJT/07243</t>
  </si>
  <si>
    <t>SRT/08502</t>
  </si>
  <si>
    <t>T/26547</t>
  </si>
  <si>
    <t>T/26562</t>
  </si>
  <si>
    <t>T/26604</t>
  </si>
  <si>
    <t>T/26622</t>
  </si>
  <si>
    <t>RJT/07261</t>
  </si>
  <si>
    <t>RJT/07271</t>
  </si>
  <si>
    <t>SRT/08550</t>
  </si>
  <si>
    <t>T/26679</t>
  </si>
  <si>
    <t>T/26689</t>
  </si>
  <si>
    <t>T/26704</t>
  </si>
  <si>
    <t>T/26722</t>
  </si>
  <si>
    <t>T/26723</t>
  </si>
  <si>
    <t>T/26724</t>
  </si>
  <si>
    <t>SRT/08579</t>
  </si>
  <si>
    <t>SRT/08586</t>
  </si>
  <si>
    <t>SRT/08603</t>
  </si>
  <si>
    <t>SRT/08608</t>
  </si>
  <si>
    <t>T/26804</t>
  </si>
  <si>
    <t>T/26809</t>
  </si>
  <si>
    <t>T/26817</t>
  </si>
  <si>
    <t>BRD/04864</t>
  </si>
  <si>
    <t>BRD/04866</t>
  </si>
  <si>
    <t>SRT/08613</t>
  </si>
  <si>
    <t>SRT/08615</t>
  </si>
  <si>
    <t>RJT/07386</t>
  </si>
  <si>
    <t>T/27064</t>
  </si>
  <si>
    <t>T/27075</t>
  </si>
  <si>
    <t>BRD/04897</t>
  </si>
  <si>
    <t>RJT/07393</t>
  </si>
  <si>
    <t>SRT/08662</t>
  </si>
  <si>
    <t>T/27133</t>
  </si>
  <si>
    <t>T/27168</t>
  </si>
  <si>
    <t>T/27171</t>
  </si>
  <si>
    <t>T/27173</t>
  </si>
  <si>
    <t>T/27181</t>
  </si>
  <si>
    <t>T/27196</t>
  </si>
  <si>
    <t>T/27217</t>
  </si>
  <si>
    <t>SBIN/01872</t>
  </si>
  <si>
    <t>T/27270</t>
  </si>
  <si>
    <t>T/27278</t>
  </si>
  <si>
    <t>T/27308</t>
  </si>
  <si>
    <t>T/27315</t>
  </si>
  <si>
    <t>T/27318</t>
  </si>
  <si>
    <t>RJT/07445</t>
  </si>
  <si>
    <t>RJT/07458</t>
  </si>
  <si>
    <t>SRT/08759</t>
  </si>
  <si>
    <t>T/27377</t>
  </si>
  <si>
    <t>T/27386</t>
  </si>
  <si>
    <t>T/27395</t>
  </si>
  <si>
    <t>T/27420</t>
  </si>
  <si>
    <t>T/27422</t>
  </si>
  <si>
    <t>RJT/07478</t>
  </si>
  <si>
    <t>SRT/08815</t>
  </si>
  <si>
    <t>BRD/04961</t>
  </si>
  <si>
    <t>BRD/04962</t>
  </si>
  <si>
    <t>BRD/04966</t>
  </si>
  <si>
    <t>RJT/07516</t>
  </si>
  <si>
    <t>SRT/08846</t>
  </si>
  <si>
    <t>T/27624</t>
  </si>
  <si>
    <t>T/27639</t>
  </si>
  <si>
    <t>T/27643</t>
  </si>
  <si>
    <t>T/27648</t>
  </si>
  <si>
    <t>T/27668</t>
  </si>
  <si>
    <t>SRG/000496</t>
  </si>
  <si>
    <t>BRD/04981</t>
  </si>
  <si>
    <t>RJT/07537</t>
  </si>
  <si>
    <t>RJT/07544</t>
  </si>
  <si>
    <t>RJT/07550</t>
  </si>
  <si>
    <t>RJT/07551</t>
  </si>
  <si>
    <t>T/27790</t>
  </si>
  <si>
    <t>T/27827</t>
  </si>
  <si>
    <t>BRD/04996</t>
  </si>
  <si>
    <t>BRD/05012</t>
  </si>
  <si>
    <t>SRT/08903</t>
  </si>
  <si>
    <t>SRT/08904</t>
  </si>
  <si>
    <t>T/27918</t>
  </si>
  <si>
    <t>T/27947</t>
  </si>
  <si>
    <t>T/27974</t>
  </si>
  <si>
    <t>T/28016</t>
  </si>
  <si>
    <t>T/28017</t>
  </si>
  <si>
    <t>T/28026</t>
  </si>
  <si>
    <t>T/28031</t>
  </si>
  <si>
    <t>T/28044</t>
  </si>
  <si>
    <t>MT-4310W/R-4G</t>
  </si>
  <si>
    <t>3200 USB 2D/1D</t>
  </si>
  <si>
    <t>XT-4015 8GB 128GB</t>
  </si>
  <si>
    <t>WIN 10 IoT(VL-LTSB)</t>
  </si>
  <si>
    <t>XT4015 8GB 500GB</t>
  </si>
  <si>
    <t>JIVA HS-2414W-3A</t>
  </si>
  <si>
    <t>Softweb Technology</t>
  </si>
  <si>
    <t>Jay Computer</t>
  </si>
  <si>
    <t>D D It Solutions</t>
  </si>
  <si>
    <t>Concorde Peripherals</t>
  </si>
  <si>
    <t>Anupam Computer Shoppe</t>
  </si>
  <si>
    <t>Rp Computer Care</t>
  </si>
  <si>
    <t>Millennium Machines</t>
  </si>
  <si>
    <t>Explore Computer</t>
  </si>
  <si>
    <t>C P Consultants</t>
  </si>
  <si>
    <t>Planet I.T. - Gandhidham</t>
  </si>
  <si>
    <t>Computer Care - Bhuj</t>
  </si>
  <si>
    <t>Shree Shubhlaxmi System &amp; Solu</t>
  </si>
  <si>
    <t>Patel Infotech</t>
  </si>
  <si>
    <t>Intouch Technologies</t>
  </si>
  <si>
    <t>Linux Computer</t>
  </si>
  <si>
    <t>Shree Sai Computers (Nanpura)</t>
  </si>
  <si>
    <t>Rhytham House</t>
  </si>
  <si>
    <t>Sigma Computer Media</t>
  </si>
  <si>
    <t>Zero Electronics</t>
  </si>
  <si>
    <t>Reckon Computers</t>
  </si>
  <si>
    <t>Mainframe Computers Pvt Ltd</t>
  </si>
  <si>
    <t>Sizzlers  Enterprise</t>
  </si>
  <si>
    <t>Neevteck Systems</t>
  </si>
  <si>
    <t>Scan India</t>
  </si>
  <si>
    <t>Divinus It Export</t>
  </si>
  <si>
    <t>World Fame Marketing</t>
  </si>
  <si>
    <t>Hi Tech Enterprise</t>
  </si>
  <si>
    <t>Wei-Byte Micro System</t>
  </si>
  <si>
    <t>Navkar Computer Solutions</t>
  </si>
  <si>
    <t>Satyamev Infotech</t>
  </si>
  <si>
    <t>Paras Computers</t>
  </si>
  <si>
    <t>The Pioneer Computer</t>
  </si>
  <si>
    <t>Ov Infotech</t>
  </si>
  <si>
    <t>Dev Computer Care</t>
  </si>
  <si>
    <t>Sudarshan Marketing.</t>
  </si>
  <si>
    <t>Digital World</t>
  </si>
  <si>
    <t>Arihant Infoware Pvt. Ltd.</t>
  </si>
  <si>
    <t xml:space="preserve">Arihant Infoware Pvt. Ltd. </t>
  </si>
  <si>
    <t>Shilpaben Ashvinbhai Koshiya</t>
  </si>
  <si>
    <t>M Tech Computereesa</t>
  </si>
  <si>
    <t>Paras Car Care &amp; Computer Care</t>
  </si>
  <si>
    <t>Version Computer</t>
  </si>
  <si>
    <t>Systems &amp; Solutions</t>
  </si>
  <si>
    <t xml:space="preserve">D P Jain &amp; Co. Infrastructure </t>
  </si>
  <si>
    <t>Nexgen Technology</t>
  </si>
  <si>
    <t>Vijay Infosys</t>
  </si>
  <si>
    <t>D P Systems</t>
  </si>
  <si>
    <t>Dhruvik Enterprise</t>
  </si>
  <si>
    <t>Access Computer</t>
  </si>
  <si>
    <t>Vibrant Infotech</t>
  </si>
  <si>
    <t>Shree Balaji Enterprise</t>
  </si>
  <si>
    <t>Soni Peripherals</t>
  </si>
  <si>
    <t>Logoline Enterprise</t>
  </si>
  <si>
    <t>Shriji Computer - Bayad</t>
  </si>
  <si>
    <t>Keval Infocom  Pvt.Ltd.</t>
  </si>
  <si>
    <t>Kalp System</t>
  </si>
  <si>
    <t>Master Mind Hightech Corporation</t>
  </si>
  <si>
    <t>Vishal Info Care</t>
  </si>
  <si>
    <t>3 Star Labels</t>
  </si>
  <si>
    <t>Shivam Computer Sales And Services</t>
  </si>
  <si>
    <t>Websys Infotech</t>
  </si>
  <si>
    <t>Bits - Bharuch</t>
  </si>
  <si>
    <t>Pc Doctor</t>
  </si>
  <si>
    <t>Maven Automation</t>
  </si>
  <si>
    <t>Morbi</t>
  </si>
  <si>
    <t>Porbandar</t>
  </si>
  <si>
    <t>Bhuj</t>
  </si>
  <si>
    <t>Jaysingpur</t>
  </si>
  <si>
    <t>Deesa</t>
  </si>
  <si>
    <t>Godhra</t>
  </si>
  <si>
    <t>Bharuch</t>
  </si>
  <si>
    <t>RN2021TI02140</t>
  </si>
  <si>
    <t>RN2021TI02159</t>
  </si>
  <si>
    <t>Dadi Computers</t>
  </si>
  <si>
    <t>Dhanbad</t>
  </si>
  <si>
    <t>GU2021TI00696</t>
  </si>
  <si>
    <t>Opal Informatics</t>
  </si>
  <si>
    <t>GU2021TI00699</t>
  </si>
  <si>
    <t>GU2021TI00701</t>
  </si>
  <si>
    <t>GU2021TI00709</t>
  </si>
  <si>
    <t>GU2021TI00724</t>
  </si>
  <si>
    <t>Srs It Solutions</t>
  </si>
  <si>
    <t>RN2021TI02307</t>
  </si>
  <si>
    <t>PA2021TI01346</t>
  </si>
  <si>
    <t>PA2021TI01351</t>
  </si>
  <si>
    <t>Stand For CD3200U</t>
  </si>
  <si>
    <t>PA2021TI01352</t>
  </si>
  <si>
    <t>Cd-3200U</t>
  </si>
  <si>
    <t>Computer Solutions</t>
  </si>
  <si>
    <t>Cd-3200BT</t>
  </si>
  <si>
    <t>P3316E</t>
  </si>
  <si>
    <t>Clicktonics</t>
  </si>
  <si>
    <t xml:space="preserve">Patil Integration </t>
  </si>
  <si>
    <t>Neems Distribtuors</t>
  </si>
  <si>
    <t>Microtouch Infotech Pvt Ltd</t>
  </si>
  <si>
    <t>Rajendra It Solutions</t>
  </si>
  <si>
    <t>V B Telesystems</t>
  </si>
  <si>
    <t>Belagavi</t>
  </si>
  <si>
    <t>Davangere</t>
  </si>
  <si>
    <t>Gulbarga</t>
  </si>
  <si>
    <t>Hubballi</t>
  </si>
  <si>
    <t>TSPL/20-21/5636</t>
  </si>
  <si>
    <t>TSPL/20-21/5637</t>
  </si>
  <si>
    <t>TSPL/20-21/5638</t>
  </si>
  <si>
    <t>TSPL/20-21/5639</t>
  </si>
  <si>
    <t>TSPL/20-21/5646</t>
  </si>
  <si>
    <t>TSPL/20-21/5647</t>
  </si>
  <si>
    <t xml:space="preserve">PD350U
</t>
  </si>
  <si>
    <t>TSPL/20-21/5648</t>
  </si>
  <si>
    <t>TSPL/20-21/5678</t>
  </si>
  <si>
    <t>Network Infotech</t>
  </si>
  <si>
    <t>TSPL/20-21/5679</t>
  </si>
  <si>
    <t>TSPL/20-21/5680</t>
  </si>
  <si>
    <t>TSPL/20-21/5685</t>
  </si>
  <si>
    <t>TSPL/20-21/5688</t>
  </si>
  <si>
    <t>TSPL/20-21/5704</t>
  </si>
  <si>
    <t>TSPL/20-21/5712</t>
  </si>
  <si>
    <t>TSPL/20-21/5713</t>
  </si>
  <si>
    <t>TSPL/20-21/5731</t>
  </si>
  <si>
    <t>TSPL/20-21/5734</t>
  </si>
  <si>
    <t>TSPL/20-21/5736</t>
  </si>
  <si>
    <t>TSPL/20-21/5740</t>
  </si>
  <si>
    <t>TSPL/20-21/5744</t>
  </si>
  <si>
    <t>Mulund</t>
  </si>
  <si>
    <t>TSPL/20-21/5755</t>
  </si>
  <si>
    <t>TSPL/20-21/5775</t>
  </si>
  <si>
    <t>Spyder Systems</t>
  </si>
  <si>
    <t>Stand for CD3200U &amp; CD3200</t>
  </si>
  <si>
    <t>TSPL/20-21/5776</t>
  </si>
  <si>
    <t>Aaradhaya Computers</t>
  </si>
  <si>
    <t>TSPL/20-21/5777</t>
  </si>
  <si>
    <t>Fortune Micro Systems</t>
  </si>
  <si>
    <t>TSPL/20-21/5785</t>
  </si>
  <si>
    <t>TSPL/20-21/5789</t>
  </si>
  <si>
    <t>TSPL/20-21/5792</t>
  </si>
  <si>
    <t>TSPL/20-21/5793</t>
  </si>
  <si>
    <t>TSPL/20-21/5798</t>
  </si>
  <si>
    <t>TSPL/20-21/5807</t>
  </si>
  <si>
    <t>TSPL/20-21/5821</t>
  </si>
  <si>
    <t>TSPL/20-21/5835</t>
  </si>
  <si>
    <t>TSPL/20-21/5839</t>
  </si>
  <si>
    <t>TSPL/20-21/5873</t>
  </si>
  <si>
    <t>TSPL/20-21/5874</t>
  </si>
  <si>
    <t>TSPL/20-21/5879</t>
  </si>
  <si>
    <t>TSPL/20-21/5881</t>
  </si>
  <si>
    <t>TSPL/20-21/5882</t>
  </si>
  <si>
    <t>TSPL/20-21/5886</t>
  </si>
  <si>
    <t>Chhattisgarh</t>
  </si>
  <si>
    <t>TSPL/20-21/5924</t>
  </si>
  <si>
    <t>TSPL/20-21/5944</t>
  </si>
  <si>
    <t>TSPL/20-21/5950</t>
  </si>
  <si>
    <t>TSPL/20-21/5960</t>
  </si>
  <si>
    <t>TSPL/20-21/5961</t>
  </si>
  <si>
    <t>TSPL/20-21/5990</t>
  </si>
  <si>
    <t>TSPL/20-21/6009</t>
  </si>
  <si>
    <t>TSPL/20-21/6012</t>
  </si>
  <si>
    <t>Maharashtra</t>
  </si>
  <si>
    <t>TSPL/20-21/6025</t>
  </si>
  <si>
    <t>TSPL/20-21/6029</t>
  </si>
  <si>
    <t>TSPL/20-21/6044</t>
  </si>
  <si>
    <t>TSPL/20-21/6062</t>
  </si>
  <si>
    <t>TSPL/20-21/6067</t>
  </si>
  <si>
    <t>TSPL/20-21/6070</t>
  </si>
  <si>
    <t>TSPL/20-21/6072</t>
  </si>
  <si>
    <t>TSPL/20-21/6100</t>
  </si>
  <si>
    <t>Samrat Snacks</t>
  </si>
  <si>
    <t>TSPL/20-21/6109</t>
  </si>
  <si>
    <t>TSPL/20-21/6113</t>
  </si>
  <si>
    <t>Panji</t>
  </si>
  <si>
    <t>TSPL/20-21/6115</t>
  </si>
  <si>
    <t>TSPL/20-21/6122</t>
  </si>
  <si>
    <t>TSPL/20-21/6130</t>
  </si>
  <si>
    <t>TSPL/20-21/6132</t>
  </si>
  <si>
    <t>TSPL/20-21/6139</t>
  </si>
  <si>
    <t>TSPL/20-21/6141</t>
  </si>
  <si>
    <t>PS-3316E+ (8G,128GB SSD)</t>
  </si>
  <si>
    <t>TSPL/20-21/6162</t>
  </si>
  <si>
    <t>TSPL/20-21/6173</t>
  </si>
  <si>
    <t>TSPL/20-21/6174</t>
  </si>
  <si>
    <t>Shubhangi Enterprises</t>
  </si>
  <si>
    <t>TSPL/20-21/6175</t>
  </si>
  <si>
    <t>TSPL/20-21/6180</t>
  </si>
  <si>
    <t>TSPL/20-21/6189</t>
  </si>
  <si>
    <t>TSPL/20-21/6196</t>
  </si>
  <si>
    <t>TSPL/20-21/6197</t>
  </si>
  <si>
    <t>TSPL/20-21/6203</t>
  </si>
  <si>
    <t>TSPL/20-21/6206</t>
  </si>
  <si>
    <t>TSPL/20-21/6220</t>
  </si>
  <si>
    <t>TSPL/20-21/6221</t>
  </si>
  <si>
    <t>TSPL/20-21/6237</t>
  </si>
  <si>
    <t>TSPL/20-21/6241</t>
  </si>
  <si>
    <t>TSPL/20-21/6247</t>
  </si>
  <si>
    <t>TSPL/20-21/6249</t>
  </si>
  <si>
    <t>TSPL/20-21/6255</t>
  </si>
  <si>
    <t>PS-3316E+ (128GB SSD,4 GB)</t>
  </si>
  <si>
    <t>TSPL/20-21/6256</t>
  </si>
  <si>
    <t>TSPL/20-21/6257</t>
  </si>
  <si>
    <t>TSPL/20-21/6259</t>
  </si>
  <si>
    <t>TSPL/20-21/6274</t>
  </si>
  <si>
    <t>Assetrak Solutions Private Limited</t>
  </si>
  <si>
    <t>TSPL/20-21/6276</t>
  </si>
  <si>
    <t>TSPL/20-21/6279</t>
  </si>
  <si>
    <t>TSPL/20-21/6280</t>
  </si>
  <si>
    <t>TSPL/20-21/6281</t>
  </si>
  <si>
    <t>TSPL/20-21/6289</t>
  </si>
  <si>
    <t>TSPL/20-21/6295</t>
  </si>
  <si>
    <t>Banglaore</t>
  </si>
  <si>
    <t>TSPL/20-21/6310</t>
  </si>
  <si>
    <t>Powai</t>
  </si>
  <si>
    <t>TSPL/20-21/6320</t>
  </si>
  <si>
    <t>TSPL/20-21/6330</t>
  </si>
  <si>
    <t>Vijaywada</t>
  </si>
  <si>
    <t>Dish Bay</t>
  </si>
  <si>
    <t>Shivshakti Enterprises</t>
  </si>
  <si>
    <t>Eternity Lifestyles  Pvt. Ltd</t>
  </si>
  <si>
    <t>Hi Tech Computers</t>
  </si>
  <si>
    <t>Allarch Healthcare Technologies Pvt Ltd</t>
  </si>
  <si>
    <t>Prabhu Networks</t>
  </si>
  <si>
    <t>Sheetal Ayurvedic Store</t>
  </si>
  <si>
    <t>Oho Foods &amp; More Pvt.Ltd</t>
  </si>
  <si>
    <t>Acg Pharma Technologies Pvt. Ltd.</t>
  </si>
  <si>
    <t>Chandraprabha Vastram</t>
  </si>
  <si>
    <t>Rishav Infotech</t>
  </si>
  <si>
    <t>Goyal Enterprise</t>
  </si>
  <si>
    <t>Innovative Retail Concepts Private Limited</t>
  </si>
  <si>
    <t>Bhakti Infotech</t>
  </si>
  <si>
    <t>OCS/MAR-21/10560</t>
  </si>
  <si>
    <t>Bijay Store Saree Kendra</t>
  </si>
  <si>
    <t>OCS/MAR-21/10643</t>
  </si>
  <si>
    <t>The Stadel</t>
  </si>
  <si>
    <t xml:space="preserve"> RP-80USe</t>
  </si>
  <si>
    <t>OCS/MAR-21/10761</t>
  </si>
  <si>
    <t>OCS/MAR-21/10824</t>
  </si>
  <si>
    <t>OCS/MAR-21/10797</t>
  </si>
  <si>
    <t xml:space="preserve">
PP-8800 U</t>
  </si>
  <si>
    <t>Posiflex Warranty Care Pack</t>
  </si>
  <si>
    <t>OCS/MAR-21/10835</t>
  </si>
  <si>
    <t>Compute &amp; Compile</t>
  </si>
  <si>
    <t>OCS/MAR-21/10882</t>
  </si>
  <si>
    <t>OCS/MAR-21/10897</t>
  </si>
  <si>
    <t>OCS/MAR-21/10917</t>
  </si>
  <si>
    <t>OCS/MAR-21/10990</t>
  </si>
  <si>
    <t>Barbeque-Nation Hospitality Ltd.</t>
  </si>
  <si>
    <t>I/f Board PP90</t>
  </si>
  <si>
    <t>OCS/MAR-21/11001</t>
  </si>
  <si>
    <t>Crystal Technologies</t>
  </si>
  <si>
    <t>RS3200</t>
  </si>
  <si>
    <t>OCS/MAR-21/11013</t>
  </si>
  <si>
    <t>OCS/MAR-21/11042</t>
  </si>
  <si>
    <t>OCS/MAR-21/11118</t>
  </si>
  <si>
    <t>OCS/MAR-21/11138</t>
  </si>
  <si>
    <t>OCS/MAR-21/11294</t>
  </si>
  <si>
    <t>SSD 64GB</t>
  </si>
  <si>
    <t>DDR3 RAM</t>
  </si>
  <si>
    <t>OCS/MAR-21/11305</t>
  </si>
  <si>
    <t>TM3315</t>
  </si>
  <si>
    <t>OCS/MAR-21/11344</t>
  </si>
  <si>
    <t>OCS/MAR-21/11373</t>
  </si>
  <si>
    <t>Logic Fusion Pvt Ltd</t>
  </si>
  <si>
    <t>OCS/MAR-21/11472</t>
  </si>
  <si>
    <t>Maple Computer</t>
  </si>
  <si>
    <t>PS-3316+ 8GB 256G SSD</t>
  </si>
  <si>
    <t>OCS/MAR-21/11473</t>
  </si>
  <si>
    <t>Sa-105z-B</t>
  </si>
  <si>
    <t>OCS/MAR-21/11583</t>
  </si>
  <si>
    <t>OCS/MAR-21/11596</t>
  </si>
  <si>
    <t>OCS/MAR-21/11767</t>
  </si>
  <si>
    <t>OCS/MAR-21/11783</t>
  </si>
  <si>
    <t>OCS/MAR-21/11808</t>
  </si>
  <si>
    <t>OCS/MAR-21/11839</t>
  </si>
  <si>
    <t>OCS/MAR-21/11840</t>
  </si>
  <si>
    <t>RP80Use</t>
  </si>
  <si>
    <t>PS-3316E+ 4GB/128G SSD</t>
  </si>
  <si>
    <t>OCS/MAR-21/11846</t>
  </si>
  <si>
    <t>OCS/MAR-21/11870</t>
  </si>
  <si>
    <t>OCS/MAR-21/11880</t>
  </si>
  <si>
    <t>PD350</t>
  </si>
  <si>
    <t>OCS/MAR-21/11883</t>
  </si>
  <si>
    <t>Ps-3316+(W)/64GB</t>
  </si>
  <si>
    <t>PB20CN0133</t>
  </si>
  <si>
    <t>PB20CN0134</t>
  </si>
  <si>
    <t>PB20CN0135</t>
  </si>
  <si>
    <t>PB20CN0136</t>
  </si>
  <si>
    <t>PB20CN0137</t>
  </si>
  <si>
    <t>PB20CN0138</t>
  </si>
  <si>
    <t>PB20CN0139</t>
  </si>
  <si>
    <t>PB20CN0140</t>
  </si>
  <si>
    <t>PB20CN0141</t>
  </si>
  <si>
    <t>PB20CN0142</t>
  </si>
  <si>
    <t>PB20CN0143</t>
  </si>
  <si>
    <t>PB20CN0144</t>
  </si>
  <si>
    <t>PB20CN0145</t>
  </si>
  <si>
    <t>PB20CN0146</t>
  </si>
  <si>
    <t>PB20CN0147</t>
  </si>
  <si>
    <t>PB20CN0148</t>
  </si>
  <si>
    <t>PB20CN0149</t>
  </si>
  <si>
    <t>PB20CN0152</t>
  </si>
  <si>
    <t>PB20CN0153</t>
  </si>
  <si>
    <t>PB20CN0155</t>
  </si>
  <si>
    <t>PB20CN0156</t>
  </si>
  <si>
    <t>PB20CN0157</t>
  </si>
  <si>
    <t>PB20INV4075</t>
  </si>
  <si>
    <t>PB20INV4076</t>
  </si>
  <si>
    <t>PB20INV4077</t>
  </si>
  <si>
    <t>PB20INV4078</t>
  </si>
  <si>
    <t>PB20INV4079</t>
  </si>
  <si>
    <t>PB20INV4080</t>
  </si>
  <si>
    <t>PB20INV4081</t>
  </si>
  <si>
    <t>PB20INV4082</t>
  </si>
  <si>
    <t>PB20INV4083</t>
  </si>
  <si>
    <t>PB20INV4084</t>
  </si>
  <si>
    <t>PB20INV4085</t>
  </si>
  <si>
    <t>PB20INV4086</t>
  </si>
  <si>
    <t>PB20INV4087</t>
  </si>
  <si>
    <t>PB20INV4088</t>
  </si>
  <si>
    <t>PB20INV4089</t>
  </si>
  <si>
    <t>PB20INV4090</t>
  </si>
  <si>
    <t>PB20INV4091</t>
  </si>
  <si>
    <t>PB20INV4092</t>
  </si>
  <si>
    <t>PB20INV4093</t>
  </si>
  <si>
    <t>PB20INV4094</t>
  </si>
  <si>
    <t>PB20INV4095</t>
  </si>
  <si>
    <t>PB20INV4096</t>
  </si>
  <si>
    <t>PB20INV4097</t>
  </si>
  <si>
    <t>PB20INV4098</t>
  </si>
  <si>
    <t>PB20INV4099</t>
  </si>
  <si>
    <t>PB20INV4100</t>
  </si>
  <si>
    <t>PB20INV4101</t>
  </si>
  <si>
    <t>PB20INV4102</t>
  </si>
  <si>
    <t>PB20INV4103</t>
  </si>
  <si>
    <t>PB20INV4104</t>
  </si>
  <si>
    <t>PB20INV4105</t>
  </si>
  <si>
    <t>PB20INV4106</t>
  </si>
  <si>
    <t>PB20INV4107</t>
  </si>
  <si>
    <t>PB20INV4108</t>
  </si>
  <si>
    <t>PB20INV4109</t>
  </si>
  <si>
    <t>PB20INV4110</t>
  </si>
  <si>
    <t>PB20INV4111</t>
  </si>
  <si>
    <t>PB20INV4112</t>
  </si>
  <si>
    <t>PB20INV4113</t>
  </si>
  <si>
    <t>PB20INV4114</t>
  </si>
  <si>
    <t>PB20INV4115</t>
  </si>
  <si>
    <t>PB20INV4116</t>
  </si>
  <si>
    <t>PB20INV4117</t>
  </si>
  <si>
    <t>PB20INV4118</t>
  </si>
  <si>
    <t>PB20INV4119</t>
  </si>
  <si>
    <t>PB20INV4120</t>
  </si>
  <si>
    <t>PB20INV4121</t>
  </si>
  <si>
    <t>PB20INV4122</t>
  </si>
  <si>
    <t>PB20INV4123</t>
  </si>
  <si>
    <t>PB20INV4124</t>
  </si>
  <si>
    <t>PB20INV4125</t>
  </si>
  <si>
    <t>PB20INV4126</t>
  </si>
  <si>
    <t>PB20INV4127</t>
  </si>
  <si>
    <t>PB20INV4128</t>
  </si>
  <si>
    <t>PB20INV4129</t>
  </si>
  <si>
    <t>PB20INV4130</t>
  </si>
  <si>
    <t>PB20INV4131</t>
  </si>
  <si>
    <t>PB20INV4132</t>
  </si>
  <si>
    <t>PB20INV4133</t>
  </si>
  <si>
    <t>PB20INV4134</t>
  </si>
  <si>
    <t>PB20INV4135</t>
  </si>
  <si>
    <t>PB20INV4136</t>
  </si>
  <si>
    <t>PB20INV4137</t>
  </si>
  <si>
    <t>PB20INV4138</t>
  </si>
  <si>
    <t>PB20INV4139</t>
  </si>
  <si>
    <t>PB20INV4140</t>
  </si>
  <si>
    <t>PB20INV4141</t>
  </si>
  <si>
    <t>PB20INV4142</t>
  </si>
  <si>
    <t>PB20INV4143</t>
  </si>
  <si>
    <t>PB20INV4144</t>
  </si>
  <si>
    <t>PB20INV4145</t>
  </si>
  <si>
    <t>PB20INV4146</t>
  </si>
  <si>
    <t>PB20INV4147</t>
  </si>
  <si>
    <t>PB20INV4148</t>
  </si>
  <si>
    <t>PB20INV4149</t>
  </si>
  <si>
    <t>PB20INV4150</t>
  </si>
  <si>
    <t>PB20INV4151</t>
  </si>
  <si>
    <t>PB20INV4152</t>
  </si>
  <si>
    <t>PB20INV4153</t>
  </si>
  <si>
    <t>PB20INV4154</t>
  </si>
  <si>
    <t>PB20INV4155</t>
  </si>
  <si>
    <t>PB20INV4156</t>
  </si>
  <si>
    <t>PB20INV4157</t>
  </si>
  <si>
    <t>PB20INV4158</t>
  </si>
  <si>
    <t>PB20INV4159</t>
  </si>
  <si>
    <t>PB20INV4160</t>
  </si>
  <si>
    <t>PB20INV4161</t>
  </si>
  <si>
    <t>PB20INV4162</t>
  </si>
  <si>
    <t>PB20INV4163</t>
  </si>
  <si>
    <t>PB20INV4164</t>
  </si>
  <si>
    <t>PB20INV4165</t>
  </si>
  <si>
    <t>PB20INV4166</t>
  </si>
  <si>
    <t>PB20INV4167</t>
  </si>
  <si>
    <t>PB20INV4168</t>
  </si>
  <si>
    <t>PB20INV4169</t>
  </si>
  <si>
    <t>PB20INV4170</t>
  </si>
  <si>
    <t>PB20INV4171</t>
  </si>
  <si>
    <t>PB20INV4172</t>
  </si>
  <si>
    <t>PB20INV4173</t>
  </si>
  <si>
    <t>PB20INV4174</t>
  </si>
  <si>
    <t>PB20INV4175</t>
  </si>
  <si>
    <t>PB20INV4176</t>
  </si>
  <si>
    <t>PB20INV4177</t>
  </si>
  <si>
    <t>PB20INV4178</t>
  </si>
  <si>
    <t>PB20INV4179</t>
  </si>
  <si>
    <t>PB20INV4180</t>
  </si>
  <si>
    <t>PB20INV4181</t>
  </si>
  <si>
    <t>PB20INV4182</t>
  </si>
  <si>
    <t>PB20INV4183</t>
  </si>
  <si>
    <t>PB20INV4184</t>
  </si>
  <si>
    <t>PB20INV4185</t>
  </si>
  <si>
    <t>PB20INV4186</t>
  </si>
  <si>
    <t>PB20INV4187</t>
  </si>
  <si>
    <t>PB20INV4188</t>
  </si>
  <si>
    <t>PB20INV4189</t>
  </si>
  <si>
    <t>PB20INV4190</t>
  </si>
  <si>
    <t>PB20INV4191</t>
  </si>
  <si>
    <t>PB20INV4192</t>
  </si>
  <si>
    <t>PB20INV4193</t>
  </si>
  <si>
    <t>PB20INV4194</t>
  </si>
  <si>
    <t>PB20INV4195</t>
  </si>
  <si>
    <t>PB20INV4196</t>
  </si>
  <si>
    <t>PB20INV4197</t>
  </si>
  <si>
    <t>PB20INV4198</t>
  </si>
  <si>
    <t>PB20INV4199</t>
  </si>
  <si>
    <t>PB20INV4200</t>
  </si>
  <si>
    <t>PB20INV4201</t>
  </si>
  <si>
    <t>PB20INV4202</t>
  </si>
  <si>
    <t>PB20INV4203</t>
  </si>
  <si>
    <t>PB20INV4204</t>
  </si>
  <si>
    <t>PB20INV4205</t>
  </si>
  <si>
    <t>PB20INV4206</t>
  </si>
  <si>
    <t>PB20INV4207</t>
  </si>
  <si>
    <t>PB20INV4208</t>
  </si>
  <si>
    <t>PB20INV4209</t>
  </si>
  <si>
    <t>PB20INV4210</t>
  </si>
  <si>
    <t>PB20INV4211</t>
  </si>
  <si>
    <t>PB20INV4212</t>
  </si>
  <si>
    <t>PB20INV4213</t>
  </si>
  <si>
    <t>PB20INV4214</t>
  </si>
  <si>
    <t>PB20INV4215</t>
  </si>
  <si>
    <t>PB20INV4216</t>
  </si>
  <si>
    <t>PB20INV4217</t>
  </si>
  <si>
    <t>PB20INV4218</t>
  </si>
  <si>
    <t>PB20INV4219</t>
  </si>
  <si>
    <t>PB20INV4220</t>
  </si>
  <si>
    <t>PB20INV4221</t>
  </si>
  <si>
    <t>PB20INV4222</t>
  </si>
  <si>
    <t>PB20INV4223</t>
  </si>
  <si>
    <t>PB20INV4224</t>
  </si>
  <si>
    <t>PB20INV4225</t>
  </si>
  <si>
    <t>PB20INV4226</t>
  </si>
  <si>
    <t>PB20INV4227</t>
  </si>
  <si>
    <t>PB20INV4228</t>
  </si>
  <si>
    <t>PB20INV4229</t>
  </si>
  <si>
    <t>PB20INV4230</t>
  </si>
  <si>
    <t>PB20INV4231</t>
  </si>
  <si>
    <t>PB20INV4232</t>
  </si>
  <si>
    <t>PB20INV4233</t>
  </si>
  <si>
    <t>PB20INV4234</t>
  </si>
  <si>
    <t>PB20INV4235</t>
  </si>
  <si>
    <t>PB20INV4236</t>
  </si>
  <si>
    <t>PB20INV4237</t>
  </si>
  <si>
    <t>PB20INV4238</t>
  </si>
  <si>
    <t>PB20INV4239</t>
  </si>
  <si>
    <t>PB20INV4240</t>
  </si>
  <si>
    <t>PB20INV4241</t>
  </si>
  <si>
    <t>PB20INV4242</t>
  </si>
  <si>
    <t>PB20INV4243</t>
  </si>
  <si>
    <t>PB20INV4244</t>
  </si>
  <si>
    <t>PB20INV4245</t>
  </si>
  <si>
    <t>PB20INV4246</t>
  </si>
  <si>
    <t>PB20INV4247</t>
  </si>
  <si>
    <t>PB20INV4248</t>
  </si>
  <si>
    <t>PB20INV4249</t>
  </si>
  <si>
    <t>PB20INV4250</t>
  </si>
  <si>
    <t>PB20INV4251</t>
  </si>
  <si>
    <t>PB20INV4252</t>
  </si>
  <si>
    <t>PB20INV4253</t>
  </si>
  <si>
    <t>PB20INV4254</t>
  </si>
  <si>
    <t>PB20INV4255</t>
  </si>
  <si>
    <t>PB20INV4256</t>
  </si>
  <si>
    <t>PB20INV4257</t>
  </si>
  <si>
    <t>PB20INV4258</t>
  </si>
  <si>
    <t>PB20INV4259</t>
  </si>
  <si>
    <t>PB20INV4260</t>
  </si>
  <si>
    <t>PB20INV4261</t>
  </si>
  <si>
    <t>PB20INV4262</t>
  </si>
  <si>
    <t>PB20INV4263</t>
  </si>
  <si>
    <t>PB20INV4264</t>
  </si>
  <si>
    <t>PB20INV4265</t>
  </si>
  <si>
    <t>PB20INV4266</t>
  </si>
  <si>
    <t>PB20INV4267</t>
  </si>
  <si>
    <t>PB20INV4268</t>
  </si>
  <si>
    <t>PB20INV4269</t>
  </si>
  <si>
    <t>PB20INV4270</t>
  </si>
  <si>
    <t>PB20INV4271</t>
  </si>
  <si>
    <t>PB20INV4272</t>
  </si>
  <si>
    <t>PB20INV4273</t>
  </si>
  <si>
    <t>PB20INV4274</t>
  </si>
  <si>
    <t>PB20INV4275</t>
  </si>
  <si>
    <t>PB20INV4276</t>
  </si>
  <si>
    <t>PB20INV4277</t>
  </si>
  <si>
    <t>PB20INV4278</t>
  </si>
  <si>
    <t>PB20INV4279</t>
  </si>
  <si>
    <t>PB20INV4280</t>
  </si>
  <si>
    <t>PB20INV4281</t>
  </si>
  <si>
    <t>PB20INV4282</t>
  </si>
  <si>
    <t>PB20INV4283</t>
  </si>
  <si>
    <t>PB20INV4284</t>
  </si>
  <si>
    <t>PB20INV4285</t>
  </si>
  <si>
    <t>PB20INV4286</t>
  </si>
  <si>
    <t>PB20INV4287</t>
  </si>
  <si>
    <t>PB20INV4288</t>
  </si>
  <si>
    <t>PB20INV4289</t>
  </si>
  <si>
    <t>PB20INV4290</t>
  </si>
  <si>
    <t>PB20INV4291</t>
  </si>
  <si>
    <t>PB20INV4292</t>
  </si>
  <si>
    <t>PB20INV4293</t>
  </si>
  <si>
    <t>PB20INV4294</t>
  </si>
  <si>
    <t>PB20INV4295</t>
  </si>
  <si>
    <t>PB20INV4296</t>
  </si>
  <si>
    <t>PB20INV4297</t>
  </si>
  <si>
    <t>PB20INV4298</t>
  </si>
  <si>
    <t>PB20INV4299</t>
  </si>
  <si>
    <t>PB20INV4300</t>
  </si>
  <si>
    <t>PB20INV4301</t>
  </si>
  <si>
    <t>PB20INV4302</t>
  </si>
  <si>
    <t>PB20INV4303</t>
  </si>
  <si>
    <t>PB20INV4304</t>
  </si>
  <si>
    <t>PB20INV4305</t>
  </si>
  <si>
    <t>PB20INV4306</t>
  </si>
  <si>
    <t>PB20INV4307</t>
  </si>
  <si>
    <t>PB20INV4308</t>
  </si>
  <si>
    <t>PB20INV4309</t>
  </si>
  <si>
    <t>PB20INV4310</t>
  </si>
  <si>
    <t>PB20INV4311</t>
  </si>
  <si>
    <t>PB20INV4312</t>
  </si>
  <si>
    <t>PB20INV4313</t>
  </si>
  <si>
    <t>PB20INV4314</t>
  </si>
  <si>
    <t>PB20INV4315</t>
  </si>
  <si>
    <t>PB20INV4316</t>
  </si>
  <si>
    <t>PB20INV4317</t>
  </si>
  <si>
    <t>PB20INV4318</t>
  </si>
  <si>
    <t>PB20INV4319</t>
  </si>
  <si>
    <t>PB20INV4320</t>
  </si>
  <si>
    <t>PB20INV4321</t>
  </si>
  <si>
    <t>PB20INV4322</t>
  </si>
  <si>
    <t>PB20INV4323</t>
  </si>
  <si>
    <t>PB20INV4324</t>
  </si>
  <si>
    <t>PB20INV4325</t>
  </si>
  <si>
    <t>PB20INV4326</t>
  </si>
  <si>
    <t>PB20INV4327</t>
  </si>
  <si>
    <t>PB20INV4328</t>
  </si>
  <si>
    <t>PB20INV4329</t>
  </si>
  <si>
    <t>PB20INV4330</t>
  </si>
  <si>
    <t>PB20INV4331</t>
  </si>
  <si>
    <t>PB20INV4332</t>
  </si>
  <si>
    <t>PB20INV4333</t>
  </si>
  <si>
    <t>PB20INV4334</t>
  </si>
  <si>
    <t>PB20INV4335</t>
  </si>
  <si>
    <t>PB20INV4336</t>
  </si>
  <si>
    <t>PB20INV4337</t>
  </si>
  <si>
    <t>PB20INV4338</t>
  </si>
  <si>
    <t>PB20INV4339</t>
  </si>
  <si>
    <t>PB20INV4340</t>
  </si>
  <si>
    <t>PB20INV4341</t>
  </si>
  <si>
    <t>PB20INV4342</t>
  </si>
  <si>
    <t>PB20INV4343</t>
  </si>
  <si>
    <t>PB20INV4344</t>
  </si>
  <si>
    <t>PB20INV4345</t>
  </si>
  <si>
    <t>PB20INV4346</t>
  </si>
  <si>
    <t>PB20INV4347</t>
  </si>
  <si>
    <t>PB20INV4348</t>
  </si>
  <si>
    <t>PB20INV4349</t>
  </si>
  <si>
    <t>PB20INV4350</t>
  </si>
  <si>
    <t>PB20INV4351</t>
  </si>
  <si>
    <t>PB20INV4352</t>
  </si>
  <si>
    <t>PB20INV4353</t>
  </si>
  <si>
    <t>PB20INV4354</t>
  </si>
  <si>
    <t>PB20INV4355</t>
  </si>
  <si>
    <t>PB20INV4356</t>
  </si>
  <si>
    <t>PB20INV4357</t>
  </si>
  <si>
    <t>PB20INV4358</t>
  </si>
  <si>
    <t>PB20INV4359</t>
  </si>
  <si>
    <t>PB20INV4360</t>
  </si>
  <si>
    <t>PB20INV4361</t>
  </si>
  <si>
    <t>PB20INV4362</t>
  </si>
  <si>
    <t>PB20INV4363</t>
  </si>
  <si>
    <t>PB20INV4364</t>
  </si>
  <si>
    <t>PB20INV4365</t>
  </si>
  <si>
    <t>PB20INV4366</t>
  </si>
  <si>
    <t>PB20INV4367</t>
  </si>
  <si>
    <t>PB20INV4368</t>
  </si>
  <si>
    <t>PB20INV4369</t>
  </si>
  <si>
    <t>PB20INV4370</t>
  </si>
  <si>
    <t>PB20INV4371</t>
  </si>
  <si>
    <t>PB20INV4372</t>
  </si>
  <si>
    <t>PB20INV4373</t>
  </si>
  <si>
    <t>PB20INV4374</t>
  </si>
  <si>
    <t>PB20INV4375</t>
  </si>
  <si>
    <t>PB20INV4376</t>
  </si>
  <si>
    <t>PB20INV4377</t>
  </si>
  <si>
    <t>PB20INV4378</t>
  </si>
  <si>
    <t>PB20INV4379</t>
  </si>
  <si>
    <t>PB20INV4380</t>
  </si>
  <si>
    <t>PB20INV4381</t>
  </si>
  <si>
    <t>PB20INV4382</t>
  </si>
  <si>
    <t>PB20INV4383</t>
  </si>
  <si>
    <t>PB20INV4384</t>
  </si>
  <si>
    <t>PB20INV4385</t>
  </si>
  <si>
    <t>PB20INV4386</t>
  </si>
  <si>
    <t>PB20INV4387</t>
  </si>
  <si>
    <t>PB20INV4388</t>
  </si>
  <si>
    <t>PB20INV4389</t>
  </si>
  <si>
    <t>PB20INV4390</t>
  </si>
  <si>
    <t>PB20INV4391</t>
  </si>
  <si>
    <t>PB20INV4392</t>
  </si>
  <si>
    <t>PB20INV4393</t>
  </si>
  <si>
    <t>PB20INV4394</t>
  </si>
  <si>
    <t>PB20INV4395</t>
  </si>
  <si>
    <t>PB20INV4396</t>
  </si>
  <si>
    <t>PB20INV4397</t>
  </si>
  <si>
    <t>PB20INV4398</t>
  </si>
  <si>
    <t>PB20INV4399</t>
  </si>
  <si>
    <t>PB20INV4400</t>
  </si>
  <si>
    <t>PB20INV4401</t>
  </si>
  <si>
    <t>PB20INV4402</t>
  </si>
  <si>
    <t>PB20INV4403</t>
  </si>
  <si>
    <t>PB20INV4404</t>
  </si>
  <si>
    <t>PB20INV4405</t>
  </si>
  <si>
    <t>PB20INV4406</t>
  </si>
  <si>
    <t>PB20INV4407</t>
  </si>
  <si>
    <t>PB20INV4408</t>
  </si>
  <si>
    <t>PB20INV4409</t>
  </si>
  <si>
    <t>PB20INV4410</t>
  </si>
  <si>
    <t>PB20INV4411</t>
  </si>
  <si>
    <t>PB20INV4412</t>
  </si>
  <si>
    <t>PB20INV4413</t>
  </si>
  <si>
    <t>PB20INV4414</t>
  </si>
  <si>
    <t>PB20INV4415</t>
  </si>
  <si>
    <t>PB20INV4416</t>
  </si>
  <si>
    <t>PB20INV4417</t>
  </si>
  <si>
    <t>PB20INV4418</t>
  </si>
  <si>
    <t>PB20INV4419</t>
  </si>
  <si>
    <t>PB20INV4420</t>
  </si>
  <si>
    <t>PB20INV4421</t>
  </si>
  <si>
    <t>PB20INV4422</t>
  </si>
  <si>
    <t>PB20INV4423</t>
  </si>
  <si>
    <t>PB20INV4424</t>
  </si>
  <si>
    <t>PB20INV4425</t>
  </si>
  <si>
    <t>PB20INV4426</t>
  </si>
  <si>
    <t>PB20INV4427</t>
  </si>
  <si>
    <t>PB20INV4428</t>
  </si>
  <si>
    <t>PB20INV4429</t>
  </si>
  <si>
    <t>PB20INV4430</t>
  </si>
  <si>
    <t>PB20INV4431</t>
  </si>
  <si>
    <t>PB20INV4432</t>
  </si>
  <si>
    <t>PB20INV4433</t>
  </si>
  <si>
    <t>PB20INV4434</t>
  </si>
  <si>
    <t>PB20INV4435</t>
  </si>
  <si>
    <t>PB20INV4436</t>
  </si>
  <si>
    <t>PB20INV4437</t>
  </si>
  <si>
    <t>PB20INV4438</t>
  </si>
  <si>
    <t>PB20INV4439</t>
  </si>
  <si>
    <t>PB20INV4440</t>
  </si>
  <si>
    <t>PB20INV4441</t>
  </si>
  <si>
    <t>PB20INV4442</t>
  </si>
  <si>
    <t>PB20INV4443</t>
  </si>
  <si>
    <t>PB20INV4444</t>
  </si>
  <si>
    <t>PB20INV4445</t>
  </si>
  <si>
    <t>PB20INV4446</t>
  </si>
  <si>
    <t>PB20INV4447</t>
  </si>
  <si>
    <t>PB20INV4448</t>
  </si>
  <si>
    <t>PB20INV4449</t>
  </si>
  <si>
    <t>PB20INV4450</t>
  </si>
  <si>
    <t>PB20INV4451</t>
  </si>
  <si>
    <t>PB20INV4452</t>
  </si>
  <si>
    <t>PB20INV4453</t>
  </si>
  <si>
    <t>PB20INV4454</t>
  </si>
  <si>
    <t>PB20INV4455</t>
  </si>
  <si>
    <t>PB20INV4456</t>
  </si>
  <si>
    <t>PB20INV4457</t>
  </si>
  <si>
    <t>PB20INV4458</t>
  </si>
  <si>
    <t>PB20INV4459</t>
  </si>
  <si>
    <t>PB20INV4460</t>
  </si>
  <si>
    <t>PB20INV4461</t>
  </si>
  <si>
    <t>PB20INV4462</t>
  </si>
  <si>
    <t>PB20INV4463</t>
  </si>
  <si>
    <t>PB20INV4464</t>
  </si>
  <si>
    <t>PB20INV4465</t>
  </si>
  <si>
    <t>PB20INV4466</t>
  </si>
  <si>
    <t>PB20INV4467</t>
  </si>
  <si>
    <t>PB20INV4468</t>
  </si>
  <si>
    <t>PB20INV4469</t>
  </si>
  <si>
    <t>PB20INV4470</t>
  </si>
  <si>
    <t>PB20INV4471</t>
  </si>
  <si>
    <t>PB20INV4472</t>
  </si>
  <si>
    <t>PB20INV4473</t>
  </si>
  <si>
    <t>PB20INV4474</t>
  </si>
  <si>
    <t>PB20INV4475</t>
  </si>
  <si>
    <t>PB20INV4476</t>
  </si>
  <si>
    <t>PB20INV4477</t>
  </si>
  <si>
    <t>PB20INV4478</t>
  </si>
  <si>
    <t>PB20INV4479</t>
  </si>
  <si>
    <t>PB20INV4480</t>
  </si>
  <si>
    <t>PB20INV4481</t>
  </si>
  <si>
    <t>PB20INV4482</t>
  </si>
  <si>
    <t>PB20INV4483</t>
  </si>
  <si>
    <t>PB20INV4484</t>
  </si>
  <si>
    <t>PB20INV4485</t>
  </si>
  <si>
    <t>PB20INV4486</t>
  </si>
  <si>
    <t>PB20INV4487</t>
  </si>
  <si>
    <t>PB20INV4488</t>
  </si>
  <si>
    <t>PB20INV4489</t>
  </si>
  <si>
    <t>PB20INV4490</t>
  </si>
  <si>
    <t>PB20INV4491</t>
  </si>
  <si>
    <t>PB20INV4492</t>
  </si>
  <si>
    <t>PB20INV4493</t>
  </si>
  <si>
    <t>PB20INV4494</t>
  </si>
  <si>
    <t>PB20INV4495</t>
  </si>
  <si>
    <t>PB20INV4496</t>
  </si>
  <si>
    <t>PB20INV4497</t>
  </si>
  <si>
    <t>PB20INV4498</t>
  </si>
  <si>
    <t>PB20INV4499</t>
  </si>
  <si>
    <t>PB20INV4500</t>
  </si>
  <si>
    <t>PB20INV4501</t>
  </si>
  <si>
    <t>PB20INV4502</t>
  </si>
  <si>
    <t>PB20INV4503</t>
  </si>
  <si>
    <t>PB20INV4504</t>
  </si>
  <si>
    <t>PB20INV4505</t>
  </si>
  <si>
    <t>PB20INV4506</t>
  </si>
  <si>
    <t>PB20INV4507</t>
  </si>
  <si>
    <t>PB20INV4508</t>
  </si>
  <si>
    <t>PB20INV4509</t>
  </si>
  <si>
    <t>PB20INV4510</t>
  </si>
  <si>
    <t>PB20INV4511</t>
  </si>
  <si>
    <t>PB20INV4512</t>
  </si>
  <si>
    <t>PB20INV4513</t>
  </si>
  <si>
    <t>PB20INV4514</t>
  </si>
  <si>
    <t>PB20INV4515</t>
  </si>
  <si>
    <t>PB20INV4516</t>
  </si>
  <si>
    <t>PB20INV4517</t>
  </si>
  <si>
    <t>PB20INV4518</t>
  </si>
  <si>
    <t>PB20INV4519</t>
  </si>
  <si>
    <t>PB20INV4520</t>
  </si>
  <si>
    <t>PB20INV4521</t>
  </si>
  <si>
    <t>PB20INV4522</t>
  </si>
  <si>
    <t>PB20INV4523</t>
  </si>
  <si>
    <t>PB20INV4524</t>
  </si>
  <si>
    <t>PB20INV4525</t>
  </si>
  <si>
    <t>PB20INV4526</t>
  </si>
  <si>
    <t>PB20INV4527</t>
  </si>
  <si>
    <t>PB20INV4528</t>
  </si>
  <si>
    <t>PB20INV4529</t>
  </si>
  <si>
    <t>PB20INV4530</t>
  </si>
  <si>
    <t>PB20INV4531</t>
  </si>
  <si>
    <t>PB20INV4532</t>
  </si>
  <si>
    <t>PB20INV4533</t>
  </si>
  <si>
    <t>PB20INV4534</t>
  </si>
  <si>
    <t>PB20INV4535</t>
  </si>
  <si>
    <t>PB20INV4536</t>
  </si>
  <si>
    <t>PB20INV4537</t>
  </si>
  <si>
    <t>PB20INV4538</t>
  </si>
  <si>
    <t>PB20INV4539</t>
  </si>
  <si>
    <t>PB20INV4540</t>
  </si>
  <si>
    <t>PB20INV4541</t>
  </si>
  <si>
    <t>PB20INV4542</t>
  </si>
  <si>
    <t>PB20INV4543</t>
  </si>
  <si>
    <t>PB20INV4544</t>
  </si>
  <si>
    <t>PB20INV4545</t>
  </si>
  <si>
    <t>PB20INV4546</t>
  </si>
  <si>
    <t>PB20INV4547</t>
  </si>
  <si>
    <t>PB20INV4548</t>
  </si>
  <si>
    <t>PB20INV4549</t>
  </si>
  <si>
    <t>PB20INV4550</t>
  </si>
  <si>
    <t>PB20INV4551</t>
  </si>
  <si>
    <t>PB20INV4552</t>
  </si>
  <si>
    <t>PB20INV4553</t>
  </si>
  <si>
    <t>PB20INV4554</t>
  </si>
  <si>
    <t>PB20INV4555</t>
  </si>
  <si>
    <t>PB20INV4556</t>
  </si>
  <si>
    <t>PB20INV4557</t>
  </si>
  <si>
    <t>PB20INV4558</t>
  </si>
  <si>
    <t>PB20INV4559</t>
  </si>
  <si>
    <t>PB20INV4560</t>
  </si>
  <si>
    <t>PB20INV4561</t>
  </si>
  <si>
    <t>PB20INV4562</t>
  </si>
  <si>
    <t>PB20INV4563</t>
  </si>
  <si>
    <t>PB20INV4564</t>
  </si>
  <si>
    <t>PB20INV4565</t>
  </si>
  <si>
    <t>PB20INV4566</t>
  </si>
  <si>
    <t>PB20INV4567</t>
  </si>
  <si>
    <t>PB20INV4568</t>
  </si>
  <si>
    <t>PB20INV4569</t>
  </si>
  <si>
    <t>PB20INV4570</t>
  </si>
  <si>
    <t>PB20INV4571</t>
  </si>
  <si>
    <t>PB20INV4572</t>
  </si>
  <si>
    <t>PB20INV4573</t>
  </si>
  <si>
    <t>PB20INV4574</t>
  </si>
  <si>
    <t>PB20INV4575</t>
  </si>
  <si>
    <t>PB20INV4576</t>
  </si>
  <si>
    <t>PB20INV4577</t>
  </si>
  <si>
    <t>PB20INV4578</t>
  </si>
  <si>
    <t>PB20INV4579</t>
  </si>
  <si>
    <t>PB20INV4580</t>
  </si>
  <si>
    <t>PB20INV4581</t>
  </si>
  <si>
    <t>PB20INV4582</t>
  </si>
  <si>
    <t>PB20INV4583</t>
  </si>
  <si>
    <t>PB20INV4584</t>
  </si>
  <si>
    <t>PB20INV4585</t>
  </si>
  <si>
    <t>PB20INV4586</t>
  </si>
  <si>
    <t>PB20INV4587</t>
  </si>
  <si>
    <t>PB20INV4588</t>
  </si>
  <si>
    <t>PB20INV4589</t>
  </si>
  <si>
    <t>PB20INV4590</t>
  </si>
  <si>
    <t>PB20INV4591</t>
  </si>
  <si>
    <t>PB20INV4592</t>
  </si>
  <si>
    <t>PB20INV4593</t>
  </si>
  <si>
    <t>PB20INV4594</t>
  </si>
  <si>
    <t>PB20INV4595</t>
  </si>
  <si>
    <t>PB20INV4596</t>
  </si>
  <si>
    <t>PB20INV4597</t>
  </si>
  <si>
    <t>PB20INV4598</t>
  </si>
  <si>
    <t>PB20INV4599</t>
  </si>
  <si>
    <t>PB20INV4600</t>
  </si>
  <si>
    <t>PB20INV4601</t>
  </si>
  <si>
    <t>PB20INV4602</t>
  </si>
  <si>
    <t>PB20INV4603</t>
  </si>
  <si>
    <t>PB20INV4604</t>
  </si>
  <si>
    <t>PB20INV4605</t>
  </si>
  <si>
    <t>PB20INV4606</t>
  </si>
  <si>
    <t>PB20INV4607</t>
  </si>
  <si>
    <t>PB20INV4608</t>
  </si>
  <si>
    <t>PB20INV4609</t>
  </si>
  <si>
    <t>PB20INV4610</t>
  </si>
  <si>
    <t>PB20INV4611</t>
  </si>
  <si>
    <t>PB20INV4612</t>
  </si>
  <si>
    <t>PB20INV4613</t>
  </si>
  <si>
    <t>PB20INV4614</t>
  </si>
  <si>
    <t>PB20INV4615</t>
  </si>
  <si>
    <t>PB20INV4616</t>
  </si>
  <si>
    <t>PB20INV4617</t>
  </si>
  <si>
    <t>PB20INV4618</t>
  </si>
  <si>
    <t>PB20INV4619</t>
  </si>
  <si>
    <t>PB20INV4620</t>
  </si>
  <si>
    <t>PB20INV4621</t>
  </si>
  <si>
    <t>PB20INV4622</t>
  </si>
  <si>
    <t>PB20INV4623</t>
  </si>
  <si>
    <t>PB20INV4624</t>
  </si>
  <si>
    <t>PB20INV4625</t>
  </si>
  <si>
    <t>PB20INV4626</t>
  </si>
  <si>
    <t>PB20INV4627</t>
  </si>
  <si>
    <t>PB20INV4628</t>
  </si>
  <si>
    <t>PB20INV4629</t>
  </si>
  <si>
    <t>PB20INV4630</t>
  </si>
  <si>
    <t>PB20INV4631</t>
  </si>
  <si>
    <t>PB20INV4632</t>
  </si>
  <si>
    <t>PB20INV4633</t>
  </si>
  <si>
    <t>PB20INV4634</t>
  </si>
  <si>
    <t>PB20INV4635</t>
  </si>
  <si>
    <t>PB20INV4636</t>
  </si>
  <si>
    <t>PB20INV4637</t>
  </si>
  <si>
    <t>PB20INV4638</t>
  </si>
  <si>
    <t>PB20INV4639</t>
  </si>
  <si>
    <t>PB20INV4640</t>
  </si>
  <si>
    <t>PB20INV4641</t>
  </si>
  <si>
    <t>PB20INV4642</t>
  </si>
  <si>
    <t>PB20INV4643</t>
  </si>
  <si>
    <t>PB20INV4644</t>
  </si>
  <si>
    <t>PB20INV4645</t>
  </si>
  <si>
    <t>PB20INV4646</t>
  </si>
  <si>
    <t>PB20INV4647</t>
  </si>
  <si>
    <t>PB20INV4648</t>
  </si>
  <si>
    <t>PB20INV4649</t>
  </si>
  <si>
    <t>PB20INV4650</t>
  </si>
  <si>
    <t>PB20INV4651</t>
  </si>
  <si>
    <t>PB20INV4652</t>
  </si>
  <si>
    <t>PB20INV4653</t>
  </si>
  <si>
    <t>PB20INV4654</t>
  </si>
  <si>
    <t>PB20INV4655</t>
  </si>
  <si>
    <t>PB20INV4656</t>
  </si>
  <si>
    <t>PB20INV4657</t>
  </si>
  <si>
    <t>PB20INV4658</t>
  </si>
  <si>
    <t>PB20INV4659</t>
  </si>
  <si>
    <t>PB20INV4660</t>
  </si>
  <si>
    <t>PB20INV4661</t>
  </si>
  <si>
    <t>PB20INV4662</t>
  </si>
  <si>
    <t>PB20INV4663</t>
  </si>
  <si>
    <t>PB20INV4664</t>
  </si>
  <si>
    <t>PB20INV4665</t>
  </si>
  <si>
    <t>PB20INV4666</t>
  </si>
  <si>
    <t>PB20INV4667</t>
  </si>
  <si>
    <t>PB20INV4668</t>
  </si>
  <si>
    <t>PB20INV4669</t>
  </si>
  <si>
    <t>PB20INV4670</t>
  </si>
  <si>
    <t>PB20INV4671</t>
  </si>
  <si>
    <t>PB20INV4672</t>
  </si>
  <si>
    <t>PB20INV4673</t>
  </si>
  <si>
    <t>PB20INV4674</t>
  </si>
  <si>
    <t>PB20INV4675</t>
  </si>
  <si>
    <t>PB20INV4676</t>
  </si>
  <si>
    <t>PB20INV4677</t>
  </si>
  <si>
    <t>PB20INV4678</t>
  </si>
  <si>
    <t>PB20INV4679</t>
  </si>
  <si>
    <t>PB20INV4680</t>
  </si>
  <si>
    <t>PB20INV4681</t>
  </si>
  <si>
    <t>PB20INV4682</t>
  </si>
  <si>
    <t>PB20INV4683</t>
  </si>
  <si>
    <t>PB20INV4684</t>
  </si>
  <si>
    <t>PB20INV4685</t>
  </si>
  <si>
    <t>PB20INV4686</t>
  </si>
  <si>
    <t>PB20INV4687</t>
  </si>
  <si>
    <t>PB20INV4688</t>
  </si>
  <si>
    <t>PB20INV4689</t>
  </si>
  <si>
    <t>PB20INV4690</t>
  </si>
  <si>
    <t>PB20INV4691</t>
  </si>
  <si>
    <t>PB20INV4692</t>
  </si>
  <si>
    <t>PB20INV4693</t>
  </si>
  <si>
    <t>PB20INV4694</t>
  </si>
  <si>
    <t>PB20INV4695</t>
  </si>
  <si>
    <t>PB20INV4696</t>
  </si>
  <si>
    <t>PB20INV4697</t>
  </si>
  <si>
    <t>PB20INV4698</t>
  </si>
  <si>
    <t>PB20INV4699</t>
  </si>
  <si>
    <t>PB20INV4700</t>
  </si>
  <si>
    <t>PB20INV4701</t>
  </si>
  <si>
    <t>PB20INV4702</t>
  </si>
  <si>
    <t>PB20INV4703</t>
  </si>
  <si>
    <t>PB20INV4704</t>
  </si>
  <si>
    <t>PB20INV4705</t>
  </si>
  <si>
    <t>PB20INV4706</t>
  </si>
  <si>
    <t>PB20INV4707</t>
  </si>
  <si>
    <t>PB20INV4708</t>
  </si>
  <si>
    <t>PB20INV4709</t>
  </si>
  <si>
    <t>PB20INV4710</t>
  </si>
  <si>
    <t>PB20INV4711</t>
  </si>
  <si>
    <t>PB20INV4712</t>
  </si>
  <si>
    <t>PB20INV4713</t>
  </si>
  <si>
    <t>PB20INV4714</t>
  </si>
  <si>
    <t>PB20INV4715</t>
  </si>
  <si>
    <t>PB20INV4716</t>
  </si>
  <si>
    <t>PB20INV4717</t>
  </si>
  <si>
    <t>PB20INV4718</t>
  </si>
  <si>
    <t>PB20INV4719</t>
  </si>
  <si>
    <t>PB20INV4720</t>
  </si>
  <si>
    <t>PB20INV4721</t>
  </si>
  <si>
    <t>PB20INV4722</t>
  </si>
  <si>
    <t>PB20INV4723</t>
  </si>
  <si>
    <t>PB20INV4724</t>
  </si>
  <si>
    <t>PB20INV4725</t>
  </si>
  <si>
    <t>PB20INV4726</t>
  </si>
  <si>
    <t>PB20INV4727</t>
  </si>
  <si>
    <t>PB20INV4728</t>
  </si>
  <si>
    <t>PB20INV4729</t>
  </si>
  <si>
    <t>PB20INV4730</t>
  </si>
  <si>
    <t>PB20INV4731</t>
  </si>
  <si>
    <t>PB20INV4732</t>
  </si>
  <si>
    <t>PB20INV4733</t>
  </si>
  <si>
    <t>PB20INV4734</t>
  </si>
  <si>
    <t>PB20INV4735</t>
  </si>
  <si>
    <t>PB20INV4736</t>
  </si>
  <si>
    <t>PB20INV4737</t>
  </si>
  <si>
    <t>PB20INV4738</t>
  </si>
  <si>
    <t>PB20INV4739</t>
  </si>
  <si>
    <t>PB20INV4740</t>
  </si>
  <si>
    <t>PB20INV4741</t>
  </si>
  <si>
    <t>PB20INV4742</t>
  </si>
  <si>
    <t>PB20INV4743</t>
  </si>
  <si>
    <t>PB20INV4744</t>
  </si>
  <si>
    <t>PB20INV4745</t>
  </si>
  <si>
    <t>PB20INV4746</t>
  </si>
  <si>
    <t>PB20INV4747</t>
  </si>
  <si>
    <t>PB20INV4748</t>
  </si>
  <si>
    <t>PB20INV4749</t>
  </si>
  <si>
    <t>PB20INV4750</t>
  </si>
  <si>
    <t>PB20INV4751</t>
  </si>
  <si>
    <t>PB20INV4752</t>
  </si>
  <si>
    <t>PB20INV4753</t>
  </si>
  <si>
    <t>PB20INV4754</t>
  </si>
  <si>
    <t>PB20INV4755</t>
  </si>
  <si>
    <t>PB20INV4756</t>
  </si>
  <si>
    <t>PB20INV4757</t>
  </si>
  <si>
    <t>PB20INV4758</t>
  </si>
  <si>
    <t>PB20INV4759</t>
  </si>
  <si>
    <t>PB20INV4760</t>
  </si>
  <si>
    <t>PB20INV4761</t>
  </si>
  <si>
    <t>PB20INV4762</t>
  </si>
  <si>
    <t>PB20INV4763</t>
  </si>
  <si>
    <t>PB20INV4764</t>
  </si>
  <si>
    <t>PB20INV4765</t>
  </si>
  <si>
    <t>PB20INV4766</t>
  </si>
  <si>
    <t>PB20INV4767</t>
  </si>
  <si>
    <t>PB20INV4768</t>
  </si>
  <si>
    <t>PB20INV4769</t>
  </si>
  <si>
    <t>PB20INV4770</t>
  </si>
  <si>
    <t>PB20INV4771</t>
  </si>
  <si>
    <t>PB20INV4772</t>
  </si>
  <si>
    <t>PB20INV4773</t>
  </si>
  <si>
    <t>PB20INV4774</t>
  </si>
  <si>
    <t>PB20INV4775</t>
  </si>
  <si>
    <t>PB20INV4776</t>
  </si>
  <si>
    <t>PB20INV4777</t>
  </si>
  <si>
    <t>PB20INV4778</t>
  </si>
  <si>
    <t>PB20INV4779</t>
  </si>
  <si>
    <t>PB20INV4780</t>
  </si>
  <si>
    <t>PB20INV4781</t>
  </si>
  <si>
    <t>PB20INV4782</t>
  </si>
  <si>
    <t>PB20INV4783</t>
  </si>
  <si>
    <t>PB20INV4784</t>
  </si>
  <si>
    <t>PB20INV4785</t>
  </si>
  <si>
    <t>PB20INV4786</t>
  </si>
  <si>
    <t>PB20INV4787</t>
  </si>
  <si>
    <t>PB20INV4788</t>
  </si>
  <si>
    <t>PB20INV4789</t>
  </si>
  <si>
    <t>PB20INV4790</t>
  </si>
  <si>
    <t>PB20INV4791</t>
  </si>
  <si>
    <t>PB20INV4792</t>
  </si>
  <si>
    <t>PB20INV4793</t>
  </si>
  <si>
    <t>PB20INV4794</t>
  </si>
  <si>
    <t>PB20INV4795</t>
  </si>
  <si>
    <t>PB20INV4796</t>
  </si>
  <si>
    <t>PB20INV4797</t>
  </si>
  <si>
    <t>PB20INV4798</t>
  </si>
  <si>
    <t>PB20INV4799</t>
  </si>
  <si>
    <t>PB20INV4800</t>
  </si>
  <si>
    <t>PB20INV4801</t>
  </si>
  <si>
    <t>PB20INV4802</t>
  </si>
  <si>
    <t>PB20INV4803</t>
  </si>
  <si>
    <t>PB20INV4804</t>
  </si>
  <si>
    <t>PB20INV4805</t>
  </si>
  <si>
    <t>PB20INV4806</t>
  </si>
  <si>
    <t>PB20INV4807</t>
  </si>
  <si>
    <t>PB20INV4808</t>
  </si>
  <si>
    <t>PB20INV4809</t>
  </si>
  <si>
    <t>PB20INV4810</t>
  </si>
  <si>
    <t>PB20INV4811</t>
  </si>
  <si>
    <t>PC20INV0018</t>
  </si>
  <si>
    <t>PC20INV0019</t>
  </si>
  <si>
    <t>PC20INV0020</t>
  </si>
  <si>
    <t>PC20INV0021</t>
  </si>
  <si>
    <t>PC20INV0022</t>
  </si>
  <si>
    <t>PC20INV0023</t>
  </si>
  <si>
    <t>PC20INV0024</t>
  </si>
  <si>
    <t>PC20INV0025</t>
  </si>
  <si>
    <t>PD20INV0159</t>
  </si>
  <si>
    <t>PD20INV0160</t>
  </si>
  <si>
    <t>PD20INV0161</t>
  </si>
  <si>
    <t>PD20INV0162</t>
  </si>
  <si>
    <t>PD20INV0163</t>
  </si>
  <si>
    <t>PD20INV0164</t>
  </si>
  <si>
    <t>PD20INV0165</t>
  </si>
  <si>
    <t>PD20INV0166</t>
  </si>
  <si>
    <t>PD20INV0167</t>
  </si>
  <si>
    <t>PD20INV0168</t>
  </si>
  <si>
    <t>PD20INV0169</t>
  </si>
  <si>
    <t>PD20INV0170</t>
  </si>
  <si>
    <t>PD20INV0171</t>
  </si>
  <si>
    <t>PD20INV0172</t>
  </si>
  <si>
    <t>PD20INV0173</t>
  </si>
  <si>
    <t>PD20INV0174</t>
  </si>
  <si>
    <t>PD20INV0175</t>
  </si>
  <si>
    <t>PD20INV0176</t>
  </si>
  <si>
    <t>PD20INV0177</t>
  </si>
  <si>
    <t>PD20INV0178</t>
  </si>
  <si>
    <t>PD20INV0179</t>
  </si>
  <si>
    <t>PM20INV0031</t>
  </si>
  <si>
    <t>PM20INV0032</t>
  </si>
  <si>
    <t>PM20INV0033</t>
  </si>
  <si>
    <t>PM20INV0034</t>
  </si>
  <si>
    <t>PM20INV0035</t>
  </si>
  <si>
    <t>PM20INV0036</t>
  </si>
  <si>
    <t>PM20INV0037</t>
  </si>
  <si>
    <t>PB20INV4812</t>
  </si>
  <si>
    <t>ITPL2021123</t>
  </si>
  <si>
    <t>002341/Mar-21</t>
  </si>
  <si>
    <t>QSPL/PO/2021/0644-1</t>
  </si>
  <si>
    <t>PO-S/20-21/002417</t>
  </si>
  <si>
    <t>TSPL/PUR/20-21/339</t>
  </si>
  <si>
    <t>TSPL/PUR/20-21/340</t>
  </si>
  <si>
    <t>QSPL/PO/2021/0670-1</t>
  </si>
  <si>
    <t>002516/Mar-21</t>
  </si>
  <si>
    <t>SS 277</t>
  </si>
  <si>
    <t>HTCPL/310/2020-21</t>
  </si>
  <si>
    <t>PO/G&amp;A-350/2021</t>
  </si>
  <si>
    <t>PO-S/20-21/002543</t>
  </si>
  <si>
    <t>PO/000622/0221</t>
  </si>
  <si>
    <t>PIT/PO/2021/0085-2</t>
  </si>
  <si>
    <t>IRam/PO/HSI/2020-21/60</t>
  </si>
  <si>
    <t>SCS/PO:20-21/158</t>
  </si>
  <si>
    <t>QSPL/PO/2021/0612-1</t>
  </si>
  <si>
    <t>QSPL/PO/2021/0611-1</t>
  </si>
  <si>
    <t>QSPL/PO/2021/0613-1</t>
  </si>
  <si>
    <t>QSPL/PO/2021/0614-1</t>
  </si>
  <si>
    <t>QSPL/PO/2021/0610-2</t>
  </si>
  <si>
    <t>Ocs/20-21/162</t>
  </si>
  <si>
    <t>Quote#-2021_02_34 &amp; Mail</t>
  </si>
  <si>
    <t>26-02-2021 &amp; 01-03-2021</t>
  </si>
  <si>
    <t>Quote#-2021_02_28 &amp; Mail</t>
  </si>
  <si>
    <t>20-02-2021 &amp; 02-03-2021</t>
  </si>
  <si>
    <t>SS 225</t>
  </si>
  <si>
    <t>QSPL/PO/2021/0607-1</t>
  </si>
  <si>
    <t>HTCPL/176/2020-21</t>
  </si>
  <si>
    <t>012/2018-19/MMRDA/Rev-2</t>
  </si>
  <si>
    <t>15-Jannuary-2021</t>
  </si>
  <si>
    <t>SC1902202101CHN</t>
  </si>
  <si>
    <t>ITPL2021122</t>
  </si>
  <si>
    <t>SC03032021KOC</t>
  </si>
  <si>
    <t>PO/000381/0221</t>
  </si>
  <si>
    <t>HTCPL/223/2020-21</t>
  </si>
  <si>
    <t>HTCPL/228/2020-21</t>
  </si>
  <si>
    <t>PO/000200/0221</t>
  </si>
  <si>
    <t>QSPL/PO/2021/0616-1</t>
  </si>
  <si>
    <t>PSA-385</t>
  </si>
  <si>
    <t>ITPL2021118</t>
  </si>
  <si>
    <t>S&amp;P/PTI/003</t>
  </si>
  <si>
    <t>04th Mar 2021</t>
  </si>
  <si>
    <t>QSPL/PO/2021/0618-1</t>
  </si>
  <si>
    <t>Ocs/20-21/164</t>
  </si>
  <si>
    <t>RDP/HYD/HO-PUR/20210220/04417</t>
  </si>
  <si>
    <t>DSIIT20210102</t>
  </si>
  <si>
    <t>as</t>
  </si>
  <si>
    <t>ITPL2021125</t>
  </si>
  <si>
    <t>PO/400/2020-21</t>
  </si>
  <si>
    <t>PO/20-21/MISC/066</t>
  </si>
  <si>
    <t>4th, march 2021</t>
  </si>
  <si>
    <t>002267/Mar-21</t>
  </si>
  <si>
    <t>SS 219</t>
  </si>
  <si>
    <t>28.02.2021</t>
  </si>
  <si>
    <t>HTCPL/232/2020-21</t>
  </si>
  <si>
    <t>SS/2021/ March/e-po/213</t>
  </si>
  <si>
    <t>PO-S/20-21/002295</t>
  </si>
  <si>
    <t xml:space="preserve"> SC04032021CHN</t>
  </si>
  <si>
    <t>HTCPL/237/2020-21</t>
  </si>
  <si>
    <t xml:space="preserve"> SC04032021CHN01</t>
  </si>
  <si>
    <t>GEN/P/210740</t>
  </si>
  <si>
    <t>1. March 2021</t>
  </si>
  <si>
    <t>TSPL/PUR/20-21/325</t>
  </si>
  <si>
    <t>PO-C/20-21/000553</t>
  </si>
  <si>
    <t>24. February 2021</t>
  </si>
  <si>
    <t>PO/000091/1020</t>
  </si>
  <si>
    <t>PO/000093/1020</t>
  </si>
  <si>
    <t>PO/000627/0221</t>
  </si>
  <si>
    <t>TSPL/PUR/20-21/302</t>
  </si>
  <si>
    <t>PBI:2021/02/PO-Posiflex-01</t>
  </si>
  <si>
    <t>QSPL/PO/2021/0625-1</t>
  </si>
  <si>
    <t>RDP/HYD/HO-PUR/20210201/04137</t>
  </si>
  <si>
    <t>HTCPL/250/2020-21</t>
  </si>
  <si>
    <t>SC06032021CHN</t>
  </si>
  <si>
    <t>PO/SSPL/068</t>
  </si>
  <si>
    <t xml:space="preserve"> SC06032021CBE</t>
  </si>
  <si>
    <t>SC08032021CHN01</t>
  </si>
  <si>
    <t>HTCPL/256/2020-21</t>
  </si>
  <si>
    <t xml:space="preserve"> SC08032021CHN</t>
  </si>
  <si>
    <t>PIT/PO/2021/0093-1</t>
  </si>
  <si>
    <t>S&amp;P/PTI/004</t>
  </si>
  <si>
    <t>ITPL2021126</t>
  </si>
  <si>
    <t>PIT/PO/2021/0094-2</t>
  </si>
  <si>
    <t>Quote#-2021_03_40 &amp; Mail</t>
  </si>
  <si>
    <t>04-03-2021 &amp; 09-03-2021</t>
  </si>
  <si>
    <t>Ocs/20-21/165</t>
  </si>
  <si>
    <t>ITPL2021127</t>
  </si>
  <si>
    <t>TSPL/PUR/20-21/326</t>
  </si>
  <si>
    <t xml:space="preserve"> SC27022021CHN01</t>
  </si>
  <si>
    <t>SC09032021CHN01</t>
  </si>
  <si>
    <t>PO-C/20-21/000550</t>
  </si>
  <si>
    <t>19. February 2021</t>
  </si>
  <si>
    <t>QSPL/PO/2021/0627-1</t>
  </si>
  <si>
    <t>QSPL/PO/2021/0626-1</t>
  </si>
  <si>
    <t>Quote#-2021_03_38 &amp; Mail</t>
  </si>
  <si>
    <t xml:space="preserve"> 03-02-2021 &amp; 09-03-2021</t>
  </si>
  <si>
    <t>PO/000087/1020</t>
  </si>
  <si>
    <t>PO/000325/1020</t>
  </si>
  <si>
    <t>PO/000326/1020</t>
  </si>
  <si>
    <t>QSPL/PO/2021/0630-1</t>
  </si>
  <si>
    <t>QSPL/PO/2021/0631-1</t>
  </si>
  <si>
    <t>09-03-20221</t>
  </si>
  <si>
    <t>PO/000227/0321</t>
  </si>
  <si>
    <t>26-02-2021 &amp; 09-03-2021</t>
  </si>
  <si>
    <t>PO/000335/0920</t>
  </si>
  <si>
    <t>Quote#-2021_02_32 &amp; Mail</t>
  </si>
  <si>
    <t>23-02-2021 &amp; 09-03-2021</t>
  </si>
  <si>
    <t>QSPL/PO/2021/0604-1</t>
  </si>
  <si>
    <t>SC10032021CHN</t>
  </si>
  <si>
    <t>PO/000229/0321</t>
  </si>
  <si>
    <t>ITPL2021128</t>
  </si>
  <si>
    <t>MHMU2021PO00113</t>
  </si>
  <si>
    <t>SS 250</t>
  </si>
  <si>
    <t>10.03.3021</t>
  </si>
  <si>
    <t>PC/MAR/PO/2021</t>
  </si>
  <si>
    <t>SC10032021CHN01</t>
  </si>
  <si>
    <t>002325/Mar-21</t>
  </si>
  <si>
    <t>002329/Mar-21</t>
  </si>
  <si>
    <t>SC11032021CHN</t>
  </si>
  <si>
    <t>SS 247</t>
  </si>
  <si>
    <t>PO-C/20-21/000596</t>
  </si>
  <si>
    <t>5. March 2021</t>
  </si>
  <si>
    <t>PO-C/20-21/000591</t>
  </si>
  <si>
    <t>PO/000353/0321</t>
  </si>
  <si>
    <t>PO/000225/0321</t>
  </si>
  <si>
    <t>002337/Mar-21</t>
  </si>
  <si>
    <t>002339/Mar-21</t>
  </si>
  <si>
    <t xml:space="preserve"> QSPL/PO/2021/0635-1</t>
  </si>
  <si>
    <t xml:space="preserve"> 12-03-2021</t>
  </si>
  <si>
    <t>SC12032021CHN</t>
  </si>
  <si>
    <t>SC12032021CBE</t>
  </si>
  <si>
    <t>PO/000086/0920</t>
  </si>
  <si>
    <t>QSPL/PO/2021/0636-1</t>
  </si>
  <si>
    <t>QSPL/PO/2021/0637-1</t>
  </si>
  <si>
    <t>QSPL/PO/2021/0633-1</t>
  </si>
  <si>
    <t>TSPL/PUR/20-21/332</t>
  </si>
  <si>
    <t>PO/000311/0321</t>
  </si>
  <si>
    <t>002343/Mar-21</t>
  </si>
  <si>
    <t>PO-C/20-21/000589</t>
  </si>
  <si>
    <t>HTCPL/275/2020-21</t>
  </si>
  <si>
    <t>QSPL/PO/2021/0640-4</t>
  </si>
  <si>
    <t>TSPL/PUR/20-21/333</t>
  </si>
  <si>
    <t>PO/000401/0321</t>
  </si>
  <si>
    <t>Quote#_2021_02_30</t>
  </si>
  <si>
    <t>QSPL/PO/2021/0609-1</t>
  </si>
  <si>
    <t>SC15032021CHN03</t>
  </si>
  <si>
    <t>002092/Feb-21</t>
  </si>
  <si>
    <t>004/CC/21</t>
  </si>
  <si>
    <t xml:space="preserve"> QSPL/PO/2021/0629-1</t>
  </si>
  <si>
    <t>MHMU2021PO00116</t>
  </si>
  <si>
    <t>QSPL/PO/2021/0642-`1</t>
  </si>
  <si>
    <t>QSPL/PO/2021/0638-1</t>
  </si>
  <si>
    <t>002088/Feb-21</t>
  </si>
  <si>
    <t>SS 203</t>
  </si>
  <si>
    <t>SC16032021CHN01</t>
  </si>
  <si>
    <t>002089/Feb-21</t>
  </si>
  <si>
    <t>PO-116071149</t>
  </si>
  <si>
    <t>PO-116070113</t>
  </si>
  <si>
    <t>PO-116071148</t>
  </si>
  <si>
    <t>PO-S/20-21/002429</t>
  </si>
  <si>
    <t>SC16032021CBE01</t>
  </si>
  <si>
    <t>SC11022021CHN</t>
  </si>
  <si>
    <t>HTCPL/285/2020-21</t>
  </si>
  <si>
    <t>BTM/20-21/053</t>
  </si>
  <si>
    <t>QSPL/PO/2021/0646-1</t>
  </si>
  <si>
    <t>QSPL/PO/2021/0645-1</t>
  </si>
  <si>
    <t>SS 251</t>
  </si>
  <si>
    <t>15.03.2021</t>
  </si>
  <si>
    <t xml:space="preserve"> PIT/PO/2021/0105-1</t>
  </si>
  <si>
    <t>QSPL/PO/2021/0643-1</t>
  </si>
  <si>
    <t>QSPL/PO/2021/0641-1</t>
  </si>
  <si>
    <t>002396/Mar-21</t>
  </si>
  <si>
    <t>HTCPL/297/2020-21</t>
  </si>
  <si>
    <t>ITPL2021130</t>
  </si>
  <si>
    <t>PO/SSPL/ 070</t>
  </si>
  <si>
    <t>PO-C/20-21/000597</t>
  </si>
  <si>
    <t>PO-C/20-21/000606</t>
  </si>
  <si>
    <t>PO-C/20-21/000608</t>
  </si>
  <si>
    <t>PO-C/20-21/000614</t>
  </si>
  <si>
    <t>PO-C/20-21/000604</t>
  </si>
  <si>
    <t>PO-C/20-21/000613</t>
  </si>
  <si>
    <t>Ocs/20-21/168</t>
  </si>
  <si>
    <t>QNL/TGJ20/23653/2020-21</t>
  </si>
  <si>
    <t>PO_240/2020-21</t>
  </si>
  <si>
    <t>ITPL-12</t>
  </si>
  <si>
    <t>PIT/PO/2021/0106-1</t>
  </si>
  <si>
    <t>SS 248</t>
  </si>
  <si>
    <t>001400/Dec20</t>
  </si>
  <si>
    <t>001689/Dec-20</t>
  </si>
  <si>
    <t>001690/Dec-20</t>
  </si>
  <si>
    <t>SC201221022</t>
  </si>
  <si>
    <t>001688/Dec-20</t>
  </si>
  <si>
    <t>Ocs/20-21/123</t>
  </si>
  <si>
    <t>001691/Dec-20</t>
  </si>
  <si>
    <t>SC201204003</t>
  </si>
  <si>
    <t>SC201204006</t>
  </si>
  <si>
    <t>001401/Dec-20</t>
  </si>
  <si>
    <t>Ocs/20-21/170</t>
  </si>
  <si>
    <t>TSPL/PUR/20-21/338</t>
  </si>
  <si>
    <t>TSPL/PUR/20-21/341</t>
  </si>
  <si>
    <t>TSPL/PUR/20-21/342</t>
  </si>
  <si>
    <t>Ocs/20-21/169</t>
  </si>
  <si>
    <t>DSIIT20210066</t>
  </si>
  <si>
    <t>SS 252</t>
  </si>
  <si>
    <t xml:space="preserve"> QSPL/PO/2021/0647-2</t>
  </si>
  <si>
    <t>QSPL/PO/2021/0648-1</t>
  </si>
  <si>
    <t>SS 135</t>
  </si>
  <si>
    <t>PIT/PO/2021/0107</t>
  </si>
  <si>
    <t>14.12.2020</t>
  </si>
  <si>
    <t>002439/Mar-21</t>
  </si>
  <si>
    <t>PO/000504/0321</t>
  </si>
  <si>
    <t>SC19032021CHN01</t>
  </si>
  <si>
    <t>SC20032021CHN01</t>
  </si>
  <si>
    <t>SC20032021CHN02</t>
  </si>
  <si>
    <t>ITPL2021131</t>
  </si>
  <si>
    <t>PO-S/20-21/002492</t>
  </si>
  <si>
    <t>18.March 2021</t>
  </si>
  <si>
    <t>PO-S/20-21/002493</t>
  </si>
  <si>
    <t>18. March 2021</t>
  </si>
  <si>
    <t>PO/2021/574</t>
  </si>
  <si>
    <t>PO-S/20-21/002491</t>
  </si>
  <si>
    <t xml:space="preserve"> 18. March 2021</t>
  </si>
  <si>
    <t>: SC20032021CBE01</t>
  </si>
  <si>
    <t>MHMU2021PO00103</t>
  </si>
  <si>
    <t>MHMU2021PO00118</t>
  </si>
  <si>
    <t>HTCPL/315/2020-21</t>
  </si>
  <si>
    <t>QSPL/PO/2021/0649-1</t>
  </si>
  <si>
    <t>PO/000630/0321</t>
  </si>
  <si>
    <t>PO/000098/0221</t>
  </si>
  <si>
    <t>05-02-021</t>
  </si>
  <si>
    <t>QSPL/PO/2021/0639-1</t>
  </si>
  <si>
    <t>SC22032021CBE01</t>
  </si>
  <si>
    <t>MHMU2021PO00117</t>
  </si>
  <si>
    <t>MHMU2021PO00110</t>
  </si>
  <si>
    <t>MHMU2021PO00111</t>
  </si>
  <si>
    <t>PO/000525/1020</t>
  </si>
  <si>
    <t>PO/000129/1120</t>
  </si>
  <si>
    <t>PO/000130/1120</t>
  </si>
  <si>
    <t>PO/000624/0321</t>
  </si>
  <si>
    <t>MHMU2021PO00121</t>
  </si>
  <si>
    <t>QSPL/PO/2021/0650-1</t>
  </si>
  <si>
    <t>ITPL2021132</t>
  </si>
  <si>
    <t>ITPL2021133</t>
  </si>
  <si>
    <t>QSPL/PO/2021/0654-1</t>
  </si>
  <si>
    <t>MHMU2021PO00108</t>
  </si>
  <si>
    <t>SS 259</t>
  </si>
  <si>
    <t>002431/Mar-21</t>
  </si>
  <si>
    <t>SC23032021CBE01</t>
  </si>
  <si>
    <t>SC23032021CHN01</t>
  </si>
  <si>
    <t>SS 263</t>
  </si>
  <si>
    <t>23.03.2021</t>
  </si>
  <si>
    <t>002467/Mar-21</t>
  </si>
  <si>
    <t>Quote#-2021_03_58 &amp;mail</t>
  </si>
  <si>
    <t>18.03.2021 &amp; 23.03.2021</t>
  </si>
  <si>
    <t>002466/Mar-21</t>
  </si>
  <si>
    <t>SC22032021CHN01</t>
  </si>
  <si>
    <t>Quote# 2021_03_61</t>
  </si>
  <si>
    <t>SS/2021/ March/e-po/224</t>
  </si>
  <si>
    <t>ITPL2021134</t>
  </si>
  <si>
    <t>HTCPL/325/2020-21</t>
  </si>
  <si>
    <t>MHMU2021PO00097</t>
  </si>
  <si>
    <t>PO/2021/108</t>
  </si>
  <si>
    <t>SS 270</t>
  </si>
  <si>
    <t>QSPL/PO/2021/0660-1</t>
  </si>
  <si>
    <t>RDP/HYD/HO-PUR/20210227/04550</t>
  </si>
  <si>
    <t>RDP/HYD/HO-PUR/202103204/04665</t>
  </si>
  <si>
    <t>RDP/HYD/HO-PUR/202103204/04664</t>
  </si>
  <si>
    <t>SS 253</t>
  </si>
  <si>
    <t>RDP/BLR/HO-PUR/20210305/04696</t>
  </si>
  <si>
    <t>TSPL/PUR/20-21/331</t>
  </si>
  <si>
    <t>SS 262</t>
  </si>
  <si>
    <t>Quote#2021_03_47, 48, 51</t>
  </si>
  <si>
    <t>06.03.2021 &amp; 24.03.2021</t>
  </si>
  <si>
    <t>QSPL/PO/2021/0661-1</t>
  </si>
  <si>
    <t>HTCPL/335/2020-21</t>
  </si>
  <si>
    <t>MHMU2021PO00123</t>
  </si>
  <si>
    <t>24th March-2021</t>
  </si>
  <si>
    <t>24.03.2021</t>
  </si>
  <si>
    <t>HTCPL/336/2020-21</t>
  </si>
  <si>
    <t>SC25032021CBE01</t>
  </si>
  <si>
    <t>SC25032021CHN</t>
  </si>
  <si>
    <t>U000445</t>
  </si>
  <si>
    <t xml:space="preserve"> HTCPL/340/2020-21</t>
  </si>
  <si>
    <t>Ocs/20-21/171</t>
  </si>
  <si>
    <t>Ocs/20-21/173</t>
  </si>
  <si>
    <t>Ocs/20-21/172</t>
  </si>
  <si>
    <t>QSPL/PO/2021/0663-1</t>
  </si>
  <si>
    <t>RSBL/20-21/ADMN/1037</t>
  </si>
  <si>
    <t>24.03.21</t>
  </si>
  <si>
    <t>Quote #2021_03_60</t>
  </si>
  <si>
    <t>SC26032021CBE01</t>
  </si>
  <si>
    <t>VPSYS/AMC/CORPORATE/17-18</t>
  </si>
  <si>
    <t>Amended date-05-02-2020</t>
  </si>
  <si>
    <t>QSPL/PO/2021/0664-1</t>
  </si>
  <si>
    <t>PO/000339/1120</t>
  </si>
  <si>
    <t>PO/000338/1120</t>
  </si>
  <si>
    <t>PO/000340/1120</t>
  </si>
  <si>
    <t>2021_03_56</t>
  </si>
  <si>
    <t>15.03.2021 &amp; 23.03.2021</t>
  </si>
  <si>
    <t>PO/000341/1120</t>
  </si>
  <si>
    <t>PO/000131/1120</t>
  </si>
  <si>
    <t>PO/000393/1120</t>
  </si>
  <si>
    <t>PO/000132/1120</t>
  </si>
  <si>
    <t>HTCPL/356/2020-21</t>
  </si>
  <si>
    <t>HTCPL/355/2020-21</t>
  </si>
  <si>
    <t>QSPL/PO/2021/0668-1</t>
  </si>
  <si>
    <t>SC26032021CHN01</t>
  </si>
  <si>
    <t>SC27032021CHN01</t>
  </si>
  <si>
    <t>PO-S/20-21/002539</t>
  </si>
  <si>
    <t>PO/000327/1020</t>
  </si>
  <si>
    <t>ITPL2021136</t>
  </si>
  <si>
    <t>QSPL/PO/2021/0666-1</t>
  </si>
  <si>
    <t>HTCPL/360/2020-21</t>
  </si>
  <si>
    <t>PO-C/20-21/000594</t>
  </si>
  <si>
    <t>PO-C/20-21/000603</t>
  </si>
  <si>
    <t>PO-C/20-21/000611</t>
  </si>
  <si>
    <t>QSPL/PO/2021/0659-1</t>
  </si>
  <si>
    <t xml:space="preserve"> 24-03-2021</t>
  </si>
  <si>
    <t>SS 276</t>
  </si>
  <si>
    <t>TSPL/PUR/20-21/352</t>
  </si>
  <si>
    <t>PO-C/20-21/000599</t>
  </si>
  <si>
    <t>PO-C/20-21/000595</t>
  </si>
  <si>
    <t>PO-S/20-21/002542</t>
  </si>
  <si>
    <t>PO-S/20-21/002545</t>
  </si>
  <si>
    <t>PO-C/20-21/000612</t>
  </si>
  <si>
    <t>PO-S/20-21/002544</t>
  </si>
  <si>
    <t>PO &amp; PTPL/AMC/BLR/20-21/M020</t>
  </si>
  <si>
    <t>PO/2021/531</t>
  </si>
  <si>
    <t>PO/2021/493</t>
  </si>
  <si>
    <t>HTCPL/294/2020-21</t>
  </si>
  <si>
    <t>PO/000045/1020</t>
  </si>
  <si>
    <t>PO/000089/1020</t>
  </si>
  <si>
    <t>002090/Feb-21</t>
  </si>
  <si>
    <t>ITPL2021137</t>
  </si>
  <si>
    <t>PO/000420/1020</t>
  </si>
  <si>
    <t>OCS/20-21/180</t>
  </si>
  <si>
    <t>PO Copy</t>
  </si>
  <si>
    <t>27.02.2020</t>
  </si>
  <si>
    <t>PO/000128/1120</t>
  </si>
  <si>
    <t>SS 261</t>
  </si>
  <si>
    <t>RM2/63286588</t>
  </si>
  <si>
    <t xml:space="preserve"> PIT/PO/2021/0113-1</t>
  </si>
  <si>
    <t>PO/000730/0321</t>
  </si>
  <si>
    <t>Quote # 2021_03_66</t>
  </si>
  <si>
    <t>27.03.2021 &amp; 31.03.2021</t>
  </si>
  <si>
    <t>PO/000729/0321</t>
  </si>
  <si>
    <t>MHMU2021PO00068</t>
  </si>
  <si>
    <t>SS 274</t>
  </si>
  <si>
    <t>MHMU2021PO00131</t>
  </si>
  <si>
    <t>PO/SSPL/ 075</t>
  </si>
  <si>
    <t>ITPL2021129</t>
  </si>
  <si>
    <t>QSPL/PO/2021/0671-1</t>
  </si>
  <si>
    <t>PO/SSPL/ 067</t>
  </si>
  <si>
    <t xml:space="preserve"> QSPL/PO/2021/0657-1</t>
  </si>
  <si>
    <t>SC31032021CHN01</t>
  </si>
  <si>
    <t>PO/000444/1120</t>
  </si>
  <si>
    <t>PO/000396/1120</t>
  </si>
  <si>
    <t>PO/000394/1120</t>
  </si>
  <si>
    <t>PO/000329/1020</t>
  </si>
  <si>
    <t>PSA/323</t>
  </si>
  <si>
    <t>HTCPL/342/2020-21</t>
  </si>
  <si>
    <t>MHMU2021PO00134</t>
  </si>
  <si>
    <t>MHMU2021PO00127</t>
  </si>
  <si>
    <t>SS 275</t>
  </si>
  <si>
    <t>SC30032021CHN01</t>
  </si>
  <si>
    <t>HTCPL/366/2020-21</t>
  </si>
  <si>
    <t>HTCPL/365/2020-21</t>
  </si>
  <si>
    <t xml:space="preserve"> QSPL/PO/2021/0672-1</t>
  </si>
  <si>
    <t>: 31-03-2021</t>
  </si>
  <si>
    <t>002545/Mar-21</t>
  </si>
  <si>
    <t>MHMU2021PO00133</t>
  </si>
  <si>
    <t>The City Centre Westside</t>
  </si>
  <si>
    <t>MHMU2021PO00119</t>
  </si>
  <si>
    <t>SS/2021/ March/e-po/211</t>
  </si>
  <si>
    <t>MHMU2021PO00128</t>
  </si>
  <si>
    <t>MHMU2021PO00130</t>
  </si>
  <si>
    <t>MHMU2021PO00132</t>
  </si>
  <si>
    <t>PO/000369/1220</t>
  </si>
  <si>
    <t>PO/000245/1220</t>
  </si>
  <si>
    <t>MHMU2021PO00112</t>
  </si>
  <si>
    <t>PO/000304/1220</t>
  </si>
  <si>
    <t>MHMU2021PO00114</t>
  </si>
  <si>
    <t>MHMU2021PO00115</t>
  </si>
  <si>
    <t>MHMU2021PO00107</t>
  </si>
  <si>
    <t>Quote#021_03_64</t>
  </si>
  <si>
    <t>26.03.2021 &amp; 1.04.2021</t>
  </si>
  <si>
    <t>01.04.2021</t>
  </si>
  <si>
    <t>TFP/PO/20-21/110</t>
  </si>
  <si>
    <t>CRS/PO/20-21/332</t>
  </si>
  <si>
    <t>CFP/PO/20-21/68</t>
  </si>
  <si>
    <t>PO/422/2020-21</t>
  </si>
  <si>
    <t>TFP/PO/20-21/119</t>
  </si>
  <si>
    <t>POP/000504-20/21</t>
  </si>
  <si>
    <t>09.03.21</t>
  </si>
  <si>
    <t>RSBL/20-21/ADMN/1045</t>
  </si>
  <si>
    <t>17.03.21</t>
  </si>
  <si>
    <t>PO_244/2020-21</t>
  </si>
  <si>
    <t>PO-07599</t>
  </si>
  <si>
    <t>PO04692</t>
  </si>
  <si>
    <t>PO_254/2020-21</t>
  </si>
  <si>
    <t>26.03.21</t>
  </si>
  <si>
    <t>ACS260321</t>
  </si>
  <si>
    <t>kl</t>
  </si>
  <si>
    <t>sdf</t>
  </si>
  <si>
    <t>MHMU2021PO00124</t>
  </si>
  <si>
    <t>Neelakandan-AIDC</t>
  </si>
  <si>
    <t>Baskar-Rug</t>
  </si>
  <si>
    <t>Awtaney-AIDC</t>
  </si>
  <si>
    <t>Jain Sweet &amp; Bhelpuri House</t>
  </si>
  <si>
    <t>Iram Technologies Private Limited</t>
  </si>
  <si>
    <t>Rk Fashion</t>
  </si>
  <si>
    <t>Uspa Kids</t>
  </si>
  <si>
    <t>Hytek Marketing</t>
  </si>
  <si>
    <t>Waisl Limited</t>
  </si>
  <si>
    <t>Pentagon Systems And Automation</t>
  </si>
  <si>
    <t>Oerlikon Balzers Coating India Pvt Ltd</t>
  </si>
  <si>
    <t>Madhurima Sweets</t>
  </si>
  <si>
    <t>Ridhi Sidhi Malls &amp; Multiplexes Private Limited</t>
  </si>
  <si>
    <t>Kalindi Barter Private Limited</t>
  </si>
  <si>
    <t xml:space="preserve"> Svf Entertainment Pvt Ltd</t>
  </si>
  <si>
    <t>Burgerr Addictiooon</t>
  </si>
  <si>
    <t>Annapurna Technologies Inc</t>
  </si>
  <si>
    <t>Crown Clothing</t>
  </si>
  <si>
    <t>Planetronics</t>
  </si>
  <si>
    <t>Karanataka Barcode Technologies_Blr</t>
  </si>
  <si>
    <t>Aggarwal Sweet House</t>
  </si>
  <si>
    <t>Karishma Computers Pvt Ltd</t>
  </si>
  <si>
    <t>M/S.Jain Sweet &amp; Bhelpuri House</t>
  </si>
  <si>
    <t>Rhk Hypermarket Llp</t>
  </si>
  <si>
    <t>Taj Gvk Hotels &amp; Resorts Ltd</t>
  </si>
  <si>
    <t>Whiz Foods Pvt Ltd</t>
  </si>
  <si>
    <t>Sri Galaxy Computers</t>
  </si>
  <si>
    <t>Binod Kumar Agarwal</t>
  </si>
  <si>
    <t>Pragatis Foods</t>
  </si>
  <si>
    <t>Info Barcode Solutions</t>
  </si>
  <si>
    <t>Caculo Retails Pvt. Ltd</t>
  </si>
  <si>
    <t>The Suryaa Hotel</t>
  </si>
  <si>
    <t>Reliance Corporate It Park Limited</t>
  </si>
  <si>
    <t>Aditya Birla Fasion &amp; Retail Limited</t>
  </si>
  <si>
    <t>Klassic Labels</t>
  </si>
  <si>
    <t>Travel Food Services Chennai Pvt Ltd</t>
  </si>
  <si>
    <t>Royal Challenge Restaurent &amp; Bar</t>
  </si>
  <si>
    <t>Satyasai Consultancy Llp</t>
  </si>
  <si>
    <t>Rdss Hotels Private Limited</t>
  </si>
  <si>
    <t>Kathuria Dairy And Sweets</t>
  </si>
  <si>
    <t>Sarasvati Barcode &amp; Peripherals</t>
  </si>
  <si>
    <t>Premier Restaurants Private Limited</t>
  </si>
  <si>
    <t>Majestic Cafe Private Limited</t>
  </si>
  <si>
    <t>Rahul Bakers</t>
  </si>
  <si>
    <t>Silicon Systech &amp;Services Pvt. Ltd</t>
  </si>
  <si>
    <t>Falcon Exim Pvt. Ltd.</t>
  </si>
  <si>
    <t>851-061-501</t>
  </si>
  <si>
    <t>Tray assmbly_cr4000</t>
  </si>
  <si>
    <t>50110266-001fre</t>
  </si>
  <si>
    <t>Nls-fr4080-20</t>
  </si>
  <si>
    <t>Pp8802u+s</t>
  </si>
  <si>
    <t>1911ier-3usb-5-i</t>
  </si>
  <si>
    <t>Printer-mechanism_pp8900</t>
  </si>
  <si>
    <t>Touchpanel-ir xt-3915</t>
  </si>
  <si>
    <t>Rp76v-wuse</t>
  </si>
  <si>
    <t>Pp8800_printermechanism</t>
  </si>
  <si>
    <t>Ck65-l0n-b8c213n</t>
  </si>
  <si>
    <t>Poweradaptor_xenon</t>
  </si>
  <si>
    <t>Ps-05-1000w-c_poweradaptor</t>
  </si>
  <si>
    <t>Pw-nar-18-at_chassis</t>
  </si>
  <si>
    <t>Pw-nar-18-at_psu</t>
  </si>
  <si>
    <t>Pw-namb-18-at</t>
  </si>
  <si>
    <t>Parallel connector cable_xt-4015</t>
  </si>
  <si>
    <t>Pw-ath61-jt</t>
  </si>
  <si>
    <t>Lcdpanel-ps3316</t>
  </si>
  <si>
    <t>Aa1-2031</t>
  </si>
  <si>
    <t>Ab1-3e32</t>
  </si>
  <si>
    <t>Wifi module_rt series</t>
  </si>
  <si>
    <t>Pg-200-2d</t>
  </si>
  <si>
    <t>Wifi module_hs2414-3a</t>
  </si>
  <si>
    <t>871-230-101</t>
  </si>
  <si>
    <t>Ck3raa4s000w4400</t>
  </si>
  <si>
    <t>Usb cable-pd320</t>
  </si>
  <si>
    <t>Intel celeron processor</t>
  </si>
  <si>
    <t>710-129s-001</t>
  </si>
  <si>
    <t>Svcpd43-exw3</t>
  </si>
  <si>
    <t>Mb4-bat-scn01d0-in</t>
  </si>
  <si>
    <t>Usbcable_aura printer</t>
  </si>
  <si>
    <t>Cash drawer tray_wheel</t>
  </si>
  <si>
    <t>871-229-201</t>
  </si>
  <si>
    <t>Ck65-l0n-asn210n</t>
  </si>
  <si>
    <t>Ppps-oipc-setup</t>
  </si>
  <si>
    <t>Ppsw-opintel-pmp36</t>
  </si>
  <si>
    <t>Svcck65-sg3n</t>
  </si>
  <si>
    <t>Mpos800</t>
  </si>
  <si>
    <t>141-000044-962</t>
  </si>
  <si>
    <t>Psu 60w_pos series</t>
  </si>
  <si>
    <t>Ps-3216a</t>
  </si>
  <si>
    <t>Intel core i3_9350k</t>
  </si>
  <si>
    <t>1920idpm-3ser-i</t>
  </si>
  <si>
    <t>Touch control board_xt-4015</t>
  </si>
  <si>
    <t>Usb i/o cable-xt2614</t>
  </si>
  <si>
    <t>Touch panel kit for xt-4015</t>
  </si>
  <si>
    <t>Kb6600_double enter key</t>
  </si>
  <si>
    <t>Kl100_kitchenbell</t>
  </si>
  <si>
    <t>Pc43ta00000202</t>
  </si>
  <si>
    <t>Others Spares</t>
  </si>
  <si>
    <t>Armortec Spares</t>
  </si>
  <si>
    <t>Jos Tech</t>
  </si>
  <si>
    <t>Life Care Medical Foundation</t>
  </si>
  <si>
    <t>Alco Info-Tech Pvt Ltd-Sd</t>
  </si>
  <si>
    <t>Goramu</t>
  </si>
  <si>
    <t>Pioneer Packaging Industries P Ltd</t>
  </si>
  <si>
    <t>Siliguri</t>
  </si>
  <si>
    <t>Murshidabad</t>
  </si>
  <si>
    <t>New Customer</t>
  </si>
  <si>
    <t>SA-105z-B</t>
  </si>
  <si>
    <t xml:space="preserve">PS-3316E+ 4GB/128G SSD
</t>
  </si>
  <si>
    <t>LM-3210E-B</t>
  </si>
  <si>
    <t>MHMU2021TI00681</t>
  </si>
  <si>
    <t>MHMU2021TI00682</t>
  </si>
  <si>
    <t>MHMU2021TI00683</t>
  </si>
  <si>
    <t>MHMU2021TI00685</t>
  </si>
  <si>
    <t>MHMU2021TI00686</t>
  </si>
  <si>
    <t>MHMU2021TI00687</t>
  </si>
  <si>
    <t>MHMU2021TI00688</t>
  </si>
  <si>
    <t>Swift Techno Crafts Private Limited</t>
  </si>
  <si>
    <t>MHMU2021TI00689</t>
  </si>
  <si>
    <t>Somaiya Agencies Pvt Ltd</t>
  </si>
  <si>
    <t>MHMU2021TI00690</t>
  </si>
  <si>
    <t>Lynx Computers Pvt Ltd</t>
  </si>
  <si>
    <t>MHMU2021TI00691</t>
  </si>
  <si>
    <t>C S Rathi And Associates</t>
  </si>
  <si>
    <t>MHMU2021TI00693</t>
  </si>
  <si>
    <t>Extended Comprehensive Warranty Pack for 4th &amp; 5th Years–Xt 4015</t>
  </si>
  <si>
    <t xml:space="preserve">PS3316E+/64Gb Ssd/8GB Ddr3L
</t>
  </si>
  <si>
    <t>MHMU2021TI00695</t>
  </si>
  <si>
    <t>MHMU2021TI00696</t>
  </si>
  <si>
    <t>Mask Hotels Pvt.Ltd</t>
  </si>
  <si>
    <t>MHMU2021TI00697</t>
  </si>
  <si>
    <t>MHMU2021TI00698</t>
  </si>
  <si>
    <t>Sunder Marketing</t>
  </si>
  <si>
    <t>MHMU2021TI00699</t>
  </si>
  <si>
    <t>MHMU2021TI00700</t>
  </si>
  <si>
    <t>MHMU2021TI00703</t>
  </si>
  <si>
    <t>MHMU2021TI00704</t>
  </si>
  <si>
    <t>MHMU2021TI00705</t>
  </si>
  <si>
    <t>Ashoka Group</t>
  </si>
  <si>
    <t>MHMU2021TI00706</t>
  </si>
  <si>
    <t>Sai Hospitalities</t>
  </si>
  <si>
    <t>MHMU2021TI00707</t>
  </si>
  <si>
    <t>Purple Creations Pvt Ltd</t>
  </si>
  <si>
    <t>MHMU2021TI00708</t>
  </si>
  <si>
    <t>Cr330B</t>
  </si>
  <si>
    <t>MHMU2021TI00711</t>
  </si>
  <si>
    <t>MHMU2021TI00713</t>
  </si>
  <si>
    <t>Charman Llp</t>
  </si>
  <si>
    <t>MHMU2021TI00715</t>
  </si>
  <si>
    <t>MHMU2021TI00716</t>
  </si>
  <si>
    <t>Keystone Entertainment</t>
  </si>
  <si>
    <t>MHMU2021TI00717</t>
  </si>
  <si>
    <t>MHMU2021TI00718</t>
  </si>
  <si>
    <t xml:space="preserve"> Xt4015 (Core I3)</t>
  </si>
  <si>
    <t>Wb5000</t>
  </si>
  <si>
    <t>MHMU2021TI00720</t>
  </si>
  <si>
    <t>M M Mithaiwala Pvt Ltd</t>
  </si>
  <si>
    <t>MHMU2021TI00721</t>
  </si>
  <si>
    <t>Bp-03 L</t>
  </si>
  <si>
    <t>MHMU2021TI00723</t>
  </si>
  <si>
    <t>MHMU2021TI00724</t>
  </si>
  <si>
    <t>MHMU2021TI00725</t>
  </si>
  <si>
    <t>Myclick Computer Services</t>
  </si>
  <si>
    <t>MHMU2021TI00726</t>
  </si>
  <si>
    <t>MHMU2021TI00728</t>
  </si>
  <si>
    <t>Scan Infotech Private Limited</t>
  </si>
  <si>
    <t>MHMU2021TI00729</t>
  </si>
  <si>
    <t>MHMU2021TI00730</t>
  </si>
  <si>
    <t>Hotel Lake View</t>
  </si>
  <si>
    <t>MHMU2021TI00731</t>
  </si>
  <si>
    <t>Tx50000200360T4 Intel Haswell Dual Core Processor -2.7G(3M Cache), 4G Ram, 128Bgb Ssd</t>
  </si>
  <si>
    <t>MHMU2021TI00734</t>
  </si>
  <si>
    <t>MHMU2021TI00735</t>
  </si>
  <si>
    <t>Nicca India Private Limited</t>
  </si>
  <si>
    <t>MHMU2021TI00736</t>
  </si>
  <si>
    <t>Pooja Trades</t>
  </si>
  <si>
    <t>HS LM-T221 Posiflex For all POS &amp; CPU Box</t>
  </si>
  <si>
    <t>MHMU2021TI00737</t>
  </si>
  <si>
    <t>PD­360UE­B</t>
  </si>
  <si>
    <t>MHMU2021TI00738</t>
  </si>
  <si>
    <t>MHMU2021TI00741</t>
  </si>
  <si>
    <t>Ruchi Enterprises</t>
  </si>
  <si>
    <t>MHMU2021TI00742</t>
  </si>
  <si>
    <t>MHMU2021TI00744</t>
  </si>
  <si>
    <t>MHMU2021TI00746</t>
  </si>
  <si>
    <t>MHMU2021TI00747</t>
  </si>
  <si>
    <t>MHMU2021TI00750</t>
  </si>
  <si>
    <t>MHMU2021TI00751</t>
  </si>
  <si>
    <t>Extended Comprehensive Warranty Pack for 4th &amp; 5th Years–PS 3316+</t>
  </si>
  <si>
    <t>MHMU2021TI00753</t>
  </si>
  <si>
    <t>Kemar Port Automation Pvt. Ltd.</t>
  </si>
  <si>
    <t>MHMU2021TI00754</t>
  </si>
  <si>
    <t>MHMU2021TI00755</t>
  </si>
  <si>
    <t>MHMU2021TI00756</t>
  </si>
  <si>
    <t xml:space="preserve">Pp8800U-B </t>
  </si>
  <si>
    <t>Hs-2414W-3A</t>
  </si>
  <si>
    <t>WF650</t>
  </si>
  <si>
    <t>MHMU2021TI00757</t>
  </si>
  <si>
    <t>4 Cheese Foods Limited Liability Partnership</t>
  </si>
  <si>
    <t>MHMU2021TI00758</t>
  </si>
  <si>
    <t>MHMU2021TI00762</t>
  </si>
  <si>
    <t>MHMU2021TI00763</t>
  </si>
  <si>
    <t>MHMU2021TI00764</t>
  </si>
  <si>
    <t>MHMU2021TI00765</t>
  </si>
  <si>
    <t>Sidhakala Holiday Home</t>
  </si>
  <si>
    <t>Raigad</t>
  </si>
  <si>
    <t>MHMU2021TI00766</t>
  </si>
  <si>
    <t>MHMU2021TI00767</t>
  </si>
  <si>
    <t>MHMU2021TI00768</t>
  </si>
  <si>
    <t>MHMU2021TI00769</t>
  </si>
  <si>
    <t>MHMU2021TI00770</t>
  </si>
  <si>
    <t>MHMU2021TI00771</t>
  </si>
  <si>
    <t>TMF Hospitality LLP</t>
  </si>
  <si>
    <t>MHMU2021TI00772</t>
  </si>
  <si>
    <t>MHMU2021TI00773</t>
  </si>
  <si>
    <t>MHMU2021TI00774</t>
  </si>
  <si>
    <t xml:space="preserve">Ps-3316E-Plus,128Gb Ssd,4G Ddr3L
</t>
  </si>
  <si>
    <t>MHMU2021TI00775</t>
  </si>
  <si>
    <t xml:space="preserve">Het Consultancy
</t>
  </si>
  <si>
    <t>MHMU2021TI00790</t>
  </si>
  <si>
    <t>District Sports Complex Managing Committee</t>
  </si>
  <si>
    <t>Warranty Pack for 4th &amp; 5th Years–PS 3316+</t>
  </si>
  <si>
    <t>MHMU2021TI00793</t>
  </si>
  <si>
    <t>MHMU2021TI00794</t>
  </si>
  <si>
    <t>MHMU2021TI00795</t>
  </si>
  <si>
    <t>MHMU2021TI00796</t>
  </si>
  <si>
    <t>MHMU2021TI00799</t>
  </si>
  <si>
    <t>MHMU2021TI00714</t>
  </si>
  <si>
    <t>Bhandup</t>
  </si>
  <si>
    <t>Panvel</t>
  </si>
  <si>
    <t>Dombivali</t>
  </si>
  <si>
    <t>Manglore</t>
  </si>
  <si>
    <t>Virar</t>
  </si>
  <si>
    <t>ITC/S-794/20-21</t>
  </si>
  <si>
    <t>Liquor World Venture Pvt ltd</t>
  </si>
  <si>
    <t>ITC/S-804/20-21</t>
  </si>
  <si>
    <t>Five Star Telecommunications Pvt Ltd</t>
  </si>
  <si>
    <t>ITC/S-807/20-21</t>
  </si>
  <si>
    <t>Billson India</t>
  </si>
  <si>
    <t>ITC/S-809/20-21</t>
  </si>
  <si>
    <t>ITC/S-815/20-21</t>
  </si>
  <si>
    <t>Bobby Sweet House</t>
  </si>
  <si>
    <t>ITC/S-832/20-21</t>
  </si>
  <si>
    <t>ITC/S-843/20-21</t>
  </si>
  <si>
    <t>Gurpreet Singh</t>
  </si>
  <si>
    <t>ITC/S-850/20-21</t>
  </si>
  <si>
    <t>Peripheral Services</t>
  </si>
  <si>
    <t>ITC/S-860/20-21</t>
  </si>
  <si>
    <t>ITC/S-863/20-21</t>
  </si>
  <si>
    <t>Snakkers</t>
  </si>
  <si>
    <t>ITC/S-869/20-21</t>
  </si>
  <si>
    <t>Accretive Technologies Pvt Ltd</t>
  </si>
  <si>
    <t>ITC/S-871/20-21</t>
  </si>
  <si>
    <t>ITC/S-872/20-21</t>
  </si>
  <si>
    <t>Advik Pos services</t>
  </si>
  <si>
    <t>ITC/S-874/20-21</t>
  </si>
  <si>
    <t>ITC/S-882/20-21</t>
  </si>
  <si>
    <t>Talk n Solve</t>
  </si>
  <si>
    <t>ITC/S-886/20-21</t>
  </si>
  <si>
    <t>Butterfly Software LLP</t>
  </si>
  <si>
    <t>ITC/S-891/20-21</t>
  </si>
  <si>
    <t>Kritika Computers</t>
  </si>
  <si>
    <t>ITC/S-892/20-21</t>
  </si>
  <si>
    <t>Abhi Infotech Solutions</t>
  </si>
  <si>
    <t>ITC/S-894/20-21</t>
  </si>
  <si>
    <t>Master icon</t>
  </si>
  <si>
    <t>ITC/S-897/20-21</t>
  </si>
  <si>
    <t>ITC/S-899/20-21</t>
  </si>
  <si>
    <t>BClub Food Services</t>
  </si>
  <si>
    <t>ITC/S-902/20-21</t>
  </si>
  <si>
    <t>ITC/S-905/20-21</t>
  </si>
  <si>
    <t>ITC/S-906/20-21</t>
  </si>
  <si>
    <t>ITC/S-911/20-21</t>
  </si>
  <si>
    <t>Bestech Hotels Pvt Ltd</t>
  </si>
  <si>
    <t>ITC/S-912/20-21</t>
  </si>
  <si>
    <t>ITC/S-914/20-21</t>
  </si>
  <si>
    <t>Essor Technologies</t>
  </si>
  <si>
    <t>ITC/S-917/20-21</t>
  </si>
  <si>
    <t>Kumar Cakes N Bakes</t>
  </si>
  <si>
    <t>ITC/S-919/20-21</t>
  </si>
  <si>
    <t>Communiaction World</t>
  </si>
  <si>
    <t>ITC/S-920/20-21</t>
  </si>
  <si>
    <t>ITC/S-922/20-21</t>
  </si>
  <si>
    <t>Smaran Technologies</t>
  </si>
  <si>
    <t>ITC/S-923/20-21</t>
  </si>
  <si>
    <t>Apeejay Corporation</t>
  </si>
  <si>
    <t>ITC/S-925/20-21</t>
  </si>
  <si>
    <t>ITC/S-928/20-21</t>
  </si>
  <si>
    <t>Yamunanagar</t>
  </si>
  <si>
    <t>Karnal</t>
  </si>
  <si>
    <t>U.S Nagar</t>
  </si>
  <si>
    <t>Ghaziabad</t>
  </si>
  <si>
    <t>Ambala</t>
  </si>
  <si>
    <t>Pole stand for monitor</t>
  </si>
  <si>
    <t>Long Link for monitor</t>
  </si>
  <si>
    <t>CD-3200 stand</t>
  </si>
  <si>
    <t>XT-4015 
4/128</t>
  </si>
  <si>
    <t>XT-4015 
4/64</t>
  </si>
  <si>
    <t>XT-4015 
8/128</t>
  </si>
  <si>
    <t>MR-2106U</t>
  </si>
  <si>
    <t>CR - 410</t>
  </si>
  <si>
    <t>DL/SS/20-21/1650</t>
  </si>
  <si>
    <t>DL/SS/20-21/1653</t>
  </si>
  <si>
    <t>Kota Rajasthan</t>
  </si>
  <si>
    <t>DL/SS/20-21/1654</t>
  </si>
  <si>
    <t>HS-2414</t>
  </si>
  <si>
    <t>DL/SS/20-21/1655</t>
  </si>
  <si>
    <t>Broot Compusoft Llp</t>
  </si>
  <si>
    <t>DL/SS/20-21/1661</t>
  </si>
  <si>
    <t>PS3316e+</t>
  </si>
  <si>
    <t>DL/SS/20-21/1663</t>
  </si>
  <si>
    <t>DL/SS/20-21/1665</t>
  </si>
  <si>
    <t>DL/SS/20-21/1666</t>
  </si>
  <si>
    <t>Parknsecure India Private Limited</t>
  </si>
  <si>
    <t>DL/SS/20-21/1667</t>
  </si>
  <si>
    <t>TM7117EB</t>
  </si>
  <si>
    <t>DL/SS/20-21/1668</t>
  </si>
  <si>
    <t>DL/SS/20-21/1669</t>
  </si>
  <si>
    <t>Risa Curates Private Limited</t>
  </si>
  <si>
    <t>DL/SS/20-21/1672</t>
  </si>
  <si>
    <t>DL/SS/20-21/1674</t>
  </si>
  <si>
    <t>Rewari Haryana</t>
  </si>
  <si>
    <t>Ardh Sainik Services Private Limited</t>
  </si>
  <si>
    <t>DL/SS/20-21/1675</t>
  </si>
  <si>
    <t>DL/SS/20-21/1677</t>
  </si>
  <si>
    <t>DL/SS/20-21/1678</t>
  </si>
  <si>
    <t>Chop Street Foods Pvt Ltd</t>
  </si>
  <si>
    <t>DL/SS/20-21/1679</t>
  </si>
  <si>
    <t>DL/SS/20-21/1682</t>
  </si>
  <si>
    <t>DL/SS/20-21/1683</t>
  </si>
  <si>
    <t>DL/SS/20-21/1690</t>
  </si>
  <si>
    <t>Dhruv Makkar</t>
  </si>
  <si>
    <t>DL/SS/20-21/1692</t>
  </si>
  <si>
    <t>Uttrakhand</t>
  </si>
  <si>
    <t>DL/SS/20-21/1694</t>
  </si>
  <si>
    <t>DL/SS/20-21/1697</t>
  </si>
  <si>
    <t>Zoom Computers</t>
  </si>
  <si>
    <t>DL/SS/20-21/1698</t>
  </si>
  <si>
    <t>New Age Bakers Llp</t>
  </si>
  <si>
    <t>Extended Warranty Pack</t>
  </si>
  <si>
    <t>DL/SS/20-21/1701</t>
  </si>
  <si>
    <t>DL/SS/20-21/1702</t>
  </si>
  <si>
    <t>DL/SS/20-21/1703</t>
  </si>
  <si>
    <t>Ravinsh Exports</t>
  </si>
  <si>
    <t>DL/SS/20-21/1704</t>
  </si>
  <si>
    <t>DL/SS/20-21/1705</t>
  </si>
  <si>
    <t>DL/SS/20-21/1707</t>
  </si>
  <si>
    <t>DL/SS/20-21/1710</t>
  </si>
  <si>
    <t>DL/SS/20-21/1711</t>
  </si>
  <si>
    <t>Ganganagar Rajasthan</t>
  </si>
  <si>
    <t>Mehta Sons</t>
  </si>
  <si>
    <t>DL/SS/20-21/1715</t>
  </si>
  <si>
    <t>Ramton Technologies Pvt Ltd</t>
  </si>
  <si>
    <t>DL/SS/20-21/1716</t>
  </si>
  <si>
    <t>DL/SS/20-21/1725</t>
  </si>
  <si>
    <t>DL/SS/20-21/1726</t>
  </si>
  <si>
    <t>Synoweb Technology_x000D_</t>
  </si>
  <si>
    <t>DL/SS/20-21/1727</t>
  </si>
  <si>
    <t>Karishma Computers Pvt. Ltd.</t>
  </si>
  <si>
    <t>PD300</t>
  </si>
  <si>
    <t>DL/SS/20-21/1728</t>
  </si>
  <si>
    <t>DL/SS/20-21/1748</t>
  </si>
  <si>
    <t>DL/SS/20-21/1749</t>
  </si>
  <si>
    <t>DL/SS/20-21/1750</t>
  </si>
  <si>
    <t>DL/SS/20-21/1751</t>
  </si>
  <si>
    <t>DL/SS/20-21/1752</t>
  </si>
  <si>
    <t>DL/SS/20-21/1754</t>
  </si>
  <si>
    <t>Aerial Hospitality Pvt Ltd</t>
  </si>
  <si>
    <t>DL/SS/20-21/1755</t>
  </si>
  <si>
    <t>DL/SS/20-21/1760</t>
  </si>
  <si>
    <t>DL/SS/20-21/1763</t>
  </si>
  <si>
    <t>DL/SS/20-21/1764</t>
  </si>
  <si>
    <t>Tycoon Technlogies</t>
  </si>
  <si>
    <t>DL/SS/20-21/1765</t>
  </si>
  <si>
    <t>DL/SS/20-21/1766</t>
  </si>
  <si>
    <t>DL/SS/20-21/1769</t>
  </si>
  <si>
    <t>Sd Barcode Solution Pvt. Ltd.</t>
  </si>
  <si>
    <t>DL/SS/20-21/1770</t>
  </si>
  <si>
    <t>DL/SS/20-21/1771</t>
  </si>
  <si>
    <t>DL/SS/20-21/1772</t>
  </si>
  <si>
    <t>DL/SS/20-21/1773</t>
  </si>
  <si>
    <t>DL/SS/20-21/1775</t>
  </si>
  <si>
    <t>DL/SS/20-21/1776</t>
  </si>
  <si>
    <t>DL/SS/20-21/1777</t>
  </si>
  <si>
    <t>DL/SS/20-21/1781</t>
  </si>
  <si>
    <t xml:space="preserve">Sv Erp Solutions_x000D_
_x000D_
</t>
  </si>
  <si>
    <t>DL/SS/20-21/1782</t>
  </si>
  <si>
    <t>CD 3200 - 2D</t>
  </si>
  <si>
    <t>DL/SS/20-21/1783</t>
  </si>
  <si>
    <t>Roshan Rajan</t>
  </si>
  <si>
    <t>DL/SS/20-21/1788</t>
  </si>
  <si>
    <t>DL/SS/20-21/1796</t>
  </si>
  <si>
    <t>Forever New Apparels Pvt. Ltd.-Haryana</t>
  </si>
  <si>
    <t>DL/SS/20-21/1797</t>
  </si>
  <si>
    <t>DL/SS/20-21/1799</t>
  </si>
  <si>
    <t>DL/SS/20-21/1800</t>
  </si>
  <si>
    <t>DL/SS/20-21/1801</t>
  </si>
  <si>
    <t>DL/SS/20-21/1802</t>
  </si>
  <si>
    <t>DL/SS/20-21/1803</t>
  </si>
  <si>
    <t>DL/SS/20-21/1804</t>
  </si>
  <si>
    <t>DL/SS/20-21/1810</t>
  </si>
  <si>
    <t>DL/SS/20-21/1811</t>
  </si>
  <si>
    <t>DL/SS/20-21/1813</t>
  </si>
  <si>
    <t>DL/SS/20-21/1814</t>
  </si>
  <si>
    <t>DL/SS/20-21/1816</t>
  </si>
  <si>
    <t>DL/SS/20-21/1818</t>
  </si>
  <si>
    <t>DL/SS/20-21/1821</t>
  </si>
  <si>
    <t>DL/SS/20-21/1823</t>
  </si>
  <si>
    <t>DL/SS/20-21/1824</t>
  </si>
  <si>
    <t>DL/SS/20-21/1826</t>
  </si>
  <si>
    <t>DL/SS/20-21/1828</t>
  </si>
  <si>
    <t>DL/SS/20-21/1829</t>
  </si>
  <si>
    <t>DL/SS/20-21/1830</t>
  </si>
  <si>
    <t>DL/SS/20-21/1831</t>
  </si>
  <si>
    <t>DL/SS/20-21/1833</t>
  </si>
  <si>
    <t>DL/SS/20-21/1834</t>
  </si>
  <si>
    <t>DL/SS/20-21/1835</t>
  </si>
  <si>
    <t>DL/SS/20-21/1837</t>
  </si>
  <si>
    <t>DL/SS/20-21/1838</t>
  </si>
  <si>
    <t>DL/SS/20-21/1839</t>
  </si>
  <si>
    <t>DL/SS/20-21/1841</t>
  </si>
  <si>
    <t>DL/SS/20-21/1843</t>
  </si>
  <si>
    <t>DL/SS/20-21/1845</t>
  </si>
  <si>
    <t>Rahbar Infotech Solutions Pvt. Ltd.-Up</t>
  </si>
  <si>
    <t>Agra</t>
  </si>
  <si>
    <t>DL/SS/20-21/1846</t>
  </si>
  <si>
    <t>DL/SS/20-21/1847</t>
  </si>
  <si>
    <t>DL/SS/20-21/1848</t>
  </si>
  <si>
    <t>DL/SS/20-21/1849</t>
  </si>
  <si>
    <t>DL/SS/20-21/1850</t>
  </si>
  <si>
    <t>DL/SS/20-21/1851</t>
  </si>
  <si>
    <t>DL/SS/20-21/1852</t>
  </si>
  <si>
    <t>PP8802U+S</t>
  </si>
  <si>
    <t>MPOS800 W/o Scanner</t>
  </si>
  <si>
    <t>DL/SS/20-21/1854</t>
  </si>
  <si>
    <t>DL/SS/20-21/1865</t>
  </si>
  <si>
    <t>DL/SS/20-21/1866</t>
  </si>
  <si>
    <t>DL/SS/20-21/1867</t>
  </si>
  <si>
    <t>DL/SS/20-21/1870</t>
  </si>
  <si>
    <t>Star Computers</t>
  </si>
  <si>
    <t xml:space="preserve">RBP </t>
  </si>
  <si>
    <t>Janpath Restaurants Pvt Ltd</t>
  </si>
  <si>
    <t>New partner</t>
  </si>
  <si>
    <t>MHMU2021TI00800</t>
  </si>
  <si>
    <t>MHMU2021TI00802</t>
  </si>
  <si>
    <t>MHMU2021TI00759</t>
  </si>
  <si>
    <t>MHMU2021TI00776</t>
  </si>
  <si>
    <t>MHMU2021TI00801</t>
  </si>
  <si>
    <t>Yelo Fast Food Center</t>
  </si>
  <si>
    <t>Sagar Computers</t>
  </si>
  <si>
    <t>PIT20INV00091</t>
  </si>
  <si>
    <t>IJBR212021</t>
  </si>
  <si>
    <t>PIT20INV00092</t>
  </si>
  <si>
    <t>Raghav's email dtd: 01.03.2021</t>
  </si>
  <si>
    <t>PIT20INV00093</t>
  </si>
  <si>
    <t>PO 181826</t>
  </si>
  <si>
    <t>30.11.2018</t>
  </si>
  <si>
    <t>PIT20INV00094</t>
  </si>
  <si>
    <t>PIT20INV00095</t>
  </si>
  <si>
    <t>PIT20INV00096</t>
  </si>
  <si>
    <t>DHEE/C210007/FY21/19</t>
  </si>
  <si>
    <t>PIT20INV00097</t>
  </si>
  <si>
    <t>Manoj Email dtd:26.02.2020</t>
  </si>
  <si>
    <t>PIT20INV00098</t>
  </si>
  <si>
    <t>PIT20INV00099</t>
  </si>
  <si>
    <t>Email approval / Sunil Veena</t>
  </si>
  <si>
    <t>PIT20INV00100</t>
  </si>
  <si>
    <t>PIT20INV00101</t>
  </si>
  <si>
    <t>IJBR212049</t>
  </si>
  <si>
    <t>PIT20INV00102</t>
  </si>
  <si>
    <t>PIT20INV00103</t>
  </si>
  <si>
    <t>PO-00027</t>
  </si>
  <si>
    <t>PIT20INV00104</t>
  </si>
  <si>
    <t xml:space="preserve"> PO 202101685</t>
  </si>
  <si>
    <t>PIT20INV00105</t>
  </si>
  <si>
    <t xml:space="preserve"> PO 202101737</t>
  </si>
  <si>
    <t>PIT20INV00106</t>
  </si>
  <si>
    <t>PO 202101685</t>
  </si>
  <si>
    <t>Versa Networks India Pvt Ltd</t>
  </si>
  <si>
    <t>Pw-4432-j1900</t>
  </si>
  <si>
    <t>Alltronix</t>
  </si>
  <si>
    <t>As5-3468</t>
  </si>
  <si>
    <t>Gv-n1656oc-4gl</t>
  </si>
  <si>
    <t>Conversion bracket_hdd</t>
  </si>
  <si>
    <t>Dhee Automation Pvt Ltd</t>
  </si>
  <si>
    <t>Intel core i3 8100</t>
  </si>
  <si>
    <t>Think Circuit Technologies Pvt Ltd</t>
  </si>
  <si>
    <t>Psmc-c301</t>
  </si>
  <si>
    <t>Medha Servo</t>
  </si>
  <si>
    <t>Auto-Id Tech Solutions Pvt Ltd</t>
  </si>
  <si>
    <t>Piron-4508</t>
  </si>
  <si>
    <t>QB20INV1273</t>
  </si>
  <si>
    <t>QB20INV1274</t>
  </si>
  <si>
    <t>QB20INV1275</t>
  </si>
  <si>
    <t>QB20INV1276</t>
  </si>
  <si>
    <t>QB20INV1277</t>
  </si>
  <si>
    <t>QB20INV1278</t>
  </si>
  <si>
    <t>QB20INV1279</t>
  </si>
  <si>
    <t>QB20INV1280</t>
  </si>
  <si>
    <t>QB20INV1281</t>
  </si>
  <si>
    <t>QB20INV1282</t>
  </si>
  <si>
    <t>QB20INV1283</t>
  </si>
  <si>
    <t>QB20INV1284</t>
  </si>
  <si>
    <t>QB20INV1285</t>
  </si>
  <si>
    <t>QB20INV1286</t>
  </si>
  <si>
    <t>QB20INV1287</t>
  </si>
  <si>
    <t>QB20INV1288</t>
  </si>
  <si>
    <t>QB20INV1289</t>
  </si>
  <si>
    <t>QB20INV1290</t>
  </si>
  <si>
    <t>QB20INV1291</t>
  </si>
  <si>
    <t>QB20INV1292</t>
  </si>
  <si>
    <t>QB20INV1293</t>
  </si>
  <si>
    <t>QB20INV1294</t>
  </si>
  <si>
    <t>QB20INV1295</t>
  </si>
  <si>
    <t>QB20INV1296</t>
  </si>
  <si>
    <t>QB20INV1297</t>
  </si>
  <si>
    <t>QB20INV1298</t>
  </si>
  <si>
    <t>QB20INV1299</t>
  </si>
  <si>
    <t>QB20INV1300</t>
  </si>
  <si>
    <t>QB20INV1301</t>
  </si>
  <si>
    <t>QB20INV1302</t>
  </si>
  <si>
    <t>QB20INV1303</t>
  </si>
  <si>
    <t>QB20INV1304</t>
  </si>
  <si>
    <t>QB20INV1305</t>
  </si>
  <si>
    <t>QB20INV1306</t>
  </si>
  <si>
    <t>QB20INV1307</t>
  </si>
  <si>
    <t>QB20INV1308</t>
  </si>
  <si>
    <t>QB20INV1309</t>
  </si>
  <si>
    <t>QB20INV1310</t>
  </si>
  <si>
    <t>QB20INV1311</t>
  </si>
  <si>
    <t>QB20INV1312</t>
  </si>
  <si>
    <t>QB20INV1313</t>
  </si>
  <si>
    <t>QB20INV1314</t>
  </si>
  <si>
    <t>QB20INV1315</t>
  </si>
  <si>
    <t>QB20INV1316</t>
  </si>
  <si>
    <t>QB20INV1317</t>
  </si>
  <si>
    <t>QB20INV1318</t>
  </si>
  <si>
    <t>QB20INV1319</t>
  </si>
  <si>
    <t>QB20INV1320</t>
  </si>
  <si>
    <t>QB20INV1321</t>
  </si>
  <si>
    <t>QB20INV1322</t>
  </si>
  <si>
    <t>QB20INV1323</t>
  </si>
  <si>
    <t>QB20INV1324</t>
  </si>
  <si>
    <t>QB20INV1325</t>
  </si>
  <si>
    <t>QB20INV1326</t>
  </si>
  <si>
    <t>QB20INV1327</t>
  </si>
  <si>
    <t>QB20INV1328</t>
  </si>
  <si>
    <t>QB20INV1329</t>
  </si>
  <si>
    <t>QB20INV1330</t>
  </si>
  <si>
    <t>QB20INV1331</t>
  </si>
  <si>
    <t>QB20INV1332</t>
  </si>
  <si>
    <t>QB20INV1333</t>
  </si>
  <si>
    <t>QB20INV1334</t>
  </si>
  <si>
    <t>QB20INV1335</t>
  </si>
  <si>
    <t>QB20INV1336</t>
  </si>
  <si>
    <t>QB20INV1337</t>
  </si>
  <si>
    <t>QB20INV1338</t>
  </si>
  <si>
    <t>QB20INV1339</t>
  </si>
  <si>
    <t>QB20INV1340</t>
  </si>
  <si>
    <t>QB20INV1341</t>
  </si>
  <si>
    <t>QB20INV1342</t>
  </si>
  <si>
    <t>QB20INV1343</t>
  </si>
  <si>
    <t>QB20INV1344</t>
  </si>
  <si>
    <t>QB20INV1345</t>
  </si>
  <si>
    <t>QB20INV1346</t>
  </si>
  <si>
    <t>QB20INV1347</t>
  </si>
  <si>
    <t>QB20INV1348</t>
  </si>
  <si>
    <t>QB20INV1349</t>
  </si>
  <si>
    <t>QB20INV1350</t>
  </si>
  <si>
    <t>QB20INV1351</t>
  </si>
  <si>
    <t>QB20INV1352</t>
  </si>
  <si>
    <t>QB20INV1353</t>
  </si>
  <si>
    <t>QB20INV1354</t>
  </si>
  <si>
    <t>QB20INV1355</t>
  </si>
  <si>
    <t>QB20INV1356</t>
  </si>
  <si>
    <t>QB20INV1357</t>
  </si>
  <si>
    <t>QB20INV1358</t>
  </si>
  <si>
    <t>QB20INV1359</t>
  </si>
  <si>
    <t>QB20INV1360</t>
  </si>
  <si>
    <t>QB20INV1361</t>
  </si>
  <si>
    <t>QB20INV1362</t>
  </si>
  <si>
    <t>QB20INV1363</t>
  </si>
  <si>
    <t>QB20INV1364</t>
  </si>
  <si>
    <t>QB20INV1365</t>
  </si>
  <si>
    <t>QB20INV1366</t>
  </si>
  <si>
    <t>QB20INV1367</t>
  </si>
  <si>
    <t>QB20INV1368</t>
  </si>
  <si>
    <t>QB20INV1369</t>
  </si>
  <si>
    <t>QB20INV1370</t>
  </si>
  <si>
    <t>QB20INV1371</t>
  </si>
  <si>
    <t>QB20INV1372</t>
  </si>
  <si>
    <t>QB20INV1373</t>
  </si>
  <si>
    <t>QB20INV1374</t>
  </si>
  <si>
    <t>QB20INV1375</t>
  </si>
  <si>
    <t>QB20INV1376</t>
  </si>
  <si>
    <t>QB20INV1377</t>
  </si>
  <si>
    <t>QB20INV1378</t>
  </si>
  <si>
    <t>QB20INV1379</t>
  </si>
  <si>
    <t>QB20INV1380</t>
  </si>
  <si>
    <t>QB20INV1381</t>
  </si>
  <si>
    <t>PO2114514152</t>
  </si>
  <si>
    <t>PO2114514139</t>
  </si>
  <si>
    <t>PO2114514138</t>
  </si>
  <si>
    <t>PO2114514137</t>
  </si>
  <si>
    <t>PO2114514136</t>
  </si>
  <si>
    <t>PO2114514135</t>
  </si>
  <si>
    <t>PO2114514134</t>
  </si>
  <si>
    <t>PO2114514133</t>
  </si>
  <si>
    <t>PO2114514132</t>
  </si>
  <si>
    <t>20-21/145</t>
  </si>
  <si>
    <t>December 12, 2020</t>
  </si>
  <si>
    <t>PTPL/PO/2021/0765-1</t>
  </si>
  <si>
    <t>GPH-1339</t>
  </si>
  <si>
    <t>PO2014547251</t>
  </si>
  <si>
    <t>PO2014547252</t>
  </si>
  <si>
    <t>PO2014548133</t>
  </si>
  <si>
    <t>PO2014548115</t>
  </si>
  <si>
    <t>PO2114513092</t>
  </si>
  <si>
    <t>PO2114513094</t>
  </si>
  <si>
    <t>PO2114513096</t>
  </si>
  <si>
    <t>PO2114513099</t>
  </si>
  <si>
    <t>PO2114513378</t>
  </si>
  <si>
    <t>PO2114513384</t>
  </si>
  <si>
    <t>PO2114512053</t>
  </si>
  <si>
    <t>I8-05172749</t>
  </si>
  <si>
    <t>PO/2021/272</t>
  </si>
  <si>
    <t>FEB/20-21/002</t>
  </si>
  <si>
    <t>TSPL/BLR/20-21 : 049</t>
  </si>
  <si>
    <t>PO2014538146</t>
  </si>
  <si>
    <t>22.09.2020</t>
  </si>
  <si>
    <t>PO2114515504</t>
  </si>
  <si>
    <t>PO2114513377</t>
  </si>
  <si>
    <t>PO2114513383</t>
  </si>
  <si>
    <t>PO NO: ST0003</t>
  </si>
  <si>
    <t>GBP-8002771317</t>
  </si>
  <si>
    <t>PO2114513382</t>
  </si>
  <si>
    <t>PO2114513386</t>
  </si>
  <si>
    <t>WB-04832302</t>
  </si>
  <si>
    <t>WB-04832259</t>
  </si>
  <si>
    <t>WB-04831224</t>
  </si>
  <si>
    <t>BWP/20-21/0003</t>
  </si>
  <si>
    <t>TTH/20-21/010</t>
  </si>
  <si>
    <t>2/15/2021</t>
  </si>
  <si>
    <t>AC/BLR/20-21 : 001</t>
  </si>
  <si>
    <t>TH-1502/20-21</t>
  </si>
  <si>
    <t>TAPLHO/2020-21/0010</t>
  </si>
  <si>
    <t>A I / P O / 1 8 1 / 1 9 - 2 0</t>
  </si>
  <si>
    <t>PO2114518406</t>
  </si>
  <si>
    <t>INDPO-532</t>
  </si>
  <si>
    <t>PO2114512059</t>
  </si>
  <si>
    <t>PO2114515505</t>
  </si>
  <si>
    <t>PO2014547839</t>
  </si>
  <si>
    <t>PO2114515333</t>
  </si>
  <si>
    <t>PO2114515332</t>
  </si>
  <si>
    <t>PTPL/PO/2021/0836-1</t>
  </si>
  <si>
    <t>H5-05268977</t>
  </si>
  <si>
    <t>I8-05269102</t>
  </si>
  <si>
    <t>PO2114518725</t>
  </si>
  <si>
    <t>PO2114518726</t>
  </si>
  <si>
    <t>PO2114518724</t>
  </si>
  <si>
    <t>PO2114518402</t>
  </si>
  <si>
    <t>PO2114518400</t>
  </si>
  <si>
    <t>PO2114518401</t>
  </si>
  <si>
    <t>PO2114515334</t>
  </si>
  <si>
    <t>PO2114515335</t>
  </si>
  <si>
    <t xml:space="preserve">Chandan  </t>
  </si>
  <si>
    <t xml:space="preserve">Sudhanshu </t>
  </si>
  <si>
    <t xml:space="preserve">Surendra  </t>
  </si>
  <si>
    <t>Sanjay</t>
  </si>
  <si>
    <t xml:space="preserve">Sachin </t>
  </si>
  <si>
    <t>Yogish</t>
  </si>
  <si>
    <t>Palash</t>
  </si>
  <si>
    <t xml:space="preserve">Sandeep </t>
  </si>
  <si>
    <t xml:space="preserve">Vinu </t>
  </si>
  <si>
    <t>Moradbad</t>
  </si>
  <si>
    <t>Uttarkhand</t>
  </si>
  <si>
    <t>M.P</t>
  </si>
  <si>
    <t>Kothur Mandal</t>
  </si>
  <si>
    <t>Utrakhand</t>
  </si>
  <si>
    <t>Mehboob Nagar</t>
  </si>
  <si>
    <t>Sikkim</t>
  </si>
  <si>
    <t>Mandideep</t>
  </si>
  <si>
    <t xml:space="preserve">Bihar </t>
  </si>
  <si>
    <t xml:space="preserve">Mumbai </t>
  </si>
  <si>
    <t xml:space="preserve">West Bengal </t>
  </si>
  <si>
    <t>Up</t>
  </si>
  <si>
    <t>Rajastan</t>
  </si>
  <si>
    <t>Ashok Leyland Ltd</t>
  </si>
  <si>
    <t>Chapathi Company</t>
  </si>
  <si>
    <t>Power adapter_ct40qbc</t>
  </si>
  <si>
    <t>Puma India Ltd</t>
  </si>
  <si>
    <t>Svc1981i-sg5n</t>
  </si>
  <si>
    <t>Tomorrow Land Apparels Private Limited</t>
  </si>
  <si>
    <t>Agility Logistics Pvt Ltd</t>
  </si>
  <si>
    <t>140-li-velocte</t>
  </si>
  <si>
    <t>Tier 2 repair cost</t>
  </si>
  <si>
    <t>Cafe Andora</t>
  </si>
  <si>
    <t>The  Batten Berg</t>
  </si>
  <si>
    <t>Raymond Apparel Limited</t>
  </si>
  <si>
    <t>Lupin Limited</t>
  </si>
  <si>
    <t>SUNMI</t>
  </si>
  <si>
    <t>Reseller</t>
  </si>
  <si>
    <t>Suraj Refreshment</t>
  </si>
  <si>
    <t>Bon-Bon Bakery</t>
  </si>
  <si>
    <t>Magiccafe Foods Private Limited</t>
  </si>
  <si>
    <t>Shree Aaradhya 99 Variety Dosa And Pav Bhaji</t>
  </si>
  <si>
    <t>M/S. Amaze India</t>
  </si>
  <si>
    <t>Acg Pharma Technology Pvt Ltd</t>
  </si>
  <si>
    <t>Ann'S View Bakery</t>
  </si>
  <si>
    <t>Doon Zaika Momo Express</t>
  </si>
  <si>
    <t>EIE20-21/GST1217</t>
  </si>
  <si>
    <t>EIE20-21/GST1224</t>
  </si>
  <si>
    <t>EIE20-21/GST1240</t>
  </si>
  <si>
    <t>EIE20-21/GST1247</t>
  </si>
  <si>
    <t>EIE20-21/GST1275</t>
  </si>
  <si>
    <t>EIE20-21/GST1281</t>
  </si>
  <si>
    <t>EIE20-21/GST1283</t>
  </si>
  <si>
    <t>EIE20-21/GST1295</t>
  </si>
  <si>
    <t>EIE20-21/GST1297</t>
  </si>
  <si>
    <t>EIE20-21/GST1309</t>
  </si>
  <si>
    <t>EIE20-21/GST1320</t>
  </si>
  <si>
    <t>EIE20-21/GST1321</t>
  </si>
  <si>
    <t>EIE20-21/GST1330</t>
  </si>
  <si>
    <t>EIE20-21/GST1333</t>
  </si>
  <si>
    <t>EIE20-21/GST1334</t>
  </si>
  <si>
    <t>EIE20-21/GST1339</t>
  </si>
  <si>
    <t>EIE20-21/GST1341</t>
  </si>
  <si>
    <t>EIE20-21/GST1375</t>
  </si>
  <si>
    <t>EIE20-21/GST1384</t>
  </si>
  <si>
    <t>EIE20-21/GST1386</t>
  </si>
  <si>
    <t>EIE20-21/GST1393</t>
  </si>
  <si>
    <t>Adwalpalkar Construction</t>
  </si>
  <si>
    <t>Ocean World Restaurant</t>
  </si>
  <si>
    <t>Shivam Computers Service</t>
  </si>
  <si>
    <t>Vasco Fishing Boat</t>
  </si>
  <si>
    <t>Login System</t>
  </si>
  <si>
    <t>Super Mercado</t>
  </si>
  <si>
    <t>IT Care Computers</t>
  </si>
  <si>
    <t>Digital Doctors</t>
  </si>
  <si>
    <t>Hideaway Hospitality</t>
  </si>
  <si>
    <t xml:space="preserve">Prathmesh Toraskar </t>
  </si>
  <si>
    <t>Computronics Infotech</t>
  </si>
  <si>
    <t>Curtorim</t>
  </si>
  <si>
    <t>vagator</t>
  </si>
  <si>
    <t>Tom Tech</t>
  </si>
  <si>
    <t>Day to Day Snacks Corner</t>
  </si>
  <si>
    <t>K-Mart Super Market</t>
  </si>
  <si>
    <t>Mr. Rajeshwar</t>
  </si>
  <si>
    <t>TDM-Hospitality</t>
  </si>
  <si>
    <t>Delta Peripherals</t>
  </si>
  <si>
    <t>Row Labels</t>
  </si>
  <si>
    <t>MHMU2021TI00803</t>
  </si>
  <si>
    <t>Chintamani Agency</t>
  </si>
  <si>
    <t>MHMU2021TI00804</t>
  </si>
  <si>
    <t>MHMU2021TI00805</t>
  </si>
  <si>
    <t>MHMU2021TI00806</t>
  </si>
  <si>
    <t>MHMU2021TI00807</t>
  </si>
  <si>
    <t>MHMU2021TI00808</t>
  </si>
  <si>
    <t>Posiflex Sales Executive</t>
  </si>
  <si>
    <t>Paresh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</si>
</sst>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 * #,##0.00_ ;_ * \-#,##0.00_ ;_ * &quot;-&quot;??_ ;_ @_ "/>
    <numFmt numFmtId="164" formatCode="_(* #,##0.00_);_(* \(#,##0.00\);_(* &quot;-&quot;??_);_(@_)"/>
    <numFmt numFmtId="165" formatCode="0.0%"/>
    <numFmt numFmtId="166" formatCode="_(* #,##0_);_(* \(#,##0\);_(* &quot;-&quot;??_);_(@_)"/>
    <numFmt numFmtId="167" formatCode="_ * #,##0_ ;_ * \-#,##0_ ;_ * &quot;-&quot;??_ ;_ @_ "/>
    <numFmt numFmtId="168" formatCode="_(* #,##0.0_);_(* \(#,##0.0\);_(* &quot;-&quot;??_);_(@_)"/>
    <numFmt numFmtId="169" formatCode="[$-409]d\-mmm\-yy;@"/>
    <numFmt numFmtId="170" formatCode="dd\-mmm\-yyyy"/>
    <numFmt numFmtId="171" formatCode="0.000%"/>
    <numFmt numFmtId="172" formatCode="#,##0.00;[Red]#,##0.00"/>
  </numFmts>
  <fonts count="70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2"/>
      <name val="Times New Roman"/>
      <family val="1"/>
    </font>
    <font>
      <sz val="10"/>
      <name val="Arial"/>
      <family val="2"/>
    </font>
    <font>
      <b/>
      <sz val="10"/>
      <name val="Calibri"/>
      <family val="2"/>
    </font>
    <font>
      <sz val="10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1"/>
      <name val="Calibri"/>
      <family val="2"/>
    </font>
    <font>
      <sz val="10"/>
      <color indexed="10"/>
      <name val="Calibri"/>
      <family val="2"/>
    </font>
    <font>
      <b/>
      <sz val="10"/>
      <color indexed="56"/>
      <name val="Calibri"/>
      <family val="2"/>
    </font>
    <font>
      <sz val="11"/>
      <color indexed="8"/>
      <name val="Calibri"/>
      <family val="2"/>
    </font>
    <font>
      <sz val="12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0"/>
      <color rgb="FF002060"/>
      <name val="Calibri"/>
      <family val="2"/>
    </font>
    <font>
      <sz val="10"/>
      <color rgb="FF002060"/>
      <name val="Calibri"/>
      <family val="2"/>
    </font>
    <font>
      <b/>
      <sz val="10"/>
      <color rgb="FFFF0000"/>
      <name val="Calibri"/>
      <family val="2"/>
    </font>
    <font>
      <b/>
      <sz val="10"/>
      <color rgb="FF7030A0"/>
      <name val="Calibri"/>
      <family val="2"/>
    </font>
    <font>
      <sz val="10"/>
      <color rgb="FF7030A0"/>
      <name val="Calibri"/>
      <family val="2"/>
    </font>
    <font>
      <sz val="11.5"/>
      <color rgb="FF000000"/>
      <name val="Candara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</font>
    <font>
      <b/>
      <sz val="11.5"/>
      <color rgb="FF000000"/>
      <name val="Candara"/>
      <family val="2"/>
    </font>
    <font>
      <b/>
      <sz val="11"/>
      <color indexed="8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indexed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theme="4" tint="0.79998168889431442"/>
      </patternFill>
    </fill>
  </fills>
  <borders count="68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999999"/>
      </left>
      <right style="thin">
        <color indexed="64"/>
      </right>
      <top style="thin">
        <color rgb="FF999999"/>
      </top>
      <bottom/>
      <diagonal/>
    </border>
    <border>
      <left style="thin">
        <color indexed="64"/>
      </left>
      <right style="thin">
        <color indexed="64"/>
      </right>
      <top style="thin">
        <color rgb="FF999999"/>
      </top>
      <bottom style="thin">
        <color indexed="64"/>
      </bottom>
      <diagonal/>
    </border>
  </borders>
  <cellStyleXfs count="61">
    <xf numFmtId="0" fontId="0" fillId="0" borderId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1" borderId="0" applyNumberFormat="0" applyBorder="0" applyAlignment="0" applyProtection="0"/>
    <xf numFmtId="0" fontId="26" fillId="12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7" fillId="15" borderId="0" applyNumberFormat="0" applyBorder="0" applyAlignment="0" applyProtection="0"/>
    <xf numFmtId="0" fontId="26" fillId="15" borderId="0" applyNumberFormat="0" applyBorder="0" applyAlignment="0" applyProtection="0"/>
    <xf numFmtId="0" fontId="27" fillId="16" borderId="0" applyNumberFormat="0" applyBorder="0" applyAlignment="0" applyProtection="0"/>
    <xf numFmtId="0" fontId="26" fillId="16" borderId="0" applyNumberFormat="0" applyBorder="0" applyAlignment="0" applyProtection="0"/>
    <xf numFmtId="0" fontId="27" fillId="17" borderId="0" applyNumberFormat="0" applyBorder="0" applyAlignment="0" applyProtection="0"/>
    <xf numFmtId="0" fontId="26" fillId="17" borderId="0" applyNumberFormat="0" applyBorder="0" applyAlignment="0" applyProtection="0"/>
    <xf numFmtId="0" fontId="27" fillId="18" borderId="0" applyNumberFormat="0" applyBorder="0" applyAlignment="0" applyProtection="0"/>
    <xf numFmtId="0" fontId="26" fillId="18" borderId="0" applyNumberFormat="0" applyBorder="0" applyAlignment="0" applyProtection="0"/>
    <xf numFmtId="0" fontId="27" fillId="19" borderId="0" applyNumberFormat="0" applyBorder="0" applyAlignment="0" applyProtection="0"/>
    <xf numFmtId="0" fontId="26" fillId="19" borderId="0" applyNumberFormat="0" applyBorder="0" applyAlignment="0" applyProtection="0"/>
    <xf numFmtId="0" fontId="27" fillId="20" borderId="0" applyNumberFormat="0" applyBorder="0" applyAlignment="0" applyProtection="0"/>
    <xf numFmtId="0" fontId="26" fillId="20" borderId="0" applyNumberFormat="0" applyBorder="0" applyAlignment="0" applyProtection="0"/>
    <xf numFmtId="0" fontId="27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3" borderId="0" applyNumberFormat="0" applyBorder="0" applyAlignment="0" applyProtection="0"/>
    <xf numFmtId="0" fontId="27" fillId="24" borderId="0" applyNumberFormat="0" applyBorder="0" applyAlignment="0" applyProtection="0"/>
    <xf numFmtId="0" fontId="27" fillId="25" borderId="0" applyNumberFormat="0" applyBorder="0" applyAlignment="0" applyProtection="0"/>
    <xf numFmtId="0" fontId="27" fillId="26" borderId="0" applyNumberFormat="0" applyBorder="0" applyAlignment="0" applyProtection="0"/>
    <xf numFmtId="0" fontId="28" fillId="27" borderId="0" applyNumberFormat="0" applyBorder="0" applyAlignment="0" applyProtection="0"/>
    <xf numFmtId="0" fontId="29" fillId="28" borderId="50" applyNumberFormat="0" applyAlignment="0" applyProtection="0"/>
    <xf numFmtId="0" fontId="30" fillId="29" borderId="51" applyNumberFormat="0" applyAlignment="0" applyProtection="0"/>
    <xf numFmtId="164" fontId="2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2" fillId="30" borderId="0" applyNumberFormat="0" applyBorder="0" applyAlignment="0" applyProtection="0"/>
    <xf numFmtId="0" fontId="33" fillId="0" borderId="52" applyNumberFormat="0" applyFill="0" applyAlignment="0" applyProtection="0"/>
    <xf numFmtId="0" fontId="34" fillId="0" borderId="53" applyNumberFormat="0" applyFill="0" applyAlignment="0" applyProtection="0"/>
    <xf numFmtId="0" fontId="35" fillId="0" borderId="54" applyNumberFormat="0" applyFill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/>
    <xf numFmtId="0" fontId="38" fillId="31" borderId="50" applyNumberFormat="0" applyAlignment="0" applyProtection="0"/>
    <xf numFmtId="0" fontId="39" fillId="0" borderId="55" applyNumberFormat="0" applyFill="0" applyAlignment="0" applyProtection="0"/>
    <xf numFmtId="0" fontId="40" fillId="32" borderId="0" applyNumberFormat="0" applyBorder="0" applyAlignment="0" applyProtection="0"/>
    <xf numFmtId="0" fontId="41" fillId="32" borderId="0" applyNumberFormat="0" applyBorder="0" applyAlignment="0" applyProtection="0"/>
    <xf numFmtId="0" fontId="26" fillId="0" borderId="0"/>
    <xf numFmtId="0" fontId="6" fillId="0" borderId="0"/>
    <xf numFmtId="0" fontId="42" fillId="0" borderId="0"/>
    <xf numFmtId="0" fontId="26" fillId="0" borderId="0"/>
    <xf numFmtId="0" fontId="3" fillId="0" borderId="0"/>
    <xf numFmtId="0" fontId="26" fillId="33" borderId="56" applyNumberFormat="0" applyFont="0" applyAlignment="0" applyProtection="0"/>
    <xf numFmtId="0" fontId="26" fillId="33" borderId="56" applyNumberFormat="0" applyFont="0" applyAlignment="0" applyProtection="0"/>
    <xf numFmtId="0" fontId="43" fillId="28" borderId="57" applyNumberFormat="0" applyAlignment="0" applyProtection="0"/>
    <xf numFmtId="9" fontId="2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58" applyNumberFormat="0" applyFill="0" applyAlignment="0" applyProtection="0"/>
    <xf numFmtId="0" fontId="47" fillId="0" borderId="0" applyNumberFormat="0" applyFill="0" applyBorder="0" applyAlignment="0" applyProtection="0"/>
    <xf numFmtId="0" fontId="5" fillId="0" borderId="0"/>
  </cellStyleXfs>
  <cellXfs count="771">
    <xf numFmtId="0" fontId="0" fillId="0" borderId="0" xfId="0"/>
    <xf numFmtId="0" fontId="7" fillId="0" borderId="1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4" xfId="0" applyFont="1" applyBorder="1" applyAlignment="1">
      <alignment wrapText="1"/>
    </xf>
    <xf numFmtId="165" fontId="8" fillId="0" borderId="4" xfId="55" applyNumberFormat="1" applyFont="1" applyBorder="1" applyAlignment="1">
      <alignment horizontal="left" wrapText="1"/>
    </xf>
    <xf numFmtId="0" fontId="8" fillId="0" borderId="0" xfId="0" applyFont="1" applyAlignment="1">
      <alignment wrapText="1"/>
    </xf>
    <xf numFmtId="0" fontId="48" fillId="0" borderId="4" xfId="0" applyFont="1" applyBorder="1" applyAlignment="1">
      <alignment horizontal="left" vertical="center"/>
    </xf>
    <xf numFmtId="0" fontId="49" fillId="0" borderId="4" xfId="0" applyFont="1" applyBorder="1"/>
    <xf numFmtId="167" fontId="26" fillId="0" borderId="4" xfId="34" applyNumberFormat="1" applyFont="1" applyBorder="1" applyAlignment="1">
      <alignment horizontal="center" vertical="center"/>
    </xf>
    <xf numFmtId="166" fontId="8" fillId="0" borderId="5" xfId="34" applyNumberFormat="1" applyFont="1" applyBorder="1" applyAlignment="1">
      <alignment horizontal="center"/>
    </xf>
    <xf numFmtId="166" fontId="8" fillId="0" borderId="4" xfId="34" applyNumberFormat="1" applyFont="1" applyBorder="1" applyAlignment="1">
      <alignment horizontal="center"/>
    </xf>
    <xf numFmtId="166" fontId="8" fillId="0" borderId="6" xfId="34" applyNumberFormat="1" applyFont="1" applyBorder="1" applyAlignment="1">
      <alignment horizontal="center"/>
    </xf>
    <xf numFmtId="166" fontId="8" fillId="0" borderId="7" xfId="34" applyNumberFormat="1" applyFont="1" applyBorder="1" applyAlignment="1">
      <alignment horizontal="center"/>
    </xf>
    <xf numFmtId="166" fontId="8" fillId="0" borderId="8" xfId="34" applyNumberFormat="1" applyFont="1" applyBorder="1" applyAlignment="1">
      <alignment horizontal="center"/>
    </xf>
    <xf numFmtId="166" fontId="8" fillId="0" borderId="9" xfId="34" applyNumberFormat="1" applyFont="1" applyBorder="1" applyAlignment="1">
      <alignment horizontal="center"/>
    </xf>
    <xf numFmtId="0" fontId="8" fillId="0" borderId="8" xfId="0" applyFont="1" applyBorder="1"/>
    <xf numFmtId="166" fontId="8" fillId="0" borderId="4" xfId="34" applyNumberFormat="1" applyFont="1" applyBorder="1" applyAlignment="1">
      <alignment horizontal="left" wrapText="1"/>
    </xf>
    <xf numFmtId="165" fontId="8" fillId="0" borderId="6" xfId="55" applyNumberFormat="1" applyFont="1" applyBorder="1" applyAlignment="1">
      <alignment horizontal="left"/>
    </xf>
    <xf numFmtId="0" fontId="49" fillId="0" borderId="5" xfId="0" applyFont="1" applyBorder="1"/>
    <xf numFmtId="167" fontId="48" fillId="0" borderId="4" xfId="34" applyNumberFormat="1" applyFont="1" applyBorder="1" applyAlignment="1">
      <alignment horizontal="center" vertical="center"/>
    </xf>
    <xf numFmtId="166" fontId="50" fillId="0" borderId="5" xfId="34" applyNumberFormat="1" applyFont="1" applyBorder="1" applyAlignment="1">
      <alignment horizontal="center"/>
    </xf>
    <xf numFmtId="166" fontId="50" fillId="0" borderId="4" xfId="34" applyNumberFormat="1" applyFont="1" applyBorder="1" applyAlignment="1">
      <alignment horizontal="center"/>
    </xf>
    <xf numFmtId="166" fontId="50" fillId="0" borderId="6" xfId="34" applyNumberFormat="1" applyFont="1" applyBorder="1" applyAlignment="1">
      <alignment horizontal="center"/>
    </xf>
    <xf numFmtId="0" fontId="50" fillId="0" borderId="0" xfId="0" applyFont="1"/>
    <xf numFmtId="0" fontId="50" fillId="0" borderId="0" xfId="0" applyFont="1"/>
    <xf numFmtId="0" fontId="26" fillId="34" borderId="4" xfId="0" applyFont="1" applyFill="1" applyBorder="1" applyAlignment="1">
      <alignment horizontal="left" vertical="center"/>
    </xf>
    <xf numFmtId="166" fontId="8" fillId="0" borderId="10" xfId="34" applyNumberFormat="1" applyFont="1" applyBorder="1" applyAlignment="1">
      <alignment horizontal="center"/>
    </xf>
    <xf numFmtId="166" fontId="8" fillId="0" borderId="11" xfId="34" applyNumberFormat="1" applyFont="1" applyBorder="1" applyAlignment="1">
      <alignment horizontal="center"/>
    </xf>
    <xf numFmtId="166" fontId="8" fillId="0" borderId="12" xfId="34" applyNumberFormat="1" applyFont="1" applyBorder="1" applyAlignment="1">
      <alignment horizontal="center"/>
    </xf>
    <xf numFmtId="165" fontId="8" fillId="0" borderId="0" xfId="55" applyNumberFormat="1" applyFont="1" applyAlignment="1">
      <alignment horizontal="left" wrapText="1"/>
    </xf>
    <xf numFmtId="165" fontId="8" fillId="0" borderId="0" xfId="55" applyNumberFormat="1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 wrapText="1"/>
    </xf>
    <xf numFmtId="165" fontId="8" fillId="0" borderId="0" xfId="55" applyNumberFormat="1" applyFont="1" applyAlignment="1">
      <alignment wrapText="1"/>
    </xf>
    <xf numFmtId="165" fontId="8" fillId="0" borderId="0" xfId="55" applyNumberFormat="1" applyFont="1" applyAlignment="1">
      <alignment horizontal="center" wrapText="1"/>
    </xf>
    <xf numFmtId="165" fontId="10" fillId="35" borderId="4" xfId="55" applyNumberFormat="1" applyFont="1" applyFill="1" applyBorder="1"/>
    <xf numFmtId="0" fontId="10" fillId="35" borderId="4" xfId="0" applyFont="1" applyFill="1" applyBorder="1"/>
    <xf numFmtId="0" fontId="8" fillId="35" borderId="6" xfId="0" applyFont="1" applyFill="1" applyBorder="1" applyAlignment="1">
      <alignment wrapText="1"/>
    </xf>
    <xf numFmtId="0" fontId="8" fillId="35" borderId="0" xfId="0" applyFont="1" applyFill="1" applyAlignment="1">
      <alignment wrapText="1"/>
    </xf>
    <xf numFmtId="0" fontId="8" fillId="35" borderId="0" xfId="0" applyFont="1" applyFill="1" applyAlignment="1">
      <alignment horizontal="left" wrapText="1"/>
    </xf>
    <xf numFmtId="165" fontId="8" fillId="35" borderId="0" xfId="55" applyNumberFormat="1" applyFont="1" applyFill="1" applyAlignment="1">
      <alignment horizontal="center"/>
    </xf>
    <xf numFmtId="0" fontId="8" fillId="35" borderId="0" xfId="0" applyFont="1" applyFill="1" applyAlignment="1">
      <alignment horizontal="left"/>
    </xf>
    <xf numFmtId="0" fontId="8" fillId="35" borderId="0" xfId="0" applyFont="1" applyFill="1"/>
    <xf numFmtId="1" fontId="10" fillId="35" borderId="4" xfId="55" applyNumberFormat="1" applyFont="1" applyFill="1" applyBorder="1" applyAlignment="1">
      <alignment vertical="center"/>
    </xf>
    <xf numFmtId="9" fontId="10" fillId="35" borderId="4" xfId="55" applyFont="1" applyFill="1" applyBorder="1" applyAlignment="1">
      <alignment vertical="center" wrapText="1"/>
    </xf>
    <xf numFmtId="165" fontId="8" fillId="0" borderId="0" xfId="55" applyNumberFormat="1" applyFont="1" applyAlignment="1">
      <alignment horizontal="center"/>
    </xf>
    <xf numFmtId="0" fontId="48" fillId="35" borderId="4" xfId="0" applyFont="1" applyFill="1" applyBorder="1" applyAlignment="1">
      <alignment horizontal="left" vertical="center"/>
    </xf>
    <xf numFmtId="2" fontId="12" fillId="35" borderId="4" xfId="55" applyNumberFormat="1" applyFont="1" applyFill="1" applyBorder="1"/>
    <xf numFmtId="165" fontId="12" fillId="35" borderId="4" xfId="55" applyNumberFormat="1" applyFont="1" applyFill="1" applyBorder="1"/>
    <xf numFmtId="0" fontId="12" fillId="35" borderId="4" xfId="0" applyFont="1" applyFill="1" applyBorder="1"/>
    <xf numFmtId="0" fontId="12" fillId="35" borderId="6" xfId="0" applyFont="1" applyFill="1" applyBorder="1" applyAlignment="1">
      <alignment wrapText="1"/>
    </xf>
    <xf numFmtId="166" fontId="50" fillId="35" borderId="4" xfId="34" applyNumberFormat="1" applyFont="1" applyFill="1" applyBorder="1" applyAlignment="1">
      <alignment horizontal="right"/>
    </xf>
    <xf numFmtId="1" fontId="50" fillId="35" borderId="4" xfId="55" applyNumberFormat="1" applyFont="1" applyFill="1" applyBorder="1" applyAlignment="1">
      <alignment vertical="center"/>
    </xf>
    <xf numFmtId="166" fontId="50" fillId="35" borderId="4" xfId="34" applyNumberFormat="1" applyFont="1" applyFill="1" applyBorder="1" applyAlignment="1">
      <alignment vertical="center"/>
    </xf>
    <xf numFmtId="9" fontId="51" fillId="35" borderId="4" xfId="55" applyFont="1" applyFill="1" applyBorder="1" applyAlignment="1">
      <alignment vertical="center"/>
    </xf>
    <xf numFmtId="0" fontId="52" fillId="35" borderId="6" xfId="0" applyFont="1" applyFill="1" applyBorder="1" applyAlignment="1">
      <alignment wrapText="1"/>
    </xf>
    <xf numFmtId="0" fontId="52" fillId="0" borderId="0" xfId="0" applyFont="1" applyAlignment="1">
      <alignment wrapText="1"/>
    </xf>
    <xf numFmtId="0" fontId="52" fillId="0" borderId="0" xfId="0" applyFont="1" applyAlignment="1">
      <alignment horizontal="left" wrapText="1"/>
    </xf>
    <xf numFmtId="165" fontId="52" fillId="0" borderId="0" xfId="55" applyNumberFormat="1" applyFont="1" applyAlignment="1">
      <alignment horizontal="center"/>
    </xf>
    <xf numFmtId="0" fontId="52" fillId="0" borderId="0" xfId="0" applyFont="1" applyAlignment="1">
      <alignment horizontal="left"/>
    </xf>
    <xf numFmtId="0" fontId="52" fillId="0" borderId="0" xfId="0" applyFont="1"/>
    <xf numFmtId="1" fontId="53" fillId="35" borderId="4" xfId="55" applyNumberFormat="1" applyFont="1" applyFill="1" applyBorder="1" applyAlignment="1">
      <alignment vertical="center"/>
    </xf>
    <xf numFmtId="9" fontId="52" fillId="35" borderId="4" xfId="55" applyFont="1" applyFill="1" applyBorder="1" applyAlignment="1">
      <alignment vertical="center"/>
    </xf>
    <xf numFmtId="0" fontId="54" fillId="35" borderId="6" xfId="0" applyFont="1" applyFill="1" applyBorder="1" applyAlignment="1">
      <alignment wrapText="1"/>
    </xf>
    <xf numFmtId="0" fontId="54" fillId="0" borderId="0" xfId="0" applyFont="1" applyAlignment="1">
      <alignment wrapText="1"/>
    </xf>
    <xf numFmtId="0" fontId="54" fillId="0" borderId="0" xfId="0" applyFont="1" applyAlignment="1">
      <alignment horizontal="left" wrapText="1"/>
    </xf>
    <xf numFmtId="165" fontId="54" fillId="0" borderId="0" xfId="55" applyNumberFormat="1" applyFont="1" applyAlignment="1">
      <alignment horizontal="center"/>
    </xf>
    <xf numFmtId="0" fontId="54" fillId="0" borderId="0" xfId="0" applyFont="1" applyAlignment="1">
      <alignment horizontal="left"/>
    </xf>
    <xf numFmtId="0" fontId="54" fillId="0" borderId="0" xfId="0" applyFont="1"/>
    <xf numFmtId="0" fontId="9" fillId="35" borderId="4" xfId="0" applyFont="1" applyFill="1" applyBorder="1" applyAlignment="1">
      <alignment horizontal="center"/>
    </xf>
    <xf numFmtId="166" fontId="8" fillId="0" borderId="0" xfId="34" applyNumberFormat="1" applyFont="1" applyAlignment="1">
      <alignment wrapText="1"/>
    </xf>
    <xf numFmtId="1" fontId="13" fillId="35" borderId="4" xfId="55" applyNumberFormat="1" applyFont="1" applyFill="1" applyBorder="1" applyAlignment="1">
      <alignment vertical="center"/>
    </xf>
    <xf numFmtId="9" fontId="13" fillId="35" borderId="4" xfId="55" applyFont="1" applyFill="1" applyBorder="1" applyAlignment="1">
      <alignment vertical="center"/>
    </xf>
    <xf numFmtId="0" fontId="26" fillId="0" borderId="4" xfId="0" applyFont="1" applyBorder="1" applyAlignment="1">
      <alignment horizontal="left" vertical="center"/>
    </xf>
    <xf numFmtId="1" fontId="55" fillId="0" borderId="4" xfId="55" applyNumberFormat="1" applyFont="1" applyBorder="1" applyAlignment="1">
      <alignment vertical="center"/>
    </xf>
    <xf numFmtId="9" fontId="55" fillId="0" borderId="4" xfId="55" applyFont="1" applyBorder="1" applyAlignment="1">
      <alignment vertical="center"/>
    </xf>
    <xf numFmtId="0" fontId="55" fillId="0" borderId="6" xfId="0" applyFont="1" applyBorder="1" applyAlignment="1">
      <alignment vertical="center" wrapText="1"/>
    </xf>
    <xf numFmtId="0" fontId="56" fillId="0" borderId="0" xfId="0" applyFont="1" applyAlignment="1">
      <alignment wrapText="1"/>
    </xf>
    <xf numFmtId="0" fontId="56" fillId="0" borderId="0" xfId="0" applyFont="1" applyAlignment="1">
      <alignment horizontal="left" wrapText="1"/>
    </xf>
    <xf numFmtId="165" fontId="56" fillId="0" borderId="0" xfId="55" applyNumberFormat="1" applyFont="1" applyAlignment="1">
      <alignment horizontal="center" wrapText="1"/>
    </xf>
    <xf numFmtId="165" fontId="56" fillId="0" borderId="0" xfId="55" applyNumberFormat="1" applyFont="1" applyAlignment="1">
      <alignment horizontal="left"/>
    </xf>
    <xf numFmtId="0" fontId="56" fillId="0" borderId="0" xfId="0" applyFont="1"/>
    <xf numFmtId="9" fontId="56" fillId="0" borderId="0" xfId="55" applyFont="1" applyAlignment="1">
      <alignment wrapText="1"/>
    </xf>
    <xf numFmtId="0" fontId="13" fillId="35" borderId="6" xfId="0" applyFont="1" applyFill="1" applyBorder="1" applyAlignment="1">
      <alignment vertical="center" wrapText="1"/>
    </xf>
    <xf numFmtId="165" fontId="8" fillId="35" borderId="0" xfId="55" applyNumberFormat="1" applyFont="1" applyFill="1" applyAlignment="1">
      <alignment horizontal="center" wrapText="1"/>
    </xf>
    <xf numFmtId="165" fontId="8" fillId="35" borderId="0" xfId="55" applyNumberFormat="1" applyFont="1" applyFill="1" applyAlignment="1">
      <alignment horizontal="left"/>
    </xf>
    <xf numFmtId="1" fontId="8" fillId="0" borderId="0" xfId="0" applyNumberFormat="1" applyFont="1" applyAlignment="1">
      <alignment horizontal="left" wrapText="1"/>
    </xf>
    <xf numFmtId="1" fontId="8" fillId="0" borderId="0" xfId="55" applyNumberFormat="1" applyFont="1" applyAlignment="1">
      <alignment horizontal="left" wrapText="1"/>
    </xf>
    <xf numFmtId="1" fontId="8" fillId="0" borderId="0" xfId="55" applyNumberFormat="1" applyFont="1" applyAlignment="1">
      <alignment horizontal="center" wrapText="1"/>
    </xf>
    <xf numFmtId="0" fontId="8" fillId="0" borderId="4" xfId="0" applyFont="1" applyBorder="1" applyAlignment="1">
      <alignment horizontal="left" wrapText="1"/>
    </xf>
    <xf numFmtId="166" fontId="8" fillId="0" borderId="13" xfId="34" applyNumberFormat="1" applyFont="1" applyBorder="1" applyAlignment="1">
      <alignment horizontal="center"/>
    </xf>
    <xf numFmtId="166" fontId="8" fillId="0" borderId="14" xfId="34" applyNumberFormat="1" applyFont="1" applyBorder="1" applyAlignment="1">
      <alignment horizontal="center"/>
    </xf>
    <xf numFmtId="0" fontId="8" fillId="0" borderId="6" xfId="0" applyFont="1" applyBorder="1"/>
    <xf numFmtId="0" fontId="8" fillId="0" borderId="4" xfId="0" applyFont="1" applyBorder="1"/>
    <xf numFmtId="166" fontId="8" fillId="0" borderId="4" xfId="34" applyNumberFormat="1" applyFont="1" applyBorder="1" applyAlignment="1">
      <alignment horizontal="left"/>
    </xf>
    <xf numFmtId="0" fontId="48" fillId="0" borderId="5" xfId="0" applyFont="1" applyBorder="1" applyAlignment="1">
      <alignment horizontal="left" vertical="center"/>
    </xf>
    <xf numFmtId="0" fontId="48" fillId="35" borderId="5" xfId="0" applyFont="1" applyFill="1" applyBorder="1" applyAlignment="1">
      <alignment horizontal="left" vertical="center"/>
    </xf>
    <xf numFmtId="0" fontId="26" fillId="34" borderId="5" xfId="0" applyFont="1" applyFill="1" applyBorder="1" applyAlignment="1">
      <alignment horizontal="left" vertical="center"/>
    </xf>
    <xf numFmtId="0" fontId="26" fillId="0" borderId="5" xfId="0" applyFont="1" applyBorder="1" applyAlignment="1">
      <alignment horizontal="left" vertical="center"/>
    </xf>
    <xf numFmtId="0" fontId="8" fillId="0" borderId="6" xfId="0" applyFont="1" applyBorder="1" applyAlignment="1">
      <alignment horizontal="left" wrapText="1"/>
    </xf>
    <xf numFmtId="0" fontId="8" fillId="0" borderId="5" xfId="0" applyFont="1" applyBorder="1"/>
    <xf numFmtId="0" fontId="7" fillId="0" borderId="15" xfId="0" applyFont="1" applyBorder="1" applyAlignment="1">
      <alignment horizontal="center"/>
    </xf>
    <xf numFmtId="0" fontId="50" fillId="0" borderId="0" xfId="0" applyFont="1"/>
    <xf numFmtId="0" fontId="48" fillId="0" borderId="16" xfId="0" applyFont="1" applyBorder="1" applyAlignment="1">
      <alignment horizontal="left" vertical="center"/>
    </xf>
    <xf numFmtId="166" fontId="10" fillId="35" borderId="4" xfId="34" applyNumberFormat="1" applyFont="1" applyFill="1" applyBorder="1"/>
    <xf numFmtId="166" fontId="8" fillId="0" borderId="5" xfId="34" applyNumberFormat="1" applyFont="1" applyBorder="1"/>
    <xf numFmtId="9" fontId="9" fillId="35" borderId="4" xfId="55" applyFont="1" applyFill="1" applyBorder="1" applyAlignment="1">
      <alignment horizontal="center"/>
    </xf>
    <xf numFmtId="166" fontId="10" fillId="35" borderId="4" xfId="34" applyNumberFormat="1" applyFont="1" applyFill="1" applyBorder="1" applyAlignment="1">
      <alignment vertical="center"/>
    </xf>
    <xf numFmtId="166" fontId="10" fillId="35" borderId="4" xfId="55" applyNumberFormat="1" applyFont="1" applyFill="1" applyBorder="1" applyAlignment="1">
      <alignment vertical="center"/>
    </xf>
    <xf numFmtId="9" fontId="10" fillId="35" borderId="4" xfId="55" applyFont="1" applyFill="1" applyBorder="1" applyAlignment="1">
      <alignment horizontal="center" vertical="center" wrapText="1"/>
    </xf>
    <xf numFmtId="0" fontId="54" fillId="35" borderId="0" xfId="0" applyFont="1" applyFill="1" applyAlignment="1">
      <alignment wrapText="1"/>
    </xf>
    <xf numFmtId="0" fontId="26" fillId="0" borderId="16" xfId="0" applyFont="1" applyBorder="1" applyAlignment="1">
      <alignment horizontal="left" vertical="center"/>
    </xf>
    <xf numFmtId="167" fontId="11" fillId="35" borderId="5" xfId="34" applyNumberFormat="1" applyFont="1" applyFill="1" applyBorder="1" applyAlignment="1">
      <alignment horizontal="left" vertical="center"/>
    </xf>
    <xf numFmtId="167" fontId="11" fillId="35" borderId="4" xfId="34" applyNumberFormat="1" applyFont="1" applyFill="1" applyBorder="1" applyAlignment="1">
      <alignment horizontal="left" vertical="center"/>
    </xf>
    <xf numFmtId="0" fontId="50" fillId="35" borderId="0" xfId="0" applyFont="1" applyFill="1"/>
    <xf numFmtId="0" fontId="57" fillId="0" borderId="4" xfId="0" applyFont="1" applyBorder="1"/>
    <xf numFmtId="166" fontId="0" fillId="0" borderId="0" xfId="34" applyNumberFormat="1" applyFont="1"/>
    <xf numFmtId="0" fontId="48" fillId="0" borderId="11" xfId="0" applyFont="1" applyBorder="1" applyAlignment="1">
      <alignment horizontal="left" vertical="center"/>
    </xf>
    <xf numFmtId="167" fontId="48" fillId="0" borderId="11" xfId="34" applyNumberFormat="1" applyFont="1" applyBorder="1" applyAlignment="1">
      <alignment horizontal="center" vertical="center"/>
    </xf>
    <xf numFmtId="0" fontId="7" fillId="2" borderId="17" xfId="0" applyFont="1" applyFill="1" applyBorder="1" applyAlignment="1">
      <alignment horizontal="left"/>
    </xf>
    <xf numFmtId="0" fontId="7" fillId="2" borderId="18" xfId="0" applyFont="1" applyFill="1" applyBorder="1" applyAlignment="1">
      <alignment horizontal="left"/>
    </xf>
    <xf numFmtId="0" fontId="7" fillId="0" borderId="2" xfId="0" applyFont="1" applyBorder="1" applyAlignment="1">
      <alignment horizontal="left" wrapText="1"/>
    </xf>
    <xf numFmtId="165" fontId="7" fillId="0" borderId="19" xfId="55" applyNumberFormat="1" applyFont="1" applyBorder="1" applyAlignment="1">
      <alignment horizontal="left" wrapText="1"/>
    </xf>
    <xf numFmtId="165" fontId="7" fillId="0" borderId="20" xfId="55" applyNumberFormat="1" applyFont="1" applyBorder="1" applyAlignment="1">
      <alignment horizontal="left"/>
    </xf>
    <xf numFmtId="165" fontId="8" fillId="0" borderId="8" xfId="55" applyNumberFormat="1" applyFont="1" applyBorder="1" applyAlignment="1">
      <alignment horizontal="left" wrapText="1"/>
    </xf>
    <xf numFmtId="166" fontId="8" fillId="0" borderId="8" xfId="34" applyNumberFormat="1" applyFont="1" applyBorder="1" applyAlignment="1">
      <alignment horizontal="left" wrapText="1"/>
    </xf>
    <xf numFmtId="166" fontId="8" fillId="0" borderId="16" xfId="34" applyNumberFormat="1" applyFont="1" applyBorder="1" applyAlignment="1">
      <alignment horizontal="left" wrapText="1"/>
    </xf>
    <xf numFmtId="166" fontId="8" fillId="0" borderId="21" xfId="34" applyNumberFormat="1" applyFont="1" applyBorder="1" applyAlignment="1">
      <alignment horizontal="left" wrapText="1"/>
    </xf>
    <xf numFmtId="166" fontId="8" fillId="0" borderId="4" xfId="34" applyNumberFormat="1" applyFont="1" applyBorder="1" applyAlignment="1">
      <alignment horizontal="center" wrapText="1"/>
    </xf>
    <xf numFmtId="165" fontId="8" fillId="0" borderId="4" xfId="55" applyNumberFormat="1" applyFont="1" applyBorder="1" applyAlignment="1">
      <alignment horizontal="left"/>
    </xf>
    <xf numFmtId="166" fontId="8" fillId="0" borderId="8" xfId="34" applyNumberFormat="1" applyFont="1" applyBorder="1" applyAlignment="1">
      <alignment horizontal="center" wrapText="1"/>
    </xf>
    <xf numFmtId="165" fontId="8" fillId="0" borderId="8" xfId="55" applyNumberFormat="1" applyFont="1" applyBorder="1" applyAlignment="1">
      <alignment horizontal="left"/>
    </xf>
    <xf numFmtId="0" fontId="8" fillId="0" borderId="4" xfId="0" applyFont="1" applyBorder="1" applyAlignment="1">
      <alignment horizontal="left"/>
    </xf>
    <xf numFmtId="166" fontId="8" fillId="0" borderId="0" xfId="0" applyNumberFormat="1" applyFont="1" applyAlignment="1">
      <alignment horizontal="left" wrapText="1"/>
    </xf>
    <xf numFmtId="0" fontId="9" fillId="0" borderId="7" xfId="0" applyFont="1" applyBorder="1" applyAlignment="1">
      <alignment horizontal="left" wrapText="1"/>
    </xf>
    <xf numFmtId="0" fontId="7" fillId="0" borderId="8" xfId="0" applyFont="1" applyBorder="1" applyAlignment="1">
      <alignment wrapText="1"/>
    </xf>
    <xf numFmtId="0" fontId="9" fillId="0" borderId="8" xfId="0" applyFont="1" applyBorder="1" applyAlignment="1">
      <alignment horizontal="center" wrapText="1"/>
    </xf>
    <xf numFmtId="0" fontId="9" fillId="0" borderId="8" xfId="0" applyFont="1" applyBorder="1" applyAlignment="1">
      <alignment wrapText="1"/>
    </xf>
    <xf numFmtId="0" fontId="7" fillId="0" borderId="9" xfId="0" applyFont="1" applyBorder="1" applyAlignment="1">
      <alignment wrapText="1"/>
    </xf>
    <xf numFmtId="0" fontId="58" fillId="0" borderId="8" xfId="0" applyFont="1" applyBorder="1" applyAlignment="1">
      <alignment horizontal="center"/>
    </xf>
    <xf numFmtId="0" fontId="8" fillId="35" borderId="4" xfId="0" applyFont="1" applyFill="1" applyBorder="1"/>
    <xf numFmtId="166" fontId="8" fillId="35" borderId="4" xfId="34" applyNumberFormat="1" applyFont="1" applyFill="1" applyBorder="1"/>
    <xf numFmtId="167" fontId="59" fillId="35" borderId="4" xfId="0" applyNumberFormat="1" applyFont="1" applyFill="1" applyBorder="1" applyAlignment="1">
      <alignment horizontal="center" vertical="center"/>
    </xf>
    <xf numFmtId="0" fontId="17" fillId="36" borderId="17" xfId="0" applyFont="1" applyFill="1" applyBorder="1"/>
    <xf numFmtId="0" fontId="17" fillId="36" borderId="21" xfId="0" applyFont="1" applyFill="1" applyBorder="1"/>
    <xf numFmtId="0" fontId="17" fillId="36" borderId="18" xfId="0" applyFont="1" applyFill="1" applyBorder="1"/>
    <xf numFmtId="166" fontId="17" fillId="36" borderId="18" xfId="34" applyNumberFormat="1" applyFont="1" applyFill="1" applyBorder="1"/>
    <xf numFmtId="166" fontId="58" fillId="36" borderId="18" xfId="34" applyNumberFormat="1" applyFont="1" applyFill="1" applyBorder="1" applyAlignment="1">
      <alignment horizontal="right"/>
    </xf>
    <xf numFmtId="165" fontId="16" fillId="36" borderId="18" xfId="55" applyNumberFormat="1" applyFont="1" applyFill="1" applyBorder="1"/>
    <xf numFmtId="0" fontId="17" fillId="36" borderId="18" xfId="0" applyFont="1" applyFill="1" applyBorder="1" applyAlignment="1">
      <alignment horizontal="left"/>
    </xf>
    <xf numFmtId="0" fontId="17" fillId="36" borderId="22" xfId="0" applyFont="1" applyFill="1" applyBorder="1"/>
    <xf numFmtId="166" fontId="8" fillId="0" borderId="0" xfId="34" applyNumberFormat="1" applyFont="1" applyAlignment="1">
      <alignment horizontal="left" wrapText="1"/>
    </xf>
    <xf numFmtId="166" fontId="50" fillId="35" borderId="4" xfId="34" applyNumberFormat="1" applyFont="1" applyFill="1" applyBorder="1"/>
    <xf numFmtId="166" fontId="8" fillId="0" borderId="23" xfId="34" applyNumberFormat="1" applyFont="1" applyBorder="1" applyAlignment="1">
      <alignment horizontal="center"/>
    </xf>
    <xf numFmtId="166" fontId="8" fillId="0" borderId="24" xfId="34" applyNumberFormat="1" applyFont="1" applyBorder="1" applyAlignment="1">
      <alignment horizontal="center"/>
    </xf>
    <xf numFmtId="166" fontId="50" fillId="0" borderId="24" xfId="34" applyNumberFormat="1" applyFont="1" applyBorder="1" applyAlignment="1">
      <alignment horizontal="center"/>
    </xf>
    <xf numFmtId="166" fontId="8" fillId="0" borderId="25" xfId="34" applyNumberFormat="1" applyFont="1" applyBorder="1" applyAlignment="1">
      <alignment horizontal="center"/>
    </xf>
    <xf numFmtId="166" fontId="8" fillId="0" borderId="26" xfId="34" applyNumberFormat="1" applyFont="1" applyBorder="1" applyAlignment="1">
      <alignment horizontal="center"/>
    </xf>
    <xf numFmtId="166" fontId="8" fillId="0" borderId="16" xfId="34" applyNumberFormat="1" applyFont="1" applyBorder="1" applyAlignment="1">
      <alignment horizontal="center"/>
    </xf>
    <xf numFmtId="166" fontId="50" fillId="0" borderId="16" xfId="34" applyNumberFormat="1" applyFont="1" applyBorder="1" applyAlignment="1">
      <alignment horizontal="center"/>
    </xf>
    <xf numFmtId="166" fontId="8" fillId="0" borderId="27" xfId="34" applyNumberFormat="1" applyFont="1" applyBorder="1" applyAlignment="1">
      <alignment horizontal="center"/>
    </xf>
    <xf numFmtId="0" fontId="7" fillId="0" borderId="5" xfId="0" applyFont="1" applyBorder="1" applyAlignment="1">
      <alignment horizontal="left"/>
    </xf>
    <xf numFmtId="0" fontId="7" fillId="0" borderId="16" xfId="0" applyFont="1" applyBorder="1" applyAlignment="1">
      <alignment horizontal="left"/>
    </xf>
    <xf numFmtId="0" fontId="46" fillId="0" borderId="4" xfId="0" applyFont="1" applyBorder="1" applyAlignment="1">
      <alignment horizontal="center"/>
    </xf>
    <xf numFmtId="0" fontId="7" fillId="37" borderId="17" xfId="0" applyFont="1" applyFill="1" applyBorder="1" applyAlignment="1">
      <alignment horizontal="center" wrapText="1"/>
    </xf>
    <xf numFmtId="0" fontId="7" fillId="37" borderId="18" xfId="0" applyFont="1" applyFill="1" applyBorder="1" applyAlignment="1">
      <alignment horizontal="center" wrapText="1"/>
    </xf>
    <xf numFmtId="0" fontId="7" fillId="37" borderId="22" xfId="0" applyFont="1" applyFill="1" applyBorder="1" applyAlignment="1">
      <alignment horizontal="center" wrapText="1"/>
    </xf>
    <xf numFmtId="0" fontId="7" fillId="38" borderId="18" xfId="0" applyFont="1" applyFill="1" applyBorder="1" applyAlignment="1">
      <alignment horizontal="center" wrapText="1"/>
    </xf>
    <xf numFmtId="0" fontId="7" fillId="38" borderId="28" xfId="0" applyFont="1" applyFill="1" applyBorder="1" applyAlignment="1">
      <alignment horizontal="center" wrapText="1"/>
    </xf>
    <xf numFmtId="0" fontId="7" fillId="39" borderId="17" xfId="0" applyFont="1" applyFill="1" applyBorder="1" applyAlignment="1">
      <alignment horizontal="center" wrapText="1"/>
    </xf>
    <xf numFmtId="0" fontId="7" fillId="39" borderId="18" xfId="0" applyFont="1" applyFill="1" applyBorder="1" applyAlignment="1">
      <alignment horizontal="center" wrapText="1"/>
    </xf>
    <xf numFmtId="0" fontId="7" fillId="39" borderId="22" xfId="0" applyFont="1" applyFill="1" applyBorder="1" applyAlignment="1">
      <alignment horizontal="center" wrapText="1"/>
    </xf>
    <xf numFmtId="0" fontId="7" fillId="40" borderId="21" xfId="0" applyFont="1" applyFill="1" applyBorder="1" applyAlignment="1">
      <alignment horizontal="center" wrapText="1"/>
    </xf>
    <xf numFmtId="0" fontId="7" fillId="40" borderId="17" xfId="0" applyFont="1" applyFill="1" applyBorder="1" applyAlignment="1">
      <alignment horizontal="center" wrapText="1"/>
    </xf>
    <xf numFmtId="0" fontId="7" fillId="40" borderId="29" xfId="0" applyFont="1" applyFill="1" applyBorder="1" applyAlignment="1">
      <alignment horizontal="center" wrapText="1"/>
    </xf>
    <xf numFmtId="0" fontId="7" fillId="36" borderId="17" xfId="0" applyFont="1" applyFill="1" applyBorder="1" applyAlignment="1">
      <alignment horizontal="center" wrapText="1"/>
    </xf>
    <xf numFmtId="0" fontId="7" fillId="36" borderId="18" xfId="0" applyFont="1" applyFill="1" applyBorder="1" applyAlignment="1">
      <alignment horizontal="center" wrapText="1"/>
    </xf>
    <xf numFmtId="0" fontId="7" fillId="36" borderId="22" xfId="0" applyFont="1" applyFill="1" applyBorder="1" applyAlignment="1">
      <alignment horizontal="center" wrapText="1"/>
    </xf>
    <xf numFmtId="0" fontId="7" fillId="41" borderId="17" xfId="0" applyFont="1" applyFill="1" applyBorder="1" applyAlignment="1">
      <alignment horizontal="center" wrapText="1"/>
    </xf>
    <xf numFmtId="0" fontId="7" fillId="41" borderId="18" xfId="0" applyFont="1" applyFill="1" applyBorder="1" applyAlignment="1">
      <alignment horizontal="center" wrapText="1"/>
    </xf>
    <xf numFmtId="0" fontId="7" fillId="42" borderId="17" xfId="0" applyFont="1" applyFill="1" applyBorder="1" applyAlignment="1">
      <alignment horizontal="center" wrapText="1"/>
    </xf>
    <xf numFmtId="0" fontId="7" fillId="42" borderId="18" xfId="0" applyFont="1" applyFill="1" applyBorder="1" applyAlignment="1">
      <alignment horizontal="center" wrapText="1"/>
    </xf>
    <xf numFmtId="0" fontId="7" fillId="42" borderId="22" xfId="0" applyFont="1" applyFill="1" applyBorder="1" applyAlignment="1">
      <alignment horizontal="center" wrapText="1"/>
    </xf>
    <xf numFmtId="0" fontId="7" fillId="40" borderId="18" xfId="0" applyFont="1" applyFill="1" applyBorder="1" applyAlignment="1">
      <alignment horizontal="center" wrapText="1"/>
    </xf>
    <xf numFmtId="0" fontId="7" fillId="40" borderId="22" xfId="0" applyFont="1" applyFill="1" applyBorder="1" applyAlignment="1">
      <alignment horizontal="center" wrapText="1"/>
    </xf>
    <xf numFmtId="0" fontId="7" fillId="43" borderId="17" xfId="0" applyFont="1" applyFill="1" applyBorder="1" applyAlignment="1">
      <alignment horizontal="center" wrapText="1"/>
    </xf>
    <xf numFmtId="0" fontId="7" fillId="37" borderId="29" xfId="0" applyFont="1" applyFill="1" applyBorder="1" applyAlignment="1">
      <alignment horizontal="center" wrapText="1"/>
    </xf>
    <xf numFmtId="0" fontId="7" fillId="0" borderId="30" xfId="0" applyFont="1" applyBorder="1" applyAlignment="1">
      <alignment horizontal="left" wrapText="1"/>
    </xf>
    <xf numFmtId="165" fontId="7" fillId="0" borderId="31" xfId="55" applyNumberFormat="1" applyFont="1" applyBorder="1" applyAlignment="1">
      <alignment horizontal="left" wrapText="1"/>
    </xf>
    <xf numFmtId="165" fontId="7" fillId="0" borderId="32" xfId="55" applyNumberFormat="1" applyFont="1" applyBorder="1" applyAlignment="1">
      <alignment horizontal="left" wrapText="1"/>
    </xf>
    <xf numFmtId="0" fontId="0" fillId="0" borderId="0" xfId="0" applyAlignment="1"/>
    <xf numFmtId="166" fontId="7" fillId="0" borderId="4" xfId="34" applyNumberFormat="1" applyFont="1" applyBorder="1" applyAlignment="1">
      <alignment horizontal="center"/>
    </xf>
    <xf numFmtId="166" fontId="7" fillId="0" borderId="4" xfId="34" applyNumberFormat="1" applyFont="1" applyBorder="1" applyAlignment="1">
      <alignment horizontal="left"/>
    </xf>
    <xf numFmtId="166" fontId="7" fillId="0" borderId="4" xfId="34" applyNumberFormat="1" applyFont="1" applyBorder="1" applyAlignment="1">
      <alignment horizontal="left" wrapText="1"/>
    </xf>
    <xf numFmtId="166" fontId="7" fillId="0" borderId="4" xfId="34" applyNumberFormat="1" applyFont="1" applyBorder="1" applyAlignment="1">
      <alignment horizontal="center" wrapText="1"/>
    </xf>
    <xf numFmtId="0" fontId="7" fillId="0" borderId="26" xfId="0" applyFont="1" applyBorder="1" applyAlignment="1">
      <alignment horizontal="left"/>
    </xf>
    <xf numFmtId="0" fontId="7" fillId="36" borderId="29" xfId="0" applyFont="1" applyFill="1" applyBorder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42" fillId="0" borderId="4" xfId="0" applyFont="1" applyBorder="1"/>
    <xf numFmtId="166" fontId="7" fillId="0" borderId="8" xfId="34" applyNumberFormat="1" applyFont="1" applyBorder="1" applyAlignment="1">
      <alignment horizontal="left" wrapText="1"/>
    </xf>
    <xf numFmtId="166" fontId="7" fillId="0" borderId="4" xfId="34" applyNumberFormat="1" applyFont="1" applyBorder="1"/>
    <xf numFmtId="166" fontId="50" fillId="0" borderId="10" xfId="34" applyNumberFormat="1" applyFont="1" applyBorder="1" applyAlignment="1">
      <alignment horizontal="center"/>
    </xf>
    <xf numFmtId="166" fontId="50" fillId="0" borderId="11" xfId="34" applyNumberFormat="1" applyFont="1" applyBorder="1" applyAlignment="1">
      <alignment horizontal="center"/>
    </xf>
    <xf numFmtId="166" fontId="8" fillId="0" borderId="0" xfId="0" applyNumberFormat="1" applyFont="1" applyAlignment="1">
      <alignment horizontal="center"/>
    </xf>
    <xf numFmtId="166" fontId="8" fillId="0" borderId="33" xfId="34" applyNumberFormat="1" applyFont="1" applyBorder="1" applyAlignment="1">
      <alignment horizontal="center"/>
    </xf>
    <xf numFmtId="166" fontId="8" fillId="0" borderId="34" xfId="34" applyNumberFormat="1" applyFont="1" applyBorder="1" applyAlignment="1">
      <alignment horizontal="center"/>
    </xf>
    <xf numFmtId="9" fontId="50" fillId="35" borderId="4" xfId="55" applyFont="1" applyFill="1" applyBorder="1" applyAlignment="1">
      <alignment horizontal="center"/>
    </xf>
    <xf numFmtId="9" fontId="52" fillId="0" borderId="0" xfId="55" applyFont="1" applyAlignment="1">
      <alignment horizontal="left" wrapText="1"/>
    </xf>
    <xf numFmtId="167" fontId="8" fillId="0" borderId="4" xfId="0" applyNumberFormat="1" applyFont="1" applyBorder="1"/>
    <xf numFmtId="166" fontId="8" fillId="0" borderId="4" xfId="0" applyNumberFormat="1" applyFont="1" applyBorder="1" applyAlignment="1">
      <alignment horizontal="left" wrapText="1"/>
    </xf>
    <xf numFmtId="9" fontId="8" fillId="0" borderId="4" xfId="55" applyFont="1" applyBorder="1" applyAlignment="1">
      <alignment wrapText="1"/>
    </xf>
    <xf numFmtId="0" fontId="46" fillId="0" borderId="4" xfId="0" applyFont="1" applyBorder="1" applyAlignment="1">
      <alignment horizontal="left"/>
    </xf>
    <xf numFmtId="0" fontId="60" fillId="0" borderId="4" xfId="0" applyFont="1" applyBorder="1" applyAlignment="1">
      <alignment horizontal="left" vertical="center"/>
    </xf>
    <xf numFmtId="169" fontId="60" fillId="0" borderId="4" xfId="0" applyNumberFormat="1" applyFont="1" applyBorder="1" applyAlignment="1">
      <alignment horizontal="left" vertical="center"/>
    </xf>
    <xf numFmtId="0" fontId="60" fillId="35" borderId="4" xfId="0" applyFont="1" applyFill="1" applyBorder="1" applyAlignment="1">
      <alignment horizontal="left"/>
    </xf>
    <xf numFmtId="0" fontId="60" fillId="0" borderId="4" xfId="0" applyFont="1" applyBorder="1" applyAlignment="1">
      <alignment horizontal="left"/>
    </xf>
    <xf numFmtId="1" fontId="61" fillId="0" borderId="4" xfId="0" applyNumberFormat="1" applyFont="1" applyBorder="1" applyAlignment="1">
      <alignment horizontal="left"/>
    </xf>
    <xf numFmtId="166" fontId="60" fillId="0" borderId="4" xfId="34" applyNumberFormat="1" applyFont="1" applyBorder="1" applyAlignment="1">
      <alignment horizontal="left"/>
    </xf>
    <xf numFmtId="0" fontId="61" fillId="0" borderId="4" xfId="0" applyFont="1" applyBorder="1" applyAlignment="1">
      <alignment horizontal="left"/>
    </xf>
    <xf numFmtId="0" fontId="60" fillId="0" borderId="4" xfId="0" applyFont="1" applyBorder="1" applyAlignment="1">
      <alignment vertical="center"/>
    </xf>
    <xf numFmtId="169" fontId="60" fillId="0" borderId="4" xfId="0" applyNumberFormat="1" applyFont="1" applyBorder="1" applyAlignment="1">
      <alignment vertical="center"/>
    </xf>
    <xf numFmtId="0" fontId="60" fillId="0" borderId="4" xfId="0" applyFont="1" applyBorder="1" applyAlignment="1"/>
    <xf numFmtId="0" fontId="61" fillId="0" borderId="4" xfId="0" applyFont="1" applyBorder="1" applyAlignment="1"/>
    <xf numFmtId="0" fontId="46" fillId="0" borderId="4" xfId="0" applyFont="1" applyBorder="1" applyAlignment="1">
      <alignment horizontal="left" vertical="center"/>
    </xf>
    <xf numFmtId="14" fontId="46" fillId="0" borderId="4" xfId="0" applyNumberFormat="1" applyFont="1" applyBorder="1" applyAlignment="1">
      <alignment horizontal="left" vertical="center"/>
    </xf>
    <xf numFmtId="0" fontId="46" fillId="35" borderId="4" xfId="0" applyFont="1" applyFill="1" applyBorder="1" applyAlignment="1">
      <alignment horizontal="left"/>
    </xf>
    <xf numFmtId="1" fontId="46" fillId="0" borderId="4" xfId="0" applyNumberFormat="1" applyFont="1" applyBorder="1" applyAlignment="1">
      <alignment horizontal="left"/>
    </xf>
    <xf numFmtId="166" fontId="46" fillId="0" borderId="4" xfId="34" applyNumberFormat="1" applyFont="1" applyBorder="1" applyAlignment="1">
      <alignment horizontal="left"/>
    </xf>
    <xf numFmtId="1" fontId="61" fillId="0" borderId="4" xfId="0" applyNumberFormat="1" applyFont="1" applyBorder="1" applyAlignment="1">
      <alignment horizontal="center"/>
    </xf>
    <xf numFmtId="166" fontId="50" fillId="0" borderId="13" xfId="34" applyNumberFormat="1" applyFont="1" applyBorder="1" applyAlignment="1">
      <alignment horizontal="center"/>
    </xf>
    <xf numFmtId="1" fontId="46" fillId="0" borderId="4" xfId="0" applyNumberFormat="1" applyFont="1" applyBorder="1" applyAlignment="1">
      <alignment horizontal="center"/>
    </xf>
    <xf numFmtId="0" fontId="14" fillId="0" borderId="5" xfId="0" applyFont="1" applyBorder="1" applyAlignment="1">
      <alignment horizontal="left"/>
    </xf>
    <xf numFmtId="0" fontId="8" fillId="0" borderId="15" xfId="0" applyFont="1" applyBorder="1" applyAlignment="1">
      <alignment horizontal="center"/>
    </xf>
    <xf numFmtId="168" fontId="8" fillId="0" borderId="4" xfId="34" applyNumberFormat="1" applyFont="1" applyBorder="1" applyAlignment="1">
      <alignment horizontal="center"/>
    </xf>
    <xf numFmtId="0" fontId="8" fillId="0" borderId="8" xfId="0" applyFont="1" applyBorder="1" applyAlignment="1">
      <alignment horizontal="center" wrapText="1"/>
    </xf>
    <xf numFmtId="0" fontId="26" fillId="0" borderId="4" xfId="0" applyFont="1" applyBorder="1"/>
    <xf numFmtId="1" fontId="46" fillId="0" borderId="4" xfId="0" applyNumberFormat="1" applyFont="1" applyBorder="1" applyAlignment="1"/>
    <xf numFmtId="167" fontId="11" fillId="35" borderId="4" xfId="34" applyNumberFormat="1" applyFont="1" applyFill="1" applyBorder="1" applyAlignment="1">
      <alignment horizontal="left" vertical="center" wrapText="1"/>
    </xf>
    <xf numFmtId="167" fontId="11" fillId="35" borderId="11" xfId="34" applyNumberFormat="1" applyFont="1" applyFill="1" applyBorder="1" applyAlignment="1">
      <alignment horizontal="left" vertical="center" wrapText="1"/>
    </xf>
    <xf numFmtId="167" fontId="11" fillId="35" borderId="11" xfId="34" applyNumberFormat="1" applyFont="1" applyFill="1" applyBorder="1" applyAlignment="1">
      <alignment vertical="center" wrapText="1"/>
    </xf>
    <xf numFmtId="167" fontId="11" fillId="35" borderId="4" xfId="34" applyNumberFormat="1" applyFont="1" applyFill="1" applyBorder="1"/>
    <xf numFmtId="167" fontId="11" fillId="35" borderId="4" xfId="34" applyNumberFormat="1" applyFont="1" applyFill="1" applyBorder="1" applyAlignment="1">
      <alignment vertical="center"/>
    </xf>
    <xf numFmtId="167" fontId="14" fillId="35" borderId="4" xfId="34" applyNumberFormat="1" applyFont="1" applyFill="1" applyBorder="1"/>
    <xf numFmtId="167" fontId="11" fillId="35" borderId="4" xfId="34" applyNumberFormat="1" applyFont="1" applyFill="1" applyBorder="1" applyAlignment="1"/>
    <xf numFmtId="167" fontId="11" fillId="35" borderId="4" xfId="34" applyNumberFormat="1" applyFont="1" applyFill="1" applyBorder="1" applyAlignment="1">
      <alignment wrapText="1"/>
    </xf>
    <xf numFmtId="167" fontId="15" fillId="35" borderId="5" xfId="34" applyNumberFormat="1" applyFont="1" applyFill="1" applyBorder="1" applyAlignment="1">
      <alignment vertical="center"/>
    </xf>
    <xf numFmtId="0" fontId="11" fillId="0" borderId="4" xfId="0" applyFont="1" applyBorder="1"/>
    <xf numFmtId="0" fontId="48" fillId="44" borderId="5" xfId="0" applyFont="1" applyFill="1" applyBorder="1" applyAlignment="1">
      <alignment horizontal="left" vertical="center"/>
    </xf>
    <xf numFmtId="0" fontId="48" fillId="44" borderId="16" xfId="0" applyFont="1" applyFill="1" applyBorder="1" applyAlignment="1">
      <alignment horizontal="left" vertical="center"/>
    </xf>
    <xf numFmtId="0" fontId="48" fillId="44" borderId="4" xfId="0" applyFont="1" applyFill="1" applyBorder="1" applyAlignment="1">
      <alignment horizontal="left" vertical="center"/>
    </xf>
    <xf numFmtId="167" fontId="59" fillId="44" borderId="4" xfId="0" applyNumberFormat="1" applyFont="1" applyFill="1" applyBorder="1" applyAlignment="1">
      <alignment horizontal="center" vertical="center"/>
    </xf>
    <xf numFmtId="9" fontId="13" fillId="35" borderId="4" xfId="55" applyFont="1" applyFill="1" applyBorder="1" applyAlignment="1">
      <alignment horizontal="center" vertical="center"/>
    </xf>
    <xf numFmtId="166" fontId="13" fillId="35" borderId="4" xfId="34" applyNumberFormat="1" applyFont="1" applyFill="1" applyBorder="1" applyAlignment="1">
      <alignment vertical="center"/>
    </xf>
    <xf numFmtId="0" fontId="60" fillId="45" borderId="4" xfId="0" applyFont="1" applyFill="1" applyBorder="1" applyAlignment="1">
      <alignment horizontal="left" vertical="center"/>
    </xf>
    <xf numFmtId="0" fontId="17" fillId="45" borderId="4" xfId="0" applyFont="1" applyFill="1" applyBorder="1"/>
    <xf numFmtId="0" fontId="17" fillId="45" borderId="4" xfId="0" applyFont="1" applyFill="1" applyBorder="1" applyAlignment="1">
      <alignment horizontal="center"/>
    </xf>
    <xf numFmtId="166" fontId="17" fillId="45" borderId="4" xfId="0" applyNumberFormat="1" applyFont="1" applyFill="1" applyBorder="1"/>
    <xf numFmtId="166" fontId="17" fillId="45" borderId="4" xfId="0" applyNumberFormat="1" applyFont="1" applyFill="1" applyBorder="1" applyAlignment="1">
      <alignment horizontal="left"/>
    </xf>
    <xf numFmtId="0" fontId="8" fillId="35" borderId="4" xfId="0" applyFont="1" applyFill="1" applyBorder="1" applyAlignment="1">
      <alignment horizontal="left"/>
    </xf>
    <xf numFmtId="167" fontId="7" fillId="35" borderId="4" xfId="0" applyNumberFormat="1" applyFont="1" applyFill="1" applyBorder="1"/>
    <xf numFmtId="166" fontId="7" fillId="35" borderId="4" xfId="0" applyNumberFormat="1" applyFont="1" applyFill="1" applyBorder="1" applyAlignment="1">
      <alignment horizontal="left"/>
    </xf>
    <xf numFmtId="9" fontId="7" fillId="35" borderId="4" xfId="55" applyFont="1" applyFill="1" applyBorder="1" applyAlignment="1">
      <alignment horizontal="center"/>
    </xf>
    <xf numFmtId="0" fontId="60" fillId="39" borderId="4" xfId="0" applyFont="1" applyFill="1" applyBorder="1" applyAlignment="1">
      <alignment horizontal="left" vertical="center"/>
    </xf>
    <xf numFmtId="166" fontId="7" fillId="39" borderId="4" xfId="34" applyNumberFormat="1" applyFont="1" applyFill="1" applyBorder="1"/>
    <xf numFmtId="167" fontId="62" fillId="39" borderId="4" xfId="0" applyNumberFormat="1" applyFont="1" applyFill="1" applyBorder="1" applyAlignment="1">
      <alignment horizontal="center" vertical="center"/>
    </xf>
    <xf numFmtId="165" fontId="9" fillId="39" borderId="4" xfId="55" applyNumberFormat="1" applyFont="1" applyFill="1" applyBorder="1"/>
    <xf numFmtId="166" fontId="7" fillId="39" borderId="4" xfId="0" applyNumberFormat="1" applyFont="1" applyFill="1" applyBorder="1"/>
    <xf numFmtId="167" fontId="7" fillId="39" borderId="4" xfId="0" applyNumberFormat="1" applyFont="1" applyFill="1" applyBorder="1" applyAlignment="1">
      <alignment horizontal="left" wrapText="1"/>
    </xf>
    <xf numFmtId="166" fontId="7" fillId="39" borderId="4" xfId="0" applyNumberFormat="1" applyFont="1" applyFill="1" applyBorder="1" applyAlignment="1">
      <alignment wrapText="1"/>
    </xf>
    <xf numFmtId="167" fontId="11" fillId="35" borderId="5" xfId="34" applyNumberFormat="1" applyFont="1" applyFill="1" applyBorder="1" applyAlignment="1">
      <alignment horizontal="left" vertical="center" wrapText="1"/>
    </xf>
    <xf numFmtId="167" fontId="8" fillId="0" borderId="6" xfId="0" applyNumberFormat="1" applyFont="1" applyBorder="1"/>
    <xf numFmtId="0" fontId="57" fillId="0" borderId="5" xfId="0" applyFont="1" applyBorder="1"/>
    <xf numFmtId="0" fontId="17" fillId="45" borderId="5" xfId="0" applyFont="1" applyFill="1" applyBorder="1"/>
    <xf numFmtId="167" fontId="17" fillId="39" borderId="7" xfId="34" applyNumberFormat="1" applyFont="1" applyFill="1" applyBorder="1" applyAlignment="1">
      <alignment horizontal="left" vertical="center"/>
    </xf>
    <xf numFmtId="167" fontId="11" fillId="35" borderId="10" xfId="34" applyNumberFormat="1" applyFont="1" applyFill="1" applyBorder="1" applyAlignment="1">
      <alignment horizontal="left" vertical="center" wrapText="1"/>
    </xf>
    <xf numFmtId="167" fontId="11" fillId="35" borderId="10" xfId="34" applyNumberFormat="1" applyFont="1" applyFill="1" applyBorder="1" applyAlignment="1">
      <alignment vertical="center" wrapText="1"/>
    </xf>
    <xf numFmtId="166" fontId="7" fillId="35" borderId="4" xfId="0" applyNumberFormat="1" applyFont="1" applyFill="1" applyBorder="1"/>
    <xf numFmtId="0" fontId="8" fillId="35" borderId="4" xfId="0" applyFont="1" applyFill="1" applyBorder="1" applyAlignment="1">
      <alignment horizontal="center"/>
    </xf>
    <xf numFmtId="0" fontId="46" fillId="37" borderId="5" xfId="0" applyFont="1" applyFill="1" applyBorder="1" applyAlignment="1">
      <alignment horizontal="left" vertical="center"/>
    </xf>
    <xf numFmtId="0" fontId="46" fillId="37" borderId="16" xfId="0" applyFont="1" applyFill="1" applyBorder="1" applyAlignment="1">
      <alignment horizontal="left" vertical="center"/>
    </xf>
    <xf numFmtId="0" fontId="46" fillId="37" borderId="4" xfId="0" applyFont="1" applyFill="1" applyBorder="1" applyAlignment="1">
      <alignment horizontal="left" vertical="center"/>
    </xf>
    <xf numFmtId="167" fontId="62" fillId="37" borderId="4" xfId="0" applyNumberFormat="1" applyFont="1" applyFill="1" applyBorder="1" applyAlignment="1">
      <alignment horizontal="center" vertical="center"/>
    </xf>
    <xf numFmtId="166" fontId="17" fillId="37" borderId="4" xfId="34" applyNumberFormat="1" applyFont="1" applyFill="1" applyBorder="1"/>
    <xf numFmtId="165" fontId="16" fillId="37" borderId="4" xfId="55" applyNumberFormat="1" applyFont="1" applyFill="1" applyBorder="1"/>
    <xf numFmtId="166" fontId="58" fillId="37" borderId="4" xfId="0" applyNumberFormat="1" applyFont="1" applyFill="1" applyBorder="1"/>
    <xf numFmtId="166" fontId="17" fillId="37" borderId="4" xfId="55" applyNumberFormat="1" applyFont="1" applyFill="1" applyBorder="1" applyAlignment="1">
      <alignment wrapText="1"/>
    </xf>
    <xf numFmtId="0" fontId="60" fillId="46" borderId="5" xfId="0" applyFont="1" applyFill="1" applyBorder="1" applyAlignment="1">
      <alignment horizontal="left" vertical="center"/>
    </xf>
    <xf numFmtId="0" fontId="60" fillId="46" borderId="16" xfId="0" applyFont="1" applyFill="1" applyBorder="1" applyAlignment="1">
      <alignment horizontal="left" vertical="center"/>
    </xf>
    <xf numFmtId="0" fontId="60" fillId="46" borderId="4" xfId="0" applyFont="1" applyFill="1" applyBorder="1" applyAlignment="1">
      <alignment horizontal="left" vertical="center"/>
    </xf>
    <xf numFmtId="167" fontId="62" fillId="46" borderId="4" xfId="0" applyNumberFormat="1" applyFont="1" applyFill="1" applyBorder="1" applyAlignment="1">
      <alignment horizontal="center" vertical="center"/>
    </xf>
    <xf numFmtId="166" fontId="17" fillId="46" borderId="4" xfId="34" applyNumberFormat="1" applyFont="1" applyFill="1" applyBorder="1"/>
    <xf numFmtId="165" fontId="16" fillId="46" borderId="4" xfId="55" applyNumberFormat="1" applyFont="1" applyFill="1" applyBorder="1"/>
    <xf numFmtId="166" fontId="16" fillId="46" borderId="4" xfId="55" applyNumberFormat="1" applyFont="1" applyFill="1" applyBorder="1" applyAlignment="1">
      <alignment horizontal="center"/>
    </xf>
    <xf numFmtId="0" fontId="60" fillId="47" borderId="5" xfId="0" applyFont="1" applyFill="1" applyBorder="1" applyAlignment="1">
      <alignment horizontal="left" vertical="center"/>
    </xf>
    <xf numFmtId="0" fontId="60" fillId="47" borderId="16" xfId="0" applyFont="1" applyFill="1" applyBorder="1" applyAlignment="1">
      <alignment horizontal="left" vertical="center"/>
    </xf>
    <xf numFmtId="0" fontId="60" fillId="47" borderId="4" xfId="0" applyFont="1" applyFill="1" applyBorder="1" applyAlignment="1">
      <alignment horizontal="left" vertical="center"/>
    </xf>
    <xf numFmtId="167" fontId="62" fillId="47" borderId="4" xfId="0" applyNumberFormat="1" applyFont="1" applyFill="1" applyBorder="1" applyAlignment="1">
      <alignment horizontal="center" vertical="center"/>
    </xf>
    <xf numFmtId="0" fontId="60" fillId="48" borderId="5" xfId="0" applyFont="1" applyFill="1" applyBorder="1" applyAlignment="1">
      <alignment horizontal="left" vertical="center"/>
    </xf>
    <xf numFmtId="0" fontId="60" fillId="48" borderId="16" xfId="0" applyFont="1" applyFill="1" applyBorder="1" applyAlignment="1">
      <alignment horizontal="left" vertical="center"/>
    </xf>
    <xf numFmtId="0" fontId="60" fillId="48" borderId="4" xfId="0" applyFont="1" applyFill="1" applyBorder="1" applyAlignment="1">
      <alignment horizontal="left" vertical="center"/>
    </xf>
    <xf numFmtId="167" fontId="62" fillId="48" borderId="4" xfId="0" applyNumberFormat="1" applyFont="1" applyFill="1" applyBorder="1" applyAlignment="1">
      <alignment horizontal="center" vertical="center"/>
    </xf>
    <xf numFmtId="166" fontId="17" fillId="47" borderId="4" xfId="34" applyNumberFormat="1" applyFont="1" applyFill="1" applyBorder="1"/>
    <xf numFmtId="165" fontId="16" fillId="47" borderId="4" xfId="55" applyNumberFormat="1" applyFont="1" applyFill="1" applyBorder="1"/>
    <xf numFmtId="166" fontId="17" fillId="47" borderId="4" xfId="0" applyNumberFormat="1" applyFont="1" applyFill="1" applyBorder="1"/>
    <xf numFmtId="166" fontId="58" fillId="47" borderId="4" xfId="55" applyNumberFormat="1" applyFont="1" applyFill="1" applyBorder="1" applyAlignment="1">
      <alignment horizontal="center"/>
    </xf>
    <xf numFmtId="166" fontId="17" fillId="48" borderId="4" xfId="34" applyNumberFormat="1" applyFont="1" applyFill="1" applyBorder="1"/>
    <xf numFmtId="165" fontId="16" fillId="48" borderId="4" xfId="55" applyNumberFormat="1" applyFont="1" applyFill="1" applyBorder="1"/>
    <xf numFmtId="166" fontId="58" fillId="48" borderId="4" xfId="55" applyNumberFormat="1" applyFont="1" applyFill="1" applyBorder="1" applyAlignment="1">
      <alignment horizontal="center"/>
    </xf>
    <xf numFmtId="0" fontId="60" fillId="40" borderId="5" xfId="0" applyFont="1" applyFill="1" applyBorder="1" applyAlignment="1">
      <alignment horizontal="left" vertical="center"/>
    </xf>
    <xf numFmtId="0" fontId="60" fillId="40" borderId="16" xfId="0" applyFont="1" applyFill="1" applyBorder="1" applyAlignment="1">
      <alignment horizontal="left" vertical="center"/>
    </xf>
    <xf numFmtId="0" fontId="63" fillId="40" borderId="4" xfId="0" applyFont="1" applyFill="1" applyBorder="1"/>
    <xf numFmtId="166" fontId="7" fillId="40" borderId="4" xfId="34" applyNumberFormat="1" applyFont="1" applyFill="1" applyBorder="1"/>
    <xf numFmtId="167" fontId="62" fillId="40" borderId="4" xfId="0" applyNumberFormat="1" applyFont="1" applyFill="1" applyBorder="1" applyAlignment="1">
      <alignment horizontal="center" vertical="center"/>
    </xf>
    <xf numFmtId="165" fontId="9" fillId="40" borderId="4" xfId="55" applyNumberFormat="1" applyFont="1" applyFill="1" applyBorder="1"/>
    <xf numFmtId="166" fontId="16" fillId="40" borderId="4" xfId="34" applyNumberFormat="1" applyFont="1" applyFill="1" applyBorder="1" applyAlignment="1">
      <alignment vertical="center"/>
    </xf>
    <xf numFmtId="166" fontId="9" fillId="40" borderId="4" xfId="34" applyNumberFormat="1" applyFont="1" applyFill="1" applyBorder="1" applyAlignment="1">
      <alignment vertical="center" wrapText="1"/>
    </xf>
    <xf numFmtId="166" fontId="11" fillId="44" borderId="4" xfId="34" applyNumberFormat="1" applyFont="1" applyFill="1" applyBorder="1"/>
    <xf numFmtId="165" fontId="14" fillId="44" borderId="4" xfId="55" applyNumberFormat="1" applyFont="1" applyFill="1" applyBorder="1"/>
    <xf numFmtId="166" fontId="60" fillId="0" borderId="4" xfId="34" applyNumberFormat="1" applyFont="1" applyBorder="1" applyAlignment="1"/>
    <xf numFmtId="166" fontId="8" fillId="0" borderId="26" xfId="34" applyNumberFormat="1" applyFont="1" applyBorder="1" applyAlignment="1">
      <alignment horizontal="left" wrapText="1"/>
    </xf>
    <xf numFmtId="166" fontId="50" fillId="39" borderId="4" xfId="34" applyNumberFormat="1" applyFont="1" applyFill="1" applyBorder="1" applyAlignment="1">
      <alignment horizontal="right"/>
    </xf>
    <xf numFmtId="166" fontId="50" fillId="45" borderId="4" xfId="34" applyNumberFormat="1" applyFont="1" applyFill="1" applyBorder="1" applyAlignment="1">
      <alignment horizontal="right"/>
    </xf>
    <xf numFmtId="166" fontId="50" fillId="37" borderId="4" xfId="34" applyNumberFormat="1" applyFont="1" applyFill="1" applyBorder="1" applyAlignment="1">
      <alignment horizontal="right"/>
    </xf>
    <xf numFmtId="166" fontId="50" fillId="46" borderId="4" xfId="34" applyNumberFormat="1" applyFont="1" applyFill="1" applyBorder="1" applyAlignment="1">
      <alignment horizontal="right"/>
    </xf>
    <xf numFmtId="166" fontId="50" fillId="40" borderId="4" xfId="34" applyNumberFormat="1" applyFont="1" applyFill="1" applyBorder="1" applyAlignment="1">
      <alignment horizontal="right"/>
    </xf>
    <xf numFmtId="166" fontId="50" fillId="47" borderId="4" xfId="34" applyNumberFormat="1" applyFont="1" applyFill="1" applyBorder="1" applyAlignment="1">
      <alignment horizontal="right"/>
    </xf>
    <xf numFmtId="166" fontId="50" fillId="48" borderId="4" xfId="34" applyNumberFormat="1" applyFont="1" applyFill="1" applyBorder="1" applyAlignment="1">
      <alignment horizontal="right"/>
    </xf>
    <xf numFmtId="166" fontId="50" fillId="44" borderId="4" xfId="34" applyNumberFormat="1" applyFont="1" applyFill="1" applyBorder="1" applyAlignment="1">
      <alignment horizontal="right"/>
    </xf>
    <xf numFmtId="9" fontId="7" fillId="40" borderId="6" xfId="55" applyFont="1" applyFill="1" applyBorder="1" applyAlignment="1">
      <alignment horizontal="center" wrapText="1"/>
    </xf>
    <xf numFmtId="9" fontId="7" fillId="45" borderId="6" xfId="55" applyFont="1" applyFill="1" applyBorder="1" applyAlignment="1">
      <alignment horizontal="center" wrapText="1"/>
    </xf>
    <xf numFmtId="9" fontId="7" fillId="37" borderId="6" xfId="55" applyFont="1" applyFill="1" applyBorder="1" applyAlignment="1">
      <alignment horizontal="center" wrapText="1"/>
    </xf>
    <xf numFmtId="9" fontId="7" fillId="46" borderId="6" xfId="55" applyFont="1" applyFill="1" applyBorder="1" applyAlignment="1">
      <alignment horizontal="center" wrapText="1"/>
    </xf>
    <xf numFmtId="9" fontId="7" fillId="44" borderId="6" xfId="55" applyFont="1" applyFill="1" applyBorder="1" applyAlignment="1">
      <alignment horizontal="center" wrapText="1"/>
    </xf>
    <xf numFmtId="9" fontId="7" fillId="48" borderId="6" xfId="55" applyFont="1" applyFill="1" applyBorder="1" applyAlignment="1">
      <alignment horizontal="center" wrapText="1"/>
    </xf>
    <xf numFmtId="9" fontId="7" fillId="47" borderId="6" xfId="55" applyFont="1" applyFill="1" applyBorder="1" applyAlignment="1">
      <alignment horizontal="center" wrapText="1"/>
    </xf>
    <xf numFmtId="166" fontId="16" fillId="44" borderId="4" xfId="34" applyNumberFormat="1" applyFont="1" applyFill="1" applyBorder="1" applyAlignment="1">
      <alignment vertical="center"/>
    </xf>
    <xf numFmtId="166" fontId="16" fillId="44" borderId="4" xfId="55" applyNumberFormat="1" applyFont="1" applyFill="1" applyBorder="1" applyAlignment="1">
      <alignment horizontal="center" vertical="center" wrapText="1"/>
    </xf>
    <xf numFmtId="167" fontId="8" fillId="0" borderId="0" xfId="0" applyNumberFormat="1" applyFont="1" applyAlignment="1">
      <alignment horizontal="center"/>
    </xf>
    <xf numFmtId="0" fontId="46" fillId="0" borderId="4" xfId="0" applyFont="1" applyBorder="1" applyAlignment="1">
      <alignment vertical="center"/>
    </xf>
    <xf numFmtId="14" fontId="46" fillId="0" borderId="4" xfId="0" applyNumberFormat="1" applyFont="1" applyBorder="1" applyAlignment="1">
      <alignment vertical="center"/>
    </xf>
    <xf numFmtId="0" fontId="46" fillId="35" borderId="4" xfId="0" applyFont="1" applyFill="1" applyBorder="1" applyAlignment="1"/>
    <xf numFmtId="0" fontId="46" fillId="0" borderId="4" xfId="0" applyFont="1" applyBorder="1" applyAlignment="1"/>
    <xf numFmtId="166" fontId="46" fillId="0" borderId="4" xfId="34" applyNumberFormat="1" applyFont="1" applyBorder="1" applyAlignment="1"/>
    <xf numFmtId="1" fontId="61" fillId="0" borderId="4" xfId="0" applyNumberFormat="1" applyFont="1" applyBorder="1" applyAlignment="1"/>
    <xf numFmtId="167" fontId="64" fillId="0" borderId="4" xfId="34" applyNumberFormat="1" applyFont="1" applyBorder="1" applyAlignment="1">
      <alignment horizontal="center" vertical="center"/>
    </xf>
    <xf numFmtId="167" fontId="59" fillId="35" borderId="4" xfId="34" applyNumberFormat="1" applyFont="1" applyFill="1" applyBorder="1" applyAlignment="1">
      <alignment horizontal="center" vertical="center"/>
    </xf>
    <xf numFmtId="167" fontId="14" fillId="0" borderId="4" xfId="34" applyNumberFormat="1" applyFont="1" applyBorder="1" applyAlignment="1">
      <alignment horizontal="right" vertical="center"/>
    </xf>
    <xf numFmtId="166" fontId="8" fillId="0" borderId="8" xfId="34" applyNumberFormat="1" applyFont="1" applyBorder="1"/>
    <xf numFmtId="166" fontId="8" fillId="0" borderId="4" xfId="0" applyNumberFormat="1" applyFont="1" applyBorder="1"/>
    <xf numFmtId="166" fontId="8" fillId="0" borderId="0" xfId="0" applyNumberFormat="1" applyFont="1"/>
    <xf numFmtId="0" fontId="60" fillId="36" borderId="5" xfId="0" applyFont="1" applyFill="1" applyBorder="1" applyAlignment="1">
      <alignment horizontal="left" vertical="center"/>
    </xf>
    <xf numFmtId="0" fontId="60" fillId="36" borderId="4" xfId="0" applyFont="1" applyFill="1" applyBorder="1" applyAlignment="1">
      <alignment horizontal="left" vertical="center"/>
    </xf>
    <xf numFmtId="167" fontId="62" fillId="36" borderId="4" xfId="0" applyNumberFormat="1" applyFont="1" applyFill="1" applyBorder="1" applyAlignment="1">
      <alignment horizontal="center" vertical="center"/>
    </xf>
    <xf numFmtId="0" fontId="60" fillId="36" borderId="16" xfId="0" applyFont="1" applyFill="1" applyBorder="1" applyAlignment="1">
      <alignment horizontal="left" vertical="center"/>
    </xf>
    <xf numFmtId="0" fontId="46" fillId="36" borderId="4" xfId="0" applyFont="1" applyFill="1" applyBorder="1" applyAlignment="1">
      <alignment horizontal="left" vertical="center"/>
    </xf>
    <xf numFmtId="166" fontId="17" fillId="36" borderId="4" xfId="34" applyNumberFormat="1" applyFont="1" applyFill="1" applyBorder="1"/>
    <xf numFmtId="165" fontId="16" fillId="36" borderId="4" xfId="55" applyNumberFormat="1" applyFont="1" applyFill="1" applyBorder="1"/>
    <xf numFmtId="166" fontId="8" fillId="0" borderId="0" xfId="34" applyNumberFormat="1" applyFont="1"/>
    <xf numFmtId="167" fontId="17" fillId="36" borderId="4" xfId="34" applyNumberFormat="1" applyFont="1" applyFill="1" applyBorder="1"/>
    <xf numFmtId="166" fontId="51" fillId="36" borderId="5" xfId="34" applyNumberFormat="1" applyFont="1" applyFill="1" applyBorder="1" applyAlignment="1">
      <alignment horizontal="center"/>
    </xf>
    <xf numFmtId="166" fontId="7" fillId="36" borderId="4" xfId="34" applyNumberFormat="1" applyFont="1" applyFill="1" applyBorder="1" applyAlignment="1">
      <alignment horizontal="center"/>
    </xf>
    <xf numFmtId="166" fontId="7" fillId="36" borderId="24" xfId="34" applyNumberFormat="1" applyFont="1" applyFill="1" applyBorder="1" applyAlignment="1">
      <alignment horizontal="center"/>
    </xf>
    <xf numFmtId="166" fontId="7" fillId="36" borderId="5" xfId="34" applyNumberFormat="1" applyFont="1" applyFill="1" applyBorder="1" applyAlignment="1">
      <alignment horizontal="center"/>
    </xf>
    <xf numFmtId="166" fontId="7" fillId="36" borderId="6" xfId="34" applyNumberFormat="1" applyFont="1" applyFill="1" applyBorder="1" applyAlignment="1">
      <alignment horizontal="center"/>
    </xf>
    <xf numFmtId="166" fontId="7" fillId="36" borderId="16" xfId="34" applyNumberFormat="1" applyFont="1" applyFill="1" applyBorder="1" applyAlignment="1">
      <alignment horizontal="center"/>
    </xf>
    <xf numFmtId="166" fontId="7" fillId="36" borderId="7" xfId="34" applyNumberFormat="1" applyFont="1" applyFill="1" applyBorder="1" applyAlignment="1">
      <alignment horizontal="center"/>
    </xf>
    <xf numFmtId="0" fontId="46" fillId="36" borderId="5" xfId="0" applyFont="1" applyFill="1" applyBorder="1" applyAlignment="1">
      <alignment horizontal="left" vertical="center"/>
    </xf>
    <xf numFmtId="0" fontId="46" fillId="36" borderId="16" xfId="0" applyFont="1" applyFill="1" applyBorder="1" applyAlignment="1">
      <alignment horizontal="left" vertical="center"/>
    </xf>
    <xf numFmtId="166" fontId="7" fillId="36" borderId="13" xfId="34" applyNumberFormat="1" applyFont="1" applyFill="1" applyBorder="1" applyAlignment="1">
      <alignment horizontal="center"/>
    </xf>
    <xf numFmtId="166" fontId="51" fillId="36" borderId="4" xfId="34" applyNumberFormat="1" applyFont="1" applyFill="1" applyBorder="1" applyAlignment="1">
      <alignment horizontal="center"/>
    </xf>
    <xf numFmtId="166" fontId="51" fillId="36" borderId="24" xfId="34" applyNumberFormat="1" applyFont="1" applyFill="1" applyBorder="1" applyAlignment="1">
      <alignment horizontal="center"/>
    </xf>
    <xf numFmtId="166" fontId="51" fillId="36" borderId="6" xfId="34" applyNumberFormat="1" applyFont="1" applyFill="1" applyBorder="1" applyAlignment="1">
      <alignment horizontal="center"/>
    </xf>
    <xf numFmtId="166" fontId="51" fillId="36" borderId="16" xfId="34" applyNumberFormat="1" applyFont="1" applyFill="1" applyBorder="1" applyAlignment="1">
      <alignment horizontal="center"/>
    </xf>
    <xf numFmtId="167" fontId="11" fillId="35" borderId="7" xfId="34" applyNumberFormat="1" applyFont="1" applyFill="1" applyBorder="1" applyAlignment="1">
      <alignment horizontal="left" vertical="center"/>
    </xf>
    <xf numFmtId="0" fontId="48" fillId="0" borderId="8" xfId="0" applyFont="1" applyBorder="1" applyAlignment="1">
      <alignment horizontal="left" vertical="center"/>
    </xf>
    <xf numFmtId="166" fontId="50" fillId="0" borderId="7" xfId="34" applyNumberFormat="1" applyFont="1" applyBorder="1" applyAlignment="1">
      <alignment horizontal="center"/>
    </xf>
    <xf numFmtId="166" fontId="50" fillId="0" borderId="8" xfId="34" applyNumberFormat="1" applyFont="1" applyBorder="1" applyAlignment="1">
      <alignment horizontal="center"/>
    </xf>
    <xf numFmtId="0" fontId="65" fillId="36" borderId="4" xfId="0" applyFont="1" applyFill="1" applyBorder="1"/>
    <xf numFmtId="167" fontId="16" fillId="36" borderId="35" xfId="34" applyNumberFormat="1" applyFont="1" applyFill="1" applyBorder="1" applyAlignment="1">
      <alignment horizontal="right" vertical="center"/>
    </xf>
    <xf numFmtId="166" fontId="7" fillId="48" borderId="4" xfId="0" applyNumberFormat="1" applyFont="1" applyFill="1" applyBorder="1"/>
    <xf numFmtId="166" fontId="8" fillId="0" borderId="0" xfId="0" applyNumberFormat="1" applyFont="1" applyAlignment="1">
      <alignment wrapText="1"/>
    </xf>
    <xf numFmtId="43" fontId="8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166" fontId="42" fillId="35" borderId="24" xfId="34" applyNumberFormat="1" applyFont="1" applyFill="1" applyBorder="1" applyAlignment="1">
      <alignment horizontal="center"/>
    </xf>
    <xf numFmtId="0" fontId="7" fillId="0" borderId="36" xfId="0" applyFont="1" applyBorder="1" applyAlignment="1">
      <alignment horizontal="center" wrapText="1"/>
    </xf>
    <xf numFmtId="0" fontId="8" fillId="0" borderId="24" xfId="0" applyFont="1" applyBorder="1" applyAlignment="1">
      <alignment horizontal="center" wrapText="1"/>
    </xf>
    <xf numFmtId="166" fontId="42" fillId="0" borderId="24" xfId="34" applyNumberFormat="1" applyFont="1" applyBorder="1" applyAlignment="1">
      <alignment horizontal="center"/>
    </xf>
    <xf numFmtId="166" fontId="61" fillId="36" borderId="24" xfId="34" applyNumberFormat="1" applyFont="1" applyFill="1" applyBorder="1" applyAlignment="1">
      <alignment horizontal="center"/>
    </xf>
    <xf numFmtId="166" fontId="9" fillId="2" borderId="28" xfId="34" applyNumberFormat="1" applyFont="1" applyFill="1" applyBorder="1" applyAlignment="1">
      <alignment horizontal="center"/>
    </xf>
    <xf numFmtId="0" fontId="7" fillId="38" borderId="21" xfId="0" applyFont="1" applyFill="1" applyBorder="1" applyAlignment="1">
      <alignment horizontal="center" wrapText="1"/>
    </xf>
    <xf numFmtId="166" fontId="8" fillId="0" borderId="16" xfId="34" applyNumberFormat="1" applyFont="1" applyBorder="1"/>
    <xf numFmtId="166" fontId="8" fillId="0" borderId="37" xfId="34" applyNumberFormat="1" applyFont="1" applyBorder="1" applyAlignment="1">
      <alignment horizontal="center"/>
    </xf>
    <xf numFmtId="166" fontId="51" fillId="36" borderId="14" xfId="34" applyNumberFormat="1" applyFont="1" applyFill="1" applyBorder="1" applyAlignment="1">
      <alignment horizontal="center"/>
    </xf>
    <xf numFmtId="166" fontId="50" fillId="0" borderId="14" xfId="34" applyNumberFormat="1" applyFont="1" applyBorder="1" applyAlignment="1">
      <alignment horizontal="center"/>
    </xf>
    <xf numFmtId="0" fontId="49" fillId="0" borderId="0" xfId="0" applyFont="1"/>
    <xf numFmtId="0" fontId="18" fillId="0" borderId="0" xfId="0" applyFont="1"/>
    <xf numFmtId="167" fontId="15" fillId="35" borderId="16" xfId="34" applyNumberFormat="1" applyFont="1" applyFill="1" applyBorder="1" applyAlignment="1">
      <alignment vertical="center"/>
    </xf>
    <xf numFmtId="167" fontId="15" fillId="35" borderId="4" xfId="34" applyNumberFormat="1" applyFont="1" applyFill="1" applyBorder="1" applyAlignment="1">
      <alignment vertical="center"/>
    </xf>
    <xf numFmtId="167" fontId="64" fillId="35" borderId="4" xfId="34" applyNumberFormat="1" applyFont="1" applyFill="1" applyBorder="1" applyAlignment="1">
      <alignment horizontal="center" vertical="center"/>
    </xf>
    <xf numFmtId="167" fontId="11" fillId="35" borderId="16" xfId="34" applyNumberFormat="1" applyFont="1" applyFill="1" applyBorder="1" applyAlignment="1">
      <alignment horizontal="center" vertical="center"/>
    </xf>
    <xf numFmtId="166" fontId="64" fillId="0" borderId="4" xfId="34" applyNumberFormat="1" applyFont="1" applyBorder="1"/>
    <xf numFmtId="166" fontId="11" fillId="0" borderId="4" xfId="34" applyNumberFormat="1" applyFont="1" applyBorder="1"/>
    <xf numFmtId="167" fontId="17" fillId="36" borderId="8" xfId="34" applyNumberFormat="1" applyFont="1" applyFill="1" applyBorder="1" applyAlignment="1">
      <alignment horizontal="left" vertical="center"/>
    </xf>
    <xf numFmtId="167" fontId="60" fillId="36" borderId="4" xfId="34" applyNumberFormat="1" applyFont="1" applyFill="1" applyBorder="1" applyAlignment="1">
      <alignment horizontal="center" vertical="center"/>
    </xf>
    <xf numFmtId="166" fontId="7" fillId="36" borderId="34" xfId="34" applyNumberFormat="1" applyFont="1" applyFill="1" applyBorder="1" applyAlignment="1">
      <alignment horizontal="center"/>
    </xf>
    <xf numFmtId="0" fontId="46" fillId="0" borderId="4" xfId="0" applyFont="1" applyBorder="1"/>
    <xf numFmtId="14" fontId="42" fillId="0" borderId="4" xfId="0" applyNumberFormat="1" applyFont="1" applyBorder="1"/>
    <xf numFmtId="14" fontId="46" fillId="0" borderId="4" xfId="0" applyNumberFormat="1" applyFont="1" applyBorder="1" applyAlignment="1">
      <alignment horizontal="left"/>
    </xf>
    <xf numFmtId="0" fontId="46" fillId="49" borderId="4" xfId="0" applyFont="1" applyFill="1" applyBorder="1"/>
    <xf numFmtId="0" fontId="46" fillId="49" borderId="4" xfId="0" applyFont="1" applyFill="1" applyBorder="1" applyAlignment="1">
      <alignment horizontal="left"/>
    </xf>
    <xf numFmtId="0" fontId="46" fillId="49" borderId="4" xfId="0" applyFont="1" applyFill="1" applyBorder="1" applyAlignment="1">
      <alignment horizontal="center"/>
    </xf>
    <xf numFmtId="0" fontId="66" fillId="0" borderId="4" xfId="0" applyFont="1" applyBorder="1" applyAlignment="1">
      <alignment horizontal="left"/>
    </xf>
    <xf numFmtId="0" fontId="61" fillId="35" borderId="4" xfId="0" applyFont="1" applyFill="1" applyBorder="1" applyAlignment="1">
      <alignment horizontal="left"/>
    </xf>
    <xf numFmtId="166" fontId="46" fillId="35" borderId="4" xfId="34" applyNumberFormat="1" applyFont="1" applyFill="1" applyBorder="1" applyAlignment="1">
      <alignment horizontal="left"/>
    </xf>
    <xf numFmtId="0" fontId="3" fillId="0" borderId="0" xfId="0" applyFont="1"/>
    <xf numFmtId="166" fontId="3" fillId="0" borderId="0" xfId="34" applyNumberFormat="1" applyFont="1"/>
    <xf numFmtId="166" fontId="58" fillId="35" borderId="4" xfId="55" applyNumberFormat="1" applyFont="1" applyFill="1" applyBorder="1" applyAlignment="1">
      <alignment horizontal="center"/>
    </xf>
    <xf numFmtId="9" fontId="7" fillId="35" borderId="6" xfId="55" applyFont="1" applyFill="1" applyBorder="1" applyAlignment="1">
      <alignment horizontal="center" wrapText="1"/>
    </xf>
    <xf numFmtId="10" fontId="7" fillId="39" borderId="6" xfId="55" applyNumberFormat="1" applyFont="1" applyFill="1" applyBorder="1" applyAlignment="1">
      <alignment horizontal="center" wrapText="1"/>
    </xf>
    <xf numFmtId="0" fontId="56" fillId="0" borderId="4" xfId="0" applyFont="1" applyBorder="1"/>
    <xf numFmtId="0" fontId="7" fillId="41" borderId="28" xfId="0" applyFont="1" applyFill="1" applyBorder="1" applyAlignment="1">
      <alignment horizontal="center" wrapText="1"/>
    </xf>
    <xf numFmtId="0" fontId="26" fillId="35" borderId="4" xfId="0" applyFont="1" applyFill="1" applyBorder="1"/>
    <xf numFmtId="166" fontId="7" fillId="0" borderId="38" xfId="34" applyNumberFormat="1" applyFont="1" applyBorder="1" applyAlignment="1">
      <alignment horizontal="left" wrapText="1"/>
    </xf>
    <xf numFmtId="166" fontId="7" fillId="0" borderId="39" xfId="34" applyNumberFormat="1" applyFont="1" applyBorder="1" applyAlignment="1">
      <alignment horizontal="left" wrapText="1"/>
    </xf>
    <xf numFmtId="166" fontId="8" fillId="0" borderId="40" xfId="34" applyNumberFormat="1" applyFont="1" applyBorder="1" applyAlignment="1">
      <alignment horizontal="left" wrapText="1"/>
    </xf>
    <xf numFmtId="165" fontId="8" fillId="0" borderId="41" xfId="55" applyNumberFormat="1" applyFont="1" applyBorder="1" applyAlignment="1">
      <alignment horizontal="left" wrapText="1"/>
    </xf>
    <xf numFmtId="165" fontId="8" fillId="0" borderId="42" xfId="55" applyNumberFormat="1" applyFont="1" applyBorder="1" applyAlignment="1">
      <alignment horizontal="left"/>
    </xf>
    <xf numFmtId="166" fontId="7" fillId="0" borderId="8" xfId="34" applyNumberFormat="1" applyFont="1" applyBorder="1" applyAlignment="1">
      <alignment horizontal="center"/>
    </xf>
    <xf numFmtId="166" fontId="7" fillId="0" borderId="8" xfId="34" applyNumberFormat="1" applyFont="1" applyBorder="1" applyAlignment="1">
      <alignment horizontal="center" wrapText="1"/>
    </xf>
    <xf numFmtId="166" fontId="7" fillId="0" borderId="43" xfId="34" applyNumberFormat="1" applyFont="1" applyBorder="1" applyAlignment="1">
      <alignment horizontal="left"/>
    </xf>
    <xf numFmtId="166" fontId="7" fillId="0" borderId="43" xfId="34" applyNumberFormat="1" applyFont="1" applyBorder="1" applyAlignment="1">
      <alignment horizontal="center"/>
    </xf>
    <xf numFmtId="166" fontId="7" fillId="0" borderId="43" xfId="34" applyNumberFormat="1" applyFont="1" applyBorder="1" applyAlignment="1">
      <alignment horizontal="left" wrapText="1"/>
    </xf>
    <xf numFmtId="166" fontId="8" fillId="0" borderId="43" xfId="0" applyNumberFormat="1" applyFont="1" applyBorder="1" applyAlignment="1">
      <alignment horizontal="left"/>
    </xf>
    <xf numFmtId="166" fontId="8" fillId="0" borderId="43" xfId="34" applyNumberFormat="1" applyFont="1" applyBorder="1" applyAlignment="1">
      <alignment horizontal="left" wrapText="1"/>
    </xf>
    <xf numFmtId="166" fontId="8" fillId="0" borderId="43" xfId="0" applyNumberFormat="1" applyFont="1" applyBorder="1" applyAlignment="1">
      <alignment horizontal="left" wrapText="1"/>
    </xf>
    <xf numFmtId="166" fontId="8" fillId="0" borderId="43" xfId="34" applyNumberFormat="1" applyFont="1" applyBorder="1" applyAlignment="1">
      <alignment horizontal="center" wrapText="1"/>
    </xf>
    <xf numFmtId="166" fontId="8" fillId="0" borderId="43" xfId="0" applyNumberFormat="1" applyFont="1" applyBorder="1" applyAlignment="1">
      <alignment horizontal="center" wrapText="1"/>
    </xf>
    <xf numFmtId="165" fontId="8" fillId="0" borderId="43" xfId="55" applyNumberFormat="1" applyFont="1" applyBorder="1" applyAlignment="1">
      <alignment horizontal="left" wrapText="1"/>
    </xf>
    <xf numFmtId="165" fontId="8" fillId="0" borderId="43" xfId="55" applyNumberFormat="1" applyFont="1" applyBorder="1" applyAlignment="1">
      <alignment horizontal="left"/>
    </xf>
    <xf numFmtId="0" fontId="48" fillId="35" borderId="16" xfId="0" applyFont="1" applyFill="1" applyBorder="1" applyAlignment="1">
      <alignment horizontal="left" vertical="center"/>
    </xf>
    <xf numFmtId="167" fontId="64" fillId="35" borderId="4" xfId="34" applyNumberFormat="1" applyFont="1" applyFill="1" applyBorder="1"/>
    <xf numFmtId="166" fontId="8" fillId="35" borderId="5" xfId="34" applyNumberFormat="1" applyFont="1" applyFill="1" applyBorder="1" applyAlignment="1">
      <alignment horizontal="center"/>
    </xf>
    <xf numFmtId="166" fontId="8" fillId="35" borderId="4" xfId="34" applyNumberFormat="1" applyFont="1" applyFill="1" applyBorder="1" applyAlignment="1">
      <alignment horizontal="center"/>
    </xf>
    <xf numFmtId="166" fontId="8" fillId="35" borderId="14" xfId="34" applyNumberFormat="1" applyFont="1" applyFill="1" applyBorder="1" applyAlignment="1">
      <alignment horizontal="center"/>
    </xf>
    <xf numFmtId="166" fontId="8" fillId="35" borderId="26" xfId="34" applyNumberFormat="1" applyFont="1" applyFill="1" applyBorder="1" applyAlignment="1">
      <alignment horizontal="center"/>
    </xf>
    <xf numFmtId="166" fontId="8" fillId="35" borderId="24" xfId="34" applyNumberFormat="1" applyFont="1" applyFill="1" applyBorder="1" applyAlignment="1">
      <alignment horizontal="center"/>
    </xf>
    <xf numFmtId="166" fontId="8" fillId="35" borderId="6" xfId="34" applyNumberFormat="1" applyFont="1" applyFill="1" applyBorder="1" applyAlignment="1">
      <alignment horizontal="center"/>
    </xf>
    <xf numFmtId="166" fontId="8" fillId="35" borderId="7" xfId="34" applyNumberFormat="1" applyFont="1" applyFill="1" applyBorder="1" applyAlignment="1">
      <alignment horizontal="center"/>
    </xf>
    <xf numFmtId="3" fontId="8" fillId="35" borderId="4" xfId="0" applyNumberFormat="1" applyFont="1" applyFill="1" applyBorder="1"/>
    <xf numFmtId="0" fontId="46" fillId="36" borderId="4" xfId="0" applyFont="1" applyFill="1" applyBorder="1"/>
    <xf numFmtId="167" fontId="58" fillId="36" borderId="4" xfId="34" applyNumberFormat="1" applyFont="1" applyFill="1" applyBorder="1"/>
    <xf numFmtId="167" fontId="11" fillId="36" borderId="16" xfId="34" applyNumberFormat="1" applyFont="1" applyFill="1" applyBorder="1" applyAlignment="1">
      <alignment horizontal="center" vertical="center"/>
    </xf>
    <xf numFmtId="167" fontId="17" fillId="36" borderId="16" xfId="34" applyNumberFormat="1" applyFont="1" applyFill="1" applyBorder="1" applyAlignment="1">
      <alignment horizontal="center" vertical="center"/>
    </xf>
    <xf numFmtId="3" fontId="8" fillId="0" borderId="4" xfId="0" applyNumberFormat="1" applyFont="1" applyBorder="1"/>
    <xf numFmtId="3" fontId="8" fillId="0" borderId="8" xfId="0" applyNumberFormat="1" applyFont="1" applyBorder="1"/>
    <xf numFmtId="0" fontId="26" fillId="0" borderId="16" xfId="0" applyFont="1" applyBorder="1" applyAlignment="1">
      <alignment vertical="center"/>
    </xf>
    <xf numFmtId="166" fontId="50" fillId="36" borderId="4" xfId="34" applyNumberFormat="1" applyFont="1" applyFill="1" applyBorder="1" applyAlignment="1">
      <alignment horizontal="right"/>
    </xf>
    <xf numFmtId="166" fontId="58" fillId="36" borderId="4" xfId="0" applyNumberFormat="1" applyFont="1" applyFill="1" applyBorder="1"/>
    <xf numFmtId="166" fontId="17" fillId="36" borderId="4" xfId="55" applyNumberFormat="1" applyFont="1" applyFill="1" applyBorder="1" applyAlignment="1">
      <alignment wrapText="1"/>
    </xf>
    <xf numFmtId="9" fontId="7" fillId="36" borderId="6" xfId="55" applyFont="1" applyFill="1" applyBorder="1" applyAlignment="1">
      <alignment horizontal="center" wrapText="1"/>
    </xf>
    <xf numFmtId="166" fontId="16" fillId="46" borderId="4" xfId="34" applyNumberFormat="1" applyFont="1" applyFill="1" applyBorder="1" applyAlignment="1">
      <alignment vertical="center"/>
    </xf>
    <xf numFmtId="0" fontId="48" fillId="0" borderId="4" xfId="0" applyFont="1" applyBorder="1" applyAlignment="1">
      <alignment horizontal="left"/>
    </xf>
    <xf numFmtId="0" fontId="42" fillId="0" borderId="4" xfId="0" applyFont="1" applyBorder="1" applyAlignment="1">
      <alignment horizontal="left"/>
    </xf>
    <xf numFmtId="14" fontId="42" fillId="0" borderId="4" xfId="0" applyNumberFormat="1" applyFont="1" applyBorder="1" applyAlignment="1">
      <alignment horizontal="left"/>
    </xf>
    <xf numFmtId="15" fontId="42" fillId="0" borderId="4" xfId="0" applyNumberFormat="1" applyFont="1" applyBorder="1" applyAlignment="1">
      <alignment horizontal="left"/>
    </xf>
    <xf numFmtId="4" fontId="42" fillId="0" borderId="4" xfId="0" applyNumberFormat="1" applyFont="1" applyBorder="1" applyAlignment="1">
      <alignment horizontal="left"/>
    </xf>
    <xf numFmtId="0" fontId="0" fillId="0" borderId="59" xfId="0" applyBorder="1"/>
    <xf numFmtId="0" fontId="0" fillId="0" borderId="59" xfId="0" pivotButton="1" applyBorder="1"/>
    <xf numFmtId="0" fontId="0" fillId="0" borderId="60" xfId="0" applyBorder="1"/>
    <xf numFmtId="0" fontId="0" fillId="0" borderId="61" xfId="0" applyBorder="1"/>
    <xf numFmtId="0" fontId="0" fillId="0" borderId="62" xfId="0" applyBorder="1"/>
    <xf numFmtId="0" fontId="0" fillId="0" borderId="62" xfId="0" applyNumberFormat="1" applyBorder="1"/>
    <xf numFmtId="0" fontId="0" fillId="0" borderId="63" xfId="0" applyNumberFormat="1" applyBorder="1"/>
    <xf numFmtId="0" fontId="0" fillId="0" borderId="64" xfId="0" applyNumberFormat="1" applyBorder="1"/>
    <xf numFmtId="166" fontId="19" fillId="0" borderId="62" xfId="34" applyNumberFormat="1" applyFont="1" applyBorder="1"/>
    <xf numFmtId="166" fontId="19" fillId="0" borderId="64" xfId="34" applyNumberFormat="1" applyFont="1" applyBorder="1"/>
    <xf numFmtId="166" fontId="0" fillId="0" borderId="62" xfId="0" applyNumberFormat="1" applyBorder="1"/>
    <xf numFmtId="166" fontId="0" fillId="0" borderId="63" xfId="0" applyNumberFormat="1" applyBorder="1"/>
    <xf numFmtId="166" fontId="0" fillId="0" borderId="64" xfId="0" applyNumberFormat="1" applyBorder="1"/>
    <xf numFmtId="166" fontId="42" fillId="0" borderId="4" xfId="34" applyNumberFormat="1" applyFont="1" applyBorder="1"/>
    <xf numFmtId="0" fontId="42" fillId="36" borderId="4" xfId="0" applyFont="1" applyFill="1" applyBorder="1"/>
    <xf numFmtId="0" fontId="42" fillId="35" borderId="4" xfId="0" applyFont="1" applyFill="1" applyBorder="1"/>
    <xf numFmtId="0" fontId="42" fillId="0" borderId="4" xfId="0" applyFont="1" applyBorder="1" applyAlignment="1"/>
    <xf numFmtId="0" fontId="3" fillId="0" borderId="0" xfId="0" applyFont="1" applyAlignment="1">
      <alignment horizontal="left"/>
    </xf>
    <xf numFmtId="49" fontId="26" fillId="0" borderId="4" xfId="0" applyNumberFormat="1" applyFont="1" applyBorder="1" applyAlignment="1">
      <alignment horizontal="center" vertical="center"/>
    </xf>
    <xf numFmtId="170" fontId="26" fillId="0" borderId="4" xfId="0" applyNumberFormat="1" applyFont="1" applyBorder="1" applyAlignment="1">
      <alignment horizontal="center" vertical="center"/>
    </xf>
    <xf numFmtId="49" fontId="26" fillId="0" borderId="4" xfId="0" applyNumberFormat="1" applyFont="1" applyBorder="1" applyAlignment="1">
      <alignment horizontal="left" vertical="center"/>
    </xf>
    <xf numFmtId="0" fontId="26" fillId="0" borderId="4" xfId="0" applyFont="1" applyBorder="1" applyAlignment="1">
      <alignment horizontal="center" vertical="center"/>
    </xf>
    <xf numFmtId="49" fontId="46" fillId="0" borderId="4" xfId="0" applyNumberFormat="1" applyFont="1" applyBorder="1" applyAlignment="1">
      <alignment horizontal="center" vertical="center" wrapText="1"/>
    </xf>
    <xf numFmtId="15" fontId="26" fillId="0" borderId="4" xfId="0" applyNumberFormat="1" applyFont="1" applyBorder="1" applyAlignment="1">
      <alignment horizontal="center" vertical="center"/>
    </xf>
    <xf numFmtId="166" fontId="42" fillId="0" borderId="4" xfId="34" applyNumberFormat="1" applyFont="1" applyBorder="1" applyAlignment="1">
      <alignment horizontal="left"/>
    </xf>
    <xf numFmtId="0" fontId="42" fillId="0" borderId="4" xfId="0" applyFont="1" applyFill="1" applyBorder="1" applyAlignment="1">
      <alignment horizontal="left"/>
    </xf>
    <xf numFmtId="0" fontId="42" fillId="0" borderId="4" xfId="0" applyFont="1" applyBorder="1" applyAlignment="1">
      <alignment horizontal="center"/>
    </xf>
    <xf numFmtId="0" fontId="26" fillId="0" borderId="4" xfId="0" applyFont="1" applyBorder="1" applyAlignment="1">
      <alignment horizontal="center"/>
    </xf>
    <xf numFmtId="166" fontId="42" fillId="0" borderId="4" xfId="34" applyNumberFormat="1" applyFont="1" applyBorder="1" applyAlignment="1"/>
    <xf numFmtId="0" fontId="60" fillId="35" borderId="4" xfId="0" applyFont="1" applyFill="1" applyBorder="1" applyAlignment="1">
      <alignment vertical="center"/>
    </xf>
    <xf numFmtId="169" fontId="60" fillId="35" borderId="4" xfId="0" applyNumberFormat="1" applyFont="1" applyFill="1" applyBorder="1" applyAlignment="1">
      <alignment vertical="center"/>
    </xf>
    <xf numFmtId="0" fontId="60" fillId="35" borderId="4" xfId="0" applyFont="1" applyFill="1" applyBorder="1" applyAlignment="1"/>
    <xf numFmtId="1" fontId="61" fillId="35" borderId="4" xfId="0" applyNumberFormat="1" applyFont="1" applyFill="1" applyBorder="1" applyAlignment="1"/>
    <xf numFmtId="166" fontId="60" fillId="35" borderId="4" xfId="34" applyNumberFormat="1" applyFont="1" applyFill="1" applyBorder="1" applyAlignment="1"/>
    <xf numFmtId="0" fontId="61" fillId="35" borderId="4" xfId="0" applyFont="1" applyFill="1" applyBorder="1" applyAlignment="1"/>
    <xf numFmtId="0" fontId="42" fillId="0" borderId="4" xfId="0" applyFont="1" applyBorder="1" applyAlignment="1">
      <alignment vertical="center"/>
    </xf>
    <xf numFmtId="14" fontId="42" fillId="0" borderId="4" xfId="0" applyNumberFormat="1" applyFont="1" applyBorder="1" applyAlignment="1">
      <alignment vertical="center"/>
    </xf>
    <xf numFmtId="0" fontId="0" fillId="0" borderId="4" xfId="0" applyBorder="1"/>
    <xf numFmtId="49" fontId="26" fillId="0" borderId="4" xfId="0" applyNumberFormat="1" applyFont="1" applyBorder="1" applyAlignment="1">
      <alignment horizontal="right" vertical="center"/>
    </xf>
    <xf numFmtId="15" fontId="26" fillId="0" borderId="4" xfId="0" applyNumberFormat="1" applyFont="1" applyBorder="1" applyAlignment="1">
      <alignment horizontal="right" vertical="center"/>
    </xf>
    <xf numFmtId="49" fontId="26" fillId="0" borderId="4" xfId="0" applyNumberFormat="1" applyFont="1" applyBorder="1" applyAlignment="1">
      <alignment vertical="center"/>
    </xf>
    <xf numFmtId="0" fontId="42" fillId="0" borderId="4" xfId="0" applyFont="1" applyBorder="1" applyAlignment="1">
      <alignment horizontal="left" vertical="center"/>
    </xf>
    <xf numFmtId="0" fontId="42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left"/>
    </xf>
    <xf numFmtId="0" fontId="26" fillId="0" borderId="4" xfId="0" applyNumberFormat="1" applyFont="1" applyBorder="1" applyAlignment="1">
      <alignment vertical="center"/>
    </xf>
    <xf numFmtId="49" fontId="26" fillId="0" borderId="4" xfId="0" applyNumberFormat="1" applyFont="1" applyBorder="1" applyAlignment="1">
      <alignment vertical="top"/>
    </xf>
    <xf numFmtId="15" fontId="26" fillId="0" borderId="4" xfId="0" applyNumberFormat="1" applyFont="1" applyBorder="1" applyAlignment="1">
      <alignment vertical="top"/>
    </xf>
    <xf numFmtId="0" fontId="42" fillId="0" borderId="4" xfId="0" applyNumberFormat="1" applyFont="1" applyBorder="1" applyAlignment="1"/>
    <xf numFmtId="49" fontId="26" fillId="0" borderId="4" xfId="0" applyNumberFormat="1" applyFont="1" applyBorder="1" applyAlignment="1">
      <alignment horizontal="right" vertical="top"/>
    </xf>
    <xf numFmtId="15" fontId="26" fillId="0" borderId="4" xfId="0" applyNumberFormat="1" applyFont="1" applyBorder="1" applyAlignment="1">
      <alignment horizontal="right" vertical="top"/>
    </xf>
    <xf numFmtId="49" fontId="26" fillId="0" borderId="4" xfId="0" applyNumberFormat="1" applyFont="1" applyBorder="1" applyAlignment="1">
      <alignment horizontal="left" vertical="top"/>
    </xf>
    <xf numFmtId="0" fontId="67" fillId="0" borderId="4" xfId="0" applyFont="1" applyBorder="1" applyAlignment="1">
      <alignment horizontal="left"/>
    </xf>
    <xf numFmtId="49" fontId="42" fillId="0" borderId="4" xfId="0" applyNumberFormat="1" applyFont="1" applyBorder="1" applyAlignment="1">
      <alignment horizontal="left" vertical="top"/>
    </xf>
    <xf numFmtId="14" fontId="42" fillId="0" borderId="4" xfId="0" applyNumberFormat="1" applyFont="1" applyBorder="1" applyAlignment="1">
      <alignment horizontal="left" vertical="top"/>
    </xf>
    <xf numFmtId="15" fontId="42" fillId="0" borderId="4" xfId="0" applyNumberFormat="1" applyFont="1" applyBorder="1" applyAlignment="1">
      <alignment horizontal="left" vertical="top"/>
    </xf>
    <xf numFmtId="0" fontId="42" fillId="0" borderId="4" xfId="0" applyFont="1" applyFill="1" applyBorder="1" applyAlignment="1">
      <alignment horizontal="center"/>
    </xf>
    <xf numFmtId="0" fontId="42" fillId="0" borderId="4" xfId="0" applyFont="1" applyFill="1" applyBorder="1"/>
    <xf numFmtId="0" fontId="61" fillId="0" borderId="4" xfId="0" applyFont="1" applyBorder="1"/>
    <xf numFmtId="0" fontId="48" fillId="0" borderId="4" xfId="0" applyFont="1" applyBorder="1" applyAlignment="1">
      <alignment horizontal="center" vertical="center"/>
    </xf>
    <xf numFmtId="166" fontId="19" fillId="0" borderId="62" xfId="34" applyNumberFormat="1" applyFont="1" applyBorder="1"/>
    <xf numFmtId="166" fontId="19" fillId="0" borderId="63" xfId="34" applyNumberFormat="1" applyFont="1" applyBorder="1"/>
    <xf numFmtId="166" fontId="19" fillId="0" borderId="64" xfId="34" applyNumberFormat="1" applyFont="1" applyBorder="1"/>
    <xf numFmtId="0" fontId="59" fillId="0" borderId="4" xfId="0" applyFont="1" applyBorder="1" applyAlignment="1">
      <alignment vertical="center"/>
    </xf>
    <xf numFmtId="14" fontId="0" fillId="0" borderId="4" xfId="0" applyNumberFormat="1" applyBorder="1"/>
    <xf numFmtId="0" fontId="59" fillId="0" borderId="4" xfId="0" applyFont="1" applyFill="1" applyBorder="1" applyAlignment="1">
      <alignment vertical="center"/>
    </xf>
    <xf numFmtId="0" fontId="62" fillId="0" borderId="4" xfId="0" applyFont="1" applyBorder="1" applyAlignment="1">
      <alignment vertical="center"/>
    </xf>
    <xf numFmtId="169" fontId="62" fillId="0" borderId="4" xfId="0" applyNumberFormat="1" applyFont="1" applyBorder="1" applyAlignment="1">
      <alignment vertical="center"/>
    </xf>
    <xf numFmtId="0" fontId="62" fillId="35" borderId="4" xfId="0" applyFont="1" applyFill="1" applyBorder="1" applyAlignment="1"/>
    <xf numFmtId="0" fontId="62" fillId="0" borderId="4" xfId="0" applyFont="1" applyBorder="1" applyAlignment="1"/>
    <xf numFmtId="1" fontId="17" fillId="0" borderId="4" xfId="0" applyNumberFormat="1" applyFont="1" applyBorder="1" applyAlignment="1"/>
    <xf numFmtId="166" fontId="62" fillId="0" borderId="4" xfId="34" applyNumberFormat="1" applyFont="1" applyBorder="1" applyAlignment="1"/>
    <xf numFmtId="0" fontId="17" fillId="0" borderId="4" xfId="0" applyFont="1" applyBorder="1" applyAlignment="1"/>
    <xf numFmtId="14" fontId="64" fillId="0" borderId="4" xfId="0" applyNumberFormat="1" applyFont="1" applyBorder="1" applyAlignment="1">
      <alignment vertical="center"/>
    </xf>
    <xf numFmtId="0" fontId="11" fillId="0" borderId="4" xfId="0" applyFont="1" applyBorder="1" applyAlignment="1"/>
    <xf numFmtId="0" fontId="64" fillId="0" borderId="4" xfId="0" applyFont="1" applyBorder="1" applyAlignment="1">
      <alignment vertical="top"/>
    </xf>
    <xf numFmtId="166" fontId="11" fillId="0" borderId="4" xfId="34" applyNumberFormat="1" applyFont="1" applyBorder="1" applyAlignment="1"/>
    <xf numFmtId="0" fontId="11" fillId="0" borderId="4" xfId="0" applyFont="1" applyBorder="1" applyAlignment="1">
      <alignment vertical="top"/>
    </xf>
    <xf numFmtId="14" fontId="11" fillId="0" borderId="4" xfId="0" applyNumberFormat="1" applyFont="1" applyBorder="1" applyAlignment="1"/>
    <xf numFmtId="0" fontId="11" fillId="50" borderId="4" xfId="0" applyFont="1" applyFill="1" applyBorder="1" applyAlignment="1"/>
    <xf numFmtId="0" fontId="46" fillId="0" borderId="0" xfId="0" applyFont="1"/>
    <xf numFmtId="4" fontId="0" fillId="0" borderId="4" xfId="0" applyNumberFormat="1" applyBorder="1"/>
    <xf numFmtId="14" fontId="0" fillId="0" borderId="4" xfId="0" applyNumberFormat="1" applyBorder="1" applyAlignment="1">
      <alignment horizontal="left"/>
    </xf>
    <xf numFmtId="166" fontId="42" fillId="35" borderId="4" xfId="34" applyNumberFormat="1" applyFont="1" applyFill="1" applyBorder="1" applyAlignment="1">
      <alignment horizontal="center"/>
    </xf>
    <xf numFmtId="166" fontId="8" fillId="36" borderId="26" xfId="34" applyNumberFormat="1" applyFont="1" applyFill="1" applyBorder="1" applyAlignment="1">
      <alignment horizontal="center"/>
    </xf>
    <xf numFmtId="9" fontId="0" fillId="0" borderId="0" xfId="0" applyNumberFormat="1"/>
    <xf numFmtId="49" fontId="42" fillId="0" borderId="4" xfId="49" applyNumberFormat="1" applyFont="1" applyBorder="1"/>
    <xf numFmtId="14" fontId="42" fillId="0" borderId="4" xfId="49" applyNumberFormat="1" applyFont="1" applyBorder="1" applyAlignment="1">
      <alignment horizontal="left"/>
    </xf>
    <xf numFmtId="0" fontId="42" fillId="0" borderId="4" xfId="49" applyFont="1" applyBorder="1" applyAlignment="1">
      <alignment horizontal="center"/>
    </xf>
    <xf numFmtId="0" fontId="42" fillId="0" borderId="4" xfId="49" applyFont="1" applyFill="1" applyBorder="1" applyAlignment="1">
      <alignment horizontal="center"/>
    </xf>
    <xf numFmtId="49" fontId="42" fillId="0" borderId="4" xfId="49" applyNumberFormat="1" applyFont="1" applyFill="1" applyBorder="1"/>
    <xf numFmtId="0" fontId="42" fillId="35" borderId="4" xfId="0" applyFont="1" applyFill="1" applyBorder="1" applyAlignment="1">
      <alignment horizontal="left"/>
    </xf>
    <xf numFmtId="166" fontId="19" fillId="0" borderId="62" xfId="34" applyNumberFormat="1" applyFont="1" applyBorder="1"/>
    <xf numFmtId="166" fontId="19" fillId="0" borderId="63" xfId="34" applyNumberFormat="1" applyFont="1" applyBorder="1"/>
    <xf numFmtId="166" fontId="19" fillId="0" borderId="64" xfId="34" applyNumberFormat="1" applyFont="1" applyBorder="1"/>
    <xf numFmtId="167" fontId="15" fillId="35" borderId="4" xfId="34" applyNumberFormat="1" applyFont="1" applyFill="1" applyBorder="1" applyAlignment="1">
      <alignment horizontal="left" vertical="center"/>
    </xf>
    <xf numFmtId="167" fontId="15" fillId="35" borderId="16" xfId="34" applyNumberFormat="1" applyFont="1" applyFill="1" applyBorder="1" applyAlignment="1">
      <alignment horizontal="left" vertical="center"/>
    </xf>
    <xf numFmtId="49" fontId="26" fillId="0" borderId="4" xfId="0" applyNumberFormat="1" applyFont="1" applyBorder="1" applyAlignment="1">
      <alignment horizontal="left" vertical="center" wrapText="1"/>
    </xf>
    <xf numFmtId="0" fontId="7" fillId="0" borderId="19" xfId="0" applyFont="1" applyBorder="1" applyAlignment="1">
      <alignment horizontal="center" wrapText="1"/>
    </xf>
    <xf numFmtId="10" fontId="8" fillId="0" borderId="6" xfId="55" applyNumberFormat="1" applyFont="1" applyBorder="1" applyAlignment="1">
      <alignment horizontal="left"/>
    </xf>
    <xf numFmtId="171" fontId="8" fillId="0" borderId="6" xfId="55" applyNumberFormat="1" applyFont="1" applyBorder="1" applyAlignment="1">
      <alignment horizontal="left"/>
    </xf>
    <xf numFmtId="172" fontId="42" fillId="0" borderId="4" xfId="0" applyNumberFormat="1" applyFont="1" applyBorder="1"/>
    <xf numFmtId="4" fontId="42" fillId="0" borderId="4" xfId="0" applyNumberFormat="1" applyFont="1" applyBorder="1"/>
    <xf numFmtId="166" fontId="20" fillId="0" borderId="62" xfId="34" applyNumberFormat="1" applyFont="1" applyBorder="1"/>
    <xf numFmtId="166" fontId="20" fillId="0" borderId="64" xfId="34" applyNumberFormat="1" applyFont="1" applyBorder="1"/>
    <xf numFmtId="0" fontId="68" fillId="0" borderId="4" xfId="0" applyFont="1" applyBorder="1" applyAlignment="1">
      <alignment horizontal="left"/>
    </xf>
    <xf numFmtId="166" fontId="20" fillId="0" borderId="63" xfId="34" applyNumberFormat="1" applyFont="1" applyBorder="1"/>
    <xf numFmtId="0" fontId="48" fillId="0" borderId="4" xfId="0" applyFont="1" applyBorder="1" applyAlignment="1">
      <alignment vertical="center"/>
    </xf>
    <xf numFmtId="14" fontId="26" fillId="0" borderId="4" xfId="0" applyNumberFormat="1" applyFont="1" applyBorder="1" applyAlignment="1">
      <alignment horizontal="right" vertical="center"/>
    </xf>
    <xf numFmtId="0" fontId="26" fillId="0" borderId="4" xfId="0" applyFont="1" applyBorder="1" applyAlignment="1">
      <alignment horizontal="left" vertical="top"/>
    </xf>
    <xf numFmtId="0" fontId="42" fillId="0" borderId="4" xfId="0" applyFont="1" applyBorder="1" applyAlignment="1">
      <alignment horizontal="left" vertical="top"/>
    </xf>
    <xf numFmtId="49" fontId="26" fillId="0" borderId="4" xfId="50" applyNumberFormat="1" applyFont="1" applyBorder="1"/>
    <xf numFmtId="14" fontId="26" fillId="0" borderId="4" xfId="50" applyNumberFormat="1" applyFont="1" applyBorder="1" applyAlignment="1">
      <alignment horizontal="left"/>
    </xf>
    <xf numFmtId="0" fontId="26" fillId="0" borderId="4" xfId="50" applyFont="1" applyBorder="1" applyAlignment="1">
      <alignment horizontal="center"/>
    </xf>
    <xf numFmtId="49" fontId="42" fillId="0" borderId="4" xfId="0" applyNumberFormat="1" applyFont="1" applyBorder="1"/>
    <xf numFmtId="0" fontId="42" fillId="0" borderId="65" xfId="0" applyFont="1" applyBorder="1"/>
    <xf numFmtId="0" fontId="42" fillId="50" borderId="4" xfId="0" applyFont="1" applyFill="1" applyBorder="1"/>
    <xf numFmtId="14" fontId="42" fillId="50" borderId="4" xfId="0" applyNumberFormat="1" applyFont="1" applyFill="1" applyBorder="1"/>
    <xf numFmtId="0" fontId="0" fillId="0" borderId="0" xfId="0" applyAlignment="1">
      <alignment horizontal="center"/>
    </xf>
    <xf numFmtId="49" fontId="42" fillId="0" borderId="4" xfId="0" applyNumberFormat="1" applyFont="1" applyBorder="1" applyAlignment="1"/>
    <xf numFmtId="15" fontId="42" fillId="0" borderId="4" xfId="0" applyNumberFormat="1" applyFont="1" applyBorder="1" applyAlignment="1"/>
    <xf numFmtId="0" fontId="42" fillId="0" borderId="4" xfId="0" applyFont="1" applyFill="1" applyBorder="1" applyAlignment="1"/>
    <xf numFmtId="15" fontId="42" fillId="0" borderId="4" xfId="0" applyNumberFormat="1" applyFont="1" applyBorder="1" applyAlignment="1">
      <alignment vertical="top"/>
    </xf>
    <xf numFmtId="49" fontId="42" fillId="0" borderId="4" xfId="0" applyNumberFormat="1" applyFont="1" applyBorder="1" applyAlignment="1">
      <alignment vertical="top"/>
    </xf>
    <xf numFmtId="49" fontId="42" fillId="0" borderId="4" xfId="0" applyNumberFormat="1" applyFont="1" applyBorder="1" applyAlignment="1">
      <alignment horizontal="left"/>
    </xf>
    <xf numFmtId="3" fontId="42" fillId="0" borderId="4" xfId="0" applyNumberFormat="1" applyFont="1" applyBorder="1"/>
    <xf numFmtId="1" fontId="0" fillId="0" borderId="0" xfId="0" applyNumberFormat="1" applyAlignment="1"/>
    <xf numFmtId="15" fontId="26" fillId="0" borderId="4" xfId="0" applyNumberFormat="1" applyFont="1" applyBorder="1" applyAlignment="1">
      <alignment vertical="center"/>
    </xf>
    <xf numFmtId="1" fontId="26" fillId="0" borderId="4" xfId="34" applyNumberFormat="1" applyFont="1" applyBorder="1" applyAlignment="1">
      <alignment vertical="center"/>
    </xf>
    <xf numFmtId="0" fontId="48" fillId="0" borderId="4" xfId="0" applyFont="1" applyBorder="1" applyAlignment="1"/>
    <xf numFmtId="15" fontId="48" fillId="0" borderId="4" xfId="0" applyNumberFormat="1" applyFont="1" applyBorder="1" applyAlignment="1"/>
    <xf numFmtId="166" fontId="26" fillId="0" borderId="4" xfId="34" applyNumberFormat="1" applyFont="1" applyBorder="1" applyAlignment="1">
      <alignment vertical="top"/>
    </xf>
    <xf numFmtId="2" fontId="0" fillId="0" borderId="0" xfId="0" applyNumberFormat="1"/>
    <xf numFmtId="166" fontId="46" fillId="35" borderId="4" xfId="34" applyNumberFormat="1" applyFont="1" applyFill="1" applyBorder="1" applyAlignment="1"/>
    <xf numFmtId="49" fontId="26" fillId="35" borderId="4" xfId="0" applyNumberFormat="1" applyFont="1" applyFill="1" applyBorder="1" applyAlignment="1">
      <alignment vertical="top"/>
    </xf>
    <xf numFmtId="15" fontId="26" fillId="35" borderId="4" xfId="0" applyNumberFormat="1" applyFont="1" applyFill="1" applyBorder="1" applyAlignment="1">
      <alignment vertical="top"/>
    </xf>
    <xf numFmtId="1" fontId="26" fillId="35" borderId="4" xfId="0" applyNumberFormat="1" applyFont="1" applyFill="1" applyBorder="1" applyAlignment="1"/>
    <xf numFmtId="0" fontId="26" fillId="35" borderId="4" xfId="0" applyFont="1" applyFill="1" applyBorder="1" applyAlignment="1"/>
    <xf numFmtId="1" fontId="26" fillId="35" borderId="4" xfId="0" applyNumberFormat="1" applyFont="1" applyFill="1" applyBorder="1" applyAlignment="1">
      <alignment vertical="top"/>
    </xf>
    <xf numFmtId="0" fontId="26" fillId="50" borderId="4" xfId="0" applyFont="1" applyFill="1" applyBorder="1" applyAlignment="1"/>
    <xf numFmtId="14" fontId="26" fillId="50" borderId="4" xfId="0" applyNumberFormat="1" applyFont="1" applyFill="1" applyBorder="1" applyAlignment="1"/>
    <xf numFmtId="15" fontId="26" fillId="35" borderId="4" xfId="0" applyNumberFormat="1" applyFont="1" applyFill="1" applyBorder="1" applyAlignment="1"/>
    <xf numFmtId="1" fontId="26" fillId="50" borderId="4" xfId="0" applyNumberFormat="1" applyFont="1" applyFill="1" applyBorder="1" applyAlignment="1"/>
    <xf numFmtId="49" fontId="69" fillId="35" borderId="4" xfId="0" applyNumberFormat="1" applyFont="1" applyFill="1" applyBorder="1" applyAlignment="1">
      <alignment vertical="top"/>
    </xf>
    <xf numFmtId="0" fontId="46" fillId="35" borderId="4" xfId="0" applyFont="1" applyFill="1" applyBorder="1" applyAlignment="1">
      <alignment vertical="center"/>
    </xf>
    <xf numFmtId="14" fontId="46" fillId="35" borderId="4" xfId="0" applyNumberFormat="1" applyFont="1" applyFill="1" applyBorder="1" applyAlignment="1">
      <alignment vertical="center"/>
    </xf>
    <xf numFmtId="1" fontId="46" fillId="35" borderId="4" xfId="0" applyNumberFormat="1" applyFont="1" applyFill="1" applyBorder="1" applyAlignment="1"/>
    <xf numFmtId="0" fontId="60" fillId="0" borderId="4" xfId="0" applyFont="1" applyBorder="1" applyAlignment="1">
      <alignment horizontal="left" vertical="center"/>
    </xf>
    <xf numFmtId="169" fontId="60" fillId="0" borderId="4" xfId="0" applyNumberFormat="1" applyFont="1" applyBorder="1" applyAlignment="1">
      <alignment horizontal="left" vertical="center"/>
    </xf>
    <xf numFmtId="0" fontId="60" fillId="35" borderId="4" xfId="0" applyFont="1" applyFill="1" applyBorder="1" applyAlignment="1">
      <alignment horizontal="left"/>
    </xf>
    <xf numFmtId="0" fontId="60" fillId="0" borderId="4" xfId="0" applyFont="1" applyBorder="1" applyAlignment="1">
      <alignment horizontal="left"/>
    </xf>
    <xf numFmtId="1" fontId="61" fillId="0" borderId="4" xfId="0" applyNumberFormat="1" applyFont="1" applyBorder="1" applyAlignment="1">
      <alignment horizontal="center"/>
    </xf>
    <xf numFmtId="166" fontId="60" fillId="0" borderId="4" xfId="34" applyNumberFormat="1" applyFont="1" applyBorder="1" applyAlignment="1">
      <alignment horizontal="left"/>
    </xf>
    <xf numFmtId="0" fontId="61" fillId="0" borderId="4" xfId="0" applyFont="1" applyBorder="1" applyAlignment="1">
      <alignment horizontal="left"/>
    </xf>
    <xf numFmtId="0" fontId="42" fillId="0" borderId="4" xfId="0" applyFont="1" applyBorder="1"/>
    <xf numFmtId="166" fontId="21" fillId="0" borderId="62" xfId="34" applyNumberFormat="1" applyFont="1" applyBorder="1"/>
    <xf numFmtId="166" fontId="21" fillId="0" borderId="63" xfId="34" applyNumberFormat="1" applyFont="1" applyBorder="1"/>
    <xf numFmtId="166" fontId="21" fillId="0" borderId="64" xfId="34" applyNumberFormat="1" applyFont="1" applyBorder="1"/>
    <xf numFmtId="0" fontId="60" fillId="0" borderId="4" xfId="0" applyFont="1" applyBorder="1" applyAlignment="1">
      <alignment vertical="center"/>
    </xf>
    <xf numFmtId="169" fontId="60" fillId="0" borderId="4" xfId="0" applyNumberFormat="1" applyFont="1" applyBorder="1" applyAlignment="1">
      <alignment vertical="center"/>
    </xf>
    <xf numFmtId="0" fontId="60" fillId="0" borderId="4" xfId="0" applyFont="1" applyBorder="1" applyAlignment="1">
      <alignment horizontal="center"/>
    </xf>
    <xf numFmtId="0" fontId="60" fillId="0" borderId="4" xfId="0" applyFont="1" applyBorder="1" applyAlignment="1"/>
    <xf numFmtId="166" fontId="60" fillId="0" borderId="4" xfId="34" applyNumberFormat="1" applyFont="1" applyBorder="1" applyAlignment="1"/>
    <xf numFmtId="0" fontId="61" fillId="0" borderId="4" xfId="0" applyFont="1" applyBorder="1" applyAlignment="1"/>
    <xf numFmtId="0" fontId="3" fillId="0" borderId="4" xfId="0" applyFont="1" applyBorder="1" applyAlignment="1">
      <alignment horizontal="center"/>
    </xf>
    <xf numFmtId="0" fontId="26" fillId="0" borderId="4" xfId="0" applyFont="1" applyBorder="1" applyAlignment="1">
      <alignment horizontal="center" vertical="center"/>
    </xf>
    <xf numFmtId="0" fontId="26" fillId="0" borderId="4" xfId="0" applyFont="1" applyFill="1" applyBorder="1" applyAlignment="1">
      <alignment horizontal="center" vertical="center"/>
    </xf>
    <xf numFmtId="0" fontId="42" fillId="0" borderId="4" xfId="0" applyFont="1" applyBorder="1" applyAlignment="1">
      <alignment horizontal="center"/>
    </xf>
    <xf numFmtId="0" fontId="60" fillId="35" borderId="4" xfId="0" applyFont="1" applyFill="1" applyBorder="1" applyAlignment="1"/>
    <xf numFmtId="49" fontId="26" fillId="0" borderId="4" xfId="0" applyNumberFormat="1" applyFont="1" applyBorder="1" applyAlignment="1">
      <alignment vertical="center"/>
    </xf>
    <xf numFmtId="170" fontId="26" fillId="0" borderId="4" xfId="0" applyNumberFormat="1" applyFont="1" applyBorder="1" applyAlignment="1">
      <alignment vertical="center"/>
    </xf>
    <xf numFmtId="0" fontId="26" fillId="0" borderId="4" xfId="0" applyFont="1" applyBorder="1" applyAlignment="1">
      <alignment vertical="center"/>
    </xf>
    <xf numFmtId="0" fontId="42" fillId="0" borderId="4" xfId="0" applyFont="1" applyBorder="1" applyAlignment="1"/>
    <xf numFmtId="15" fontId="26" fillId="0" borderId="4" xfId="0" applyNumberFormat="1" applyFont="1" applyBorder="1" applyAlignment="1">
      <alignment vertical="center"/>
    </xf>
    <xf numFmtId="0" fontId="69" fillId="0" borderId="4" xfId="0" applyNumberFormat="1" applyFont="1" applyBorder="1" applyAlignment="1">
      <alignment horizontal="center" vertical="center"/>
    </xf>
    <xf numFmtId="166" fontId="26" fillId="35" borderId="4" xfId="34" applyNumberFormat="1" applyFont="1" applyFill="1" applyBorder="1" applyAlignment="1"/>
    <xf numFmtId="0" fontId="3" fillId="0" borderId="4" xfId="0" applyFont="1" applyBorder="1"/>
    <xf numFmtId="0" fontId="0" fillId="0" borderId="4" xfId="0" pivotButton="1" applyBorder="1"/>
    <xf numFmtId="166" fontId="42" fillId="0" borderId="4" xfId="34" applyNumberFormat="1" applyFont="1" applyBorder="1" applyAlignment="1"/>
    <xf numFmtId="0" fontId="60" fillId="35" borderId="4" xfId="0" applyFont="1" applyFill="1" applyBorder="1" applyAlignment="1">
      <alignment vertical="center"/>
    </xf>
    <xf numFmtId="169" fontId="60" fillId="35" borderId="4" xfId="0" applyNumberFormat="1" applyFont="1" applyFill="1" applyBorder="1" applyAlignment="1">
      <alignment vertical="center"/>
    </xf>
    <xf numFmtId="1" fontId="61" fillId="35" borderId="4" xfId="0" applyNumberFormat="1" applyFont="1" applyFill="1" applyBorder="1" applyAlignment="1"/>
    <xf numFmtId="166" fontId="60" fillId="35" borderId="4" xfId="34" applyNumberFormat="1" applyFont="1" applyFill="1" applyBorder="1" applyAlignment="1"/>
    <xf numFmtId="0" fontId="61" fillId="35" borderId="4" xfId="0" applyFont="1" applyFill="1" applyBorder="1" applyAlignment="1"/>
    <xf numFmtId="0" fontId="42" fillId="0" borderId="4" xfId="0" applyFont="1" applyBorder="1" applyAlignment="1">
      <alignment horizontal="center" vertical="center"/>
    </xf>
    <xf numFmtId="14" fontId="42" fillId="0" borderId="4" xfId="0" applyNumberFormat="1" applyFont="1" applyBorder="1" applyAlignment="1">
      <alignment horizontal="center" vertical="center"/>
    </xf>
    <xf numFmtId="0" fontId="42" fillId="0" borderId="4" xfId="0" applyFont="1" applyBorder="1" applyAlignment="1">
      <alignment horizontal="left" vertical="center"/>
    </xf>
    <xf numFmtId="1" fontId="42" fillId="0" borderId="4" xfId="0" applyNumberFormat="1" applyFont="1" applyBorder="1" applyAlignment="1">
      <alignment horizontal="center" vertical="center"/>
    </xf>
    <xf numFmtId="0" fontId="42" fillId="0" borderId="4" xfId="0" applyFont="1" applyBorder="1" applyAlignment="1">
      <alignment horizontal="left"/>
    </xf>
    <xf numFmtId="14" fontId="42" fillId="0" borderId="4" xfId="0" applyNumberFormat="1" applyFont="1" applyBorder="1" applyAlignment="1">
      <alignment horizontal="left"/>
    </xf>
    <xf numFmtId="4" fontId="42" fillId="0" borderId="4" xfId="0" applyNumberFormat="1" applyFont="1" applyBorder="1" applyAlignment="1">
      <alignment horizontal="left"/>
    </xf>
    <xf numFmtId="15" fontId="42" fillId="0" borderId="4" xfId="0" applyNumberFormat="1" applyFont="1" applyBorder="1" applyAlignment="1">
      <alignment horizontal="left"/>
    </xf>
    <xf numFmtId="166" fontId="22" fillId="0" borderId="62" xfId="34" applyNumberFormat="1" applyFont="1" applyBorder="1"/>
    <xf numFmtId="166" fontId="22" fillId="0" borderId="63" xfId="34" applyNumberFormat="1" applyFont="1" applyBorder="1"/>
    <xf numFmtId="166" fontId="22" fillId="0" borderId="64" xfId="34" applyNumberFormat="1" applyFont="1" applyBorder="1"/>
    <xf numFmtId="1" fontId="0" fillId="0" borderId="0" xfId="0" applyNumberFormat="1"/>
    <xf numFmtId="0" fontId="0" fillId="0" borderId="66" xfId="0" applyBorder="1"/>
    <xf numFmtId="166" fontId="0" fillId="0" borderId="11" xfId="0" applyNumberFormat="1" applyBorder="1"/>
    <xf numFmtId="166" fontId="0" fillId="0" borderId="44" xfId="0" applyNumberFormat="1" applyBorder="1"/>
    <xf numFmtId="166" fontId="0" fillId="0" borderId="67" xfId="0" applyNumberFormat="1" applyBorder="1"/>
    <xf numFmtId="0" fontId="0" fillId="0" borderId="11" xfId="0" applyBorder="1"/>
    <xf numFmtId="0" fontId="0" fillId="0" borderId="44" xfId="0" applyBorder="1"/>
    <xf numFmtId="0" fontId="0" fillId="0" borderId="8" xfId="0" applyBorder="1"/>
    <xf numFmtId="14" fontId="3" fillId="0" borderId="4" xfId="0" applyNumberFormat="1" applyFont="1" applyBorder="1" applyAlignment="1">
      <alignment horizontal="left"/>
    </xf>
    <xf numFmtId="0" fontId="0" fillId="0" borderId="4" xfId="0" applyFill="1" applyBorder="1"/>
    <xf numFmtId="0" fontId="7" fillId="43" borderId="45" xfId="0" applyFont="1" applyFill="1" applyBorder="1" applyAlignment="1">
      <alignment horizontal="center" wrapText="1"/>
    </xf>
    <xf numFmtId="166" fontId="7" fillId="0" borderId="46" xfId="34" applyNumberFormat="1" applyFont="1" applyBorder="1" applyAlignment="1">
      <alignment horizontal="left" wrapText="1"/>
    </xf>
    <xf numFmtId="166" fontId="8" fillId="0" borderId="2" xfId="34" applyNumberFormat="1" applyFont="1" applyBorder="1" applyAlignment="1">
      <alignment horizontal="center"/>
    </xf>
    <xf numFmtId="166" fontId="8" fillId="0" borderId="19" xfId="34" applyNumberFormat="1" applyFont="1" applyBorder="1" applyAlignment="1">
      <alignment horizontal="center"/>
    </xf>
    <xf numFmtId="166" fontId="8" fillId="0" borderId="20" xfId="34" applyNumberFormat="1" applyFont="1" applyBorder="1" applyAlignment="1">
      <alignment horizontal="center"/>
    </xf>
    <xf numFmtId="166" fontId="8" fillId="0" borderId="30" xfId="34" applyNumberFormat="1" applyFont="1" applyBorder="1" applyAlignment="1">
      <alignment horizontal="center"/>
    </xf>
    <xf numFmtId="166" fontId="8" fillId="0" borderId="31" xfId="34" applyNumberFormat="1" applyFont="1" applyBorder="1" applyAlignment="1">
      <alignment horizontal="center"/>
    </xf>
    <xf numFmtId="166" fontId="8" fillId="0" borderId="32" xfId="34" applyNumberFormat="1" applyFont="1" applyBorder="1" applyAlignment="1">
      <alignment horizontal="center"/>
    </xf>
    <xf numFmtId="0" fontId="61" fillId="35" borderId="4" xfId="0" applyFont="1" applyFill="1" applyBorder="1" applyAlignment="1">
      <alignment horizontal="center"/>
    </xf>
    <xf numFmtId="169" fontId="46" fillId="0" borderId="4" xfId="0" applyNumberFormat="1" applyFont="1" applyBorder="1" applyAlignment="1">
      <alignment horizontal="left" vertical="center"/>
    </xf>
    <xf numFmtId="0" fontId="26" fillId="0" borderId="4" xfId="0" applyFont="1" applyFill="1" applyBorder="1" applyAlignment="1">
      <alignment horizontal="left" vertical="top"/>
    </xf>
    <xf numFmtId="0" fontId="48" fillId="0" borderId="4" xfId="0" applyFont="1" applyFill="1" applyBorder="1" applyAlignment="1">
      <alignment horizontal="center" vertical="center"/>
    </xf>
    <xf numFmtId="0" fontId="48" fillId="0" borderId="4" xfId="0" applyFont="1" applyFill="1" applyBorder="1" applyAlignment="1">
      <alignment vertical="center"/>
    </xf>
    <xf numFmtId="0" fontId="42" fillId="0" borderId="0" xfId="0" applyFont="1"/>
    <xf numFmtId="0" fontId="42" fillId="35" borderId="4" xfId="0" applyFont="1" applyFill="1" applyBorder="1" applyAlignment="1">
      <alignment horizontal="center"/>
    </xf>
    <xf numFmtId="0" fontId="42" fillId="0" borderId="4" xfId="0" applyFont="1" applyFill="1" applyBorder="1" applyAlignment="1">
      <alignment vertical="center"/>
    </xf>
    <xf numFmtId="49" fontId="42" fillId="0" borderId="4" xfId="0" applyNumberFormat="1" applyFont="1" applyBorder="1" applyAlignment="1">
      <alignment vertical="center"/>
    </xf>
    <xf numFmtId="0" fontId="42" fillId="0" borderId="4" xfId="0" applyFont="1" applyBorder="1" applyAlignment="1">
      <alignment wrapText="1"/>
    </xf>
    <xf numFmtId="166" fontId="23" fillId="0" borderId="62" xfId="34" applyNumberFormat="1" applyFont="1" applyBorder="1"/>
    <xf numFmtId="166" fontId="23" fillId="0" borderId="63" xfId="34" applyNumberFormat="1" applyFont="1" applyBorder="1"/>
    <xf numFmtId="166" fontId="23" fillId="0" borderId="64" xfId="34" applyNumberFormat="1" applyFont="1" applyBorder="1"/>
    <xf numFmtId="166" fontId="26" fillId="0" borderId="4" xfId="34" applyNumberFormat="1" applyFont="1" applyBorder="1"/>
    <xf numFmtId="49" fontId="69" fillId="0" borderId="4" xfId="0" applyNumberFormat="1" applyFont="1" applyBorder="1" applyAlignment="1">
      <alignment horizontal="left" vertical="center"/>
    </xf>
    <xf numFmtId="1" fontId="42" fillId="0" borderId="4" xfId="0" applyNumberFormat="1" applyFont="1" applyBorder="1" applyAlignment="1">
      <alignment horizontal="left" vertical="top"/>
    </xf>
    <xf numFmtId="1" fontId="42" fillId="0" borderId="4" xfId="0" applyNumberFormat="1" applyFont="1" applyFill="1" applyBorder="1" applyAlignment="1">
      <alignment horizontal="left" vertical="top"/>
    </xf>
    <xf numFmtId="49" fontId="42" fillId="0" borderId="4" xfId="0" applyNumberFormat="1" applyFont="1" applyFill="1" applyBorder="1" applyAlignment="1">
      <alignment horizontal="left" vertical="top"/>
    </xf>
    <xf numFmtId="49" fontId="42" fillId="0" borderId="4" xfId="0" applyNumberFormat="1" applyFont="1" applyBorder="1" applyAlignment="1">
      <alignment horizontal="left" vertical="center"/>
    </xf>
    <xf numFmtId="49" fontId="42" fillId="0" borderId="4" xfId="0" applyNumberFormat="1" applyFont="1" applyFill="1" applyBorder="1" applyAlignment="1">
      <alignment vertical="top"/>
    </xf>
    <xf numFmtId="49" fontId="42" fillId="0" borderId="4" xfId="0" applyNumberFormat="1" applyFont="1" applyBorder="1" applyAlignment="1">
      <alignment horizontal="right" vertical="top"/>
    </xf>
    <xf numFmtId="15" fontId="42" fillId="0" borderId="4" xfId="0" applyNumberFormat="1" applyFont="1" applyBorder="1" applyAlignment="1">
      <alignment horizontal="right" vertical="top"/>
    </xf>
    <xf numFmtId="15" fontId="42" fillId="0" borderId="4" xfId="0" applyNumberFormat="1" applyFont="1" applyBorder="1" applyAlignment="1">
      <alignment horizontal="left" vertical="center"/>
    </xf>
    <xf numFmtId="0" fontId="42" fillId="0" borderId="4" xfId="0" applyFont="1" applyFill="1" applyBorder="1" applyAlignment="1">
      <alignment horizontal="left" vertical="center"/>
    </xf>
    <xf numFmtId="0" fontId="26" fillId="0" borderId="4" xfId="0" applyFont="1" applyBorder="1" applyAlignment="1">
      <alignment horizontal="center" vertical="center" readingOrder="1"/>
    </xf>
    <xf numFmtId="0" fontId="26" fillId="0" borderId="4" xfId="0" applyFont="1" applyBorder="1" applyAlignment="1">
      <alignment vertical="center" readingOrder="1"/>
    </xf>
    <xf numFmtId="0" fontId="48" fillId="0" borderId="4" xfId="0" applyFont="1" applyBorder="1" applyAlignment="1">
      <alignment horizontal="center" vertical="center" readingOrder="1"/>
    </xf>
    <xf numFmtId="14" fontId="48" fillId="0" borderId="4" xfId="0" applyNumberFormat="1" applyFont="1" applyBorder="1" applyAlignment="1">
      <alignment horizontal="center" vertical="center" readingOrder="1"/>
    </xf>
    <xf numFmtId="0" fontId="48" fillId="0" borderId="4" xfId="0" applyFont="1" applyBorder="1" applyAlignment="1">
      <alignment horizontal="left" vertical="center" readingOrder="1"/>
    </xf>
    <xf numFmtId="0" fontId="48" fillId="0" borderId="4" xfId="0" applyFont="1" applyBorder="1" applyAlignment="1">
      <alignment vertical="center" readingOrder="1"/>
    </xf>
    <xf numFmtId="1" fontId="48" fillId="0" borderId="4" xfId="0" applyNumberFormat="1" applyFont="1" applyBorder="1" applyAlignment="1">
      <alignment horizontal="center" vertical="center" readingOrder="1"/>
    </xf>
    <xf numFmtId="14" fontId="26" fillId="0" borderId="4" xfId="0" applyNumberFormat="1" applyFont="1" applyBorder="1" applyAlignment="1">
      <alignment horizontal="center" vertical="center" readingOrder="1"/>
    </xf>
    <xf numFmtId="0" fontId="26" fillId="0" borderId="4" xfId="0" applyFont="1" applyBorder="1" applyAlignment="1">
      <alignment horizontal="left" vertical="center" readingOrder="1"/>
    </xf>
    <xf numFmtId="1" fontId="26" fillId="0" borderId="4" xfId="0" applyNumberFormat="1" applyFont="1" applyBorder="1" applyAlignment="1">
      <alignment horizontal="center" vertical="center" readingOrder="1"/>
    </xf>
    <xf numFmtId="1" fontId="48" fillId="0" borderId="4" xfId="0" applyNumberFormat="1" applyFont="1" applyBorder="1" applyAlignment="1">
      <alignment horizontal="center" vertical="center" wrapText="1" readingOrder="1"/>
    </xf>
    <xf numFmtId="0" fontId="42" fillId="0" borderId="4" xfId="0" applyFont="1" applyBorder="1" applyAlignment="1">
      <alignment horizontal="center" vertical="center" readingOrder="1"/>
    </xf>
    <xf numFmtId="14" fontId="42" fillId="0" borderId="4" xfId="0" applyNumberFormat="1" applyFont="1" applyBorder="1" applyAlignment="1">
      <alignment horizontal="center" vertical="center" readingOrder="1"/>
    </xf>
    <xf numFmtId="0" fontId="42" fillId="0" borderId="4" xfId="0" applyFont="1" applyBorder="1" applyAlignment="1">
      <alignment horizontal="left" vertical="center" readingOrder="1"/>
    </xf>
    <xf numFmtId="0" fontId="42" fillId="0" borderId="4" xfId="0" applyFont="1" applyBorder="1" applyAlignment="1">
      <alignment vertical="center" readingOrder="1"/>
    </xf>
    <xf numFmtId="1" fontId="42" fillId="0" borderId="4" xfId="0" applyNumberFormat="1" applyFont="1" applyBorder="1" applyAlignment="1">
      <alignment horizontal="center" vertical="center" readingOrder="1"/>
    </xf>
    <xf numFmtId="166" fontId="24" fillId="0" borderId="62" xfId="34" applyNumberFormat="1" applyFont="1" applyBorder="1"/>
    <xf numFmtId="166" fontId="24" fillId="0" borderId="63" xfId="34" applyNumberFormat="1" applyFont="1" applyBorder="1"/>
    <xf numFmtId="166" fontId="24" fillId="0" borderId="64" xfId="34" applyNumberFormat="1" applyFont="1" applyBorder="1"/>
    <xf numFmtId="0" fontId="26" fillId="0" borderId="4" xfId="50" applyFont="1" applyFill="1" applyBorder="1" applyAlignment="1">
      <alignment horizontal="center"/>
    </xf>
    <xf numFmtId="0" fontId="26" fillId="0" borderId="4" xfId="50" applyNumberFormat="1" applyFont="1" applyBorder="1" applyAlignment="1">
      <alignment horizontal="center"/>
    </xf>
    <xf numFmtId="49" fontId="26" fillId="0" borderId="4" xfId="50" applyNumberFormat="1" applyFont="1" applyFill="1" applyBorder="1"/>
    <xf numFmtId="166" fontId="24" fillId="0" borderId="62" xfId="34" applyNumberFormat="1" applyFont="1" applyBorder="1"/>
    <xf numFmtId="166" fontId="24" fillId="0" borderId="63" xfId="34" applyNumberFormat="1" applyFont="1" applyBorder="1"/>
    <xf numFmtId="166" fontId="24" fillId="0" borderId="64" xfId="34" applyNumberFormat="1" applyFont="1" applyBorder="1"/>
    <xf numFmtId="170" fontId="26" fillId="0" borderId="4" xfId="0" applyNumberFormat="1" applyFont="1" applyBorder="1" applyAlignment="1">
      <alignment horizontal="right" vertical="top"/>
    </xf>
    <xf numFmtId="1" fontId="26" fillId="0" borderId="4" xfId="0" applyNumberFormat="1" applyFont="1" applyBorder="1" applyAlignment="1">
      <alignment horizontal="right" vertical="top"/>
    </xf>
    <xf numFmtId="49" fontId="26" fillId="0" borderId="4" xfId="0" applyNumberFormat="1" applyFont="1" applyBorder="1"/>
    <xf numFmtId="49" fontId="26" fillId="0" borderId="4" xfId="0" applyNumberFormat="1" applyFont="1" applyBorder="1" applyAlignment="1">
      <alignment vertical="top" wrapText="1"/>
    </xf>
    <xf numFmtId="1" fontId="42" fillId="0" borderId="4" xfId="0" applyNumberFormat="1" applyFont="1" applyBorder="1" applyAlignment="1">
      <alignment horizontal="left"/>
    </xf>
    <xf numFmtId="166" fontId="24" fillId="0" borderId="62" xfId="34" applyNumberFormat="1" applyFont="1" applyBorder="1"/>
    <xf numFmtId="166" fontId="24" fillId="0" borderId="63" xfId="34" applyNumberFormat="1" applyFont="1" applyBorder="1"/>
    <xf numFmtId="166" fontId="24" fillId="0" borderId="64" xfId="34" applyNumberFormat="1" applyFont="1" applyBorder="1"/>
    <xf numFmtId="0" fontId="48" fillId="0" borderId="4" xfId="0" applyFont="1" applyBorder="1"/>
    <xf numFmtId="166" fontId="7" fillId="36" borderId="8" xfId="34" applyNumberFormat="1" applyFont="1" applyFill="1" applyBorder="1" applyAlignment="1">
      <alignment horizontal="center"/>
    </xf>
    <xf numFmtId="166" fontId="7" fillId="36" borderId="9" xfId="34" applyNumberFormat="1" applyFont="1" applyFill="1" applyBorder="1" applyAlignment="1">
      <alignment horizontal="center"/>
    </xf>
    <xf numFmtId="49" fontId="26" fillId="0" borderId="4" xfId="0" applyNumberFormat="1" applyFont="1" applyFill="1" applyBorder="1" applyAlignment="1">
      <alignment vertical="top"/>
    </xf>
    <xf numFmtId="9" fontId="58" fillId="35" borderId="4" xfId="55" applyFont="1" applyFill="1" applyBorder="1" applyAlignment="1">
      <alignment horizontal="center"/>
    </xf>
    <xf numFmtId="166" fontId="0" fillId="0" borderId="62" xfId="34" applyNumberFormat="1" applyFont="1" applyBorder="1"/>
    <xf numFmtId="166" fontId="0" fillId="0" borderId="63" xfId="34" applyNumberFormat="1" applyFont="1" applyBorder="1"/>
    <xf numFmtId="166" fontId="0" fillId="0" borderId="64" xfId="34" applyNumberFormat="1" applyFont="1" applyBorder="1"/>
    <xf numFmtId="0" fontId="0" fillId="0" borderId="0" xfId="0" pivotButton="1"/>
    <xf numFmtId="166" fontId="0" fillId="0" borderId="0" xfId="0" applyNumberFormat="1"/>
    <xf numFmtId="1" fontId="42" fillId="0" borderId="4" xfId="0" applyNumberFormat="1" applyFont="1" applyFill="1" applyBorder="1" applyAlignment="1">
      <alignment horizontal="center"/>
    </xf>
    <xf numFmtId="0" fontId="42" fillId="0" borderId="4" xfId="0" applyFont="1" applyBorder="1" applyAlignment="1">
      <alignment horizontal="right"/>
    </xf>
    <xf numFmtId="0" fontId="42" fillId="0" borderId="4" xfId="0" applyFont="1" applyFill="1" applyBorder="1" applyAlignment="1">
      <alignment horizontal="right"/>
    </xf>
    <xf numFmtId="0" fontId="42" fillId="0" borderId="59" xfId="0" pivotButton="1" applyFont="1" applyBorder="1"/>
    <xf numFmtId="166" fontId="42" fillId="0" borderId="62" xfId="0" applyNumberFormat="1" applyFont="1" applyBorder="1"/>
    <xf numFmtId="0" fontId="42" fillId="0" borderId="62" xfId="0" applyFont="1" applyBorder="1"/>
    <xf numFmtId="0" fontId="42" fillId="0" borderId="59" xfId="0" applyFont="1" applyBorder="1"/>
    <xf numFmtId="0" fontId="42" fillId="0" borderId="60" xfId="0" applyFont="1" applyBorder="1"/>
    <xf numFmtId="166" fontId="42" fillId="0" borderId="63" xfId="0" applyNumberFormat="1" applyFont="1" applyBorder="1"/>
    <xf numFmtId="0" fontId="42" fillId="0" borderId="61" xfId="0" applyFont="1" applyBorder="1"/>
    <xf numFmtId="166" fontId="42" fillId="0" borderId="64" xfId="0" applyNumberFormat="1" applyFont="1" applyBorder="1"/>
    <xf numFmtId="0" fontId="1" fillId="0" borderId="4" xfId="0" applyFont="1" applyBorder="1"/>
    <xf numFmtId="9" fontId="8" fillId="0" borderId="0" xfId="55" applyFont="1" applyAlignment="1">
      <alignment horizontal="left" wrapText="1"/>
    </xf>
    <xf numFmtId="0" fontId="16" fillId="0" borderId="47" xfId="0" applyFont="1" applyBorder="1" applyAlignment="1">
      <alignment horizontal="center"/>
    </xf>
    <xf numFmtId="0" fontId="16" fillId="0" borderId="48" xfId="0" applyFont="1" applyBorder="1" applyAlignment="1">
      <alignment horizontal="center"/>
    </xf>
    <xf numFmtId="0" fontId="16" fillId="0" borderId="49" xfId="0" applyFont="1" applyBorder="1" applyAlignment="1">
      <alignment horizontal="center"/>
    </xf>
    <xf numFmtId="0" fontId="7" fillId="0" borderId="48" xfId="0" applyFont="1" applyBorder="1" applyAlignment="1">
      <alignment horizontal="center" wrapText="1"/>
    </xf>
    <xf numFmtId="0" fontId="7" fillId="0" borderId="49" xfId="0" applyFont="1" applyBorder="1" applyAlignment="1">
      <alignment horizontal="center" wrapText="1"/>
    </xf>
    <xf numFmtId="0" fontId="7" fillId="0" borderId="47" xfId="0" applyFont="1" applyBorder="1" applyAlignment="1">
      <alignment horizontal="center" wrapText="1"/>
    </xf>
  </cellXfs>
  <cellStyles count="6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1 2" xfId="14" xr:uid="{00000000-0005-0000-0000-00000D000000}"/>
    <cellStyle name="60% - Accent2" xfId="15" builtinId="36" customBuiltin="1"/>
    <cellStyle name="60% - Accent2 2" xfId="16" xr:uid="{00000000-0005-0000-0000-00000F000000}"/>
    <cellStyle name="60% - Accent3" xfId="17" builtinId="40" customBuiltin="1"/>
    <cellStyle name="60% - Accent3 2" xfId="18" xr:uid="{00000000-0005-0000-0000-000011000000}"/>
    <cellStyle name="60% - Accent4" xfId="19" builtinId="44" customBuiltin="1"/>
    <cellStyle name="60% - Accent4 2" xfId="20" xr:uid="{00000000-0005-0000-0000-000013000000}"/>
    <cellStyle name="60% - Accent5" xfId="21" builtinId="48" customBuiltin="1"/>
    <cellStyle name="60% - Accent5 2" xfId="22" xr:uid="{00000000-0005-0000-0000-000015000000}"/>
    <cellStyle name="60% - Accent6" xfId="23" builtinId="52" customBuiltin="1"/>
    <cellStyle name="60% - Accent6 2" xfId="24" xr:uid="{00000000-0005-0000-0000-000017000000}"/>
    <cellStyle name="Accent1" xfId="25" builtinId="29" customBuiltin="1"/>
    <cellStyle name="Accent2" xfId="26" builtinId="33" customBuiltin="1"/>
    <cellStyle name="Accent3" xfId="27" builtinId="37" customBuiltin="1"/>
    <cellStyle name="Accent4" xfId="28" builtinId="41" customBuiltin="1"/>
    <cellStyle name="Accent5" xfId="29" builtinId="45" customBuiltin="1"/>
    <cellStyle name="Accent6" xfId="30" builtinId="49" customBuiltin="1"/>
    <cellStyle name="Bad" xfId="31" builtinId="27" customBuiltin="1"/>
    <cellStyle name="Calculation" xfId="32" builtinId="22" customBuiltin="1"/>
    <cellStyle name="Check Cell" xfId="33" builtinId="23" customBuiltin="1"/>
    <cellStyle name="Comma" xfId="34" builtinId="3"/>
    <cellStyle name="Explanatory Text" xfId="35" builtinId="53" customBuiltin="1"/>
    <cellStyle name="Good" xfId="36" builtinId="26" customBuiltin="1"/>
    <cellStyle name="Heading 1" xfId="37" builtinId="16" customBuiltin="1"/>
    <cellStyle name="Heading 2" xfId="38" builtinId="17" customBuiltin="1"/>
    <cellStyle name="Heading 3" xfId="39" builtinId="18" customBuiltin="1"/>
    <cellStyle name="Heading 4" xfId="40" builtinId="19" customBuiltin="1"/>
    <cellStyle name="Hyperlink 2" xfId="41" xr:uid="{00000000-0005-0000-0000-000028000000}"/>
    <cellStyle name="Hyperlink 3" xfId="42" xr:uid="{00000000-0005-0000-0000-000029000000}"/>
    <cellStyle name="Input" xfId="43" builtinId="20" customBuiltin="1"/>
    <cellStyle name="Linked Cell" xfId="44" builtinId="24" customBuiltin="1"/>
    <cellStyle name="Neutral" xfId="45" builtinId="28" customBuiltin="1"/>
    <cellStyle name="Neutral 2" xfId="46" xr:uid="{00000000-0005-0000-0000-00002D000000}"/>
    <cellStyle name="Normal" xfId="0" builtinId="0"/>
    <cellStyle name="Normal 15" xfId="47" xr:uid="{00000000-0005-0000-0000-00002F000000}"/>
    <cellStyle name="Normal 2" xfId="48" xr:uid="{00000000-0005-0000-0000-000030000000}"/>
    <cellStyle name="Normal 2 2" xfId="49" xr:uid="{00000000-0005-0000-0000-000031000000}"/>
    <cellStyle name="Normal 3" xfId="50" xr:uid="{00000000-0005-0000-0000-000032000000}"/>
    <cellStyle name="Normal 4" xfId="51" xr:uid="{00000000-0005-0000-0000-000033000000}"/>
    <cellStyle name="Note 2" xfId="52" xr:uid="{00000000-0005-0000-0000-000034000000}"/>
    <cellStyle name="Note 3" xfId="53" xr:uid="{00000000-0005-0000-0000-000035000000}"/>
    <cellStyle name="Output" xfId="54" builtinId="21" customBuiltin="1"/>
    <cellStyle name="Percent" xfId="55" builtinId="5"/>
    <cellStyle name="Title" xfId="56" builtinId="15" customBuiltin="1"/>
    <cellStyle name="Title 2" xfId="57" xr:uid="{00000000-0005-0000-0000-000039000000}"/>
    <cellStyle name="Total" xfId="58" builtinId="25" customBuiltin="1"/>
    <cellStyle name="Warning Text" xfId="59" builtinId="11" customBuiltin="1"/>
    <cellStyle name="一般_9711_PBM-USA" xfId="60" xr:uid="{00000000-0005-0000-0000-00003C000000}"/>
  </cellStyles>
  <dxfs count="84"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font>
        <sz val="11"/>
      </font>
    </dxf>
    <dxf>
      <font>
        <name val="Calibri"/>
        <family val="2"/>
        <scheme val="minor"/>
      </font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pivotCacheDefinition" Target="pivotCache/pivotCacheDefinition19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pivotCacheDefinition" Target="pivotCache/pivotCacheDefinition40.xml"/><Relationship Id="rId107" Type="http://schemas.openxmlformats.org/officeDocument/2006/relationships/pivotCacheDefinition" Target="pivotCache/pivotCacheDefinition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pivotCacheDefinition" Target="pivotCache/pivotCacheDefinition30.xml"/><Relationship Id="rId149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pivotCacheDefinition" Target="pivotCache/pivotCacheDefinition15.xml"/><Relationship Id="rId118" Type="http://schemas.openxmlformats.org/officeDocument/2006/relationships/pivotCacheDefinition" Target="pivotCache/pivotCacheDefinition20.xml"/><Relationship Id="rId134" Type="http://schemas.openxmlformats.org/officeDocument/2006/relationships/pivotCacheDefinition" Target="pivotCache/pivotCacheDefinition36.xml"/><Relationship Id="rId139" Type="http://schemas.openxmlformats.org/officeDocument/2006/relationships/pivotCacheDefinition" Target="pivotCache/pivotCacheDefinition4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customXml" Target="../customXml/item2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pivotCacheDefinition" Target="pivotCache/pivotCacheDefinition5.xml"/><Relationship Id="rId108" Type="http://schemas.openxmlformats.org/officeDocument/2006/relationships/pivotCacheDefinition" Target="pivotCache/pivotCacheDefinition10.xml"/><Relationship Id="rId124" Type="http://schemas.openxmlformats.org/officeDocument/2006/relationships/pivotCacheDefinition" Target="pivotCache/pivotCacheDefinition26.xml"/><Relationship Id="rId129" Type="http://schemas.openxmlformats.org/officeDocument/2006/relationships/pivotCacheDefinition" Target="pivotCache/pivotCacheDefinition31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pivotCacheDefinition" Target="pivotCache/pivotCacheDefinition42.xml"/><Relationship Id="rId14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pivotCacheDefinition" Target="pivotCache/pivotCacheDefinition16.xml"/><Relationship Id="rId119" Type="http://schemas.openxmlformats.org/officeDocument/2006/relationships/pivotCacheDefinition" Target="pivotCache/pivotCacheDefinition21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pivotCacheDefinition" Target="pivotCache/pivotCacheDefinition32.xml"/><Relationship Id="rId135" Type="http://schemas.openxmlformats.org/officeDocument/2006/relationships/pivotCacheDefinition" Target="pivotCache/pivotCacheDefinition37.xml"/><Relationship Id="rId151" Type="http://schemas.openxmlformats.org/officeDocument/2006/relationships/customXml" Target="../customXml/item3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pivotCacheDefinition" Target="pivotCache/pivotCacheDefinition1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externalLink" Target="externalLinks/externalLink1.xml"/><Relationship Id="rId104" Type="http://schemas.openxmlformats.org/officeDocument/2006/relationships/pivotCacheDefinition" Target="pivotCache/pivotCacheDefinition6.xml"/><Relationship Id="rId120" Type="http://schemas.openxmlformats.org/officeDocument/2006/relationships/pivotCacheDefinition" Target="pivotCache/pivotCacheDefinition22.xml"/><Relationship Id="rId125" Type="http://schemas.openxmlformats.org/officeDocument/2006/relationships/pivotCacheDefinition" Target="pivotCache/pivotCacheDefinition27.xml"/><Relationship Id="rId141" Type="http://schemas.openxmlformats.org/officeDocument/2006/relationships/pivotCacheDefinition" Target="pivotCache/pivotCacheDefinition43.xml"/><Relationship Id="rId14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pivotCacheDefinition" Target="pivotCache/pivotCacheDefinition12.xml"/><Relationship Id="rId115" Type="http://schemas.openxmlformats.org/officeDocument/2006/relationships/pivotCacheDefinition" Target="pivotCache/pivotCacheDefinition17.xml"/><Relationship Id="rId131" Type="http://schemas.openxmlformats.org/officeDocument/2006/relationships/pivotCacheDefinition" Target="pivotCache/pivotCacheDefinition33.xml"/><Relationship Id="rId136" Type="http://schemas.openxmlformats.org/officeDocument/2006/relationships/pivotCacheDefinition" Target="pivotCache/pivotCacheDefinition3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pivotCacheDefinition" Target="pivotCache/pivotCacheDefinition2.xml"/><Relationship Id="rId105" Type="http://schemas.openxmlformats.org/officeDocument/2006/relationships/pivotCacheDefinition" Target="pivotCache/pivotCacheDefinition7.xml"/><Relationship Id="rId126" Type="http://schemas.openxmlformats.org/officeDocument/2006/relationships/pivotCacheDefinition" Target="pivotCache/pivotCacheDefinition28.xml"/><Relationship Id="rId14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externalLink" Target="externalLinks/externalLink2.xml"/><Relationship Id="rId121" Type="http://schemas.openxmlformats.org/officeDocument/2006/relationships/pivotCacheDefinition" Target="pivotCache/pivotCacheDefinition23.xml"/><Relationship Id="rId142" Type="http://schemas.openxmlformats.org/officeDocument/2006/relationships/pivotCacheDefinition" Target="pivotCache/pivotCacheDefinition44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pivotCacheDefinition" Target="pivotCache/pivotCacheDefinition18.xml"/><Relationship Id="rId137" Type="http://schemas.openxmlformats.org/officeDocument/2006/relationships/pivotCacheDefinition" Target="pivotCache/pivotCacheDefinition3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pivotCacheDefinition" Target="pivotCache/pivotCacheDefinition13.xml"/><Relationship Id="rId132" Type="http://schemas.openxmlformats.org/officeDocument/2006/relationships/pivotCacheDefinition" Target="pivotCache/pivotCacheDefinition3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pivotCacheDefinition" Target="pivotCache/pivotCacheDefinition8.xml"/><Relationship Id="rId127" Type="http://schemas.openxmlformats.org/officeDocument/2006/relationships/pivotCacheDefinition" Target="pivotCache/pivotCacheDefinition2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pivotCacheDefinition" Target="pivotCache/pivotCacheDefinition1.xml"/><Relationship Id="rId101" Type="http://schemas.openxmlformats.org/officeDocument/2006/relationships/pivotCacheDefinition" Target="pivotCache/pivotCacheDefinition3.xml"/><Relationship Id="rId122" Type="http://schemas.openxmlformats.org/officeDocument/2006/relationships/pivotCacheDefinition" Target="pivotCache/pivotCacheDefinition24.xml"/><Relationship Id="rId143" Type="http://schemas.openxmlformats.org/officeDocument/2006/relationships/pivotCacheDefinition" Target="pivotCache/pivotCacheDefinition45.xml"/><Relationship Id="rId14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pivotCacheDefinition" Target="pivotCache/pivotCacheDefinition14.xml"/><Relationship Id="rId133" Type="http://schemas.openxmlformats.org/officeDocument/2006/relationships/pivotCacheDefinition" Target="pivotCache/pivotCacheDefinition3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pivotCacheDefinition" Target="pivotCache/pivotCacheDefinition4.xml"/><Relationship Id="rId123" Type="http://schemas.openxmlformats.org/officeDocument/2006/relationships/pivotCacheDefinition" Target="pivotCache/pivotCacheDefinition25.xml"/><Relationship Id="rId144" Type="http://schemas.openxmlformats.org/officeDocument/2006/relationships/pivotCacheDefinition" Target="pivotCache/pivotCacheDefinition46.xml"/><Relationship Id="rId90" Type="http://schemas.openxmlformats.org/officeDocument/2006/relationships/worksheet" Target="worksheets/sheet9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hanya\Desktop\Sales%20Report_20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anjitha.tm\Downloads\Dispatch%20Details%202020-2021%20(7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</sheetNames>
    <sheetDataSet>
      <sheetData sheetId="0" refreshError="1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patch Details 20-21"/>
      <sheetName val="Sheet1"/>
      <sheetName val="Daily Activity"/>
    </sheetNames>
    <sheetDataSet>
      <sheetData sheetId="0" refreshError="1">
        <row r="2">
          <cell r="E2" t="str">
            <v>PB20INV0015</v>
          </cell>
          <cell r="F2" t="str">
            <v>Tata Starbucks Private  Limited</v>
          </cell>
          <cell r="G2" t="str">
            <v>Bhiwandi</v>
          </cell>
        </row>
        <row r="3">
          <cell r="E3" t="str">
            <v>QB20INV0001</v>
          </cell>
          <cell r="F3" t="str">
            <v>Ashok Leyland Limited</v>
          </cell>
          <cell r="G3" t="str">
            <v>Pantnagar</v>
          </cell>
        </row>
        <row r="4">
          <cell r="E4" t="str">
            <v>QB20INV0001</v>
          </cell>
          <cell r="F4" t="str">
            <v>Ashok Leyland Limited</v>
          </cell>
          <cell r="G4" t="str">
            <v>Pantnagar</v>
          </cell>
        </row>
        <row r="5">
          <cell r="E5" t="str">
            <v>PB20INV0018</v>
          </cell>
          <cell r="F5" t="str">
            <v>Reliance Retail Limited</v>
          </cell>
          <cell r="G5" t="str">
            <v>New Delhi</v>
          </cell>
        </row>
        <row r="6">
          <cell r="E6" t="str">
            <v>QB20INV0006</v>
          </cell>
          <cell r="F6" t="str">
            <v>InstaKart Services Private Limited</v>
          </cell>
          <cell r="G6" t="str">
            <v>Telangana</v>
          </cell>
        </row>
        <row r="7">
          <cell r="E7" t="str">
            <v>QB20INV0005</v>
          </cell>
          <cell r="F7" t="str">
            <v>Codentrix Technologies Pvt Ltd</v>
          </cell>
          <cell r="G7" t="str">
            <v>Chennai</v>
          </cell>
        </row>
        <row r="8">
          <cell r="E8" t="str">
            <v>PB20INV0017</v>
          </cell>
          <cell r="F8" t="str">
            <v>Quinta Systems Pvt Ltd</v>
          </cell>
          <cell r="G8" t="str">
            <v>Bangalore</v>
          </cell>
        </row>
        <row r="9">
          <cell r="E9" t="str">
            <v>BLR/DEMO/OUT/8666</v>
          </cell>
          <cell r="F9" t="str">
            <v>Computer System</v>
          </cell>
          <cell r="G9" t="str">
            <v>Chennai</v>
          </cell>
        </row>
        <row r="10">
          <cell r="E10" t="str">
            <v>QB20INV0007</v>
          </cell>
          <cell r="F10" t="str">
            <v>Codentrix Technologies Pvt Ltd</v>
          </cell>
          <cell r="G10" t="str">
            <v>Chennai</v>
          </cell>
        </row>
        <row r="11">
          <cell r="E11" t="str">
            <v>PB19INV5655</v>
          </cell>
          <cell r="F11" t="str">
            <v>Hollasons Trading Company Pvt Ltd</v>
          </cell>
          <cell r="G11" t="str">
            <v>Bangalore</v>
          </cell>
        </row>
        <row r="12">
          <cell r="E12" t="str">
            <v>PB19INV5655</v>
          </cell>
          <cell r="F12" t="str">
            <v>Hollasons Trading Company Pvt Ltd</v>
          </cell>
          <cell r="G12" t="str">
            <v>Bangalore</v>
          </cell>
        </row>
        <row r="13">
          <cell r="E13" t="str">
            <v>PB20INV0019</v>
          </cell>
          <cell r="F13" t="str">
            <v>Wal-Mart India Pvt Ltd</v>
          </cell>
          <cell r="G13" t="str">
            <v>Lucknow</v>
          </cell>
        </row>
        <row r="14">
          <cell r="E14" t="str">
            <v>PB20INV0019</v>
          </cell>
          <cell r="F14" t="str">
            <v>Wal-Mart India Pvt Ltd</v>
          </cell>
          <cell r="G14" t="str">
            <v>Lucknow</v>
          </cell>
        </row>
        <row r="15">
          <cell r="E15" t="str">
            <v>PB20INV0020</v>
          </cell>
          <cell r="F15" t="str">
            <v>Quinta Systems Pvt Ltd</v>
          </cell>
          <cell r="G15" t="str">
            <v>Bangalore</v>
          </cell>
        </row>
        <row r="16">
          <cell r="E16" t="str">
            <v>PB20INV0024</v>
          </cell>
          <cell r="F16" t="str">
            <v>The Market Place</v>
          </cell>
          <cell r="G16" t="str">
            <v>Bangalore</v>
          </cell>
        </row>
        <row r="17">
          <cell r="E17" t="str">
            <v>PB20INV0023</v>
          </cell>
          <cell r="F17" t="str">
            <v>Navigator Systems Private Limited</v>
          </cell>
          <cell r="G17" t="str">
            <v>Bangalore</v>
          </cell>
        </row>
        <row r="18">
          <cell r="E18" t="str">
            <v>BLR/DEMO/OUT/8667</v>
          </cell>
          <cell r="F18" t="str">
            <v>Hollasons Trading Company Pvt Ltd</v>
          </cell>
          <cell r="G18" t="str">
            <v>Bangalore</v>
          </cell>
        </row>
        <row r="19">
          <cell r="E19" t="str">
            <v>PB20INV0031</v>
          </cell>
          <cell r="F19" t="str">
            <v>Spencers Retail Limited</v>
          </cell>
          <cell r="G19" t="str">
            <v>Hyderabad</v>
          </cell>
        </row>
        <row r="20">
          <cell r="E20" t="str">
            <v>PB20INV0033</v>
          </cell>
          <cell r="F20" t="str">
            <v>Spencers Retail Limited</v>
          </cell>
          <cell r="G20" t="str">
            <v>Secunderabad</v>
          </cell>
        </row>
        <row r="21">
          <cell r="E21" t="str">
            <v>PB20INV0036</v>
          </cell>
          <cell r="F21" t="str">
            <v>Spencers Retail Limited</v>
          </cell>
          <cell r="G21" t="str">
            <v>Kolkata</v>
          </cell>
        </row>
        <row r="22">
          <cell r="E22" t="str">
            <v>PB20INV0034</v>
          </cell>
          <cell r="F22" t="str">
            <v>Spencers Retail Limited</v>
          </cell>
          <cell r="G22" t="str">
            <v>Kolkata</v>
          </cell>
        </row>
        <row r="23">
          <cell r="E23" t="str">
            <v>PB20INV0037</v>
          </cell>
          <cell r="F23" t="str">
            <v>Spencers Retail Limited</v>
          </cell>
          <cell r="G23" t="str">
            <v>Visakhapatnam</v>
          </cell>
        </row>
        <row r="24">
          <cell r="E24" t="str">
            <v>QB20INV0014</v>
          </cell>
          <cell r="F24" t="str">
            <v>More Retail Limited</v>
          </cell>
          <cell r="G24" t="str">
            <v>Bangalore</v>
          </cell>
        </row>
        <row r="25">
          <cell r="E25" t="str">
            <v>QB20INV0015</v>
          </cell>
          <cell r="F25" t="str">
            <v>More Retail Limited</v>
          </cell>
          <cell r="G25" t="str">
            <v>Bangalore</v>
          </cell>
        </row>
        <row r="26">
          <cell r="E26" t="str">
            <v>BLR/DC/1920/0010</v>
          </cell>
          <cell r="F26" t="str">
            <v>EMC Testing and Compliance LLP</v>
          </cell>
          <cell r="G26" t="str">
            <v>Gurgaon</v>
          </cell>
        </row>
        <row r="27">
          <cell r="E27" t="str">
            <v>PB20INV0038</v>
          </cell>
          <cell r="F27" t="str">
            <v>Ratnadeep Retail Pvt Ltd</v>
          </cell>
          <cell r="G27" t="str">
            <v>Kandlakoya</v>
          </cell>
        </row>
        <row r="28">
          <cell r="E28" t="str">
            <v>PB20INV0038</v>
          </cell>
          <cell r="F28" t="str">
            <v>Ratnadeep Retail Pvt Ltd</v>
          </cell>
          <cell r="G28" t="str">
            <v>Kandlakoya</v>
          </cell>
        </row>
        <row r="29">
          <cell r="E29" t="str">
            <v>PB20INV0038</v>
          </cell>
          <cell r="F29" t="str">
            <v>Ratnadeep Retail Pvt Ltd</v>
          </cell>
          <cell r="G29" t="str">
            <v>Kandlakoya</v>
          </cell>
        </row>
        <row r="30">
          <cell r="E30" t="str">
            <v>PB20INV0038</v>
          </cell>
          <cell r="F30" t="str">
            <v>Ratnadeep Retail Pvt Ltd</v>
          </cell>
          <cell r="G30" t="str">
            <v>Kandlakoya</v>
          </cell>
        </row>
        <row r="31">
          <cell r="E31" t="str">
            <v>PB20INV0038</v>
          </cell>
          <cell r="F31" t="str">
            <v>Ratnadeep Retail Pvt Ltd</v>
          </cell>
          <cell r="G31" t="str">
            <v>Kandlakoya</v>
          </cell>
        </row>
        <row r="32">
          <cell r="E32" t="str">
            <v>PB20INV0038</v>
          </cell>
          <cell r="F32" t="str">
            <v>Ratnadeep Retail Pvt Ltd</v>
          </cell>
          <cell r="G32" t="str">
            <v>Kandlakoya</v>
          </cell>
        </row>
        <row r="33">
          <cell r="E33" t="str">
            <v>PB20INV0038</v>
          </cell>
          <cell r="F33" t="str">
            <v>Ratnadeep Retail Pvt Ltd</v>
          </cell>
          <cell r="G33" t="str">
            <v>Kandlakoya</v>
          </cell>
        </row>
        <row r="34">
          <cell r="E34" t="str">
            <v>PB20INV0038</v>
          </cell>
          <cell r="F34" t="str">
            <v>Ratnadeep Retail Pvt Ltd</v>
          </cell>
          <cell r="G34" t="str">
            <v>Kandlakoya</v>
          </cell>
        </row>
        <row r="35">
          <cell r="E35" t="str">
            <v>PB20INV0039</v>
          </cell>
          <cell r="F35" t="str">
            <v>Ratnadeep Retail Pvt Ltd</v>
          </cell>
          <cell r="G35" t="str">
            <v>Kandlakoya</v>
          </cell>
        </row>
        <row r="36">
          <cell r="E36" t="str">
            <v>PB20INV0039</v>
          </cell>
          <cell r="F36" t="str">
            <v>Ratnadeep Retail Pvt Ltd</v>
          </cell>
          <cell r="G36" t="str">
            <v>Kandlakoya</v>
          </cell>
        </row>
        <row r="37">
          <cell r="E37" t="str">
            <v>PB20INV0039</v>
          </cell>
          <cell r="F37" t="str">
            <v>Ratnadeep Retail Pvt Ltd</v>
          </cell>
          <cell r="G37" t="str">
            <v>Kandlakoya</v>
          </cell>
        </row>
        <row r="38">
          <cell r="E38" t="str">
            <v>PB20INV0039</v>
          </cell>
          <cell r="F38" t="str">
            <v>Ratnadeep Retail Pvt Ltd</v>
          </cell>
          <cell r="G38" t="str">
            <v>Kandlakoya</v>
          </cell>
        </row>
        <row r="39">
          <cell r="E39" t="str">
            <v>PB20INV0039</v>
          </cell>
          <cell r="F39" t="str">
            <v>Ratnadeep Retail Pvt Ltd</v>
          </cell>
          <cell r="G39" t="str">
            <v>Kandlakoya</v>
          </cell>
        </row>
        <row r="40">
          <cell r="E40" t="str">
            <v>PB20INV0039</v>
          </cell>
          <cell r="F40" t="str">
            <v>Ratnadeep Retail Pvt Ltd</v>
          </cell>
          <cell r="G40" t="str">
            <v>Kandlakoya</v>
          </cell>
        </row>
        <row r="41">
          <cell r="E41" t="str">
            <v>PB20INV0039</v>
          </cell>
          <cell r="F41" t="str">
            <v>Ratnadeep Retail Pvt Ltd</v>
          </cell>
          <cell r="G41" t="str">
            <v>Kandlakoya</v>
          </cell>
        </row>
        <row r="42">
          <cell r="E42" t="str">
            <v>PB20INV0039</v>
          </cell>
          <cell r="F42" t="str">
            <v>Ratnadeep Retail Pvt Ltd</v>
          </cell>
          <cell r="G42" t="str">
            <v>Kandlakoya</v>
          </cell>
        </row>
        <row r="43">
          <cell r="E43" t="str">
            <v>PB20INV0041</v>
          </cell>
          <cell r="F43" t="str">
            <v>Ratnadeep Retail Pvt Ltd</v>
          </cell>
          <cell r="G43" t="str">
            <v>Kandlakoya</v>
          </cell>
        </row>
        <row r="44">
          <cell r="E44" t="str">
            <v>PB20INV0041</v>
          </cell>
          <cell r="F44" t="str">
            <v>Ratnadeep Retail Pvt Ltd</v>
          </cell>
          <cell r="G44" t="str">
            <v>Kandlakoya</v>
          </cell>
        </row>
        <row r="45">
          <cell r="E45" t="str">
            <v>PB20INV0041</v>
          </cell>
          <cell r="F45" t="str">
            <v>Ratnadeep Retail Pvt Ltd</v>
          </cell>
          <cell r="G45" t="str">
            <v>Kandlakoya</v>
          </cell>
        </row>
        <row r="46">
          <cell r="E46" t="str">
            <v>PB20INV0041</v>
          </cell>
          <cell r="F46" t="str">
            <v>Ratnadeep Retail Pvt Ltd</v>
          </cell>
          <cell r="G46" t="str">
            <v>Kandlakoya</v>
          </cell>
        </row>
        <row r="47">
          <cell r="E47" t="str">
            <v>PB20INV0041</v>
          </cell>
          <cell r="F47" t="str">
            <v>Ratnadeep Retail Pvt Ltd</v>
          </cell>
          <cell r="G47" t="str">
            <v>Kandlakoya</v>
          </cell>
        </row>
        <row r="48">
          <cell r="E48" t="str">
            <v>PB20INV0041</v>
          </cell>
          <cell r="F48" t="str">
            <v>Ratnadeep Retail Pvt Ltd</v>
          </cell>
          <cell r="G48" t="str">
            <v>Kandlakoya</v>
          </cell>
        </row>
        <row r="49">
          <cell r="E49" t="str">
            <v>PB20INV0041</v>
          </cell>
          <cell r="F49" t="str">
            <v>Ratnadeep Retail Pvt Ltd</v>
          </cell>
          <cell r="G49" t="str">
            <v>Kandlakoya</v>
          </cell>
        </row>
        <row r="50">
          <cell r="E50" t="str">
            <v>PB20INV0041</v>
          </cell>
          <cell r="F50" t="str">
            <v>Ratnadeep Retail Pvt Ltd</v>
          </cell>
          <cell r="G50" t="str">
            <v>Kandlakoya</v>
          </cell>
        </row>
        <row r="51">
          <cell r="E51" t="str">
            <v>PB20INV0040</v>
          </cell>
          <cell r="F51" t="str">
            <v>Ratnadeep Retail Pvt Ltd</v>
          </cell>
          <cell r="G51" t="str">
            <v>Kandlakoya</v>
          </cell>
        </row>
        <row r="52">
          <cell r="E52" t="str">
            <v>PB20INV0040</v>
          </cell>
          <cell r="F52" t="str">
            <v>Ratnadeep Retail Pvt Ltd</v>
          </cell>
          <cell r="G52" t="str">
            <v>Kandlakoya</v>
          </cell>
        </row>
        <row r="53">
          <cell r="E53" t="str">
            <v>PB20INV0040</v>
          </cell>
          <cell r="F53" t="str">
            <v>Ratnadeep Retail Pvt Ltd</v>
          </cell>
          <cell r="G53" t="str">
            <v>Kandlakoya</v>
          </cell>
        </row>
        <row r="54">
          <cell r="E54" t="str">
            <v>PB20INV0040</v>
          </cell>
          <cell r="F54" t="str">
            <v>Ratnadeep Retail Pvt Ltd</v>
          </cell>
          <cell r="G54" t="str">
            <v>Kandlakoya</v>
          </cell>
        </row>
        <row r="55">
          <cell r="E55" t="str">
            <v>PB20INV0040</v>
          </cell>
          <cell r="F55" t="str">
            <v>Ratnadeep Retail Pvt Ltd</v>
          </cell>
          <cell r="G55" t="str">
            <v>Kandlakoya</v>
          </cell>
        </row>
        <row r="56">
          <cell r="E56" t="str">
            <v>PB20INV0040</v>
          </cell>
          <cell r="F56" t="str">
            <v>Ratnadeep Retail Pvt Ltd</v>
          </cell>
          <cell r="G56" t="str">
            <v>Kandlakoya</v>
          </cell>
        </row>
        <row r="57">
          <cell r="E57" t="str">
            <v>PB20INV0040</v>
          </cell>
          <cell r="F57" t="str">
            <v>Ratnadeep Retail Pvt Ltd</v>
          </cell>
          <cell r="G57" t="str">
            <v>Kandlakoya</v>
          </cell>
        </row>
        <row r="58">
          <cell r="E58" t="str">
            <v>PB20INV0040</v>
          </cell>
          <cell r="F58" t="str">
            <v>Ratnadeep Retail Pvt Ltd</v>
          </cell>
          <cell r="G58" t="str">
            <v>Kandlakoya</v>
          </cell>
        </row>
        <row r="59">
          <cell r="E59" t="str">
            <v>PB20INV0042</v>
          </cell>
          <cell r="F59" t="str">
            <v>Hollasons Trading Company Pvt Ltd</v>
          </cell>
          <cell r="G59" t="str">
            <v>Bangalore</v>
          </cell>
        </row>
        <row r="60">
          <cell r="E60" t="str">
            <v>PB20INV0042</v>
          </cell>
          <cell r="F60" t="str">
            <v>Hollasons Trading Company Pvt Ltd</v>
          </cell>
          <cell r="G60" t="str">
            <v>Bangalore</v>
          </cell>
        </row>
        <row r="61">
          <cell r="E61" t="str">
            <v>PB20INV0042</v>
          </cell>
          <cell r="F61" t="str">
            <v>Hollasons Trading Company Pvt Ltd</v>
          </cell>
          <cell r="G61" t="str">
            <v>Bangalore</v>
          </cell>
        </row>
        <row r="62">
          <cell r="E62" t="str">
            <v>QB20INV0013</v>
          </cell>
          <cell r="F62" t="str">
            <v>More Retail Limited</v>
          </cell>
          <cell r="G62" t="str">
            <v>Chennai</v>
          </cell>
        </row>
        <row r="63">
          <cell r="E63" t="str">
            <v>QB20INV0013</v>
          </cell>
          <cell r="F63" t="str">
            <v>More Retail Limited</v>
          </cell>
          <cell r="G63" t="str">
            <v>Chennai</v>
          </cell>
        </row>
        <row r="64">
          <cell r="E64" t="str">
            <v>QB20INV0013</v>
          </cell>
          <cell r="F64" t="str">
            <v>More Retail Limited</v>
          </cell>
          <cell r="G64" t="str">
            <v>Chennai</v>
          </cell>
        </row>
        <row r="65">
          <cell r="E65" t="str">
            <v>QB20INV0012</v>
          </cell>
          <cell r="F65" t="str">
            <v>M/s Ashok Leyland Ltd</v>
          </cell>
          <cell r="G65" t="str">
            <v xml:space="preserve">Hosur </v>
          </cell>
        </row>
        <row r="66">
          <cell r="E66" t="str">
            <v>QB20INV0012</v>
          </cell>
          <cell r="F66" t="str">
            <v>M/s Ashok Leyland Ltd</v>
          </cell>
          <cell r="G66" t="str">
            <v xml:space="preserve">Hosur </v>
          </cell>
        </row>
        <row r="67">
          <cell r="E67" t="str">
            <v>PB20INV0046</v>
          </cell>
          <cell r="F67" t="str">
            <v>Quinta Systems Pvt Ltd</v>
          </cell>
          <cell r="G67" t="str">
            <v>Bangalore</v>
          </cell>
        </row>
        <row r="68">
          <cell r="E68" t="str">
            <v>PB20INV0046</v>
          </cell>
          <cell r="F68" t="str">
            <v>Quinta Systems Pvt Ltd</v>
          </cell>
          <cell r="G68" t="str">
            <v>Bangalore</v>
          </cell>
        </row>
        <row r="69">
          <cell r="E69" t="str">
            <v>PB20INV0045</v>
          </cell>
          <cell r="F69" t="str">
            <v>Portwell India Technologies Pvt Ltd</v>
          </cell>
          <cell r="G69" t="str">
            <v>Bangalore</v>
          </cell>
        </row>
        <row r="70">
          <cell r="E70" t="str">
            <v>PB20INV0045</v>
          </cell>
          <cell r="F70" t="str">
            <v>Portwell India Technologies Pvt Ltd</v>
          </cell>
          <cell r="G70" t="str">
            <v>Bangalore</v>
          </cell>
        </row>
        <row r="71">
          <cell r="E71" t="str">
            <v>PB20INV0045</v>
          </cell>
          <cell r="F71" t="str">
            <v>Portwell India Technologies Pvt Ltd</v>
          </cell>
          <cell r="G71" t="str">
            <v>Bangalore</v>
          </cell>
        </row>
        <row r="72">
          <cell r="E72" t="str">
            <v>PB20INV0045</v>
          </cell>
          <cell r="F72" t="str">
            <v>Portwell India Technologies Pvt Ltd</v>
          </cell>
          <cell r="G72" t="str">
            <v>Bangalore</v>
          </cell>
        </row>
        <row r="73">
          <cell r="E73" t="str">
            <v>PB20INV0044</v>
          </cell>
          <cell r="F73" t="str">
            <v>AASHITECH</v>
          </cell>
          <cell r="G73" t="str">
            <v>Mumbai</v>
          </cell>
        </row>
        <row r="74">
          <cell r="E74" t="str">
            <v>PB20INV0044</v>
          </cell>
          <cell r="F74" t="str">
            <v>AASHITECH</v>
          </cell>
          <cell r="G74" t="str">
            <v>Mumbai</v>
          </cell>
        </row>
        <row r="75">
          <cell r="E75" t="str">
            <v>PB20INV0044</v>
          </cell>
          <cell r="F75" t="str">
            <v>AASHITECH</v>
          </cell>
          <cell r="G75" t="str">
            <v>Mumbai</v>
          </cell>
        </row>
        <row r="76">
          <cell r="E76" t="str">
            <v>PB20INV0044</v>
          </cell>
          <cell r="F76" t="str">
            <v>AASHITECH</v>
          </cell>
          <cell r="G76" t="str">
            <v>Mumbai</v>
          </cell>
        </row>
        <row r="77">
          <cell r="E77" t="str">
            <v>PB20INV0044</v>
          </cell>
          <cell r="F77" t="str">
            <v>AASHITECH</v>
          </cell>
          <cell r="G77" t="str">
            <v>Mumbai</v>
          </cell>
        </row>
        <row r="78">
          <cell r="E78" t="str">
            <v>PB20INV0044</v>
          </cell>
          <cell r="F78" t="str">
            <v>AASHITECH</v>
          </cell>
          <cell r="G78" t="str">
            <v>Mumbai</v>
          </cell>
        </row>
        <row r="79">
          <cell r="E79" t="str">
            <v>BLR/OP/2021/0006</v>
          </cell>
          <cell r="F79" t="str">
            <v>Posiflex Technology India Pvt Ltd</v>
          </cell>
          <cell r="G79" t="str">
            <v>Bangalore</v>
          </cell>
        </row>
        <row r="80">
          <cell r="E80" t="str">
            <v>PIT20INV00001</v>
          </cell>
          <cell r="F80" t="str">
            <v>Smartleaven Technologies P Ltd</v>
          </cell>
          <cell r="G80" t="str">
            <v>Pune</v>
          </cell>
        </row>
        <row r="81">
          <cell r="E81" t="str">
            <v>PIT20INV00001</v>
          </cell>
          <cell r="F81" t="str">
            <v>Smartleaven Technologies P Ltd</v>
          </cell>
          <cell r="G81" t="str">
            <v>Pune</v>
          </cell>
        </row>
        <row r="82">
          <cell r="E82" t="str">
            <v>PIT20INV00001</v>
          </cell>
          <cell r="F82" t="str">
            <v>Smartleaven Technologies P Ltd</v>
          </cell>
          <cell r="G82" t="str">
            <v>Pune</v>
          </cell>
        </row>
        <row r="83">
          <cell r="E83" t="str">
            <v>PIT20INV00001</v>
          </cell>
          <cell r="F83" t="str">
            <v>Smartleaven Technologies P Ltd</v>
          </cell>
          <cell r="G83" t="str">
            <v>Pune</v>
          </cell>
        </row>
        <row r="84">
          <cell r="E84" t="str">
            <v>PIT20INV00001</v>
          </cell>
          <cell r="F84" t="str">
            <v>Smartleaven Technologies P Ltd</v>
          </cell>
          <cell r="G84" t="str">
            <v>Pune</v>
          </cell>
        </row>
        <row r="85">
          <cell r="E85" t="str">
            <v>PB20INV0048</v>
          </cell>
          <cell r="F85" t="str">
            <v>Spencers Retail Limited</v>
          </cell>
          <cell r="G85" t="str">
            <v>Lucknow</v>
          </cell>
        </row>
        <row r="86">
          <cell r="E86" t="str">
            <v>QB20INV0021</v>
          </cell>
          <cell r="F86" t="str">
            <v>Amazon Transportation Services Private Limited</v>
          </cell>
          <cell r="G86" t="str">
            <v>Haryana</v>
          </cell>
        </row>
        <row r="87">
          <cell r="E87" t="str">
            <v>QB20INV0021</v>
          </cell>
          <cell r="F87" t="str">
            <v>Amazon Transportation Services Private Limited</v>
          </cell>
          <cell r="G87" t="str">
            <v>Haryana</v>
          </cell>
        </row>
        <row r="88">
          <cell r="E88" t="str">
            <v>QB20INV0017</v>
          </cell>
          <cell r="F88" t="str">
            <v>Amazon Transportation Services Private Limited</v>
          </cell>
          <cell r="G88" t="str">
            <v>Thane</v>
          </cell>
        </row>
        <row r="89">
          <cell r="E89" t="str">
            <v>QB20INV0019</v>
          </cell>
          <cell r="F89" t="str">
            <v>More Retail Limited</v>
          </cell>
          <cell r="G89" t="str">
            <v>Alappuzha</v>
          </cell>
        </row>
        <row r="90">
          <cell r="E90" t="str">
            <v>QB20INV0018</v>
          </cell>
          <cell r="F90" t="str">
            <v>More Retail Limited</v>
          </cell>
          <cell r="G90" t="str">
            <v>Alappuzha</v>
          </cell>
        </row>
        <row r="91">
          <cell r="E91" t="str">
            <v>QB20INV0020</v>
          </cell>
          <cell r="F91" t="str">
            <v>SICK INDIA PRIVATE LIMITED</v>
          </cell>
          <cell r="G91" t="str">
            <v>Pune</v>
          </cell>
        </row>
        <row r="92">
          <cell r="E92" t="str">
            <v>QB20INV0020</v>
          </cell>
          <cell r="F92" t="str">
            <v>SICK INDIA PRIVATE LIMITED</v>
          </cell>
          <cell r="G92" t="str">
            <v>Pune</v>
          </cell>
        </row>
        <row r="93">
          <cell r="E93" t="str">
            <v>PB20INV0047</v>
          </cell>
          <cell r="F93" t="str">
            <v>Quinta Systems Pvt Ltd</v>
          </cell>
          <cell r="G93" t="str">
            <v>Bangalore</v>
          </cell>
        </row>
        <row r="94">
          <cell r="E94" t="str">
            <v>PB20INV0047</v>
          </cell>
          <cell r="F94" t="str">
            <v>Quinta Systems Pvt Ltd</v>
          </cell>
          <cell r="G94" t="str">
            <v>Bangalore</v>
          </cell>
        </row>
        <row r="95">
          <cell r="E95" t="str">
            <v>BLR/OP/2021/0010</v>
          </cell>
          <cell r="F95" t="str">
            <v>Posiflex Technology India Pvt Ltd</v>
          </cell>
          <cell r="G95" t="str">
            <v>Bangalore</v>
          </cell>
        </row>
        <row r="96">
          <cell r="E96" t="str">
            <v>PB20INV0049</v>
          </cell>
          <cell r="F96" t="str">
            <v>Trent Hypermarket Private Limited</v>
          </cell>
          <cell r="G96" t="str">
            <v>Mumbai</v>
          </cell>
        </row>
        <row r="97">
          <cell r="E97" t="str">
            <v>PB20INV0049</v>
          </cell>
          <cell r="F97" t="str">
            <v>Trent Hypermarket Private Limited</v>
          </cell>
          <cell r="G97" t="str">
            <v>Mumbai</v>
          </cell>
        </row>
        <row r="98">
          <cell r="E98" t="str">
            <v>PB20INV0049</v>
          </cell>
          <cell r="F98" t="str">
            <v>Trent Hypermarket Private Limited</v>
          </cell>
          <cell r="G98" t="str">
            <v>Mumbai</v>
          </cell>
        </row>
        <row r="99">
          <cell r="E99" t="str">
            <v>PB20INV0049</v>
          </cell>
          <cell r="F99" t="str">
            <v>Trent Hypermarket Private Limited</v>
          </cell>
          <cell r="G99" t="str">
            <v>Mumbai</v>
          </cell>
        </row>
        <row r="100">
          <cell r="E100" t="str">
            <v>PB20INV0049</v>
          </cell>
          <cell r="F100" t="str">
            <v>Trent Hypermarket Private Limited</v>
          </cell>
          <cell r="G100" t="str">
            <v>Mumbai</v>
          </cell>
        </row>
        <row r="101">
          <cell r="E101" t="str">
            <v>PB20INV0049</v>
          </cell>
          <cell r="F101" t="str">
            <v>Trent Hypermarket Private Limited</v>
          </cell>
          <cell r="G101" t="str">
            <v>Mumbai</v>
          </cell>
        </row>
        <row r="102">
          <cell r="E102" t="str">
            <v>QB20INV0022</v>
          </cell>
          <cell r="F102" t="str">
            <v>CODENTRIX TECHNOLOGIES PVT LTD</v>
          </cell>
          <cell r="G102" t="str">
            <v>Chennai</v>
          </cell>
        </row>
        <row r="103">
          <cell r="E103" t="str">
            <v>PB20INV0053</v>
          </cell>
          <cell r="F103" t="str">
            <v>Trent Hypermarket Private Limited</v>
          </cell>
          <cell r="G103" t="str">
            <v>Mumbai</v>
          </cell>
        </row>
        <row r="104">
          <cell r="E104" t="str">
            <v>PB20INV0052</v>
          </cell>
          <cell r="F104" t="str">
            <v>Reliance Retail Limited</v>
          </cell>
          <cell r="G104" t="str">
            <v>Himayath Nagar</v>
          </cell>
        </row>
        <row r="105">
          <cell r="E105" t="str">
            <v>PB20INV0051</v>
          </cell>
          <cell r="F105" t="str">
            <v>Reliance Retail Limited</v>
          </cell>
          <cell r="G105" t="str">
            <v>Himayath Nagar</v>
          </cell>
        </row>
        <row r="106">
          <cell r="E106" t="str">
            <v>PB20INV0051</v>
          </cell>
          <cell r="F106" t="str">
            <v>Reliance Retail Limited</v>
          </cell>
          <cell r="G106" t="str">
            <v>Himayath Nagar</v>
          </cell>
        </row>
        <row r="107">
          <cell r="E107" t="str">
            <v>PB20INV0050</v>
          </cell>
          <cell r="F107" t="str">
            <v>Quinta Systems Pvt Ltd</v>
          </cell>
          <cell r="G107" t="str">
            <v>Bangalore</v>
          </cell>
        </row>
        <row r="108">
          <cell r="E108" t="str">
            <v>QB20INV0023</v>
          </cell>
          <cell r="F108" t="str">
            <v>Codentrix Technologies Pvt Ltd</v>
          </cell>
          <cell r="G108" t="str">
            <v>Chennai</v>
          </cell>
        </row>
        <row r="109">
          <cell r="E109" t="str">
            <v>PB20INV0054</v>
          </cell>
          <cell r="F109" t="str">
            <v>Quinta Systems Pvt Ltd</v>
          </cell>
          <cell r="G109" t="str">
            <v>Bangalore</v>
          </cell>
        </row>
        <row r="110">
          <cell r="E110" t="str">
            <v>PB20INV0054</v>
          </cell>
          <cell r="F110" t="str">
            <v>Quinta Systems Pvt Ltd</v>
          </cell>
          <cell r="G110" t="str">
            <v>Bangalore</v>
          </cell>
        </row>
        <row r="111">
          <cell r="E111" t="str">
            <v>PB20INV0057</v>
          </cell>
          <cell r="F111" t="str">
            <v>Smart Solutions</v>
          </cell>
          <cell r="G111" t="str">
            <v>New Delhi</v>
          </cell>
        </row>
        <row r="112">
          <cell r="E112" t="str">
            <v>PB20INV0056</v>
          </cell>
          <cell r="F112" t="str">
            <v>Smart Solutions</v>
          </cell>
          <cell r="G112" t="str">
            <v>New Delhi</v>
          </cell>
        </row>
        <row r="113">
          <cell r="E113" t="str">
            <v>PB20INV0056</v>
          </cell>
          <cell r="F113" t="str">
            <v>Smart Solutions</v>
          </cell>
          <cell r="G113" t="str">
            <v>New Delhi</v>
          </cell>
        </row>
        <row r="114">
          <cell r="E114" t="str">
            <v>PB20INV0055</v>
          </cell>
          <cell r="F114" t="str">
            <v>Smart Solutions/M P Systems</v>
          </cell>
          <cell r="G114" t="str">
            <v>New Delhi/Lucknow</v>
          </cell>
        </row>
        <row r="115">
          <cell r="E115" t="str">
            <v>PB20INV0055</v>
          </cell>
          <cell r="F115" t="str">
            <v>Smart Solutions/M P Systems</v>
          </cell>
          <cell r="G115" t="str">
            <v>New Delhi/Lucknow</v>
          </cell>
        </row>
        <row r="116">
          <cell r="E116" t="str">
            <v>PB20INV0059</v>
          </cell>
          <cell r="F116" t="str">
            <v>Rantnadeep Retail Pvt Ltd</v>
          </cell>
          <cell r="G116" t="str">
            <v>Kandlakoya</v>
          </cell>
        </row>
        <row r="117">
          <cell r="E117" t="str">
            <v>PB20INV0059</v>
          </cell>
          <cell r="F117" t="str">
            <v>Rantnadeep Retail Pvt Ltd</v>
          </cell>
          <cell r="G117" t="str">
            <v>Kandlakoya</v>
          </cell>
        </row>
        <row r="118">
          <cell r="E118" t="str">
            <v>PB20INV0059</v>
          </cell>
          <cell r="F118" t="str">
            <v>Rantnadeep Retail Pvt Ltd</v>
          </cell>
          <cell r="G118" t="str">
            <v>Kandlakoya</v>
          </cell>
        </row>
        <row r="119">
          <cell r="E119" t="str">
            <v>PB20INV0059</v>
          </cell>
          <cell r="F119" t="str">
            <v>Rantnadeep Retail Pvt Ltd</v>
          </cell>
          <cell r="G119" t="str">
            <v>Kandlakoya</v>
          </cell>
        </row>
        <row r="120">
          <cell r="E120" t="str">
            <v>PB20INV0059</v>
          </cell>
          <cell r="F120" t="str">
            <v>Rantnadeep Retail Pvt Ltd</v>
          </cell>
          <cell r="G120" t="str">
            <v>Kandlakoya</v>
          </cell>
        </row>
        <row r="121">
          <cell r="E121" t="str">
            <v>PB20INV0059</v>
          </cell>
          <cell r="F121" t="str">
            <v>Rantnadeep Retail Pvt Ltd</v>
          </cell>
          <cell r="G121" t="str">
            <v>Kandlakoya</v>
          </cell>
        </row>
        <row r="122">
          <cell r="E122" t="str">
            <v>PB20INV0059</v>
          </cell>
          <cell r="F122" t="str">
            <v>Rantnadeep Retail Pvt Ltd</v>
          </cell>
          <cell r="G122" t="str">
            <v>Kandlakoya</v>
          </cell>
        </row>
        <row r="123">
          <cell r="E123" t="str">
            <v>PB20INV0059</v>
          </cell>
          <cell r="F123" t="str">
            <v>Rantnadeep Retail Pvt Ltd</v>
          </cell>
          <cell r="G123" t="str">
            <v>Kandlakoya</v>
          </cell>
        </row>
        <row r="124">
          <cell r="E124" t="str">
            <v>PB20INV0058</v>
          </cell>
          <cell r="F124" t="str">
            <v>Rantnadeep Retail Pvt Ltd</v>
          </cell>
          <cell r="G124" t="str">
            <v>Kandlakoya</v>
          </cell>
        </row>
        <row r="125">
          <cell r="E125" t="str">
            <v>PB20INV0058</v>
          </cell>
          <cell r="F125" t="str">
            <v>Rantnadeep Retail Pvt Ltd</v>
          </cell>
          <cell r="G125" t="str">
            <v>Kandlakoya</v>
          </cell>
        </row>
        <row r="126">
          <cell r="E126" t="str">
            <v>PB20INV0058</v>
          </cell>
          <cell r="F126" t="str">
            <v>Rantnadeep Retail Pvt Ltd</v>
          </cell>
          <cell r="G126" t="str">
            <v>Kandlakoya</v>
          </cell>
        </row>
        <row r="127">
          <cell r="E127" t="str">
            <v>PB20INV0058</v>
          </cell>
          <cell r="F127" t="str">
            <v>Rantnadeep Retail Pvt Ltd</v>
          </cell>
          <cell r="G127" t="str">
            <v>Kandlakoya</v>
          </cell>
        </row>
        <row r="128">
          <cell r="E128" t="str">
            <v>PB20INV0058</v>
          </cell>
          <cell r="F128" t="str">
            <v>Rantnadeep Retail Pvt Ltd</v>
          </cell>
          <cell r="G128" t="str">
            <v>Kandlakoya</v>
          </cell>
        </row>
        <row r="129">
          <cell r="E129" t="str">
            <v>PB20INV0058</v>
          </cell>
          <cell r="F129" t="str">
            <v>Rantnadeep Retail Pvt Ltd</v>
          </cell>
          <cell r="G129" t="str">
            <v>Kandlakoya</v>
          </cell>
        </row>
        <row r="130">
          <cell r="E130" t="str">
            <v>PB20INV0058</v>
          </cell>
          <cell r="F130" t="str">
            <v>Rantnadeep Retail Pvt Ltd</v>
          </cell>
          <cell r="G130" t="str">
            <v>Kandlakoya</v>
          </cell>
        </row>
        <row r="131">
          <cell r="E131" t="str">
            <v>PB20INV0058</v>
          </cell>
          <cell r="F131" t="str">
            <v>Rantnadeep Retail Pvt Ltd</v>
          </cell>
          <cell r="G131" t="str">
            <v>Kandlakoya</v>
          </cell>
        </row>
        <row r="132">
          <cell r="E132" t="str">
            <v>PB20INV0060</v>
          </cell>
          <cell r="F132" t="str">
            <v>Rantnadeep Retail Pvt Ltd</v>
          </cell>
          <cell r="G132" t="str">
            <v>Kandlakoya</v>
          </cell>
        </row>
        <row r="133">
          <cell r="E133" t="str">
            <v>PB20INV0060</v>
          </cell>
          <cell r="F133" t="str">
            <v>Rantnadeep Retail Pvt Ltd</v>
          </cell>
          <cell r="G133" t="str">
            <v>Kandlakoya</v>
          </cell>
        </row>
        <row r="134">
          <cell r="E134" t="str">
            <v>PB20INV0060</v>
          </cell>
          <cell r="F134" t="str">
            <v>Rantnadeep Retail Pvt Ltd</v>
          </cell>
          <cell r="G134" t="str">
            <v>Kandlakoya</v>
          </cell>
        </row>
        <row r="135">
          <cell r="E135" t="str">
            <v>PB20INV0060</v>
          </cell>
          <cell r="F135" t="str">
            <v>Rantnadeep Retail Pvt Ltd</v>
          </cell>
          <cell r="G135" t="str">
            <v>Kandlakoya</v>
          </cell>
        </row>
        <row r="136">
          <cell r="E136" t="str">
            <v>PB20INV0060</v>
          </cell>
          <cell r="F136" t="str">
            <v>Rantnadeep Retail Pvt Ltd</v>
          </cell>
          <cell r="G136" t="str">
            <v>Kandlakoya</v>
          </cell>
        </row>
        <row r="137">
          <cell r="E137" t="str">
            <v>PB20INV0060</v>
          </cell>
          <cell r="F137" t="str">
            <v>Rantnadeep Retail Pvt Ltd</v>
          </cell>
          <cell r="G137" t="str">
            <v>Kandlakoya</v>
          </cell>
        </row>
        <row r="138">
          <cell r="E138" t="str">
            <v>PB20INV0060</v>
          </cell>
          <cell r="F138" t="str">
            <v>Rantnadeep Retail Pvt Ltd</v>
          </cell>
          <cell r="G138" t="str">
            <v>Kandlakoya</v>
          </cell>
        </row>
        <row r="139">
          <cell r="E139" t="str">
            <v>PB20INV0060</v>
          </cell>
          <cell r="F139" t="str">
            <v>Rantnadeep Retail Pvt Ltd</v>
          </cell>
          <cell r="G139" t="str">
            <v>Kandlakoya</v>
          </cell>
        </row>
        <row r="140">
          <cell r="E140" t="str">
            <v>QB20INV0044</v>
          </cell>
          <cell r="F140" t="str">
            <v>20Cube Warehousing and Distribution Pvt Ltd</v>
          </cell>
          <cell r="G140" t="str">
            <v>Vijayawada</v>
          </cell>
        </row>
        <row r="141">
          <cell r="E141" t="str">
            <v>QB20INV0044</v>
          </cell>
          <cell r="F141" t="str">
            <v>20Cube Warehousing and Distribution Pvt Ltd</v>
          </cell>
          <cell r="G141" t="str">
            <v>Vijayawada</v>
          </cell>
        </row>
        <row r="142">
          <cell r="E142" t="str">
            <v>QB20INV0044</v>
          </cell>
          <cell r="F142" t="str">
            <v>20Cube Warehousing and Distribution Pvt Ltd</v>
          </cell>
          <cell r="G142" t="str">
            <v>Vijayawada</v>
          </cell>
        </row>
        <row r="143">
          <cell r="E143" t="str">
            <v>QB20INV0044</v>
          </cell>
          <cell r="F143" t="str">
            <v>20Cube Warehousing and Distribution Pvt Ltd</v>
          </cell>
          <cell r="G143" t="str">
            <v>Vijayawada</v>
          </cell>
        </row>
        <row r="144">
          <cell r="E144" t="str">
            <v>QB20INV0044</v>
          </cell>
          <cell r="F144" t="str">
            <v>20Cube Warehousing and Distribution Pvt Ltd</v>
          </cell>
          <cell r="G144" t="str">
            <v>Vijayawada</v>
          </cell>
        </row>
        <row r="145">
          <cell r="E145" t="str">
            <v>QB20INV0043</v>
          </cell>
          <cell r="F145" t="str">
            <v>20Cube Warehousing and Distribution Pvt Ltd</v>
          </cell>
          <cell r="G145" t="str">
            <v>Raipur</v>
          </cell>
        </row>
        <row r="146">
          <cell r="E146" t="str">
            <v>QB20INV0043</v>
          </cell>
          <cell r="F146" t="str">
            <v>20Cube Warehousing and Distribution Pvt Ltd</v>
          </cell>
          <cell r="G146" t="str">
            <v>Raipur</v>
          </cell>
        </row>
        <row r="147">
          <cell r="E147" t="str">
            <v>QB20INV0043</v>
          </cell>
          <cell r="F147" t="str">
            <v>20Cube Warehousing and Distribution Pvt Ltd</v>
          </cell>
          <cell r="G147" t="str">
            <v>Raipur</v>
          </cell>
        </row>
        <row r="148">
          <cell r="E148" t="str">
            <v>QB20INV0043</v>
          </cell>
          <cell r="F148" t="str">
            <v>20Cube Warehousing and Distribution Pvt Ltd</v>
          </cell>
          <cell r="G148" t="str">
            <v>Raipur</v>
          </cell>
        </row>
        <row r="149">
          <cell r="E149" t="str">
            <v>QB20INV0043</v>
          </cell>
          <cell r="F149" t="str">
            <v>20Cube Warehousing and Distribution Pvt Ltd</v>
          </cell>
          <cell r="G149" t="str">
            <v>Raipur</v>
          </cell>
        </row>
        <row r="150">
          <cell r="E150" t="str">
            <v>QB20INV0042</v>
          </cell>
          <cell r="F150" t="str">
            <v>20Cube Warehousing and Distribution Pvt Ltd</v>
          </cell>
          <cell r="G150" t="str">
            <v>Pune</v>
          </cell>
        </row>
        <row r="151">
          <cell r="E151" t="str">
            <v>QB20INV0042</v>
          </cell>
          <cell r="F151" t="str">
            <v>20Cube Warehousing and Distribution Pvt Ltd</v>
          </cell>
          <cell r="G151" t="str">
            <v>Pune</v>
          </cell>
        </row>
        <row r="152">
          <cell r="E152" t="str">
            <v>QB20INV0042</v>
          </cell>
          <cell r="F152" t="str">
            <v>20Cube Warehousing and Distribution Pvt Ltd</v>
          </cell>
          <cell r="G152" t="str">
            <v>Pune</v>
          </cell>
        </row>
        <row r="153">
          <cell r="E153" t="str">
            <v>QB20INV0042</v>
          </cell>
          <cell r="F153" t="str">
            <v>20Cube Warehousing and Distribution Pvt Ltd</v>
          </cell>
          <cell r="G153" t="str">
            <v>Pune</v>
          </cell>
        </row>
        <row r="154">
          <cell r="E154" t="str">
            <v>QB20INV0042</v>
          </cell>
          <cell r="F154" t="str">
            <v>20Cube Warehousing and Distribution Pvt Ltd</v>
          </cell>
          <cell r="G154" t="str">
            <v>Pune</v>
          </cell>
        </row>
        <row r="155">
          <cell r="E155" t="str">
            <v>QB20INV0040</v>
          </cell>
          <cell r="F155" t="str">
            <v>20Cube Warehousing and Distribution Pvt Ltd</v>
          </cell>
          <cell r="G155" t="str">
            <v>Nagpur</v>
          </cell>
        </row>
        <row r="156">
          <cell r="E156" t="str">
            <v>QB20INV0040</v>
          </cell>
          <cell r="F156" t="str">
            <v>20Cube Warehousing and Distribution Pvt Ltd</v>
          </cell>
          <cell r="G156" t="str">
            <v>Nagpur</v>
          </cell>
        </row>
        <row r="157">
          <cell r="E157" t="str">
            <v>QB20INV0040</v>
          </cell>
          <cell r="F157" t="str">
            <v>20Cube Warehousing and Distribution Pvt Ltd</v>
          </cell>
          <cell r="G157" t="str">
            <v>Nagpur</v>
          </cell>
        </row>
        <row r="158">
          <cell r="E158" t="str">
            <v>QB20INV0040</v>
          </cell>
          <cell r="F158" t="str">
            <v>20Cube Warehousing and Distribution Pvt Ltd</v>
          </cell>
          <cell r="G158" t="str">
            <v>Nagpur</v>
          </cell>
        </row>
        <row r="159">
          <cell r="E159" t="str">
            <v>QB20INV0040</v>
          </cell>
          <cell r="F159" t="str">
            <v>20Cube Warehousing and Distribution Pvt Ltd</v>
          </cell>
          <cell r="G159" t="str">
            <v>Nagpur</v>
          </cell>
        </row>
        <row r="160">
          <cell r="E160" t="str">
            <v>QB20INV0041</v>
          </cell>
          <cell r="F160" t="str">
            <v>20Cube Warehousing and Distribution Pvt Ltd</v>
          </cell>
          <cell r="G160" t="str">
            <v>Bihar</v>
          </cell>
        </row>
        <row r="161">
          <cell r="E161" t="str">
            <v>QB20INV0041</v>
          </cell>
          <cell r="F161" t="str">
            <v>20Cube Warehousing and Distribution Pvt Ltd</v>
          </cell>
          <cell r="G161" t="str">
            <v>Bihar</v>
          </cell>
        </row>
        <row r="162">
          <cell r="E162" t="str">
            <v>QB20INV0041</v>
          </cell>
          <cell r="F162" t="str">
            <v>20Cube Warehousing and Distribution Pvt Ltd</v>
          </cell>
          <cell r="G162" t="str">
            <v>Bihar</v>
          </cell>
        </row>
        <row r="163">
          <cell r="E163" t="str">
            <v>QB20INV0041</v>
          </cell>
          <cell r="F163" t="str">
            <v>20Cube Warehousing and Distribution Pvt Ltd</v>
          </cell>
          <cell r="G163" t="str">
            <v>Bihar</v>
          </cell>
        </row>
        <row r="164">
          <cell r="E164" t="str">
            <v>QB20INV0041</v>
          </cell>
          <cell r="F164" t="str">
            <v>20Cube Warehousing and Distribution Pvt Ltd</v>
          </cell>
          <cell r="G164" t="str">
            <v>Bihar</v>
          </cell>
        </row>
        <row r="165">
          <cell r="E165" t="str">
            <v>QB20INV0039</v>
          </cell>
          <cell r="F165" t="str">
            <v>20Cube Warehousing and Distribution Pvt Ltd</v>
          </cell>
          <cell r="G165" t="str">
            <v>Jaipur</v>
          </cell>
        </row>
        <row r="166">
          <cell r="E166" t="str">
            <v>QB20INV0039</v>
          </cell>
          <cell r="F166" t="str">
            <v>20Cube Warehousing and Distribution Pvt Ltd</v>
          </cell>
          <cell r="G166" t="str">
            <v>Jaipur</v>
          </cell>
        </row>
        <row r="167">
          <cell r="E167" t="str">
            <v>QB20INV0039</v>
          </cell>
          <cell r="F167" t="str">
            <v>20Cube Warehousing and Distribution Pvt Ltd</v>
          </cell>
          <cell r="G167" t="str">
            <v>Jaipur</v>
          </cell>
        </row>
        <row r="168">
          <cell r="E168" t="str">
            <v>QB20INV0039</v>
          </cell>
          <cell r="F168" t="str">
            <v>20Cube Warehousing and Distribution Pvt Ltd</v>
          </cell>
          <cell r="G168" t="str">
            <v>Jaipur</v>
          </cell>
        </row>
        <row r="169">
          <cell r="E169" t="str">
            <v>QB20INV0039</v>
          </cell>
          <cell r="F169" t="str">
            <v>20Cube Warehousing and Distribution Pvt Ltd</v>
          </cell>
          <cell r="G169" t="str">
            <v>Jaipur</v>
          </cell>
        </row>
        <row r="170">
          <cell r="E170" t="str">
            <v>QB20INV0037</v>
          </cell>
          <cell r="F170" t="str">
            <v>20Cube Warehousing and Distribution Pvt Ltd</v>
          </cell>
          <cell r="G170" t="str">
            <v>Hyderabad</v>
          </cell>
        </row>
        <row r="171">
          <cell r="E171" t="str">
            <v>QB20INV0037</v>
          </cell>
          <cell r="F171" t="str">
            <v>20Cube Warehousing and Distribution Pvt Ltd</v>
          </cell>
          <cell r="G171" t="str">
            <v>Hyderabad</v>
          </cell>
        </row>
        <row r="172">
          <cell r="E172" t="str">
            <v>QB20INV0037</v>
          </cell>
          <cell r="F172" t="str">
            <v>20Cube Warehousing and Distribution Pvt Ltd</v>
          </cell>
          <cell r="G172" t="str">
            <v>Hyderabad</v>
          </cell>
        </row>
        <row r="173">
          <cell r="E173" t="str">
            <v>QB20INV0037</v>
          </cell>
          <cell r="F173" t="str">
            <v>20Cube Warehousing and Distribution Pvt Ltd</v>
          </cell>
          <cell r="G173" t="str">
            <v>Hyderabad</v>
          </cell>
        </row>
        <row r="174">
          <cell r="E174" t="str">
            <v>QB20INV0037</v>
          </cell>
          <cell r="F174" t="str">
            <v>20Cube Warehousing and Distribution Pvt Ltd</v>
          </cell>
          <cell r="G174" t="str">
            <v>Hyderabad</v>
          </cell>
        </row>
        <row r="175">
          <cell r="E175" t="str">
            <v>QB20INV0038</v>
          </cell>
          <cell r="F175" t="str">
            <v>20Cube Warehousing and Distribution Pvt Ltd</v>
          </cell>
          <cell r="G175" t="str">
            <v>Indore</v>
          </cell>
        </row>
        <row r="176">
          <cell r="E176" t="str">
            <v>QB20INV0038</v>
          </cell>
          <cell r="F176" t="str">
            <v>20Cube Warehousing and Distribution Pvt Ltd</v>
          </cell>
          <cell r="G176" t="str">
            <v>Indore</v>
          </cell>
        </row>
        <row r="177">
          <cell r="E177" t="str">
            <v>QB20INV0038</v>
          </cell>
          <cell r="F177" t="str">
            <v>20Cube Warehousing and Distribution Pvt Ltd</v>
          </cell>
          <cell r="G177" t="str">
            <v>Indore</v>
          </cell>
        </row>
        <row r="178">
          <cell r="E178" t="str">
            <v>QB20INV0038</v>
          </cell>
          <cell r="F178" t="str">
            <v>20Cube Warehousing and Distribution Pvt Ltd</v>
          </cell>
          <cell r="G178" t="str">
            <v>Indore</v>
          </cell>
        </row>
        <row r="179">
          <cell r="E179" t="str">
            <v>QB20INV0038</v>
          </cell>
          <cell r="F179" t="str">
            <v>20Cube Warehousing and Distribution Pvt Ltd</v>
          </cell>
          <cell r="G179" t="str">
            <v>Indore</v>
          </cell>
        </row>
        <row r="180">
          <cell r="E180" t="str">
            <v>QB20INV0036</v>
          </cell>
          <cell r="F180" t="str">
            <v>20Cube Warehousing and Distribution Pvt Ltd</v>
          </cell>
          <cell r="G180" t="str">
            <v>Changsari</v>
          </cell>
        </row>
        <row r="181">
          <cell r="E181" t="str">
            <v>QB20INV0036</v>
          </cell>
          <cell r="F181" t="str">
            <v>20Cube Warehousing and Distribution Pvt Ltd</v>
          </cell>
          <cell r="G181" t="str">
            <v>Changsari</v>
          </cell>
        </row>
        <row r="182">
          <cell r="E182" t="str">
            <v>QB20INV0036</v>
          </cell>
          <cell r="F182" t="str">
            <v>20Cube Warehousing and Distribution Pvt Ltd</v>
          </cell>
          <cell r="G182" t="str">
            <v>Changsari</v>
          </cell>
        </row>
        <row r="183">
          <cell r="E183" t="str">
            <v>QB20INV0036</v>
          </cell>
          <cell r="F183" t="str">
            <v>20Cube Warehousing and Distribution Pvt Ltd</v>
          </cell>
          <cell r="G183" t="str">
            <v>Changsari</v>
          </cell>
        </row>
        <row r="184">
          <cell r="E184" t="str">
            <v>QB20INV0036</v>
          </cell>
          <cell r="F184" t="str">
            <v>20Cube Warehousing and Distribution Pvt Ltd</v>
          </cell>
          <cell r="G184" t="str">
            <v>Changsari</v>
          </cell>
        </row>
        <row r="185">
          <cell r="E185" t="str">
            <v>QB20INV0035</v>
          </cell>
          <cell r="F185" t="str">
            <v>20Cube Warehousing and Distribution Pvt Ltd</v>
          </cell>
          <cell r="G185" t="str">
            <v>Delhi</v>
          </cell>
        </row>
        <row r="186">
          <cell r="E186" t="str">
            <v>QB20INV0035</v>
          </cell>
          <cell r="F186" t="str">
            <v>20Cube Warehousing and Distribution Pvt Ltd</v>
          </cell>
          <cell r="G186" t="str">
            <v>Delhi</v>
          </cell>
        </row>
        <row r="187">
          <cell r="E187" t="str">
            <v>QB20INV0035</v>
          </cell>
          <cell r="F187" t="str">
            <v>20Cube Warehousing and Distribution Pvt Ltd</v>
          </cell>
          <cell r="G187" t="str">
            <v>Delhi</v>
          </cell>
        </row>
        <row r="188">
          <cell r="E188" t="str">
            <v>QB20INV0035</v>
          </cell>
          <cell r="F188" t="str">
            <v>20Cube Warehousing and Distribution Pvt Ltd</v>
          </cell>
          <cell r="G188" t="str">
            <v>Delhi</v>
          </cell>
        </row>
        <row r="189">
          <cell r="E189" t="str">
            <v>QB20INV0035</v>
          </cell>
          <cell r="F189" t="str">
            <v>20Cube Warehousing and Distribution Pvt Ltd</v>
          </cell>
          <cell r="G189" t="str">
            <v>Delhi</v>
          </cell>
        </row>
        <row r="190">
          <cell r="E190" t="str">
            <v>QB20INV0045</v>
          </cell>
          <cell r="F190" t="str">
            <v>20Cube Warehousing and Distribution Pvt Ltd</v>
          </cell>
          <cell r="G190" t="str">
            <v>Zirakpur</v>
          </cell>
        </row>
        <row r="191">
          <cell r="E191" t="str">
            <v>QB20INV0045</v>
          </cell>
          <cell r="F191" t="str">
            <v>20Cube Warehousing and Distribution Pvt Ltd</v>
          </cell>
          <cell r="G191" t="str">
            <v>Zirakpur</v>
          </cell>
        </row>
        <row r="192">
          <cell r="E192" t="str">
            <v>QB20INV0045</v>
          </cell>
          <cell r="F192" t="str">
            <v>20Cube Warehousing and Distribution Pvt Ltd</v>
          </cell>
          <cell r="G192" t="str">
            <v>Zirakpur</v>
          </cell>
        </row>
        <row r="193">
          <cell r="E193" t="str">
            <v>QB20INV0045</v>
          </cell>
          <cell r="F193" t="str">
            <v>20Cube Warehousing and Distribution Pvt Ltd</v>
          </cell>
          <cell r="G193" t="str">
            <v>Zirakpur</v>
          </cell>
        </row>
        <row r="194">
          <cell r="E194" t="str">
            <v>QB20INV0045</v>
          </cell>
          <cell r="F194" t="str">
            <v>20Cube Warehousing and Distribution Pvt Ltd</v>
          </cell>
          <cell r="G194" t="str">
            <v>Zirakpur</v>
          </cell>
        </row>
        <row r="195">
          <cell r="E195" t="str">
            <v>QB20INV0033</v>
          </cell>
          <cell r="F195" t="str">
            <v>20Cube Warehousing and Distribution Pvt Ltd</v>
          </cell>
          <cell r="G195" t="str">
            <v xml:space="preserve">Hosur </v>
          </cell>
        </row>
        <row r="196">
          <cell r="E196" t="str">
            <v>QB20INV0033</v>
          </cell>
          <cell r="F196" t="str">
            <v>20Cube Warehousing and Distribution Pvt Ltd</v>
          </cell>
          <cell r="G196" t="str">
            <v xml:space="preserve">Hosur </v>
          </cell>
        </row>
        <row r="197">
          <cell r="E197" t="str">
            <v>QB20INV0033</v>
          </cell>
          <cell r="F197" t="str">
            <v>20Cube Warehousing and Distribution Pvt Ltd</v>
          </cell>
          <cell r="G197" t="str">
            <v xml:space="preserve">Hosur </v>
          </cell>
        </row>
        <row r="198">
          <cell r="E198" t="str">
            <v>QB20INV0033</v>
          </cell>
          <cell r="F198" t="str">
            <v>20Cube Warehousing and Distribution Pvt Ltd</v>
          </cell>
          <cell r="G198" t="str">
            <v xml:space="preserve">Hosur </v>
          </cell>
        </row>
        <row r="199">
          <cell r="E199" t="str">
            <v>QB20INV0033</v>
          </cell>
          <cell r="F199" t="str">
            <v>20Cube Warehousing and Distribution Pvt Ltd</v>
          </cell>
          <cell r="G199" t="str">
            <v xml:space="preserve">Hosur </v>
          </cell>
        </row>
        <row r="200">
          <cell r="E200" t="str">
            <v>QB20INV0032</v>
          </cell>
          <cell r="F200" t="str">
            <v>20Cube Warehousing and Distribution Pvt Ltd</v>
          </cell>
          <cell r="G200" t="str">
            <v>Chennai</v>
          </cell>
        </row>
        <row r="201">
          <cell r="E201" t="str">
            <v>QB20INV0032</v>
          </cell>
          <cell r="F201" t="str">
            <v>20Cube Warehousing and Distribution Pvt Ltd</v>
          </cell>
          <cell r="G201" t="str">
            <v>Chennai</v>
          </cell>
        </row>
        <row r="202">
          <cell r="E202" t="str">
            <v>QB20INV0032</v>
          </cell>
          <cell r="F202" t="str">
            <v>20Cube Warehousing and Distribution Pvt Ltd</v>
          </cell>
          <cell r="G202" t="str">
            <v>Chennai</v>
          </cell>
        </row>
        <row r="203">
          <cell r="E203" t="str">
            <v>QB20INV0032</v>
          </cell>
          <cell r="F203" t="str">
            <v>20Cube Warehousing and Distribution Pvt Ltd</v>
          </cell>
          <cell r="G203" t="str">
            <v>Chennai</v>
          </cell>
        </row>
        <row r="204">
          <cell r="E204" t="str">
            <v>QB20INV0032</v>
          </cell>
          <cell r="F204" t="str">
            <v>20Cube Warehousing and Distribution Pvt Ltd</v>
          </cell>
          <cell r="G204" t="str">
            <v>Chennai</v>
          </cell>
        </row>
        <row r="205">
          <cell r="E205" t="str">
            <v>QB20INV0031</v>
          </cell>
          <cell r="F205" t="str">
            <v>20Cube Warehousing and Distribution Pvt Ltd</v>
          </cell>
          <cell r="G205" t="str">
            <v>Odisha</v>
          </cell>
        </row>
        <row r="206">
          <cell r="E206" t="str">
            <v>QB20INV0031</v>
          </cell>
          <cell r="F206" t="str">
            <v>20Cube Warehousing and Distribution Pvt Ltd</v>
          </cell>
          <cell r="G206" t="str">
            <v>Odisha</v>
          </cell>
        </row>
        <row r="207">
          <cell r="E207" t="str">
            <v>QB20INV0031</v>
          </cell>
          <cell r="F207" t="str">
            <v>20Cube Warehousing and Distribution Pvt Ltd</v>
          </cell>
          <cell r="G207" t="str">
            <v>Odisha</v>
          </cell>
        </row>
        <row r="208">
          <cell r="E208" t="str">
            <v>QB20INV0031</v>
          </cell>
          <cell r="F208" t="str">
            <v>20Cube Warehousing and Distribution Pvt Ltd</v>
          </cell>
          <cell r="G208" t="str">
            <v>Odisha</v>
          </cell>
        </row>
        <row r="209">
          <cell r="E209" t="str">
            <v>QB20INV0031</v>
          </cell>
          <cell r="F209" t="str">
            <v>20Cube Warehousing and Distribution Pvt Ltd</v>
          </cell>
          <cell r="G209" t="str">
            <v>Odisha</v>
          </cell>
        </row>
        <row r="210">
          <cell r="E210" t="str">
            <v>QB20INV0030</v>
          </cell>
          <cell r="F210" t="str">
            <v>20Cube Warehousing and Distribution Pvt Ltd</v>
          </cell>
          <cell r="G210" t="str">
            <v>Thane</v>
          </cell>
        </row>
        <row r="211">
          <cell r="E211" t="str">
            <v>QB20INV0030</v>
          </cell>
          <cell r="F211" t="str">
            <v>20Cube Warehousing and Distribution Pvt Ltd</v>
          </cell>
          <cell r="G211" t="str">
            <v>Thane</v>
          </cell>
        </row>
        <row r="212">
          <cell r="E212" t="str">
            <v>QB20INV0030</v>
          </cell>
          <cell r="F212" t="str">
            <v>20Cube Warehousing and Distribution Pvt Ltd</v>
          </cell>
          <cell r="G212" t="str">
            <v>Thane</v>
          </cell>
        </row>
        <row r="213">
          <cell r="E213" t="str">
            <v>QB20INV0030</v>
          </cell>
          <cell r="F213" t="str">
            <v>20Cube Warehousing and Distribution Pvt Ltd</v>
          </cell>
          <cell r="G213" t="str">
            <v>Thane</v>
          </cell>
        </row>
        <row r="214">
          <cell r="E214" t="str">
            <v>QB20INV0030</v>
          </cell>
          <cell r="F214" t="str">
            <v>20Cube Warehousing and Distribution Pvt Ltd</v>
          </cell>
          <cell r="G214" t="str">
            <v>Thane</v>
          </cell>
        </row>
        <row r="215">
          <cell r="E215" t="str">
            <v>QB20INV0029</v>
          </cell>
          <cell r="F215" t="str">
            <v>20Cube Warehousing and Distribution Pvt Ltd</v>
          </cell>
          <cell r="G215" t="str">
            <v>Bhiwandi</v>
          </cell>
        </row>
        <row r="216">
          <cell r="E216" t="str">
            <v>QB20INV0029</v>
          </cell>
          <cell r="F216" t="str">
            <v>20Cube Warehousing and Distribution Pvt Ltd</v>
          </cell>
          <cell r="G216" t="str">
            <v>Bhiwandi</v>
          </cell>
        </row>
        <row r="217">
          <cell r="E217" t="str">
            <v>QB20INV0029</v>
          </cell>
          <cell r="F217" t="str">
            <v>20Cube Warehousing and Distribution Pvt Ltd</v>
          </cell>
          <cell r="G217" t="str">
            <v>Bhiwandi</v>
          </cell>
        </row>
        <row r="218">
          <cell r="E218" t="str">
            <v>QB20INV0029</v>
          </cell>
          <cell r="F218" t="str">
            <v>20Cube Warehousing and Distribution Pvt Ltd</v>
          </cell>
          <cell r="G218" t="str">
            <v>Bhiwandi</v>
          </cell>
        </row>
        <row r="219">
          <cell r="E219" t="str">
            <v>QB20INV0029</v>
          </cell>
          <cell r="F219" t="str">
            <v>20Cube Warehousing and Distribution Pvt Ltd</v>
          </cell>
          <cell r="G219" t="str">
            <v>Bhiwandi</v>
          </cell>
        </row>
        <row r="220">
          <cell r="E220" t="str">
            <v>QB20INV0028</v>
          </cell>
          <cell r="F220" t="str">
            <v>20Cube Warehousing and Distribution Pvt Ltd</v>
          </cell>
          <cell r="G220" t="str">
            <v>Ahmedabad</v>
          </cell>
        </row>
        <row r="221">
          <cell r="E221" t="str">
            <v>QB20INV0028</v>
          </cell>
          <cell r="F221" t="str">
            <v>20Cube Warehousing and Distribution Pvt Ltd</v>
          </cell>
          <cell r="G221" t="str">
            <v>Ahmedabad</v>
          </cell>
        </row>
        <row r="222">
          <cell r="E222" t="str">
            <v>QB20INV0028</v>
          </cell>
          <cell r="F222" t="str">
            <v>20Cube Warehousing and Distribution Pvt Ltd</v>
          </cell>
          <cell r="G222" t="str">
            <v>Ahmedabad</v>
          </cell>
        </row>
        <row r="223">
          <cell r="E223" t="str">
            <v>QB20INV0028</v>
          </cell>
          <cell r="F223" t="str">
            <v>20Cube Warehousing and Distribution Pvt Ltd</v>
          </cell>
          <cell r="G223" t="str">
            <v>Ahmedabad</v>
          </cell>
        </row>
        <row r="224">
          <cell r="E224" t="str">
            <v>QB20INV0028</v>
          </cell>
          <cell r="F224" t="str">
            <v>20Cube Warehousing and Distribution Pvt Ltd</v>
          </cell>
          <cell r="G224" t="str">
            <v>Ahmedabad</v>
          </cell>
        </row>
        <row r="225">
          <cell r="E225" t="str">
            <v>QB20INV0034</v>
          </cell>
          <cell r="F225" t="str">
            <v>20Cube Warehousing and Distribution Pvt Ltd</v>
          </cell>
          <cell r="G225" t="str">
            <v>Kalamssery</v>
          </cell>
        </row>
        <row r="226">
          <cell r="E226" t="str">
            <v>QB20INV0034</v>
          </cell>
          <cell r="F226" t="str">
            <v>20Cube Warehousing and Distribution Pvt Ltd</v>
          </cell>
          <cell r="G226" t="str">
            <v>Kalamssery</v>
          </cell>
        </row>
        <row r="227">
          <cell r="E227" t="str">
            <v>QB20INV0034</v>
          </cell>
          <cell r="F227" t="str">
            <v>20Cube Warehousing and Distribution Pvt Ltd</v>
          </cell>
          <cell r="G227" t="str">
            <v>Kalamssery</v>
          </cell>
        </row>
        <row r="228">
          <cell r="E228" t="str">
            <v>QB20INV0034</v>
          </cell>
          <cell r="F228" t="str">
            <v>20Cube Warehousing and Distribution Pvt Ltd</v>
          </cell>
          <cell r="G228" t="str">
            <v>Kalamssery</v>
          </cell>
        </row>
        <row r="229">
          <cell r="E229" t="str">
            <v>QB20INV0034</v>
          </cell>
          <cell r="F229" t="str">
            <v>20Cube Warehousing and Distribution Pvt Ltd</v>
          </cell>
          <cell r="G229" t="str">
            <v>Kalamssery</v>
          </cell>
        </row>
        <row r="230">
          <cell r="E230" t="str">
            <v>QB20INV0027</v>
          </cell>
          <cell r="F230" t="str">
            <v>More Retail Limited</v>
          </cell>
          <cell r="G230" t="str">
            <v>Kerala</v>
          </cell>
        </row>
        <row r="231">
          <cell r="E231" t="str">
            <v>QB20INV0026</v>
          </cell>
          <cell r="F231" t="str">
            <v>More Retail Limited</v>
          </cell>
          <cell r="G231" t="str">
            <v>Kerala</v>
          </cell>
        </row>
        <row r="232">
          <cell r="E232" t="str">
            <v>QB20INV0025</v>
          </cell>
          <cell r="F232" t="str">
            <v>More Retail Limited</v>
          </cell>
          <cell r="G232" t="str">
            <v>Kerala</v>
          </cell>
        </row>
        <row r="233">
          <cell r="E233" t="str">
            <v>QB20INV0024</v>
          </cell>
          <cell r="F233" t="str">
            <v>More Retail Limited</v>
          </cell>
          <cell r="G233" t="str">
            <v>Chennai</v>
          </cell>
        </row>
        <row r="234">
          <cell r="E234" t="str">
            <v>PB20INV0064</v>
          </cell>
          <cell r="F234" t="str">
            <v xml:space="preserve">Ace Services </v>
          </cell>
          <cell r="G234" t="str">
            <v>Bangalore</v>
          </cell>
        </row>
        <row r="235">
          <cell r="E235" t="str">
            <v>PB20INV0064</v>
          </cell>
          <cell r="F235" t="str">
            <v xml:space="preserve">Ace Services </v>
          </cell>
          <cell r="G235" t="str">
            <v>Bangalore</v>
          </cell>
        </row>
        <row r="236">
          <cell r="E236" t="str">
            <v>PB20INV0064</v>
          </cell>
          <cell r="F236" t="str">
            <v xml:space="preserve">Ace Services </v>
          </cell>
          <cell r="G236" t="str">
            <v>Bangalore</v>
          </cell>
        </row>
        <row r="237">
          <cell r="E237" t="str">
            <v>PB20INV0064</v>
          </cell>
          <cell r="F237" t="str">
            <v xml:space="preserve">Ace Services </v>
          </cell>
          <cell r="G237" t="str">
            <v>Bangalore</v>
          </cell>
        </row>
        <row r="238">
          <cell r="E238" t="str">
            <v>BLR/DEMO/OUT/8688</v>
          </cell>
          <cell r="F238" t="str">
            <v>Printech Computer</v>
          </cell>
          <cell r="G238" t="str">
            <v>Salem</v>
          </cell>
        </row>
        <row r="239">
          <cell r="E239" t="str">
            <v>PB20INV0066</v>
          </cell>
          <cell r="F239" t="str">
            <v>Spencers Retail Limited</v>
          </cell>
          <cell r="G239" t="str">
            <v>Kodaikanal</v>
          </cell>
        </row>
        <row r="240">
          <cell r="E240" t="str">
            <v>BLR/OP/2021/0019</v>
          </cell>
          <cell r="F240" t="str">
            <v>Posiflex Technology India Pvt Ltd</v>
          </cell>
          <cell r="G240" t="str">
            <v>New Delhi</v>
          </cell>
        </row>
        <row r="241">
          <cell r="E241" t="str">
            <v>PB20INV0067</v>
          </cell>
          <cell r="F241" t="str">
            <v>Reliance Retail Limited</v>
          </cell>
          <cell r="G241" t="str">
            <v>Andheri East</v>
          </cell>
        </row>
        <row r="242">
          <cell r="E242" t="str">
            <v>PB20INV0067</v>
          </cell>
          <cell r="F242" t="str">
            <v>Reliance Retail Limited</v>
          </cell>
          <cell r="G242" t="str">
            <v>Andheri East</v>
          </cell>
        </row>
        <row r="243">
          <cell r="E243" t="str">
            <v>PB20INV0067</v>
          </cell>
          <cell r="F243" t="str">
            <v>Reliance Retail Limited</v>
          </cell>
          <cell r="G243" t="str">
            <v>Andheri East</v>
          </cell>
        </row>
        <row r="244">
          <cell r="E244" t="str">
            <v>PB20INV0065</v>
          </cell>
          <cell r="F244" t="str">
            <v>Aegis Infoware Private Limited</v>
          </cell>
          <cell r="G244" t="str">
            <v>Ahmedabad</v>
          </cell>
        </row>
        <row r="245">
          <cell r="E245" t="str">
            <v>PB20INV0065</v>
          </cell>
          <cell r="F245" t="str">
            <v>Aegis Infoware Private Limited</v>
          </cell>
          <cell r="G245" t="str">
            <v>Ahmedabad</v>
          </cell>
        </row>
        <row r="246">
          <cell r="E246" t="str">
            <v>PB20INV0069</v>
          </cell>
          <cell r="F246" t="str">
            <v>SIVASAKTHI ENTERPRISES</v>
          </cell>
          <cell r="G246" t="str">
            <v>Chennai</v>
          </cell>
        </row>
        <row r="247">
          <cell r="E247" t="str">
            <v>PB20INV0069</v>
          </cell>
          <cell r="F247" t="str">
            <v>SIVASAKTHI ENTERPRISES</v>
          </cell>
          <cell r="G247" t="str">
            <v>Chennai</v>
          </cell>
        </row>
        <row r="248">
          <cell r="E248" t="str">
            <v>PB20INV0070</v>
          </cell>
          <cell r="F248" t="str">
            <v>Equinox India Enterprises</v>
          </cell>
          <cell r="G248" t="str">
            <v>Goa</v>
          </cell>
        </row>
        <row r="249">
          <cell r="E249" t="str">
            <v>PB20INV0070</v>
          </cell>
          <cell r="F249" t="str">
            <v>Equinox India Enterprises</v>
          </cell>
          <cell r="G249" t="str">
            <v>Goa</v>
          </cell>
        </row>
        <row r="250">
          <cell r="E250" t="str">
            <v>PB20INV0070</v>
          </cell>
          <cell r="F250" t="str">
            <v>Equinox India Enterprises</v>
          </cell>
          <cell r="G250" t="str">
            <v>Goa</v>
          </cell>
        </row>
        <row r="251">
          <cell r="E251" t="str">
            <v>PB20INV0070</v>
          </cell>
          <cell r="F251" t="str">
            <v>Equinox India Enterprises</v>
          </cell>
          <cell r="G251" t="str">
            <v>Goa</v>
          </cell>
        </row>
        <row r="252">
          <cell r="E252" t="str">
            <v>QB20INV0051</v>
          </cell>
          <cell r="F252" t="str">
            <v>InstaKart Services Private Limited</v>
          </cell>
          <cell r="G252" t="str">
            <v>Gurgaon</v>
          </cell>
        </row>
        <row r="253">
          <cell r="E253" t="str">
            <v>QB20INV0051</v>
          </cell>
          <cell r="F253" t="str">
            <v>InstaKart Services Private Limited</v>
          </cell>
          <cell r="G253" t="str">
            <v>Gurgaon</v>
          </cell>
        </row>
        <row r="254">
          <cell r="E254" t="str">
            <v>QB20INV0051</v>
          </cell>
          <cell r="F254" t="str">
            <v>InstaKart Services Private Limited</v>
          </cell>
          <cell r="G254" t="str">
            <v>Gurgaon</v>
          </cell>
        </row>
        <row r="255">
          <cell r="E255" t="str">
            <v>QB20INV0050</v>
          </cell>
          <cell r="F255" t="str">
            <v>InstaKart Services Private Limited</v>
          </cell>
          <cell r="G255" t="str">
            <v>Gurgaon</v>
          </cell>
        </row>
        <row r="256">
          <cell r="E256" t="str">
            <v>QB20INV0050</v>
          </cell>
          <cell r="F256" t="str">
            <v>InstaKart Services Private Limited</v>
          </cell>
          <cell r="G256" t="str">
            <v>Gurgaon</v>
          </cell>
        </row>
        <row r="257">
          <cell r="E257" t="str">
            <v>QB20INV0048</v>
          </cell>
          <cell r="F257" t="str">
            <v>InstaKart Services Private Limited</v>
          </cell>
          <cell r="G257" t="str">
            <v>Bangalore</v>
          </cell>
        </row>
        <row r="258">
          <cell r="E258" t="str">
            <v>QB20INV0048</v>
          </cell>
          <cell r="F258" t="str">
            <v>InstaKart Services Private Limited</v>
          </cell>
          <cell r="G258" t="str">
            <v>Bangalore</v>
          </cell>
        </row>
        <row r="259">
          <cell r="E259" t="str">
            <v>QB20INV0048</v>
          </cell>
          <cell r="F259" t="str">
            <v>InstaKart Services Private Limited</v>
          </cell>
          <cell r="G259" t="str">
            <v>Bangalore</v>
          </cell>
        </row>
        <row r="260">
          <cell r="E260" t="str">
            <v>QB20INV0049</v>
          </cell>
          <cell r="F260" t="str">
            <v>InstaKart Services Private Limited</v>
          </cell>
          <cell r="G260" t="str">
            <v>Bangalore</v>
          </cell>
        </row>
        <row r="261">
          <cell r="E261" t="str">
            <v>QB20INV0049</v>
          </cell>
          <cell r="F261" t="str">
            <v>InstaKart Services Private Limited</v>
          </cell>
          <cell r="G261" t="str">
            <v>Bangalore</v>
          </cell>
        </row>
        <row r="262">
          <cell r="E262" t="str">
            <v>BLR/OP/2021/0021</v>
          </cell>
          <cell r="F262" t="str">
            <v>Posiflex Technology India Pvt Ltd</v>
          </cell>
          <cell r="G262" t="str">
            <v>Secunderabad</v>
          </cell>
        </row>
        <row r="263">
          <cell r="E263" t="str">
            <v>PB20INV0073</v>
          </cell>
          <cell r="F263" t="str">
            <v>Reliance Digital Platform &amp; Project Services Limited</v>
          </cell>
          <cell r="G263" t="str">
            <v>Mumbai</v>
          </cell>
        </row>
        <row r="264">
          <cell r="E264" t="str">
            <v>PB20INV0073</v>
          </cell>
          <cell r="F264" t="str">
            <v>Reliance Digital Platform &amp; Project Services Limited</v>
          </cell>
          <cell r="G264" t="str">
            <v>Mumbai</v>
          </cell>
        </row>
        <row r="265">
          <cell r="E265" t="str">
            <v>PB20INV0073</v>
          </cell>
          <cell r="F265" t="str">
            <v>Reliance Digital Platform &amp; Project Services Limited</v>
          </cell>
          <cell r="G265" t="str">
            <v>Mumbai</v>
          </cell>
        </row>
        <row r="266">
          <cell r="E266" t="str">
            <v>PB20INV0075</v>
          </cell>
          <cell r="F266" t="str">
            <v>Reliance Digital Platform &amp; Project Services Limited</v>
          </cell>
          <cell r="G266" t="str">
            <v>Mumbai</v>
          </cell>
        </row>
        <row r="267">
          <cell r="E267" t="str">
            <v>PB20INV0075</v>
          </cell>
          <cell r="F267" t="str">
            <v>Reliance Digital Platform &amp; Project Services Limited</v>
          </cell>
          <cell r="G267" t="str">
            <v>Mumbai</v>
          </cell>
        </row>
        <row r="268">
          <cell r="E268" t="str">
            <v>PB20INV0075</v>
          </cell>
          <cell r="F268" t="str">
            <v>Reliance Digital Platform &amp; Project Services Limited</v>
          </cell>
          <cell r="G268" t="str">
            <v>Mumbai</v>
          </cell>
        </row>
        <row r="269">
          <cell r="E269" t="str">
            <v>QB20DC0002</v>
          </cell>
          <cell r="F269" t="str">
            <v>More Retail Limited</v>
          </cell>
          <cell r="G269" t="str">
            <v>Kolkata</v>
          </cell>
        </row>
        <row r="270">
          <cell r="E270" t="str">
            <v>QB20DC0001</v>
          </cell>
          <cell r="F270" t="str">
            <v>More Retail Limited</v>
          </cell>
          <cell r="G270" t="str">
            <v>Bangalore</v>
          </cell>
        </row>
        <row r="271">
          <cell r="E271" t="str">
            <v>PB20DC0001</v>
          </cell>
          <cell r="F271" t="str">
            <v>Posiflex Technology India Pvt Ltd</v>
          </cell>
          <cell r="G271" t="str">
            <v>New Delhi</v>
          </cell>
        </row>
        <row r="272">
          <cell r="E272" t="str">
            <v>PB20INV0091</v>
          </cell>
          <cell r="F272" t="str">
            <v>Trent Limited</v>
          </cell>
          <cell r="G272" t="str">
            <v>Indore</v>
          </cell>
        </row>
        <row r="273">
          <cell r="E273" t="str">
            <v>PB20INV0084</v>
          </cell>
          <cell r="F273" t="str">
            <v>Rantnadeep Retail Pvt Ltd</v>
          </cell>
          <cell r="G273" t="str">
            <v>Kandlakoya</v>
          </cell>
        </row>
        <row r="274">
          <cell r="E274" t="str">
            <v>PB20INV0090</v>
          </cell>
          <cell r="F274" t="str">
            <v>Rantnadeep Retail Pvt Ltd</v>
          </cell>
          <cell r="G274" t="str">
            <v>Kandlakoya</v>
          </cell>
        </row>
        <row r="275">
          <cell r="E275" t="str">
            <v>PB20INV0087</v>
          </cell>
          <cell r="F275" t="str">
            <v>Rantnadeep Retail Pvt Ltd</v>
          </cell>
          <cell r="G275" t="str">
            <v>Kandlakoya</v>
          </cell>
        </row>
        <row r="276">
          <cell r="E276" t="str">
            <v>PB20INV0083</v>
          </cell>
          <cell r="F276" t="str">
            <v>Rantnadeep Retail Pvt Ltd</v>
          </cell>
          <cell r="G276" t="str">
            <v>Kandlakoya</v>
          </cell>
        </row>
        <row r="277">
          <cell r="E277" t="str">
            <v>PB20INV0086</v>
          </cell>
          <cell r="F277" t="str">
            <v>Rantnadeep Retail Pvt Ltd</v>
          </cell>
          <cell r="G277" t="str">
            <v>Kandlakoya</v>
          </cell>
        </row>
        <row r="278">
          <cell r="E278" t="str">
            <v>PB20INV0085</v>
          </cell>
          <cell r="F278" t="str">
            <v>Rantnadeep Retail Pvt Ltd</v>
          </cell>
          <cell r="G278" t="str">
            <v>Kandlakoya</v>
          </cell>
        </row>
        <row r="279">
          <cell r="E279" t="str">
            <v>PB20INV0094</v>
          </cell>
          <cell r="F279" t="str">
            <v>Hollasons Trading Company Pvt Ltd</v>
          </cell>
          <cell r="G279" t="str">
            <v>Bangalore</v>
          </cell>
        </row>
        <row r="280">
          <cell r="E280" t="str">
            <v>PB20INV0094</v>
          </cell>
          <cell r="F280" t="str">
            <v>Hollasons Trading Company Pvt Ltd</v>
          </cell>
          <cell r="G280" t="str">
            <v>Bangalore</v>
          </cell>
        </row>
        <row r="281">
          <cell r="E281" t="str">
            <v>PB20INV0094</v>
          </cell>
          <cell r="F281" t="str">
            <v>Hollasons Trading Company Pvt Ltd</v>
          </cell>
          <cell r="G281" t="str">
            <v>Bangalore</v>
          </cell>
        </row>
        <row r="282">
          <cell r="E282" t="str">
            <v>PB20INV0088</v>
          </cell>
          <cell r="F282" t="str">
            <v>Quinta Systems Pvt Ltd</v>
          </cell>
          <cell r="G282" t="str">
            <v>Bangalore</v>
          </cell>
        </row>
        <row r="283">
          <cell r="E283" t="str">
            <v>PB20INV0089</v>
          </cell>
          <cell r="F283" t="str">
            <v>Quinta Systems Pvt Ltd</v>
          </cell>
          <cell r="G283" t="str">
            <v>Bangalore</v>
          </cell>
        </row>
        <row r="284">
          <cell r="E284" t="str">
            <v>PB20INV0082</v>
          </cell>
          <cell r="F284" t="str">
            <v>Quinta Systems Pvt Ltd</v>
          </cell>
          <cell r="G284" t="str">
            <v>Bangalore</v>
          </cell>
        </row>
        <row r="285">
          <cell r="E285" t="str">
            <v>PB20INV0082</v>
          </cell>
          <cell r="F285" t="str">
            <v>Quinta Systems Pvt Ltd</v>
          </cell>
          <cell r="G285" t="str">
            <v>Bangalore</v>
          </cell>
        </row>
        <row r="286">
          <cell r="E286" t="str">
            <v>PB20INV0081</v>
          </cell>
          <cell r="F286" t="str">
            <v>Quinta Systems Pvt Ltd</v>
          </cell>
          <cell r="G286" t="str">
            <v>Bangalore</v>
          </cell>
        </row>
        <row r="287">
          <cell r="E287" t="str">
            <v>PB20INV0080</v>
          </cell>
          <cell r="F287" t="str">
            <v>Quinta Systems Pvt Ltd</v>
          </cell>
          <cell r="G287" t="str">
            <v>Bangalore</v>
          </cell>
        </row>
        <row r="288">
          <cell r="E288" t="str">
            <v>QB20INV0053</v>
          </cell>
          <cell r="F288" t="str">
            <v>M/s Ashok Leyland Ltd</v>
          </cell>
          <cell r="G288" t="str">
            <v>Krishnagiri</v>
          </cell>
        </row>
        <row r="289">
          <cell r="E289" t="str">
            <v>QB20INV0053</v>
          </cell>
          <cell r="F289" t="str">
            <v>M/s Ashok Leyland Ltd</v>
          </cell>
          <cell r="G289" t="str">
            <v>Krishnagiri</v>
          </cell>
        </row>
        <row r="290">
          <cell r="E290" t="str">
            <v>QB20INV0052</v>
          </cell>
          <cell r="F290" t="str">
            <v>Ashok Leyland Limited</v>
          </cell>
          <cell r="G290" t="str">
            <v>Chennai</v>
          </cell>
        </row>
        <row r="291">
          <cell r="E291" t="str">
            <v>QB20INV0052</v>
          </cell>
          <cell r="F291" t="str">
            <v>Ashok Leyland Limited</v>
          </cell>
          <cell r="G291" t="str">
            <v>Chennai</v>
          </cell>
        </row>
        <row r="292">
          <cell r="E292" t="str">
            <v>QB20INV0055</v>
          </cell>
          <cell r="F292" t="str">
            <v>Amazon Transportation Services Private Limited</v>
          </cell>
          <cell r="G292" t="str">
            <v>Bangalore</v>
          </cell>
        </row>
        <row r="293">
          <cell r="E293" t="str">
            <v>QB20INV0054</v>
          </cell>
          <cell r="F293" t="str">
            <v>Amazon Transportation Services Private Limited</v>
          </cell>
          <cell r="G293" t="str">
            <v>Bangalore</v>
          </cell>
        </row>
        <row r="294">
          <cell r="E294" t="str">
            <v>PB20INV0092</v>
          </cell>
          <cell r="F294" t="str">
            <v>Smart Infotech</v>
          </cell>
          <cell r="G294" t="str">
            <v>Bangalore</v>
          </cell>
        </row>
        <row r="295">
          <cell r="E295" t="str">
            <v>QB20INV0056</v>
          </cell>
          <cell r="F295" t="str">
            <v>Thea Technologies Pvt Ltd</v>
          </cell>
          <cell r="G295" t="str">
            <v>Mumbai</v>
          </cell>
        </row>
        <row r="296">
          <cell r="E296" t="str">
            <v>PB20INV0102</v>
          </cell>
          <cell r="F296" t="str">
            <v>Reliance Projects &amp; Property Management Services Limited</v>
          </cell>
          <cell r="G296" t="str">
            <v>Mumbai</v>
          </cell>
        </row>
        <row r="297">
          <cell r="E297" t="str">
            <v>PB20INV0096</v>
          </cell>
          <cell r="F297" t="str">
            <v>Tata Starbucks Private  Limited</v>
          </cell>
          <cell r="G297" t="str">
            <v>Hyderabad</v>
          </cell>
        </row>
        <row r="298">
          <cell r="E298" t="str">
            <v>PB20INV0096</v>
          </cell>
          <cell r="F298" t="str">
            <v>Tata Starbucks Private  Limited</v>
          </cell>
          <cell r="G298" t="str">
            <v>Hyderabad</v>
          </cell>
        </row>
        <row r="299">
          <cell r="E299" t="str">
            <v>PB20INV0103</v>
          </cell>
          <cell r="F299" t="str">
            <v>Matrix Technologies Inc</v>
          </cell>
          <cell r="G299" t="str">
            <v>Bangalore</v>
          </cell>
        </row>
        <row r="300">
          <cell r="E300" t="str">
            <v>PB20INV0097</v>
          </cell>
          <cell r="F300" t="str">
            <v>Hollasons Trading Company Pvt Ltd</v>
          </cell>
          <cell r="G300" t="str">
            <v>Bangalore</v>
          </cell>
        </row>
        <row r="301">
          <cell r="E301" t="str">
            <v>PIT/DEMO/OUT/0095</v>
          </cell>
          <cell r="F301" t="str">
            <v>V3 Novus Private Limited</v>
          </cell>
          <cell r="G301" t="str">
            <v>Bangalore</v>
          </cell>
        </row>
        <row r="302">
          <cell r="E302" t="str">
            <v>PB20INV0104</v>
          </cell>
          <cell r="F302" t="str">
            <v>Smart Solutions</v>
          </cell>
          <cell r="G302" t="str">
            <v>New Delhi</v>
          </cell>
        </row>
        <row r="303">
          <cell r="E303" t="str">
            <v>PB20INV0104</v>
          </cell>
          <cell r="F303" t="str">
            <v>Smart Solutions</v>
          </cell>
          <cell r="G303" t="str">
            <v>New Delhi</v>
          </cell>
        </row>
        <row r="304">
          <cell r="E304" t="str">
            <v>PB20INV0104</v>
          </cell>
          <cell r="F304" t="str">
            <v>Smart Solutions</v>
          </cell>
          <cell r="G304" t="str">
            <v>New Delhi</v>
          </cell>
        </row>
        <row r="305">
          <cell r="E305" t="str">
            <v>PB20INV0104</v>
          </cell>
          <cell r="F305" t="str">
            <v>Smart Solutions</v>
          </cell>
          <cell r="G305" t="str">
            <v>New Delhi</v>
          </cell>
        </row>
        <row r="306">
          <cell r="E306" t="str">
            <v>PB20INV0104</v>
          </cell>
          <cell r="F306" t="str">
            <v>Smart Solutions</v>
          </cell>
          <cell r="G306" t="str">
            <v>New Delhi</v>
          </cell>
        </row>
        <row r="307">
          <cell r="E307" t="str">
            <v>PB20INV0107</v>
          </cell>
          <cell r="F307" t="str">
            <v>Ratnadeep Retail Pvt Ltd</v>
          </cell>
          <cell r="G307" t="str">
            <v>Secunderabad</v>
          </cell>
        </row>
        <row r="308">
          <cell r="E308" t="str">
            <v>PB20INV0107</v>
          </cell>
          <cell r="F308" t="str">
            <v>Ratnadeep Retail Pvt Ltd</v>
          </cell>
          <cell r="G308" t="str">
            <v>Secunderabad</v>
          </cell>
        </row>
        <row r="309">
          <cell r="E309" t="str">
            <v>PB20INV0107</v>
          </cell>
          <cell r="F309" t="str">
            <v>Ratnadeep Retail Pvt Ltd</v>
          </cell>
          <cell r="G309" t="str">
            <v>Secunderabad</v>
          </cell>
        </row>
        <row r="310">
          <cell r="E310" t="str">
            <v>PB20INV0110</v>
          </cell>
          <cell r="F310" t="str">
            <v>Supreme Computers India (P) Ltd</v>
          </cell>
          <cell r="G310" t="str">
            <v>Chennai</v>
          </cell>
        </row>
        <row r="311">
          <cell r="E311" t="str">
            <v>PB20INV0110</v>
          </cell>
          <cell r="F311" t="str">
            <v>Supreme Computers India (P) Ltd</v>
          </cell>
          <cell r="G311" t="str">
            <v>Chennai</v>
          </cell>
        </row>
        <row r="312">
          <cell r="E312" t="str">
            <v>PB20INV0110</v>
          </cell>
          <cell r="F312" t="str">
            <v>Supreme Computers India (P) Ltd</v>
          </cell>
          <cell r="G312" t="str">
            <v>Chennai</v>
          </cell>
        </row>
        <row r="313">
          <cell r="E313" t="str">
            <v>PB20INV0100</v>
          </cell>
          <cell r="F313" t="str">
            <v>Prime Barcode Solutions</v>
          </cell>
          <cell r="G313" t="str">
            <v>Secunderabad</v>
          </cell>
        </row>
        <row r="314">
          <cell r="E314" t="str">
            <v>PB20INV0100</v>
          </cell>
          <cell r="F314" t="str">
            <v>Prime Barcode Solutions</v>
          </cell>
          <cell r="G314" t="str">
            <v>Secunderabad</v>
          </cell>
        </row>
        <row r="315">
          <cell r="E315" t="str">
            <v>PB20INV0099</v>
          </cell>
          <cell r="F315" t="str">
            <v>Prime Barcode Solutions</v>
          </cell>
          <cell r="G315" t="str">
            <v>Secunderabad</v>
          </cell>
        </row>
        <row r="316">
          <cell r="E316" t="str">
            <v>PB20INV0099</v>
          </cell>
          <cell r="F316" t="str">
            <v>Prime Barcode Solutions</v>
          </cell>
          <cell r="G316" t="str">
            <v>Secunderabad</v>
          </cell>
        </row>
        <row r="317">
          <cell r="E317" t="str">
            <v>PB20INV0106</v>
          </cell>
          <cell r="F317" t="str">
            <v>Quinta Systems Pvt Ltd</v>
          </cell>
          <cell r="G317" t="str">
            <v>Bangalore</v>
          </cell>
        </row>
        <row r="318">
          <cell r="E318" t="str">
            <v>PB20INV0098</v>
          </cell>
          <cell r="F318" t="str">
            <v>Quinta Systems Pvt Ltd</v>
          </cell>
          <cell r="G318" t="str">
            <v>Bangalore</v>
          </cell>
        </row>
        <row r="319">
          <cell r="E319" t="str">
            <v>PB20INV0101</v>
          </cell>
          <cell r="F319" t="str">
            <v>Quinta Systems Pvt Ltd</v>
          </cell>
          <cell r="G319" t="str">
            <v>Bangalore</v>
          </cell>
        </row>
        <row r="320">
          <cell r="E320" t="str">
            <v>PB20INV0105</v>
          </cell>
          <cell r="F320" t="str">
            <v>Portwell India Technologies Pvt Ltd</v>
          </cell>
          <cell r="G320" t="str">
            <v>Bangalore</v>
          </cell>
        </row>
        <row r="321">
          <cell r="E321" t="str">
            <v>PB20INV0105</v>
          </cell>
          <cell r="F321" t="str">
            <v>Portwell India Technologies Pvt Ltd</v>
          </cell>
          <cell r="G321" t="str">
            <v>Bangalore</v>
          </cell>
        </row>
        <row r="322">
          <cell r="E322" t="str">
            <v>QB20INV0059</v>
          </cell>
          <cell r="F322" t="str">
            <v>Lupin Limited</v>
          </cell>
          <cell r="G322" t="str">
            <v>Goa</v>
          </cell>
        </row>
        <row r="323">
          <cell r="E323" t="str">
            <v>QB20INV0059</v>
          </cell>
          <cell r="F323" t="str">
            <v>Lupin Limited</v>
          </cell>
          <cell r="G323" t="str">
            <v>Goa</v>
          </cell>
        </row>
        <row r="324">
          <cell r="E324" t="str">
            <v>QB20INV0059</v>
          </cell>
          <cell r="F324" t="str">
            <v>Lupin Limited</v>
          </cell>
          <cell r="G324" t="str">
            <v>Goa</v>
          </cell>
        </row>
        <row r="325">
          <cell r="E325" t="str">
            <v>QB20INV0059</v>
          </cell>
          <cell r="F325" t="str">
            <v>Lupin Limited</v>
          </cell>
          <cell r="G325" t="str">
            <v>Goa</v>
          </cell>
        </row>
        <row r="326">
          <cell r="E326" t="str">
            <v>QB20INV0059</v>
          </cell>
          <cell r="F326" t="str">
            <v>Lupin Limited</v>
          </cell>
          <cell r="G326" t="str">
            <v>Goa</v>
          </cell>
        </row>
        <row r="327">
          <cell r="E327" t="str">
            <v>QB20INV0058</v>
          </cell>
          <cell r="F327" t="str">
            <v>Lupin Limited</v>
          </cell>
          <cell r="G327" t="str">
            <v>Goa</v>
          </cell>
        </row>
        <row r="328">
          <cell r="E328" t="str">
            <v>QB20INV0057</v>
          </cell>
          <cell r="F328" t="str">
            <v>Qauto Technologies Pvt Ltd</v>
          </cell>
          <cell r="G328" t="str">
            <v>Indore</v>
          </cell>
        </row>
        <row r="329">
          <cell r="E329" t="str">
            <v>QB20INV0057</v>
          </cell>
          <cell r="F329" t="str">
            <v>Qauto Technologies Pvt Ltd</v>
          </cell>
          <cell r="G329" t="str">
            <v>Indore</v>
          </cell>
        </row>
        <row r="330">
          <cell r="E330" t="str">
            <v>QB20INV0057</v>
          </cell>
          <cell r="F330" t="str">
            <v>Qauto Technologies Pvt Ltd</v>
          </cell>
          <cell r="G330" t="str">
            <v>Indore</v>
          </cell>
        </row>
        <row r="331">
          <cell r="E331" t="str">
            <v>QB20INV0057</v>
          </cell>
          <cell r="F331" t="str">
            <v>Qauto Technologies Pvt Ltd</v>
          </cell>
          <cell r="G331" t="str">
            <v>Indore</v>
          </cell>
        </row>
        <row r="332">
          <cell r="E332" t="str">
            <v>BLR/OP/2021/0033</v>
          </cell>
          <cell r="F332" t="str">
            <v>Hollasons Trading Company Pvt Ltd</v>
          </cell>
          <cell r="G332" t="str">
            <v>Bangalore</v>
          </cell>
        </row>
        <row r="333">
          <cell r="E333" t="str">
            <v>PB20INV0111</v>
          </cell>
          <cell r="F333" t="str">
            <v>T.S. Info Systems</v>
          </cell>
          <cell r="G333" t="str">
            <v>Chennai</v>
          </cell>
        </row>
        <row r="334">
          <cell r="E334" t="str">
            <v>PB20INV0109</v>
          </cell>
          <cell r="F334" t="str">
            <v>AASHITECH/Salesups Technologies</v>
          </cell>
          <cell r="G334" t="str">
            <v>Mumbai/Pune</v>
          </cell>
        </row>
        <row r="335">
          <cell r="E335" t="str">
            <v>PB20INV0109</v>
          </cell>
          <cell r="F335" t="str">
            <v>AASHITECH/Salesups Technologies</v>
          </cell>
          <cell r="G335" t="str">
            <v>Mumbai/Pune</v>
          </cell>
        </row>
        <row r="336">
          <cell r="E336" t="str">
            <v>PB20INV0108</v>
          </cell>
          <cell r="F336" t="str">
            <v>AASHITECH/Salesups Technologies</v>
          </cell>
          <cell r="G336" t="str">
            <v>Mumbai/Pune</v>
          </cell>
        </row>
        <row r="337">
          <cell r="E337" t="str">
            <v>PB20INV0108</v>
          </cell>
          <cell r="F337" t="str">
            <v>AASHITECH/Salesups Technologies</v>
          </cell>
          <cell r="G337" t="str">
            <v>Mumbai/Pune</v>
          </cell>
        </row>
        <row r="338">
          <cell r="E338" t="str">
            <v>PIT20INV00002</v>
          </cell>
          <cell r="F338" t="str">
            <v>Bosh Limited</v>
          </cell>
          <cell r="G338" t="str">
            <v xml:space="preserve">Ramanagar </v>
          </cell>
        </row>
        <row r="339">
          <cell r="E339" t="str">
            <v>PIT20INV00004</v>
          </cell>
          <cell r="F339" t="str">
            <v>Bosh Limited</v>
          </cell>
          <cell r="G339" t="str">
            <v xml:space="preserve">Ramanagar </v>
          </cell>
        </row>
        <row r="340">
          <cell r="E340" t="str">
            <v>PIT20INV00003</v>
          </cell>
          <cell r="F340" t="str">
            <v>Bosh Limited</v>
          </cell>
          <cell r="G340" t="str">
            <v xml:space="preserve">Ramanagar </v>
          </cell>
        </row>
        <row r="341">
          <cell r="E341" t="str">
            <v>PIT20INV00003</v>
          </cell>
          <cell r="F341" t="str">
            <v>Bosh Limited</v>
          </cell>
          <cell r="G341" t="str">
            <v xml:space="preserve">Ramanagar </v>
          </cell>
        </row>
        <row r="342">
          <cell r="E342" t="str">
            <v>PIT/NR/2021/0003</v>
          </cell>
          <cell r="F342" t="str">
            <v>ESS-Matrix Infotech Private Limited</v>
          </cell>
          <cell r="G342" t="str">
            <v>Bangalore</v>
          </cell>
        </row>
        <row r="343">
          <cell r="E343" t="str">
            <v>BLR/OP/2021/0038</v>
          </cell>
          <cell r="F343" t="str">
            <v>Posiflex Technology India Pvt Ltd</v>
          </cell>
          <cell r="G343" t="str">
            <v>Bangalore</v>
          </cell>
        </row>
        <row r="344">
          <cell r="E344" t="str">
            <v>BLR/DEMO/OUT/8722</v>
          </cell>
          <cell r="F344" t="str">
            <v>Oxford Infotech</v>
          </cell>
          <cell r="G344" t="str">
            <v>Bangalore</v>
          </cell>
        </row>
        <row r="345">
          <cell r="E345" t="str">
            <v>PB20INV0114</v>
          </cell>
          <cell r="F345" t="str">
            <v>Quinta Systems Pvt Ltd</v>
          </cell>
          <cell r="G345" t="str">
            <v>Bangalore</v>
          </cell>
        </row>
        <row r="346">
          <cell r="E346" t="str">
            <v>PB20INV0115</v>
          </cell>
          <cell r="F346" t="str">
            <v>Odessey Computer Services P Ltd</v>
          </cell>
          <cell r="G346" t="str">
            <v>Kolkata</v>
          </cell>
        </row>
        <row r="347">
          <cell r="E347" t="str">
            <v>PB20INV0112</v>
          </cell>
          <cell r="F347" t="str">
            <v>Quinta Systems Pvt Ltd</v>
          </cell>
          <cell r="G347" t="str">
            <v>Bangalore</v>
          </cell>
        </row>
        <row r="348">
          <cell r="E348" t="str">
            <v>PB20INV0116</v>
          </cell>
          <cell r="F348" t="str">
            <v>Smart Solutions</v>
          </cell>
          <cell r="G348" t="str">
            <v>New Delhi</v>
          </cell>
        </row>
        <row r="349">
          <cell r="E349" t="str">
            <v>PB20INV0116</v>
          </cell>
          <cell r="F349" t="str">
            <v>Smart Solutions</v>
          </cell>
          <cell r="G349" t="str">
            <v>New Delhi</v>
          </cell>
        </row>
        <row r="350">
          <cell r="E350" t="str">
            <v>PB20INV0113</v>
          </cell>
          <cell r="F350" t="str">
            <v>Supreme Computers India (P) Ltd</v>
          </cell>
          <cell r="G350" t="str">
            <v>Chennai</v>
          </cell>
        </row>
        <row r="351">
          <cell r="E351" t="str">
            <v>PB20INV0113</v>
          </cell>
          <cell r="F351" t="str">
            <v>Supreme Computers India (P) Ltd</v>
          </cell>
          <cell r="G351" t="str">
            <v>Chennai</v>
          </cell>
        </row>
        <row r="352">
          <cell r="E352" t="str">
            <v>QB20INV0060</v>
          </cell>
          <cell r="F352" t="str">
            <v>Amazon Seller Services Private Limited</v>
          </cell>
          <cell r="G352" t="str">
            <v>Thane</v>
          </cell>
        </row>
        <row r="353">
          <cell r="E353" t="str">
            <v>PB20INV0118</v>
          </cell>
          <cell r="F353" t="str">
            <v>Delhivery Pvt Ltd</v>
          </cell>
          <cell r="G353" t="str">
            <v>Gurgaon</v>
          </cell>
        </row>
        <row r="354">
          <cell r="E354" t="str">
            <v>PB20INV0120</v>
          </cell>
          <cell r="F354" t="str">
            <v>INDIC EMS Electronics Pvt Ltd</v>
          </cell>
          <cell r="G354" t="str">
            <v>Bangalore</v>
          </cell>
        </row>
        <row r="355">
          <cell r="E355" t="str">
            <v>PB20INV0123</v>
          </cell>
          <cell r="F355" t="str">
            <v>Odyssey computer Services Pvt Ltd</v>
          </cell>
          <cell r="G355" t="str">
            <v>Kolkata</v>
          </cell>
        </row>
        <row r="356">
          <cell r="E356" t="str">
            <v>PB20INV0123</v>
          </cell>
          <cell r="F356" t="str">
            <v>Odyssey computer Services Pvt Ltd</v>
          </cell>
          <cell r="G356" t="str">
            <v>Kolkata</v>
          </cell>
        </row>
        <row r="357">
          <cell r="E357" t="str">
            <v>PB20INV0123</v>
          </cell>
          <cell r="F357" t="str">
            <v>Odyssey computer Services Pvt Ltd</v>
          </cell>
          <cell r="G357" t="str">
            <v>Kolkata</v>
          </cell>
        </row>
        <row r="358">
          <cell r="E358" t="str">
            <v>QB20INV0072</v>
          </cell>
          <cell r="F358" t="str">
            <v>More Retail Ltd</v>
          </cell>
          <cell r="G358" t="str">
            <v>Pune</v>
          </cell>
        </row>
        <row r="359">
          <cell r="E359" t="str">
            <v>QB20INV0070</v>
          </cell>
          <cell r="F359" t="str">
            <v>SAS Technology</v>
          </cell>
          <cell r="G359" t="str">
            <v>Pune</v>
          </cell>
        </row>
        <row r="360">
          <cell r="E360" t="str">
            <v>QB20INV0070</v>
          </cell>
          <cell r="F360" t="str">
            <v>SAS Technology</v>
          </cell>
          <cell r="G360" t="str">
            <v>Pune</v>
          </cell>
        </row>
        <row r="361">
          <cell r="E361" t="str">
            <v>QB20INV0070</v>
          </cell>
          <cell r="F361" t="str">
            <v>SAS Technology</v>
          </cell>
          <cell r="G361" t="str">
            <v>Pune</v>
          </cell>
        </row>
        <row r="362">
          <cell r="E362" t="str">
            <v>QB20INV0073</v>
          </cell>
          <cell r="F362" t="str">
            <v>Thea Technology Pvt Ltd</v>
          </cell>
          <cell r="G362" t="str">
            <v>Gurugram</v>
          </cell>
        </row>
        <row r="363">
          <cell r="E363" t="str">
            <v>QB20INV0074</v>
          </cell>
          <cell r="F363" t="str">
            <v>Thea Technology Pvt Ltd</v>
          </cell>
          <cell r="G363" t="str">
            <v>Gurugram</v>
          </cell>
        </row>
        <row r="364">
          <cell r="E364" t="str">
            <v>QB20INV0075</v>
          </cell>
          <cell r="F364" t="str">
            <v>Thea Technology Pvt Ltd</v>
          </cell>
          <cell r="G364" t="str">
            <v>Gurugram</v>
          </cell>
        </row>
        <row r="365">
          <cell r="E365" t="str">
            <v>PB20INV0122</v>
          </cell>
          <cell r="F365" t="str">
            <v>Quinta Systems Pvt Ltd</v>
          </cell>
          <cell r="G365" t="str">
            <v>Bangalore</v>
          </cell>
        </row>
        <row r="366">
          <cell r="E366" t="str">
            <v>QB20INV0071</v>
          </cell>
          <cell r="F366" t="str">
            <v>Siemens Ltd</v>
          </cell>
          <cell r="G366" t="str">
            <v>Aurangabad</v>
          </cell>
        </row>
        <row r="367">
          <cell r="E367" t="str">
            <v>QB20INV0071</v>
          </cell>
          <cell r="F367" t="str">
            <v>Siemens Ltd</v>
          </cell>
          <cell r="G367" t="str">
            <v>Aurangabad</v>
          </cell>
        </row>
        <row r="368">
          <cell r="E368" t="str">
            <v>PB20INV0124</v>
          </cell>
          <cell r="F368" t="str">
            <v>Shoppers Stop Ltd</v>
          </cell>
          <cell r="G368" t="str">
            <v>Bangalore</v>
          </cell>
        </row>
        <row r="369">
          <cell r="E369" t="str">
            <v>PB20INV0128</v>
          </cell>
          <cell r="F369" t="str">
            <v>Quinta Systems Pvt Ltd</v>
          </cell>
          <cell r="G369" t="str">
            <v>Bangalore</v>
          </cell>
        </row>
        <row r="370">
          <cell r="E370" t="str">
            <v>PB20INV0128</v>
          </cell>
          <cell r="F370" t="str">
            <v>Quinta Systems Pvt Ltd</v>
          </cell>
          <cell r="G370" t="str">
            <v>Bangalore</v>
          </cell>
        </row>
        <row r="371">
          <cell r="E371" t="str">
            <v>QB20INV0076</v>
          </cell>
          <cell r="F371" t="str">
            <v>Datamatics Global Services Limited</v>
          </cell>
          <cell r="G371" t="str">
            <v>Mumbai</v>
          </cell>
        </row>
        <row r="372">
          <cell r="E372" t="str">
            <v>QB20INV0077</v>
          </cell>
          <cell r="F372" t="str">
            <v>iAIDC Technologies Private Limited</v>
          </cell>
          <cell r="G372" t="str">
            <v>Pune</v>
          </cell>
        </row>
        <row r="373">
          <cell r="E373" t="str">
            <v>QB20INV0077</v>
          </cell>
          <cell r="F373" t="str">
            <v>iAIDC Technologies Private Limited</v>
          </cell>
          <cell r="G373" t="str">
            <v>Pune</v>
          </cell>
        </row>
        <row r="374">
          <cell r="E374" t="str">
            <v>PB20INV0129</v>
          </cell>
          <cell r="F374" t="str">
            <v>Xerotech Securities</v>
          </cell>
          <cell r="G374" t="str">
            <v>Mangalore</v>
          </cell>
        </row>
        <row r="375">
          <cell r="E375" t="str">
            <v>PB20INV0129</v>
          </cell>
          <cell r="F375" t="str">
            <v>Xerotech Securities</v>
          </cell>
          <cell r="G375" t="str">
            <v>Mangalore</v>
          </cell>
        </row>
        <row r="376">
          <cell r="E376" t="str">
            <v>PB20INV0127</v>
          </cell>
          <cell r="F376" t="str">
            <v>Portwell India Technologies Pvt Ltd</v>
          </cell>
          <cell r="G376" t="str">
            <v>Bangalore</v>
          </cell>
        </row>
        <row r="377">
          <cell r="E377" t="str">
            <v>PB20INV0127</v>
          </cell>
          <cell r="F377" t="str">
            <v>Portwell India Technologies Pvt Ltd</v>
          </cell>
          <cell r="G377" t="str">
            <v>Bangalore</v>
          </cell>
        </row>
        <row r="378">
          <cell r="E378" t="str">
            <v>BLR/OP/2021/0040</v>
          </cell>
          <cell r="F378" t="str">
            <v>Posiflex Technology India Pvt Ltd</v>
          </cell>
          <cell r="G378" t="str">
            <v>Chennai</v>
          </cell>
        </row>
        <row r="379">
          <cell r="E379" t="str">
            <v>BLR/OP/2021/0040</v>
          </cell>
          <cell r="F379" t="str">
            <v>Posiflex Technology India Pvt Ltd</v>
          </cell>
          <cell r="G379" t="str">
            <v>Chennai</v>
          </cell>
        </row>
        <row r="380">
          <cell r="E380" t="str">
            <v>PIT/DEMO/OUT/0096</v>
          </cell>
          <cell r="F380" t="str">
            <v>Posiflex Technology India Pvt Ltd</v>
          </cell>
          <cell r="G380" t="str">
            <v>Gurugram</v>
          </cell>
        </row>
        <row r="381">
          <cell r="E381" t="str">
            <v>PB20INV0131</v>
          </cell>
          <cell r="F381" t="str">
            <v>Hollasons Trading Company Pvt Ltd</v>
          </cell>
          <cell r="G381" t="str">
            <v>Bangalore</v>
          </cell>
        </row>
        <row r="382">
          <cell r="E382" t="str">
            <v>PB20INV0131</v>
          </cell>
          <cell r="F382" t="str">
            <v>Hollasons Trading Company Pvt Ltd</v>
          </cell>
          <cell r="G382" t="str">
            <v>Bangalore</v>
          </cell>
        </row>
        <row r="383">
          <cell r="E383" t="str">
            <v>PB20INV0131</v>
          </cell>
          <cell r="F383" t="str">
            <v>Hollasons Trading Company Pvt Ltd</v>
          </cell>
          <cell r="G383" t="str">
            <v>Bangalore</v>
          </cell>
        </row>
        <row r="384">
          <cell r="E384" t="str">
            <v>PB20INV0130</v>
          </cell>
          <cell r="F384" t="str">
            <v>Trent Hypermarket Private Limited</v>
          </cell>
          <cell r="G384" t="str">
            <v>Bangalore</v>
          </cell>
        </row>
        <row r="385">
          <cell r="E385" t="str">
            <v>PB20INV0132</v>
          </cell>
          <cell r="F385" t="str">
            <v>Trent Hypermarket Private Limited</v>
          </cell>
          <cell r="G385" t="str">
            <v>Bangalore</v>
          </cell>
        </row>
        <row r="386">
          <cell r="E386" t="str">
            <v>PB20INV0137</v>
          </cell>
          <cell r="F386" t="str">
            <v>Burman Hospitality Private Limited</v>
          </cell>
          <cell r="G386" t="str">
            <v>Kolkata</v>
          </cell>
        </row>
        <row r="387">
          <cell r="E387" t="str">
            <v>PB20INV0138</v>
          </cell>
          <cell r="F387" t="str">
            <v>Aditya Birla Fashion and Retail Limited</v>
          </cell>
          <cell r="G387" t="str">
            <v>Noida</v>
          </cell>
        </row>
        <row r="388">
          <cell r="E388" t="str">
            <v>PB20INV0138</v>
          </cell>
          <cell r="F388" t="str">
            <v>Aditya Birla Fashion and Retail Limited</v>
          </cell>
          <cell r="G388" t="str">
            <v>Noida</v>
          </cell>
        </row>
        <row r="389">
          <cell r="E389" t="str">
            <v>PB20INV0135</v>
          </cell>
          <cell r="F389" t="str">
            <v>Smart Solutions</v>
          </cell>
          <cell r="G389" t="str">
            <v>New Delhi</v>
          </cell>
        </row>
        <row r="390">
          <cell r="E390" t="str">
            <v>PB20INV0135</v>
          </cell>
          <cell r="F390" t="str">
            <v>Smart Solutions</v>
          </cell>
          <cell r="G390" t="str">
            <v>New Delhi</v>
          </cell>
        </row>
        <row r="391">
          <cell r="E391" t="str">
            <v>PB20INV0134</v>
          </cell>
          <cell r="F391" t="str">
            <v>Spencers Retail Limited</v>
          </cell>
          <cell r="G391" t="str">
            <v>Chennai</v>
          </cell>
        </row>
        <row r="392">
          <cell r="E392" t="str">
            <v>PB20INV0133</v>
          </cell>
          <cell r="F392" t="str">
            <v>Trent Hypermarket Private Limited</v>
          </cell>
          <cell r="G392" t="str">
            <v>Bangalore</v>
          </cell>
        </row>
        <row r="393">
          <cell r="E393" t="str">
            <v>BLR/DEMO/OUT/8748</v>
          </cell>
          <cell r="F393" t="str">
            <v>Posiflex Technology India Pvt Ltd</v>
          </cell>
          <cell r="G393" t="str">
            <v>Chennai</v>
          </cell>
        </row>
        <row r="394">
          <cell r="E394" t="str">
            <v>PB20INV0136</v>
          </cell>
          <cell r="F394" t="str">
            <v>Smart Solutions</v>
          </cell>
          <cell r="G394" t="str">
            <v>New Delhi</v>
          </cell>
        </row>
        <row r="395">
          <cell r="E395" t="str">
            <v>PB20INV0136</v>
          </cell>
          <cell r="F395" t="str">
            <v>Smart Solutions</v>
          </cell>
          <cell r="G395" t="str">
            <v>New Delhi</v>
          </cell>
        </row>
        <row r="396">
          <cell r="E396" t="str">
            <v>QB20INV0078</v>
          </cell>
          <cell r="F396" t="str">
            <v>ARZT HEALTH PVT LTD</v>
          </cell>
          <cell r="G396" t="str">
            <v>Jaipur</v>
          </cell>
        </row>
        <row r="397">
          <cell r="E397" t="str">
            <v>BLR/DEMO/OUT/8748</v>
          </cell>
          <cell r="F397" t="str">
            <v>Posiflex India Private Limited</v>
          </cell>
          <cell r="G397" t="str">
            <v>Chennai</v>
          </cell>
        </row>
        <row r="398">
          <cell r="E398" t="str">
            <v>BLR/OP/2021/0045</v>
          </cell>
          <cell r="F398" t="str">
            <v>Quinta Systems Pvt Ltd</v>
          </cell>
          <cell r="G398" t="str">
            <v>Bangalore</v>
          </cell>
        </row>
        <row r="399">
          <cell r="E399" t="str">
            <v>QB20INV0093</v>
          </cell>
          <cell r="F399" t="str">
            <v>Honeywell Automation India Limited</v>
          </cell>
          <cell r="G399" t="str">
            <v>Pune</v>
          </cell>
        </row>
        <row r="400">
          <cell r="E400" t="str">
            <v>QB20INV0097</v>
          </cell>
          <cell r="F400" t="str">
            <v>Thea Technologies Pvt Ltd</v>
          </cell>
          <cell r="G400" t="str">
            <v>Bangalore</v>
          </cell>
        </row>
        <row r="401">
          <cell r="E401" t="str">
            <v>QB20INV0096</v>
          </cell>
          <cell r="F401" t="str">
            <v>KG DENIM LIMITED</v>
          </cell>
          <cell r="G401" t="str">
            <v>Coimbatore</v>
          </cell>
        </row>
        <row r="402">
          <cell r="E402" t="str">
            <v>QB20INV0096</v>
          </cell>
          <cell r="F402" t="str">
            <v>KG DENIM LIMITED</v>
          </cell>
          <cell r="G402" t="str">
            <v>Coimbatore</v>
          </cell>
        </row>
        <row r="403">
          <cell r="E403" t="str">
            <v>QB20INV0096</v>
          </cell>
          <cell r="F403" t="str">
            <v>KG DENIM LIMITED</v>
          </cell>
          <cell r="G403" t="str">
            <v>Coimbatore</v>
          </cell>
        </row>
        <row r="404">
          <cell r="E404" t="str">
            <v>QB20INV0098</v>
          </cell>
          <cell r="F404" t="str">
            <v>Maven Automation</v>
          </cell>
          <cell r="G404" t="str">
            <v>Ahmedabad</v>
          </cell>
        </row>
        <row r="405">
          <cell r="E405" t="str">
            <v>QB20INV0076/QB20DC0005</v>
          </cell>
          <cell r="F405" t="str">
            <v>Datamatics Global Services Limited</v>
          </cell>
          <cell r="G405" t="str">
            <v>Mumbai/Pune</v>
          </cell>
        </row>
        <row r="406">
          <cell r="E406" t="str">
            <v>QB20INV0076/QB20DC0003</v>
          </cell>
          <cell r="F406" t="str">
            <v>Datamatics Global Services Limited</v>
          </cell>
          <cell r="G406" t="str">
            <v>Mumbai/Virar(East)</v>
          </cell>
        </row>
        <row r="407">
          <cell r="E407" t="str">
            <v>QB20INV0076/QB20DC0006</v>
          </cell>
          <cell r="F407" t="str">
            <v>Datamatics Global Services Limited</v>
          </cell>
          <cell r="G407" t="str">
            <v>Mumbai/Thane</v>
          </cell>
        </row>
        <row r="408">
          <cell r="E408" t="str">
            <v>QB20INV0076/QB20DC0004</v>
          </cell>
          <cell r="F408" t="str">
            <v>Datamatics Global Services Limited</v>
          </cell>
          <cell r="G408" t="str">
            <v>Mumbai/Thane</v>
          </cell>
        </row>
        <row r="409">
          <cell r="E409" t="str">
            <v>PB19INV5665</v>
          </cell>
          <cell r="F409" t="str">
            <v>AASHITECH</v>
          </cell>
          <cell r="G409" t="str">
            <v>Mumbai</v>
          </cell>
        </row>
        <row r="410">
          <cell r="E410" t="str">
            <v>PB19INV5665</v>
          </cell>
          <cell r="F410" t="str">
            <v>AASHITECH</v>
          </cell>
          <cell r="G410" t="str">
            <v>Mumbai</v>
          </cell>
        </row>
        <row r="411">
          <cell r="E411" t="str">
            <v>PB19INV5665</v>
          </cell>
          <cell r="F411" t="str">
            <v>AASHITECH</v>
          </cell>
          <cell r="G411" t="str">
            <v>Mumbai</v>
          </cell>
        </row>
        <row r="412">
          <cell r="E412" t="str">
            <v>PB19INV5665</v>
          </cell>
          <cell r="F412" t="str">
            <v>AASHITECH</v>
          </cell>
          <cell r="G412" t="str">
            <v>Mumbai</v>
          </cell>
        </row>
        <row r="413">
          <cell r="E413" t="str">
            <v>PB19INV5665</v>
          </cell>
          <cell r="F413" t="str">
            <v>AASHITECH</v>
          </cell>
          <cell r="G413" t="str">
            <v>Mumbai</v>
          </cell>
        </row>
        <row r="414">
          <cell r="E414" t="str">
            <v>PB19INV5665</v>
          </cell>
          <cell r="F414" t="str">
            <v>AASHITECH</v>
          </cell>
          <cell r="G414" t="str">
            <v>Mumbai</v>
          </cell>
        </row>
        <row r="415">
          <cell r="E415" t="str">
            <v>PB19INV5665</v>
          </cell>
          <cell r="F415" t="str">
            <v>AASHITECH</v>
          </cell>
          <cell r="G415" t="str">
            <v>Mumbai</v>
          </cell>
        </row>
        <row r="416">
          <cell r="E416" t="str">
            <v>PB19INV5665</v>
          </cell>
          <cell r="F416" t="str">
            <v>AASHITECH</v>
          </cell>
          <cell r="G416" t="str">
            <v>Mumbai</v>
          </cell>
        </row>
        <row r="417">
          <cell r="E417" t="str">
            <v>PB20INV0141</v>
          </cell>
          <cell r="F417" t="str">
            <v>Quinta Systems Pvt Ltd</v>
          </cell>
          <cell r="G417" t="str">
            <v>Bangalore</v>
          </cell>
        </row>
        <row r="418">
          <cell r="E418" t="str">
            <v>PB20INV0140</v>
          </cell>
          <cell r="F418" t="str">
            <v>Quinta Systems Pvt Ltd</v>
          </cell>
          <cell r="G418" t="str">
            <v>Bangalore</v>
          </cell>
        </row>
        <row r="419">
          <cell r="E419" t="str">
            <v>PB20INV0142</v>
          </cell>
          <cell r="F419" t="str">
            <v>Quinta Systems Pvt Ltd</v>
          </cell>
          <cell r="G419" t="str">
            <v>Bangalore</v>
          </cell>
        </row>
        <row r="420">
          <cell r="E420" t="str">
            <v>PB20INV0142</v>
          </cell>
          <cell r="F420" t="str">
            <v>Quinta Systems Pvt Ltd</v>
          </cell>
          <cell r="G420" t="str">
            <v>Bangalore</v>
          </cell>
        </row>
        <row r="421">
          <cell r="E421" t="str">
            <v>PB20INV0142</v>
          </cell>
          <cell r="F421" t="str">
            <v>Quinta Systems Pvt Ltd</v>
          </cell>
          <cell r="G421" t="str">
            <v>Bangalore</v>
          </cell>
        </row>
        <row r="422">
          <cell r="E422" t="str">
            <v>PB20INV0139</v>
          </cell>
          <cell r="F422" t="str">
            <v>AASHITECH</v>
          </cell>
          <cell r="G422" t="str">
            <v>Mumbai</v>
          </cell>
        </row>
        <row r="423">
          <cell r="E423" t="str">
            <v>PB20INV0139</v>
          </cell>
          <cell r="F423" t="str">
            <v>AASHITECH</v>
          </cell>
          <cell r="G423" t="str">
            <v>Mumbai</v>
          </cell>
        </row>
        <row r="424">
          <cell r="E424" t="str">
            <v>PB20INV0139</v>
          </cell>
          <cell r="F424" t="str">
            <v>AASHITECH</v>
          </cell>
          <cell r="G424" t="str">
            <v>Mumbai</v>
          </cell>
        </row>
        <row r="425">
          <cell r="E425" t="str">
            <v>PB20INV0139</v>
          </cell>
          <cell r="F425" t="str">
            <v>AASHITECH</v>
          </cell>
          <cell r="G425" t="str">
            <v>Mumbai</v>
          </cell>
        </row>
        <row r="426">
          <cell r="E426" t="str">
            <v>PB20INV0139</v>
          </cell>
          <cell r="F426" t="str">
            <v>AASHITECH</v>
          </cell>
          <cell r="G426" t="str">
            <v>Mumbai</v>
          </cell>
        </row>
        <row r="427">
          <cell r="E427" t="str">
            <v>PB20INV0147</v>
          </cell>
          <cell r="F427" t="str">
            <v>Reliance Retail Limited</v>
          </cell>
          <cell r="G427" t="str">
            <v>New Delhi</v>
          </cell>
        </row>
        <row r="428">
          <cell r="E428" t="str">
            <v>PB20INV0150</v>
          </cell>
          <cell r="F428" t="str">
            <v>Reliance Retail Limited</v>
          </cell>
          <cell r="G428" t="str">
            <v>New Delhi</v>
          </cell>
        </row>
        <row r="429">
          <cell r="E429" t="str">
            <v>PB20INV0143</v>
          </cell>
          <cell r="F429" t="str">
            <v>Quinta Systems Pvt Ltd</v>
          </cell>
          <cell r="G429" t="str">
            <v>Bangalore</v>
          </cell>
        </row>
        <row r="430">
          <cell r="E430" t="str">
            <v>PB20INV0144</v>
          </cell>
          <cell r="F430" t="str">
            <v>Quinta Systems Pvt Ltd</v>
          </cell>
          <cell r="G430" t="str">
            <v>Bangalore</v>
          </cell>
        </row>
        <row r="431">
          <cell r="E431" t="str">
            <v>QB20INV0101</v>
          </cell>
          <cell r="F431" t="str">
            <v>More Retail Limited</v>
          </cell>
          <cell r="G431" t="str">
            <v>Bangalore</v>
          </cell>
        </row>
        <row r="432">
          <cell r="E432" t="str">
            <v>QB20INV0100</v>
          </cell>
          <cell r="F432" t="str">
            <v>More Retail Limited</v>
          </cell>
          <cell r="G432" t="str">
            <v>Bangalore</v>
          </cell>
        </row>
        <row r="433">
          <cell r="E433" t="str">
            <v>QB20INV0099</v>
          </cell>
          <cell r="F433" t="str">
            <v>Endurance Technologies Ltd</v>
          </cell>
          <cell r="G433" t="str">
            <v>Pune</v>
          </cell>
        </row>
        <row r="434">
          <cell r="E434" t="str">
            <v>QB20INV0099</v>
          </cell>
          <cell r="F434" t="str">
            <v>Endurance Technologies Ltd</v>
          </cell>
          <cell r="G434" t="str">
            <v>Pune</v>
          </cell>
        </row>
        <row r="435">
          <cell r="E435" t="str">
            <v>QB20INV0099</v>
          </cell>
          <cell r="F435" t="str">
            <v>Endurance Technologies Ltd</v>
          </cell>
          <cell r="G435" t="str">
            <v>Pune</v>
          </cell>
        </row>
        <row r="436">
          <cell r="E436" t="str">
            <v>PIT20INV00005</v>
          </cell>
          <cell r="F436" t="str">
            <v>Restech Pharmaceuticals</v>
          </cell>
          <cell r="G436" t="str">
            <v>Ahmedabad</v>
          </cell>
        </row>
        <row r="437">
          <cell r="E437" t="str">
            <v>PB20INV0172</v>
          </cell>
          <cell r="F437" t="str">
            <v>Quinta Systems Pvt Ltd</v>
          </cell>
          <cell r="G437" t="str">
            <v>Bangalore</v>
          </cell>
        </row>
        <row r="438">
          <cell r="E438" t="str">
            <v>PB20INV0173</v>
          </cell>
          <cell r="F438" t="str">
            <v>Quinta Systems Pvt Ltd</v>
          </cell>
          <cell r="G438" t="str">
            <v>Bangalore</v>
          </cell>
        </row>
        <row r="439">
          <cell r="E439" t="str">
            <v>PB20INV0173</v>
          </cell>
          <cell r="F439" t="str">
            <v>Quinta Systems Pvt Ltd</v>
          </cell>
          <cell r="G439" t="str">
            <v>Bangalore</v>
          </cell>
        </row>
        <row r="440">
          <cell r="E440" t="str">
            <v>PB20INV0173</v>
          </cell>
          <cell r="F440" t="str">
            <v>Quinta Systems Pvt Ltd</v>
          </cell>
          <cell r="G440" t="str">
            <v>Bangalore</v>
          </cell>
        </row>
        <row r="441">
          <cell r="E441" t="str">
            <v>PB20INV0152</v>
          </cell>
          <cell r="F441" t="str">
            <v>Shiji India LLP - Chartered Hotels Pvt Ltd</v>
          </cell>
          <cell r="G441" t="str">
            <v>Gurgaon - Raipur</v>
          </cell>
        </row>
        <row r="442">
          <cell r="E442" t="str">
            <v>PB20INV0152</v>
          </cell>
          <cell r="F442" t="str">
            <v>Shiji India LLP - Chartered Hotels Pvt Ltd</v>
          </cell>
          <cell r="G442" t="str">
            <v>Gurgaon - Raipur</v>
          </cell>
        </row>
        <row r="443">
          <cell r="E443" t="str">
            <v>PB20INV0152</v>
          </cell>
          <cell r="F443" t="str">
            <v>Shiji India LLP - Chartered Hotels Pvt Ltd</v>
          </cell>
          <cell r="G443" t="str">
            <v>Gurgaon - Raipur</v>
          </cell>
        </row>
        <row r="444">
          <cell r="E444" t="str">
            <v>PB20INV0152</v>
          </cell>
          <cell r="F444" t="str">
            <v>Shiji India LLP - Chartered Hotels Pvt Ltd</v>
          </cell>
          <cell r="G444" t="str">
            <v>Gurgaon - Raipur</v>
          </cell>
        </row>
        <row r="445">
          <cell r="E445" t="str">
            <v>PB20INV0152</v>
          </cell>
          <cell r="F445" t="str">
            <v>Shiji India LLP - Chartered Hotels Pvt Ltd</v>
          </cell>
          <cell r="G445" t="str">
            <v>Gurgaon - Raipur</v>
          </cell>
        </row>
        <row r="446">
          <cell r="E446" t="str">
            <v>PB20INV0152</v>
          </cell>
          <cell r="F446" t="str">
            <v>Shiji India LLP - Chartered Hotels Pvt Ltd</v>
          </cell>
          <cell r="G446" t="str">
            <v>Gurgaon - Raipur</v>
          </cell>
        </row>
        <row r="447">
          <cell r="E447" t="str">
            <v>PB20INV0152</v>
          </cell>
          <cell r="F447" t="str">
            <v>Shiji India LLP - Chartered Hotels Pvt Ltd</v>
          </cell>
          <cell r="G447" t="str">
            <v>Gurgaon - Raipur</v>
          </cell>
        </row>
        <row r="448">
          <cell r="E448" t="str">
            <v>PB20INV0152</v>
          </cell>
          <cell r="F448" t="str">
            <v>Shiji India LLP - Chartered Hotels Pvt Ltd</v>
          </cell>
          <cell r="G448" t="str">
            <v>Gurgaon - Raipur</v>
          </cell>
        </row>
        <row r="449">
          <cell r="E449" t="str">
            <v>PB20INV0152</v>
          </cell>
          <cell r="F449" t="str">
            <v>Shiji India LLP - Chartered Hotels Pvt Ltd</v>
          </cell>
          <cell r="G449" t="str">
            <v>Gurgaon - Raipur</v>
          </cell>
        </row>
        <row r="450">
          <cell r="E450" t="str">
            <v>PB20INV0151</v>
          </cell>
          <cell r="F450" t="str">
            <v>Shiji India LLP - Chartered Hampi Hotels Pvt Ltd</v>
          </cell>
          <cell r="G450" t="str">
            <v>Gurgaon - Bellary</v>
          </cell>
        </row>
        <row r="451">
          <cell r="E451" t="str">
            <v>PB20INV0151</v>
          </cell>
          <cell r="F451" t="str">
            <v>Shiji India LLP - Chartered Hampi Hotels Pvt Ltd</v>
          </cell>
          <cell r="G451" t="str">
            <v>Gurgaon - Bellary</v>
          </cell>
        </row>
        <row r="452">
          <cell r="E452" t="str">
            <v>PB20INV0151</v>
          </cell>
          <cell r="F452" t="str">
            <v>Shiji India LLP - Chartered Hampi Hotels Pvt Ltd</v>
          </cell>
          <cell r="G452" t="str">
            <v>Gurgaon - Bellary</v>
          </cell>
        </row>
        <row r="453">
          <cell r="E453" t="str">
            <v>PB20INV0151</v>
          </cell>
          <cell r="F453" t="str">
            <v>Shiji India LLP - Chartered Hampi Hotels Pvt Ltd</v>
          </cell>
          <cell r="G453" t="str">
            <v>Gurgaon - Bellary</v>
          </cell>
        </row>
        <row r="454">
          <cell r="E454" t="str">
            <v>PB20INV0151</v>
          </cell>
          <cell r="F454" t="str">
            <v>Shiji India LLP - Chartered Hampi Hotels Pvt Ltd</v>
          </cell>
          <cell r="G454" t="str">
            <v>Gurgaon - Bellary</v>
          </cell>
        </row>
        <row r="455">
          <cell r="E455" t="str">
            <v>PB20INV0151</v>
          </cell>
          <cell r="F455" t="str">
            <v>Shiji India LLP - Chartered Hampi Hotels Pvt Ltd</v>
          </cell>
          <cell r="G455" t="str">
            <v>Gurgaon - Bellary</v>
          </cell>
        </row>
        <row r="456">
          <cell r="E456" t="str">
            <v>PB20INV0151</v>
          </cell>
          <cell r="F456" t="str">
            <v>Shiji India LLP - Chartered Hampi Hotels Pvt Ltd</v>
          </cell>
          <cell r="G456" t="str">
            <v>Gurgaon - Bellary</v>
          </cell>
        </row>
        <row r="457">
          <cell r="E457" t="str">
            <v>PB20INV0151</v>
          </cell>
          <cell r="F457" t="str">
            <v>Shiji India LLP - Chartered Hampi Hotels Pvt Ltd</v>
          </cell>
          <cell r="G457" t="str">
            <v>Gurgaon - Bellary</v>
          </cell>
        </row>
        <row r="458">
          <cell r="E458" t="str">
            <v>PB20INV0151</v>
          </cell>
          <cell r="F458" t="str">
            <v>Shiji India LLP - Chartered Hampi Hotels Pvt Ltd</v>
          </cell>
          <cell r="G458" t="str">
            <v>Gurgaon - Bellary</v>
          </cell>
        </row>
        <row r="459">
          <cell r="E459" t="str">
            <v>PB20INV0174</v>
          </cell>
          <cell r="F459" t="str">
            <v>Aegis Infoware Pvt Ltd</v>
          </cell>
          <cell r="G459" t="str">
            <v>Ahmedabad</v>
          </cell>
        </row>
        <row r="460">
          <cell r="E460" t="str">
            <v>PB20INV0174</v>
          </cell>
          <cell r="F460" t="str">
            <v>Aegis Infoware Pvt Ltd</v>
          </cell>
          <cell r="G460" t="str">
            <v>Ahmedabad</v>
          </cell>
        </row>
        <row r="461">
          <cell r="E461" t="str">
            <v>PB20INV0174</v>
          </cell>
          <cell r="F461" t="str">
            <v>Aegis Infoware Pvt Ltd</v>
          </cell>
          <cell r="G461" t="str">
            <v>Ahmedabad</v>
          </cell>
        </row>
        <row r="462">
          <cell r="E462" t="str">
            <v>PB20INV0175</v>
          </cell>
          <cell r="F462" t="str">
            <v>Aegis Infoware Pvt Ltd</v>
          </cell>
          <cell r="G462" t="str">
            <v>Ahmedabad</v>
          </cell>
        </row>
        <row r="463">
          <cell r="E463" t="str">
            <v>PB20INV0175</v>
          </cell>
          <cell r="F463" t="str">
            <v>Aegis Infoware Pvt Ltd</v>
          </cell>
          <cell r="G463" t="str">
            <v>Ahmedabad</v>
          </cell>
        </row>
        <row r="464">
          <cell r="E464" t="str">
            <v>PB20INV0171</v>
          </cell>
          <cell r="F464" t="str">
            <v>Tata Starbucks Pvt Ltd</v>
          </cell>
          <cell r="G464" t="str">
            <v>Bangalore</v>
          </cell>
        </row>
        <row r="465">
          <cell r="E465" t="str">
            <v>PB20INV0170</v>
          </cell>
          <cell r="F465" t="str">
            <v>Tata Starbucks Pvt Ltd</v>
          </cell>
          <cell r="G465" t="str">
            <v>Chennai</v>
          </cell>
        </row>
        <row r="466">
          <cell r="E466" t="str">
            <v>PB20INV0169</v>
          </cell>
          <cell r="F466" t="str">
            <v>Tata Starbucks Pvt Ltd</v>
          </cell>
          <cell r="G466" t="str">
            <v>Hyderabad</v>
          </cell>
        </row>
        <row r="467">
          <cell r="E467" t="str">
            <v>PB20INV0166</v>
          </cell>
          <cell r="F467" t="str">
            <v>Tata Starbucks Pvt Ltd</v>
          </cell>
          <cell r="G467" t="str">
            <v>Bangalore</v>
          </cell>
        </row>
        <row r="468">
          <cell r="E468" t="str">
            <v>PB20INV0168</v>
          </cell>
          <cell r="F468" t="str">
            <v>Tata Starbucks Pvt Ltd</v>
          </cell>
          <cell r="G468" t="str">
            <v>Hyderabad</v>
          </cell>
        </row>
        <row r="469">
          <cell r="E469" t="str">
            <v>PB20INV0167</v>
          </cell>
          <cell r="F469" t="str">
            <v>Tata Starbucks Pvt Ltd</v>
          </cell>
          <cell r="G469" t="str">
            <v>Bangalore</v>
          </cell>
        </row>
        <row r="470">
          <cell r="E470" t="str">
            <v>PB20INV0165</v>
          </cell>
          <cell r="F470" t="str">
            <v>Tata Starbucks Pvt Ltd</v>
          </cell>
          <cell r="G470" t="str">
            <v>Bangalore</v>
          </cell>
        </row>
        <row r="471">
          <cell r="E471" t="str">
            <v>PB20INV0161</v>
          </cell>
          <cell r="F471" t="str">
            <v>Trent Hypermarket Pvt Ltd</v>
          </cell>
          <cell r="G471" t="str">
            <v>Navi Mumbai</v>
          </cell>
        </row>
        <row r="472">
          <cell r="E472" t="str">
            <v>PB20INV0156</v>
          </cell>
          <cell r="F472" t="str">
            <v>Trent Hypermarket Pvt Ltd</v>
          </cell>
          <cell r="G472" t="str">
            <v>Pune</v>
          </cell>
        </row>
        <row r="473">
          <cell r="E473" t="str">
            <v>PB20INV0164</v>
          </cell>
          <cell r="F473" t="str">
            <v>Trent Hypermarket Pvt Ltd</v>
          </cell>
          <cell r="G473" t="str">
            <v>Mumbai</v>
          </cell>
        </row>
        <row r="474">
          <cell r="E474" t="str">
            <v>PB20INV0157</v>
          </cell>
          <cell r="F474" t="str">
            <v>Trent Hypermarket Pvt Ltd</v>
          </cell>
          <cell r="G474" t="str">
            <v>Bangalore</v>
          </cell>
        </row>
        <row r="475">
          <cell r="E475" t="str">
            <v>PB20INV0157</v>
          </cell>
          <cell r="F475" t="str">
            <v>Trent Hypermarket Pvt Ltd</v>
          </cell>
          <cell r="G475" t="str">
            <v>Bangalore</v>
          </cell>
        </row>
        <row r="476">
          <cell r="E476" t="str">
            <v>PB20INV0157</v>
          </cell>
          <cell r="F476" t="str">
            <v>Trent Hypermarket Pvt Ltd</v>
          </cell>
          <cell r="G476" t="str">
            <v>Bangalore</v>
          </cell>
        </row>
        <row r="477">
          <cell r="E477" t="str">
            <v>PB20INV0157</v>
          </cell>
          <cell r="F477" t="str">
            <v>Trent Hypermarket Pvt Ltd</v>
          </cell>
          <cell r="G477" t="str">
            <v>Bangalore</v>
          </cell>
        </row>
        <row r="478">
          <cell r="E478" t="str">
            <v>PB20INV0157</v>
          </cell>
          <cell r="F478" t="str">
            <v>Trent Hypermarket Pvt Ltd</v>
          </cell>
          <cell r="G478" t="str">
            <v>Bangalore</v>
          </cell>
        </row>
        <row r="479">
          <cell r="E479" t="str">
            <v>PB20INV0162</v>
          </cell>
          <cell r="F479" t="str">
            <v>Fiora Hypermarket Limited</v>
          </cell>
          <cell r="G479" t="str">
            <v>Ahmedabad</v>
          </cell>
        </row>
        <row r="480">
          <cell r="E480" t="str">
            <v>PB20INV0163</v>
          </cell>
          <cell r="F480" t="str">
            <v>Trent Hypermarket Pvt Ltd</v>
          </cell>
          <cell r="G480" t="str">
            <v>Mumbai</v>
          </cell>
        </row>
        <row r="481">
          <cell r="E481" t="str">
            <v>PB20INV0154</v>
          </cell>
          <cell r="F481" t="str">
            <v>Trent Hypermarket Pvt Ltd</v>
          </cell>
          <cell r="G481" t="str">
            <v>Pune</v>
          </cell>
        </row>
        <row r="482">
          <cell r="E482" t="str">
            <v>PB20INV0154</v>
          </cell>
          <cell r="F482" t="str">
            <v>Trent Hypermarket Pvt Ltd</v>
          </cell>
          <cell r="G482" t="str">
            <v>Pune</v>
          </cell>
        </row>
        <row r="483">
          <cell r="E483" t="str">
            <v>PB20INV0154</v>
          </cell>
          <cell r="F483" t="str">
            <v>Trent Hypermarket Pvt Ltd</v>
          </cell>
          <cell r="G483" t="str">
            <v>Pune</v>
          </cell>
        </row>
        <row r="484">
          <cell r="E484" t="str">
            <v>PB20INV0154</v>
          </cell>
          <cell r="F484" t="str">
            <v>Trent Hypermarket Pvt Ltd</v>
          </cell>
          <cell r="G484" t="str">
            <v>Pune</v>
          </cell>
        </row>
        <row r="485">
          <cell r="E485" t="str">
            <v>PB20INV0155</v>
          </cell>
          <cell r="F485" t="str">
            <v>Trent Hypermarket Pvt Ltd</v>
          </cell>
          <cell r="G485" t="str">
            <v>Pune</v>
          </cell>
        </row>
        <row r="486">
          <cell r="E486" t="str">
            <v>PB20INV0158</v>
          </cell>
          <cell r="F486" t="str">
            <v>Trent Hypermarket Pvt Ltd</v>
          </cell>
          <cell r="G486" t="str">
            <v>Hyderabad</v>
          </cell>
        </row>
        <row r="487">
          <cell r="E487" t="str">
            <v>PB20INV0160</v>
          </cell>
          <cell r="F487" t="str">
            <v>Trent Hypermarket Pvt Ltd</v>
          </cell>
          <cell r="G487" t="str">
            <v>Hyderabad</v>
          </cell>
        </row>
        <row r="488">
          <cell r="E488" t="str">
            <v>PB20INV0159</v>
          </cell>
          <cell r="F488" t="str">
            <v>Trent Hypermarket Pvt Ltd</v>
          </cell>
          <cell r="G488" t="str">
            <v>Pune</v>
          </cell>
        </row>
        <row r="489">
          <cell r="E489" t="str">
            <v>PB20INV0146</v>
          </cell>
          <cell r="F489" t="str">
            <v>Turbonet Systems Pvt Ltd - Arya Omnitalk Wireless Solutions</v>
          </cell>
          <cell r="G489" t="str">
            <v>Vidhyavihar - Pune</v>
          </cell>
        </row>
        <row r="490">
          <cell r="E490" t="str">
            <v>PB20INV0146</v>
          </cell>
          <cell r="F490" t="str">
            <v>Turbonet Systems Pvt Ltd - Arya Omnitalk Wireless Solutions</v>
          </cell>
          <cell r="G490" t="str">
            <v>Vidhyavihar - Pune</v>
          </cell>
        </row>
        <row r="491">
          <cell r="E491" t="str">
            <v>PB20INV0145</v>
          </cell>
          <cell r="F491" t="str">
            <v>Turbonet Systems Pvt Ltd - Arya Omnitalk Wireless Solutions</v>
          </cell>
          <cell r="G491" t="str">
            <v>Vidhyavihar - Pune</v>
          </cell>
        </row>
        <row r="492">
          <cell r="E492" t="str">
            <v>PB20INV0145</v>
          </cell>
          <cell r="F492" t="str">
            <v>Turbonet Systems Pvt Ltd - Arya Omnitalk Wireless Solutions</v>
          </cell>
          <cell r="G492" t="str">
            <v>Vidhyavihar - Pune</v>
          </cell>
        </row>
        <row r="493">
          <cell r="E493" t="str">
            <v>PB20INV0145</v>
          </cell>
          <cell r="F493" t="str">
            <v>Turbonet Systems Pvt Ltd - Arya Omnitalk Wireless Solutions</v>
          </cell>
          <cell r="G493" t="str">
            <v>Vidhyavihar - Pune</v>
          </cell>
        </row>
        <row r="494">
          <cell r="E494" t="str">
            <v>PB20INV0173</v>
          </cell>
          <cell r="F494" t="str">
            <v>Quinta Systems Pvt Ltd</v>
          </cell>
          <cell r="G494" t="str">
            <v>Bangalore</v>
          </cell>
        </row>
        <row r="495">
          <cell r="E495" t="str">
            <v>PB20INV0173</v>
          </cell>
          <cell r="F495" t="str">
            <v>Quinta Systems Pvt Ltd</v>
          </cell>
          <cell r="G495" t="str">
            <v>Bangalore</v>
          </cell>
        </row>
        <row r="496">
          <cell r="E496" t="str">
            <v>PB20INV0173</v>
          </cell>
          <cell r="F496" t="str">
            <v>Quinta Systems Pvt Ltd</v>
          </cell>
          <cell r="G496" t="str">
            <v>Bangalore</v>
          </cell>
        </row>
        <row r="497">
          <cell r="E497" t="str">
            <v>PB20INV0172</v>
          </cell>
          <cell r="F497" t="str">
            <v>Quinta Systems Pvt Ltd</v>
          </cell>
          <cell r="G497" t="str">
            <v>Bangalore</v>
          </cell>
        </row>
        <row r="498">
          <cell r="E498" t="str">
            <v>PB20INV0153</v>
          </cell>
          <cell r="F498" t="str">
            <v>Portwell India technology Pvt Ltd</v>
          </cell>
          <cell r="G498" t="str">
            <v>Bangalore</v>
          </cell>
        </row>
        <row r="499">
          <cell r="E499" t="str">
            <v>BLR/NR/2021/0020</v>
          </cell>
          <cell r="F499" t="str">
            <v>Barcode Technologies</v>
          </cell>
          <cell r="G499" t="str">
            <v>Mahe</v>
          </cell>
        </row>
        <row r="500">
          <cell r="E500" t="str">
            <v>QBLR/NR/2021/0003</v>
          </cell>
          <cell r="F500" t="str">
            <v>Instakart Services Pvt Ltd</v>
          </cell>
          <cell r="G500" t="str">
            <v>Fariabad</v>
          </cell>
        </row>
        <row r="501">
          <cell r="E501" t="str">
            <v>QB20INV0105</v>
          </cell>
          <cell r="F501" t="str">
            <v>Amazon Transportation Services Private Limited</v>
          </cell>
          <cell r="G501" t="str">
            <v>Hyderabad</v>
          </cell>
        </row>
        <row r="502">
          <cell r="E502" t="str">
            <v>QB20INV0108</v>
          </cell>
          <cell r="F502" t="str">
            <v>Amazon Transportation Services Private Limited</v>
          </cell>
          <cell r="G502" t="str">
            <v>Thane</v>
          </cell>
        </row>
        <row r="503">
          <cell r="E503" t="str">
            <v>QB20INV0107</v>
          </cell>
          <cell r="F503" t="str">
            <v>Amazon Transportation Services Private Limited</v>
          </cell>
          <cell r="G503" t="str">
            <v>Hyderabad</v>
          </cell>
        </row>
        <row r="504">
          <cell r="E504" t="str">
            <v>QB20INV0106</v>
          </cell>
          <cell r="F504" t="str">
            <v>Amazon Transportation Services Private Limited</v>
          </cell>
          <cell r="G504" t="str">
            <v>Gurgaon</v>
          </cell>
        </row>
        <row r="505">
          <cell r="E505" t="str">
            <v>QB20INV0103</v>
          </cell>
          <cell r="F505" t="str">
            <v>InstaKart Services Private Limited</v>
          </cell>
          <cell r="G505" t="str">
            <v>Delhi</v>
          </cell>
        </row>
        <row r="506">
          <cell r="E506" t="str">
            <v>QB20INV0103</v>
          </cell>
          <cell r="F506" t="str">
            <v>InstaKart Services Private Limited</v>
          </cell>
          <cell r="G506" t="str">
            <v>Delhi</v>
          </cell>
        </row>
        <row r="507">
          <cell r="E507" t="str">
            <v>PB20INV0180</v>
          </cell>
          <cell r="F507" t="str">
            <v xml:space="preserve">Innovative Solutions </v>
          </cell>
          <cell r="G507" t="str">
            <v>Ahemedabad</v>
          </cell>
        </row>
        <row r="508">
          <cell r="E508" t="str">
            <v>PB20INV0180</v>
          </cell>
          <cell r="F508" t="str">
            <v xml:space="preserve">Innovative Solutions </v>
          </cell>
          <cell r="G508" t="str">
            <v>Ahemedabad</v>
          </cell>
        </row>
        <row r="509">
          <cell r="E509" t="str">
            <v>PB20INV0179</v>
          </cell>
          <cell r="F509" t="str">
            <v>Tata Starbucks Ltd</v>
          </cell>
          <cell r="G509" t="str">
            <v>Pune</v>
          </cell>
        </row>
        <row r="510">
          <cell r="E510" t="str">
            <v>PB20INV0179</v>
          </cell>
          <cell r="F510" t="str">
            <v>Tata Starbucks Ltd</v>
          </cell>
          <cell r="G510" t="str">
            <v>Pune</v>
          </cell>
        </row>
        <row r="511">
          <cell r="E511" t="str">
            <v>PB20INV0181</v>
          </cell>
          <cell r="F511" t="str">
            <v>Trent Hypermarket Private Limited</v>
          </cell>
          <cell r="G511" t="str">
            <v>Kolhapur</v>
          </cell>
        </row>
        <row r="512">
          <cell r="E512" t="str">
            <v>PB20INV0181</v>
          </cell>
          <cell r="F512" t="str">
            <v>Trent Hypermarket Private Limited</v>
          </cell>
          <cell r="G512" t="str">
            <v>Kolhapur</v>
          </cell>
        </row>
        <row r="513">
          <cell r="E513" t="str">
            <v>PB20INV0181</v>
          </cell>
          <cell r="F513" t="str">
            <v>Trent Hypermarket Private Limited</v>
          </cell>
          <cell r="G513" t="str">
            <v>Kolhapur</v>
          </cell>
        </row>
        <row r="514">
          <cell r="E514" t="str">
            <v>PB20INV0181</v>
          </cell>
          <cell r="F514" t="str">
            <v>Trent Hypermarket Private Limited</v>
          </cell>
          <cell r="G514" t="str">
            <v>Kolhapur</v>
          </cell>
        </row>
        <row r="515">
          <cell r="E515" t="str">
            <v>PB20INV0181</v>
          </cell>
          <cell r="F515" t="str">
            <v>Trent Hypermarket Private Limited</v>
          </cell>
          <cell r="G515" t="str">
            <v>Kolhapur</v>
          </cell>
        </row>
        <row r="516">
          <cell r="E516" t="str">
            <v>PB20INV0181</v>
          </cell>
          <cell r="F516" t="str">
            <v>Trent Hypermarket Private Limited</v>
          </cell>
          <cell r="G516" t="str">
            <v>Kolhapur</v>
          </cell>
        </row>
        <row r="517">
          <cell r="E517" t="str">
            <v>PB20INV0181</v>
          </cell>
          <cell r="F517" t="str">
            <v>Trent Hypermarket Private Limited</v>
          </cell>
          <cell r="G517" t="str">
            <v>Kolhapur</v>
          </cell>
        </row>
        <row r="518">
          <cell r="E518" t="str">
            <v>PB20INV0181</v>
          </cell>
          <cell r="F518" t="str">
            <v>Trent Hypermarket Private Limited</v>
          </cell>
          <cell r="G518" t="str">
            <v>Kolhapur</v>
          </cell>
        </row>
        <row r="519">
          <cell r="E519" t="str">
            <v>PB20INV0181/BLR/DEMO/OUT/8784</v>
          </cell>
          <cell r="F519" t="str">
            <v>Trent Hypermarket Private Limited</v>
          </cell>
          <cell r="G519" t="str">
            <v>Kolhapur</v>
          </cell>
        </row>
        <row r="520">
          <cell r="E520" t="str">
            <v>PB20INV0149</v>
          </cell>
          <cell r="F520" t="str">
            <v>Turbonet Systems Pvt Ltd - Kent Intelligent Transportation Systems Pvt Ltd</v>
          </cell>
          <cell r="G520" t="str">
            <v>Vidhyavihar - Pune</v>
          </cell>
        </row>
        <row r="521">
          <cell r="E521" t="str">
            <v>PB20INV0149</v>
          </cell>
          <cell r="F521" t="str">
            <v>Turbonet Systems Pvt Ltd - Kent Intelligent Transportation Systems Pvt Ltd</v>
          </cell>
          <cell r="G521" t="str">
            <v>Vidhyavihar - Pune</v>
          </cell>
        </row>
        <row r="522">
          <cell r="E522" t="str">
            <v>PB20INV0149</v>
          </cell>
          <cell r="F522" t="str">
            <v>Turbonet Systems Pvt Ltd - Kent Intelligent Transportation Systems Pvt Ltd</v>
          </cell>
          <cell r="G522" t="str">
            <v>Vidhyavihar - Pune</v>
          </cell>
        </row>
        <row r="523">
          <cell r="E523" t="str">
            <v>PB20INV0149</v>
          </cell>
          <cell r="F523" t="str">
            <v>Turbonet Systems Pvt Ltd - Kent Intelligent Transportation Systems Pvt Ltd</v>
          </cell>
          <cell r="G523" t="str">
            <v>Vidhyavihar - Pune</v>
          </cell>
        </row>
        <row r="524">
          <cell r="E524">
            <v>1</v>
          </cell>
          <cell r="F524" t="str">
            <v>Communications Test Design India Private Ltd</v>
          </cell>
          <cell r="G524" t="str">
            <v>Mumbai</v>
          </cell>
        </row>
        <row r="525">
          <cell r="E525" t="str">
            <v>QB20INV0104</v>
          </cell>
          <cell r="F525" t="str">
            <v>InstaKart Services Private Limited</v>
          </cell>
          <cell r="G525" t="str">
            <v>Delhi</v>
          </cell>
        </row>
        <row r="526">
          <cell r="E526" t="str">
            <v>QB20INV0104</v>
          </cell>
          <cell r="F526" t="str">
            <v>InstaKart Services Private Limited</v>
          </cell>
          <cell r="G526" t="str">
            <v>Delhi</v>
          </cell>
        </row>
        <row r="527">
          <cell r="E527" t="str">
            <v>QB20INV0109</v>
          </cell>
          <cell r="F527" t="str">
            <v>Bartech Data Systems Private Limited</v>
          </cell>
          <cell r="G527" t="str">
            <v>Palghar</v>
          </cell>
        </row>
        <row r="528">
          <cell r="E528" t="str">
            <v>PB20INV0183</v>
          </cell>
          <cell r="F528" t="str">
            <v>Datamatics Global Services Limited</v>
          </cell>
          <cell r="G528" t="str">
            <v>Mumbai</v>
          </cell>
        </row>
        <row r="529">
          <cell r="E529" t="str">
            <v>PB20INV0184</v>
          </cell>
          <cell r="F529" t="str">
            <v>5th Dimension</v>
          </cell>
          <cell r="G529" t="str">
            <v>Pune</v>
          </cell>
        </row>
        <row r="530">
          <cell r="E530" t="str">
            <v>PB20INV0182</v>
          </cell>
          <cell r="F530" t="str">
            <v>Quinta Systems Pvt Ltd</v>
          </cell>
          <cell r="G530" t="str">
            <v>Bangalore</v>
          </cell>
        </row>
        <row r="531">
          <cell r="E531" t="str">
            <v>PB20INV0182</v>
          </cell>
          <cell r="F531" t="str">
            <v>Quinta Systems Pvt Ltd</v>
          </cell>
          <cell r="G531" t="str">
            <v>Bangalore</v>
          </cell>
        </row>
        <row r="532">
          <cell r="E532" t="str">
            <v>PB20INV0185</v>
          </cell>
          <cell r="F532" t="str">
            <v>SnapBizz Cloud Tech Private Limited</v>
          </cell>
          <cell r="G532" t="str">
            <v>Bangalore</v>
          </cell>
        </row>
        <row r="533">
          <cell r="E533" t="str">
            <v>PB20INV0189</v>
          </cell>
          <cell r="F533" t="str">
            <v>Quinta Systems Private Limited</v>
          </cell>
          <cell r="G533" t="str">
            <v>Bangalore</v>
          </cell>
        </row>
        <row r="534">
          <cell r="E534" t="str">
            <v>PB20INV0192</v>
          </cell>
          <cell r="F534" t="str">
            <v>Decathlon Sports India Pvt Ltd</v>
          </cell>
          <cell r="G534" t="str">
            <v>Lucknow</v>
          </cell>
        </row>
        <row r="535">
          <cell r="E535" t="str">
            <v>PB20INV0191</v>
          </cell>
          <cell r="F535" t="str">
            <v>Decathlon Sports India Pvt Ltd</v>
          </cell>
          <cell r="G535" t="str">
            <v>Lucknow</v>
          </cell>
        </row>
        <row r="536">
          <cell r="E536" t="str">
            <v>PB19INV5613</v>
          </cell>
          <cell r="F536" t="str">
            <v>Burger King India Pvt Ltd</v>
          </cell>
          <cell r="G536" t="str">
            <v>Gurgaon</v>
          </cell>
        </row>
        <row r="537">
          <cell r="E537" t="str">
            <v>PB20INV0190</v>
          </cell>
          <cell r="F537" t="str">
            <v>Burger King India Pvt Ltd</v>
          </cell>
          <cell r="G537" t="str">
            <v>Gurgaon</v>
          </cell>
        </row>
        <row r="538">
          <cell r="E538" t="str">
            <v>PB20INV0186</v>
          </cell>
          <cell r="F538" t="str">
            <v>Shiji (India) LLP/Juniper Hotels Private Limited</v>
          </cell>
          <cell r="G538" t="str">
            <v>Haryana/Ahmedabad</v>
          </cell>
        </row>
        <row r="539">
          <cell r="E539" t="str">
            <v>PB20INV0186</v>
          </cell>
          <cell r="F539" t="str">
            <v>Shiji (India) LLP/Juniper Hotels Private Limited</v>
          </cell>
          <cell r="G539" t="str">
            <v>Haryana/Ahmedabad</v>
          </cell>
        </row>
        <row r="540">
          <cell r="E540" t="str">
            <v>PB20INV0186</v>
          </cell>
          <cell r="F540" t="str">
            <v>Shiji (India) LLP/Juniper Hotels Private Limited</v>
          </cell>
          <cell r="G540" t="str">
            <v>Haryana/Ahmedabad</v>
          </cell>
        </row>
        <row r="541">
          <cell r="E541" t="str">
            <v>PB20INV0186</v>
          </cell>
          <cell r="F541" t="str">
            <v>Shiji (India) LLP/Juniper Hotels Private Limited</v>
          </cell>
          <cell r="G541" t="str">
            <v>Haryana/Ahmedabad</v>
          </cell>
        </row>
        <row r="542">
          <cell r="E542" t="str">
            <v>PB20INV0186</v>
          </cell>
          <cell r="F542" t="str">
            <v>Shiji (India) LLP/Juniper Hotels Private Limited</v>
          </cell>
          <cell r="G542" t="str">
            <v>Haryana/Ahmedabad</v>
          </cell>
        </row>
        <row r="543">
          <cell r="E543" t="str">
            <v>PB20INV0186</v>
          </cell>
          <cell r="F543" t="str">
            <v>Shiji (India) LLP/Juniper Hotels Private Limited</v>
          </cell>
          <cell r="G543" t="str">
            <v>Haryana/Ahmedabad</v>
          </cell>
        </row>
        <row r="544">
          <cell r="E544" t="str">
            <v>PB20INV0186</v>
          </cell>
          <cell r="F544" t="str">
            <v>Shiji (India) LLP/Juniper Hotels Private Limited</v>
          </cell>
          <cell r="G544" t="str">
            <v>Haryana/Ahmedabad</v>
          </cell>
        </row>
        <row r="545">
          <cell r="E545" t="str">
            <v>PB20INV0186</v>
          </cell>
          <cell r="F545" t="str">
            <v>Shiji (India) LLP/Juniper Hotels Private Limited</v>
          </cell>
          <cell r="G545" t="str">
            <v>Haryana/Ahmedabad</v>
          </cell>
        </row>
        <row r="546">
          <cell r="E546" t="str">
            <v>PB20INV0186</v>
          </cell>
          <cell r="F546" t="str">
            <v>Shiji (India) LLP/Juniper Hotels Private Limited</v>
          </cell>
          <cell r="G546" t="str">
            <v>Haryana/Ahmedabad</v>
          </cell>
        </row>
        <row r="547">
          <cell r="E547" t="str">
            <v>PB20INV0187</v>
          </cell>
          <cell r="F547" t="str">
            <v>Aegis Infoware Private Limited</v>
          </cell>
          <cell r="G547" t="str">
            <v>Ahmedabad</v>
          </cell>
        </row>
        <row r="548">
          <cell r="E548" t="str">
            <v>PB20INV0187</v>
          </cell>
          <cell r="F548" t="str">
            <v>Aegis Infoware Private Limited</v>
          </cell>
          <cell r="G548" t="str">
            <v>Ahmedabad</v>
          </cell>
        </row>
        <row r="549">
          <cell r="E549" t="str">
            <v>PB20INV0187</v>
          </cell>
          <cell r="F549" t="str">
            <v>Aegis Infoware Private Limited</v>
          </cell>
          <cell r="G549" t="str">
            <v>Ahmedabad</v>
          </cell>
        </row>
        <row r="550">
          <cell r="E550" t="str">
            <v>QB20INV0110</v>
          </cell>
          <cell r="F550" t="str">
            <v>InstaKart Services Private Limited</v>
          </cell>
          <cell r="G550" t="str">
            <v>Haryana</v>
          </cell>
        </row>
        <row r="551">
          <cell r="E551" t="str">
            <v>QB20INV0110</v>
          </cell>
          <cell r="F551" t="str">
            <v>InstaKart Services Private Limited</v>
          </cell>
          <cell r="G551" t="str">
            <v>Haryana</v>
          </cell>
        </row>
        <row r="552">
          <cell r="E552" t="str">
            <v>PB20INV0197</v>
          </cell>
          <cell r="F552" t="str">
            <v>Trent Hypermarket Private Limited</v>
          </cell>
          <cell r="G552" t="str">
            <v>Pune</v>
          </cell>
        </row>
        <row r="553">
          <cell r="E553" t="str">
            <v>QBLR/NR/2021/0005</v>
          </cell>
          <cell r="F553" t="str">
            <v>Instakart Services Private Limited</v>
          </cell>
          <cell r="G553" t="str">
            <v>Hosur</v>
          </cell>
        </row>
        <row r="554">
          <cell r="E554" t="str">
            <v>PB20DC0002</v>
          </cell>
          <cell r="F554" t="str">
            <v>Trent Hypermarket Private Limited</v>
          </cell>
          <cell r="G554" t="str">
            <v>Pune</v>
          </cell>
        </row>
        <row r="555">
          <cell r="E555" t="str">
            <v>PB20INV0196</v>
          </cell>
          <cell r="F555" t="str">
            <v>Spencers Retail Limited</v>
          </cell>
          <cell r="G555" t="str">
            <v>Thiruvalla</v>
          </cell>
        </row>
        <row r="556">
          <cell r="E556" t="str">
            <v>PB20INV0193</v>
          </cell>
          <cell r="F556" t="str">
            <v>Odessey Computers P Ltd</v>
          </cell>
          <cell r="G556" t="str">
            <v>Kolkata</v>
          </cell>
        </row>
        <row r="557">
          <cell r="E557" t="str">
            <v>PB20INV0194</v>
          </cell>
          <cell r="F557" t="str">
            <v>Rajkamal Bar-Scan Systems Pvt Ltd</v>
          </cell>
          <cell r="G557" t="str">
            <v>Bhiwandi</v>
          </cell>
        </row>
        <row r="558">
          <cell r="E558" t="str">
            <v>PB20INV0194</v>
          </cell>
          <cell r="F558" t="str">
            <v>Rajkamal Bar-Scan Systems Pvt Ltd</v>
          </cell>
          <cell r="G558" t="str">
            <v>Bhiwandi</v>
          </cell>
        </row>
        <row r="559">
          <cell r="E559" t="str">
            <v>PB20INV0195</v>
          </cell>
          <cell r="F559" t="str">
            <v>Ratnadeep Retail Pvt Ltd</v>
          </cell>
          <cell r="G559" t="str">
            <v>Kandalakoya</v>
          </cell>
        </row>
        <row r="560">
          <cell r="E560">
            <v>1</v>
          </cell>
          <cell r="F560" t="str">
            <v>SSD Infotech</v>
          </cell>
          <cell r="G560">
            <v>1</v>
          </cell>
        </row>
        <row r="561">
          <cell r="E561" t="str">
            <v>PB20INV0200</v>
          </cell>
          <cell r="F561" t="str">
            <v>Trent Hypermarket Priavate Limited</v>
          </cell>
          <cell r="G561" t="str">
            <v>Bangalore</v>
          </cell>
        </row>
        <row r="562">
          <cell r="E562" t="str">
            <v>PB20INV0203</v>
          </cell>
          <cell r="F562" t="str">
            <v>Printech Computer</v>
          </cell>
          <cell r="G562" t="str">
            <v>Salem</v>
          </cell>
        </row>
        <row r="563">
          <cell r="E563" t="str">
            <v>PB20INV0203</v>
          </cell>
          <cell r="F563" t="str">
            <v>Printech Computer</v>
          </cell>
          <cell r="G563" t="str">
            <v>Salem</v>
          </cell>
        </row>
        <row r="564">
          <cell r="E564" t="str">
            <v>PB20INV0202</v>
          </cell>
          <cell r="F564" t="str">
            <v>Rational Handloom Co. Pvt. Ltd.</v>
          </cell>
          <cell r="G564" t="str">
            <v>Jodhpur</v>
          </cell>
        </row>
        <row r="565">
          <cell r="E565" t="str">
            <v>PB20INV0202</v>
          </cell>
          <cell r="F565" t="str">
            <v>Rational Handloom Co. Pvt. Ltd.</v>
          </cell>
          <cell r="G565" t="str">
            <v>Jodhpur</v>
          </cell>
        </row>
        <row r="566">
          <cell r="E566" t="str">
            <v>PB20INV0202</v>
          </cell>
          <cell r="F566" t="str">
            <v>Rational Handloom Co. Pvt. Ltd.</v>
          </cell>
          <cell r="G566" t="str">
            <v>Jodhpur</v>
          </cell>
        </row>
        <row r="567">
          <cell r="E567" t="str">
            <v>QBLR/DEMO/OUT/0244</v>
          </cell>
          <cell r="F567" t="str">
            <v>Honeywell Sensing &amp; Productivity</v>
          </cell>
          <cell r="G567" t="str">
            <v>Navi Mumbai</v>
          </cell>
        </row>
        <row r="568">
          <cell r="E568" t="str">
            <v>QBLR/DEMO/OUT/0244</v>
          </cell>
          <cell r="F568" t="str">
            <v>Honeywell Sensing &amp; Productivity</v>
          </cell>
          <cell r="G568" t="str">
            <v>Navi Mumbai</v>
          </cell>
        </row>
        <row r="569">
          <cell r="E569" t="str">
            <v>QB20INV0112</v>
          </cell>
          <cell r="F569" t="str">
            <v>Amazon Seller Services Private Limited</v>
          </cell>
          <cell r="G569" t="str">
            <v>Haryana</v>
          </cell>
        </row>
        <row r="570">
          <cell r="E570" t="str">
            <v>QB20INV0112</v>
          </cell>
          <cell r="F570" t="str">
            <v>Amazon Seller Services Private Limited</v>
          </cell>
          <cell r="G570" t="str">
            <v>Haryana</v>
          </cell>
        </row>
        <row r="571">
          <cell r="E571" t="str">
            <v>QB20INV0115</v>
          </cell>
          <cell r="F571" t="str">
            <v>Rajkamal Bar-Scan Systems Pvt Ltd</v>
          </cell>
          <cell r="G571" t="str">
            <v>Bhiwandi</v>
          </cell>
        </row>
        <row r="572">
          <cell r="E572" t="str">
            <v>QB20INV0113</v>
          </cell>
          <cell r="F572" t="str">
            <v>Amazon Seller Services Private Limited</v>
          </cell>
          <cell r="G572" t="str">
            <v>Bangalore</v>
          </cell>
        </row>
        <row r="573">
          <cell r="E573" t="str">
            <v>QB20INV0114</v>
          </cell>
          <cell r="F573" t="str">
            <v>Kirloskar Brothers Limited</v>
          </cell>
          <cell r="G573" t="str">
            <v>Ahmedabad</v>
          </cell>
        </row>
        <row r="574">
          <cell r="E574" t="str">
            <v>QB20INV0114</v>
          </cell>
          <cell r="F574" t="str">
            <v>Kirloskar Brothers Limited</v>
          </cell>
          <cell r="G574" t="str">
            <v>Ahmedabad</v>
          </cell>
        </row>
        <row r="575">
          <cell r="E575" t="str">
            <v>QB20INV0114</v>
          </cell>
          <cell r="F575" t="str">
            <v>Kirloskar Brothers Limited</v>
          </cell>
          <cell r="G575" t="str">
            <v>Ahmedabad</v>
          </cell>
        </row>
        <row r="576">
          <cell r="E576" t="str">
            <v>QB20INV0114</v>
          </cell>
          <cell r="F576" t="str">
            <v>Kirloskar Brothers Limited</v>
          </cell>
          <cell r="G576" t="str">
            <v>Ahmedabad</v>
          </cell>
        </row>
        <row r="577">
          <cell r="E577" t="str">
            <v>QB20INV0114</v>
          </cell>
          <cell r="F577" t="str">
            <v>Kirloskar Brothers Limited</v>
          </cell>
          <cell r="G577" t="str">
            <v>Ahmedabad</v>
          </cell>
        </row>
        <row r="578">
          <cell r="E578" t="str">
            <v>PB20INV0219</v>
          </cell>
          <cell r="F578" t="str">
            <v>Decathlon Sports India Pvt Ltd</v>
          </cell>
          <cell r="G578" t="str">
            <v>New Delhi</v>
          </cell>
        </row>
        <row r="579">
          <cell r="E579" t="str">
            <v>PB20INV0219</v>
          </cell>
          <cell r="F579" t="str">
            <v>Decathlon Sports India Pvt Ltd</v>
          </cell>
          <cell r="G579" t="str">
            <v>New Delhi</v>
          </cell>
        </row>
        <row r="580">
          <cell r="E580" t="str">
            <v>PB20INV0219</v>
          </cell>
          <cell r="F580" t="str">
            <v>Decathlon Sports India Pvt Ltd</v>
          </cell>
          <cell r="G580" t="str">
            <v>New Delhi</v>
          </cell>
        </row>
        <row r="581">
          <cell r="E581" t="str">
            <v>PB20INV0219</v>
          </cell>
          <cell r="F581" t="str">
            <v>Decathlon Sports India Pvt Ltd</v>
          </cell>
          <cell r="G581" t="str">
            <v>New Delhi</v>
          </cell>
        </row>
        <row r="582">
          <cell r="E582" t="str">
            <v>PB20INV0219</v>
          </cell>
          <cell r="F582" t="str">
            <v>Decathlon Sports India Pvt Ltd</v>
          </cell>
          <cell r="G582" t="str">
            <v>New Delhi</v>
          </cell>
        </row>
        <row r="583">
          <cell r="E583" t="str">
            <v>PB20INV0219</v>
          </cell>
          <cell r="F583" t="str">
            <v>Decathlon Sports India Pvt Ltd</v>
          </cell>
          <cell r="G583" t="str">
            <v>New Delhi</v>
          </cell>
        </row>
        <row r="584">
          <cell r="E584" t="str">
            <v>PB20INV0218</v>
          </cell>
          <cell r="F584" t="str">
            <v>Hollasons Trading Company Pvt Ltd/Logiq Labs Private Limited</v>
          </cell>
          <cell r="G584" t="str">
            <v>Bangalore</v>
          </cell>
        </row>
        <row r="585">
          <cell r="E585" t="str">
            <v>PB20INV0216</v>
          </cell>
          <cell r="F585" t="str">
            <v>Hardcastle Restaurants Pvt Ltd</v>
          </cell>
          <cell r="G585" t="str">
            <v>Bangalore</v>
          </cell>
        </row>
        <row r="586">
          <cell r="E586" t="str">
            <v>PB20INV0216</v>
          </cell>
          <cell r="F586" t="str">
            <v>Hardcastle Restaurants Pvt Ltd</v>
          </cell>
          <cell r="G586" t="str">
            <v>Bangalore</v>
          </cell>
        </row>
        <row r="587">
          <cell r="E587" t="str">
            <v>PB20INV0215</v>
          </cell>
          <cell r="F587" t="str">
            <v>Aegis Infoware Private Limited</v>
          </cell>
          <cell r="G587" t="str">
            <v>Ahmedabad</v>
          </cell>
        </row>
        <row r="588">
          <cell r="E588" t="str">
            <v>PB20INV0215</v>
          </cell>
          <cell r="F588" t="str">
            <v>Aegis Infoware Private Limited</v>
          </cell>
          <cell r="G588" t="str">
            <v>Ahmedabad</v>
          </cell>
        </row>
        <row r="589">
          <cell r="E589" t="str">
            <v>PB20INV0214</v>
          </cell>
          <cell r="F589" t="str">
            <v>Reliance Retail Limited</v>
          </cell>
          <cell r="G589" t="str">
            <v>New Delhi</v>
          </cell>
        </row>
        <row r="590">
          <cell r="E590" t="str">
            <v>PB20INV0217</v>
          </cell>
          <cell r="F590" t="str">
            <v>Reliance Retail Limited</v>
          </cell>
          <cell r="G590" t="str">
            <v>New Delhi</v>
          </cell>
        </row>
        <row r="591">
          <cell r="E591" t="str">
            <v>PB20INV0213</v>
          </cell>
          <cell r="F591" t="str">
            <v>IT NEXUS SOLUTIONS</v>
          </cell>
          <cell r="G591" t="str">
            <v>Bangalore</v>
          </cell>
        </row>
        <row r="592">
          <cell r="E592" t="str">
            <v>PB20INV0213</v>
          </cell>
          <cell r="F592" t="str">
            <v>IT NEXUS SOLUTIONS</v>
          </cell>
          <cell r="G592" t="str">
            <v>Bangalore</v>
          </cell>
        </row>
        <row r="593">
          <cell r="E593" t="str">
            <v>PB20INV0213</v>
          </cell>
          <cell r="F593" t="str">
            <v>IT NEXUS SOLUTIONS</v>
          </cell>
          <cell r="G593" t="str">
            <v>Bangalore</v>
          </cell>
        </row>
        <row r="594">
          <cell r="E594" t="str">
            <v>PB20INV0213</v>
          </cell>
          <cell r="F594" t="str">
            <v>IT NEXUS SOLUTIONS</v>
          </cell>
          <cell r="G594" t="str">
            <v>Bangalore</v>
          </cell>
        </row>
        <row r="595">
          <cell r="E595" t="str">
            <v>PB20INV0212</v>
          </cell>
          <cell r="F595" t="str">
            <v>Service Charges</v>
          </cell>
          <cell r="G595" t="str">
            <v>Bangalore</v>
          </cell>
        </row>
        <row r="596">
          <cell r="E596" t="str">
            <v>PB20INV0211</v>
          </cell>
          <cell r="F596" t="str">
            <v>Quinta Systems Pvt Ltd</v>
          </cell>
          <cell r="G596" t="str">
            <v>Bangalore</v>
          </cell>
        </row>
        <row r="597">
          <cell r="E597" t="str">
            <v>PB20INV0210</v>
          </cell>
          <cell r="F597" t="str">
            <v>Quinta Systems Pvt Ltd</v>
          </cell>
          <cell r="G597" t="str">
            <v>Bangalore</v>
          </cell>
        </row>
        <row r="598">
          <cell r="E598" t="str">
            <v>PB20INV0209</v>
          </cell>
          <cell r="F598" t="str">
            <v>Aegis Infoware Private Limited</v>
          </cell>
          <cell r="G598" t="str">
            <v>Ahmedabad</v>
          </cell>
        </row>
        <row r="599">
          <cell r="E599" t="str">
            <v>PB20INV0209</v>
          </cell>
          <cell r="F599" t="str">
            <v>Aegis Infoware Private Limited</v>
          </cell>
          <cell r="G599" t="str">
            <v>Ahmedabad</v>
          </cell>
        </row>
        <row r="600">
          <cell r="E600" t="str">
            <v>PB20INV0208</v>
          </cell>
          <cell r="F600" t="str">
            <v>Quinta Systems Pvt Ltd</v>
          </cell>
          <cell r="G600" t="str">
            <v>Bangalore</v>
          </cell>
        </row>
        <row r="601">
          <cell r="E601" t="str">
            <v>PB20INV0208</v>
          </cell>
          <cell r="F601" t="str">
            <v>Quinta Systems Pvt Ltd</v>
          </cell>
          <cell r="G601" t="str">
            <v>Bangalore</v>
          </cell>
        </row>
        <row r="602">
          <cell r="E602" t="str">
            <v>PB20INV0208</v>
          </cell>
          <cell r="F602" t="str">
            <v>Quinta Systems Pvt Ltd</v>
          </cell>
          <cell r="G602" t="str">
            <v>Bangalore</v>
          </cell>
        </row>
        <row r="603">
          <cell r="E603" t="str">
            <v>PB20INV0207</v>
          </cell>
          <cell r="F603" t="str">
            <v>Aegis Infoware Private Limited</v>
          </cell>
          <cell r="G603" t="str">
            <v>Ahmedabad</v>
          </cell>
        </row>
        <row r="604">
          <cell r="E604" t="str">
            <v>PB20INV0207</v>
          </cell>
          <cell r="F604" t="str">
            <v>Aegis Infoware Private Limited</v>
          </cell>
          <cell r="G604" t="str">
            <v>Ahmedabad</v>
          </cell>
        </row>
        <row r="605">
          <cell r="E605" t="str">
            <v>PB20INV0206</v>
          </cell>
          <cell r="F605" t="str">
            <v>Aegis Infoware Private Limited</v>
          </cell>
          <cell r="G605" t="str">
            <v>Ahmedabad</v>
          </cell>
        </row>
        <row r="606">
          <cell r="E606" t="str">
            <v>PB20INV0205</v>
          </cell>
          <cell r="F606" t="str">
            <v>Wal-Mart India Pvt Ltd</v>
          </cell>
          <cell r="G606" t="str">
            <v>Lucknow</v>
          </cell>
        </row>
        <row r="607">
          <cell r="E607" t="str">
            <v>PB20INV0205</v>
          </cell>
          <cell r="F607" t="str">
            <v>Wal-Mart India Pvt Ltd</v>
          </cell>
          <cell r="G607" t="str">
            <v>Lucknow</v>
          </cell>
        </row>
        <row r="608">
          <cell r="E608" t="str">
            <v>PB20DC0003</v>
          </cell>
          <cell r="F608" t="str">
            <v>Electro Services Pvt Ltd</v>
          </cell>
          <cell r="G608" t="str">
            <v>Siliguri</v>
          </cell>
        </row>
        <row r="609">
          <cell r="E609" t="str">
            <v>PB20DC0003</v>
          </cell>
          <cell r="F609" t="str">
            <v>Electro Services Pvt Ltd</v>
          </cell>
          <cell r="G609" t="str">
            <v>Siliguri</v>
          </cell>
        </row>
        <row r="610">
          <cell r="E610" t="str">
            <v>PB20DC0003</v>
          </cell>
          <cell r="F610" t="str">
            <v>Electro Services Pvt Ltd</v>
          </cell>
          <cell r="G610" t="str">
            <v>Siliguri</v>
          </cell>
        </row>
        <row r="611">
          <cell r="E611" t="str">
            <v>QB20INV0116</v>
          </cell>
          <cell r="F611" t="str">
            <v>Rothe Erde India Private Limited</v>
          </cell>
          <cell r="G611" t="str">
            <v>Nashik</v>
          </cell>
        </row>
        <row r="612">
          <cell r="E612" t="str">
            <v>PB20INV0222</v>
          </cell>
          <cell r="F612" t="str">
            <v>Quinta Systems Pvt Ltd</v>
          </cell>
          <cell r="G612" t="str">
            <v>Bangalore</v>
          </cell>
        </row>
        <row r="613">
          <cell r="E613" t="str">
            <v>PB20INV0224</v>
          </cell>
          <cell r="F613" t="str">
            <v>Tata Starbucks Pvt Ltd</v>
          </cell>
          <cell r="G613" t="str">
            <v>Bangalore</v>
          </cell>
        </row>
        <row r="614">
          <cell r="E614" t="str">
            <v>PB20INV0224</v>
          </cell>
          <cell r="F614" t="str">
            <v>Tata Starbucks Pvt Ltd</v>
          </cell>
          <cell r="G614" t="str">
            <v>Bangalore</v>
          </cell>
        </row>
        <row r="615">
          <cell r="E615" t="str">
            <v>PB20INV0225</v>
          </cell>
          <cell r="F615" t="str">
            <v>Hollasons Trading Company Private Limited/Logiq Labs Private Limited</v>
          </cell>
          <cell r="G615" t="str">
            <v>Bangalore</v>
          </cell>
        </row>
        <row r="616">
          <cell r="E616" t="str">
            <v>PB20INV0223</v>
          </cell>
          <cell r="F616" t="str">
            <v>Qodenext India Private Limited</v>
          </cell>
          <cell r="G616" t="str">
            <v>Gandhinagar</v>
          </cell>
        </row>
        <row r="617">
          <cell r="E617" t="str">
            <v>PB20INV0223</v>
          </cell>
          <cell r="F617" t="str">
            <v>Qodenext India Private Limited</v>
          </cell>
          <cell r="G617" t="str">
            <v>Gandhinagar</v>
          </cell>
        </row>
        <row r="618">
          <cell r="E618" t="str">
            <v>PB20INV0223</v>
          </cell>
          <cell r="F618" t="str">
            <v>Qodenext India Private Limited</v>
          </cell>
          <cell r="G618" t="str">
            <v>Gandhinagar</v>
          </cell>
        </row>
        <row r="619">
          <cell r="E619" t="str">
            <v>PB20INV0221</v>
          </cell>
          <cell r="F619" t="str">
            <v>Spencers Retail Limited</v>
          </cell>
          <cell r="G619" t="str">
            <v>Haryana</v>
          </cell>
        </row>
        <row r="620">
          <cell r="E620" t="str">
            <v>PB20INV0220</v>
          </cell>
          <cell r="F620" t="str">
            <v>Spencers Retail Limited</v>
          </cell>
          <cell r="G620" t="str">
            <v>Lucknow</v>
          </cell>
        </row>
        <row r="621">
          <cell r="E621" t="str">
            <v>QB20INV0117</v>
          </cell>
          <cell r="F621" t="str">
            <v>InstaKart Services Private Limited</v>
          </cell>
          <cell r="G621" t="str">
            <v xml:space="preserve">Malur </v>
          </cell>
        </row>
        <row r="622">
          <cell r="E622" t="str">
            <v>QB20INV0117</v>
          </cell>
          <cell r="F622" t="str">
            <v>InstaKart Services Private Limited</v>
          </cell>
          <cell r="G622" t="str">
            <v xml:space="preserve">Malur </v>
          </cell>
        </row>
        <row r="623">
          <cell r="E623" t="str">
            <v>QB20INV0117</v>
          </cell>
          <cell r="F623" t="str">
            <v>InstaKart Services Private Limited</v>
          </cell>
          <cell r="G623" t="str">
            <v xml:space="preserve">Malur </v>
          </cell>
        </row>
        <row r="624">
          <cell r="E624" t="str">
            <v>QB20INV0117</v>
          </cell>
          <cell r="F624" t="str">
            <v>InstaKart Services Private Limited</v>
          </cell>
          <cell r="G624" t="str">
            <v xml:space="preserve">Malur </v>
          </cell>
        </row>
        <row r="625">
          <cell r="E625" t="str">
            <v>PB20INV0203</v>
          </cell>
          <cell r="F625" t="str">
            <v>Printech Computer</v>
          </cell>
          <cell r="G625" t="str">
            <v>Salem</v>
          </cell>
        </row>
        <row r="626">
          <cell r="E626" t="str">
            <v>PB20INV0203</v>
          </cell>
          <cell r="F626" t="str">
            <v>Printech Computer</v>
          </cell>
          <cell r="G626" t="str">
            <v>Salem</v>
          </cell>
        </row>
        <row r="627">
          <cell r="E627" t="str">
            <v>PB20INV0226</v>
          </cell>
          <cell r="F627" t="str">
            <v>Trent Hypermarket Private Limited</v>
          </cell>
          <cell r="G627" t="str">
            <v>Mumbai</v>
          </cell>
        </row>
        <row r="628">
          <cell r="E628" t="str">
            <v>PB20INV0229</v>
          </cell>
          <cell r="F628" t="str">
            <v>Trent Hypermarket Private Limited</v>
          </cell>
          <cell r="G628" t="str">
            <v>Hyderabad</v>
          </cell>
        </row>
        <row r="629">
          <cell r="E629" t="str">
            <v>PB20INV0227</v>
          </cell>
          <cell r="F629" t="str">
            <v>Trent Hypermarket Private Limited</v>
          </cell>
          <cell r="G629" t="str">
            <v>Hyderabad</v>
          </cell>
        </row>
        <row r="630">
          <cell r="E630" t="str">
            <v>PB20INV0227</v>
          </cell>
          <cell r="F630" t="str">
            <v>Trent Hypermarket Private Limited</v>
          </cell>
          <cell r="G630" t="str">
            <v>Hyderabad</v>
          </cell>
        </row>
        <row r="631">
          <cell r="E631" t="str">
            <v>PB20INV0227</v>
          </cell>
          <cell r="F631" t="str">
            <v>Trent Hypermarket Private Limited</v>
          </cell>
          <cell r="G631" t="str">
            <v>Hyderabad</v>
          </cell>
        </row>
        <row r="632">
          <cell r="E632" t="str">
            <v>PB20INV0227</v>
          </cell>
          <cell r="F632" t="str">
            <v>Trent Hypermarket Private Limited</v>
          </cell>
          <cell r="G632" t="str">
            <v>Hyderabad</v>
          </cell>
        </row>
        <row r="633">
          <cell r="E633" t="str">
            <v>PB20INV0227</v>
          </cell>
          <cell r="F633" t="str">
            <v>Trent Hypermarket Private Limited</v>
          </cell>
          <cell r="G633" t="str">
            <v>Hyderabad</v>
          </cell>
        </row>
        <row r="634">
          <cell r="E634" t="str">
            <v>PB20INV0227</v>
          </cell>
          <cell r="F634" t="str">
            <v>Trent Hypermarket Private Limited</v>
          </cell>
          <cell r="G634" t="str">
            <v>Hyderabad</v>
          </cell>
        </row>
        <row r="635">
          <cell r="E635" t="str">
            <v>PB20INV0233</v>
          </cell>
          <cell r="F635" t="str">
            <v>Spencers Retail Limited</v>
          </cell>
          <cell r="G635" t="str">
            <v>Kolkata</v>
          </cell>
        </row>
        <row r="636">
          <cell r="E636" t="str">
            <v>PB20INV0234</v>
          </cell>
          <cell r="F636" t="str">
            <v>Spencers Retail Limited</v>
          </cell>
          <cell r="G636" t="str">
            <v>Kodaikanal</v>
          </cell>
        </row>
        <row r="637">
          <cell r="E637" t="str">
            <v>PB20INV0232</v>
          </cell>
          <cell r="F637" t="str">
            <v>Quinta Systems Pvt Ltd</v>
          </cell>
          <cell r="G637" t="str">
            <v>Bangalore</v>
          </cell>
        </row>
        <row r="638">
          <cell r="E638" t="str">
            <v>PB20INV0232</v>
          </cell>
          <cell r="F638" t="str">
            <v>Quinta Systems Pvt Ltd</v>
          </cell>
          <cell r="G638" t="str">
            <v>Bangalore</v>
          </cell>
        </row>
        <row r="639">
          <cell r="E639" t="str">
            <v>PB20INV0232</v>
          </cell>
          <cell r="F639" t="str">
            <v>Quinta Systems Pvt Ltd</v>
          </cell>
          <cell r="G639" t="str">
            <v>Bangalore</v>
          </cell>
        </row>
        <row r="640">
          <cell r="E640" t="str">
            <v>PB20INV0236</v>
          </cell>
          <cell r="F640" t="str">
            <v>Hardcastle Restaurants Pvt Ltd</v>
          </cell>
          <cell r="G640" t="str">
            <v>Hyderabad</v>
          </cell>
        </row>
        <row r="641">
          <cell r="E641" t="str">
            <v>PB20INV0236</v>
          </cell>
          <cell r="F641" t="str">
            <v>Hardcastle Restaurants Pvt Ltd</v>
          </cell>
          <cell r="G641" t="str">
            <v>Hyderabad</v>
          </cell>
        </row>
        <row r="642">
          <cell r="E642" t="str">
            <v>PB20INV0236</v>
          </cell>
          <cell r="F642" t="str">
            <v>Hardcastle Restaurants Pvt Ltd</v>
          </cell>
          <cell r="G642" t="str">
            <v>Hyderabad</v>
          </cell>
        </row>
        <row r="643">
          <cell r="E643" t="str">
            <v>PB20INV0236</v>
          </cell>
          <cell r="F643" t="str">
            <v>Hardcastle Restaurants Pvt Ltd</v>
          </cell>
          <cell r="G643" t="str">
            <v>Hyderabad</v>
          </cell>
        </row>
        <row r="644">
          <cell r="E644" t="str">
            <v>PB20INV0235</v>
          </cell>
          <cell r="F644" t="str">
            <v>Smart Solutions</v>
          </cell>
          <cell r="G644" t="str">
            <v>New Delhi</v>
          </cell>
        </row>
        <row r="645">
          <cell r="E645" t="str">
            <v>PB20INV0235</v>
          </cell>
          <cell r="F645" t="str">
            <v>Smart Solutions</v>
          </cell>
          <cell r="G645" t="str">
            <v>New Delhi</v>
          </cell>
        </row>
        <row r="646">
          <cell r="E646" t="str">
            <v>PB20INV0235</v>
          </cell>
          <cell r="F646" t="str">
            <v>Smart Solutions</v>
          </cell>
          <cell r="G646" t="str">
            <v>New Delhi</v>
          </cell>
        </row>
        <row r="647">
          <cell r="E647" t="str">
            <v>PB20INV0235</v>
          </cell>
          <cell r="F647" t="str">
            <v>Smart Solutions</v>
          </cell>
          <cell r="G647" t="str">
            <v>New Delhi</v>
          </cell>
        </row>
        <row r="648">
          <cell r="E648" t="str">
            <v>PB20INV0235</v>
          </cell>
          <cell r="F648" t="str">
            <v>Smart Solutions</v>
          </cell>
          <cell r="G648" t="str">
            <v>New Delhi</v>
          </cell>
        </row>
        <row r="649">
          <cell r="E649" t="str">
            <v>PB20INV0231</v>
          </cell>
          <cell r="F649" t="str">
            <v>Infoaccords Technologies</v>
          </cell>
          <cell r="G649" t="str">
            <v>Chandigarh</v>
          </cell>
        </row>
        <row r="650">
          <cell r="E650" t="str">
            <v>PB20INV0231</v>
          </cell>
          <cell r="F650" t="str">
            <v>Infoaccords Technologies</v>
          </cell>
          <cell r="G650" t="str">
            <v>Chandigarh</v>
          </cell>
        </row>
        <row r="651">
          <cell r="E651" t="str">
            <v>PB20INV0231</v>
          </cell>
          <cell r="F651" t="str">
            <v>Infoaccords Technologies</v>
          </cell>
          <cell r="G651" t="str">
            <v>Chandigarh</v>
          </cell>
        </row>
        <row r="652">
          <cell r="E652" t="str">
            <v>PB20INV0231</v>
          </cell>
          <cell r="F652" t="str">
            <v>Infoaccords Technologies</v>
          </cell>
          <cell r="G652" t="str">
            <v>Chandigarh</v>
          </cell>
        </row>
        <row r="653">
          <cell r="E653" t="str">
            <v>PB20INV0239</v>
          </cell>
          <cell r="F653" t="str">
            <v>Quinta Systems Pvt Ltd</v>
          </cell>
          <cell r="G653" t="str">
            <v>Bangalore</v>
          </cell>
        </row>
        <row r="654">
          <cell r="E654" t="str">
            <v>PB20INV0239</v>
          </cell>
          <cell r="F654" t="str">
            <v>Quinta Systems Pvt Ltd</v>
          </cell>
          <cell r="G654" t="str">
            <v>Bangalore</v>
          </cell>
        </row>
        <row r="655">
          <cell r="E655" t="str">
            <v>PB20INV0239</v>
          </cell>
          <cell r="F655" t="str">
            <v>Quinta Systems Pvt Ltd</v>
          </cell>
          <cell r="G655" t="str">
            <v>Bangalore</v>
          </cell>
        </row>
        <row r="656">
          <cell r="E656" t="str">
            <v>PB20INV0239</v>
          </cell>
          <cell r="F656" t="str">
            <v>Quinta Systems Pvt Ltd</v>
          </cell>
          <cell r="G656" t="str">
            <v>Bangalore</v>
          </cell>
        </row>
        <row r="657">
          <cell r="E657" t="str">
            <v>PB20INV0230</v>
          </cell>
          <cell r="F657" t="str">
            <v>Quinta Systems Pvt Ltd</v>
          </cell>
          <cell r="G657" t="str">
            <v>Bangalore</v>
          </cell>
        </row>
        <row r="658">
          <cell r="E658" t="str">
            <v>PB20INV0230</v>
          </cell>
          <cell r="F658" t="str">
            <v>Quinta Systems Pvt Ltd</v>
          </cell>
          <cell r="G658" t="str">
            <v>Bangalore</v>
          </cell>
        </row>
        <row r="659">
          <cell r="E659" t="str">
            <v>PB20INV0230</v>
          </cell>
          <cell r="F659" t="str">
            <v>Quinta Systems Pvt Ltd</v>
          </cell>
          <cell r="G659" t="str">
            <v>Bangalore</v>
          </cell>
        </row>
        <row r="660">
          <cell r="E660" t="str">
            <v>QB20INV0118</v>
          </cell>
          <cell r="F660" t="str">
            <v>InstaKart Services Private Limited</v>
          </cell>
          <cell r="G660" t="str">
            <v>Bangalore</v>
          </cell>
        </row>
        <row r="661">
          <cell r="E661" t="str">
            <v>QB20INV0118</v>
          </cell>
          <cell r="F661" t="str">
            <v>InstaKart Services Private Limited</v>
          </cell>
          <cell r="G661" t="str">
            <v>Bangalore</v>
          </cell>
        </row>
        <row r="662">
          <cell r="E662" t="str">
            <v>PB20INV0237</v>
          </cell>
          <cell r="F662" t="str">
            <v>Hollasons Trading Company Private Limited</v>
          </cell>
          <cell r="G662" t="str">
            <v>Bangalore</v>
          </cell>
        </row>
        <row r="663">
          <cell r="E663" t="str">
            <v>QB20INV0119</v>
          </cell>
          <cell r="F663" t="str">
            <v>Brainbees Solution Pvt Ltd</v>
          </cell>
          <cell r="G663" t="str">
            <v>Bangalore</v>
          </cell>
        </row>
        <row r="664">
          <cell r="E664" t="str">
            <v>QB20INV0119</v>
          </cell>
          <cell r="F664" t="str">
            <v>Brainbees Solution Pvt Ltd</v>
          </cell>
          <cell r="G664" t="str">
            <v>Bangalore</v>
          </cell>
        </row>
        <row r="665">
          <cell r="E665" t="str">
            <v>QB20INV0119</v>
          </cell>
          <cell r="F665" t="str">
            <v>Brainbees Solution Pvt Ltd</v>
          </cell>
          <cell r="G665" t="str">
            <v>Bangalore</v>
          </cell>
        </row>
        <row r="666">
          <cell r="E666" t="str">
            <v>QB20INV0119</v>
          </cell>
          <cell r="F666" t="str">
            <v>Brainbees Solution Pvt Ltd</v>
          </cell>
          <cell r="G666" t="str">
            <v>Bangalore</v>
          </cell>
        </row>
        <row r="667">
          <cell r="E667" t="str">
            <v>QB20INV0119</v>
          </cell>
          <cell r="F667" t="str">
            <v>Brainbees Solution Pvt Ltd</v>
          </cell>
          <cell r="G667" t="str">
            <v>Bangalore</v>
          </cell>
        </row>
        <row r="668">
          <cell r="E668" t="str">
            <v>QB20INV0119</v>
          </cell>
          <cell r="F668" t="str">
            <v>Brainbees Solution Pvt Ltd</v>
          </cell>
          <cell r="G668" t="str">
            <v>Bangalore</v>
          </cell>
        </row>
        <row r="669">
          <cell r="E669" t="str">
            <v>PB20INV0244</v>
          </cell>
          <cell r="F669" t="str">
            <v>Smart infotech</v>
          </cell>
          <cell r="G669" t="str">
            <v>Bangalore</v>
          </cell>
        </row>
        <row r="670">
          <cell r="E670" t="str">
            <v>PB20INV0242</v>
          </cell>
          <cell r="F670" t="str">
            <v>Quinta Systems Pvt Ltd</v>
          </cell>
          <cell r="G670" t="str">
            <v>Bangalore</v>
          </cell>
        </row>
        <row r="671">
          <cell r="E671" t="str">
            <v>PB20INV0243</v>
          </cell>
          <cell r="F671" t="str">
            <v>Quinta Systems Pvt Ltd</v>
          </cell>
          <cell r="G671" t="str">
            <v>Bangalore</v>
          </cell>
        </row>
        <row r="672">
          <cell r="E672" t="str">
            <v>PB20INV0250</v>
          </cell>
          <cell r="F672" t="str">
            <v>Puma Sports India Pvt Ltd</v>
          </cell>
          <cell r="G672" t="str">
            <v>Bangalore</v>
          </cell>
        </row>
        <row r="673">
          <cell r="E673" t="str">
            <v>PB20INV0253</v>
          </cell>
          <cell r="F673" t="str">
            <v>Hollasons trading Company Pvt Ltd</v>
          </cell>
          <cell r="G673" t="str">
            <v>Bangalore</v>
          </cell>
        </row>
        <row r="674">
          <cell r="E674" t="str">
            <v>PB20INV0255</v>
          </cell>
          <cell r="F674" t="str">
            <v>TURBONET SYSTEMS PRIVATE LIMITED</v>
          </cell>
          <cell r="G674" t="str">
            <v>Pune</v>
          </cell>
        </row>
        <row r="675">
          <cell r="E675" t="str">
            <v>PB20INV0255</v>
          </cell>
          <cell r="F675" t="str">
            <v>TURBONET SYSTEMS PRIVATE LIMITED</v>
          </cell>
          <cell r="G675" t="str">
            <v>Pune</v>
          </cell>
        </row>
        <row r="676">
          <cell r="E676" t="str">
            <v>PB20INV0255</v>
          </cell>
          <cell r="F676" t="str">
            <v>TURBONET SYSTEMS PRIVATE LIMITED</v>
          </cell>
          <cell r="G676" t="str">
            <v>Pune</v>
          </cell>
        </row>
        <row r="677">
          <cell r="E677" t="str">
            <v>PB20INV0255</v>
          </cell>
          <cell r="F677" t="str">
            <v>TURBONET SYSTEMS PRIVATE LIMITED</v>
          </cell>
          <cell r="G677" t="str">
            <v>Pune</v>
          </cell>
        </row>
        <row r="678">
          <cell r="E678" t="str">
            <v>PB20INV0255</v>
          </cell>
          <cell r="F678" t="str">
            <v>TURBONET SYSTEMS PRIVATE LIMITED</v>
          </cell>
          <cell r="G678" t="str">
            <v>Pune</v>
          </cell>
        </row>
        <row r="679">
          <cell r="E679" t="str">
            <v>PB20INV0254</v>
          </cell>
          <cell r="F679" t="str">
            <v>TURBONET SYSTEMS PRIVATE LIMITED</v>
          </cell>
          <cell r="G679" t="str">
            <v>Vidyavihar</v>
          </cell>
        </row>
        <row r="680">
          <cell r="E680" t="str">
            <v>PB20INV0254</v>
          </cell>
          <cell r="F680" t="str">
            <v>TURBONET SYSTEMS PRIVATE LIMITED</v>
          </cell>
          <cell r="G680" t="str">
            <v>Vidyavihar</v>
          </cell>
        </row>
        <row r="681">
          <cell r="E681" t="str">
            <v>PB20INV0245</v>
          </cell>
          <cell r="F681" t="str">
            <v>TURBONET SYSTEMS PRIVATE LIMITED</v>
          </cell>
          <cell r="G681" t="str">
            <v>Bhiwandi</v>
          </cell>
        </row>
        <row r="682">
          <cell r="E682" t="str">
            <v>PB20INV0245</v>
          </cell>
          <cell r="F682" t="str">
            <v>TURBONET SYSTEMS PRIVATE LIMITED</v>
          </cell>
          <cell r="G682" t="str">
            <v>Bhiwandi</v>
          </cell>
        </row>
        <row r="683">
          <cell r="E683" t="str">
            <v>PB20INV0249</v>
          </cell>
          <cell r="F683" t="str">
            <v>TURBONET SYSTEMS PRIVATE LIMITED</v>
          </cell>
          <cell r="G683" t="str">
            <v>Vidyavihar</v>
          </cell>
        </row>
        <row r="684">
          <cell r="E684" t="str">
            <v>PB20INV0256</v>
          </cell>
          <cell r="F684" t="str">
            <v>Burger King India LTD</v>
          </cell>
          <cell r="G684" t="str">
            <v>New Delhi</v>
          </cell>
        </row>
        <row r="685">
          <cell r="E685" t="str">
            <v>PB20INV0256</v>
          </cell>
          <cell r="F685" t="str">
            <v>Burger King India LTD</v>
          </cell>
          <cell r="G685" t="str">
            <v>New Delhi</v>
          </cell>
        </row>
        <row r="686">
          <cell r="E686" t="str">
            <v>PB20INV0256</v>
          </cell>
          <cell r="F686" t="str">
            <v>Burger King India LTD</v>
          </cell>
          <cell r="G686" t="str">
            <v>New Delhi</v>
          </cell>
        </row>
        <row r="687">
          <cell r="E687" t="str">
            <v>MUM/DC/1920/008</v>
          </cell>
          <cell r="F687" t="str">
            <v>Newland Taiwan Inc</v>
          </cell>
          <cell r="G687" t="str">
            <v>Noida</v>
          </cell>
        </row>
        <row r="688">
          <cell r="E688" t="str">
            <v>MUM/DC/1920/008</v>
          </cell>
          <cell r="F688" t="str">
            <v>Newland Taiwan Inc</v>
          </cell>
          <cell r="G688" t="str">
            <v>Noida</v>
          </cell>
        </row>
        <row r="689">
          <cell r="E689" t="str">
            <v>MUM/DC/1920/008</v>
          </cell>
          <cell r="F689" t="str">
            <v>Newland Taiwan Inc</v>
          </cell>
          <cell r="G689" t="str">
            <v>Noida</v>
          </cell>
        </row>
        <row r="690">
          <cell r="E690" t="str">
            <v>MUM/DC/1920/008</v>
          </cell>
          <cell r="F690" t="str">
            <v>Newland Taiwan Inc</v>
          </cell>
          <cell r="G690" t="str">
            <v>Noida</v>
          </cell>
        </row>
        <row r="691">
          <cell r="E691" t="str">
            <v>QB20INV0120</v>
          </cell>
          <cell r="F691" t="str">
            <v>THEA TECHNOLOFGIES PVT LTD</v>
          </cell>
          <cell r="G691" t="str">
            <v>Ahmedabad</v>
          </cell>
        </row>
        <row r="692">
          <cell r="E692" t="str">
            <v>PB20INV0241</v>
          </cell>
          <cell r="F692" t="str">
            <v xml:space="preserve">ITecSys Technologies Pvt Ltd - </v>
          </cell>
          <cell r="G692" t="str">
            <v>Banglore</v>
          </cell>
        </row>
        <row r="693">
          <cell r="E693" t="str">
            <v>PB20INV0241</v>
          </cell>
          <cell r="F693" t="str">
            <v xml:space="preserve">ITecSys Technologies Pvt Ltd - </v>
          </cell>
          <cell r="G693" t="str">
            <v>Banglore</v>
          </cell>
        </row>
        <row r="694">
          <cell r="E694" t="str">
            <v>QBLR/NR/2021/0013</v>
          </cell>
          <cell r="F694" t="str">
            <v>Instakart Services Pvt Ltd</v>
          </cell>
          <cell r="G694" t="str">
            <v>Bangalore</v>
          </cell>
        </row>
        <row r="695">
          <cell r="E695" t="str">
            <v>PB20INV0263</v>
          </cell>
          <cell r="F695" t="str">
            <v>Aegis Infoware Pvt Ltd</v>
          </cell>
          <cell r="G695" t="str">
            <v>Ahmedabad</v>
          </cell>
        </row>
        <row r="696">
          <cell r="E696" t="str">
            <v>PB20INV0260</v>
          </cell>
          <cell r="F696" t="str">
            <v>Smart Solutions</v>
          </cell>
          <cell r="G696" t="str">
            <v>New Delhi</v>
          </cell>
        </row>
        <row r="697">
          <cell r="E697" t="str">
            <v>PB20INV0262</v>
          </cell>
          <cell r="F697" t="str">
            <v>Hollasons Trading Company Pvt Ltd</v>
          </cell>
          <cell r="G697" t="str">
            <v>Bangalore</v>
          </cell>
        </row>
        <row r="698">
          <cell r="E698" t="str">
            <v>PB20INV0261</v>
          </cell>
          <cell r="F698" t="str">
            <v>Hollasons Trading Company Pvt Ltd</v>
          </cell>
          <cell r="G698" t="str">
            <v>Bangalore</v>
          </cell>
        </row>
        <row r="699">
          <cell r="E699" t="str">
            <v>QB20INV0134</v>
          </cell>
          <cell r="F699" t="str">
            <v>Hiveloop Logistics Pvt Ltd</v>
          </cell>
          <cell r="G699" t="str">
            <v>Kanpur</v>
          </cell>
        </row>
        <row r="700">
          <cell r="E700" t="str">
            <v>QB20INV0133</v>
          </cell>
          <cell r="F700" t="str">
            <v>Hiveloop Logistics Pvt Ltd</v>
          </cell>
          <cell r="G700" t="str">
            <v>Lucknow</v>
          </cell>
        </row>
        <row r="701">
          <cell r="E701" t="str">
            <v>QB20INV0132</v>
          </cell>
          <cell r="F701" t="str">
            <v>Hiveloop Logistics Pvt Ltd</v>
          </cell>
          <cell r="G701" t="str">
            <v>Ghaziabad</v>
          </cell>
        </row>
        <row r="702">
          <cell r="E702" t="str">
            <v>QB20INV0135</v>
          </cell>
          <cell r="F702" t="str">
            <v>Hiveloop Logistics Pvt Ltd</v>
          </cell>
          <cell r="G702" t="str">
            <v>Ludhiana</v>
          </cell>
        </row>
        <row r="703">
          <cell r="E703" t="str">
            <v>QB20INV0136</v>
          </cell>
          <cell r="F703" t="str">
            <v>Hiveloop Logistics Pvt Ltd</v>
          </cell>
          <cell r="G703" t="str">
            <v>Kolkata</v>
          </cell>
        </row>
        <row r="704">
          <cell r="E704" t="str">
            <v>QB20INV0130</v>
          </cell>
          <cell r="F704" t="str">
            <v>Hiveloop Logistics Pvt Ltd</v>
          </cell>
          <cell r="G704" t="str">
            <v>Gurgaon</v>
          </cell>
        </row>
        <row r="705">
          <cell r="E705" t="str">
            <v>QB20INV0131</v>
          </cell>
          <cell r="F705" t="str">
            <v>Hiveloop Logistics Pvt Ltd</v>
          </cell>
          <cell r="G705" t="str">
            <v>Fariabad</v>
          </cell>
        </row>
        <row r="706">
          <cell r="E706" t="str">
            <v>QB20INV0138</v>
          </cell>
          <cell r="F706" t="str">
            <v>Hiveloop Logistics Pvt Ltd</v>
          </cell>
          <cell r="G706" t="str">
            <v>Patna</v>
          </cell>
        </row>
        <row r="707">
          <cell r="E707" t="str">
            <v>QB20INV0137</v>
          </cell>
          <cell r="F707" t="str">
            <v>Hiveloop Logistics Pvt Ltd</v>
          </cell>
          <cell r="G707" t="str">
            <v>Howrah</v>
          </cell>
        </row>
        <row r="708">
          <cell r="E708" t="str">
            <v>QB20INV0129</v>
          </cell>
          <cell r="F708" t="str">
            <v>Hiveloop Logistics Pvt Ltd</v>
          </cell>
          <cell r="G708" t="str">
            <v>New Delhi</v>
          </cell>
        </row>
        <row r="709">
          <cell r="E709" t="str">
            <v>QB20INV0128</v>
          </cell>
          <cell r="F709" t="str">
            <v>Hiveloop Logistics Pvt Ltd</v>
          </cell>
          <cell r="G709" t="str">
            <v>New Delhi</v>
          </cell>
        </row>
        <row r="710">
          <cell r="E710" t="str">
            <v>QB20INV0127</v>
          </cell>
          <cell r="F710" t="str">
            <v>Hiveloop Logistics Pvt Ltd</v>
          </cell>
          <cell r="G710" t="str">
            <v>New Delhi</v>
          </cell>
        </row>
        <row r="711">
          <cell r="E711" t="str">
            <v>QB20INV0125</v>
          </cell>
          <cell r="F711" t="str">
            <v>Intakart Services Pvt Ltd</v>
          </cell>
          <cell r="G711" t="str">
            <v>Bhagabatipur</v>
          </cell>
        </row>
        <row r="712">
          <cell r="E712" t="str">
            <v>QB20INV0125</v>
          </cell>
          <cell r="F712" t="str">
            <v>Intakart Services Pvt Ltd</v>
          </cell>
          <cell r="G712" t="str">
            <v>Bhagabatipur</v>
          </cell>
        </row>
        <row r="713">
          <cell r="E713" t="str">
            <v>QB20INV0125</v>
          </cell>
          <cell r="F713" t="str">
            <v>Intakart Services Pvt Ltd</v>
          </cell>
          <cell r="G713" t="str">
            <v>Bhagabatipur</v>
          </cell>
        </row>
        <row r="714">
          <cell r="E714" t="str">
            <v>QB20INV0125</v>
          </cell>
          <cell r="F714" t="str">
            <v>Intakart Services Pvt Ltd</v>
          </cell>
          <cell r="G714" t="str">
            <v>Bhagabatipur</v>
          </cell>
        </row>
        <row r="715">
          <cell r="E715" t="str">
            <v>QB20INV0125</v>
          </cell>
          <cell r="F715" t="str">
            <v>Intakart Services Pvt Ltd</v>
          </cell>
          <cell r="G715" t="str">
            <v>Bhagabatipur</v>
          </cell>
        </row>
        <row r="716">
          <cell r="E716" t="str">
            <v>QB20INV0125</v>
          </cell>
          <cell r="F716" t="str">
            <v>Intakart Services Pvt Ltd</v>
          </cell>
          <cell r="G716" t="str">
            <v>Bhagabatipur</v>
          </cell>
        </row>
        <row r="717">
          <cell r="E717" t="str">
            <v>QB20INV0123</v>
          </cell>
          <cell r="F717" t="str">
            <v>Intakart Services Pvt Ltd</v>
          </cell>
          <cell r="G717" t="str">
            <v>Hyderabad</v>
          </cell>
        </row>
        <row r="718">
          <cell r="E718" t="str">
            <v>QB20INV0123</v>
          </cell>
          <cell r="F718" t="str">
            <v>Intakart Services Pvt Ltd</v>
          </cell>
          <cell r="G718" t="str">
            <v>Hyderabad</v>
          </cell>
        </row>
        <row r="719">
          <cell r="E719" t="str">
            <v>QB20INV0122</v>
          </cell>
          <cell r="F719" t="str">
            <v>Reliance Digital Platform &amp; Project Services Ltd</v>
          </cell>
          <cell r="G719" t="str">
            <v>Thane</v>
          </cell>
        </row>
        <row r="720">
          <cell r="E720" t="str">
            <v>QB20INV0122</v>
          </cell>
          <cell r="F720" t="str">
            <v>Reliance Digital Platform &amp; Project Services Ltd</v>
          </cell>
          <cell r="G720" t="str">
            <v>Thane</v>
          </cell>
        </row>
        <row r="721">
          <cell r="E721" t="str">
            <v>PB20INV0275</v>
          </cell>
          <cell r="F721" t="str">
            <v>Decathlon Sports India Pvt Ltd</v>
          </cell>
          <cell r="G721" t="str">
            <v>Bangalore</v>
          </cell>
        </row>
        <row r="722">
          <cell r="E722" t="str">
            <v>PB20INV0273</v>
          </cell>
          <cell r="F722" t="str">
            <v>Smart Solutions</v>
          </cell>
          <cell r="G722" t="str">
            <v>New Delhi</v>
          </cell>
        </row>
        <row r="723">
          <cell r="E723" t="str">
            <v>PB20INV0273</v>
          </cell>
          <cell r="F723" t="str">
            <v>Smart Solutions</v>
          </cell>
          <cell r="G723" t="str">
            <v>New Delhi</v>
          </cell>
        </row>
        <row r="724">
          <cell r="E724" t="str">
            <v>PB20INV0273</v>
          </cell>
          <cell r="F724" t="str">
            <v>Smart Solutions</v>
          </cell>
          <cell r="G724" t="str">
            <v>New Delhi</v>
          </cell>
        </row>
        <row r="725">
          <cell r="E725" t="str">
            <v>PB20INV0274</v>
          </cell>
          <cell r="F725" t="str">
            <v>Trent Hypermarket Pvt Ltd</v>
          </cell>
          <cell r="G725" t="str">
            <v>Hyderabad</v>
          </cell>
        </row>
        <row r="726">
          <cell r="E726" t="str">
            <v>PB20INV0281</v>
          </cell>
          <cell r="F726" t="str">
            <v>Hardcastle Restaurants Pvt Ltd</v>
          </cell>
          <cell r="G726" t="str">
            <v>Pune</v>
          </cell>
        </row>
        <row r="727">
          <cell r="E727" t="str">
            <v>PB20INV0277</v>
          </cell>
          <cell r="F727" t="str">
            <v>Hardcastle Restaurants Pvt Ltd</v>
          </cell>
          <cell r="G727" t="str">
            <v>Belagavi</v>
          </cell>
        </row>
        <row r="728">
          <cell r="E728" t="str">
            <v>PB20INV0277</v>
          </cell>
          <cell r="F728" t="str">
            <v>Hardcastle Restaurants Pvt Ltd</v>
          </cell>
          <cell r="G728" t="str">
            <v>Belagavi</v>
          </cell>
        </row>
        <row r="729">
          <cell r="E729" t="str">
            <v>PB20INV0277</v>
          </cell>
          <cell r="F729" t="str">
            <v>Hardcastle Restaurants Pvt Ltd</v>
          </cell>
          <cell r="G729" t="str">
            <v>Belagavi</v>
          </cell>
        </row>
        <row r="730">
          <cell r="E730" t="str">
            <v>PB20INV0277</v>
          </cell>
          <cell r="F730" t="str">
            <v>Hardcastle Restaurants Pvt Ltd</v>
          </cell>
          <cell r="G730" t="str">
            <v>Belagavi</v>
          </cell>
        </row>
        <row r="731">
          <cell r="E731" t="str">
            <v>PB20INV0279</v>
          </cell>
          <cell r="F731" t="str">
            <v>Decathlon Sports India Pvt Ltd</v>
          </cell>
          <cell r="G731" t="str">
            <v>Hyderabad</v>
          </cell>
        </row>
        <row r="732">
          <cell r="E732" t="str">
            <v>QB20INV0143</v>
          </cell>
          <cell r="F732" t="str">
            <v>More Retail Limited</v>
          </cell>
          <cell r="G732" t="str">
            <v>Gurgaon</v>
          </cell>
        </row>
        <row r="733">
          <cell r="E733" t="str">
            <v>QB20INV0143</v>
          </cell>
          <cell r="F733" t="str">
            <v>More Retail Limited</v>
          </cell>
          <cell r="G733" t="str">
            <v>Gurgaon</v>
          </cell>
        </row>
        <row r="734">
          <cell r="E734" t="str">
            <v>QB20INV0143</v>
          </cell>
          <cell r="F734" t="str">
            <v>More Retail Limited</v>
          </cell>
          <cell r="G734" t="str">
            <v>Gurgaon</v>
          </cell>
        </row>
        <row r="735">
          <cell r="E735" t="str">
            <v>QB20INV0145</v>
          </cell>
          <cell r="F735" t="str">
            <v>Instakart Services Pvt Ltd</v>
          </cell>
          <cell r="G735" t="str">
            <v>Howrah</v>
          </cell>
        </row>
        <row r="736">
          <cell r="E736" t="str">
            <v>QB20INV0145</v>
          </cell>
          <cell r="F736" t="str">
            <v>Instakart Services Pvt Ltd</v>
          </cell>
          <cell r="G736" t="str">
            <v>Howrah</v>
          </cell>
        </row>
        <row r="737">
          <cell r="E737" t="str">
            <v>QB20INV0145</v>
          </cell>
          <cell r="F737" t="str">
            <v>Instakart Services Pvt Ltd</v>
          </cell>
          <cell r="G737" t="str">
            <v>Howrah</v>
          </cell>
        </row>
        <row r="738">
          <cell r="E738" t="str">
            <v>QB20INV0145</v>
          </cell>
          <cell r="F738" t="str">
            <v>Instakart Services Pvt Ltd</v>
          </cell>
          <cell r="G738" t="str">
            <v>Howrah</v>
          </cell>
        </row>
        <row r="739">
          <cell r="E739" t="str">
            <v>QB20INV0145</v>
          </cell>
          <cell r="F739" t="str">
            <v>Instakart Services Pvt Ltd</v>
          </cell>
          <cell r="G739" t="str">
            <v>Howrah</v>
          </cell>
        </row>
        <row r="740">
          <cell r="E740" t="str">
            <v>QB20INV0145</v>
          </cell>
          <cell r="F740" t="str">
            <v>Instakart Services Pvt Ltd</v>
          </cell>
          <cell r="G740" t="str">
            <v>Howrah</v>
          </cell>
        </row>
        <row r="741">
          <cell r="E741" t="str">
            <v>QB20INV0146</v>
          </cell>
          <cell r="F741" t="str">
            <v>Gerdau Steel India Pvt Ltd</v>
          </cell>
          <cell r="G741" t="str">
            <v>Ananthapur</v>
          </cell>
        </row>
        <row r="742">
          <cell r="E742" t="str">
            <v>PB20INV0276</v>
          </cell>
          <cell r="F742" t="str">
            <v>Smart Solutions</v>
          </cell>
          <cell r="G742" t="str">
            <v>New Delhi</v>
          </cell>
        </row>
        <row r="743">
          <cell r="E743" t="str">
            <v>PB20INV0276</v>
          </cell>
          <cell r="F743" t="str">
            <v>Smart Solutions</v>
          </cell>
          <cell r="G743" t="str">
            <v>New Delhi</v>
          </cell>
        </row>
        <row r="744">
          <cell r="E744" t="str">
            <v>PB20INV0276</v>
          </cell>
          <cell r="F744" t="str">
            <v>Smart Solutions</v>
          </cell>
          <cell r="G744" t="str">
            <v>New Delhi</v>
          </cell>
        </row>
        <row r="745">
          <cell r="E745" t="str">
            <v>PB20INV0285</v>
          </cell>
          <cell r="F745" t="str">
            <v>M.K Retail</v>
          </cell>
          <cell r="G745" t="str">
            <v>Bangalore</v>
          </cell>
        </row>
        <row r="746">
          <cell r="E746" t="str">
            <v>PB20INV0285</v>
          </cell>
          <cell r="F746" t="str">
            <v>M.K Retail</v>
          </cell>
          <cell r="G746" t="str">
            <v>Bangalore</v>
          </cell>
        </row>
        <row r="747">
          <cell r="E747" t="str">
            <v>PB20INV0285</v>
          </cell>
          <cell r="F747" t="str">
            <v>M.K Retail</v>
          </cell>
          <cell r="G747" t="str">
            <v>Bangalore</v>
          </cell>
        </row>
        <row r="748">
          <cell r="E748" t="str">
            <v>PB20INV0285</v>
          </cell>
          <cell r="F748" t="str">
            <v>M.K Retail</v>
          </cell>
          <cell r="G748" t="str">
            <v>Bangalore</v>
          </cell>
        </row>
        <row r="749">
          <cell r="E749" t="str">
            <v>PB20INV0295</v>
          </cell>
          <cell r="F749" t="str">
            <v>Spencers Retail Ltd</v>
          </cell>
          <cell r="G749" t="str">
            <v>Kolkata</v>
          </cell>
        </row>
        <row r="750">
          <cell r="E750" t="str">
            <v>PB20INV0291</v>
          </cell>
          <cell r="F750" t="str">
            <v>Burger King India Pvt Ltd</v>
          </cell>
          <cell r="G750" t="str">
            <v>Mumbai</v>
          </cell>
        </row>
        <row r="751">
          <cell r="E751" t="str">
            <v>PB20INV0290</v>
          </cell>
          <cell r="F751" t="str">
            <v>Burger King India Pvt Ltd</v>
          </cell>
          <cell r="G751" t="str">
            <v>Thane</v>
          </cell>
        </row>
        <row r="752">
          <cell r="E752" t="str">
            <v>PB20INV0289</v>
          </cell>
          <cell r="F752" t="str">
            <v>Burger King India Pvt Ltd</v>
          </cell>
          <cell r="G752" t="str">
            <v>Navi Mumbai</v>
          </cell>
        </row>
        <row r="753">
          <cell r="E753" t="str">
            <v>PB20INV0294</v>
          </cell>
          <cell r="F753" t="str">
            <v>ATUL Kumar Prajapat</v>
          </cell>
          <cell r="G753" t="str">
            <v>Ahmedabad</v>
          </cell>
        </row>
        <row r="754">
          <cell r="E754" t="str">
            <v>PB20INV0294</v>
          </cell>
          <cell r="F754" t="str">
            <v>ATUL Kumar Prajapat</v>
          </cell>
          <cell r="G754" t="str">
            <v>Ahmedabad</v>
          </cell>
        </row>
        <row r="755">
          <cell r="E755" t="str">
            <v>PB20INV0294</v>
          </cell>
          <cell r="F755" t="str">
            <v>ATUL Kumar Prajapat</v>
          </cell>
          <cell r="G755" t="str">
            <v>Ahmedabad</v>
          </cell>
        </row>
        <row r="756">
          <cell r="E756" t="str">
            <v>PB20INV0294</v>
          </cell>
          <cell r="F756" t="str">
            <v>ATUL Kumar Prajapat</v>
          </cell>
          <cell r="G756" t="str">
            <v>Ahmedabad</v>
          </cell>
        </row>
        <row r="757">
          <cell r="E757" t="str">
            <v>PB20INV0292</v>
          </cell>
          <cell r="F757" t="str">
            <v>Quinta Systems Pvt Ltd</v>
          </cell>
          <cell r="G757" t="str">
            <v>Bangalore</v>
          </cell>
        </row>
        <row r="758">
          <cell r="E758" t="str">
            <v>PB20INV0293</v>
          </cell>
          <cell r="F758" t="str">
            <v>Quinta Systems Pvt Ltd</v>
          </cell>
          <cell r="G758" t="str">
            <v>Bangalore</v>
          </cell>
        </row>
        <row r="759">
          <cell r="E759" t="str">
            <v>PB20INV0284</v>
          </cell>
          <cell r="F759" t="str">
            <v>Odyssey Computer Services Pvt Ltd</v>
          </cell>
          <cell r="G759" t="str">
            <v>Kolkata</v>
          </cell>
        </row>
        <row r="760">
          <cell r="E760" t="str">
            <v>QB20INV0147</v>
          </cell>
          <cell r="F760" t="str">
            <v>Amazon Seller Services Pvt Ltd</v>
          </cell>
          <cell r="G760" t="str">
            <v>Gurugram</v>
          </cell>
        </row>
        <row r="761">
          <cell r="E761" t="str">
            <v>QB20INV0149</v>
          </cell>
          <cell r="F761" t="str">
            <v>Lupin Ltd</v>
          </cell>
          <cell r="G761" t="str">
            <v>Raisen Mandideep</v>
          </cell>
        </row>
        <row r="762">
          <cell r="E762" t="str">
            <v>QB20INV0149</v>
          </cell>
          <cell r="F762" t="str">
            <v>Lupin Ltd</v>
          </cell>
          <cell r="G762" t="str">
            <v>Raisen Mandideep</v>
          </cell>
        </row>
        <row r="763">
          <cell r="E763" t="str">
            <v>QB20INV0149</v>
          </cell>
          <cell r="F763" t="str">
            <v>Lupin Ltd</v>
          </cell>
          <cell r="G763" t="str">
            <v>Raisen Mandideep</v>
          </cell>
        </row>
        <row r="764">
          <cell r="E764" t="str">
            <v>QB20INV0149</v>
          </cell>
          <cell r="F764" t="str">
            <v>Lupin Ltd</v>
          </cell>
          <cell r="G764" t="str">
            <v>Raisen Mandideep</v>
          </cell>
        </row>
        <row r="765">
          <cell r="E765" t="str">
            <v>QB20INV0149</v>
          </cell>
          <cell r="F765" t="str">
            <v>Lupin Ltd</v>
          </cell>
          <cell r="G765" t="str">
            <v>Raisen Mandideep</v>
          </cell>
        </row>
        <row r="766">
          <cell r="E766" t="str">
            <v>QB20INV0149</v>
          </cell>
          <cell r="F766" t="str">
            <v>Lupin Ltd</v>
          </cell>
          <cell r="G766" t="str">
            <v>Raisen Mandideep</v>
          </cell>
        </row>
        <row r="767">
          <cell r="E767" t="str">
            <v>QB20INV0148</v>
          </cell>
          <cell r="F767" t="str">
            <v>Lupin Ltd</v>
          </cell>
          <cell r="G767" t="str">
            <v>Raisen Mandideep</v>
          </cell>
        </row>
        <row r="768">
          <cell r="E768" t="str">
            <v>QB20DC0007</v>
          </cell>
          <cell r="F768" t="str">
            <v>Datamatics Global Services Ltd</v>
          </cell>
          <cell r="G768" t="str">
            <v>Nasik</v>
          </cell>
        </row>
        <row r="769">
          <cell r="E769" t="str">
            <v>QB20DC0008</v>
          </cell>
          <cell r="F769" t="str">
            <v>Newland Taiwan INC</v>
          </cell>
          <cell r="G769" t="str">
            <v>Noida</v>
          </cell>
        </row>
        <row r="770">
          <cell r="E770" t="str">
            <v>QBLR/DEMO/OUT/0247</v>
          </cell>
          <cell r="F770" t="str">
            <v>Communications Test Design</v>
          </cell>
          <cell r="G770" t="str">
            <v>Gurgaon</v>
          </cell>
        </row>
        <row r="771">
          <cell r="E771" t="str">
            <v>QBLR/DEMO/OUT/0247</v>
          </cell>
          <cell r="F771" t="str">
            <v>Communications Test Design</v>
          </cell>
          <cell r="G771" t="str">
            <v>Gurgaon</v>
          </cell>
        </row>
        <row r="772">
          <cell r="E772" t="str">
            <v>PIT/NR/2021/0006</v>
          </cell>
          <cell r="F772" t="str">
            <v>Exclusive Networks sales India Pvt Ltd</v>
          </cell>
          <cell r="G772" t="str">
            <v>Namakkal</v>
          </cell>
        </row>
        <row r="773">
          <cell r="E773" t="str">
            <v>PB20INV0252</v>
          </cell>
          <cell r="F773" t="str">
            <v>Omnipresent Retail Limited</v>
          </cell>
          <cell r="G773" t="str">
            <v>Kolkata</v>
          </cell>
        </row>
        <row r="774">
          <cell r="E774" t="str">
            <v>PB20INV0252</v>
          </cell>
          <cell r="F774" t="str">
            <v>Omnipresent Retail Limited</v>
          </cell>
          <cell r="G774" t="str">
            <v>Kolkata</v>
          </cell>
        </row>
        <row r="775">
          <cell r="E775" t="str">
            <v>PB20INV0251</v>
          </cell>
          <cell r="F775" t="str">
            <v>Omnipresent Retail Limited</v>
          </cell>
          <cell r="G775" t="str">
            <v>Kolkata</v>
          </cell>
        </row>
        <row r="776">
          <cell r="E776" t="str">
            <v>PB20INV0251</v>
          </cell>
          <cell r="F776" t="str">
            <v>Omnipresent Retail Limited</v>
          </cell>
          <cell r="G776" t="str">
            <v>Kolkata</v>
          </cell>
        </row>
        <row r="777">
          <cell r="E777" t="str">
            <v>PB20INV0247</v>
          </cell>
          <cell r="F777" t="str">
            <v>Omnipresent Retail Limited</v>
          </cell>
          <cell r="G777" t="str">
            <v>Kolkata</v>
          </cell>
        </row>
        <row r="778">
          <cell r="E778" t="str">
            <v>PB20INV0313</v>
          </cell>
          <cell r="F778" t="str">
            <v>Puthur Infotech Pvt Ltd</v>
          </cell>
          <cell r="G778" t="str">
            <v>Bangalore</v>
          </cell>
        </row>
        <row r="779">
          <cell r="E779" t="str">
            <v>PB20INV0303</v>
          </cell>
          <cell r="F779" t="str">
            <v>Adithya Birla Fashion And Retail Limited</v>
          </cell>
          <cell r="G779" t="str">
            <v>Siliguri</v>
          </cell>
        </row>
        <row r="780">
          <cell r="E780" t="str">
            <v>PB20INV0303</v>
          </cell>
          <cell r="F780" t="str">
            <v>Adithya Birla Fashion And Retail Limited</v>
          </cell>
          <cell r="G780" t="str">
            <v>Siliguri</v>
          </cell>
        </row>
        <row r="781">
          <cell r="E781" t="str">
            <v>PB20INV0296</v>
          </cell>
          <cell r="F781" t="str">
            <v>Portwell India Technology Pvt Ltd</v>
          </cell>
          <cell r="G781" t="str">
            <v>Bangalore</v>
          </cell>
        </row>
        <row r="782">
          <cell r="E782" t="str">
            <v>PB20INV0309</v>
          </cell>
          <cell r="F782" t="str">
            <v>Burger King India Pvt Ltd</v>
          </cell>
          <cell r="G782" t="str">
            <v>Mumbai</v>
          </cell>
        </row>
        <row r="783">
          <cell r="E783" t="str">
            <v>PB20INV0310</v>
          </cell>
          <cell r="F783" t="str">
            <v>Temple City Hotels India Pvt Ltd</v>
          </cell>
          <cell r="G783" t="str">
            <v>Madurai</v>
          </cell>
        </row>
        <row r="784">
          <cell r="E784" t="str">
            <v>PB20INV0310</v>
          </cell>
          <cell r="F784" t="str">
            <v>Temple City Hotels India Pvt Ltd</v>
          </cell>
          <cell r="G784" t="str">
            <v>Madurai</v>
          </cell>
        </row>
        <row r="785">
          <cell r="E785" t="str">
            <v>PB20INV0307</v>
          </cell>
          <cell r="F785" t="str">
            <v>AASHITECH</v>
          </cell>
          <cell r="G785" t="str">
            <v>Mumbai</v>
          </cell>
        </row>
        <row r="786">
          <cell r="E786" t="str">
            <v>PB20INV0307</v>
          </cell>
          <cell r="F786" t="str">
            <v>AASHITECH</v>
          </cell>
          <cell r="G786" t="str">
            <v>Mumbai</v>
          </cell>
        </row>
        <row r="787">
          <cell r="E787" t="str">
            <v>PB20INV0307</v>
          </cell>
          <cell r="F787" t="str">
            <v>AASHITECH</v>
          </cell>
          <cell r="G787" t="str">
            <v>Mumbai</v>
          </cell>
        </row>
        <row r="788">
          <cell r="E788" t="str">
            <v>PB20INV0307</v>
          </cell>
          <cell r="F788" t="str">
            <v>AASHITECH</v>
          </cell>
          <cell r="G788" t="str">
            <v>Mumbai</v>
          </cell>
        </row>
        <row r="789">
          <cell r="E789" t="str">
            <v>PB20INV0307</v>
          </cell>
          <cell r="F789" t="str">
            <v>AASHITECH</v>
          </cell>
          <cell r="G789" t="str">
            <v>Mumbai</v>
          </cell>
        </row>
        <row r="790">
          <cell r="E790" t="str">
            <v>PB20INV0307</v>
          </cell>
          <cell r="F790" t="str">
            <v>AASHITECH</v>
          </cell>
          <cell r="G790" t="str">
            <v>Mumbai</v>
          </cell>
        </row>
        <row r="791">
          <cell r="E791" t="str">
            <v>PB20INV0304</v>
          </cell>
          <cell r="F791" t="str">
            <v>Hardcastle Restaurants Pvt Ltd</v>
          </cell>
          <cell r="G791" t="str">
            <v>Bangalore</v>
          </cell>
        </row>
        <row r="792">
          <cell r="E792" t="str">
            <v>PB20INV0304</v>
          </cell>
          <cell r="F792" t="str">
            <v>Hardcastle Restaurants Pvt Ltd</v>
          </cell>
          <cell r="G792" t="str">
            <v>Bangalore</v>
          </cell>
        </row>
        <row r="793">
          <cell r="E793" t="str">
            <v>PB20INV0300</v>
          </cell>
          <cell r="F793" t="str">
            <v>AASHITECH/Semnox Solutions Pvt Ltd</v>
          </cell>
          <cell r="G793" t="str">
            <v>Mumbai/Mangalore</v>
          </cell>
        </row>
        <row r="794">
          <cell r="E794" t="str">
            <v>PB20INV0300</v>
          </cell>
          <cell r="F794" t="str">
            <v>AASHITECH/Semnox Solutions Pvt Ltd</v>
          </cell>
          <cell r="G794" t="str">
            <v>Mumbai/Mangalore</v>
          </cell>
        </row>
        <row r="795">
          <cell r="E795" t="str">
            <v>PB20INV0300</v>
          </cell>
          <cell r="F795" t="str">
            <v>AASHITECH/Semnox Solutions Pvt Ltd</v>
          </cell>
          <cell r="G795" t="str">
            <v>Mumbai/Mangalore</v>
          </cell>
        </row>
        <row r="796">
          <cell r="E796" t="str">
            <v>PB20INV0300</v>
          </cell>
          <cell r="F796" t="str">
            <v>AASHITECH/Semnox Solutions Pvt Ltd</v>
          </cell>
          <cell r="G796" t="str">
            <v>Mumbai/Mangalore</v>
          </cell>
        </row>
        <row r="797">
          <cell r="E797" t="str">
            <v>PB20INV0300</v>
          </cell>
          <cell r="F797" t="str">
            <v>AASHITECH/Semnox Solutions Pvt Ltd</v>
          </cell>
          <cell r="G797" t="str">
            <v>Mumbai/Mangalore</v>
          </cell>
        </row>
        <row r="798">
          <cell r="E798" t="str">
            <v>PB20INV0302</v>
          </cell>
          <cell r="F798" t="str">
            <v>Quinta Systems Pvt Ltd</v>
          </cell>
          <cell r="G798" t="str">
            <v>Bangalore</v>
          </cell>
        </row>
        <row r="799">
          <cell r="E799" t="str">
            <v>PB20INV0311</v>
          </cell>
          <cell r="F799" t="str">
            <v>Reliance Retail Limited</v>
          </cell>
          <cell r="G799" t="str">
            <v>Ahmedabad</v>
          </cell>
        </row>
        <row r="800">
          <cell r="E800" t="str">
            <v>PB20INV0298</v>
          </cell>
          <cell r="F800" t="str">
            <v>Odessey Computer Service P Ltd</v>
          </cell>
          <cell r="G800" t="str">
            <v>Kolkata</v>
          </cell>
        </row>
        <row r="801">
          <cell r="E801" t="str">
            <v>PB20INV0298</v>
          </cell>
          <cell r="F801" t="str">
            <v>Odessey Computer Service P Ltd</v>
          </cell>
          <cell r="G801" t="str">
            <v>Kolkata</v>
          </cell>
        </row>
        <row r="802">
          <cell r="E802" t="str">
            <v>PB20INV0298</v>
          </cell>
          <cell r="F802" t="str">
            <v>Odessey Computer Service P Ltd</v>
          </cell>
          <cell r="G802" t="str">
            <v>Kolkata</v>
          </cell>
        </row>
        <row r="803">
          <cell r="E803" t="str">
            <v>PB20INV0298</v>
          </cell>
          <cell r="F803" t="str">
            <v>Odessey Computer Service P Ltd</v>
          </cell>
          <cell r="G803" t="str">
            <v>Kolkata</v>
          </cell>
        </row>
        <row r="804">
          <cell r="E804" t="str">
            <v>QB20INV0154</v>
          </cell>
          <cell r="F804" t="str">
            <v>Maven Automation</v>
          </cell>
          <cell r="G804" t="str">
            <v>Ahmedabad</v>
          </cell>
        </row>
        <row r="805">
          <cell r="E805" t="str">
            <v>QB20INV0154</v>
          </cell>
          <cell r="F805" t="str">
            <v>Maven Automation</v>
          </cell>
          <cell r="G805" t="str">
            <v>Ahmedabad</v>
          </cell>
        </row>
        <row r="806">
          <cell r="E806" t="str">
            <v>QB20INV0150</v>
          </cell>
          <cell r="F806" t="str">
            <v>Maven Automation</v>
          </cell>
          <cell r="G806" t="str">
            <v>Ahmedabad</v>
          </cell>
        </row>
        <row r="807">
          <cell r="E807" t="str">
            <v>QB20INV0151</v>
          </cell>
          <cell r="F807" t="str">
            <v>Brainbees Solution Pvt Ltd</v>
          </cell>
          <cell r="G807" t="str">
            <v>Bangalore</v>
          </cell>
        </row>
        <row r="808">
          <cell r="E808" t="str">
            <v>QB20INV0151</v>
          </cell>
          <cell r="F808" t="str">
            <v>Brainbees Solution Pvt Ltd</v>
          </cell>
          <cell r="G808" t="str">
            <v>Bangalore</v>
          </cell>
        </row>
        <row r="809">
          <cell r="E809" t="str">
            <v>QB20INV0151</v>
          </cell>
          <cell r="F809" t="str">
            <v>Brainbees Solution Pvt Ltd</v>
          </cell>
          <cell r="G809" t="str">
            <v>Bangalore</v>
          </cell>
        </row>
        <row r="810">
          <cell r="E810" t="str">
            <v>QB20INV0151</v>
          </cell>
          <cell r="F810" t="str">
            <v>Brainbees Solution Pvt Ltd</v>
          </cell>
          <cell r="G810" t="str">
            <v>Bangalore</v>
          </cell>
        </row>
        <row r="811">
          <cell r="E811" t="str">
            <v>QB20INV0151</v>
          </cell>
          <cell r="F811" t="str">
            <v>Brainbees Solution Pvt Ltd</v>
          </cell>
          <cell r="G811" t="str">
            <v>Bangalore</v>
          </cell>
        </row>
        <row r="812">
          <cell r="E812" t="str">
            <v>QB20INV0151</v>
          </cell>
          <cell r="F812" t="str">
            <v>Brainbees Solution Pvt Ltd</v>
          </cell>
          <cell r="G812" t="str">
            <v>Bangalore</v>
          </cell>
        </row>
        <row r="813">
          <cell r="E813" t="str">
            <v>QB20INV0152</v>
          </cell>
          <cell r="F813" t="str">
            <v>Thea Technologies Pvt Ltd</v>
          </cell>
          <cell r="G813" t="str">
            <v>Haryana</v>
          </cell>
        </row>
        <row r="814">
          <cell r="E814" t="str">
            <v>PB20INV0297</v>
          </cell>
          <cell r="F814" t="str">
            <v>Quinta Systems Pvt Ltd</v>
          </cell>
          <cell r="G814" t="str">
            <v>Bangalore</v>
          </cell>
        </row>
        <row r="815">
          <cell r="E815" t="str">
            <v>QBLR/NR/2021/0018</v>
          </cell>
          <cell r="F815" t="str">
            <v>Instakart Services Private Limited</v>
          </cell>
          <cell r="G815" t="str">
            <v>New Delhi</v>
          </cell>
        </row>
        <row r="816">
          <cell r="E816" t="str">
            <v>PIT20INV00006</v>
          </cell>
          <cell r="F816" t="str">
            <v>Portwell Inc</v>
          </cell>
          <cell r="G816" t="str">
            <v>Taipei</v>
          </cell>
        </row>
        <row r="817">
          <cell r="E817" t="str">
            <v>QBLR/DEMO/OUT/0248</v>
          </cell>
          <cell r="F817" t="str">
            <v>Communications Test Design India Private Ltd</v>
          </cell>
          <cell r="G817" t="str">
            <v>Gurgaon</v>
          </cell>
        </row>
        <row r="818">
          <cell r="E818" t="str">
            <v>BLR/DC/2021/002</v>
          </cell>
          <cell r="F818" t="str">
            <v>V3 Novus Private Limited</v>
          </cell>
          <cell r="G818" t="str">
            <v>Bangalore</v>
          </cell>
        </row>
        <row r="819">
          <cell r="E819" t="str">
            <v>PIT/DEMO/OUT/0097</v>
          </cell>
          <cell r="F819" t="str">
            <v>V3 Novus Private Limited</v>
          </cell>
          <cell r="G819" t="str">
            <v>Bangalore</v>
          </cell>
        </row>
        <row r="820">
          <cell r="E820" t="str">
            <v>PIT/DEMO/OUT/0097</v>
          </cell>
          <cell r="F820" t="str">
            <v>V3 Novus Private Limited</v>
          </cell>
          <cell r="G820" t="str">
            <v>Bangalore</v>
          </cell>
        </row>
        <row r="821">
          <cell r="E821" t="str">
            <v>BLR/DC/2021/003</v>
          </cell>
          <cell r="F821" t="str">
            <v>Jendamark India Pvt Ltd</v>
          </cell>
          <cell r="G821" t="str">
            <v>Pune</v>
          </cell>
        </row>
        <row r="822">
          <cell r="E822" t="str">
            <v>PIT/DEMO/OUT/0098</v>
          </cell>
          <cell r="F822" t="str">
            <v>Jendamark India Pvt Ltd</v>
          </cell>
          <cell r="G822" t="str">
            <v>Pune</v>
          </cell>
        </row>
        <row r="823">
          <cell r="E823" t="str">
            <v>PIT/DEMO/OUT/0098</v>
          </cell>
          <cell r="F823" t="str">
            <v>Jendamark India Pvt Ltd</v>
          </cell>
          <cell r="G823" t="str">
            <v>Pune</v>
          </cell>
        </row>
        <row r="824">
          <cell r="E824" t="str">
            <v>PIT/DEMO/OUT/0098</v>
          </cell>
          <cell r="F824" t="str">
            <v>Jendamark India Pvt Ltd</v>
          </cell>
          <cell r="G824" t="str">
            <v>Pune</v>
          </cell>
        </row>
        <row r="825">
          <cell r="E825" t="str">
            <v>PB20INV0305</v>
          </cell>
          <cell r="F825" t="str">
            <v>Trent Hypermarket Private Limited</v>
          </cell>
          <cell r="G825" t="str">
            <v>Bangalore</v>
          </cell>
        </row>
        <row r="826">
          <cell r="E826" t="str">
            <v>PB20INV0305</v>
          </cell>
          <cell r="F826" t="str">
            <v>Trent Hypermarket Private Limited</v>
          </cell>
          <cell r="G826" t="str">
            <v>Bangalore</v>
          </cell>
        </row>
        <row r="827">
          <cell r="E827" t="str">
            <v>PB20INV0305</v>
          </cell>
          <cell r="F827" t="str">
            <v>Trent Hypermarket Private Limited</v>
          </cell>
          <cell r="G827" t="str">
            <v>Bangalore</v>
          </cell>
        </row>
        <row r="828">
          <cell r="E828" t="str">
            <v>PB20INV0305</v>
          </cell>
          <cell r="F828" t="str">
            <v>Trent Hypermarket Private Limited</v>
          </cell>
          <cell r="G828" t="str">
            <v>Bangalore</v>
          </cell>
        </row>
        <row r="829">
          <cell r="E829" t="str">
            <v>PB20INV0305</v>
          </cell>
          <cell r="F829" t="str">
            <v>Trent Hypermarket Private Limited</v>
          </cell>
          <cell r="G829" t="str">
            <v>Bangalore</v>
          </cell>
        </row>
        <row r="830">
          <cell r="E830" t="str">
            <v>PB20INV0305</v>
          </cell>
          <cell r="F830" t="str">
            <v>Trent Hypermarket Private Limited</v>
          </cell>
          <cell r="G830" t="str">
            <v>Bangalore</v>
          </cell>
        </row>
        <row r="831">
          <cell r="E831" t="str">
            <v>QBLR/NR/2021/0019</v>
          </cell>
          <cell r="F831" t="str">
            <v>Instakart Services Private Limited</v>
          </cell>
          <cell r="G831" t="str">
            <v>Fariabad</v>
          </cell>
        </row>
        <row r="832">
          <cell r="E832" t="str">
            <v>BLR/DEMO/OUT/8910</v>
          </cell>
          <cell r="F832" t="str">
            <v>Falcon Exim Pvt Ltd</v>
          </cell>
          <cell r="G832" t="str">
            <v>Pune</v>
          </cell>
        </row>
        <row r="833">
          <cell r="E833" t="str">
            <v>QBLR/DEMO/OUT/0249</v>
          </cell>
          <cell r="F833" t="str">
            <v>Bartech Data Systems Private Limited</v>
          </cell>
          <cell r="G833" t="str">
            <v>Vasai East</v>
          </cell>
        </row>
        <row r="834">
          <cell r="E834" t="str">
            <v>PB20INV0308</v>
          </cell>
          <cell r="F834" t="str">
            <v>Trent Hypermarket Private Limited</v>
          </cell>
          <cell r="G834" t="str">
            <v>Bangalore</v>
          </cell>
        </row>
        <row r="835">
          <cell r="E835" t="str">
            <v>PB20INV0317</v>
          </cell>
          <cell r="F835" t="str">
            <v>Hardcastle Restaurants Pvt Ltd</v>
          </cell>
          <cell r="G835" t="str">
            <v>Chennai</v>
          </cell>
        </row>
        <row r="836">
          <cell r="E836" t="str">
            <v>PB20INV0317</v>
          </cell>
          <cell r="F836" t="str">
            <v>Hardcastle Restaurants Pvt Ltd</v>
          </cell>
          <cell r="G836" t="str">
            <v>Chennai</v>
          </cell>
        </row>
        <row r="837">
          <cell r="E837" t="str">
            <v>PB20INV0317</v>
          </cell>
          <cell r="F837" t="str">
            <v>Hardcastle Restaurants Pvt Ltd</v>
          </cell>
          <cell r="G837" t="str">
            <v>Chennai</v>
          </cell>
        </row>
        <row r="838">
          <cell r="E838" t="str">
            <v>PB20INV0316</v>
          </cell>
          <cell r="F838" t="str">
            <v>Hardcastle Restaurants Pvt Ltd</v>
          </cell>
          <cell r="G838" t="str">
            <v>Raipur</v>
          </cell>
        </row>
        <row r="839">
          <cell r="E839" t="str">
            <v>PB20INV0316</v>
          </cell>
          <cell r="F839" t="str">
            <v>Hardcastle Restaurants Pvt Ltd</v>
          </cell>
          <cell r="G839" t="str">
            <v>Raipur</v>
          </cell>
        </row>
        <row r="840">
          <cell r="E840" t="str">
            <v>PB20INV0316</v>
          </cell>
          <cell r="F840" t="str">
            <v>Hardcastle Restaurants Pvt Ltd</v>
          </cell>
          <cell r="G840" t="str">
            <v>Raipur</v>
          </cell>
        </row>
        <row r="841">
          <cell r="E841" t="str">
            <v>PB20INV0316</v>
          </cell>
          <cell r="F841" t="str">
            <v>Hardcastle Restaurants Pvt Ltd</v>
          </cell>
          <cell r="G841" t="str">
            <v>Raipur</v>
          </cell>
        </row>
        <row r="842">
          <cell r="E842" t="str">
            <v>PB20INV0315</v>
          </cell>
          <cell r="F842" t="str">
            <v>Marigold Hotel</v>
          </cell>
          <cell r="G842" t="str">
            <v>Hyderabad</v>
          </cell>
        </row>
        <row r="843">
          <cell r="E843" t="str">
            <v>PB20INV0315</v>
          </cell>
          <cell r="F843" t="str">
            <v>Marigold Hotel</v>
          </cell>
          <cell r="G843" t="str">
            <v>Hyderabad</v>
          </cell>
        </row>
        <row r="844">
          <cell r="E844" t="str">
            <v>PB20INV0314</v>
          </cell>
          <cell r="F844" t="str">
            <v>Ratnadeep Retail Pvt Ltd</v>
          </cell>
          <cell r="G844" t="str">
            <v>Kandalakoya</v>
          </cell>
        </row>
        <row r="845">
          <cell r="E845" t="str">
            <v>PB20INV0318</v>
          </cell>
          <cell r="F845" t="str">
            <v>Connoiseur Electronics Pvt Ltd</v>
          </cell>
          <cell r="G845" t="str">
            <v>Bangalore</v>
          </cell>
        </row>
        <row r="846">
          <cell r="E846" t="str">
            <v>QBLR/NR/2021/0022</v>
          </cell>
          <cell r="F846" t="str">
            <v>Instakart Services Pvt Ltd</v>
          </cell>
          <cell r="G846" t="str">
            <v>Hyderabad</v>
          </cell>
        </row>
        <row r="847">
          <cell r="E847" t="str">
            <v>QB20INV0157</v>
          </cell>
          <cell r="F847" t="str">
            <v>Amazon Seller Services Pvt Ltd</v>
          </cell>
          <cell r="G847" t="str">
            <v>Thane</v>
          </cell>
        </row>
        <row r="848">
          <cell r="E848" t="str">
            <v>QB20INV0155</v>
          </cell>
          <cell r="F848" t="str">
            <v>Instakart Services Pvt Ltd</v>
          </cell>
          <cell r="G848" t="str">
            <v>Thane</v>
          </cell>
        </row>
        <row r="849">
          <cell r="E849" t="str">
            <v>QB20INV0155</v>
          </cell>
          <cell r="F849" t="str">
            <v>Instakart Services Pvt Ltd</v>
          </cell>
          <cell r="G849" t="str">
            <v>Thane</v>
          </cell>
        </row>
        <row r="850">
          <cell r="E850" t="str">
            <v>QB20INV0155</v>
          </cell>
          <cell r="F850" t="str">
            <v>Instakart Services Pvt Ltd</v>
          </cell>
          <cell r="G850" t="str">
            <v>Thane</v>
          </cell>
        </row>
        <row r="851">
          <cell r="E851" t="str">
            <v>QB20INV0155</v>
          </cell>
          <cell r="F851" t="str">
            <v>Instakart Services Pvt Ltd</v>
          </cell>
          <cell r="G851" t="str">
            <v>Thane</v>
          </cell>
        </row>
        <row r="852">
          <cell r="E852" t="str">
            <v>QB20INV0155</v>
          </cell>
          <cell r="F852" t="str">
            <v>Instakart Services Pvt Ltd</v>
          </cell>
          <cell r="G852" t="str">
            <v>Thane</v>
          </cell>
        </row>
        <row r="853">
          <cell r="E853" t="str">
            <v>QB20INV0155</v>
          </cell>
          <cell r="F853" t="str">
            <v>Instakart Services Pvt Ltd</v>
          </cell>
          <cell r="G853" t="str">
            <v>Thane</v>
          </cell>
        </row>
        <row r="854">
          <cell r="E854" t="str">
            <v>QB20INV0156</v>
          </cell>
          <cell r="F854" t="str">
            <v>Instakart Services Pvt Ltd</v>
          </cell>
          <cell r="G854" t="str">
            <v>Thane</v>
          </cell>
        </row>
        <row r="855">
          <cell r="E855" t="str">
            <v>QB20INV0156</v>
          </cell>
          <cell r="F855" t="str">
            <v>Instakart Services Pvt Ltd</v>
          </cell>
          <cell r="G855" t="str">
            <v>Thane</v>
          </cell>
        </row>
        <row r="856">
          <cell r="E856" t="str">
            <v>PB20INV0320</v>
          </cell>
          <cell r="F856" t="str">
            <v>Mother Dairy Fruit &amp; Vegetable Pvt Ltd</v>
          </cell>
          <cell r="G856" t="str">
            <v>Delhi</v>
          </cell>
        </row>
        <row r="857">
          <cell r="E857" t="str">
            <v>PB20INV0320</v>
          </cell>
          <cell r="F857" t="str">
            <v>Mother Dairy Fruit &amp; Vegetable Pvt Ltd</v>
          </cell>
          <cell r="G857" t="str">
            <v>Delhi</v>
          </cell>
        </row>
        <row r="858">
          <cell r="E858" t="str">
            <v>PB20INV0320</v>
          </cell>
          <cell r="F858" t="str">
            <v>Mother Dairy Fruit &amp; Vegetable Pvt Ltd</v>
          </cell>
          <cell r="G858" t="str">
            <v>Delhi</v>
          </cell>
        </row>
        <row r="859">
          <cell r="E859" t="str">
            <v>PB20INV0320</v>
          </cell>
          <cell r="F859" t="str">
            <v>Mother Dairy Fruit &amp; Vegetable Pvt Ltd</v>
          </cell>
          <cell r="G859" t="str">
            <v>Delhi</v>
          </cell>
        </row>
        <row r="860">
          <cell r="E860" t="str">
            <v>PB20INV0323</v>
          </cell>
          <cell r="F860" t="str">
            <v>Deoria Department Store</v>
          </cell>
          <cell r="G860" t="str">
            <v>Lucknow</v>
          </cell>
        </row>
        <row r="861">
          <cell r="E861" t="str">
            <v>PB20INV0312</v>
          </cell>
          <cell r="F861" t="str">
            <v>Hollasons Trading Company Pvt Ltd</v>
          </cell>
          <cell r="G861" t="str">
            <v>Bangalore</v>
          </cell>
        </row>
        <row r="862">
          <cell r="E862" t="str">
            <v>PB20INV0312</v>
          </cell>
          <cell r="F862" t="str">
            <v>Hollasons Trading Company Pvt Ltd - MNS Enterprises</v>
          </cell>
          <cell r="G862" t="str">
            <v>Bangalore</v>
          </cell>
        </row>
        <row r="863">
          <cell r="E863" t="str">
            <v>PB20INV0321</v>
          </cell>
          <cell r="F863" t="str">
            <v>Quinta Systems Pvt Ltd</v>
          </cell>
          <cell r="G863" t="str">
            <v>Bangalore</v>
          </cell>
        </row>
        <row r="864">
          <cell r="E864" t="str">
            <v>PB20INV0322</v>
          </cell>
          <cell r="F864" t="str">
            <v>Quinta Systems Pvt Ltd</v>
          </cell>
          <cell r="G864" t="str">
            <v>Bangalore</v>
          </cell>
        </row>
        <row r="865">
          <cell r="E865" t="str">
            <v>PB20INV0324</v>
          </cell>
          <cell r="F865" t="str">
            <v>Quinta Systems Pvt Ltd</v>
          </cell>
          <cell r="G865" t="str">
            <v>Bangalore</v>
          </cell>
        </row>
        <row r="866">
          <cell r="E866" t="str">
            <v>PIT20INV00007</v>
          </cell>
          <cell r="F866" t="str">
            <v>Teletech Services</v>
          </cell>
          <cell r="G866" t="str">
            <v>Mumbai</v>
          </cell>
        </row>
        <row r="867">
          <cell r="E867" t="str">
            <v>PIT20INV00007</v>
          </cell>
          <cell r="F867" t="str">
            <v>Teletech Services</v>
          </cell>
          <cell r="G867" t="str">
            <v>Mumbai</v>
          </cell>
        </row>
        <row r="868">
          <cell r="E868" t="str">
            <v>PIT20INV00007</v>
          </cell>
          <cell r="F868" t="str">
            <v>Teletech Services</v>
          </cell>
          <cell r="G868" t="str">
            <v>Mumbai</v>
          </cell>
        </row>
        <row r="869">
          <cell r="E869" t="str">
            <v>PIT20INV00007</v>
          </cell>
          <cell r="F869" t="str">
            <v>Teletech Services</v>
          </cell>
          <cell r="G869" t="str">
            <v>Mumbai</v>
          </cell>
        </row>
        <row r="870">
          <cell r="E870" t="str">
            <v>PB20INV0325</v>
          </cell>
          <cell r="F870" t="str">
            <v>Decathlon Sports India Pvt Ltd</v>
          </cell>
          <cell r="G870" t="str">
            <v>Kolkata</v>
          </cell>
        </row>
        <row r="871">
          <cell r="E871" t="str">
            <v>PB20INV0325</v>
          </cell>
          <cell r="F871" t="str">
            <v>Decathlon Sports India Pvt Ltd</v>
          </cell>
          <cell r="G871" t="str">
            <v>Kolkata</v>
          </cell>
        </row>
        <row r="872">
          <cell r="E872" t="str">
            <v>PB20INV0328</v>
          </cell>
          <cell r="F872" t="str">
            <v>Turbonet Systems Pvt Ltd</v>
          </cell>
          <cell r="G872" t="str">
            <v>Mumbai</v>
          </cell>
        </row>
        <row r="873">
          <cell r="E873" t="str">
            <v>PB20INV0328</v>
          </cell>
          <cell r="F873" t="str">
            <v>Turbonet Systems Pvt Ltd</v>
          </cell>
          <cell r="G873" t="str">
            <v>Mumbai</v>
          </cell>
        </row>
        <row r="874">
          <cell r="E874" t="str">
            <v>PB20INV0328</v>
          </cell>
          <cell r="F874" t="str">
            <v>Turbonet Systems Pvt Ltd</v>
          </cell>
          <cell r="G874" t="str">
            <v>Mumbai</v>
          </cell>
        </row>
        <row r="875">
          <cell r="E875" t="str">
            <v>PB20INV0328</v>
          </cell>
          <cell r="F875" t="str">
            <v>Turbonet Systems Pvt Ltd</v>
          </cell>
          <cell r="G875" t="str">
            <v>Mumbai</v>
          </cell>
        </row>
        <row r="876">
          <cell r="E876" t="str">
            <v>PB20INV0329</v>
          </cell>
          <cell r="F876" t="str">
            <v>Smart Solutions</v>
          </cell>
          <cell r="G876" t="str">
            <v>New Delhi</v>
          </cell>
        </row>
        <row r="877">
          <cell r="E877" t="str">
            <v>PB20INV0329</v>
          </cell>
          <cell r="F877" t="str">
            <v>Smart Solutions</v>
          </cell>
          <cell r="G877" t="str">
            <v>New Delhi</v>
          </cell>
        </row>
        <row r="878">
          <cell r="E878" t="str">
            <v>QBLR/NR/2021/0024</v>
          </cell>
          <cell r="F878" t="str">
            <v>Instakart Services Pvt Ltd</v>
          </cell>
          <cell r="G878" t="str">
            <v>Raipur</v>
          </cell>
        </row>
        <row r="879">
          <cell r="E879" t="str">
            <v>PB20INV0319</v>
          </cell>
          <cell r="F879" t="str">
            <v>SanpBizz Cloud Tech Pvt Ltd</v>
          </cell>
          <cell r="G879" t="str">
            <v>Bangalore</v>
          </cell>
        </row>
        <row r="880">
          <cell r="E880" t="str">
            <v>PB20INV0332</v>
          </cell>
          <cell r="F880" t="str">
            <v>Aashitech</v>
          </cell>
          <cell r="G880" t="str">
            <v>Mumbai</v>
          </cell>
        </row>
        <row r="881">
          <cell r="E881" t="str">
            <v>PB20INV0332</v>
          </cell>
          <cell r="F881" t="str">
            <v>Aashitech</v>
          </cell>
          <cell r="G881" t="str">
            <v>Mumbai</v>
          </cell>
        </row>
        <row r="882">
          <cell r="E882" t="str">
            <v>PB20INV0333</v>
          </cell>
          <cell r="F882" t="str">
            <v>Ratnadeep Retail Pvt Ltd</v>
          </cell>
          <cell r="G882" t="str">
            <v>Secunderabad</v>
          </cell>
        </row>
        <row r="883">
          <cell r="E883" t="str">
            <v>PB20INV0334</v>
          </cell>
          <cell r="F883" t="str">
            <v>Odyssey Computer Services Pvt Ltd</v>
          </cell>
          <cell r="G883" t="str">
            <v>Kolkata</v>
          </cell>
        </row>
        <row r="884">
          <cell r="E884" t="str">
            <v>BLR/DC/2021/0356</v>
          </cell>
          <cell r="F884" t="str">
            <v>Quinta Systems Pvt Ltd</v>
          </cell>
          <cell r="G884" t="str">
            <v>Mumbai</v>
          </cell>
        </row>
        <row r="885">
          <cell r="E885" t="str">
            <v>QB20INV0160</v>
          </cell>
          <cell r="F885" t="str">
            <v>Instakart Services Private Limited</v>
          </cell>
          <cell r="G885" t="str">
            <v>Bangalore</v>
          </cell>
        </row>
        <row r="886">
          <cell r="E886" t="str">
            <v>QB20INV0160</v>
          </cell>
          <cell r="F886" t="str">
            <v>Instakart Services Private Limited</v>
          </cell>
          <cell r="G886" t="str">
            <v>Bangalore</v>
          </cell>
        </row>
        <row r="887">
          <cell r="E887" t="str">
            <v>QB20INV0159</v>
          </cell>
          <cell r="F887" t="str">
            <v>Instakart Services Private Limited</v>
          </cell>
          <cell r="G887" t="str">
            <v>Bangalore</v>
          </cell>
        </row>
        <row r="888">
          <cell r="E888" t="str">
            <v>QB20INV0159</v>
          </cell>
          <cell r="F888" t="str">
            <v>Instakart Services Private Limited</v>
          </cell>
          <cell r="G888" t="str">
            <v>Bangalore</v>
          </cell>
        </row>
        <row r="889">
          <cell r="E889" t="str">
            <v>QB20INV0162</v>
          </cell>
          <cell r="F889" t="str">
            <v>Instakart Services Private Limited</v>
          </cell>
          <cell r="G889" t="str">
            <v>Chandipur</v>
          </cell>
        </row>
        <row r="890">
          <cell r="E890" t="str">
            <v>QB20INV0164</v>
          </cell>
          <cell r="F890" t="str">
            <v>Instakart Services Private Limited</v>
          </cell>
          <cell r="G890" t="str">
            <v>Lucknow</v>
          </cell>
        </row>
        <row r="891">
          <cell r="E891" t="str">
            <v>QB20INV0164</v>
          </cell>
          <cell r="F891" t="str">
            <v>Instakart Services Private Limited</v>
          </cell>
          <cell r="G891" t="str">
            <v>Lucknow</v>
          </cell>
        </row>
        <row r="892">
          <cell r="E892" t="str">
            <v>QB20INV0164</v>
          </cell>
          <cell r="F892" t="str">
            <v>Instakart Services Private Limited</v>
          </cell>
          <cell r="G892" t="str">
            <v>Lucknow</v>
          </cell>
        </row>
        <row r="893">
          <cell r="E893" t="str">
            <v>QB20INV0164</v>
          </cell>
          <cell r="F893" t="str">
            <v>Instakart Services Private Limited</v>
          </cell>
          <cell r="G893" t="str">
            <v>Lucknow</v>
          </cell>
        </row>
        <row r="894">
          <cell r="E894" t="str">
            <v>QB20INV0164</v>
          </cell>
          <cell r="F894" t="str">
            <v>Instakart Services Private Limited</v>
          </cell>
          <cell r="G894" t="str">
            <v>Lucknow</v>
          </cell>
        </row>
        <row r="895">
          <cell r="E895" t="str">
            <v>QB20INV0164</v>
          </cell>
          <cell r="F895" t="str">
            <v>Instakart Services Private Limited</v>
          </cell>
          <cell r="G895" t="str">
            <v>Lucknow</v>
          </cell>
        </row>
        <row r="896">
          <cell r="E896" t="str">
            <v>PB20INV0335</v>
          </cell>
          <cell r="F896" t="str">
            <v>Smart Solutions</v>
          </cell>
          <cell r="G896" t="str">
            <v>New Delhi</v>
          </cell>
        </row>
        <row r="897">
          <cell r="E897" t="str">
            <v>PB20INV0335</v>
          </cell>
          <cell r="F897" t="str">
            <v>Smart Solutions</v>
          </cell>
          <cell r="G897" t="str">
            <v>New Delhi</v>
          </cell>
        </row>
        <row r="898">
          <cell r="E898" t="str">
            <v>PB20INV0335</v>
          </cell>
          <cell r="F898" t="str">
            <v>Smart Solutions</v>
          </cell>
          <cell r="G898" t="str">
            <v>New Delhi</v>
          </cell>
        </row>
        <row r="899">
          <cell r="E899" t="str">
            <v>PB20INV0335</v>
          </cell>
          <cell r="F899" t="str">
            <v>Smart Solutions</v>
          </cell>
          <cell r="G899" t="str">
            <v>New Delhi</v>
          </cell>
        </row>
        <row r="900">
          <cell r="E900" t="str">
            <v>PB20INV0331</v>
          </cell>
          <cell r="F900" t="str">
            <v>AASHITECH/Peddeletech Solutions Pvt Ltd</v>
          </cell>
          <cell r="G900" t="str">
            <v>Mumbai/Pune</v>
          </cell>
        </row>
        <row r="901">
          <cell r="E901" t="str">
            <v>PB20INV0331</v>
          </cell>
          <cell r="F901" t="str">
            <v>AASHITECH/Peddeletech Solutions Pvt Ltd</v>
          </cell>
          <cell r="G901" t="str">
            <v>Mumbai/Pune</v>
          </cell>
        </row>
        <row r="902">
          <cell r="E902" t="str">
            <v>PB20INV0342</v>
          </cell>
          <cell r="F902" t="str">
            <v>Hardcastle Restaurants Pvt Ltd</v>
          </cell>
          <cell r="G902" t="str">
            <v>Hyderabad</v>
          </cell>
        </row>
        <row r="903">
          <cell r="E903" t="str">
            <v>PB20INV0342</v>
          </cell>
          <cell r="F903" t="str">
            <v>Hardcastle Restaurants Pvt Ltd</v>
          </cell>
          <cell r="G903" t="str">
            <v>Hyderabad</v>
          </cell>
        </row>
        <row r="904">
          <cell r="E904" t="str">
            <v>PB20INV0342</v>
          </cell>
          <cell r="F904" t="str">
            <v>Hardcastle Restaurants Pvt Ltd</v>
          </cell>
          <cell r="G904" t="str">
            <v>Hyderabad</v>
          </cell>
        </row>
        <row r="905">
          <cell r="E905" t="str">
            <v>PB20INV0342</v>
          </cell>
          <cell r="F905" t="str">
            <v>Hardcastle Restaurants Pvt Ltd</v>
          </cell>
          <cell r="G905" t="str">
            <v>Hyderabad</v>
          </cell>
        </row>
        <row r="906">
          <cell r="E906" t="str">
            <v>PB20INV0337</v>
          </cell>
          <cell r="F906" t="str">
            <v>TURBONET SYSTEMS PRIVATE LIMITED</v>
          </cell>
          <cell r="G906" t="str">
            <v>Pune</v>
          </cell>
        </row>
        <row r="907">
          <cell r="E907" t="str">
            <v>PB20INV0337</v>
          </cell>
          <cell r="F907" t="str">
            <v>TURBONET SYSTEMS PRIVATE LIMITED</v>
          </cell>
          <cell r="G907" t="str">
            <v>Pune</v>
          </cell>
        </row>
        <row r="908">
          <cell r="E908" t="str">
            <v>PB20INV0337</v>
          </cell>
          <cell r="F908" t="str">
            <v>TURBONET SYSTEMS PRIVATE LIMITED</v>
          </cell>
          <cell r="G908" t="str">
            <v>Pune</v>
          </cell>
        </row>
        <row r="909">
          <cell r="E909" t="str">
            <v>PB20INV0318</v>
          </cell>
          <cell r="F909" t="str">
            <v>Connoiseur Electronics Pvt Ltd</v>
          </cell>
          <cell r="G909" t="str">
            <v>Bangalore</v>
          </cell>
        </row>
        <row r="910">
          <cell r="E910" t="str">
            <v>PB20INV0341</v>
          </cell>
          <cell r="F910" t="str">
            <v>Spencers Retail Limited</v>
          </cell>
          <cell r="G910" t="str">
            <v>Ghaziabad</v>
          </cell>
        </row>
        <row r="911">
          <cell r="E911" t="str">
            <v>PB20INV0339</v>
          </cell>
          <cell r="F911" t="str">
            <v>Spencers Retail Limited</v>
          </cell>
          <cell r="G911" t="str">
            <v>Noida</v>
          </cell>
        </row>
        <row r="912">
          <cell r="E912" t="str">
            <v>PB20INV0340/PB20INV0347</v>
          </cell>
          <cell r="F912" t="str">
            <v>AASHITECH</v>
          </cell>
          <cell r="G912" t="str">
            <v>Mumbai</v>
          </cell>
        </row>
        <row r="913">
          <cell r="E913" t="str">
            <v>PB20INV0340</v>
          </cell>
          <cell r="F913" t="str">
            <v>AASHITECH</v>
          </cell>
          <cell r="G913" t="str">
            <v>Mumbai</v>
          </cell>
        </row>
        <row r="914">
          <cell r="E914" t="str">
            <v>PB20INV0338</v>
          </cell>
          <cell r="F914" t="str">
            <v>AASHITECH</v>
          </cell>
          <cell r="G914" t="str">
            <v>Mumbai</v>
          </cell>
        </row>
        <row r="915">
          <cell r="E915" t="str">
            <v>PB20INV0338</v>
          </cell>
          <cell r="F915" t="str">
            <v>AASHITECH</v>
          </cell>
          <cell r="G915" t="str">
            <v>Mumbai</v>
          </cell>
        </row>
        <row r="916">
          <cell r="E916" t="str">
            <v>PB20DC0004</v>
          </cell>
          <cell r="F916" t="str">
            <v>Protocol Labels India Pvt Ltd</v>
          </cell>
          <cell r="G916" t="str">
            <v>Chennai</v>
          </cell>
        </row>
        <row r="917">
          <cell r="E917" t="str">
            <v>PB20INV0346</v>
          </cell>
          <cell r="F917" t="str">
            <v>Supreme Computers India (P) Ltd</v>
          </cell>
          <cell r="G917" t="str">
            <v>Coimbatore</v>
          </cell>
        </row>
        <row r="918">
          <cell r="E918" t="str">
            <v>PB20INV0346</v>
          </cell>
          <cell r="F918" t="str">
            <v>Supreme Computers India (P) Ltd</v>
          </cell>
          <cell r="G918" t="str">
            <v>Coimbatore</v>
          </cell>
        </row>
        <row r="919">
          <cell r="E919" t="str">
            <v>PB20INV0346</v>
          </cell>
          <cell r="F919" t="str">
            <v>Supreme Computers India (P) Ltd</v>
          </cell>
          <cell r="G919" t="str">
            <v>Coimbatore</v>
          </cell>
        </row>
        <row r="920">
          <cell r="E920" t="str">
            <v>PB20INV0346</v>
          </cell>
          <cell r="F920" t="str">
            <v>Supreme Computers India (P) Ltd</v>
          </cell>
          <cell r="G920" t="str">
            <v>Coimbatore</v>
          </cell>
        </row>
        <row r="921">
          <cell r="E921" t="str">
            <v>PB20INV0344</v>
          </cell>
          <cell r="F921" t="str">
            <v>Supreme Computers India (P) Ltd</v>
          </cell>
          <cell r="G921" t="str">
            <v>Kochi</v>
          </cell>
        </row>
        <row r="922">
          <cell r="E922" t="str">
            <v>PB20INV0344</v>
          </cell>
          <cell r="F922" t="str">
            <v>Supreme Computers India (P) Ltd</v>
          </cell>
          <cell r="G922" t="str">
            <v>Kochi</v>
          </cell>
        </row>
        <row r="923">
          <cell r="E923" t="str">
            <v>PB20INV0344</v>
          </cell>
          <cell r="F923" t="str">
            <v>Supreme Computers India (P) Ltd</v>
          </cell>
          <cell r="G923" t="str">
            <v>Kochi</v>
          </cell>
        </row>
        <row r="924">
          <cell r="E924" t="str">
            <v>PB20INV0344</v>
          </cell>
          <cell r="F924" t="str">
            <v>Supreme Computers India (P) Ltd</v>
          </cell>
          <cell r="G924" t="str">
            <v>Kochi</v>
          </cell>
        </row>
        <row r="925">
          <cell r="E925" t="str">
            <v>PB20INV0344</v>
          </cell>
          <cell r="F925" t="str">
            <v>Supreme Computers India (P) Ltd</v>
          </cell>
          <cell r="G925" t="str">
            <v>Kochi</v>
          </cell>
        </row>
        <row r="926">
          <cell r="E926" t="str">
            <v>PB20INV0344</v>
          </cell>
          <cell r="F926" t="str">
            <v>Supreme Computers India (P) Ltd</v>
          </cell>
          <cell r="G926" t="str">
            <v>Kochi</v>
          </cell>
        </row>
        <row r="927">
          <cell r="E927" t="str">
            <v>PB20INV0345</v>
          </cell>
          <cell r="F927" t="str">
            <v>Supreme Computers India (P) Ltd</v>
          </cell>
          <cell r="G927" t="str">
            <v>Chennai</v>
          </cell>
        </row>
        <row r="928">
          <cell r="E928" t="str">
            <v>PB20INV0345</v>
          </cell>
          <cell r="F928" t="str">
            <v>Supreme Computers India (P) Ltd</v>
          </cell>
          <cell r="G928" t="str">
            <v>Chennai</v>
          </cell>
        </row>
        <row r="929">
          <cell r="E929" t="str">
            <v>PB20INV0345</v>
          </cell>
          <cell r="F929" t="str">
            <v>Supreme Computers India (P) Ltd</v>
          </cell>
          <cell r="G929" t="str">
            <v>Chennai</v>
          </cell>
        </row>
        <row r="930">
          <cell r="E930" t="str">
            <v>PB20INV0345</v>
          </cell>
          <cell r="F930" t="str">
            <v>Supreme Computers India (P) Ltd</v>
          </cell>
          <cell r="G930" t="str">
            <v>Chennai</v>
          </cell>
        </row>
        <row r="931">
          <cell r="E931" t="str">
            <v>PB20INV0343</v>
          </cell>
          <cell r="F931" t="str">
            <v>Stallion Systems And Solutions Pvt Ltd</v>
          </cell>
          <cell r="G931" t="str">
            <v>Bangalore</v>
          </cell>
        </row>
        <row r="932">
          <cell r="E932" t="str">
            <v>QBLR/DEMO/OUT/0250</v>
          </cell>
          <cell r="F932" t="str">
            <v>Posiflex Technology India Pvt Ltd</v>
          </cell>
          <cell r="G932" t="str">
            <v>Mumbai</v>
          </cell>
        </row>
        <row r="933">
          <cell r="E933" t="str">
            <v>PB20INV0356</v>
          </cell>
          <cell r="F933" t="str">
            <v>Quinta Systems Pvt Ltd</v>
          </cell>
          <cell r="G933" t="str">
            <v>Bangalore</v>
          </cell>
        </row>
        <row r="934">
          <cell r="E934" t="str">
            <v>PB20INV0351</v>
          </cell>
          <cell r="F934" t="str">
            <v>Portwell India Technology Pvt Ltd</v>
          </cell>
          <cell r="G934" t="str">
            <v>Bangalore</v>
          </cell>
        </row>
        <row r="935">
          <cell r="E935" t="str">
            <v>PB20INV0352</v>
          </cell>
          <cell r="F935" t="str">
            <v>Quinta Systems Pvt Ltd</v>
          </cell>
          <cell r="G935" t="str">
            <v>Bangalore</v>
          </cell>
        </row>
        <row r="936">
          <cell r="E936" t="str">
            <v>PB20INV0353</v>
          </cell>
          <cell r="F936" t="str">
            <v>Reliance Retail Limited</v>
          </cell>
          <cell r="G936" t="str">
            <v>Ahmedabad</v>
          </cell>
        </row>
        <row r="937">
          <cell r="E937" t="str">
            <v>PB20INV0357</v>
          </cell>
          <cell r="F937" t="str">
            <v xml:space="preserve">National Super Market </v>
          </cell>
          <cell r="G937" t="str">
            <v>Chidambaram</v>
          </cell>
        </row>
        <row r="938">
          <cell r="E938" t="str">
            <v>PB20INV0354</v>
          </cell>
          <cell r="F938" t="str">
            <v>Aegis Infoware Private Limited</v>
          </cell>
          <cell r="G938" t="str">
            <v>Ahmedabad</v>
          </cell>
        </row>
        <row r="939">
          <cell r="E939" t="str">
            <v>PB20INV0354</v>
          </cell>
          <cell r="F939" t="str">
            <v>Aegis Infoware Private Limited</v>
          </cell>
          <cell r="G939" t="str">
            <v>Ahmedabad</v>
          </cell>
        </row>
        <row r="940">
          <cell r="E940" t="str">
            <v>PB20INV0354</v>
          </cell>
          <cell r="F940" t="str">
            <v>Aegis Infoware Private Limited</v>
          </cell>
          <cell r="G940" t="str">
            <v>Ahmedabad</v>
          </cell>
        </row>
        <row r="941">
          <cell r="E941" t="str">
            <v>PB20INV0354</v>
          </cell>
          <cell r="F941" t="str">
            <v>Aegis Infoware Private Limited</v>
          </cell>
          <cell r="G941" t="str">
            <v>Ahmedabad</v>
          </cell>
        </row>
        <row r="942">
          <cell r="E942" t="str">
            <v>PB20INV0350</v>
          </cell>
          <cell r="F942" t="str">
            <v>Smart Solutions</v>
          </cell>
          <cell r="G942" t="str">
            <v>New Delhi</v>
          </cell>
        </row>
        <row r="943">
          <cell r="E943" t="str">
            <v>PB20INV0350</v>
          </cell>
          <cell r="F943" t="str">
            <v>Smart Solutions</v>
          </cell>
          <cell r="G943" t="str">
            <v>New Delhi</v>
          </cell>
        </row>
        <row r="944">
          <cell r="E944" t="str">
            <v>PB20INV0350</v>
          </cell>
          <cell r="F944" t="str">
            <v>Smart Solutions</v>
          </cell>
          <cell r="G944" t="str">
            <v>New Delhi</v>
          </cell>
        </row>
        <row r="945">
          <cell r="E945" t="str">
            <v>PB20INV0280</v>
          </cell>
          <cell r="F945" t="str">
            <v>Hardcastle Restaurants Pvt Ltd</v>
          </cell>
          <cell r="G945" t="str">
            <v>Thane</v>
          </cell>
        </row>
        <row r="946">
          <cell r="E946" t="str">
            <v>PB20INV0280</v>
          </cell>
          <cell r="F946" t="str">
            <v>Hardcastle Restaurants Pvt Ltd</v>
          </cell>
          <cell r="G946" t="str">
            <v>Thane</v>
          </cell>
        </row>
        <row r="947">
          <cell r="E947" t="str">
            <v>PB20INV0280</v>
          </cell>
          <cell r="F947" t="str">
            <v>Hardcastle Restaurants Pvt Ltd</v>
          </cell>
          <cell r="G947" t="str">
            <v>Thane</v>
          </cell>
        </row>
        <row r="948">
          <cell r="E948" t="str">
            <v>PB20INV0280</v>
          </cell>
          <cell r="F948" t="str">
            <v>Hardcastle Restaurants Pvt Ltd</v>
          </cell>
          <cell r="G948" t="str">
            <v>Thane</v>
          </cell>
        </row>
        <row r="949">
          <cell r="E949" t="str">
            <v>PB20INV0280</v>
          </cell>
          <cell r="F949" t="str">
            <v>Hardcastle Restaurants Pvt Ltd</v>
          </cell>
          <cell r="G949" t="str">
            <v>Thane</v>
          </cell>
        </row>
        <row r="950">
          <cell r="E950" t="str">
            <v>PB20INV0280</v>
          </cell>
          <cell r="F950" t="str">
            <v>Hardcastle Restaurants Pvt Ltd</v>
          </cell>
          <cell r="G950" t="str">
            <v>Thane</v>
          </cell>
        </row>
        <row r="951">
          <cell r="E951" t="str">
            <v>PB20INV0280</v>
          </cell>
          <cell r="F951" t="str">
            <v>Hardcastle Restaurants Pvt Ltd</v>
          </cell>
          <cell r="G951" t="str">
            <v>Thane</v>
          </cell>
        </row>
        <row r="952">
          <cell r="E952" t="str">
            <v>PB20INV0348</v>
          </cell>
          <cell r="F952" t="str">
            <v>Hardcastle Restaurants Pvt Ltd</v>
          </cell>
          <cell r="G952" t="str">
            <v>Bangalore</v>
          </cell>
        </row>
        <row r="953">
          <cell r="E953" t="str">
            <v>PB20STKOUT00001</v>
          </cell>
          <cell r="F953" t="str">
            <v>Posiflex Technology India Pvt Ltd</v>
          </cell>
          <cell r="G953" t="str">
            <v>Chennai</v>
          </cell>
        </row>
        <row r="954">
          <cell r="E954" t="str">
            <v>PB20STKOUT00001</v>
          </cell>
          <cell r="F954" t="str">
            <v>Posiflex Technology India Pvt Ltd</v>
          </cell>
          <cell r="G954" t="str">
            <v>Chennai</v>
          </cell>
        </row>
        <row r="955">
          <cell r="E955" t="str">
            <v>PB20STKOUT00002</v>
          </cell>
          <cell r="F955" t="str">
            <v>Posiflex Technology India Pvt Ltd</v>
          </cell>
          <cell r="G955" t="str">
            <v>Chennai</v>
          </cell>
        </row>
        <row r="956">
          <cell r="E956" t="str">
            <v>QB20INV0170</v>
          </cell>
          <cell r="F956" t="str">
            <v>Infosys Limited</v>
          </cell>
          <cell r="G956" t="str">
            <v>Pune</v>
          </cell>
        </row>
        <row r="957">
          <cell r="E957" t="str">
            <v>QB20INV0170</v>
          </cell>
          <cell r="F957" t="str">
            <v>Infosys Limited</v>
          </cell>
          <cell r="G957" t="str">
            <v>Pune</v>
          </cell>
        </row>
        <row r="958">
          <cell r="E958" t="str">
            <v>QB20INV0170</v>
          </cell>
          <cell r="F958" t="str">
            <v>Infosys Limited</v>
          </cell>
          <cell r="G958" t="str">
            <v>Pune</v>
          </cell>
        </row>
        <row r="959">
          <cell r="E959" t="str">
            <v>QB20INV0169</v>
          </cell>
          <cell r="F959" t="str">
            <v>Maven Automation</v>
          </cell>
          <cell r="G959" t="str">
            <v>Ahmedabad</v>
          </cell>
        </row>
        <row r="960">
          <cell r="E960" t="str">
            <v>QB20INV0169</v>
          </cell>
          <cell r="F960" t="str">
            <v>Maven Automation</v>
          </cell>
          <cell r="G960" t="str">
            <v>Ahmedabad</v>
          </cell>
        </row>
        <row r="961">
          <cell r="E961" t="str">
            <v>QB20INV0168</v>
          </cell>
          <cell r="F961" t="str">
            <v>M/s. Ashok Leyland Ltd</v>
          </cell>
          <cell r="G961" t="str">
            <v>Alwar</v>
          </cell>
        </row>
        <row r="962">
          <cell r="E962" t="str">
            <v>QB20INV0168</v>
          </cell>
          <cell r="F962" t="str">
            <v>M/s. Ashok Leyland Ltd</v>
          </cell>
          <cell r="G962" t="str">
            <v>Alwar</v>
          </cell>
        </row>
        <row r="963">
          <cell r="E963" t="str">
            <v>QB20INV0161</v>
          </cell>
          <cell r="F963" t="str">
            <v>Instakart Services Private Limited</v>
          </cell>
          <cell r="G963" t="str">
            <v>Kolar</v>
          </cell>
        </row>
        <row r="964">
          <cell r="E964" t="str">
            <v>QB20INV0165</v>
          </cell>
          <cell r="F964" t="str">
            <v>Instakart Services Private Limited</v>
          </cell>
          <cell r="G964" t="str">
            <v>Thane</v>
          </cell>
        </row>
        <row r="965">
          <cell r="E965" t="str">
            <v>QB20INV0165</v>
          </cell>
          <cell r="F965" t="str">
            <v>Instakart Services Private Limited</v>
          </cell>
          <cell r="G965" t="str">
            <v>Thane</v>
          </cell>
        </row>
        <row r="966">
          <cell r="E966" t="str">
            <v>QB20INV0165</v>
          </cell>
          <cell r="F966" t="str">
            <v>Instakart Services Private Limited</v>
          </cell>
          <cell r="G966" t="str">
            <v>Thane</v>
          </cell>
        </row>
        <row r="967">
          <cell r="E967" t="str">
            <v>QB20INV0165</v>
          </cell>
          <cell r="F967" t="str">
            <v>Instakart Services Private Limited</v>
          </cell>
          <cell r="G967" t="str">
            <v>Thane</v>
          </cell>
        </row>
        <row r="968">
          <cell r="E968" t="str">
            <v>QB20INV0165</v>
          </cell>
          <cell r="F968" t="str">
            <v>Instakart Services Private Limited</v>
          </cell>
          <cell r="G968" t="str">
            <v>Thane</v>
          </cell>
        </row>
        <row r="969">
          <cell r="E969" t="str">
            <v>QB20INV0165</v>
          </cell>
          <cell r="F969" t="str">
            <v>Instakart Services Private Limited</v>
          </cell>
          <cell r="G969" t="str">
            <v>Thane</v>
          </cell>
        </row>
        <row r="970">
          <cell r="E970" t="str">
            <v>QBLR/NR/2021/0030</v>
          </cell>
          <cell r="F970" t="str">
            <v>Amazon Seller Services Pvt Ltd</v>
          </cell>
          <cell r="G970" t="str">
            <v>Bhiwandi</v>
          </cell>
        </row>
        <row r="971">
          <cell r="E971" t="str">
            <v>PIT20INV00008</v>
          </cell>
          <cell r="F971" t="str">
            <v>NetX Security Solutions</v>
          </cell>
          <cell r="G971" t="str">
            <v>Ghaziabad</v>
          </cell>
        </row>
        <row r="972">
          <cell r="E972" t="str">
            <v>PIT20INV00011</v>
          </cell>
          <cell r="F972" t="str">
            <v>Galore Networks Private Limited</v>
          </cell>
          <cell r="G972" t="str">
            <v>Chennai</v>
          </cell>
        </row>
        <row r="973">
          <cell r="E973" t="str">
            <v>PB20INV0359</v>
          </cell>
          <cell r="F973" t="str">
            <v xml:space="preserve">Trent Limited </v>
          </cell>
          <cell r="G973" t="str">
            <v>Bangalore</v>
          </cell>
        </row>
        <row r="974">
          <cell r="E974" t="str">
            <v>PIT/20/INV00012</v>
          </cell>
          <cell r="F974" t="str">
            <v>Exclusive Networks Sales India Pvt ltd</v>
          </cell>
          <cell r="G974" t="str">
            <v>Koramangala BLR</v>
          </cell>
        </row>
        <row r="975">
          <cell r="E975" t="str">
            <v>QB20INV0172</v>
          </cell>
          <cell r="F975" t="str">
            <v>SAP Marketing Services</v>
          </cell>
          <cell r="G975" t="str">
            <v>Mysore</v>
          </cell>
        </row>
        <row r="976">
          <cell r="E976" t="str">
            <v>QB20INV0172</v>
          </cell>
          <cell r="F976" t="str">
            <v>SAP Marketing Services</v>
          </cell>
          <cell r="G976" t="str">
            <v>Mysore</v>
          </cell>
        </row>
        <row r="977">
          <cell r="E977" t="str">
            <v>QINV/JN/2021/0065</v>
          </cell>
          <cell r="F977" t="str">
            <v>Flipkart India Pvt ltd-</v>
          </cell>
          <cell r="G977" t="str">
            <v xml:space="preserve">West bengala </v>
          </cell>
        </row>
        <row r="978">
          <cell r="E978" t="str">
            <v>Manul</v>
          </cell>
          <cell r="F978" t="str">
            <v>Posiflex Technology India Ltd ( Quinta )</v>
          </cell>
          <cell r="G978" t="str">
            <v>Mumbai</v>
          </cell>
        </row>
        <row r="979">
          <cell r="E979" t="str">
            <v>QINV/JV/2021/0061</v>
          </cell>
          <cell r="F979" t="str">
            <v>Posiflex Technology India Ltd ( Quinta )</v>
          </cell>
          <cell r="G979" t="str">
            <v>Mumbai</v>
          </cell>
        </row>
        <row r="980">
          <cell r="E980" t="str">
            <v>QINV/JV/2021/0060</v>
          </cell>
          <cell r="F980" t="str">
            <v xml:space="preserve">Instakart Service Pvt Ltd- </v>
          </cell>
          <cell r="G980" t="str">
            <v xml:space="preserve">West bengala </v>
          </cell>
        </row>
        <row r="981">
          <cell r="E981" t="str">
            <v>PB20INV0366</v>
          </cell>
          <cell r="F981" t="str">
            <v>Odyssey Computer Service Pvt ltd</v>
          </cell>
          <cell r="G981" t="str">
            <v>Kolkata</v>
          </cell>
        </row>
        <row r="982">
          <cell r="E982" t="str">
            <v>PB20INV0366</v>
          </cell>
          <cell r="F982" t="str">
            <v>Odyssey Computer Service Pvt ltd</v>
          </cell>
          <cell r="G982" t="str">
            <v>Kolkata</v>
          </cell>
        </row>
        <row r="983">
          <cell r="E983" t="str">
            <v>PB20INV0367</v>
          </cell>
          <cell r="F983" t="str">
            <v xml:space="preserve">T S Info Systems </v>
          </cell>
          <cell r="G983" t="str">
            <v>Chennai</v>
          </cell>
        </row>
        <row r="984">
          <cell r="E984" t="str">
            <v>PB20INV0367</v>
          </cell>
          <cell r="F984" t="str">
            <v xml:space="preserve">T S Info Systems </v>
          </cell>
          <cell r="G984" t="str">
            <v>Chennai</v>
          </cell>
        </row>
        <row r="985">
          <cell r="E985" t="str">
            <v>PB20INV0365</v>
          </cell>
          <cell r="F985" t="str">
            <v>Smart Solutions</v>
          </cell>
          <cell r="G985" t="str">
            <v>Delhi</v>
          </cell>
        </row>
        <row r="986">
          <cell r="E986" t="str">
            <v>PB20INV0365</v>
          </cell>
          <cell r="F986" t="str">
            <v>Smart Solutions</v>
          </cell>
          <cell r="G986" t="str">
            <v>Delhi</v>
          </cell>
        </row>
        <row r="987">
          <cell r="E987" t="str">
            <v>PB20INV0361</v>
          </cell>
          <cell r="F987" t="str">
            <v>Shree Distributor</v>
          </cell>
          <cell r="G987" t="str">
            <v>Mumbai</v>
          </cell>
        </row>
        <row r="988">
          <cell r="E988" t="str">
            <v>PB20INV0361</v>
          </cell>
          <cell r="F988" t="str">
            <v>Shree Distributor</v>
          </cell>
          <cell r="G988" t="str">
            <v>Mumbai</v>
          </cell>
        </row>
        <row r="989">
          <cell r="E989" t="str">
            <v>PB20INV0360</v>
          </cell>
          <cell r="F989" t="str">
            <v>Equinox India Enterprises</v>
          </cell>
          <cell r="G989" t="str">
            <v>Goa</v>
          </cell>
        </row>
        <row r="990">
          <cell r="E990" t="str">
            <v>PB20INV0360</v>
          </cell>
          <cell r="F990" t="str">
            <v>Equinox India Enterprises</v>
          </cell>
          <cell r="G990" t="str">
            <v>Goa</v>
          </cell>
        </row>
        <row r="991">
          <cell r="E991" t="str">
            <v>PB20INV0360</v>
          </cell>
          <cell r="F991" t="str">
            <v>Equinox India Enterprises</v>
          </cell>
          <cell r="G991" t="str">
            <v>Goa</v>
          </cell>
        </row>
        <row r="992">
          <cell r="E992" t="str">
            <v>PB20INV0360</v>
          </cell>
          <cell r="F992" t="str">
            <v>Equinox India Enterprises</v>
          </cell>
          <cell r="G992" t="str">
            <v>Goa</v>
          </cell>
        </row>
        <row r="993">
          <cell r="E993" t="str">
            <v>PB20INV0363</v>
          </cell>
          <cell r="F993" t="str">
            <v>Equinox India Enterprises</v>
          </cell>
          <cell r="G993" t="str">
            <v>Goa</v>
          </cell>
        </row>
        <row r="994">
          <cell r="E994" t="str">
            <v>PB20INV0363</v>
          </cell>
          <cell r="F994" t="str">
            <v>Equinox India Enterprises</v>
          </cell>
          <cell r="G994" t="str">
            <v>Goa</v>
          </cell>
        </row>
        <row r="995">
          <cell r="E995" t="str">
            <v>QB20INV0171</v>
          </cell>
          <cell r="F995" t="str">
            <v xml:space="preserve">Vani Traders </v>
          </cell>
          <cell r="G995" t="str">
            <v>Bangalore</v>
          </cell>
        </row>
        <row r="996">
          <cell r="E996" t="str">
            <v>QB20INV0171</v>
          </cell>
          <cell r="F996" t="str">
            <v xml:space="preserve">Vani Traders </v>
          </cell>
          <cell r="G996" t="str">
            <v>Bangalore</v>
          </cell>
        </row>
        <row r="997">
          <cell r="E997" t="str">
            <v>PIT20INV00013</v>
          </cell>
          <cell r="F997" t="str">
            <v>Galore Networks Pvt ltd</v>
          </cell>
          <cell r="G997" t="str">
            <v>Chennai</v>
          </cell>
        </row>
        <row r="998">
          <cell r="E998" t="str">
            <v>PB20INV0358</v>
          </cell>
          <cell r="F998" t="str">
            <v xml:space="preserve">Smart Infotech </v>
          </cell>
          <cell r="G998" t="str">
            <v>Bangalore</v>
          </cell>
        </row>
        <row r="999">
          <cell r="E999" t="str">
            <v>QB20INV0204</v>
          </cell>
          <cell r="F999" t="str">
            <v xml:space="preserve">Amazon Seller Services Pvt ltd </v>
          </cell>
          <cell r="G999" t="str">
            <v>Bhiwandi</v>
          </cell>
        </row>
        <row r="1000">
          <cell r="E1000" t="str">
            <v>QB20INV0191</v>
          </cell>
          <cell r="F1000" t="str">
            <v xml:space="preserve">Amazon Seller Services Pvt ltd </v>
          </cell>
          <cell r="G1000" t="str">
            <v>Coimbatore</v>
          </cell>
        </row>
        <row r="1001">
          <cell r="E1001" t="str">
            <v>QB20INV0203</v>
          </cell>
          <cell r="F1001" t="str">
            <v>Amazon Transportation Service Pvt ltd</v>
          </cell>
          <cell r="G1001" t="str">
            <v>Thane</v>
          </cell>
        </row>
        <row r="1002">
          <cell r="E1002" t="str">
            <v>QB20INV0190</v>
          </cell>
          <cell r="F1002" t="str">
            <v xml:space="preserve">Amazon Seller Services Pvt ltd </v>
          </cell>
          <cell r="G1002" t="str">
            <v>Thane</v>
          </cell>
        </row>
        <row r="1003">
          <cell r="E1003" t="str">
            <v>QB20INV0202</v>
          </cell>
          <cell r="F1003" t="str">
            <v xml:space="preserve">Amazon Seller Services Pvt ltd </v>
          </cell>
          <cell r="G1003" t="str">
            <v>Bhiwandi</v>
          </cell>
        </row>
        <row r="1004">
          <cell r="E1004" t="str">
            <v>QB20INV0201</v>
          </cell>
          <cell r="F1004" t="str">
            <v>Amazon Transportation Service Pvt ltd</v>
          </cell>
          <cell r="G1004" t="str">
            <v xml:space="preserve">Haryana </v>
          </cell>
        </row>
        <row r="1005">
          <cell r="E1005" t="str">
            <v>QB20INV0207</v>
          </cell>
          <cell r="F1005" t="str">
            <v xml:space="preserve">Amazon Seller Services Pvt ltd </v>
          </cell>
          <cell r="G1005" t="str">
            <v>Bhiwandi</v>
          </cell>
        </row>
        <row r="1006">
          <cell r="E1006" t="str">
            <v>QB20INV0207</v>
          </cell>
          <cell r="F1006" t="str">
            <v xml:space="preserve">Amazon Seller Services Pvt ltd </v>
          </cell>
          <cell r="G1006" t="str">
            <v>Bhiwandi</v>
          </cell>
        </row>
        <row r="1007">
          <cell r="E1007" t="str">
            <v>QB20INV0207</v>
          </cell>
          <cell r="F1007" t="str">
            <v xml:space="preserve">Amazon Seller Services Pvt ltd </v>
          </cell>
          <cell r="G1007" t="str">
            <v>Bhiwandi</v>
          </cell>
        </row>
        <row r="1008">
          <cell r="E1008" t="str">
            <v>QB20INV0207</v>
          </cell>
          <cell r="F1008" t="str">
            <v xml:space="preserve">Amazon Seller Services Pvt ltd </v>
          </cell>
          <cell r="G1008" t="str">
            <v>Bhiwandi</v>
          </cell>
        </row>
        <row r="1009">
          <cell r="E1009" t="str">
            <v>QB20INV0207</v>
          </cell>
          <cell r="F1009" t="str">
            <v xml:space="preserve">Amazon Seller Services Pvt ltd </v>
          </cell>
          <cell r="G1009" t="str">
            <v>Bhiwandi</v>
          </cell>
        </row>
        <row r="1010">
          <cell r="E1010" t="str">
            <v>QB20INV0207</v>
          </cell>
          <cell r="F1010" t="str">
            <v xml:space="preserve">Amazon Seller Services Pvt ltd </v>
          </cell>
          <cell r="G1010" t="str">
            <v>Bhiwandi</v>
          </cell>
        </row>
        <row r="1011">
          <cell r="E1011" t="str">
            <v>QB20INV0193</v>
          </cell>
          <cell r="F1011" t="str">
            <v xml:space="preserve">Amazon Seller Services Pvt ltd </v>
          </cell>
          <cell r="G1011" t="str">
            <v xml:space="preserve">Harayana </v>
          </cell>
        </row>
        <row r="1012">
          <cell r="E1012" t="str">
            <v>QB20INV0199</v>
          </cell>
          <cell r="F1012" t="str">
            <v>Amazon Transportation Service Pvt ltd</v>
          </cell>
          <cell r="G1012" t="str">
            <v>Hyderabad</v>
          </cell>
        </row>
        <row r="1013">
          <cell r="E1013" t="str">
            <v>QB20INV0196</v>
          </cell>
          <cell r="F1013" t="str">
            <v>Amazon Transportation Service Pvt ltd</v>
          </cell>
          <cell r="G1013" t="str">
            <v>Maharastra</v>
          </cell>
        </row>
        <row r="1014">
          <cell r="E1014" t="str">
            <v>QB20INV0196</v>
          </cell>
          <cell r="F1014" t="str">
            <v>Amazon Transportation Service Pvt ltd</v>
          </cell>
          <cell r="G1014" t="str">
            <v>Maharastra</v>
          </cell>
        </row>
        <row r="1015">
          <cell r="E1015" t="str">
            <v>QB20INV0192</v>
          </cell>
          <cell r="F1015" t="str">
            <v xml:space="preserve">Amazon Seller Services Pvt ltd </v>
          </cell>
          <cell r="G1015" t="str">
            <v>Thiruvallur</v>
          </cell>
        </row>
        <row r="1016">
          <cell r="E1016" t="str">
            <v>QB20INV0198</v>
          </cell>
          <cell r="F1016" t="str">
            <v>Amazon Transportation Service Pvt ltd</v>
          </cell>
          <cell r="G1016" t="str">
            <v>Hyderabad</v>
          </cell>
        </row>
        <row r="1017">
          <cell r="E1017" t="str">
            <v>QB20INV0200</v>
          </cell>
          <cell r="F1017" t="str">
            <v xml:space="preserve">Amazon Seller Services Pvt ltd </v>
          </cell>
          <cell r="G1017" t="str">
            <v>Hyderabad</v>
          </cell>
        </row>
        <row r="1018">
          <cell r="E1018" t="str">
            <v>QB20INV0197</v>
          </cell>
          <cell r="F1018" t="str">
            <v>Amazon Transportation Service Pvt ltd</v>
          </cell>
          <cell r="G1018" t="str">
            <v xml:space="preserve">Haryana </v>
          </cell>
        </row>
        <row r="1019">
          <cell r="E1019" t="str">
            <v>QB20INV0197</v>
          </cell>
          <cell r="F1019" t="str">
            <v>Amazon Transportation Service Pvt ltd</v>
          </cell>
          <cell r="G1019" t="str">
            <v xml:space="preserve">Haryana </v>
          </cell>
        </row>
        <row r="1020">
          <cell r="E1020" t="str">
            <v>QB20INV0205</v>
          </cell>
          <cell r="F1020" t="str">
            <v>Instakart Service Pvt ltd</v>
          </cell>
          <cell r="G1020" t="str">
            <v>Hosur</v>
          </cell>
        </row>
        <row r="1021">
          <cell r="E1021" t="str">
            <v>QB20INV0206</v>
          </cell>
          <cell r="F1021" t="str">
            <v>Gati Kintetsu Express</v>
          </cell>
          <cell r="G1021" t="str">
            <v>Visakhapatnam</v>
          </cell>
        </row>
        <row r="1022">
          <cell r="E1022" t="str">
            <v>QB20INV0206</v>
          </cell>
          <cell r="F1022" t="str">
            <v>Gati Kintetsu Express</v>
          </cell>
          <cell r="G1022" t="str">
            <v>Visakhapatnam</v>
          </cell>
        </row>
        <row r="1023">
          <cell r="E1023" t="str">
            <v>QB20INV0189</v>
          </cell>
          <cell r="F1023" t="str">
            <v>Aurionpro Solution ltd</v>
          </cell>
          <cell r="G1023" t="str">
            <v>Navi mumbai</v>
          </cell>
        </row>
        <row r="1024">
          <cell r="E1024" t="str">
            <v>INVJV202101093</v>
          </cell>
          <cell r="F1024" t="str">
            <v xml:space="preserve">Posiflex Technology India Pvt ltd- </v>
          </cell>
          <cell r="G1024" t="str">
            <v>Delhi</v>
          </cell>
        </row>
        <row r="1025">
          <cell r="E1025" t="str">
            <v>PB20INV0370</v>
          </cell>
          <cell r="F1025" t="str">
            <v xml:space="preserve">Ashlin Service </v>
          </cell>
          <cell r="G1025" t="str">
            <v>Harayana</v>
          </cell>
        </row>
        <row r="1026">
          <cell r="E1026" t="str">
            <v>PB20INV0370</v>
          </cell>
          <cell r="F1026" t="str">
            <v xml:space="preserve">Ashlin Service </v>
          </cell>
          <cell r="G1026" t="str">
            <v>Harayana</v>
          </cell>
        </row>
        <row r="1027">
          <cell r="E1027" t="str">
            <v>PB20INV0372</v>
          </cell>
          <cell r="F1027" t="str">
            <v>Stallion Systems and Solutions pvt ltd</v>
          </cell>
          <cell r="G1027" t="str">
            <v>Kochi</v>
          </cell>
        </row>
        <row r="1028">
          <cell r="E1028" t="str">
            <v>PB20INV0379</v>
          </cell>
          <cell r="F1028" t="str">
            <v xml:space="preserve">Smart solutions </v>
          </cell>
          <cell r="G1028" t="str">
            <v>Delhi</v>
          </cell>
        </row>
        <row r="1029">
          <cell r="E1029" t="str">
            <v>PB20INV0381</v>
          </cell>
          <cell r="F1029" t="str">
            <v>Reliance Retail Ltd</v>
          </cell>
          <cell r="G1029" t="str">
            <v>Mumbai</v>
          </cell>
        </row>
        <row r="1030">
          <cell r="E1030" t="str">
            <v>PB20INV0380</v>
          </cell>
          <cell r="F1030" t="str">
            <v>Sivasakthi Enterprises</v>
          </cell>
          <cell r="G1030" t="str">
            <v>Chennai</v>
          </cell>
        </row>
        <row r="1031">
          <cell r="E1031" t="str">
            <v>PB20INV0380</v>
          </cell>
          <cell r="F1031" t="str">
            <v>Sivasakthi Enterprises</v>
          </cell>
          <cell r="G1031" t="str">
            <v>Chennai</v>
          </cell>
        </row>
        <row r="1032">
          <cell r="E1032" t="str">
            <v>PB20INV0374</v>
          </cell>
          <cell r="F1032" t="str">
            <v>Delivery Pvt ltd</v>
          </cell>
          <cell r="G1032" t="str">
            <v xml:space="preserve">Gurgaon </v>
          </cell>
        </row>
        <row r="1033">
          <cell r="E1033" t="str">
            <v>PB20INV0382</v>
          </cell>
          <cell r="F1033" t="str">
            <v>Smart Solutions</v>
          </cell>
          <cell r="G1033" t="str">
            <v>New Delhi</v>
          </cell>
        </row>
        <row r="1034">
          <cell r="E1034" t="str">
            <v>PB20INV0382</v>
          </cell>
          <cell r="F1034" t="str">
            <v>Smart Solutions</v>
          </cell>
          <cell r="G1034" t="str">
            <v>New Delhi</v>
          </cell>
        </row>
        <row r="1035">
          <cell r="E1035" t="str">
            <v>PB20INV0387</v>
          </cell>
          <cell r="F1035" t="str">
            <v>Infoaccords Technologies</v>
          </cell>
          <cell r="G1035" t="str">
            <v>Chandigarh</v>
          </cell>
        </row>
        <row r="1036">
          <cell r="E1036" t="str">
            <v>PB20INV0387</v>
          </cell>
          <cell r="F1036" t="str">
            <v>Infoaccords Technologies</v>
          </cell>
          <cell r="G1036" t="str">
            <v>Chandigarh</v>
          </cell>
        </row>
        <row r="1037">
          <cell r="E1037" t="str">
            <v>QB20INV0210</v>
          </cell>
          <cell r="F1037" t="str">
            <v>Isourse Technologies Pvt Ltd</v>
          </cell>
          <cell r="G1037" t="str">
            <v>New Delhi</v>
          </cell>
        </row>
        <row r="1038">
          <cell r="E1038" t="str">
            <v>QB20INV0209</v>
          </cell>
          <cell r="F1038" t="str">
            <v>Swastik Corporation</v>
          </cell>
          <cell r="G1038" t="str">
            <v>New Delhi</v>
          </cell>
        </row>
        <row r="1039">
          <cell r="E1039" t="str">
            <v>QB20INV0209</v>
          </cell>
          <cell r="F1039" t="str">
            <v>Swastik Corporation</v>
          </cell>
          <cell r="G1039" t="str">
            <v>New Delhi</v>
          </cell>
        </row>
        <row r="1040">
          <cell r="E1040" t="str">
            <v>QB20INV0209</v>
          </cell>
          <cell r="F1040" t="str">
            <v>Swastik Corporation</v>
          </cell>
          <cell r="G1040" t="str">
            <v>New Delhi</v>
          </cell>
        </row>
        <row r="1041">
          <cell r="E1041" t="str">
            <v>PIT/DEMO/OUT/0099</v>
          </cell>
          <cell r="F1041" t="str">
            <v>ALLTRONIX</v>
          </cell>
          <cell r="G1041" t="str">
            <v>Bangalore</v>
          </cell>
        </row>
        <row r="1042">
          <cell r="E1042" t="str">
            <v>PB20INV0391</v>
          </cell>
          <cell r="F1042" t="str">
            <v>FIORA Hypermarket Limited</v>
          </cell>
          <cell r="G1042" t="str">
            <v>Ahmedabad</v>
          </cell>
        </row>
        <row r="1043">
          <cell r="E1043" t="str">
            <v>PB20INV0391</v>
          </cell>
          <cell r="F1043" t="str">
            <v>FIORA Hypermarket Limited</v>
          </cell>
          <cell r="G1043" t="str">
            <v>Ahmedabad</v>
          </cell>
        </row>
        <row r="1044">
          <cell r="E1044" t="str">
            <v>PB20INV0389</v>
          </cell>
          <cell r="F1044" t="str">
            <v>Trent Hypermarket Pvt Ltd</v>
          </cell>
          <cell r="G1044" t="str">
            <v>Bangalore</v>
          </cell>
        </row>
        <row r="1045">
          <cell r="E1045" t="str">
            <v>PB20INV0389</v>
          </cell>
          <cell r="F1045" t="str">
            <v>Trent Hypermarket Pvt Ltd</v>
          </cell>
          <cell r="G1045" t="str">
            <v>Bangalore</v>
          </cell>
        </row>
        <row r="1046">
          <cell r="E1046" t="str">
            <v>PB20INV0389</v>
          </cell>
          <cell r="F1046" t="str">
            <v>Trent Hypermarket Pvt Ltd</v>
          </cell>
          <cell r="G1046" t="str">
            <v>Bangalore</v>
          </cell>
        </row>
        <row r="1047">
          <cell r="E1047" t="str">
            <v>PB20INV0393</v>
          </cell>
          <cell r="F1047" t="str">
            <v>Trent Limited</v>
          </cell>
          <cell r="G1047" t="str">
            <v>Pune</v>
          </cell>
        </row>
        <row r="1048">
          <cell r="E1048" t="str">
            <v>PB20INV0388</v>
          </cell>
          <cell r="F1048" t="str">
            <v>Smart Solutions</v>
          </cell>
          <cell r="G1048" t="str">
            <v>New Delhi</v>
          </cell>
        </row>
        <row r="1049">
          <cell r="E1049" t="str">
            <v>PB20INV0388</v>
          </cell>
          <cell r="F1049" t="str">
            <v>Smart Solutions</v>
          </cell>
          <cell r="G1049" t="str">
            <v>New Delhi</v>
          </cell>
        </row>
        <row r="1050">
          <cell r="E1050" t="str">
            <v>QB20INV0211</v>
          </cell>
          <cell r="F1050" t="str">
            <v>Instakart Services Pvt Ltd</v>
          </cell>
          <cell r="G1050" t="str">
            <v>Ernakulam</v>
          </cell>
        </row>
        <row r="1051">
          <cell r="E1051" t="str">
            <v>QB20INV0211</v>
          </cell>
          <cell r="F1051" t="str">
            <v>Instakart Services Pvt Ltd</v>
          </cell>
          <cell r="G1051" t="str">
            <v>Ernakulam</v>
          </cell>
        </row>
        <row r="1052">
          <cell r="E1052" t="str">
            <v>PB20INV0394</v>
          </cell>
          <cell r="F1052" t="str">
            <v>Quinta Systems Pvt Ltd</v>
          </cell>
          <cell r="G1052" t="str">
            <v>Bangalore</v>
          </cell>
        </row>
        <row r="1053">
          <cell r="E1053" t="str">
            <v>PB20INV0394</v>
          </cell>
          <cell r="F1053" t="str">
            <v>Quinta Systems Pvt Ltd</v>
          </cell>
          <cell r="G1053" t="str">
            <v>Bangalore</v>
          </cell>
        </row>
        <row r="1054">
          <cell r="E1054" t="str">
            <v>QB20INV0208</v>
          </cell>
          <cell r="F1054" t="str">
            <v>Instakart Services Pvt Ltd</v>
          </cell>
          <cell r="G1054" t="str">
            <v>Kolar</v>
          </cell>
        </row>
        <row r="1055">
          <cell r="E1055" t="str">
            <v>PB20INV0386</v>
          </cell>
          <cell r="F1055" t="str">
            <v>Wal-Mart India Pvt Ltd</v>
          </cell>
          <cell r="G1055" t="str">
            <v>Lucknow</v>
          </cell>
        </row>
        <row r="1056">
          <cell r="E1056" t="str">
            <v>PB20INV0386</v>
          </cell>
          <cell r="F1056" t="str">
            <v>Wal-Mart India Pvt Ltd</v>
          </cell>
          <cell r="G1056" t="str">
            <v>Lucknow</v>
          </cell>
        </row>
        <row r="1057">
          <cell r="E1057" t="str">
            <v>PB20INV0385</v>
          </cell>
          <cell r="F1057" t="str">
            <v>Quinta Systems Pvt Ltd</v>
          </cell>
          <cell r="G1057" t="str">
            <v>Bangalore</v>
          </cell>
        </row>
        <row r="1058">
          <cell r="E1058" t="str">
            <v>PB20INV0383</v>
          </cell>
          <cell r="F1058" t="str">
            <v>Quinta Systems Pvt Ltd</v>
          </cell>
          <cell r="G1058" t="str">
            <v>Bangalore</v>
          </cell>
        </row>
        <row r="1059">
          <cell r="E1059" t="str">
            <v>PB20INV0384</v>
          </cell>
          <cell r="F1059" t="str">
            <v>Quinta Systems Pvt Ltd</v>
          </cell>
          <cell r="G1059" t="str">
            <v>Bangalore</v>
          </cell>
        </row>
        <row r="1060">
          <cell r="E1060" t="str">
            <v>PB20INV0384</v>
          </cell>
          <cell r="F1060" t="str">
            <v>Quinta Systems Pvt Ltd</v>
          </cell>
          <cell r="G1060" t="str">
            <v>Bangalore</v>
          </cell>
        </row>
        <row r="1061">
          <cell r="E1061" t="str">
            <v>PB20INV0392</v>
          </cell>
          <cell r="F1061" t="str">
            <v>Trent Hypermarket Private limited</v>
          </cell>
          <cell r="G1061" t="str">
            <v>Bangalore</v>
          </cell>
        </row>
        <row r="1062">
          <cell r="E1062" t="str">
            <v>PB20INV0392</v>
          </cell>
          <cell r="F1062" t="str">
            <v>Trent Hypermarket Private limited</v>
          </cell>
          <cell r="G1062" t="str">
            <v>Bangalore</v>
          </cell>
        </row>
        <row r="1063">
          <cell r="E1063" t="str">
            <v>PB20INV0392</v>
          </cell>
          <cell r="F1063" t="str">
            <v>Trent Hypermarket Private limited</v>
          </cell>
          <cell r="G1063" t="str">
            <v>Bangalore</v>
          </cell>
        </row>
        <row r="1064">
          <cell r="E1064" t="str">
            <v>PB20INV0392</v>
          </cell>
          <cell r="F1064" t="str">
            <v>Trent Hypermarket Private limited</v>
          </cell>
          <cell r="G1064" t="str">
            <v>Bangalore</v>
          </cell>
        </row>
        <row r="1065">
          <cell r="E1065" t="str">
            <v>PB20INV0392</v>
          </cell>
          <cell r="F1065" t="str">
            <v>Trent Hypermarket Private limited</v>
          </cell>
          <cell r="G1065" t="str">
            <v>Bangalore</v>
          </cell>
        </row>
        <row r="1066">
          <cell r="E1066" t="str">
            <v>PB20INV0392</v>
          </cell>
          <cell r="F1066" t="str">
            <v>Trent Hypermarket Private limited</v>
          </cell>
          <cell r="G1066" t="str">
            <v>Bangalore</v>
          </cell>
        </row>
        <row r="1067">
          <cell r="E1067" t="str">
            <v>PB20INV0392</v>
          </cell>
          <cell r="F1067" t="str">
            <v>Trent Hypermarket Private limited</v>
          </cell>
          <cell r="G1067" t="str">
            <v>Bangalore</v>
          </cell>
        </row>
        <row r="1068">
          <cell r="E1068" t="str">
            <v>PB20INV0392</v>
          </cell>
          <cell r="F1068" t="str">
            <v>Trent Hypermarket Private limited</v>
          </cell>
          <cell r="G1068" t="str">
            <v>Bangalore</v>
          </cell>
        </row>
        <row r="1069">
          <cell r="E1069" t="str">
            <v>PB20INV0392</v>
          </cell>
          <cell r="F1069" t="str">
            <v>Trent Hypermarket Private limited</v>
          </cell>
          <cell r="G1069" t="str">
            <v>Bangalore</v>
          </cell>
        </row>
        <row r="1070">
          <cell r="E1070" t="str">
            <v>PB20INV0392</v>
          </cell>
          <cell r="F1070" t="str">
            <v>Trent Hypermarket Private limited</v>
          </cell>
          <cell r="G1070" t="str">
            <v>Bangalore</v>
          </cell>
        </row>
        <row r="1071">
          <cell r="E1071" t="str">
            <v>PB20INV0395</v>
          </cell>
          <cell r="F1071" t="str">
            <v>Tata consumer Products limited</v>
          </cell>
          <cell r="G1071" t="str">
            <v>Bangalore</v>
          </cell>
        </row>
        <row r="1072">
          <cell r="E1072" t="str">
            <v>PB20INV0395</v>
          </cell>
          <cell r="F1072" t="str">
            <v>Tata consumer Products limited</v>
          </cell>
          <cell r="G1072" t="str">
            <v>Bangalore</v>
          </cell>
        </row>
        <row r="1073">
          <cell r="E1073" t="str">
            <v>PB20INV0395</v>
          </cell>
          <cell r="F1073" t="str">
            <v>Tata consumer Products limited</v>
          </cell>
          <cell r="G1073" t="str">
            <v>Bangalore</v>
          </cell>
        </row>
        <row r="1074">
          <cell r="E1074" t="str">
            <v>PB20INV0395</v>
          </cell>
          <cell r="F1074" t="str">
            <v>Tata consumer Products limited</v>
          </cell>
          <cell r="G1074" t="str">
            <v>Bangalore</v>
          </cell>
        </row>
        <row r="1075">
          <cell r="E1075" t="str">
            <v>PB20INV0395</v>
          </cell>
          <cell r="F1075" t="str">
            <v>Tata consumer Products limited</v>
          </cell>
          <cell r="G1075" t="str">
            <v>Bangalore</v>
          </cell>
        </row>
        <row r="1076">
          <cell r="E1076" t="str">
            <v>PB20INV0395</v>
          </cell>
          <cell r="F1076" t="str">
            <v>Tata consumer Products limited</v>
          </cell>
          <cell r="G1076" t="str">
            <v>Bangalore</v>
          </cell>
        </row>
        <row r="1077">
          <cell r="E1077" t="str">
            <v>PB20INV0396</v>
          </cell>
          <cell r="F1077" t="str">
            <v>Supreme Computers India Pvt Ltd</v>
          </cell>
          <cell r="G1077" t="str">
            <v>Chennai</v>
          </cell>
        </row>
        <row r="1078">
          <cell r="E1078" t="str">
            <v>PB20INV0396</v>
          </cell>
          <cell r="F1078" t="str">
            <v>Supreme Computers India Pvt Ltd</v>
          </cell>
          <cell r="G1078" t="str">
            <v>Chennai</v>
          </cell>
        </row>
        <row r="1079">
          <cell r="E1079" t="str">
            <v>PB20INV0396</v>
          </cell>
          <cell r="F1079" t="str">
            <v>Supreme Computers India Pvt Ltd</v>
          </cell>
          <cell r="G1079" t="str">
            <v>Chennai</v>
          </cell>
        </row>
        <row r="1080">
          <cell r="E1080" t="str">
            <v>PB20INV0396</v>
          </cell>
          <cell r="F1080" t="str">
            <v>Supreme Computers India Pvt Ltd</v>
          </cell>
          <cell r="G1080" t="str">
            <v>Chennai</v>
          </cell>
        </row>
        <row r="1081">
          <cell r="E1081" t="str">
            <v>PB20INV0396</v>
          </cell>
          <cell r="F1081" t="str">
            <v>Supreme Computers India Pvt Ltd</v>
          </cell>
          <cell r="G1081" t="str">
            <v>Chennai</v>
          </cell>
        </row>
        <row r="1082">
          <cell r="E1082" t="str">
            <v>PB20INV0396</v>
          </cell>
          <cell r="F1082" t="str">
            <v>Supreme Computers India Pvt Ltd</v>
          </cell>
          <cell r="G1082" t="str">
            <v>Chennai</v>
          </cell>
        </row>
        <row r="1083">
          <cell r="E1083" t="str">
            <v>PB20INV0396</v>
          </cell>
          <cell r="F1083" t="str">
            <v>Supreme Computers India Pvt Ltd</v>
          </cell>
          <cell r="G1083" t="str">
            <v>Chennai</v>
          </cell>
        </row>
        <row r="1084">
          <cell r="E1084" t="str">
            <v>PB20INV0396</v>
          </cell>
          <cell r="F1084" t="str">
            <v>Supreme Computers India Pvt Ltd</v>
          </cell>
          <cell r="G1084" t="str">
            <v>Chennai</v>
          </cell>
        </row>
        <row r="1085">
          <cell r="E1085" t="str">
            <v>PB20INV0396</v>
          </cell>
          <cell r="F1085" t="str">
            <v>Supreme Computers India Pvt Ltd</v>
          </cell>
          <cell r="G1085" t="str">
            <v>Chennai</v>
          </cell>
        </row>
        <row r="1086">
          <cell r="E1086" t="str">
            <v>PB20INV0397</v>
          </cell>
          <cell r="F1086" t="str">
            <v>Supreme Computers India Pvt Ltd</v>
          </cell>
          <cell r="G1086" t="str">
            <v>Coimbatore</v>
          </cell>
        </row>
        <row r="1087">
          <cell r="E1087" t="str">
            <v>PB20INV0397</v>
          </cell>
          <cell r="F1087" t="str">
            <v>Supreme Computers India Pvt Ltd</v>
          </cell>
          <cell r="G1087" t="str">
            <v>Coimbatore</v>
          </cell>
        </row>
        <row r="1088">
          <cell r="E1088" t="str">
            <v>PB20INV0397</v>
          </cell>
          <cell r="F1088" t="str">
            <v>Supreme Computers India Pvt Ltd</v>
          </cell>
          <cell r="G1088" t="str">
            <v>Coimbatore</v>
          </cell>
        </row>
        <row r="1089">
          <cell r="E1089" t="str">
            <v>PB20INV0397</v>
          </cell>
          <cell r="F1089" t="str">
            <v>Supreme Computers India Pvt Ltd</v>
          </cell>
          <cell r="G1089" t="str">
            <v>Coimbatore</v>
          </cell>
        </row>
        <row r="1090">
          <cell r="E1090" t="str">
            <v>PB20INV0397</v>
          </cell>
          <cell r="F1090" t="str">
            <v>Supreme Computers India Pvt Ltd</v>
          </cell>
          <cell r="G1090" t="str">
            <v>Coimbatore</v>
          </cell>
        </row>
        <row r="1091">
          <cell r="E1091" t="str">
            <v>PB20INV0398</v>
          </cell>
          <cell r="F1091" t="str">
            <v>Supreme Computers India Pvt Ltd</v>
          </cell>
          <cell r="G1091" t="str">
            <v>Kochi</v>
          </cell>
        </row>
        <row r="1092">
          <cell r="E1092" t="str">
            <v>PB20INV0398</v>
          </cell>
          <cell r="F1092" t="str">
            <v>Supreme Computers India Pvt Ltd</v>
          </cell>
          <cell r="G1092" t="str">
            <v>Kochi</v>
          </cell>
        </row>
        <row r="1093">
          <cell r="E1093" t="str">
            <v>PB20INV0398</v>
          </cell>
          <cell r="F1093" t="str">
            <v>Supreme Computers India Pvt Ltd</v>
          </cell>
          <cell r="G1093" t="str">
            <v>Kochi</v>
          </cell>
        </row>
        <row r="1094">
          <cell r="E1094" t="str">
            <v>PB20INV0398</v>
          </cell>
          <cell r="F1094" t="str">
            <v>Supreme Computers India Pvt Ltd</v>
          </cell>
          <cell r="G1094" t="str">
            <v>Kochi</v>
          </cell>
        </row>
        <row r="1095">
          <cell r="E1095" t="str">
            <v>PB20INV0398</v>
          </cell>
          <cell r="F1095" t="str">
            <v>Supreme Computers India Pvt Ltd</v>
          </cell>
          <cell r="G1095" t="str">
            <v>Kochi</v>
          </cell>
        </row>
        <row r="1096">
          <cell r="E1096" t="str">
            <v>PB20INV0403</v>
          </cell>
          <cell r="F1096" t="str">
            <v>Ashlin Services</v>
          </cell>
          <cell r="G1096" t="str">
            <v>Haryana</v>
          </cell>
        </row>
        <row r="1097">
          <cell r="E1097" t="str">
            <v>PB20INV0403</v>
          </cell>
          <cell r="F1097" t="str">
            <v>Ashlin Services</v>
          </cell>
          <cell r="G1097" t="str">
            <v>Haryana</v>
          </cell>
        </row>
        <row r="1098">
          <cell r="E1098" t="str">
            <v>PB20INV0401</v>
          </cell>
          <cell r="F1098" t="str">
            <v>Rajkamal Bar scan Systems ltd</v>
          </cell>
          <cell r="G1098" t="str">
            <v>Mumbai</v>
          </cell>
        </row>
        <row r="1099">
          <cell r="E1099" t="str">
            <v>PB20INV0406</v>
          </cell>
          <cell r="F1099" t="str">
            <v>Tata Starbucks Ltd</v>
          </cell>
          <cell r="G1099" t="str">
            <v>New Delhi</v>
          </cell>
        </row>
        <row r="1100">
          <cell r="E1100" t="str">
            <v>PB20INV0407</v>
          </cell>
          <cell r="F1100" t="str">
            <v>HET Consultancy</v>
          </cell>
          <cell r="G1100" t="str">
            <v>Ahmedabad</v>
          </cell>
        </row>
        <row r="1101">
          <cell r="E1101" t="str">
            <v>PB20INV0407</v>
          </cell>
          <cell r="F1101" t="str">
            <v>HET Consultancy</v>
          </cell>
          <cell r="G1101" t="str">
            <v>Ahmedabad</v>
          </cell>
        </row>
        <row r="1102">
          <cell r="E1102" t="str">
            <v>PB20INV0407</v>
          </cell>
          <cell r="F1102" t="str">
            <v>HET Consultancy</v>
          </cell>
          <cell r="G1102" t="str">
            <v>Ahmedabad</v>
          </cell>
        </row>
        <row r="1103">
          <cell r="E1103" t="str">
            <v>PB20INV0407</v>
          </cell>
          <cell r="F1103" t="str">
            <v>HET Consultancy</v>
          </cell>
          <cell r="G1103" t="str">
            <v>Ahmedabad</v>
          </cell>
        </row>
        <row r="1104">
          <cell r="E1104" t="str">
            <v>PB20INV0410</v>
          </cell>
          <cell r="F1104" t="str">
            <v>TURBONET SYSTEMS PRIVATE LIMITED</v>
          </cell>
          <cell r="G1104" t="str">
            <v>Mumbai</v>
          </cell>
        </row>
        <row r="1105">
          <cell r="E1105" t="str">
            <v>PB20INV0410</v>
          </cell>
          <cell r="F1105" t="str">
            <v>TURBONET SYSTEMS PRIVATE LIMITED</v>
          </cell>
          <cell r="G1105" t="str">
            <v>Mumbai</v>
          </cell>
        </row>
        <row r="1106">
          <cell r="E1106" t="str">
            <v>PB20INV0410</v>
          </cell>
          <cell r="F1106" t="str">
            <v>TURBONET SYSTEMS PRIVATE LIMITED</v>
          </cell>
          <cell r="G1106" t="str">
            <v>Mumbai</v>
          </cell>
        </row>
        <row r="1107">
          <cell r="E1107" t="str">
            <v>PB20INV0411</v>
          </cell>
          <cell r="F1107" t="str">
            <v>TURBONET SYSTEMS PRIVATE LIMITED</v>
          </cell>
          <cell r="G1107" t="str">
            <v>Pune</v>
          </cell>
        </row>
        <row r="1108">
          <cell r="E1108" t="str">
            <v>PB20INV0411</v>
          </cell>
          <cell r="F1108" t="str">
            <v>TURBONET SYSTEMS PRIVATE LIMITED</v>
          </cell>
          <cell r="G1108" t="str">
            <v>Pune</v>
          </cell>
        </row>
        <row r="1109">
          <cell r="E1109" t="str">
            <v>PB20INV0411</v>
          </cell>
          <cell r="F1109" t="str">
            <v>TURBONET SYSTEMS PRIVATE LIMITED</v>
          </cell>
          <cell r="G1109" t="str">
            <v>Pune</v>
          </cell>
        </row>
        <row r="1110">
          <cell r="E1110" t="str">
            <v>PB20INV0411</v>
          </cell>
          <cell r="F1110" t="str">
            <v>TURBONET SYSTEMS PRIVATE LIMITED</v>
          </cell>
          <cell r="G1110" t="str">
            <v>Pune</v>
          </cell>
        </row>
        <row r="1111">
          <cell r="E1111" t="str">
            <v>PB20INV0411</v>
          </cell>
          <cell r="F1111" t="str">
            <v>TURBONET SYSTEMS PRIVATE LIMITED</v>
          </cell>
          <cell r="G1111" t="str">
            <v>Pune</v>
          </cell>
        </row>
        <row r="1112">
          <cell r="E1112" t="str">
            <v>PB20INV0408</v>
          </cell>
          <cell r="F1112" t="str">
            <v>Life Style International Pvt Ltd (Max Retail)</v>
          </cell>
          <cell r="G1112" t="str">
            <v>Ujjain</v>
          </cell>
        </row>
        <row r="1113">
          <cell r="E1113" t="str">
            <v>PB20INV0408</v>
          </cell>
          <cell r="F1113" t="str">
            <v>Life Style International Pvt Ltd (Max Retail)</v>
          </cell>
          <cell r="G1113" t="str">
            <v>Ujjain</v>
          </cell>
        </row>
        <row r="1114">
          <cell r="E1114" t="str">
            <v>PB20INV0408</v>
          </cell>
          <cell r="F1114" t="str">
            <v>Life Style International Pvt Ltd (Max Retail)</v>
          </cell>
          <cell r="G1114" t="str">
            <v>Ujjain</v>
          </cell>
        </row>
        <row r="1115">
          <cell r="E1115" t="str">
            <v>PB20INV0408</v>
          </cell>
          <cell r="F1115" t="str">
            <v>Life Style International Pvt Ltd (Max Retail)</v>
          </cell>
          <cell r="G1115" t="str">
            <v>Ujjain</v>
          </cell>
        </row>
        <row r="1116">
          <cell r="E1116" t="str">
            <v>PB20INV0409</v>
          </cell>
          <cell r="F1116" t="str">
            <v>Aegis Infoware Private Limited</v>
          </cell>
          <cell r="G1116" t="str">
            <v>Ahmedabad</v>
          </cell>
        </row>
        <row r="1117">
          <cell r="E1117" t="str">
            <v>PB20STKOUT00003</v>
          </cell>
          <cell r="F1117" t="str">
            <v>Posiflex Technology (India) Pvt Ltd</v>
          </cell>
          <cell r="G1117" t="str">
            <v>Mumbai</v>
          </cell>
        </row>
        <row r="1118">
          <cell r="E1118" t="str">
            <v>PB20STKOUT00005</v>
          </cell>
          <cell r="F1118" t="str">
            <v>Posiflex Technology (India) Pvt Ltd</v>
          </cell>
          <cell r="G1118" t="str">
            <v>Chennai</v>
          </cell>
        </row>
        <row r="1119">
          <cell r="E1119" t="str">
            <v>PB20DC0005</v>
          </cell>
          <cell r="F1119" t="str">
            <v>Classic Interiors</v>
          </cell>
          <cell r="G1119" t="str">
            <v>Bangalore</v>
          </cell>
        </row>
        <row r="1120">
          <cell r="E1120" t="str">
            <v>PB20INV0405</v>
          </cell>
          <cell r="F1120" t="str">
            <v>Reliance Retail Limited</v>
          </cell>
          <cell r="G1120" t="str">
            <v>New Delhi</v>
          </cell>
        </row>
        <row r="1121">
          <cell r="E1121" t="str">
            <v>PB20INV0404</v>
          </cell>
          <cell r="F1121" t="str">
            <v>Page Industries Limited</v>
          </cell>
          <cell r="G1121" t="str">
            <v>Bangalore</v>
          </cell>
        </row>
        <row r="1122">
          <cell r="E1122" t="str">
            <v>PB20INV0404</v>
          </cell>
          <cell r="F1122" t="str">
            <v>Page Industries Limited</v>
          </cell>
          <cell r="G1122" t="str">
            <v>Bangalore</v>
          </cell>
        </row>
        <row r="1123">
          <cell r="E1123" t="str">
            <v>PB20INV0404</v>
          </cell>
          <cell r="F1123" t="str">
            <v>Page Industries Limited</v>
          </cell>
          <cell r="G1123" t="str">
            <v>Bangalore</v>
          </cell>
        </row>
        <row r="1124">
          <cell r="E1124" t="str">
            <v>QB20INV0215</v>
          </cell>
          <cell r="F1124" t="str">
            <v>AMAZE INDIA</v>
          </cell>
          <cell r="G1124" t="str">
            <v>Bangalore</v>
          </cell>
        </row>
        <row r="1125">
          <cell r="E1125" t="str">
            <v>QB20INV0215</v>
          </cell>
          <cell r="F1125" t="str">
            <v>AMAZE INDIA</v>
          </cell>
          <cell r="G1125" t="str">
            <v>Bangalore</v>
          </cell>
        </row>
        <row r="1126">
          <cell r="E1126" t="str">
            <v>QB20INV0215</v>
          </cell>
          <cell r="F1126" t="str">
            <v>AMAZE INDIA</v>
          </cell>
          <cell r="G1126" t="str">
            <v>Bangalore</v>
          </cell>
        </row>
        <row r="1127">
          <cell r="E1127" t="str">
            <v>QB20INV0213</v>
          </cell>
          <cell r="F1127" t="str">
            <v>Instakart Services Private Limited</v>
          </cell>
          <cell r="G1127" t="str">
            <v>Thiruvallur</v>
          </cell>
        </row>
        <row r="1128">
          <cell r="E1128" t="str">
            <v>QB20INV0213</v>
          </cell>
          <cell r="F1128" t="str">
            <v>Instakart Services Private Limited</v>
          </cell>
          <cell r="G1128" t="str">
            <v>Thiruvallur</v>
          </cell>
        </row>
        <row r="1129">
          <cell r="E1129" t="str">
            <v>QB20INV0213</v>
          </cell>
          <cell r="F1129" t="str">
            <v>Instakart Services Private Limited</v>
          </cell>
          <cell r="G1129" t="str">
            <v>Thiruvallur</v>
          </cell>
        </row>
        <row r="1130">
          <cell r="E1130" t="str">
            <v>QB20INV0213</v>
          </cell>
          <cell r="F1130" t="str">
            <v>Instakart Services Private Limited</v>
          </cell>
          <cell r="G1130" t="str">
            <v>Thiruvallur</v>
          </cell>
        </row>
        <row r="1131">
          <cell r="E1131" t="str">
            <v>QB20INV0213</v>
          </cell>
          <cell r="F1131" t="str">
            <v>Instakart Services Private Limited</v>
          </cell>
          <cell r="G1131" t="str">
            <v>Thiruvallur</v>
          </cell>
        </row>
        <row r="1132">
          <cell r="E1132" t="str">
            <v>QB20INV0213</v>
          </cell>
          <cell r="F1132" t="str">
            <v>Instakart Services Private Limited</v>
          </cell>
          <cell r="G1132" t="str">
            <v>Thiruvallur</v>
          </cell>
        </row>
        <row r="1133">
          <cell r="E1133" t="str">
            <v>PB20INV0400</v>
          </cell>
          <cell r="F1133" t="str">
            <v>Progressive Infotech Private Limited</v>
          </cell>
          <cell r="G1133" t="str">
            <v>Kolkata</v>
          </cell>
        </row>
        <row r="1134">
          <cell r="E1134" t="str">
            <v>PB20INV0402</v>
          </cell>
          <cell r="F1134" t="str">
            <v>Decathlon Sports India Pvt Ltd</v>
          </cell>
          <cell r="G1134" t="str">
            <v>Guwahati</v>
          </cell>
        </row>
        <row r="1135">
          <cell r="E1135" t="str">
            <v>PB20INV0412</v>
          </cell>
          <cell r="F1135" t="str">
            <v>TURBONET SYSTEMS PRIVATE LIMITED</v>
          </cell>
          <cell r="G1135" t="str">
            <v>Pune</v>
          </cell>
        </row>
        <row r="1136">
          <cell r="E1136" t="str">
            <v>PB20INV0412</v>
          </cell>
          <cell r="F1136" t="str">
            <v>TURBONET SYSTEMS PRIVATE LIMITED</v>
          </cell>
          <cell r="G1136" t="str">
            <v>Pune</v>
          </cell>
        </row>
        <row r="1137">
          <cell r="E1137" t="str">
            <v>PB20INV0413</v>
          </cell>
          <cell r="F1137" t="str">
            <v>TURBONET SYSTEMS PRIVATE LIMITED</v>
          </cell>
          <cell r="G1137" t="str">
            <v>Vidhyavihar</v>
          </cell>
        </row>
        <row r="1138">
          <cell r="E1138" t="str">
            <v>PB20INV0413</v>
          </cell>
          <cell r="F1138" t="str">
            <v>TURBONET SYSTEMS PRIVATE LIMITED</v>
          </cell>
          <cell r="G1138" t="str">
            <v>Vidhyavihar</v>
          </cell>
        </row>
        <row r="1139">
          <cell r="E1139" t="str">
            <v>PB20INV0415</v>
          </cell>
          <cell r="F1139" t="str">
            <v>Trent Hypermarket Private limited</v>
          </cell>
          <cell r="G1139" t="str">
            <v>Bangalore</v>
          </cell>
        </row>
        <row r="1140">
          <cell r="E1140" t="str">
            <v>PB20INV0414</v>
          </cell>
          <cell r="F1140" t="str">
            <v>Reliance Retail Ltd</v>
          </cell>
          <cell r="G1140" t="str">
            <v>Cochin</v>
          </cell>
        </row>
        <row r="1141">
          <cell r="E1141" t="str">
            <v>PB20DC0006</v>
          </cell>
          <cell r="F1141" t="str">
            <v>Wal-Mart India Pvt Ltd</v>
          </cell>
          <cell r="G1141" t="str">
            <v>Tirupati</v>
          </cell>
        </row>
        <row r="1142">
          <cell r="E1142" t="str">
            <v>PB20DC0006</v>
          </cell>
          <cell r="F1142" t="str">
            <v>Wal-Mart India Pvt Ltd</v>
          </cell>
          <cell r="G1142" t="str">
            <v>Tirupati</v>
          </cell>
        </row>
        <row r="1143">
          <cell r="E1143" t="str">
            <v>PB20INV0428</v>
          </cell>
          <cell r="F1143" t="str">
            <v>Aegis Infoware Private Limited</v>
          </cell>
          <cell r="G1143" t="str">
            <v>Ahmedabad</v>
          </cell>
        </row>
        <row r="1144">
          <cell r="E1144" t="str">
            <v>PB20INV0428</v>
          </cell>
          <cell r="F1144" t="str">
            <v>Aegis Infoware Private Limited</v>
          </cell>
          <cell r="G1144" t="str">
            <v>Ahmedabad</v>
          </cell>
        </row>
        <row r="1145">
          <cell r="E1145" t="str">
            <v>PB20INV0424</v>
          </cell>
          <cell r="F1145" t="str">
            <v>Aegis Infoware Private Limited</v>
          </cell>
          <cell r="G1145" t="str">
            <v>Ahmedabad</v>
          </cell>
        </row>
        <row r="1146">
          <cell r="E1146" t="str">
            <v>PB20INV0424</v>
          </cell>
          <cell r="F1146" t="str">
            <v>Aegis Infoware Private Limited</v>
          </cell>
          <cell r="G1146" t="str">
            <v>Ahmedabad</v>
          </cell>
        </row>
        <row r="1147">
          <cell r="E1147" t="str">
            <v>PB20INV0425</v>
          </cell>
          <cell r="F1147" t="str">
            <v>Aegis Infoware Private Limited</v>
          </cell>
          <cell r="G1147" t="str">
            <v>Surat</v>
          </cell>
        </row>
        <row r="1148">
          <cell r="E1148" t="str">
            <v>PB20INV0425</v>
          </cell>
          <cell r="F1148" t="str">
            <v>Aegis Infoware Private Limited</v>
          </cell>
          <cell r="G1148" t="str">
            <v>Surat</v>
          </cell>
        </row>
        <row r="1149">
          <cell r="E1149" t="str">
            <v>PB20INV0423</v>
          </cell>
          <cell r="F1149" t="str">
            <v>Aegis Infoware Private Limited</v>
          </cell>
          <cell r="G1149" t="str">
            <v>Surat</v>
          </cell>
        </row>
        <row r="1150">
          <cell r="E1150" t="str">
            <v>PB20INV0423</v>
          </cell>
          <cell r="F1150" t="str">
            <v>Aegis Infoware Private Limited</v>
          </cell>
          <cell r="G1150" t="str">
            <v>Surat</v>
          </cell>
        </row>
        <row r="1151">
          <cell r="E1151" t="str">
            <v>PB20INV0420</v>
          </cell>
          <cell r="F1151" t="str">
            <v>Smart Solutions</v>
          </cell>
          <cell r="G1151" t="str">
            <v>New Delhi</v>
          </cell>
        </row>
        <row r="1152">
          <cell r="E1152" t="str">
            <v>PB20INV0420</v>
          </cell>
          <cell r="F1152" t="str">
            <v>Smart Solutions</v>
          </cell>
          <cell r="G1152" t="str">
            <v>New Delhi</v>
          </cell>
        </row>
        <row r="1153">
          <cell r="E1153" t="str">
            <v>PB20INV0420</v>
          </cell>
          <cell r="F1153" t="str">
            <v>Smart Solutions</v>
          </cell>
          <cell r="G1153" t="str">
            <v>New Delhi</v>
          </cell>
        </row>
        <row r="1154">
          <cell r="E1154" t="str">
            <v>PB20INV0420</v>
          </cell>
          <cell r="F1154" t="str">
            <v>Smart Solutions</v>
          </cell>
          <cell r="G1154" t="str">
            <v>New Delhi</v>
          </cell>
        </row>
        <row r="1155">
          <cell r="E1155" t="str">
            <v>PB20INV0420</v>
          </cell>
          <cell r="F1155" t="str">
            <v>Smart Solutions</v>
          </cell>
          <cell r="G1155" t="str">
            <v>New Delhi</v>
          </cell>
        </row>
        <row r="1156">
          <cell r="E1156" t="str">
            <v>PB20INV0420</v>
          </cell>
          <cell r="F1156" t="str">
            <v>Smart Solutions</v>
          </cell>
          <cell r="G1156" t="str">
            <v>New Delhi</v>
          </cell>
        </row>
        <row r="1157">
          <cell r="E1157" t="str">
            <v>PB20INV0422</v>
          </cell>
          <cell r="F1157" t="str">
            <v>Aegis Infoware Private Limited</v>
          </cell>
          <cell r="G1157" t="str">
            <v>Vadodara</v>
          </cell>
        </row>
        <row r="1158">
          <cell r="E1158" t="str">
            <v>PB20INV0422</v>
          </cell>
          <cell r="F1158" t="str">
            <v>Aegis Infoware Private Limited</v>
          </cell>
          <cell r="G1158" t="str">
            <v>Vadodara</v>
          </cell>
        </row>
        <row r="1159">
          <cell r="E1159" t="str">
            <v>PB20INV0421</v>
          </cell>
          <cell r="F1159" t="str">
            <v>Aegis Infoware Private Limited</v>
          </cell>
          <cell r="G1159" t="str">
            <v>Rajkot</v>
          </cell>
        </row>
        <row r="1160">
          <cell r="E1160" t="str">
            <v>PB20INV0421</v>
          </cell>
          <cell r="F1160" t="str">
            <v>Aegis Infoware Private Limited</v>
          </cell>
          <cell r="G1160" t="str">
            <v>Rajkot</v>
          </cell>
        </row>
        <row r="1161">
          <cell r="E1161" t="str">
            <v>PB20INV0426</v>
          </cell>
          <cell r="F1161" t="str">
            <v>Aegis Infoware Private Limited</v>
          </cell>
          <cell r="G1161" t="str">
            <v>Rajkot</v>
          </cell>
        </row>
        <row r="1162">
          <cell r="E1162" t="str">
            <v>PB20INV0426</v>
          </cell>
          <cell r="F1162" t="str">
            <v>Aegis Infoware Private Limited</v>
          </cell>
          <cell r="G1162" t="str">
            <v>Rajkot</v>
          </cell>
        </row>
        <row r="1163">
          <cell r="E1163" t="str">
            <v>PB20INV0427</v>
          </cell>
          <cell r="F1163" t="str">
            <v>Aegis Infoware Private Limited</v>
          </cell>
          <cell r="G1163" t="str">
            <v>Vadodara</v>
          </cell>
        </row>
        <row r="1164">
          <cell r="E1164" t="str">
            <v>PB20INV0427</v>
          </cell>
          <cell r="F1164" t="str">
            <v>Aegis Infoware Private Limited</v>
          </cell>
          <cell r="G1164" t="str">
            <v>Vadodara</v>
          </cell>
        </row>
        <row r="1165">
          <cell r="E1165" t="str">
            <v>PB20INV0416</v>
          </cell>
          <cell r="F1165" t="str">
            <v>Reliance Projects &amp; Property Management Services Limited</v>
          </cell>
          <cell r="G1165" t="str">
            <v>Navi mumbai</v>
          </cell>
        </row>
        <row r="1166">
          <cell r="E1166" t="str">
            <v>PIT/NR/2021/0012</v>
          </cell>
          <cell r="F1166" t="str">
            <v>Savio India Limited</v>
          </cell>
          <cell r="G1166" t="str">
            <v>Coimbatore</v>
          </cell>
        </row>
        <row r="1167">
          <cell r="E1167" t="str">
            <v>PIT/NR/2021/0012</v>
          </cell>
          <cell r="F1167" t="str">
            <v>Savio India Limited</v>
          </cell>
          <cell r="G1167" t="str">
            <v>Coimbatore</v>
          </cell>
        </row>
        <row r="1168">
          <cell r="E1168" t="str">
            <v>PIT/NR/2021/0012</v>
          </cell>
          <cell r="F1168" t="str">
            <v>Savio India Limited</v>
          </cell>
          <cell r="G1168" t="str">
            <v>Coimbatore</v>
          </cell>
        </row>
        <row r="1169">
          <cell r="E1169" t="str">
            <v>PIT/NR/2021/0012</v>
          </cell>
          <cell r="F1169" t="str">
            <v>Savio India Limited</v>
          </cell>
          <cell r="G1169" t="str">
            <v>Coimbatore</v>
          </cell>
        </row>
        <row r="1170">
          <cell r="E1170" t="str">
            <v>QB20INV0218</v>
          </cell>
          <cell r="F1170" t="str">
            <v>Instakart Services Private Limited</v>
          </cell>
          <cell r="G1170" t="str">
            <v>Thane</v>
          </cell>
        </row>
        <row r="1171">
          <cell r="E1171" t="str">
            <v>QB20INV0218</v>
          </cell>
          <cell r="F1171" t="str">
            <v>Instakart Services Private Limited</v>
          </cell>
          <cell r="G1171" t="str">
            <v>Thane</v>
          </cell>
        </row>
        <row r="1172">
          <cell r="E1172" t="str">
            <v>QB20INV0217</v>
          </cell>
          <cell r="F1172" t="str">
            <v>Brainbees Solution Pvt Ltd</v>
          </cell>
          <cell r="G1172" t="str">
            <v>Indore</v>
          </cell>
        </row>
        <row r="1173">
          <cell r="E1173" t="str">
            <v>QB20INV0216</v>
          </cell>
          <cell r="F1173" t="str">
            <v>Aurionpro Solutions Limited</v>
          </cell>
          <cell r="G1173" t="str">
            <v>Navi mumbai</v>
          </cell>
        </row>
        <row r="1174">
          <cell r="E1174" t="str">
            <v>PB20INV0417</v>
          </cell>
          <cell r="F1174" t="str">
            <v>YES YES SOLUTION</v>
          </cell>
          <cell r="G1174" t="str">
            <v>Coimbatore</v>
          </cell>
        </row>
        <row r="1175">
          <cell r="E1175" t="str">
            <v>PB20INV0429</v>
          </cell>
          <cell r="F1175" t="str">
            <v>Spencers Retail Limited</v>
          </cell>
          <cell r="G1175" t="str">
            <v>Secunderabad</v>
          </cell>
        </row>
        <row r="1176">
          <cell r="E1176" t="str">
            <v>PB20INV0452</v>
          </cell>
          <cell r="F1176" t="str">
            <v>Decathlon Sports India Pvt Ltd</v>
          </cell>
          <cell r="G1176" t="str">
            <v>New Delhi</v>
          </cell>
        </row>
        <row r="1177">
          <cell r="E1177" t="str">
            <v>PB20INV0452</v>
          </cell>
          <cell r="F1177" t="str">
            <v>Decathlon Sports India Pvt Ltd</v>
          </cell>
          <cell r="G1177" t="str">
            <v>New Delhi</v>
          </cell>
        </row>
        <row r="1178">
          <cell r="E1178" t="str">
            <v>PB20INV0448</v>
          </cell>
          <cell r="F1178" t="str">
            <v>AASHITECH/Pinako India</v>
          </cell>
          <cell r="G1178" t="str">
            <v>Mumbai/Pune</v>
          </cell>
        </row>
        <row r="1179">
          <cell r="E1179" t="str">
            <v>PB20INV0448</v>
          </cell>
          <cell r="F1179" t="str">
            <v>AASHITECH/Pinako India</v>
          </cell>
          <cell r="G1179" t="str">
            <v>Mumbai/Pune</v>
          </cell>
        </row>
        <row r="1180">
          <cell r="E1180" t="str">
            <v>PB20INV0451</v>
          </cell>
          <cell r="F1180" t="str">
            <v>AASHITECH/HET Consultancy</v>
          </cell>
          <cell r="G1180" t="str">
            <v>Mumbai/Ahmedabad</v>
          </cell>
        </row>
        <row r="1181">
          <cell r="E1181" t="str">
            <v>PB20INV0451</v>
          </cell>
          <cell r="F1181" t="str">
            <v>AASHITECH/HET Consultancy</v>
          </cell>
          <cell r="G1181" t="str">
            <v>Mumbai/Ahmedabad</v>
          </cell>
        </row>
        <row r="1182">
          <cell r="E1182" t="str">
            <v>PB20INV0451</v>
          </cell>
          <cell r="F1182" t="str">
            <v>AASHITECH/HET Consultancy</v>
          </cell>
          <cell r="G1182" t="str">
            <v>Mumbai/Ahmedabad</v>
          </cell>
        </row>
        <row r="1183">
          <cell r="E1183" t="str">
            <v>PB20INV0451</v>
          </cell>
          <cell r="F1183" t="str">
            <v>AASHITECH/HET Consultancy</v>
          </cell>
          <cell r="G1183" t="str">
            <v>Mumbai/Ahmedabad</v>
          </cell>
        </row>
        <row r="1184">
          <cell r="E1184" t="str">
            <v>PB20INV0450</v>
          </cell>
          <cell r="F1184" t="str">
            <v>Aegis Infoware Private Limited</v>
          </cell>
          <cell r="G1184" t="str">
            <v>Ahmedabad</v>
          </cell>
        </row>
        <row r="1185">
          <cell r="E1185" t="str">
            <v>PB20INV0450</v>
          </cell>
          <cell r="F1185" t="str">
            <v>Aegis Infoware Private Limited</v>
          </cell>
          <cell r="G1185" t="str">
            <v>Ahmedabad</v>
          </cell>
        </row>
        <row r="1186">
          <cell r="E1186" t="str">
            <v>PB20INV0450</v>
          </cell>
          <cell r="F1186" t="str">
            <v>Aegis Infoware Private Limited</v>
          </cell>
          <cell r="G1186" t="str">
            <v>Ahmedabad</v>
          </cell>
        </row>
        <row r="1187">
          <cell r="E1187" t="str">
            <v>PB20INV0449</v>
          </cell>
          <cell r="F1187" t="str">
            <v>Aegis Infoware Private Limited</v>
          </cell>
          <cell r="G1187" t="str">
            <v>Ahmedabad</v>
          </cell>
        </row>
        <row r="1188">
          <cell r="E1188" t="str">
            <v>PB20INV0449</v>
          </cell>
          <cell r="F1188" t="str">
            <v>Aegis Infoware Private Limited</v>
          </cell>
          <cell r="G1188" t="str">
            <v>Ahmedabad</v>
          </cell>
        </row>
        <row r="1189">
          <cell r="E1189" t="str">
            <v>PB20INV0449</v>
          </cell>
          <cell r="F1189" t="str">
            <v>Aegis Infoware Private Limited</v>
          </cell>
          <cell r="G1189" t="str">
            <v>Ahmedabad</v>
          </cell>
        </row>
        <row r="1190">
          <cell r="E1190" t="str">
            <v>PB20INV0436</v>
          </cell>
          <cell r="F1190" t="str">
            <v>Supreme Computers India (P) Ltd</v>
          </cell>
          <cell r="G1190" t="str">
            <v>Chennai</v>
          </cell>
        </row>
        <row r="1191">
          <cell r="E1191" t="str">
            <v>PB20INV0436</v>
          </cell>
          <cell r="F1191" t="str">
            <v>Supreme Computers India (P) Ltd</v>
          </cell>
          <cell r="G1191" t="str">
            <v>Chennai</v>
          </cell>
        </row>
        <row r="1192">
          <cell r="E1192" t="str">
            <v>BLR/NR/2021/0042</v>
          </cell>
          <cell r="F1192" t="str">
            <v>Hollasons Trading Company Pvt Ltd /Eshipz.com</v>
          </cell>
          <cell r="G1192" t="str">
            <v>Bangalore</v>
          </cell>
        </row>
        <row r="1193">
          <cell r="E1193" t="str">
            <v>PB20INV0442</v>
          </cell>
          <cell r="F1193" t="str">
            <v>Burger King India Pvt Ltd</v>
          </cell>
          <cell r="G1193" t="str">
            <v>Janakpuri</v>
          </cell>
        </row>
        <row r="1194">
          <cell r="E1194" t="str">
            <v>PB20INV0443</v>
          </cell>
          <cell r="F1194" t="str">
            <v>Burger King India Pvt Ltd</v>
          </cell>
          <cell r="G1194" t="str">
            <v>Delhi</v>
          </cell>
        </row>
        <row r="1195">
          <cell r="E1195" t="str">
            <v>PB20INV0440</v>
          </cell>
          <cell r="F1195" t="str">
            <v>Burger King India Pvt Ltd</v>
          </cell>
          <cell r="G1195" t="str">
            <v>Chattarpur</v>
          </cell>
        </row>
        <row r="1196">
          <cell r="E1196" t="str">
            <v>PB20INV0441</v>
          </cell>
          <cell r="F1196" t="str">
            <v>Burger King India Pvt Ltd</v>
          </cell>
          <cell r="G1196" t="str">
            <v>Dwaraka</v>
          </cell>
        </row>
        <row r="1197">
          <cell r="E1197" t="str">
            <v>PB20INV0444</v>
          </cell>
          <cell r="F1197" t="str">
            <v>Burger King India Pvt Ltd</v>
          </cell>
          <cell r="G1197" t="str">
            <v>Mohali</v>
          </cell>
        </row>
        <row r="1198">
          <cell r="E1198" t="str">
            <v>PB20INV0430</v>
          </cell>
          <cell r="F1198" t="str">
            <v>Spencers Retail Limited</v>
          </cell>
          <cell r="G1198" t="str">
            <v>Noida</v>
          </cell>
        </row>
        <row r="1199">
          <cell r="E1199" t="str">
            <v>PB20INV0457</v>
          </cell>
          <cell r="F1199" t="str">
            <v>Smart Solutions</v>
          </cell>
          <cell r="G1199" t="str">
            <v>New Delhi</v>
          </cell>
        </row>
        <row r="1200">
          <cell r="E1200" t="str">
            <v>PB20INV0457</v>
          </cell>
          <cell r="F1200" t="str">
            <v>Smart Solutions</v>
          </cell>
          <cell r="G1200" t="str">
            <v>New Delhi</v>
          </cell>
        </row>
        <row r="1201">
          <cell r="E1201" t="str">
            <v>PB20INV0456</v>
          </cell>
          <cell r="F1201" t="str">
            <v>Trent hypermarket Pvt Ltd</v>
          </cell>
          <cell r="G1201" t="str">
            <v>Kolhapur</v>
          </cell>
        </row>
        <row r="1202">
          <cell r="E1202" t="str">
            <v>PB20INV0456</v>
          </cell>
          <cell r="F1202" t="str">
            <v>Trent hypermarket Pvt Ltd</v>
          </cell>
          <cell r="G1202" t="str">
            <v>Kolhapur</v>
          </cell>
        </row>
        <row r="1203">
          <cell r="E1203" t="str">
            <v>PB20INV0456</v>
          </cell>
          <cell r="F1203" t="str">
            <v>Trent hypermarket Pvt Ltd</v>
          </cell>
          <cell r="G1203" t="str">
            <v>Kolhapur</v>
          </cell>
        </row>
        <row r="1204">
          <cell r="E1204" t="str">
            <v>PB20INV0459</v>
          </cell>
          <cell r="F1204" t="str">
            <v>USP Secutec Labs</v>
          </cell>
          <cell r="G1204" t="str">
            <v>Bangalore</v>
          </cell>
        </row>
        <row r="1205">
          <cell r="E1205" t="str">
            <v>PB20INV0459</v>
          </cell>
          <cell r="F1205" t="str">
            <v>USP Secutec Labs</v>
          </cell>
          <cell r="G1205" t="str">
            <v>Bangalore</v>
          </cell>
        </row>
        <row r="1206">
          <cell r="E1206" t="str">
            <v>PB20INV0454</v>
          </cell>
          <cell r="F1206" t="str">
            <v>Hollasons Trading Company Pvt Ltd - Paramount Office Systems Pvt Ltd</v>
          </cell>
          <cell r="G1206" t="str">
            <v>Bangalore - Visakhapatnam</v>
          </cell>
        </row>
        <row r="1207">
          <cell r="E1207" t="str">
            <v>PB20INV0467</v>
          </cell>
          <cell r="F1207" t="str">
            <v>AASHITECH</v>
          </cell>
          <cell r="G1207" t="str">
            <v>Mumbai</v>
          </cell>
        </row>
        <row r="1208">
          <cell r="E1208" t="str">
            <v>PB20INV0467</v>
          </cell>
          <cell r="F1208" t="str">
            <v>AASHITECH</v>
          </cell>
          <cell r="G1208" t="str">
            <v>Mumbai</v>
          </cell>
        </row>
        <row r="1209">
          <cell r="E1209" t="str">
            <v>PB20INV0461</v>
          </cell>
          <cell r="F1209" t="str">
            <v>Smart Solutions</v>
          </cell>
          <cell r="G1209" t="str">
            <v>New Delhi</v>
          </cell>
        </row>
        <row r="1210">
          <cell r="E1210" t="str">
            <v>PB20INV0461</v>
          </cell>
          <cell r="F1210" t="str">
            <v>Smart Solutions</v>
          </cell>
          <cell r="G1210" t="str">
            <v>New Delhi</v>
          </cell>
        </row>
        <row r="1211">
          <cell r="E1211" t="str">
            <v>PB20INV0468</v>
          </cell>
          <cell r="F1211" t="str">
            <v>AASHITECH</v>
          </cell>
          <cell r="G1211" t="str">
            <v>Pune</v>
          </cell>
        </row>
        <row r="1212">
          <cell r="E1212" t="str">
            <v>PB20INV0468</v>
          </cell>
          <cell r="F1212" t="str">
            <v>AASHITECH</v>
          </cell>
          <cell r="G1212" t="str">
            <v>Pune</v>
          </cell>
        </row>
        <row r="1213">
          <cell r="E1213" t="str">
            <v>PB20INV0468</v>
          </cell>
          <cell r="F1213" t="str">
            <v>AASHITECH</v>
          </cell>
          <cell r="G1213" t="str">
            <v>Pune</v>
          </cell>
        </row>
        <row r="1214">
          <cell r="E1214" t="str">
            <v>PB20INV0470</v>
          </cell>
          <cell r="F1214" t="str">
            <v>AASHITECH</v>
          </cell>
          <cell r="G1214" t="str">
            <v>Mumbai</v>
          </cell>
        </row>
        <row r="1215">
          <cell r="E1215" t="str">
            <v>PB20INV0470</v>
          </cell>
          <cell r="F1215" t="str">
            <v>AASHITECH</v>
          </cell>
          <cell r="G1215" t="str">
            <v>Mumbai</v>
          </cell>
        </row>
        <row r="1216">
          <cell r="E1216" t="str">
            <v>PB20INV0470</v>
          </cell>
          <cell r="F1216" t="str">
            <v>AASHITECH</v>
          </cell>
          <cell r="G1216" t="str">
            <v>Mumbai</v>
          </cell>
        </row>
        <row r="1217">
          <cell r="E1217" t="str">
            <v>PB20INV0465</v>
          </cell>
          <cell r="F1217" t="str">
            <v>AASHITECH - Nahata Datacom Global Corp</v>
          </cell>
          <cell r="G1217" t="str">
            <v>Mumbai - Mumbai</v>
          </cell>
        </row>
        <row r="1218">
          <cell r="E1218" t="str">
            <v>PB20INV0465</v>
          </cell>
          <cell r="F1218" t="str">
            <v>AASHITECH - Nahata Datacom Global Corp</v>
          </cell>
          <cell r="G1218" t="str">
            <v>Mumbai - Mumbai</v>
          </cell>
        </row>
        <row r="1219">
          <cell r="E1219" t="str">
            <v>PB20INV0466</v>
          </cell>
          <cell r="F1219" t="str">
            <v>AASHITECH - V Logis Trans India Ltd</v>
          </cell>
          <cell r="G1219" t="str">
            <v>Mumbai - Bhiwandi</v>
          </cell>
        </row>
        <row r="1220">
          <cell r="E1220" t="str">
            <v>PB20INV0466</v>
          </cell>
          <cell r="F1220" t="str">
            <v>AASHITECH - V Logis Trans India Ltd</v>
          </cell>
          <cell r="G1220" t="str">
            <v>Mumbai - Bhiwandi</v>
          </cell>
        </row>
        <row r="1221">
          <cell r="E1221" t="str">
            <v>PB20INV0472</v>
          </cell>
          <cell r="F1221" t="str">
            <v>Aegis Infoware Pvt Ltd</v>
          </cell>
          <cell r="G1221" t="str">
            <v>Ahmedabad</v>
          </cell>
        </row>
        <row r="1222">
          <cell r="E1222" t="str">
            <v>PB20INV0472</v>
          </cell>
          <cell r="F1222" t="str">
            <v>Aegis Infoware Pvt Ltd</v>
          </cell>
          <cell r="G1222" t="str">
            <v>Ahmedabad</v>
          </cell>
        </row>
        <row r="1223">
          <cell r="E1223" t="str">
            <v>PB20INV0472</v>
          </cell>
          <cell r="F1223" t="str">
            <v>Aegis Infoware Pvt Ltd</v>
          </cell>
          <cell r="G1223" t="str">
            <v>Ahmedabad</v>
          </cell>
        </row>
        <row r="1224">
          <cell r="E1224" t="str">
            <v>PB20INV0472</v>
          </cell>
          <cell r="F1224" t="str">
            <v>Aegis Infoware Pvt Ltd</v>
          </cell>
          <cell r="G1224" t="str">
            <v>Ahmedabad</v>
          </cell>
        </row>
        <row r="1225">
          <cell r="E1225" t="str">
            <v>PB20INV0471</v>
          </cell>
          <cell r="F1225" t="str">
            <v>Trent Hypermarket Pvt Ltd</v>
          </cell>
          <cell r="G1225" t="str">
            <v>Bangalore</v>
          </cell>
        </row>
        <row r="1226">
          <cell r="E1226" t="str">
            <v>PB20INV0469</v>
          </cell>
          <cell r="F1226" t="str">
            <v>Quinta Systems Pvt Ltd</v>
          </cell>
          <cell r="G1226" t="str">
            <v>Bangalore</v>
          </cell>
        </row>
        <row r="1227">
          <cell r="E1227" t="str">
            <v>PB20INV0460</v>
          </cell>
          <cell r="F1227" t="str">
            <v>Mustek Automation Pvt Ltd</v>
          </cell>
          <cell r="G1227" t="str">
            <v>Bangalore</v>
          </cell>
        </row>
        <row r="1228">
          <cell r="E1228" t="str">
            <v>PB20INV0460</v>
          </cell>
          <cell r="F1228" t="str">
            <v>Mustek Automation Pvt Ltd</v>
          </cell>
          <cell r="G1228" t="str">
            <v>Bangalore</v>
          </cell>
        </row>
        <row r="1229">
          <cell r="E1229" t="str">
            <v>PB20INV0460</v>
          </cell>
          <cell r="F1229" t="str">
            <v>Mustek Automation Pvt Ltd</v>
          </cell>
          <cell r="G1229" t="str">
            <v>Bangalore</v>
          </cell>
        </row>
        <row r="1230">
          <cell r="E1230" t="str">
            <v>PB20INV0464</v>
          </cell>
          <cell r="F1230" t="str">
            <v>A S Barcode Technologies</v>
          </cell>
          <cell r="G1230" t="str">
            <v>Bangalore</v>
          </cell>
        </row>
        <row r="1231">
          <cell r="E1231" t="str">
            <v>QB20INV0222</v>
          </cell>
          <cell r="F1231" t="str">
            <v>Instakart Service Private limited</v>
          </cell>
          <cell r="G1231" t="str">
            <v>Haryana</v>
          </cell>
        </row>
        <row r="1232">
          <cell r="E1232" t="str">
            <v>QB20INV0222</v>
          </cell>
          <cell r="F1232" t="str">
            <v>Instakart Service Private limited</v>
          </cell>
          <cell r="G1232" t="str">
            <v>Haryana</v>
          </cell>
        </row>
        <row r="1233">
          <cell r="E1233" t="str">
            <v>QB20INV0223</v>
          </cell>
          <cell r="F1233" t="str">
            <v>iAIDC Technologies Private Ltd</v>
          </cell>
          <cell r="G1233" t="str">
            <v>Pune</v>
          </cell>
        </row>
        <row r="1234">
          <cell r="E1234" t="str">
            <v>PB20INV0463</v>
          </cell>
          <cell r="F1234" t="str">
            <v>Quinta Systems Pvt Ltd</v>
          </cell>
          <cell r="G1234" t="str">
            <v>Bangalore</v>
          </cell>
        </row>
        <row r="1235">
          <cell r="E1235" t="str">
            <v>PB20INV0462</v>
          </cell>
          <cell r="F1235" t="str">
            <v>Quinta Systems Pvt Ltd</v>
          </cell>
          <cell r="G1235" t="str">
            <v>Bangalore</v>
          </cell>
        </row>
        <row r="1236">
          <cell r="E1236" t="str">
            <v>PB20INV0462</v>
          </cell>
          <cell r="F1236" t="str">
            <v>Quinta Systems Pvt Ltd</v>
          </cell>
          <cell r="G1236" t="str">
            <v>Bangalore</v>
          </cell>
        </row>
        <row r="1237">
          <cell r="E1237" t="str">
            <v>PB20INV0462</v>
          </cell>
          <cell r="F1237" t="str">
            <v>Quinta Systems Pvt Ltd</v>
          </cell>
          <cell r="G1237" t="str">
            <v>Bangalore</v>
          </cell>
        </row>
        <row r="1238">
          <cell r="E1238" t="str">
            <v>PB20INV0458</v>
          </cell>
          <cell r="F1238" t="str">
            <v>Annapurna Technologies Inc</v>
          </cell>
          <cell r="G1238" t="str">
            <v>Bangalore</v>
          </cell>
        </row>
        <row r="1239">
          <cell r="E1239" t="str">
            <v>PB20INV0455</v>
          </cell>
          <cell r="F1239" t="str">
            <v>Trent Hypermarket Pvt Ltd</v>
          </cell>
          <cell r="G1239" t="str">
            <v>Bangalore</v>
          </cell>
        </row>
        <row r="1240">
          <cell r="E1240" t="str">
            <v>PB20INV0455</v>
          </cell>
          <cell r="F1240" t="str">
            <v>Trent Hypermarket Pvt Ltd</v>
          </cell>
          <cell r="G1240" t="str">
            <v>Bangalore</v>
          </cell>
        </row>
        <row r="1241">
          <cell r="E1241" t="str">
            <v>PB20INV0455</v>
          </cell>
          <cell r="F1241" t="str">
            <v>Trent Hypermarket Pvt Ltd</v>
          </cell>
          <cell r="G1241" t="str">
            <v>Bangalore</v>
          </cell>
        </row>
        <row r="1242">
          <cell r="E1242" t="str">
            <v>BLR/NR/2021/0045</v>
          </cell>
          <cell r="F1242" t="str">
            <v>Quinta Systems Pvt Ltd</v>
          </cell>
          <cell r="G1242" t="str">
            <v>Bangalore</v>
          </cell>
        </row>
        <row r="1243">
          <cell r="E1243" t="str">
            <v>QB20INV0220</v>
          </cell>
          <cell r="F1243" t="str">
            <v>Vani Traders</v>
          </cell>
          <cell r="G1243" t="str">
            <v>Bangalore</v>
          </cell>
        </row>
        <row r="1244">
          <cell r="E1244" t="str">
            <v>QB20INV0221</v>
          </cell>
          <cell r="F1244" t="str">
            <v>Instakart Services Pvt Ltd</v>
          </cell>
          <cell r="G1244" t="str">
            <v>Bilaspur</v>
          </cell>
        </row>
        <row r="1245">
          <cell r="E1245" t="str">
            <v>QB20INV0221</v>
          </cell>
          <cell r="F1245" t="str">
            <v>Instakart Services Pvt Ltd</v>
          </cell>
          <cell r="G1245" t="str">
            <v>Bilaspur</v>
          </cell>
        </row>
        <row r="1246">
          <cell r="E1246" t="str">
            <v>MB20INV0001</v>
          </cell>
          <cell r="F1246" t="str">
            <v>Posiflex Technology India Pvt Ltd</v>
          </cell>
          <cell r="G1246" t="str">
            <v>Bangalore</v>
          </cell>
        </row>
        <row r="1247">
          <cell r="E1247" t="str">
            <v>MB20INV0002</v>
          </cell>
          <cell r="F1247" t="str">
            <v>Posiflex Technology India Pvt Ltd</v>
          </cell>
          <cell r="G1247" t="str">
            <v>Bangalore</v>
          </cell>
        </row>
        <row r="1248">
          <cell r="E1248" t="str">
            <v>QB20INV0243</v>
          </cell>
          <cell r="F1248" t="str">
            <v>More Retail Ltd</v>
          </cell>
          <cell r="G1248" t="str">
            <v>Pune</v>
          </cell>
        </row>
        <row r="1249">
          <cell r="E1249" t="str">
            <v>QB20INV0230</v>
          </cell>
          <cell r="F1249" t="str">
            <v>InstaKart Services Private Limited</v>
          </cell>
          <cell r="G1249" t="str">
            <v>Ludhiana</v>
          </cell>
        </row>
        <row r="1250">
          <cell r="E1250" t="str">
            <v>QB20INV0230</v>
          </cell>
          <cell r="F1250" t="str">
            <v>InstaKart Services Private Limited</v>
          </cell>
          <cell r="G1250" t="str">
            <v>Ludhiana</v>
          </cell>
        </row>
        <row r="1251">
          <cell r="E1251" t="str">
            <v>QB20INV0229</v>
          </cell>
          <cell r="F1251" t="str">
            <v>Instakart Services Private Limited</v>
          </cell>
          <cell r="G1251" t="str">
            <v>Ranchi</v>
          </cell>
        </row>
        <row r="1252">
          <cell r="E1252" t="str">
            <v>QB20INV0229</v>
          </cell>
          <cell r="F1252" t="str">
            <v>Instakart Services Private Limited</v>
          </cell>
          <cell r="G1252" t="str">
            <v>Ranchi</v>
          </cell>
        </row>
        <row r="1253">
          <cell r="E1253" t="str">
            <v>QB20INV0239</v>
          </cell>
          <cell r="F1253" t="str">
            <v>Bartech Data Systems Private Limited</v>
          </cell>
          <cell r="G1253" t="str">
            <v>Palghar</v>
          </cell>
        </row>
        <row r="1254">
          <cell r="E1254" t="str">
            <v>QB20INV0235</v>
          </cell>
          <cell r="F1254" t="str">
            <v>More Retail Limited</v>
          </cell>
          <cell r="G1254" t="str">
            <v>Tadepalli</v>
          </cell>
        </row>
        <row r="1255">
          <cell r="E1255" t="str">
            <v>QB20INV0242</v>
          </cell>
          <cell r="F1255" t="str">
            <v>More Retail Ltd</v>
          </cell>
          <cell r="G1255" t="str">
            <v>Kolkata</v>
          </cell>
        </row>
        <row r="1256">
          <cell r="E1256" t="str">
            <v>QB20INV0238</v>
          </cell>
          <cell r="F1256" t="str">
            <v>Bartech Data Systems Private Limited</v>
          </cell>
          <cell r="G1256" t="str">
            <v>Palghar</v>
          </cell>
        </row>
        <row r="1257">
          <cell r="E1257" t="str">
            <v>QB20INV0240</v>
          </cell>
          <cell r="F1257" t="str">
            <v>Bartech Data Systems Private Limited</v>
          </cell>
          <cell r="G1257" t="str">
            <v>Palghar</v>
          </cell>
        </row>
        <row r="1258">
          <cell r="E1258" t="str">
            <v>QB20INV0237</v>
          </cell>
          <cell r="F1258" t="str">
            <v>More Retail Limited</v>
          </cell>
          <cell r="G1258" t="str">
            <v>Kolkata</v>
          </cell>
        </row>
        <row r="1259">
          <cell r="E1259" t="str">
            <v>QB20INV0236</v>
          </cell>
          <cell r="F1259" t="str">
            <v>More Retail Limited</v>
          </cell>
          <cell r="G1259" t="str">
            <v>Alappuzha</v>
          </cell>
        </row>
        <row r="1260">
          <cell r="E1260" t="str">
            <v>QB20INV0232</v>
          </cell>
          <cell r="F1260" t="str">
            <v>More Retail Limited</v>
          </cell>
          <cell r="G1260" t="str">
            <v>Bangalore</v>
          </cell>
        </row>
        <row r="1261">
          <cell r="E1261" t="str">
            <v>QB20INV0244</v>
          </cell>
          <cell r="F1261" t="str">
            <v>More Retail Limited</v>
          </cell>
          <cell r="G1261" t="str">
            <v>Alappuzha</v>
          </cell>
        </row>
        <row r="1262">
          <cell r="E1262" t="str">
            <v>QB20INV0234</v>
          </cell>
          <cell r="F1262" t="str">
            <v>More Retail Limited</v>
          </cell>
          <cell r="G1262" t="str">
            <v>Bangalore</v>
          </cell>
        </row>
        <row r="1263">
          <cell r="E1263" t="str">
            <v>QB20INV0233</v>
          </cell>
          <cell r="F1263" t="str">
            <v>More Retail Limited</v>
          </cell>
          <cell r="G1263" t="str">
            <v>Alappuzha</v>
          </cell>
        </row>
        <row r="1264">
          <cell r="E1264" t="str">
            <v>QB20INV0241</v>
          </cell>
          <cell r="F1264" t="str">
            <v>Bartech Data Systems Private Limited</v>
          </cell>
          <cell r="G1264" t="str">
            <v>Palghar</v>
          </cell>
        </row>
        <row r="1265">
          <cell r="E1265" t="str">
            <v>QB20INV0225</v>
          </cell>
          <cell r="F1265" t="str">
            <v>Utopia Optovision Pvt Ltd</v>
          </cell>
          <cell r="G1265" t="str">
            <v>Satara</v>
          </cell>
        </row>
        <row r="1266">
          <cell r="E1266" t="str">
            <v>QB20INV0225</v>
          </cell>
          <cell r="F1266" t="str">
            <v>Utopia Optovision Pvt Ltd</v>
          </cell>
          <cell r="G1266" t="str">
            <v>Satara</v>
          </cell>
        </row>
        <row r="1267">
          <cell r="E1267" t="str">
            <v>QB20INV0224</v>
          </cell>
          <cell r="F1267" t="str">
            <v xml:space="preserve">Secure Code Systems </v>
          </cell>
          <cell r="G1267" t="str">
            <v>Chennai</v>
          </cell>
        </row>
        <row r="1268">
          <cell r="E1268" t="str">
            <v>QB20INV0231</v>
          </cell>
          <cell r="F1268" t="str">
            <v>Instakart Services Private Limited</v>
          </cell>
          <cell r="G1268" t="str">
            <v>Ranchi</v>
          </cell>
        </row>
        <row r="1269">
          <cell r="E1269" t="str">
            <v>QB20INV0231</v>
          </cell>
          <cell r="F1269" t="str">
            <v>Instakart Services Private Limited</v>
          </cell>
          <cell r="G1269" t="str">
            <v>Ranchi</v>
          </cell>
        </row>
        <row r="1270">
          <cell r="E1270" t="str">
            <v>PB20INV0495</v>
          </cell>
          <cell r="F1270" t="str">
            <v>Spencers Retail Limited</v>
          </cell>
          <cell r="G1270" t="str">
            <v>Secunderabad</v>
          </cell>
        </row>
        <row r="1271">
          <cell r="E1271" t="str">
            <v>PB20INV0494</v>
          </cell>
          <cell r="F1271" t="str">
            <v>Burger King India Pvt Ltd</v>
          </cell>
          <cell r="G1271" t="str">
            <v>Bangalore</v>
          </cell>
        </row>
        <row r="1272">
          <cell r="E1272" t="str">
            <v>PB20INV0497</v>
          </cell>
          <cell r="F1272" t="str">
            <v>POS Technology</v>
          </cell>
          <cell r="G1272" t="str">
            <v>Mysore</v>
          </cell>
        </row>
        <row r="1273">
          <cell r="E1273" t="str">
            <v>PB20INV0497</v>
          </cell>
          <cell r="F1273" t="str">
            <v>POS Technology</v>
          </cell>
          <cell r="G1273" t="str">
            <v>Mysore</v>
          </cell>
        </row>
        <row r="1274">
          <cell r="E1274" t="str">
            <v>PB20INV0497</v>
          </cell>
          <cell r="F1274" t="str">
            <v>POS Technology</v>
          </cell>
          <cell r="G1274" t="str">
            <v>Mysore</v>
          </cell>
        </row>
        <row r="1275">
          <cell r="E1275" t="str">
            <v>PB20INV0493</v>
          </cell>
          <cell r="F1275" t="str">
            <v>Burger King India Pvt Ltd</v>
          </cell>
          <cell r="G1275" t="str">
            <v>Bangalore</v>
          </cell>
        </row>
        <row r="1276">
          <cell r="E1276" t="str">
            <v>PB20INV0478</v>
          </cell>
          <cell r="F1276" t="str">
            <v>Burger King India Pvt Ltd</v>
          </cell>
          <cell r="G1276" t="str">
            <v>Bangalore</v>
          </cell>
        </row>
        <row r="1277">
          <cell r="E1277" t="str">
            <v>PB20INV0481</v>
          </cell>
          <cell r="F1277" t="str">
            <v>Trent Hypermarket Private limited</v>
          </cell>
          <cell r="G1277" t="str">
            <v>Hyderabad</v>
          </cell>
        </row>
        <row r="1278">
          <cell r="E1278" t="str">
            <v>PB20INV0481</v>
          </cell>
          <cell r="F1278" t="str">
            <v>Trent Hypermarket Private limited</v>
          </cell>
          <cell r="G1278" t="str">
            <v>Hyderabad</v>
          </cell>
        </row>
        <row r="1279">
          <cell r="E1279" t="str">
            <v>PB20INV0481</v>
          </cell>
          <cell r="F1279" t="str">
            <v>Trent Hypermarket Private limited</v>
          </cell>
          <cell r="G1279" t="str">
            <v>Hyderabad</v>
          </cell>
        </row>
        <row r="1280">
          <cell r="E1280" t="str">
            <v>PB20INV0453</v>
          </cell>
          <cell r="F1280" t="str">
            <v>Odyssey Computer Services Pvt Ltd/Softnet Technoware Pvt Ltd</v>
          </cell>
          <cell r="G1280" t="str">
            <v>Kolkata/Bhubaneshwar</v>
          </cell>
        </row>
        <row r="1281">
          <cell r="E1281" t="str">
            <v>PB20INV0453</v>
          </cell>
          <cell r="F1281" t="str">
            <v>Odyssey Computer Services Pvt Ltd/Softnet Technoware Pvt Ltd</v>
          </cell>
          <cell r="G1281" t="str">
            <v>Kolkata/Bhubaneshwar</v>
          </cell>
        </row>
        <row r="1282">
          <cell r="E1282" t="str">
            <v>PB20INV0453</v>
          </cell>
          <cell r="F1282" t="str">
            <v>Odyssey Computer Services Pvt Ltd/Softnet Technoware Pvt Ltd</v>
          </cell>
          <cell r="G1282" t="str">
            <v>Kolkata/Bhubaneshwar</v>
          </cell>
        </row>
        <row r="1283">
          <cell r="E1283" t="str">
            <v>PB20INV0453</v>
          </cell>
          <cell r="F1283" t="str">
            <v>Odyssey Computer Services Pvt Ltd/Softnet Technoware Pvt Ltd</v>
          </cell>
          <cell r="G1283" t="str">
            <v>Kolkata/Bhubaneshwar</v>
          </cell>
        </row>
        <row r="1284">
          <cell r="E1284" t="str">
            <v>PB20INV0490</v>
          </cell>
          <cell r="F1284" t="str">
            <v>Intellect Design Arena Limited</v>
          </cell>
          <cell r="G1284" t="str">
            <v>Haryana</v>
          </cell>
        </row>
        <row r="1285">
          <cell r="E1285" t="str">
            <v>PB20INV0474</v>
          </cell>
          <cell r="F1285" t="str">
            <v>Burger King India Pvt Ltd</v>
          </cell>
          <cell r="G1285" t="str">
            <v>Ghatkopar</v>
          </cell>
        </row>
        <row r="1286">
          <cell r="E1286" t="str">
            <v>PB20INV0474</v>
          </cell>
          <cell r="F1286" t="str">
            <v>Burger King India Pvt Ltd</v>
          </cell>
          <cell r="G1286" t="str">
            <v>Ghatkopar</v>
          </cell>
        </row>
        <row r="1287">
          <cell r="E1287" t="str">
            <v>PB20INV0474</v>
          </cell>
          <cell r="F1287" t="str">
            <v>Burger King India Pvt Ltd</v>
          </cell>
          <cell r="G1287" t="str">
            <v>Ghatkopar</v>
          </cell>
        </row>
        <row r="1288">
          <cell r="E1288" t="str">
            <v>PB20INV0477</v>
          </cell>
          <cell r="F1288" t="str">
            <v>AASHITECH/Pinako India</v>
          </cell>
          <cell r="G1288" t="str">
            <v>Pune</v>
          </cell>
        </row>
        <row r="1289">
          <cell r="E1289" t="str">
            <v>PB20INV0477</v>
          </cell>
          <cell r="F1289" t="str">
            <v>AASHITECH/Pinako India</v>
          </cell>
          <cell r="G1289" t="str">
            <v>Pune</v>
          </cell>
        </row>
        <row r="1290">
          <cell r="E1290" t="str">
            <v>PB20INV0485</v>
          </cell>
          <cell r="F1290" t="str">
            <v>AASHITECH</v>
          </cell>
          <cell r="G1290" t="str">
            <v>Mumbai</v>
          </cell>
        </row>
        <row r="1291">
          <cell r="E1291" t="str">
            <v>PB20INV0485</v>
          </cell>
          <cell r="F1291" t="str">
            <v>AASHITECH</v>
          </cell>
          <cell r="G1291" t="str">
            <v>Mumbai</v>
          </cell>
        </row>
        <row r="1292">
          <cell r="E1292" t="str">
            <v>PB20INV0475</v>
          </cell>
          <cell r="F1292" t="str">
            <v>Tata consumer Products limited</v>
          </cell>
          <cell r="G1292" t="str">
            <v>Bangalore</v>
          </cell>
        </row>
        <row r="1293">
          <cell r="E1293" t="str">
            <v>PB20INV0475</v>
          </cell>
          <cell r="F1293" t="str">
            <v>Tata consumer Products limited</v>
          </cell>
          <cell r="G1293" t="str">
            <v>Bangalore</v>
          </cell>
        </row>
        <row r="1294">
          <cell r="E1294" t="str">
            <v>PB20INV0476</v>
          </cell>
          <cell r="F1294" t="str">
            <v>Aegis Infoware Pvt Ltd</v>
          </cell>
          <cell r="G1294" t="str">
            <v>Ahmedabad</v>
          </cell>
        </row>
        <row r="1295">
          <cell r="E1295" t="str">
            <v>PB20INV0476</v>
          </cell>
          <cell r="F1295" t="str">
            <v>Aegis Infoware Pvt Ltd</v>
          </cell>
          <cell r="G1295" t="str">
            <v>Ahmedabad</v>
          </cell>
        </row>
        <row r="1296">
          <cell r="E1296" t="str">
            <v>PB20INV0488</v>
          </cell>
          <cell r="F1296" t="str">
            <v>Smart Solutions</v>
          </cell>
          <cell r="G1296" t="str">
            <v>New Delhi</v>
          </cell>
        </row>
        <row r="1297">
          <cell r="E1297" t="str">
            <v>PB20INV0488</v>
          </cell>
          <cell r="F1297" t="str">
            <v>Smart Solutions</v>
          </cell>
          <cell r="G1297" t="str">
            <v>New Delhi</v>
          </cell>
        </row>
        <row r="1298">
          <cell r="E1298" t="str">
            <v>PB20INV0488</v>
          </cell>
          <cell r="F1298" t="str">
            <v>Smart Solutions</v>
          </cell>
          <cell r="G1298" t="str">
            <v>New Delhi</v>
          </cell>
        </row>
        <row r="1299">
          <cell r="E1299" t="str">
            <v>PB20INV0498</v>
          </cell>
          <cell r="F1299" t="str">
            <v>Supreme Computers India (P) Ltd</v>
          </cell>
          <cell r="G1299" t="str">
            <v>Chennai</v>
          </cell>
        </row>
        <row r="1300">
          <cell r="E1300" t="str">
            <v>PB20INV0498</v>
          </cell>
          <cell r="F1300" t="str">
            <v>Supreme Computers India (P) Ltd</v>
          </cell>
          <cell r="G1300" t="str">
            <v>Chennai</v>
          </cell>
        </row>
        <row r="1301">
          <cell r="E1301" t="str">
            <v>PB20INV0498</v>
          </cell>
          <cell r="F1301" t="str">
            <v>Supreme Computers India (P) Ltd</v>
          </cell>
          <cell r="G1301" t="str">
            <v>Chennai</v>
          </cell>
        </row>
        <row r="1302">
          <cell r="E1302" t="str">
            <v>PB20INV0491</v>
          </cell>
          <cell r="F1302" t="str">
            <v>Tata Starbucks Ltd</v>
          </cell>
          <cell r="G1302" t="str">
            <v>New Delhi</v>
          </cell>
        </row>
        <row r="1303">
          <cell r="E1303" t="str">
            <v>PB20INV0482</v>
          </cell>
          <cell r="F1303" t="str">
            <v>Trent Hypermarket Private limited</v>
          </cell>
          <cell r="G1303" t="str">
            <v>Mumbai</v>
          </cell>
        </row>
        <row r="1304">
          <cell r="E1304" t="str">
            <v>PB20INV0484</v>
          </cell>
          <cell r="F1304" t="str">
            <v>Trent Hypermarket Private limited</v>
          </cell>
          <cell r="G1304" t="str">
            <v>Pune</v>
          </cell>
        </row>
        <row r="1305">
          <cell r="E1305" t="str">
            <v>PB20INV0484</v>
          </cell>
          <cell r="F1305" t="str">
            <v>Trent Hypermarket Private limited</v>
          </cell>
          <cell r="G1305" t="str">
            <v>Pune</v>
          </cell>
        </row>
        <row r="1306">
          <cell r="E1306" t="str">
            <v>PB20INV0483</v>
          </cell>
          <cell r="F1306" t="str">
            <v>Trent Hypermarket Private limited</v>
          </cell>
          <cell r="G1306" t="str">
            <v>Thane</v>
          </cell>
        </row>
        <row r="1307">
          <cell r="E1307" t="str">
            <v>PB20INV0483</v>
          </cell>
          <cell r="F1307" t="str">
            <v>Trent Hypermarket Private limited</v>
          </cell>
          <cell r="G1307" t="str">
            <v>Thane</v>
          </cell>
        </row>
        <row r="1308">
          <cell r="E1308" t="str">
            <v>PB20INV0479</v>
          </cell>
          <cell r="F1308" t="str">
            <v>Trent Hypermarket Private limited</v>
          </cell>
          <cell r="G1308" t="str">
            <v>Hyderabad</v>
          </cell>
        </row>
        <row r="1309">
          <cell r="E1309" t="str">
            <v>PB20INV0479</v>
          </cell>
          <cell r="F1309" t="str">
            <v>Trent Hypermarket Private limited</v>
          </cell>
          <cell r="G1309" t="str">
            <v>Hyderabad</v>
          </cell>
        </row>
        <row r="1310">
          <cell r="E1310" t="str">
            <v>PB20INV0486</v>
          </cell>
          <cell r="F1310" t="str">
            <v>Trent Hypermarket Private limited</v>
          </cell>
          <cell r="G1310" t="str">
            <v>Mumbai</v>
          </cell>
        </row>
        <row r="1311">
          <cell r="E1311" t="str">
            <v>PB20INV0486</v>
          </cell>
          <cell r="F1311" t="str">
            <v>Trent Hypermarket Private limited</v>
          </cell>
          <cell r="G1311" t="str">
            <v>Mumbai</v>
          </cell>
        </row>
        <row r="1312">
          <cell r="E1312" t="str">
            <v>PB20INV0486</v>
          </cell>
          <cell r="F1312" t="str">
            <v>Trent Hypermarket Private limited</v>
          </cell>
          <cell r="G1312" t="str">
            <v>Mumbai</v>
          </cell>
        </row>
        <row r="1313">
          <cell r="E1313" t="str">
            <v>PB20INV0486</v>
          </cell>
          <cell r="F1313" t="str">
            <v>Trent Hypermarket Private limited</v>
          </cell>
          <cell r="G1313" t="str">
            <v>Mumbai</v>
          </cell>
        </row>
        <row r="1314">
          <cell r="E1314" t="str">
            <v>PB20INV0486</v>
          </cell>
          <cell r="F1314" t="str">
            <v>Trent Hypermarket Private limited</v>
          </cell>
          <cell r="G1314" t="str">
            <v>Mumbai</v>
          </cell>
        </row>
        <row r="1315">
          <cell r="E1315" t="str">
            <v>PB20INV0486</v>
          </cell>
          <cell r="F1315" t="str">
            <v>Trent Hypermarket Private limited</v>
          </cell>
          <cell r="G1315" t="str">
            <v>Mumbai</v>
          </cell>
        </row>
        <row r="1316">
          <cell r="E1316" t="str">
            <v>PB20INV0486</v>
          </cell>
          <cell r="F1316" t="str">
            <v>Trent Hypermarket Private limited</v>
          </cell>
          <cell r="G1316" t="str">
            <v>Mumbai</v>
          </cell>
        </row>
        <row r="1317">
          <cell r="E1317" t="str">
            <v>PB20INV0487</v>
          </cell>
          <cell r="F1317" t="str">
            <v>Fiora  Hypermarket Private limited</v>
          </cell>
          <cell r="G1317" t="str">
            <v>Ahmedabad</v>
          </cell>
        </row>
        <row r="1318">
          <cell r="E1318" t="str">
            <v>PB20INV0487</v>
          </cell>
          <cell r="F1318" t="str">
            <v>Fiora  Hypermarket Private limited</v>
          </cell>
          <cell r="G1318" t="str">
            <v>Ahmedabad</v>
          </cell>
        </row>
        <row r="1319">
          <cell r="E1319" t="str">
            <v>PB20INV0473</v>
          </cell>
          <cell r="F1319" t="str">
            <v>Odyssey Computers Services P Ltd</v>
          </cell>
          <cell r="G1319" t="str">
            <v>Kolkata</v>
          </cell>
        </row>
        <row r="1320">
          <cell r="E1320" t="str">
            <v>PB20INV0473</v>
          </cell>
          <cell r="F1320" t="str">
            <v>Odyssey Computers Services P Ltd</v>
          </cell>
          <cell r="G1320" t="str">
            <v>Kolkata</v>
          </cell>
        </row>
        <row r="1321">
          <cell r="E1321" t="str">
            <v>PB20INV0473</v>
          </cell>
          <cell r="F1321" t="str">
            <v>Odyssey Computers Services P Ltd/Softnet Technoware Pvt Ltd</v>
          </cell>
          <cell r="G1321" t="str">
            <v>Kolkata/Bhubaneshwar</v>
          </cell>
        </row>
        <row r="1322">
          <cell r="E1322" t="str">
            <v>PB20INV0499</v>
          </cell>
          <cell r="F1322" t="str">
            <v>Supreme Computers India (P) Ltd</v>
          </cell>
          <cell r="G1322" t="str">
            <v>Gandhipuram</v>
          </cell>
        </row>
        <row r="1323">
          <cell r="E1323" t="str">
            <v>PB20INV0499</v>
          </cell>
          <cell r="F1323" t="str">
            <v>Supreme Computers India (P) Ltd</v>
          </cell>
          <cell r="G1323" t="str">
            <v>Gandhipuram</v>
          </cell>
        </row>
        <row r="1324">
          <cell r="E1324" t="str">
            <v>PB20INV0503</v>
          </cell>
          <cell r="F1324" t="str">
            <v>Quinta Systems Pvt Ltd</v>
          </cell>
          <cell r="G1324" t="str">
            <v>Bangalore</v>
          </cell>
        </row>
        <row r="1325">
          <cell r="E1325" t="str">
            <v>PB20INV0503</v>
          </cell>
          <cell r="F1325" t="str">
            <v>Quinta Systems Pvt Ltd</v>
          </cell>
          <cell r="G1325" t="str">
            <v>Bangalore</v>
          </cell>
        </row>
        <row r="1326">
          <cell r="E1326" t="str">
            <v>PB20INV0503</v>
          </cell>
          <cell r="F1326" t="str">
            <v>Quinta Systems Pvt Ltd</v>
          </cell>
          <cell r="G1326" t="str">
            <v>Bangalore</v>
          </cell>
        </row>
        <row r="1327">
          <cell r="E1327" t="str">
            <v>PB20INV0503</v>
          </cell>
          <cell r="F1327" t="str">
            <v>Quinta Systems Pvt Ltd</v>
          </cell>
          <cell r="G1327" t="str">
            <v>Bangalore</v>
          </cell>
        </row>
        <row r="1328">
          <cell r="E1328" t="str">
            <v>PB20INV0516</v>
          </cell>
          <cell r="F1328" t="str">
            <v>Quinta Systems Pvt Ltd</v>
          </cell>
          <cell r="G1328" t="str">
            <v>Bangalore</v>
          </cell>
        </row>
        <row r="1329">
          <cell r="E1329" t="str">
            <v>PB20INV0492</v>
          </cell>
          <cell r="F1329" t="str">
            <v>Maxwin Multitec Solutions</v>
          </cell>
          <cell r="G1329" t="str">
            <v>Chennai</v>
          </cell>
        </row>
        <row r="1330">
          <cell r="E1330" t="str">
            <v>PB20INV0506</v>
          </cell>
          <cell r="F1330" t="str">
            <v>Stallion Systems and Solutions Pvt Ltd</v>
          </cell>
          <cell r="G1330" t="str">
            <v>Kochi</v>
          </cell>
        </row>
        <row r="1331">
          <cell r="E1331" t="str">
            <v>PB20INV0501</v>
          </cell>
          <cell r="F1331" t="str">
            <v>Smart Solutions</v>
          </cell>
          <cell r="G1331" t="str">
            <v>New Delhi</v>
          </cell>
        </row>
        <row r="1332">
          <cell r="E1332" t="str">
            <v>PB20INV0501</v>
          </cell>
          <cell r="F1332" t="str">
            <v>Smart Solutions</v>
          </cell>
          <cell r="G1332" t="str">
            <v>New Delhi</v>
          </cell>
        </row>
        <row r="1333">
          <cell r="E1333" t="str">
            <v>PB20INV0504</v>
          </cell>
          <cell r="F1333" t="str">
            <v>Supreme Computers India (P) Ltd</v>
          </cell>
          <cell r="G1333" t="str">
            <v>Kochi</v>
          </cell>
        </row>
        <row r="1334">
          <cell r="E1334" t="str">
            <v>PB20INV0504</v>
          </cell>
          <cell r="F1334" t="str">
            <v>Supreme Computers India (P) Ltd</v>
          </cell>
          <cell r="G1334" t="str">
            <v>Kochi</v>
          </cell>
        </row>
        <row r="1335">
          <cell r="E1335" t="str">
            <v>PB20INV0504</v>
          </cell>
          <cell r="F1335" t="str">
            <v>Supreme Computers India (P) Ltd</v>
          </cell>
          <cell r="G1335" t="str">
            <v>Kochi</v>
          </cell>
        </row>
        <row r="1336">
          <cell r="E1336" t="str">
            <v>PB20INV0504</v>
          </cell>
          <cell r="F1336" t="str">
            <v>Supreme Computers India (P) Ltd</v>
          </cell>
          <cell r="G1336" t="str">
            <v>Kochi</v>
          </cell>
        </row>
        <row r="1337">
          <cell r="E1337" t="str">
            <v>PB20INV0504</v>
          </cell>
          <cell r="F1337" t="str">
            <v>Supreme Computers India (P) Ltd</v>
          </cell>
          <cell r="G1337" t="str">
            <v>Kochi</v>
          </cell>
        </row>
        <row r="1338">
          <cell r="E1338" t="str">
            <v>PB20INV0518</v>
          </cell>
          <cell r="F1338" t="str">
            <v>Supreme Computers India (P) Ltd</v>
          </cell>
          <cell r="G1338" t="str">
            <v>Kochi</v>
          </cell>
        </row>
        <row r="1339">
          <cell r="E1339" t="str">
            <v>PB20INV0518</v>
          </cell>
          <cell r="F1339" t="str">
            <v>Supreme Computers India (P) Ltd</v>
          </cell>
          <cell r="G1339" t="str">
            <v>Kochi</v>
          </cell>
        </row>
        <row r="1340">
          <cell r="E1340" t="str">
            <v>PB20INV0520</v>
          </cell>
          <cell r="F1340" t="str">
            <v>Supreme Computers India (P) Ltd</v>
          </cell>
          <cell r="G1340" t="str">
            <v>Chennai</v>
          </cell>
        </row>
        <row r="1341">
          <cell r="E1341" t="str">
            <v>PB20INV0520</v>
          </cell>
          <cell r="F1341" t="str">
            <v>Supreme Computers India (P) Ltd</v>
          </cell>
          <cell r="G1341" t="str">
            <v>Chennai</v>
          </cell>
        </row>
        <row r="1342">
          <cell r="E1342" t="str">
            <v>PB20INV0500</v>
          </cell>
          <cell r="F1342" t="str">
            <v>AASHITECH/Aarkay Technoconsultants Pvt Ltd</v>
          </cell>
          <cell r="G1342" t="str">
            <v>Mumbai/Nagpur</v>
          </cell>
        </row>
        <row r="1343">
          <cell r="E1343" t="str">
            <v>PB20INV0500</v>
          </cell>
          <cell r="F1343" t="str">
            <v>AASHITECH/Aarkay Technoconsultants Pvt Ltd</v>
          </cell>
          <cell r="G1343" t="str">
            <v>Mumbai/Nagpur</v>
          </cell>
        </row>
        <row r="1344">
          <cell r="E1344" t="str">
            <v>PB20INV0500</v>
          </cell>
          <cell r="F1344" t="str">
            <v>AASHITECH/Aarkay Technoconsultants Pvt Ltd</v>
          </cell>
          <cell r="G1344" t="str">
            <v>Mumbai/Nagpur</v>
          </cell>
        </row>
        <row r="1345">
          <cell r="E1345" t="str">
            <v>PB20INV0500</v>
          </cell>
          <cell r="F1345" t="str">
            <v>AASHITECH/Aarkay Technoconsultants Pvt Ltd</v>
          </cell>
          <cell r="G1345" t="str">
            <v>Mumbai/Nagpur</v>
          </cell>
        </row>
        <row r="1346">
          <cell r="E1346" t="str">
            <v>PB20INV0500</v>
          </cell>
          <cell r="F1346" t="str">
            <v>AASHITECH/Aarkay Technoconsultants Pvt Ltd</v>
          </cell>
          <cell r="G1346" t="str">
            <v>Mumbai/Nagpur</v>
          </cell>
        </row>
        <row r="1347">
          <cell r="E1347" t="str">
            <v>PB20INV0500</v>
          </cell>
          <cell r="F1347" t="str">
            <v>AASHITECH/Aarkay Technoconsultants Pvt Ltd</v>
          </cell>
          <cell r="G1347" t="str">
            <v>Mumbai/Nagpur</v>
          </cell>
        </row>
        <row r="1348">
          <cell r="E1348" t="str">
            <v>PB20INV0521</v>
          </cell>
          <cell r="F1348" t="str">
            <v>Sivasakthi Enterprises</v>
          </cell>
          <cell r="G1348" t="str">
            <v>Chennai</v>
          </cell>
        </row>
        <row r="1349">
          <cell r="E1349" t="str">
            <v>PB20INV0515</v>
          </cell>
          <cell r="F1349" t="str">
            <v>TURBONET SYSTEMS PRIVATE LIMITED</v>
          </cell>
          <cell r="G1349" t="str">
            <v>Mumbai</v>
          </cell>
        </row>
        <row r="1350">
          <cell r="E1350" t="str">
            <v>PB20INV0515</v>
          </cell>
          <cell r="F1350" t="str">
            <v>TURBONET SYSTEMS PRIVATE LIMITED</v>
          </cell>
          <cell r="G1350" t="str">
            <v>Mumbai</v>
          </cell>
        </row>
        <row r="1351">
          <cell r="E1351" t="str">
            <v>PB20INV0508</v>
          </cell>
          <cell r="F1351" t="str">
            <v>Trent Limited</v>
          </cell>
          <cell r="G1351" t="str">
            <v>Hyderabad</v>
          </cell>
        </row>
        <row r="1352">
          <cell r="E1352" t="str">
            <v>PB20INV0512</v>
          </cell>
          <cell r="F1352" t="str">
            <v>Trent Limited</v>
          </cell>
          <cell r="G1352" t="str">
            <v>Secunderabad</v>
          </cell>
        </row>
        <row r="1353">
          <cell r="E1353" t="str">
            <v>PB20INV0510</v>
          </cell>
          <cell r="F1353" t="str">
            <v>Trent Hypermarket Private limited</v>
          </cell>
          <cell r="G1353" t="str">
            <v>Pune</v>
          </cell>
        </row>
        <row r="1354">
          <cell r="E1354" t="str">
            <v>PB20INV0509</v>
          </cell>
          <cell r="F1354" t="str">
            <v>Trent Limited</v>
          </cell>
          <cell r="G1354" t="str">
            <v>Kolkata</v>
          </cell>
        </row>
        <row r="1355">
          <cell r="E1355" t="str">
            <v>PB20INV0524</v>
          </cell>
          <cell r="F1355" t="str">
            <v>Trent Hypermarket Private limited</v>
          </cell>
          <cell r="G1355" t="str">
            <v>Bangalore</v>
          </cell>
        </row>
        <row r="1356">
          <cell r="E1356" t="str">
            <v>PB20INV0511</v>
          </cell>
          <cell r="F1356" t="str">
            <v>Trent Limited</v>
          </cell>
          <cell r="G1356" t="str">
            <v>Hyderabad</v>
          </cell>
        </row>
        <row r="1357">
          <cell r="E1357" t="str">
            <v>QB20INV0246</v>
          </cell>
          <cell r="F1357" t="str">
            <v>More Retail Ltd</v>
          </cell>
          <cell r="G1357" t="str">
            <v>Vishakapatnam</v>
          </cell>
        </row>
        <row r="1358">
          <cell r="E1358" t="str">
            <v>QB20INV0245</v>
          </cell>
          <cell r="F1358" t="str">
            <v>More Retail Ltd</v>
          </cell>
          <cell r="G1358" t="str">
            <v>Vishakapatnam</v>
          </cell>
        </row>
        <row r="1359">
          <cell r="E1359" t="str">
            <v>QB20INV0250</v>
          </cell>
          <cell r="F1359" t="str">
            <v>Lupin Limited</v>
          </cell>
          <cell r="G1359" t="str">
            <v>Pithampur</v>
          </cell>
        </row>
        <row r="1360">
          <cell r="E1360" t="str">
            <v>QB20INV0250</v>
          </cell>
          <cell r="F1360" t="str">
            <v>Lupin Limited</v>
          </cell>
          <cell r="G1360" t="str">
            <v>Pithampur</v>
          </cell>
        </row>
        <row r="1361">
          <cell r="E1361" t="str">
            <v>QB20INV0249</v>
          </cell>
          <cell r="F1361" t="str">
            <v>Lupin Limited</v>
          </cell>
          <cell r="G1361" t="str">
            <v>Pithampur</v>
          </cell>
        </row>
        <row r="1362">
          <cell r="E1362" t="str">
            <v>QB20INV0249</v>
          </cell>
          <cell r="F1362" t="str">
            <v>Lupin Limited</v>
          </cell>
          <cell r="G1362" t="str">
            <v>Pithampur</v>
          </cell>
        </row>
        <row r="1363">
          <cell r="E1363" t="str">
            <v>QB20INV0248</v>
          </cell>
          <cell r="F1363" t="str">
            <v>Lupin Limited</v>
          </cell>
          <cell r="G1363" t="str">
            <v>Pithampur</v>
          </cell>
        </row>
        <row r="1364">
          <cell r="E1364" t="str">
            <v>QB20INV0248</v>
          </cell>
          <cell r="F1364" t="str">
            <v>Lupin Limited</v>
          </cell>
          <cell r="G1364" t="str">
            <v>Pithampur</v>
          </cell>
        </row>
        <row r="1365">
          <cell r="E1365" t="str">
            <v>QB20INV0248</v>
          </cell>
          <cell r="F1365" t="str">
            <v>Lupin Limited</v>
          </cell>
          <cell r="G1365" t="str">
            <v>Pithampur</v>
          </cell>
        </row>
        <row r="1366">
          <cell r="E1366" t="str">
            <v>QB20INV0248</v>
          </cell>
          <cell r="F1366" t="str">
            <v>Lupin Limited</v>
          </cell>
          <cell r="G1366" t="str">
            <v>Pithampur</v>
          </cell>
        </row>
        <row r="1367">
          <cell r="E1367" t="str">
            <v>QB20INV0252</v>
          </cell>
          <cell r="F1367" t="str">
            <v>More Retail Ltd</v>
          </cell>
          <cell r="G1367" t="str">
            <v>Delhi</v>
          </cell>
        </row>
        <row r="1368">
          <cell r="E1368" t="str">
            <v>QB20INV0254</v>
          </cell>
          <cell r="F1368" t="str">
            <v>More Retail Ltd</v>
          </cell>
          <cell r="G1368" t="str">
            <v>Alappuzha</v>
          </cell>
        </row>
        <row r="1369">
          <cell r="E1369" t="str">
            <v>QB20INV0253</v>
          </cell>
          <cell r="F1369" t="str">
            <v>More Retail Ltd</v>
          </cell>
          <cell r="G1369" t="str">
            <v>Delhi</v>
          </cell>
        </row>
        <row r="1370">
          <cell r="E1370" t="str">
            <v>QB20INV0255</v>
          </cell>
          <cell r="F1370" t="str">
            <v>More Retail Ltd</v>
          </cell>
          <cell r="G1370" t="str">
            <v>Alappuzha</v>
          </cell>
        </row>
        <row r="1371">
          <cell r="E1371" t="str">
            <v>QBLR/NR/2021/0040</v>
          </cell>
          <cell r="F1371" t="str">
            <v>Quinta Systems Pvt Ltd</v>
          </cell>
          <cell r="G1371" t="str">
            <v>Bangalore</v>
          </cell>
        </row>
        <row r="1372">
          <cell r="E1372" t="str">
            <v>QB20INV0251</v>
          </cell>
          <cell r="F1372" t="str">
            <v>More Retail Limited</v>
          </cell>
          <cell r="G1372" t="str">
            <v>Delhi</v>
          </cell>
        </row>
        <row r="1373">
          <cell r="E1373" t="str">
            <v>QBLR/NR/2021/0041</v>
          </cell>
          <cell r="F1373" t="str">
            <v>Instakart Services Private Limited</v>
          </cell>
          <cell r="G1373" t="str">
            <v xml:space="preserve">Malur </v>
          </cell>
        </row>
        <row r="1374">
          <cell r="E1374" t="str">
            <v>QB20INV0247</v>
          </cell>
          <cell r="F1374" t="str">
            <v>Busybees Logistics Solutions Pvt Ltd</v>
          </cell>
          <cell r="G1374" t="str">
            <v>Pune</v>
          </cell>
        </row>
        <row r="1375">
          <cell r="E1375" t="str">
            <v>QB20INV0247</v>
          </cell>
          <cell r="F1375" t="str">
            <v>Busybees Logistics Solutions Pvt Ltd</v>
          </cell>
          <cell r="G1375" t="str">
            <v>Pune</v>
          </cell>
        </row>
        <row r="1376">
          <cell r="E1376" t="str">
            <v>QB20INV0247</v>
          </cell>
          <cell r="F1376" t="str">
            <v>Busybees Logistics Solutions Pvt Ltd</v>
          </cell>
          <cell r="G1376" t="str">
            <v>Pune</v>
          </cell>
        </row>
        <row r="1377">
          <cell r="E1377" t="str">
            <v>QB20INV0247</v>
          </cell>
          <cell r="F1377" t="str">
            <v>Busybees Logistics Solutions Pvt Ltd</v>
          </cell>
          <cell r="G1377" t="str">
            <v>Pune</v>
          </cell>
        </row>
        <row r="1378">
          <cell r="E1378" t="str">
            <v>QB20INV0247</v>
          </cell>
          <cell r="F1378" t="str">
            <v>Busybees Logistics Solutions Pvt Ltd</v>
          </cell>
          <cell r="G1378" t="str">
            <v>Pune</v>
          </cell>
        </row>
        <row r="1379">
          <cell r="E1379" t="str">
            <v>PB20INV0489</v>
          </cell>
          <cell r="F1379" t="str">
            <v>Quinta Systems Pvt Ltd</v>
          </cell>
          <cell r="G1379" t="str">
            <v>Bangalore</v>
          </cell>
        </row>
        <row r="1380">
          <cell r="E1380" t="str">
            <v>PB20INV0489</v>
          </cell>
          <cell r="F1380" t="str">
            <v>Quinta Systems Pvt Ltd</v>
          </cell>
          <cell r="G1380" t="str">
            <v>Bangalore</v>
          </cell>
        </row>
        <row r="1381">
          <cell r="E1381" t="str">
            <v>PB20INV0489</v>
          </cell>
          <cell r="F1381" t="str">
            <v>Quinta Systems Pvt Ltd</v>
          </cell>
          <cell r="G1381" t="str">
            <v>Bangalore</v>
          </cell>
        </row>
        <row r="1382">
          <cell r="E1382" t="str">
            <v>PB20INV0489</v>
          </cell>
          <cell r="F1382" t="str">
            <v>Quinta Systems Pvt Ltd</v>
          </cell>
          <cell r="G1382" t="str">
            <v>Bangalore</v>
          </cell>
        </row>
        <row r="1383">
          <cell r="E1383" t="str">
            <v>PB20INV0489</v>
          </cell>
          <cell r="F1383" t="str">
            <v>Quinta Systems Pvt Ltd</v>
          </cell>
          <cell r="G1383" t="str">
            <v>Bangalore</v>
          </cell>
        </row>
        <row r="1384">
          <cell r="E1384" t="str">
            <v>PB20INV0489</v>
          </cell>
          <cell r="F1384" t="str">
            <v>Quinta Systems Pvt Ltd</v>
          </cell>
          <cell r="G1384" t="str">
            <v>Bangalore</v>
          </cell>
        </row>
        <row r="1385">
          <cell r="E1385" t="str">
            <v>PB20DC0008</v>
          </cell>
          <cell r="F1385" t="str">
            <v>Sapphire Foods India Pvt Ltd</v>
          </cell>
          <cell r="G1385" t="str">
            <v>Chandigarh</v>
          </cell>
        </row>
        <row r="1386">
          <cell r="E1386" t="str">
            <v>PB20DC0009</v>
          </cell>
          <cell r="F1386" t="str">
            <v>Sapphire Foods India Pvt Ltd</v>
          </cell>
          <cell r="G1386" t="str">
            <v>Chandigarh</v>
          </cell>
        </row>
        <row r="1387">
          <cell r="E1387" t="str">
            <v>PB20INV0534</v>
          </cell>
          <cell r="F1387" t="str">
            <v>Quinta Systems Pvt Ltd</v>
          </cell>
          <cell r="G1387" t="str">
            <v>Bangalore</v>
          </cell>
        </row>
        <row r="1388">
          <cell r="E1388" t="str">
            <v>PB20INV0533</v>
          </cell>
          <cell r="F1388" t="str">
            <v>Ratnadeep Retail Pvt Ltd</v>
          </cell>
          <cell r="G1388" t="str">
            <v>Hyderabad</v>
          </cell>
        </row>
        <row r="1389">
          <cell r="E1389" t="str">
            <v>PB20INV0533</v>
          </cell>
          <cell r="F1389" t="str">
            <v>Ratnadeep Retail Pvt Ltd</v>
          </cell>
          <cell r="G1389" t="str">
            <v>Hyderabad</v>
          </cell>
        </row>
        <row r="1390">
          <cell r="E1390" t="str">
            <v>PB20INV0533</v>
          </cell>
          <cell r="F1390" t="str">
            <v>Ratnadeep Retail Pvt Ltd</v>
          </cell>
          <cell r="G1390" t="str">
            <v>Hyderabad</v>
          </cell>
        </row>
        <row r="1391">
          <cell r="E1391" t="str">
            <v>PB20INV0532</v>
          </cell>
          <cell r="F1391" t="str">
            <v>Odessey Computer Service P Ltd</v>
          </cell>
          <cell r="G1391" t="str">
            <v>Kolkata</v>
          </cell>
        </row>
        <row r="1392">
          <cell r="E1392" t="str">
            <v>PB20INV0532</v>
          </cell>
          <cell r="F1392" t="str">
            <v>Odessey Computer Service P Ltd</v>
          </cell>
          <cell r="G1392" t="str">
            <v>Kolkata</v>
          </cell>
        </row>
        <row r="1393">
          <cell r="E1393" t="str">
            <v>PB20INV0522</v>
          </cell>
          <cell r="F1393" t="str">
            <v>AASHITECH/Semnox Solutions Pvt Ltd</v>
          </cell>
          <cell r="G1393" t="str">
            <v>Mangalore</v>
          </cell>
        </row>
        <row r="1394">
          <cell r="E1394" t="str">
            <v>PB20INV0522</v>
          </cell>
          <cell r="F1394" t="str">
            <v>AASHITECH/Semnox Solutions Pvt Ltd</v>
          </cell>
          <cell r="G1394" t="str">
            <v>Mangalore</v>
          </cell>
        </row>
        <row r="1395">
          <cell r="E1395" t="str">
            <v>PB20INV0522</v>
          </cell>
          <cell r="F1395" t="str">
            <v>AASHITECH/Semnox Solutions Pvt Ltd</v>
          </cell>
          <cell r="G1395" t="str">
            <v>Mangalore</v>
          </cell>
        </row>
        <row r="1396">
          <cell r="E1396" t="str">
            <v>PB20INV0522</v>
          </cell>
          <cell r="F1396" t="str">
            <v>AASHITECH/Semnox Solutions Pvt Ltd</v>
          </cell>
          <cell r="G1396" t="str">
            <v>Mangalore</v>
          </cell>
        </row>
        <row r="1397">
          <cell r="E1397" t="str">
            <v>PB20INV0538</v>
          </cell>
          <cell r="F1397" t="str">
            <v>Trent Hypermarket Private limited</v>
          </cell>
          <cell r="G1397" t="str">
            <v>Bangalore</v>
          </cell>
        </row>
        <row r="1398">
          <cell r="E1398" t="str">
            <v>PB20INV0541</v>
          </cell>
          <cell r="F1398" t="str">
            <v>Trent Hypermarket Private limited</v>
          </cell>
          <cell r="G1398" t="str">
            <v>Thane</v>
          </cell>
        </row>
        <row r="1399">
          <cell r="E1399" t="str">
            <v>PB20INV0535</v>
          </cell>
          <cell r="F1399" t="str">
            <v>Hollasons Trading Company Private Limited</v>
          </cell>
          <cell r="G1399" t="str">
            <v>Bangalore</v>
          </cell>
        </row>
        <row r="1400">
          <cell r="E1400" t="str">
            <v>QBLR/NR/2021/0043</v>
          </cell>
          <cell r="F1400" t="str">
            <v>Instakart Services Private Limited</v>
          </cell>
          <cell r="G1400" t="str">
            <v>Dhulagori</v>
          </cell>
        </row>
        <row r="1401">
          <cell r="E1401" t="str">
            <v>PB20INV0542</v>
          </cell>
          <cell r="F1401" t="str">
            <v>POS Technology</v>
          </cell>
          <cell r="G1401" t="str">
            <v>Mysore</v>
          </cell>
        </row>
        <row r="1402">
          <cell r="E1402" t="str">
            <v>PB20INV0542</v>
          </cell>
          <cell r="F1402" t="str">
            <v>POS Technology</v>
          </cell>
          <cell r="G1402" t="str">
            <v>Mysore</v>
          </cell>
        </row>
        <row r="1403">
          <cell r="E1403" t="str">
            <v>PB20INV0543</v>
          </cell>
          <cell r="F1403" t="str">
            <v xml:space="preserve">Prem Hospitality Services </v>
          </cell>
          <cell r="G1403" t="str">
            <v>Delhi</v>
          </cell>
        </row>
        <row r="1404">
          <cell r="E1404" t="str">
            <v>PB20INV0543</v>
          </cell>
          <cell r="F1404" t="str">
            <v xml:space="preserve">Prem Hospitality Services </v>
          </cell>
          <cell r="G1404" t="str">
            <v>Delhi</v>
          </cell>
        </row>
        <row r="1405">
          <cell r="E1405" t="str">
            <v>PB20STKOUT00011</v>
          </cell>
          <cell r="F1405" t="str">
            <v>Posiflex Technology India Pvt Ltd</v>
          </cell>
          <cell r="G1405" t="str">
            <v>Chennai</v>
          </cell>
        </row>
        <row r="1406">
          <cell r="E1406" t="str">
            <v>PB20STKOUT00011</v>
          </cell>
          <cell r="F1406" t="str">
            <v>Posiflex Technology India Pvt Ltd</v>
          </cell>
          <cell r="G1406" t="str">
            <v>Chennai</v>
          </cell>
        </row>
        <row r="1407">
          <cell r="E1407" t="str">
            <v>PB20INV0536</v>
          </cell>
          <cell r="F1407" t="str">
            <v>Gajaananda Jewellery Maart India Pvt Ltd</v>
          </cell>
          <cell r="G1407" t="str">
            <v>Erode</v>
          </cell>
        </row>
        <row r="1408">
          <cell r="E1408" t="str">
            <v>PB20INV0539</v>
          </cell>
          <cell r="F1408" t="str">
            <v>Trent Hypermarket Private limited</v>
          </cell>
          <cell r="G1408" t="str">
            <v>Pune</v>
          </cell>
        </row>
        <row r="1409">
          <cell r="E1409" t="str">
            <v>PB20INV0539</v>
          </cell>
          <cell r="F1409" t="str">
            <v>Trent Hypermarket Private limited</v>
          </cell>
          <cell r="G1409" t="str">
            <v>Pune</v>
          </cell>
        </row>
        <row r="1410">
          <cell r="E1410" t="str">
            <v>PB20INV0540</v>
          </cell>
          <cell r="F1410" t="str">
            <v>Trent Hypermarket Private limited</v>
          </cell>
          <cell r="G1410" t="str">
            <v>Hyderabad</v>
          </cell>
        </row>
        <row r="1411">
          <cell r="E1411" t="str">
            <v>PB20INV0537</v>
          </cell>
          <cell r="F1411" t="str">
            <v>Trent Hypermarket Private limited</v>
          </cell>
          <cell r="G1411" t="str">
            <v>Hyderabad</v>
          </cell>
        </row>
        <row r="1412">
          <cell r="E1412" t="str">
            <v>PIT/NR/2021/0015</v>
          </cell>
          <cell r="F1412" t="str">
            <v>Nova Integrated Systems Ltd</v>
          </cell>
          <cell r="G1412" t="str">
            <v>Noida</v>
          </cell>
        </row>
        <row r="1413">
          <cell r="E1413" t="str">
            <v>PIT/NR/2021/0015</v>
          </cell>
          <cell r="F1413" t="str">
            <v>Nova Integrated Systems Ltd</v>
          </cell>
          <cell r="G1413" t="str">
            <v>Noida</v>
          </cell>
        </row>
        <row r="1414">
          <cell r="E1414" t="str">
            <v>PIT/NR/2021/0015</v>
          </cell>
          <cell r="F1414" t="str">
            <v>Nova Integrated Systems Ltd</v>
          </cell>
          <cell r="G1414" t="str">
            <v>Noida</v>
          </cell>
        </row>
        <row r="1415">
          <cell r="E1415" t="str">
            <v>PB20INV0544</v>
          </cell>
          <cell r="F1415" t="str">
            <v xml:space="preserve">Crown Computers </v>
          </cell>
          <cell r="G1415" t="str">
            <v>Bangalore</v>
          </cell>
        </row>
        <row r="1416">
          <cell r="E1416" t="str">
            <v>PB20INV0546</v>
          </cell>
          <cell r="F1416" t="str">
            <v>Gleason Works (India) Private Limited</v>
          </cell>
          <cell r="G1416" t="str">
            <v>Bangalore</v>
          </cell>
        </row>
        <row r="1417">
          <cell r="E1417" t="str">
            <v>PB20INV0554</v>
          </cell>
          <cell r="F1417" t="str">
            <v xml:space="preserve">The Rogue Elephant </v>
          </cell>
          <cell r="G1417" t="str">
            <v>Bangalore</v>
          </cell>
        </row>
        <row r="1418">
          <cell r="E1418" t="str">
            <v>PB20INV0554</v>
          </cell>
          <cell r="F1418" t="str">
            <v xml:space="preserve">The Rogue Elephant </v>
          </cell>
          <cell r="G1418" t="str">
            <v>Bangalore</v>
          </cell>
        </row>
        <row r="1419">
          <cell r="E1419" t="str">
            <v>QB20INV0256</v>
          </cell>
          <cell r="F1419" t="str">
            <v>Codenrtrix Technologies Pvt Ltd</v>
          </cell>
          <cell r="G1419" t="str">
            <v>Chennai</v>
          </cell>
        </row>
        <row r="1420">
          <cell r="E1420" t="str">
            <v>QB20INV0258</v>
          </cell>
          <cell r="F1420" t="str">
            <v>Instakart Services Private Limited</v>
          </cell>
          <cell r="G1420" t="str">
            <v>Howarh</v>
          </cell>
        </row>
        <row r="1421">
          <cell r="E1421" t="str">
            <v>QB20INV0258</v>
          </cell>
          <cell r="F1421" t="str">
            <v>Instakart Services Private Limited</v>
          </cell>
          <cell r="G1421" t="str">
            <v>Howarh</v>
          </cell>
        </row>
        <row r="1422">
          <cell r="E1422" t="str">
            <v>QB20INV0257</v>
          </cell>
          <cell r="F1422" t="str">
            <v>Instakart Services Private Limited</v>
          </cell>
          <cell r="G1422" t="str">
            <v>Bhagabatipur</v>
          </cell>
        </row>
        <row r="1423">
          <cell r="E1423" t="str">
            <v>QB20INV0257</v>
          </cell>
          <cell r="F1423" t="str">
            <v>Instakart Services Private Limited</v>
          </cell>
          <cell r="G1423" t="str">
            <v>Bhagabatipur</v>
          </cell>
        </row>
        <row r="1424">
          <cell r="E1424" t="str">
            <v>QBLR/DEMO/OUT/0253</v>
          </cell>
          <cell r="F1424" t="str">
            <v>Posiflex Technology (India) Pvt Ltd</v>
          </cell>
          <cell r="G1424" t="str">
            <v>Mumbai</v>
          </cell>
        </row>
        <row r="1425">
          <cell r="E1425" t="str">
            <v>PB20INV0553</v>
          </cell>
          <cell r="F1425" t="str">
            <v>AASHITECH</v>
          </cell>
          <cell r="G1425" t="str">
            <v>Mumbai</v>
          </cell>
        </row>
        <row r="1426">
          <cell r="E1426" t="str">
            <v>PB20INV0553</v>
          </cell>
          <cell r="F1426" t="str">
            <v>AASHITECH</v>
          </cell>
          <cell r="G1426" t="str">
            <v>Mumbai</v>
          </cell>
        </row>
        <row r="1427">
          <cell r="E1427" t="str">
            <v>PB20INV0553</v>
          </cell>
          <cell r="F1427" t="str">
            <v>AASHITECH</v>
          </cell>
          <cell r="G1427" t="str">
            <v>Mumbai</v>
          </cell>
        </row>
        <row r="1428">
          <cell r="E1428" t="str">
            <v>PB20INV0548</v>
          </cell>
          <cell r="F1428" t="str">
            <v>Smart Solutions</v>
          </cell>
          <cell r="G1428" t="str">
            <v>New Delhi</v>
          </cell>
        </row>
        <row r="1429">
          <cell r="E1429" t="str">
            <v>PB20INV0548</v>
          </cell>
          <cell r="F1429" t="str">
            <v>Smart Solutions</v>
          </cell>
          <cell r="G1429" t="str">
            <v>New Delhi</v>
          </cell>
        </row>
        <row r="1430">
          <cell r="E1430" t="str">
            <v>PB20INV0550</v>
          </cell>
          <cell r="F1430" t="str">
            <v>Infoaccords Technologies</v>
          </cell>
          <cell r="G1430" t="str">
            <v>Chandigarh</v>
          </cell>
        </row>
        <row r="1431">
          <cell r="E1431" t="str">
            <v>PB20INV0550</v>
          </cell>
          <cell r="F1431" t="str">
            <v>Infoaccords Technologies</v>
          </cell>
          <cell r="G1431" t="str">
            <v>Chandigarh</v>
          </cell>
        </row>
        <row r="1432">
          <cell r="E1432" t="str">
            <v>PB20INV0550</v>
          </cell>
          <cell r="F1432" t="str">
            <v>Infoaccords Technologies</v>
          </cell>
          <cell r="G1432" t="str">
            <v>Chandigarh</v>
          </cell>
        </row>
        <row r="1433">
          <cell r="E1433" t="str">
            <v>PB20DC0010</v>
          </cell>
          <cell r="F1433" t="str">
            <v>Mr Puran Joshi</v>
          </cell>
          <cell r="G1433" t="str">
            <v>Lucknow</v>
          </cell>
        </row>
        <row r="1434">
          <cell r="E1434" t="str">
            <v>PB20INV0551</v>
          </cell>
          <cell r="F1434" t="str">
            <v>Quinta Systems Pvt ltd</v>
          </cell>
          <cell r="G1434" t="str">
            <v>Bangalore</v>
          </cell>
        </row>
        <row r="1435">
          <cell r="E1435" t="str">
            <v>PB20INV0552</v>
          </cell>
          <cell r="F1435" t="str">
            <v>Quinta Systems Pvt ltd</v>
          </cell>
          <cell r="G1435" t="str">
            <v>Bangalore</v>
          </cell>
        </row>
        <row r="1436">
          <cell r="E1436" t="str">
            <v>PB20INV0545</v>
          </cell>
          <cell r="F1436" t="str">
            <v>Quinta Systems Pvt ltd</v>
          </cell>
          <cell r="G1436" t="str">
            <v>Bangalore</v>
          </cell>
        </row>
        <row r="1437">
          <cell r="E1437" t="str">
            <v>PB20INV0547</v>
          </cell>
          <cell r="F1437" t="str">
            <v>Trent Hypermarket Pvt ltd</v>
          </cell>
          <cell r="G1437" t="str">
            <v>Bangalore</v>
          </cell>
        </row>
        <row r="1438">
          <cell r="E1438" t="str">
            <v>PB20INV0547</v>
          </cell>
          <cell r="F1438" t="str">
            <v>Trent Hypermarket Pvt ltd</v>
          </cell>
          <cell r="G1438" t="str">
            <v>Bangalore</v>
          </cell>
        </row>
        <row r="1439">
          <cell r="E1439" t="str">
            <v>PB20INV0547</v>
          </cell>
          <cell r="F1439" t="str">
            <v>Trent Hypermarket Pvt ltd</v>
          </cell>
          <cell r="G1439" t="str">
            <v>Bangalore</v>
          </cell>
        </row>
        <row r="1440">
          <cell r="E1440" t="str">
            <v>PB20INV0547</v>
          </cell>
          <cell r="F1440" t="str">
            <v>Trent Hypermarket Pvt ltd</v>
          </cell>
          <cell r="G1440" t="str">
            <v>Bangalore</v>
          </cell>
        </row>
        <row r="1441">
          <cell r="E1441" t="str">
            <v>PB20INV0547</v>
          </cell>
          <cell r="F1441" t="str">
            <v>Trent Hypermarket Pvt ltd</v>
          </cell>
          <cell r="G1441" t="str">
            <v>Bangalore</v>
          </cell>
        </row>
        <row r="1442">
          <cell r="E1442" t="str">
            <v>PB20INV0547</v>
          </cell>
          <cell r="F1442" t="str">
            <v>Trent Hypermarket Pvt ltd</v>
          </cell>
          <cell r="G1442" t="str">
            <v>Bangalore</v>
          </cell>
        </row>
        <row r="1443">
          <cell r="E1443" t="str">
            <v>PB20INV0547</v>
          </cell>
          <cell r="F1443" t="str">
            <v>Trent Hypermarket Pvt ltd</v>
          </cell>
          <cell r="G1443" t="str">
            <v>Bangalore</v>
          </cell>
        </row>
        <row r="1444">
          <cell r="E1444" t="str">
            <v>PB20INV0547</v>
          </cell>
          <cell r="F1444" t="str">
            <v>Trent Hypermarket Pvt ltd</v>
          </cell>
          <cell r="G1444" t="str">
            <v>Bangalore</v>
          </cell>
        </row>
        <row r="1445">
          <cell r="E1445" t="str">
            <v>PB20INV0547</v>
          </cell>
          <cell r="F1445" t="str">
            <v>Trent Hypermarket Pvt ltd</v>
          </cell>
          <cell r="G1445" t="str">
            <v>Bangalore</v>
          </cell>
        </row>
        <row r="1446">
          <cell r="E1446" t="str">
            <v>PB20INV0547</v>
          </cell>
          <cell r="F1446" t="str">
            <v>Trent Hypermarket Pvt ltd</v>
          </cell>
          <cell r="G1446" t="str">
            <v>Bangalore</v>
          </cell>
        </row>
        <row r="1447">
          <cell r="E1447" t="str">
            <v>PB20INV0555</v>
          </cell>
          <cell r="F1447" t="str">
            <v>Trent Hypermarket Pvt ltd</v>
          </cell>
          <cell r="G1447" t="str">
            <v>Pune</v>
          </cell>
        </row>
        <row r="1448">
          <cell r="E1448" t="str">
            <v>PB20INV0555</v>
          </cell>
          <cell r="F1448" t="str">
            <v>Trent Hypermarket Pvt ltd</v>
          </cell>
          <cell r="G1448" t="str">
            <v>Pune</v>
          </cell>
        </row>
        <row r="1449">
          <cell r="E1449" t="str">
            <v>PB20INV0555</v>
          </cell>
          <cell r="F1449" t="str">
            <v>Trent Hypermarket Pvt ltd</v>
          </cell>
          <cell r="G1449" t="str">
            <v>Pune</v>
          </cell>
        </row>
        <row r="1450">
          <cell r="E1450" t="str">
            <v>PB20INV0555</v>
          </cell>
          <cell r="F1450" t="str">
            <v>Trent Hypermarket Pvt ltd</v>
          </cell>
          <cell r="G1450" t="str">
            <v>Pune</v>
          </cell>
        </row>
        <row r="1451">
          <cell r="E1451" t="str">
            <v>PB20INV0555</v>
          </cell>
          <cell r="F1451" t="str">
            <v>Trent Hypermarket Pvt ltd</v>
          </cell>
          <cell r="G1451" t="str">
            <v>Pune</v>
          </cell>
        </row>
        <row r="1452">
          <cell r="E1452" t="str">
            <v>PB20INV0555</v>
          </cell>
          <cell r="F1452" t="str">
            <v>Trent Hypermarket Pvt ltd</v>
          </cell>
          <cell r="G1452" t="str">
            <v>Pune</v>
          </cell>
        </row>
        <row r="1453">
          <cell r="E1453" t="str">
            <v>PB20INV0555</v>
          </cell>
          <cell r="F1453" t="str">
            <v>Trent Hypermarket Pvt ltd</v>
          </cell>
          <cell r="G1453" t="str">
            <v>Pune</v>
          </cell>
        </row>
        <row r="1454">
          <cell r="E1454" t="str">
            <v>PB20INV0555</v>
          </cell>
          <cell r="F1454" t="str">
            <v>Trent Hypermarket Pvt ltd</v>
          </cell>
          <cell r="G1454" t="str">
            <v>Pune</v>
          </cell>
        </row>
        <row r="1455">
          <cell r="E1455" t="str">
            <v>PB20INV0555</v>
          </cell>
          <cell r="F1455" t="str">
            <v>Trent Hypermarket Pvt ltd</v>
          </cell>
          <cell r="G1455" t="str">
            <v>Pune</v>
          </cell>
        </row>
        <row r="1456">
          <cell r="E1456" t="str">
            <v>PB20INV0555</v>
          </cell>
          <cell r="F1456" t="str">
            <v>Trent Hypermarket Pvt ltd</v>
          </cell>
          <cell r="G1456" t="str">
            <v>Pune</v>
          </cell>
        </row>
        <row r="1457">
          <cell r="E1457" t="str">
            <v>PB20INV0555</v>
          </cell>
          <cell r="F1457" t="str">
            <v>Trent Hypermarket Pvt ltd</v>
          </cell>
          <cell r="G1457" t="str">
            <v>Pune</v>
          </cell>
        </row>
        <row r="1458">
          <cell r="E1458" t="str">
            <v>PB20INV0556</v>
          </cell>
          <cell r="F1458" t="str">
            <v>TURBONET SYSTEMS PRIVATE LIMITED</v>
          </cell>
          <cell r="G1458" t="str">
            <v>Pune</v>
          </cell>
        </row>
        <row r="1459">
          <cell r="E1459" t="str">
            <v>PB20INV0556</v>
          </cell>
          <cell r="F1459" t="str">
            <v>TURBONET SYSTEMS PRIVATE LIMITED</v>
          </cell>
          <cell r="G1459" t="str">
            <v>Pune</v>
          </cell>
        </row>
        <row r="1460">
          <cell r="E1460" t="str">
            <v>PB20INV0556</v>
          </cell>
          <cell r="F1460" t="str">
            <v>TURBONET SYSTEMS PRIVATE LIMITED</v>
          </cell>
          <cell r="G1460" t="str">
            <v>Pune</v>
          </cell>
        </row>
        <row r="1461">
          <cell r="E1461" t="str">
            <v>PB20INV0557</v>
          </cell>
          <cell r="F1461" t="str">
            <v>Mahesh Barcode Solutions Pvt Ltd</v>
          </cell>
          <cell r="G1461" t="str">
            <v>Ahmedabad</v>
          </cell>
        </row>
        <row r="1462">
          <cell r="E1462" t="str">
            <v>PB20INV0557</v>
          </cell>
          <cell r="F1462" t="str">
            <v>Mahesh Barcode Solutions Pvt Ltd</v>
          </cell>
          <cell r="G1462" t="str">
            <v>Ahmedabad</v>
          </cell>
        </row>
        <row r="1463">
          <cell r="E1463" t="str">
            <v>PB20INV0558</v>
          </cell>
          <cell r="F1463" t="str">
            <v>Smart Solutions</v>
          </cell>
          <cell r="G1463" t="str">
            <v>New Delhi</v>
          </cell>
        </row>
        <row r="1464">
          <cell r="E1464" t="str">
            <v>PB20INV0558</v>
          </cell>
          <cell r="F1464" t="str">
            <v>Smart Solutions</v>
          </cell>
          <cell r="G1464" t="str">
            <v>New Delhi</v>
          </cell>
        </row>
        <row r="1465">
          <cell r="E1465" t="str">
            <v>PB20INV0560</v>
          </cell>
          <cell r="F1465" t="str">
            <v>Smart Solutions</v>
          </cell>
          <cell r="G1465" t="str">
            <v>New Delhi</v>
          </cell>
        </row>
        <row r="1466">
          <cell r="E1466" t="str">
            <v>PB20INV0560</v>
          </cell>
          <cell r="F1466" t="str">
            <v>Smart Solutions</v>
          </cell>
          <cell r="G1466" t="str">
            <v>New Delhi</v>
          </cell>
        </row>
        <row r="1467">
          <cell r="E1467" t="str">
            <v>PB20STKOUT00014</v>
          </cell>
          <cell r="F1467" t="str">
            <v>Posiflex Technology(India) Pvt Ltd</v>
          </cell>
          <cell r="G1467" t="str">
            <v>Secunderabad</v>
          </cell>
        </row>
        <row r="1468">
          <cell r="E1468" t="str">
            <v>PB20STKOUT00015</v>
          </cell>
          <cell r="F1468" t="str">
            <v>Posiflex Technology(India) Pvt Ltd</v>
          </cell>
          <cell r="G1468" t="str">
            <v>New Delhi</v>
          </cell>
        </row>
        <row r="1469">
          <cell r="E1469" t="str">
            <v>QBLR/DEMO/OUT/0255</v>
          </cell>
          <cell r="F1469" t="str">
            <v>Quinta Systems Pvt Ltd</v>
          </cell>
          <cell r="G1469" t="str">
            <v>Mumbai</v>
          </cell>
        </row>
        <row r="1470">
          <cell r="E1470" t="str">
            <v>QB20INV0267</v>
          </cell>
          <cell r="F1470" t="str">
            <v>Instakart Services Private Limited</v>
          </cell>
          <cell r="G1470" t="str">
            <v>Raipur</v>
          </cell>
        </row>
        <row r="1471">
          <cell r="E1471" t="str">
            <v>QB20INV0267</v>
          </cell>
          <cell r="F1471" t="str">
            <v>Instakart Services Private Limited</v>
          </cell>
          <cell r="G1471" t="str">
            <v>Raipur</v>
          </cell>
        </row>
        <row r="1472">
          <cell r="E1472" t="str">
            <v>QB20INV0264</v>
          </cell>
          <cell r="F1472" t="str">
            <v>Instakart Services Private Limited</v>
          </cell>
          <cell r="G1472" t="str">
            <v>Indore</v>
          </cell>
        </row>
        <row r="1473">
          <cell r="E1473" t="str">
            <v>QB20INV0264</v>
          </cell>
          <cell r="F1473" t="str">
            <v>Instakart Services Private Limited</v>
          </cell>
          <cell r="G1473" t="str">
            <v>Indore</v>
          </cell>
        </row>
        <row r="1474">
          <cell r="E1474" t="str">
            <v>QB20INV0271</v>
          </cell>
          <cell r="F1474" t="str">
            <v>Brainbees Solution Pvt Ltd</v>
          </cell>
          <cell r="G1474" t="str">
            <v>Bangalore</v>
          </cell>
        </row>
        <row r="1475">
          <cell r="E1475" t="str">
            <v>QB20INV0271</v>
          </cell>
          <cell r="F1475" t="str">
            <v>Brainbees Solution Pvt Ltd</v>
          </cell>
          <cell r="G1475" t="str">
            <v>Bangalore</v>
          </cell>
        </row>
        <row r="1476">
          <cell r="E1476" t="str">
            <v>QB20INV0271</v>
          </cell>
          <cell r="F1476" t="str">
            <v>Brainbees Solution Pvt Ltd</v>
          </cell>
          <cell r="G1476" t="str">
            <v>Bangalore</v>
          </cell>
        </row>
        <row r="1477">
          <cell r="E1477" t="str">
            <v>QB20INV0271</v>
          </cell>
          <cell r="F1477" t="str">
            <v>Brainbees Solution Pvt Ltd</v>
          </cell>
          <cell r="G1477" t="str">
            <v>Bangalore</v>
          </cell>
        </row>
        <row r="1478">
          <cell r="E1478" t="str">
            <v>QB20INV0271</v>
          </cell>
          <cell r="F1478" t="str">
            <v>Brainbees Solution Pvt Ltd</v>
          </cell>
          <cell r="G1478" t="str">
            <v>Bangalore</v>
          </cell>
        </row>
        <row r="1479">
          <cell r="E1479" t="str">
            <v>QB20INV0271</v>
          </cell>
          <cell r="F1479" t="str">
            <v>Brainbees Solution Pvt Ltd</v>
          </cell>
          <cell r="G1479" t="str">
            <v>Bangalore</v>
          </cell>
        </row>
        <row r="1480">
          <cell r="E1480" t="str">
            <v>QB20INV0262</v>
          </cell>
          <cell r="F1480" t="str">
            <v>Instakart Services Private Limited</v>
          </cell>
          <cell r="G1480" t="str">
            <v>Haryana</v>
          </cell>
        </row>
        <row r="1481">
          <cell r="E1481" t="str">
            <v>QB20INV0262</v>
          </cell>
          <cell r="F1481" t="str">
            <v>Instakart Services Private Limited</v>
          </cell>
          <cell r="G1481" t="str">
            <v>Haryana</v>
          </cell>
        </row>
        <row r="1482">
          <cell r="E1482" t="str">
            <v>QB20INV0261</v>
          </cell>
          <cell r="F1482" t="str">
            <v>Instakart Services Private Limited</v>
          </cell>
          <cell r="G1482" t="str">
            <v>Haryana</v>
          </cell>
        </row>
        <row r="1483">
          <cell r="E1483" t="str">
            <v>QB20INV0261</v>
          </cell>
          <cell r="F1483" t="str">
            <v>Instakart Services Private Limited</v>
          </cell>
          <cell r="G1483" t="str">
            <v>Haryana</v>
          </cell>
        </row>
        <row r="1484">
          <cell r="E1484" t="str">
            <v>QB20INV0261</v>
          </cell>
          <cell r="F1484" t="str">
            <v>Instakart Services Private Limited</v>
          </cell>
          <cell r="G1484" t="str">
            <v>Haryana</v>
          </cell>
        </row>
        <row r="1485">
          <cell r="E1485" t="str">
            <v>QB20INV0261</v>
          </cell>
          <cell r="F1485" t="str">
            <v>Instakart Services Private Limited</v>
          </cell>
          <cell r="G1485" t="str">
            <v>Haryana</v>
          </cell>
        </row>
        <row r="1486">
          <cell r="E1486" t="str">
            <v>QB20INV0261</v>
          </cell>
          <cell r="F1486" t="str">
            <v>Instakart Services Private Limited</v>
          </cell>
          <cell r="G1486" t="str">
            <v>Haryana</v>
          </cell>
        </row>
        <row r="1487">
          <cell r="E1487" t="str">
            <v>QB20INV0261</v>
          </cell>
          <cell r="F1487" t="str">
            <v>Instakart Services Private Limited</v>
          </cell>
          <cell r="G1487" t="str">
            <v>Haryana</v>
          </cell>
        </row>
        <row r="1488">
          <cell r="E1488" t="str">
            <v>QB20INV0266</v>
          </cell>
          <cell r="F1488" t="str">
            <v>Instakart Services Private Limited</v>
          </cell>
          <cell r="G1488" t="str">
            <v>Siliguri</v>
          </cell>
        </row>
        <row r="1489">
          <cell r="E1489" t="str">
            <v>QB20INV0266</v>
          </cell>
          <cell r="F1489" t="str">
            <v>Instakart Services Private Limited</v>
          </cell>
          <cell r="G1489" t="str">
            <v>Siliguri</v>
          </cell>
        </row>
        <row r="1490">
          <cell r="E1490" t="str">
            <v>PB20INV0564</v>
          </cell>
          <cell r="F1490" t="str">
            <v>Reliance Retail Limited</v>
          </cell>
          <cell r="G1490" t="str">
            <v>Ahmedabad</v>
          </cell>
        </row>
        <row r="1491">
          <cell r="E1491" t="str">
            <v>PB20INV0565</v>
          </cell>
          <cell r="F1491" t="str">
            <v>Reliance Retail Limited</v>
          </cell>
          <cell r="G1491" t="str">
            <v>New Delhi</v>
          </cell>
        </row>
        <row r="1492">
          <cell r="E1492" t="str">
            <v>PB20INV0566</v>
          </cell>
          <cell r="F1492" t="str">
            <v>Reliance Retail Limited</v>
          </cell>
          <cell r="G1492" t="str">
            <v>Ludhiana</v>
          </cell>
        </row>
        <row r="1493">
          <cell r="E1493" t="str">
            <v>PB20INV0568</v>
          </cell>
          <cell r="F1493" t="str">
            <v>Sivasakthi Enterprises</v>
          </cell>
          <cell r="G1493" t="str">
            <v>Chennai</v>
          </cell>
        </row>
        <row r="1494">
          <cell r="E1494" t="str">
            <v>PB20INV0567</v>
          </cell>
          <cell r="F1494" t="str">
            <v>ITeSys Technologies Pvt Ltd/Prime Barcode Solutions</v>
          </cell>
          <cell r="G1494" t="str">
            <v>Bangalore/Secunderabad</v>
          </cell>
        </row>
        <row r="1495">
          <cell r="E1495" t="str">
            <v>PB20INV0567</v>
          </cell>
          <cell r="F1495" t="str">
            <v>ITeSys Technologies Pvt Ltd/Prime Barcode Solutions</v>
          </cell>
          <cell r="G1495" t="str">
            <v>Bangalore/Secunderabad</v>
          </cell>
        </row>
        <row r="1496">
          <cell r="E1496" t="str">
            <v>PB20DC001</v>
          </cell>
          <cell r="F1496" t="str">
            <v>Posiflex Technology India Pvt Ltd</v>
          </cell>
          <cell r="G1496" t="str">
            <v>Chennai</v>
          </cell>
        </row>
        <row r="1497">
          <cell r="E1497" t="str">
            <v>PB20INV0570</v>
          </cell>
          <cell r="F1497" t="str">
            <v>Odessey Computer Service P Ltd</v>
          </cell>
          <cell r="G1497" t="str">
            <v>Kolkata</v>
          </cell>
        </row>
        <row r="1498">
          <cell r="E1498" t="str">
            <v>PB20INV0563</v>
          </cell>
          <cell r="F1498" t="str">
            <v>Quinta Systems Pvt ltd</v>
          </cell>
          <cell r="G1498" t="str">
            <v>Bangalore</v>
          </cell>
        </row>
        <row r="1499">
          <cell r="E1499" t="str">
            <v>PB20INV0563</v>
          </cell>
          <cell r="F1499" t="str">
            <v>Quinta Systems Pvt ltd</v>
          </cell>
          <cell r="G1499" t="str">
            <v>Bangalore</v>
          </cell>
        </row>
        <row r="1500">
          <cell r="E1500" t="str">
            <v>PB20INV0563</v>
          </cell>
          <cell r="F1500" t="str">
            <v>Quinta Systems Pvt ltd</v>
          </cell>
          <cell r="G1500" t="str">
            <v>Bangalore</v>
          </cell>
        </row>
        <row r="1501">
          <cell r="E1501" t="str">
            <v>PB20INV0562</v>
          </cell>
          <cell r="F1501" t="str">
            <v>Quinta Systems Pvt ltd</v>
          </cell>
          <cell r="G1501" t="str">
            <v>Bangalore</v>
          </cell>
        </row>
        <row r="1502">
          <cell r="E1502" t="str">
            <v>PB20INV0559</v>
          </cell>
          <cell r="F1502" t="str">
            <v>Quinta Systems Pvt ltd</v>
          </cell>
          <cell r="G1502" t="str">
            <v>Bangalore</v>
          </cell>
        </row>
        <row r="1503">
          <cell r="E1503" t="str">
            <v>PB20INV0559</v>
          </cell>
          <cell r="F1503" t="str">
            <v>Quinta Systems Pvt ltd</v>
          </cell>
          <cell r="G1503" t="str">
            <v>Bangalore</v>
          </cell>
        </row>
        <row r="1504">
          <cell r="E1504" t="str">
            <v>QB20INV0272</v>
          </cell>
          <cell r="F1504" t="str">
            <v>Sick India Private Limited</v>
          </cell>
          <cell r="G1504" t="str">
            <v>Palghar</v>
          </cell>
        </row>
        <row r="1505">
          <cell r="E1505" t="str">
            <v>QB20INV0272</v>
          </cell>
          <cell r="F1505" t="str">
            <v>Sick India Private Limited</v>
          </cell>
          <cell r="G1505" t="str">
            <v>Palghar</v>
          </cell>
        </row>
        <row r="1506">
          <cell r="E1506" t="str">
            <v>QBLR/NR/2021/0047</v>
          </cell>
          <cell r="F1506" t="str">
            <v>Instakart Services Private Limited</v>
          </cell>
          <cell r="G1506" t="str">
            <v>Thiruvallur</v>
          </cell>
        </row>
        <row r="1507">
          <cell r="E1507" t="str">
            <v>QB20INV0273</v>
          </cell>
          <cell r="F1507" t="str">
            <v>Honestattva IT Solutions Pvt Ltd</v>
          </cell>
          <cell r="G1507" t="str">
            <v>Ahmedabad</v>
          </cell>
        </row>
        <row r="1508">
          <cell r="E1508" t="str">
            <v>QB20INV0273</v>
          </cell>
          <cell r="F1508" t="str">
            <v>Honestattva IT Solutions Pvt Ltd</v>
          </cell>
          <cell r="G1508" t="str">
            <v>Ahmedabad</v>
          </cell>
        </row>
        <row r="1509">
          <cell r="E1509" t="str">
            <v>PIT20INV00015</v>
          </cell>
          <cell r="F1509" t="str">
            <v>Galore Networks Private Limited</v>
          </cell>
          <cell r="G1509" t="str">
            <v>Bangalore</v>
          </cell>
        </row>
        <row r="1510">
          <cell r="E1510" t="str">
            <v>PB20INV0569</v>
          </cell>
          <cell r="F1510" t="str">
            <v>Hollasons Trading Company Private Limited/Nandini Café Moo</v>
          </cell>
          <cell r="G1510" t="str">
            <v>Bangalore</v>
          </cell>
        </row>
        <row r="1511">
          <cell r="E1511" t="str">
            <v>PB20INV0572</v>
          </cell>
          <cell r="F1511" t="str">
            <v>Aegis Infoware Private Limited</v>
          </cell>
          <cell r="G1511" t="str">
            <v>Ahmedabad</v>
          </cell>
        </row>
        <row r="1512">
          <cell r="E1512" t="str">
            <v>PB20INV0572</v>
          </cell>
          <cell r="F1512" t="str">
            <v>Aegis Infoware Private Limited</v>
          </cell>
          <cell r="G1512" t="str">
            <v>Ahmedabad</v>
          </cell>
        </row>
        <row r="1513">
          <cell r="E1513" t="str">
            <v>PB20INV0572</v>
          </cell>
          <cell r="F1513" t="str">
            <v>Aegis Infoware Private Limited</v>
          </cell>
          <cell r="G1513" t="str">
            <v>Ahmedabad</v>
          </cell>
        </row>
        <row r="1514">
          <cell r="E1514" t="str">
            <v>PB20INV0571</v>
          </cell>
          <cell r="F1514" t="str">
            <v>Quinta Systems Pvt ltd</v>
          </cell>
          <cell r="G1514" t="str">
            <v>Bangalore</v>
          </cell>
        </row>
        <row r="1515">
          <cell r="E1515" t="str">
            <v>QB20INV0275</v>
          </cell>
          <cell r="F1515" t="str">
            <v>Instakart Services Private Limited</v>
          </cell>
          <cell r="G1515" t="str">
            <v>Haryana</v>
          </cell>
        </row>
        <row r="1516">
          <cell r="E1516" t="str">
            <v>QB20INV0275</v>
          </cell>
          <cell r="F1516" t="str">
            <v>Instakart Services Private Limited</v>
          </cell>
          <cell r="G1516" t="str">
            <v>Haryana</v>
          </cell>
        </row>
        <row r="1517">
          <cell r="E1517" t="str">
            <v>QB20INV0275</v>
          </cell>
          <cell r="F1517" t="str">
            <v>Instakart Services Private Limited</v>
          </cell>
          <cell r="G1517" t="str">
            <v>Haryana</v>
          </cell>
        </row>
        <row r="1518">
          <cell r="E1518" t="str">
            <v>QB20INV0275</v>
          </cell>
          <cell r="F1518" t="str">
            <v>Instakart Services Private Limited</v>
          </cell>
          <cell r="G1518" t="str">
            <v>Haryana</v>
          </cell>
        </row>
        <row r="1519">
          <cell r="E1519" t="str">
            <v>QB20INV0283</v>
          </cell>
          <cell r="F1519" t="str">
            <v>Instakart Services Private Limited</v>
          </cell>
          <cell r="G1519" t="str">
            <v>Bhagabatipur</v>
          </cell>
        </row>
        <row r="1520">
          <cell r="E1520" t="str">
            <v>QB20INV0283</v>
          </cell>
          <cell r="F1520" t="str">
            <v>Instakart Services Private Limited</v>
          </cell>
          <cell r="G1520" t="str">
            <v>Bhagabatipur</v>
          </cell>
        </row>
        <row r="1521">
          <cell r="E1521" t="str">
            <v>QB20INV0280</v>
          </cell>
          <cell r="F1521" t="str">
            <v>Instakart Services Private Limited</v>
          </cell>
          <cell r="G1521" t="str">
            <v>Siliguri</v>
          </cell>
        </row>
        <row r="1522">
          <cell r="E1522" t="str">
            <v>QB20INV0280</v>
          </cell>
          <cell r="F1522" t="str">
            <v>Instakart Services Private Limited</v>
          </cell>
          <cell r="G1522" t="str">
            <v>Siliguri</v>
          </cell>
        </row>
        <row r="1523">
          <cell r="E1523" t="str">
            <v>QB20INV0276</v>
          </cell>
          <cell r="F1523" t="str">
            <v>Instakart Services Private Limited</v>
          </cell>
          <cell r="G1523" t="str">
            <v>Hyderabad</v>
          </cell>
        </row>
        <row r="1524">
          <cell r="E1524" t="str">
            <v>QB20INV0276</v>
          </cell>
          <cell r="F1524" t="str">
            <v>Instakart Services Private Limited</v>
          </cell>
          <cell r="G1524" t="str">
            <v>Hyderabad</v>
          </cell>
        </row>
        <row r="1525">
          <cell r="E1525" t="str">
            <v>QB20INV0281</v>
          </cell>
          <cell r="F1525" t="str">
            <v>Instakart Services Private Limited</v>
          </cell>
          <cell r="G1525" t="str">
            <v>Delhi</v>
          </cell>
        </row>
        <row r="1526">
          <cell r="E1526" t="str">
            <v>QB20INV0281</v>
          </cell>
          <cell r="F1526" t="str">
            <v>Instakart Services Private Limited</v>
          </cell>
          <cell r="G1526" t="str">
            <v>Delhi</v>
          </cell>
        </row>
        <row r="1527">
          <cell r="E1527" t="str">
            <v>QB20INV0282</v>
          </cell>
          <cell r="F1527" t="str">
            <v>Instakart Services Private Limited</v>
          </cell>
          <cell r="G1527" t="str">
            <v>Howarh</v>
          </cell>
        </row>
        <row r="1528">
          <cell r="E1528" t="str">
            <v>QB20INV0282</v>
          </cell>
          <cell r="F1528" t="str">
            <v>Instakart Services Private Limited</v>
          </cell>
          <cell r="G1528" t="str">
            <v>Howarh</v>
          </cell>
        </row>
        <row r="1529">
          <cell r="E1529" t="str">
            <v>QB20INV0279</v>
          </cell>
          <cell r="F1529" t="str">
            <v>Instakart Services Private Limited</v>
          </cell>
          <cell r="G1529" t="str">
            <v>Mouza Simla Hoogly</v>
          </cell>
        </row>
        <row r="1530">
          <cell r="E1530" t="str">
            <v>QB20INV0279</v>
          </cell>
          <cell r="F1530" t="str">
            <v>Instakart Services Private Limited</v>
          </cell>
          <cell r="G1530" t="str">
            <v>Mouza Simla Hoogly</v>
          </cell>
        </row>
        <row r="1531">
          <cell r="E1531" t="str">
            <v>BLR/DEMO/OUT/9067</v>
          </cell>
          <cell r="F1531" t="str">
            <v>Posiflex Technology India Private Limited</v>
          </cell>
          <cell r="G1531" t="str">
            <v>Coimbatore</v>
          </cell>
        </row>
        <row r="1532">
          <cell r="E1532" t="str">
            <v>PB20STKOUT00017</v>
          </cell>
          <cell r="F1532" t="str">
            <v>Posiflex Technology India Private Limited</v>
          </cell>
          <cell r="G1532" t="str">
            <v>Chennai</v>
          </cell>
        </row>
        <row r="1533">
          <cell r="E1533" t="str">
            <v>QB20INV0284</v>
          </cell>
          <cell r="F1533" t="str">
            <v>Instakart Services Private Limited</v>
          </cell>
          <cell r="G1533" t="str">
            <v>Surat</v>
          </cell>
        </row>
        <row r="1534">
          <cell r="E1534" t="str">
            <v>QB20INV0284</v>
          </cell>
          <cell r="F1534" t="str">
            <v>Instakart Services Private Limited</v>
          </cell>
          <cell r="G1534" t="str">
            <v>Surat</v>
          </cell>
        </row>
        <row r="1535">
          <cell r="E1535" t="str">
            <v>PB20INV0577</v>
          </cell>
          <cell r="F1535" t="str">
            <v>Mother Dairy Fruit &amp; Vegetable Pvt Ltd</v>
          </cell>
          <cell r="G1535" t="str">
            <v>Delhi</v>
          </cell>
        </row>
        <row r="1536">
          <cell r="E1536" t="str">
            <v>PB20INV0577</v>
          </cell>
          <cell r="F1536" t="str">
            <v>Mother Dairy Fruit &amp; Vegetable Pvt Ltd</v>
          </cell>
          <cell r="G1536" t="str">
            <v>Delhi</v>
          </cell>
        </row>
        <row r="1537">
          <cell r="E1537" t="str">
            <v>PB20INV0575</v>
          </cell>
          <cell r="F1537" t="str">
            <v>Sapphire Foods India Pvt Ltd</v>
          </cell>
          <cell r="G1537" t="str">
            <v>New Delhi</v>
          </cell>
        </row>
        <row r="1538">
          <cell r="E1538" t="str">
            <v>PB20INV0574</v>
          </cell>
          <cell r="F1538" t="str">
            <v>G.M Fabrics Private Limited</v>
          </cell>
          <cell r="G1538" t="str">
            <v>Gujarat</v>
          </cell>
        </row>
        <row r="1539">
          <cell r="E1539" t="str">
            <v>PB20INV0574</v>
          </cell>
          <cell r="F1539" t="str">
            <v>G.M Fabrics Private Limited</v>
          </cell>
          <cell r="G1539" t="str">
            <v>Gujarat</v>
          </cell>
        </row>
        <row r="1540">
          <cell r="E1540" t="str">
            <v>PB20INV0576</v>
          </cell>
          <cell r="F1540" t="str">
            <v>Trent Hypermarket Private limited</v>
          </cell>
          <cell r="G1540" t="str">
            <v>Bangalore</v>
          </cell>
        </row>
        <row r="1541">
          <cell r="E1541" t="str">
            <v>PB20INV0576</v>
          </cell>
          <cell r="F1541" t="str">
            <v>Trent Hypermarket Private limited</v>
          </cell>
          <cell r="G1541" t="str">
            <v>Bangalore</v>
          </cell>
        </row>
        <row r="1542">
          <cell r="E1542" t="str">
            <v>PB20INV0578</v>
          </cell>
          <cell r="F1542" t="str">
            <v>Quinta Systems Pvt Ltd</v>
          </cell>
          <cell r="G1542" t="str">
            <v>Bangalore</v>
          </cell>
        </row>
        <row r="1543">
          <cell r="E1543" t="str">
            <v>PB20INV0578</v>
          </cell>
          <cell r="F1543" t="str">
            <v>Quinta Systems Pvt Ltd</v>
          </cell>
          <cell r="G1543" t="str">
            <v>Bangalore</v>
          </cell>
        </row>
        <row r="1544">
          <cell r="E1544" t="str">
            <v>QB20INV0277</v>
          </cell>
          <cell r="F1544" t="str">
            <v>Instakart Services Private Limited</v>
          </cell>
          <cell r="G1544" t="str">
            <v>Bangalore</v>
          </cell>
        </row>
        <row r="1545">
          <cell r="E1545" t="str">
            <v>QB20INV0277</v>
          </cell>
          <cell r="F1545" t="str">
            <v>Instakart Services Private Limited</v>
          </cell>
          <cell r="G1545" t="str">
            <v>Bangalore</v>
          </cell>
        </row>
        <row r="1546">
          <cell r="E1546" t="str">
            <v>QB20INV0278</v>
          </cell>
          <cell r="F1546" t="str">
            <v>Instakart Services Private Limited</v>
          </cell>
          <cell r="G1546" t="str">
            <v>Bangalore</v>
          </cell>
        </row>
        <row r="1547">
          <cell r="E1547" t="str">
            <v>QB20INV0278</v>
          </cell>
          <cell r="F1547" t="str">
            <v>Instakart Services Private Limited</v>
          </cell>
          <cell r="G1547" t="str">
            <v>Bangalore</v>
          </cell>
        </row>
        <row r="1548">
          <cell r="E1548" t="str">
            <v>QB20INV0329</v>
          </cell>
          <cell r="F1548" t="str">
            <v>Instakart Services Private Limited</v>
          </cell>
          <cell r="G1548" t="str">
            <v>Haryana</v>
          </cell>
        </row>
        <row r="1549">
          <cell r="E1549" t="str">
            <v>QB20INV0329</v>
          </cell>
          <cell r="F1549" t="str">
            <v>Instakart Services Private Limited</v>
          </cell>
          <cell r="G1549" t="str">
            <v>Haryana</v>
          </cell>
        </row>
        <row r="1550">
          <cell r="E1550" t="str">
            <v>QB20INV0329</v>
          </cell>
          <cell r="F1550" t="str">
            <v>Instakart Services Private Limited</v>
          </cell>
          <cell r="G1550" t="str">
            <v>Haryana</v>
          </cell>
        </row>
        <row r="1551">
          <cell r="E1551" t="str">
            <v>QB20INV0329</v>
          </cell>
          <cell r="F1551" t="str">
            <v>Instakart Services Private Limited</v>
          </cell>
          <cell r="G1551" t="str">
            <v>Haryana</v>
          </cell>
        </row>
        <row r="1552">
          <cell r="E1552" t="str">
            <v>QB20INV0329</v>
          </cell>
          <cell r="F1552" t="str">
            <v>Instakart Services Private Limited</v>
          </cell>
          <cell r="G1552" t="str">
            <v>Haryana</v>
          </cell>
        </row>
        <row r="1553">
          <cell r="E1553" t="str">
            <v>QB20INV0329</v>
          </cell>
          <cell r="F1553" t="str">
            <v>Instakart Services Private Limited</v>
          </cell>
          <cell r="G1553" t="str">
            <v>Haryana</v>
          </cell>
        </row>
        <row r="1554">
          <cell r="E1554" t="str">
            <v>QB20INV0325</v>
          </cell>
          <cell r="F1554" t="str">
            <v>Instakart Services Private Limited</v>
          </cell>
          <cell r="G1554" t="str">
            <v>Bangalore</v>
          </cell>
        </row>
        <row r="1555">
          <cell r="E1555" t="str">
            <v>QB20INV0325</v>
          </cell>
          <cell r="F1555" t="str">
            <v>Instakart Services Private Limited</v>
          </cell>
          <cell r="G1555" t="str">
            <v>Bangalore</v>
          </cell>
        </row>
        <row r="1556">
          <cell r="E1556" t="str">
            <v>QB20INV0325</v>
          </cell>
          <cell r="F1556" t="str">
            <v>Instakart Services Private Limited</v>
          </cell>
          <cell r="G1556" t="str">
            <v>Bangalore</v>
          </cell>
        </row>
        <row r="1557">
          <cell r="E1557" t="str">
            <v>QB20INV0325</v>
          </cell>
          <cell r="F1557" t="str">
            <v>Instakart Services Private Limited</v>
          </cell>
          <cell r="G1557" t="str">
            <v>Bangalore</v>
          </cell>
        </row>
        <row r="1558">
          <cell r="E1558" t="str">
            <v>QB20INV0325</v>
          </cell>
          <cell r="F1558" t="str">
            <v>Instakart Services Private Limited</v>
          </cell>
          <cell r="G1558" t="str">
            <v>Bangalore</v>
          </cell>
        </row>
        <row r="1559">
          <cell r="E1559" t="str">
            <v>QB20INV0325</v>
          </cell>
          <cell r="F1559" t="str">
            <v>Instakart Services Private Limited</v>
          </cell>
          <cell r="G1559" t="str">
            <v>Bangalore</v>
          </cell>
        </row>
        <row r="1560">
          <cell r="E1560" t="str">
            <v>QB20INV0331</v>
          </cell>
          <cell r="F1560" t="str">
            <v>Instakart Services Private Limited</v>
          </cell>
          <cell r="G1560" t="str">
            <v>Thane</v>
          </cell>
        </row>
        <row r="1561">
          <cell r="E1561" t="str">
            <v>QB20INV0331</v>
          </cell>
          <cell r="F1561" t="str">
            <v>Instakart Services Private Limited</v>
          </cell>
          <cell r="G1561" t="str">
            <v>Thane</v>
          </cell>
        </row>
        <row r="1562">
          <cell r="E1562" t="str">
            <v>QB20INV0331</v>
          </cell>
          <cell r="F1562" t="str">
            <v>Instakart Services Private Limited</v>
          </cell>
          <cell r="G1562" t="str">
            <v>Thane</v>
          </cell>
        </row>
        <row r="1563">
          <cell r="E1563" t="str">
            <v>QB20INV0331</v>
          </cell>
          <cell r="F1563" t="str">
            <v>Instakart Services Private Limited</v>
          </cell>
          <cell r="G1563" t="str">
            <v>Thane</v>
          </cell>
        </row>
        <row r="1564">
          <cell r="E1564" t="str">
            <v>QB20INV0331</v>
          </cell>
          <cell r="F1564" t="str">
            <v>Instakart Services Private Limited</v>
          </cell>
          <cell r="G1564" t="str">
            <v>Thane</v>
          </cell>
        </row>
        <row r="1565">
          <cell r="E1565" t="str">
            <v>QB20INV0331</v>
          </cell>
          <cell r="F1565" t="str">
            <v>Instakart Services Private Limited</v>
          </cell>
          <cell r="G1565" t="str">
            <v>Thane</v>
          </cell>
        </row>
        <row r="1566">
          <cell r="E1566" t="str">
            <v>QB20INV0332</v>
          </cell>
          <cell r="F1566" t="str">
            <v>Instakart Services Private Limited</v>
          </cell>
          <cell r="G1566" t="str">
            <v>Gundlapochampally</v>
          </cell>
        </row>
        <row r="1567">
          <cell r="E1567" t="str">
            <v>QB20INV0332</v>
          </cell>
          <cell r="F1567" t="str">
            <v>Instakart Services Private Limited</v>
          </cell>
          <cell r="G1567" t="str">
            <v>Gundlapochampally</v>
          </cell>
        </row>
        <row r="1568">
          <cell r="E1568" t="str">
            <v>QB20INV0332</v>
          </cell>
          <cell r="F1568" t="str">
            <v>Instakart Services Private Limited</v>
          </cell>
          <cell r="G1568" t="str">
            <v>Gundlapochampally</v>
          </cell>
        </row>
        <row r="1569">
          <cell r="E1569" t="str">
            <v>QB20INV0332</v>
          </cell>
          <cell r="F1569" t="str">
            <v>Instakart Services Private Limited</v>
          </cell>
          <cell r="G1569" t="str">
            <v>Gundlapochampally</v>
          </cell>
        </row>
        <row r="1570">
          <cell r="E1570" t="str">
            <v>QB20INV0332</v>
          </cell>
          <cell r="F1570" t="str">
            <v>Instakart Services Private Limited</v>
          </cell>
          <cell r="G1570" t="str">
            <v>Gundlapochampally</v>
          </cell>
        </row>
        <row r="1571">
          <cell r="E1571" t="str">
            <v>QB20INV0332</v>
          </cell>
          <cell r="F1571" t="str">
            <v>Instakart Services Private Limited</v>
          </cell>
          <cell r="G1571" t="str">
            <v>Gundlapochampally</v>
          </cell>
        </row>
        <row r="1572">
          <cell r="E1572" t="str">
            <v>QB20INV0322</v>
          </cell>
          <cell r="F1572" t="str">
            <v>Instakart Services Private Limited</v>
          </cell>
          <cell r="G1572" t="str">
            <v>Howarh</v>
          </cell>
        </row>
        <row r="1573">
          <cell r="E1573" t="str">
            <v>QB20INV0322</v>
          </cell>
          <cell r="F1573" t="str">
            <v>Instakart Services Private Limited</v>
          </cell>
          <cell r="G1573" t="str">
            <v>Howarh</v>
          </cell>
        </row>
        <row r="1574">
          <cell r="E1574" t="str">
            <v>QB20INV0322</v>
          </cell>
          <cell r="F1574" t="str">
            <v>Instakart Services Private Limited</v>
          </cell>
          <cell r="G1574" t="str">
            <v>Howarh</v>
          </cell>
        </row>
        <row r="1575">
          <cell r="E1575" t="str">
            <v>QB20INV0322</v>
          </cell>
          <cell r="F1575" t="str">
            <v>Instakart Services Private Limited</v>
          </cell>
          <cell r="G1575" t="str">
            <v>Howarh</v>
          </cell>
        </row>
        <row r="1576">
          <cell r="E1576" t="str">
            <v>QB20INV0322</v>
          </cell>
          <cell r="F1576" t="str">
            <v>Instakart Services Private Limited</v>
          </cell>
          <cell r="G1576" t="str">
            <v>Howarh</v>
          </cell>
        </row>
        <row r="1577">
          <cell r="E1577" t="str">
            <v>QB20INV0322</v>
          </cell>
          <cell r="F1577" t="str">
            <v>Instakart Services Private Limited</v>
          </cell>
          <cell r="G1577" t="str">
            <v>Howarh</v>
          </cell>
        </row>
        <row r="1578">
          <cell r="E1578" t="str">
            <v>QBLR/DEMO/OUT/0257</v>
          </cell>
          <cell r="F1578" t="str">
            <v>Communication Test Design</v>
          </cell>
          <cell r="G1578" t="str">
            <v>Khairne</v>
          </cell>
        </row>
        <row r="1579">
          <cell r="E1579" t="str">
            <v>QB20INV0321</v>
          </cell>
          <cell r="F1579" t="str">
            <v>Piaggio Vehicles Pvt Ltd</v>
          </cell>
          <cell r="G1579" t="str">
            <v>Pune</v>
          </cell>
        </row>
        <row r="1580">
          <cell r="E1580" t="str">
            <v>QB20INV0321</v>
          </cell>
          <cell r="F1580" t="str">
            <v>Piaggio Vehicles Pvt Ltd</v>
          </cell>
          <cell r="G1580" t="str">
            <v>Pune</v>
          </cell>
        </row>
        <row r="1581">
          <cell r="E1581" t="str">
            <v>QB20INV0321</v>
          </cell>
          <cell r="F1581" t="str">
            <v>Piaggio Vehicles Pvt Ltd</v>
          </cell>
          <cell r="G1581" t="str">
            <v>Pune</v>
          </cell>
        </row>
        <row r="1582">
          <cell r="E1582" t="str">
            <v>QB20INV0321</v>
          </cell>
          <cell r="F1582" t="str">
            <v>Piaggio Vehicles Pvt Ltd</v>
          </cell>
          <cell r="G1582" t="str">
            <v>Pune</v>
          </cell>
        </row>
        <row r="1583">
          <cell r="E1583" t="str">
            <v>QB20INV0321</v>
          </cell>
          <cell r="F1583" t="str">
            <v>Piaggio Vehicles Pvt Ltd</v>
          </cell>
          <cell r="G1583" t="str">
            <v>Pune</v>
          </cell>
        </row>
        <row r="1584">
          <cell r="E1584" t="str">
            <v>QB20INV0321</v>
          </cell>
          <cell r="F1584" t="str">
            <v>Piaggio Vehicles Pvt Ltd</v>
          </cell>
          <cell r="G1584" t="str">
            <v>Pune</v>
          </cell>
        </row>
        <row r="1585">
          <cell r="E1585" t="str">
            <v>QB20INV0321</v>
          </cell>
          <cell r="F1585" t="str">
            <v>Piaggio Vehicles Pvt Ltd</v>
          </cell>
          <cell r="G1585" t="str">
            <v>Pune</v>
          </cell>
        </row>
        <row r="1586">
          <cell r="E1586" t="str">
            <v>QB20INV0320</v>
          </cell>
          <cell r="F1586" t="str">
            <v>KUEHNE NAGEL PVT LTD</v>
          </cell>
          <cell r="G1586" t="str">
            <v>Delhi</v>
          </cell>
        </row>
        <row r="1587">
          <cell r="E1587" t="str">
            <v>QB20INV0320</v>
          </cell>
          <cell r="F1587" t="str">
            <v>KUEHNE NAGEL PVT LTD</v>
          </cell>
          <cell r="G1587" t="str">
            <v>Delhi</v>
          </cell>
        </row>
        <row r="1588">
          <cell r="E1588" t="str">
            <v>QB20INV0320</v>
          </cell>
          <cell r="F1588" t="str">
            <v>KUEHNE NAGEL PVT LTD</v>
          </cell>
          <cell r="G1588" t="str">
            <v>Delhi</v>
          </cell>
        </row>
        <row r="1589">
          <cell r="E1589" t="str">
            <v>PB20INV0589</v>
          </cell>
          <cell r="F1589" t="str">
            <v>HET Consultancy</v>
          </cell>
          <cell r="G1589" t="str">
            <v>Ahmedabad</v>
          </cell>
        </row>
        <row r="1590">
          <cell r="E1590" t="str">
            <v>PB20INV0589</v>
          </cell>
          <cell r="F1590" t="str">
            <v>HET Consultancy</v>
          </cell>
          <cell r="G1590" t="str">
            <v>Ahmedabad</v>
          </cell>
        </row>
        <row r="1591">
          <cell r="E1591" t="str">
            <v>PB20INV0588</v>
          </cell>
          <cell r="F1591" t="str">
            <v>AASHITECH</v>
          </cell>
          <cell r="G1591" t="str">
            <v>Mumbai</v>
          </cell>
        </row>
        <row r="1592">
          <cell r="E1592" t="str">
            <v>PB20INV0588</v>
          </cell>
          <cell r="F1592" t="str">
            <v>AASHITECH</v>
          </cell>
          <cell r="G1592" t="str">
            <v>Mumbai</v>
          </cell>
        </row>
        <row r="1593">
          <cell r="E1593" t="str">
            <v>PB20INV0588</v>
          </cell>
          <cell r="F1593" t="str">
            <v>AASHITECH</v>
          </cell>
          <cell r="G1593" t="str">
            <v>Mumbai</v>
          </cell>
        </row>
        <row r="1594">
          <cell r="E1594" t="str">
            <v>PB20INV0588</v>
          </cell>
          <cell r="F1594" t="str">
            <v>AASHITECH</v>
          </cell>
          <cell r="G1594" t="str">
            <v>Mumbai</v>
          </cell>
        </row>
        <row r="1595">
          <cell r="E1595" t="str">
            <v>PB20INV0588</v>
          </cell>
          <cell r="F1595" t="str">
            <v>AASHITECH</v>
          </cell>
          <cell r="G1595" t="str">
            <v>Mumbai</v>
          </cell>
        </row>
        <row r="1596">
          <cell r="E1596" t="str">
            <v>PB20INV0588</v>
          </cell>
          <cell r="F1596" t="str">
            <v>AASHITECH</v>
          </cell>
          <cell r="G1596" t="str">
            <v>Mumbai</v>
          </cell>
        </row>
        <row r="1597">
          <cell r="E1597" t="str">
            <v>PB20INV0590</v>
          </cell>
          <cell r="F1597" t="str">
            <v>Ganesh Gruh Udyog</v>
          </cell>
          <cell r="G1597" t="str">
            <v>Ahmedabad</v>
          </cell>
        </row>
        <row r="1598">
          <cell r="E1598" t="str">
            <v>PB20INV0590</v>
          </cell>
          <cell r="F1598" t="str">
            <v>Ganesh Gruh Udyog</v>
          </cell>
          <cell r="G1598" t="str">
            <v>Ahmedabad</v>
          </cell>
        </row>
        <row r="1599">
          <cell r="E1599" t="str">
            <v>PB20INV0591</v>
          </cell>
          <cell r="F1599" t="str">
            <v>Decathlon Sports India Pvt Ltd</v>
          </cell>
          <cell r="G1599" t="str">
            <v>Hyderabad</v>
          </cell>
        </row>
        <row r="1600">
          <cell r="E1600" t="str">
            <v>PB20INV0587</v>
          </cell>
          <cell r="F1600" t="str">
            <v>Trent Hypermarket Private Limited</v>
          </cell>
          <cell r="G1600" t="str">
            <v>Pune</v>
          </cell>
        </row>
        <row r="1601">
          <cell r="E1601" t="str">
            <v>PB20INV0587</v>
          </cell>
          <cell r="F1601" t="str">
            <v>Trent Hypermarket Private Limited</v>
          </cell>
          <cell r="G1601" t="str">
            <v>Pune</v>
          </cell>
        </row>
        <row r="1602">
          <cell r="E1602" t="str">
            <v>PB20INV0587</v>
          </cell>
          <cell r="F1602" t="str">
            <v>Trent Hypermarket Private Limited</v>
          </cell>
          <cell r="G1602" t="str">
            <v>Pune</v>
          </cell>
        </row>
        <row r="1603">
          <cell r="E1603" t="str">
            <v>PB20INV0587</v>
          </cell>
          <cell r="F1603" t="str">
            <v>Trent Hypermarket Private Limited</v>
          </cell>
          <cell r="G1603" t="str">
            <v>Pune</v>
          </cell>
        </row>
        <row r="1604">
          <cell r="E1604" t="str">
            <v>PB20INV0587</v>
          </cell>
          <cell r="F1604" t="str">
            <v>Trent Hypermarket Private Limited</v>
          </cell>
          <cell r="G1604" t="str">
            <v>Pune</v>
          </cell>
        </row>
        <row r="1605">
          <cell r="E1605" t="str">
            <v>PB20INV0587</v>
          </cell>
          <cell r="F1605" t="str">
            <v>Trent Hypermarket Private Limited</v>
          </cell>
          <cell r="G1605" t="str">
            <v>Pune</v>
          </cell>
        </row>
        <row r="1606">
          <cell r="E1606" t="str">
            <v>PB20INV0587</v>
          </cell>
          <cell r="F1606" t="str">
            <v>Trent Hypermarket Private Limited</v>
          </cell>
          <cell r="G1606" t="str">
            <v>Pune</v>
          </cell>
        </row>
        <row r="1607">
          <cell r="E1607" t="str">
            <v>PB20INV0587</v>
          </cell>
          <cell r="F1607" t="str">
            <v>Trent Hypermarket Private Limited</v>
          </cell>
          <cell r="G1607" t="str">
            <v>Pune</v>
          </cell>
        </row>
        <row r="1608">
          <cell r="E1608" t="str">
            <v>PB20INV0587</v>
          </cell>
          <cell r="F1608" t="str">
            <v>Trent Hypermarket Private Limited</v>
          </cell>
          <cell r="G1608" t="str">
            <v>Pune</v>
          </cell>
        </row>
        <row r="1609">
          <cell r="E1609" t="str">
            <v>PB20INV0587</v>
          </cell>
          <cell r="F1609" t="str">
            <v>Trent Hypermarket Private Limited</v>
          </cell>
          <cell r="G1609" t="str">
            <v>Pune</v>
          </cell>
        </row>
        <row r="1610">
          <cell r="E1610" t="str">
            <v>PB20INV0587</v>
          </cell>
          <cell r="F1610" t="str">
            <v>Trent Hypermarket Private Limited</v>
          </cell>
          <cell r="G1610" t="str">
            <v>Pune</v>
          </cell>
        </row>
        <row r="1611">
          <cell r="E1611" t="str">
            <v>PB20INV0587</v>
          </cell>
          <cell r="F1611" t="str">
            <v>Trent Hypermarket Private Limited</v>
          </cell>
          <cell r="G1611" t="str">
            <v>Pune</v>
          </cell>
        </row>
        <row r="1612">
          <cell r="E1612" t="str">
            <v>PB20INV0585</v>
          </cell>
          <cell r="F1612" t="str">
            <v>Smart Solutions</v>
          </cell>
          <cell r="G1612" t="str">
            <v>New Delhi</v>
          </cell>
        </row>
        <row r="1613">
          <cell r="E1613" t="str">
            <v>PB20INV0585</v>
          </cell>
          <cell r="F1613" t="str">
            <v>Smart Solutions</v>
          </cell>
          <cell r="G1613" t="str">
            <v>New Delhi</v>
          </cell>
        </row>
        <row r="1614">
          <cell r="E1614" t="str">
            <v>PB20INV0586</v>
          </cell>
          <cell r="F1614" t="str">
            <v>Smart Solutions</v>
          </cell>
          <cell r="G1614" t="str">
            <v>New Delhi</v>
          </cell>
        </row>
        <row r="1615">
          <cell r="E1615" t="str">
            <v>PB20INV0586</v>
          </cell>
          <cell r="F1615" t="str">
            <v>Smart Solutions</v>
          </cell>
          <cell r="G1615" t="str">
            <v>New Delhi</v>
          </cell>
        </row>
        <row r="1616">
          <cell r="E1616" t="str">
            <v>PB20INV0579</v>
          </cell>
          <cell r="F1616" t="str">
            <v>Smart Solutions</v>
          </cell>
          <cell r="G1616" t="str">
            <v>New Delhi</v>
          </cell>
        </row>
        <row r="1617">
          <cell r="E1617" t="str">
            <v>PB20INV0579</v>
          </cell>
          <cell r="F1617" t="str">
            <v>Smart Solutions</v>
          </cell>
          <cell r="G1617" t="str">
            <v>New Delhi</v>
          </cell>
        </row>
        <row r="1618">
          <cell r="E1618" t="str">
            <v>PB20INV0580</v>
          </cell>
          <cell r="F1618" t="str">
            <v>Quinta Systems Pvt Ltd</v>
          </cell>
          <cell r="G1618" t="str">
            <v>Bangalore</v>
          </cell>
        </row>
        <row r="1619">
          <cell r="E1619" t="str">
            <v>PB20INV0581</v>
          </cell>
          <cell r="F1619" t="str">
            <v xml:space="preserve">Hollasons Trading Company Private Limited </v>
          </cell>
          <cell r="G1619" t="str">
            <v>Bangalore</v>
          </cell>
        </row>
        <row r="1620">
          <cell r="E1620" t="str">
            <v>PB20INV0582</v>
          </cell>
          <cell r="F1620" t="str">
            <v xml:space="preserve">Hollasons Trading Company Private Limited </v>
          </cell>
          <cell r="G1620" t="str">
            <v>Bangalore</v>
          </cell>
        </row>
        <row r="1621">
          <cell r="E1621" t="str">
            <v>PB20INV0583</v>
          </cell>
          <cell r="F1621" t="str">
            <v>Portwell India Technology Pvt Ltd</v>
          </cell>
          <cell r="G1621" t="str">
            <v>Bangalore</v>
          </cell>
        </row>
        <row r="1622">
          <cell r="E1622" t="str">
            <v>PB20INV0583</v>
          </cell>
          <cell r="F1622" t="str">
            <v>Portwell India Technology Pvt Ltd</v>
          </cell>
          <cell r="G1622" t="str">
            <v>Bangalore</v>
          </cell>
        </row>
        <row r="1623">
          <cell r="E1623" t="str">
            <v>PB20INV0583</v>
          </cell>
          <cell r="F1623" t="str">
            <v>Portwell India Technology Pvt Ltd</v>
          </cell>
          <cell r="G1623" t="str">
            <v>Bangalore</v>
          </cell>
        </row>
        <row r="1624">
          <cell r="E1624" t="str">
            <v>PB20INV0583</v>
          </cell>
          <cell r="F1624" t="str">
            <v>Portwell India Technology Pvt Ltd</v>
          </cell>
          <cell r="G1624" t="str">
            <v>Bangalore</v>
          </cell>
        </row>
        <row r="1625">
          <cell r="E1625" t="str">
            <v>PB20INV0583</v>
          </cell>
          <cell r="F1625" t="str">
            <v>Portwell India Technology Pvt Ltd</v>
          </cell>
          <cell r="G1625" t="str">
            <v>Bangalore</v>
          </cell>
        </row>
        <row r="1626">
          <cell r="E1626" t="str">
            <v>PB20INV0583</v>
          </cell>
          <cell r="F1626" t="str">
            <v>Portwell India Technology Pvt Ltd</v>
          </cell>
          <cell r="G1626" t="str">
            <v>Bangalore</v>
          </cell>
        </row>
        <row r="1627">
          <cell r="E1627" t="str">
            <v>PB20INV0583</v>
          </cell>
          <cell r="F1627" t="str">
            <v>Portwell India Technology Pvt Ltd</v>
          </cell>
          <cell r="G1627" t="str">
            <v>Bangalore</v>
          </cell>
        </row>
        <row r="1628">
          <cell r="E1628" t="str">
            <v>PB20INV0583</v>
          </cell>
          <cell r="F1628" t="str">
            <v>Portwell India Technology Pvt Ltd</v>
          </cell>
          <cell r="G1628" t="str">
            <v>Bangalore</v>
          </cell>
        </row>
        <row r="1629">
          <cell r="E1629" t="str">
            <v>PB20INV0583</v>
          </cell>
          <cell r="F1629" t="str">
            <v>Portwell India Technology Pvt Ltd</v>
          </cell>
          <cell r="G1629" t="str">
            <v>Bangalore</v>
          </cell>
        </row>
        <row r="1630">
          <cell r="E1630" t="str">
            <v>PB20INV0583</v>
          </cell>
          <cell r="F1630" t="str">
            <v>Portwell India Technology Pvt Ltd</v>
          </cell>
          <cell r="G1630" t="str">
            <v>Bangalore</v>
          </cell>
        </row>
        <row r="1631">
          <cell r="E1631" t="str">
            <v>PB20INV0583</v>
          </cell>
          <cell r="F1631" t="str">
            <v>Portwell India Technology Pvt Ltd</v>
          </cell>
          <cell r="G1631" t="str">
            <v>Bangalore</v>
          </cell>
        </row>
        <row r="1632">
          <cell r="E1632" t="str">
            <v>PB20INV0583</v>
          </cell>
          <cell r="F1632" t="str">
            <v>Portwell India Technology Pvt Ltd</v>
          </cell>
          <cell r="G1632" t="str">
            <v>Bangalore</v>
          </cell>
        </row>
        <row r="1633">
          <cell r="E1633" t="str">
            <v>PB20INV0583</v>
          </cell>
          <cell r="F1633" t="str">
            <v>Portwell India Technology Pvt Ltd</v>
          </cell>
          <cell r="G1633" t="str">
            <v>Bangalore</v>
          </cell>
        </row>
        <row r="1634">
          <cell r="E1634" t="str">
            <v>PB20INV0583</v>
          </cell>
          <cell r="F1634" t="str">
            <v>Portwell India Technology Pvt Ltd</v>
          </cell>
          <cell r="G1634" t="str">
            <v>Bangalore</v>
          </cell>
        </row>
        <row r="1635">
          <cell r="E1635" t="str">
            <v>PB20INV0583</v>
          </cell>
          <cell r="F1635" t="str">
            <v>Portwell India Technology Pvt Ltd</v>
          </cell>
          <cell r="G1635" t="str">
            <v>Bangalore</v>
          </cell>
        </row>
        <row r="1636">
          <cell r="E1636" t="str">
            <v>PB20INV0583</v>
          </cell>
          <cell r="F1636" t="str">
            <v>Portwell India Technology Pvt Ltd</v>
          </cell>
          <cell r="G1636" t="str">
            <v>Bangalore</v>
          </cell>
        </row>
        <row r="1637">
          <cell r="E1637" t="str">
            <v>PB20INV0583</v>
          </cell>
          <cell r="F1637" t="str">
            <v>Portwell India Technology Pvt Ltd</v>
          </cell>
          <cell r="G1637" t="str">
            <v>Bangalore</v>
          </cell>
        </row>
        <row r="1638">
          <cell r="E1638" t="str">
            <v>PB20INV0583</v>
          </cell>
          <cell r="F1638" t="str">
            <v>Portwell India Technology Pvt Ltd</v>
          </cell>
          <cell r="G1638" t="str">
            <v>Bangalore</v>
          </cell>
        </row>
        <row r="1639">
          <cell r="E1639" t="str">
            <v>PB20INV0583</v>
          </cell>
          <cell r="F1639" t="str">
            <v>Portwell India Technology Pvt Ltd</v>
          </cell>
          <cell r="G1639" t="str">
            <v>Bangalore</v>
          </cell>
        </row>
        <row r="1640">
          <cell r="E1640" t="str">
            <v>PB20INV0583</v>
          </cell>
          <cell r="F1640" t="str">
            <v>Portwell India Technology Pvt Ltd</v>
          </cell>
          <cell r="G1640" t="str">
            <v>Bangalore</v>
          </cell>
        </row>
        <row r="1641">
          <cell r="E1641" t="str">
            <v>PB20INV0583</v>
          </cell>
          <cell r="F1641" t="str">
            <v>Portwell India Technology Pvt Ltd</v>
          </cell>
          <cell r="G1641" t="str">
            <v>Bangalore</v>
          </cell>
        </row>
        <row r="1642">
          <cell r="E1642" t="str">
            <v>PB20INV0602</v>
          </cell>
          <cell r="F1642" t="str">
            <v>Jublee Hill Resorts Pvt Ltd</v>
          </cell>
          <cell r="G1642" t="str">
            <v>Hyderabad</v>
          </cell>
        </row>
        <row r="1643">
          <cell r="E1643" t="str">
            <v>PB20INV0602</v>
          </cell>
          <cell r="F1643" t="str">
            <v>Jublee Hill Resorts Pvt Ltd</v>
          </cell>
          <cell r="G1643" t="str">
            <v>Hyderabad</v>
          </cell>
        </row>
        <row r="1644">
          <cell r="E1644" t="str">
            <v>PB20STKOUT00019/PB20DC0011</v>
          </cell>
          <cell r="F1644" t="str">
            <v>Posiflex Technology India Pvt Ltd/Sri Venkatesha Farm Fruits</v>
          </cell>
          <cell r="G1644" t="str">
            <v>Chennai</v>
          </cell>
        </row>
        <row r="1645">
          <cell r="E1645" t="str">
            <v>PB20INV0594</v>
          </cell>
          <cell r="F1645" t="str">
            <v>Abakki IT Sloutions</v>
          </cell>
          <cell r="G1645" t="str">
            <v>Bangalore</v>
          </cell>
        </row>
        <row r="1646">
          <cell r="E1646" t="str">
            <v>PB20INV0594</v>
          </cell>
          <cell r="F1646" t="str">
            <v>Abakki IT Sloutions</v>
          </cell>
          <cell r="G1646" t="str">
            <v>Bangalore</v>
          </cell>
        </row>
        <row r="1647">
          <cell r="E1647" t="str">
            <v>PB20INV0584</v>
          </cell>
          <cell r="F1647" t="str">
            <v>Portwell India Technology Pvt Ltd</v>
          </cell>
          <cell r="G1647" t="str">
            <v>Bangalore</v>
          </cell>
        </row>
        <row r="1648">
          <cell r="E1648" t="str">
            <v>PB20INV0584</v>
          </cell>
          <cell r="F1648" t="str">
            <v>Portwell India Technology Pvt Ltd</v>
          </cell>
          <cell r="G1648" t="str">
            <v>Bangalore</v>
          </cell>
        </row>
        <row r="1649">
          <cell r="E1649" t="str">
            <v>PB20INV0584</v>
          </cell>
          <cell r="F1649" t="str">
            <v>Portwell India Technology Pvt Ltd</v>
          </cell>
          <cell r="G1649" t="str">
            <v>Bangalore</v>
          </cell>
        </row>
        <row r="1650">
          <cell r="E1650" t="str">
            <v>PB20INV0584</v>
          </cell>
          <cell r="F1650" t="str">
            <v>Portwell India Technology Pvt Ltd</v>
          </cell>
          <cell r="G1650" t="str">
            <v>Bangalore</v>
          </cell>
        </row>
        <row r="1651">
          <cell r="E1651" t="str">
            <v>PB20INV0593</v>
          </cell>
          <cell r="F1651" t="str">
            <v>Quinta Systems Pvt Ltd</v>
          </cell>
          <cell r="G1651" t="str">
            <v>Bangalore</v>
          </cell>
        </row>
        <row r="1652">
          <cell r="E1652" t="str">
            <v>QB20INV0344</v>
          </cell>
          <cell r="F1652" t="str">
            <v>Busybees Logistics Solutions Pvt Ltd</v>
          </cell>
          <cell r="G1652" t="str">
            <v>Delhi</v>
          </cell>
        </row>
        <row r="1653">
          <cell r="E1653" t="str">
            <v>QB20INV0344</v>
          </cell>
          <cell r="F1653" t="str">
            <v>Busybees Logistics Solutions Pvt Ltd</v>
          </cell>
          <cell r="G1653" t="str">
            <v>Delhi</v>
          </cell>
        </row>
        <row r="1654">
          <cell r="E1654" t="str">
            <v>QB20INV0344</v>
          </cell>
          <cell r="F1654" t="str">
            <v>Busybees Logistics Solutions Pvt Ltd</v>
          </cell>
          <cell r="G1654" t="str">
            <v>Delhi</v>
          </cell>
        </row>
        <row r="1655">
          <cell r="E1655" t="str">
            <v>QB20INV0344</v>
          </cell>
          <cell r="F1655" t="str">
            <v>Busybees Logistics Solutions Pvt Ltd</v>
          </cell>
          <cell r="G1655" t="str">
            <v>Delhi</v>
          </cell>
        </row>
        <row r="1656">
          <cell r="E1656" t="str">
            <v>QB20INV0326</v>
          </cell>
          <cell r="F1656" t="str">
            <v>Instakart Services Private Limited</v>
          </cell>
          <cell r="G1656" t="str">
            <v>Bangalore</v>
          </cell>
        </row>
        <row r="1657">
          <cell r="E1657" t="str">
            <v>QB20INV0326</v>
          </cell>
          <cell r="F1657" t="str">
            <v>Instakart Services Private Limited</v>
          </cell>
          <cell r="G1657" t="str">
            <v>Bangalore</v>
          </cell>
        </row>
        <row r="1658">
          <cell r="E1658" t="str">
            <v>QB20INV0326</v>
          </cell>
          <cell r="F1658" t="str">
            <v>Instakart Services Private Limited</v>
          </cell>
          <cell r="G1658" t="str">
            <v>Bangalore</v>
          </cell>
        </row>
        <row r="1659">
          <cell r="E1659" t="str">
            <v>QB20INV0326</v>
          </cell>
          <cell r="F1659" t="str">
            <v>Instakart Services Private Limited</v>
          </cell>
          <cell r="G1659" t="str">
            <v>Bangalore</v>
          </cell>
        </row>
        <row r="1660">
          <cell r="E1660" t="str">
            <v>QB20INV0326</v>
          </cell>
          <cell r="F1660" t="str">
            <v>Instakart Services Private Limited</v>
          </cell>
          <cell r="G1660" t="str">
            <v>Bangalore</v>
          </cell>
        </row>
        <row r="1661">
          <cell r="E1661" t="str">
            <v>QB20INV0326</v>
          </cell>
          <cell r="F1661" t="str">
            <v>Instakart Services Private Limited</v>
          </cell>
          <cell r="G1661" t="str">
            <v>Bangalore</v>
          </cell>
        </row>
        <row r="1662">
          <cell r="E1662" t="str">
            <v>QB20INV0324</v>
          </cell>
          <cell r="F1662" t="str">
            <v>Instakart Services Private Limited</v>
          </cell>
          <cell r="G1662" t="str">
            <v>Bhagabatipur</v>
          </cell>
        </row>
        <row r="1663">
          <cell r="E1663" t="str">
            <v>QB20INV0324</v>
          </cell>
          <cell r="F1663" t="str">
            <v>Instakart Services Private Limited</v>
          </cell>
          <cell r="G1663" t="str">
            <v>Bhagabatipur</v>
          </cell>
        </row>
        <row r="1664">
          <cell r="E1664" t="str">
            <v>QB20INV0324</v>
          </cell>
          <cell r="F1664" t="str">
            <v>Instakart Services Private Limited</v>
          </cell>
          <cell r="G1664" t="str">
            <v>Bhagabatipur</v>
          </cell>
        </row>
        <row r="1665">
          <cell r="E1665" t="str">
            <v>QB20INV0324</v>
          </cell>
          <cell r="F1665" t="str">
            <v>Instakart Services Private Limited</v>
          </cell>
          <cell r="G1665" t="str">
            <v>Bhagabatipur</v>
          </cell>
        </row>
        <row r="1666">
          <cell r="E1666" t="str">
            <v>QB20INV0324</v>
          </cell>
          <cell r="F1666" t="str">
            <v>Instakart Services Private Limited</v>
          </cell>
          <cell r="G1666" t="str">
            <v>Bhagabatipur</v>
          </cell>
        </row>
        <row r="1667">
          <cell r="E1667" t="str">
            <v>QB20INV0324</v>
          </cell>
          <cell r="F1667" t="str">
            <v>Instakart Services Private Limited</v>
          </cell>
          <cell r="G1667" t="str">
            <v>Bhagabatipur</v>
          </cell>
        </row>
        <row r="1668">
          <cell r="E1668" t="str">
            <v>QB20INV0330</v>
          </cell>
          <cell r="F1668" t="str">
            <v>Instakart Services Private Limited</v>
          </cell>
          <cell r="G1668" t="str">
            <v>Gurgaon</v>
          </cell>
        </row>
        <row r="1669">
          <cell r="E1669" t="str">
            <v>QB20INV0330</v>
          </cell>
          <cell r="F1669" t="str">
            <v>Instakart Services Private Limited</v>
          </cell>
          <cell r="G1669" t="str">
            <v>Gurgaon</v>
          </cell>
        </row>
        <row r="1670">
          <cell r="E1670" t="str">
            <v>QB20INV0330</v>
          </cell>
          <cell r="F1670" t="str">
            <v>Instakart Services Private Limited</v>
          </cell>
          <cell r="G1670" t="str">
            <v>Gurgaon</v>
          </cell>
        </row>
        <row r="1671">
          <cell r="E1671" t="str">
            <v>QB20INV0330</v>
          </cell>
          <cell r="F1671" t="str">
            <v>Instakart Services Private Limited</v>
          </cell>
          <cell r="G1671" t="str">
            <v>Gurgaon</v>
          </cell>
        </row>
        <row r="1672">
          <cell r="E1672" t="str">
            <v>QB20INV0330</v>
          </cell>
          <cell r="F1672" t="str">
            <v>Instakart Services Private Limited</v>
          </cell>
          <cell r="G1672" t="str">
            <v>Gurgaon</v>
          </cell>
        </row>
        <row r="1673">
          <cell r="E1673" t="str">
            <v>QB20INV0330</v>
          </cell>
          <cell r="F1673" t="str">
            <v>Instakart Services Private Limited</v>
          </cell>
          <cell r="G1673" t="str">
            <v>Gurgaon</v>
          </cell>
        </row>
        <row r="1674">
          <cell r="E1674" t="str">
            <v>QB20INV0323</v>
          </cell>
          <cell r="F1674" t="str">
            <v>Instakart Services Private Limited</v>
          </cell>
          <cell r="G1674" t="str">
            <v>Mouza Simla Hoogly</v>
          </cell>
        </row>
        <row r="1675">
          <cell r="E1675" t="str">
            <v>QB20INV0323</v>
          </cell>
          <cell r="F1675" t="str">
            <v>Instakart Services Private Limited</v>
          </cell>
          <cell r="G1675" t="str">
            <v>Mouza Simla Hoogly</v>
          </cell>
        </row>
        <row r="1676">
          <cell r="E1676" t="str">
            <v>QB20INV0323</v>
          </cell>
          <cell r="F1676" t="str">
            <v>Instakart Services Private Limited</v>
          </cell>
          <cell r="G1676" t="str">
            <v>Mouza Simla Hoogly</v>
          </cell>
        </row>
        <row r="1677">
          <cell r="E1677" t="str">
            <v>QB20INV0323</v>
          </cell>
          <cell r="F1677" t="str">
            <v>Instakart Services Private Limited</v>
          </cell>
          <cell r="G1677" t="str">
            <v>Mouza Simla Hoogly</v>
          </cell>
        </row>
        <row r="1678">
          <cell r="E1678" t="str">
            <v>QB20INV0323</v>
          </cell>
          <cell r="F1678" t="str">
            <v>Instakart Services Private Limited</v>
          </cell>
          <cell r="G1678" t="str">
            <v>Mouza Simla Hoogly</v>
          </cell>
        </row>
        <row r="1679">
          <cell r="E1679" t="str">
            <v>QB20INV0323</v>
          </cell>
          <cell r="F1679" t="str">
            <v>Instakart Services Private Limited</v>
          </cell>
          <cell r="G1679" t="str">
            <v>Mouza Simla Hoogly</v>
          </cell>
        </row>
        <row r="1680">
          <cell r="E1680" t="str">
            <v>QB20INV0327</v>
          </cell>
          <cell r="F1680" t="str">
            <v>Instakart Services Private Limited</v>
          </cell>
          <cell r="G1680" t="str">
            <v>Haryana</v>
          </cell>
        </row>
        <row r="1681">
          <cell r="E1681" t="str">
            <v>QB20INV0327</v>
          </cell>
          <cell r="F1681" t="str">
            <v>Instakart Services Private Limited</v>
          </cell>
          <cell r="G1681" t="str">
            <v>Haryana</v>
          </cell>
        </row>
        <row r="1682">
          <cell r="E1682" t="str">
            <v>QB20INV0327</v>
          </cell>
          <cell r="F1682" t="str">
            <v>Instakart Services Private Limited</v>
          </cell>
          <cell r="G1682" t="str">
            <v>Haryana</v>
          </cell>
        </row>
        <row r="1683">
          <cell r="E1683" t="str">
            <v>QB20INV0327</v>
          </cell>
          <cell r="F1683" t="str">
            <v>Instakart Services Private Limited</v>
          </cell>
          <cell r="G1683" t="str">
            <v>Haryana</v>
          </cell>
        </row>
        <row r="1684">
          <cell r="E1684" t="str">
            <v>QB20INV0327</v>
          </cell>
          <cell r="F1684" t="str">
            <v>Instakart Services Private Limited</v>
          </cell>
          <cell r="G1684" t="str">
            <v>Haryana</v>
          </cell>
        </row>
        <row r="1685">
          <cell r="E1685" t="str">
            <v>QB20INV0327</v>
          </cell>
          <cell r="F1685" t="str">
            <v>Instakart Services Private Limited</v>
          </cell>
          <cell r="G1685" t="str">
            <v>Haryana</v>
          </cell>
        </row>
        <row r="1686">
          <cell r="E1686" t="str">
            <v>QB20INV0328</v>
          </cell>
          <cell r="F1686" t="str">
            <v>Instakart Services Private Limited</v>
          </cell>
          <cell r="G1686" t="str">
            <v>Kolar</v>
          </cell>
        </row>
        <row r="1687">
          <cell r="E1687" t="str">
            <v>QB20INV0328</v>
          </cell>
          <cell r="F1687" t="str">
            <v>Instakart Services Private Limited</v>
          </cell>
          <cell r="G1687" t="str">
            <v>Kolar</v>
          </cell>
        </row>
        <row r="1688">
          <cell r="E1688" t="str">
            <v>QB20INV0328</v>
          </cell>
          <cell r="F1688" t="str">
            <v>Instakart Services Private Limited</v>
          </cell>
          <cell r="G1688" t="str">
            <v>Kolar</v>
          </cell>
        </row>
        <row r="1689">
          <cell r="E1689" t="str">
            <v>QB20INV0328</v>
          </cell>
          <cell r="F1689" t="str">
            <v>Instakart Services Private Limited</v>
          </cell>
          <cell r="G1689" t="str">
            <v>Kolar</v>
          </cell>
        </row>
        <row r="1690">
          <cell r="E1690" t="str">
            <v>QB20INV0328</v>
          </cell>
          <cell r="F1690" t="str">
            <v>Instakart Services Private Limited</v>
          </cell>
          <cell r="G1690" t="str">
            <v>Kolar</v>
          </cell>
        </row>
        <row r="1691">
          <cell r="E1691" t="str">
            <v>QB20INV0328</v>
          </cell>
          <cell r="F1691" t="str">
            <v>Instakart Services Private Limited</v>
          </cell>
          <cell r="G1691" t="str">
            <v>Kolar</v>
          </cell>
        </row>
        <row r="1692">
          <cell r="E1692" t="str">
            <v>QBLR/NR/2021/0053</v>
          </cell>
          <cell r="F1692" t="str">
            <v>Quinta Systems Pvt Ltd</v>
          </cell>
          <cell r="G1692" t="str">
            <v>Mumbai</v>
          </cell>
        </row>
        <row r="1693">
          <cell r="E1693" t="str">
            <v>QB20INV0346</v>
          </cell>
          <cell r="F1693" t="str">
            <v>Epos Solutions</v>
          </cell>
          <cell r="G1693" t="str">
            <v>Bangalore</v>
          </cell>
        </row>
        <row r="1694">
          <cell r="E1694" t="str">
            <v>QB20INV0346</v>
          </cell>
          <cell r="F1694" t="str">
            <v>Epos Solutions</v>
          </cell>
          <cell r="G1694" t="str">
            <v>Bangalore</v>
          </cell>
        </row>
        <row r="1695">
          <cell r="E1695" t="str">
            <v>PB20INV0597</v>
          </cell>
          <cell r="F1695" t="str">
            <v>Trent Hypermarket Pvt ltd</v>
          </cell>
          <cell r="G1695" t="str">
            <v xml:space="preserve">Thane </v>
          </cell>
        </row>
        <row r="1696">
          <cell r="E1696" t="str">
            <v>PB20INV0596</v>
          </cell>
          <cell r="F1696" t="str">
            <v>Trent Hypermarket Pvt ltd</v>
          </cell>
          <cell r="G1696" t="str">
            <v>Bangalore</v>
          </cell>
        </row>
        <row r="1697">
          <cell r="E1697" t="str">
            <v>PB20INV0596</v>
          </cell>
          <cell r="F1697" t="str">
            <v>Trent Hypermarket Pvt ltd</v>
          </cell>
          <cell r="G1697" t="str">
            <v>Bangalore</v>
          </cell>
        </row>
        <row r="1698">
          <cell r="E1698" t="str">
            <v>PB20INV0601</v>
          </cell>
          <cell r="F1698" t="str">
            <v>Trent Hypermarket Pvt ltd</v>
          </cell>
          <cell r="G1698" t="str">
            <v>Navi mumbai</v>
          </cell>
        </row>
        <row r="1699">
          <cell r="E1699" t="str">
            <v>PB20INV0601</v>
          </cell>
          <cell r="F1699" t="str">
            <v>Trent Hypermarket Pvt ltd</v>
          </cell>
          <cell r="G1699" t="str">
            <v>Navi mumbai</v>
          </cell>
        </row>
        <row r="1700">
          <cell r="E1700" t="str">
            <v>PB20INV0600</v>
          </cell>
          <cell r="F1700" t="str">
            <v>Trent Hypermarket Pvt ltd</v>
          </cell>
          <cell r="G1700" t="str">
            <v>Pune</v>
          </cell>
        </row>
        <row r="1701">
          <cell r="E1701" t="str">
            <v>PB20INV0600</v>
          </cell>
          <cell r="F1701" t="str">
            <v>Trent Hypermarket Pvt ltd</v>
          </cell>
          <cell r="G1701" t="str">
            <v>Pune</v>
          </cell>
        </row>
        <row r="1702">
          <cell r="E1702" t="str">
            <v>PB20INV0600</v>
          </cell>
          <cell r="F1702" t="str">
            <v>Trent Hypermarket Pvt ltd</v>
          </cell>
          <cell r="G1702" t="str">
            <v>Pune</v>
          </cell>
        </row>
        <row r="1703">
          <cell r="E1703" t="str">
            <v>PB20INV0600</v>
          </cell>
          <cell r="F1703" t="str">
            <v>Trent Hypermarket Pvt ltd</v>
          </cell>
          <cell r="G1703" t="str">
            <v>Pune</v>
          </cell>
        </row>
        <row r="1704">
          <cell r="E1704" t="str">
            <v>PB20INV0600</v>
          </cell>
          <cell r="F1704" t="str">
            <v>Trent Hypermarket Pvt ltd</v>
          </cell>
          <cell r="G1704" t="str">
            <v>Pune</v>
          </cell>
        </row>
        <row r="1705">
          <cell r="E1705" t="str">
            <v>PB20INV0600</v>
          </cell>
          <cell r="F1705" t="str">
            <v>Trent Hypermarket Pvt ltd</v>
          </cell>
          <cell r="G1705" t="str">
            <v>Pune</v>
          </cell>
        </row>
        <row r="1706">
          <cell r="E1706" t="str">
            <v>PB20INV0599</v>
          </cell>
          <cell r="F1706" t="str">
            <v>Trent Hypermarket Pvt ltd</v>
          </cell>
          <cell r="G1706" t="str">
            <v>Pune</v>
          </cell>
        </row>
        <row r="1707">
          <cell r="E1707" t="str">
            <v>PB20INV0599</v>
          </cell>
          <cell r="F1707" t="str">
            <v>Trent Hypermarket Pvt ltd</v>
          </cell>
          <cell r="G1707" t="str">
            <v>Pune</v>
          </cell>
        </row>
        <row r="1708">
          <cell r="E1708" t="str">
            <v>PB20INV0592</v>
          </cell>
          <cell r="F1708" t="str">
            <v>Aegis Infoware Private Limited</v>
          </cell>
          <cell r="G1708" t="str">
            <v>Ahmedabad</v>
          </cell>
        </row>
        <row r="1709">
          <cell r="E1709" t="str">
            <v>PB20INV0592</v>
          </cell>
          <cell r="F1709" t="str">
            <v>Aegis Infoware Private Limited</v>
          </cell>
          <cell r="G1709" t="str">
            <v>Ahmedabad</v>
          </cell>
        </row>
        <row r="1710">
          <cell r="E1710" t="str">
            <v>PB20INV0595</v>
          </cell>
          <cell r="F1710" t="str">
            <v>Quinta Systems Pvt Ltd</v>
          </cell>
          <cell r="G1710" t="str">
            <v>Bangalore</v>
          </cell>
        </row>
        <row r="1711">
          <cell r="E1711" t="str">
            <v>PB20INV0595</v>
          </cell>
          <cell r="F1711" t="str">
            <v>Quinta Systems Pvt Ltd</v>
          </cell>
          <cell r="G1711" t="str">
            <v>Bangalore</v>
          </cell>
        </row>
        <row r="1712">
          <cell r="E1712" t="str">
            <v>PB20INV0595</v>
          </cell>
          <cell r="F1712" t="str">
            <v>Quinta Systems Pvt Ltd</v>
          </cell>
          <cell r="G1712" t="str">
            <v>Bangalore</v>
          </cell>
        </row>
        <row r="1713">
          <cell r="E1713" t="str">
            <v>PB20INV0603</v>
          </cell>
          <cell r="F1713" t="str">
            <v>Hollasons Trading Company Private Limited</v>
          </cell>
          <cell r="G1713" t="str">
            <v>Bangalore</v>
          </cell>
        </row>
        <row r="1714">
          <cell r="E1714" t="str">
            <v>PB20INV0603</v>
          </cell>
          <cell r="F1714" t="str">
            <v>Hollasons Trading Company Private Limited</v>
          </cell>
          <cell r="G1714" t="str">
            <v>Bangalore</v>
          </cell>
        </row>
        <row r="1715">
          <cell r="E1715" t="str">
            <v>PB20INV0603</v>
          </cell>
          <cell r="F1715" t="str">
            <v>Hollasons Trading Company Private Limited</v>
          </cell>
          <cell r="G1715" t="str">
            <v>Bangalore</v>
          </cell>
        </row>
        <row r="1716">
          <cell r="E1716" t="str">
            <v>PB20INV0603</v>
          </cell>
          <cell r="F1716" t="str">
            <v>Hollasons Trading Company Private Limited</v>
          </cell>
          <cell r="G1716" t="str">
            <v>Bangalore</v>
          </cell>
        </row>
        <row r="1717">
          <cell r="E1717" t="str">
            <v>PB20INV0603</v>
          </cell>
          <cell r="F1717" t="str">
            <v>Hollasons Trading Company Private Limited</v>
          </cell>
          <cell r="G1717" t="str">
            <v>Bangalore</v>
          </cell>
        </row>
        <row r="1718">
          <cell r="E1718" t="str">
            <v>PB20INV0603</v>
          </cell>
          <cell r="F1718" t="str">
            <v>Hollasons Trading Company Private Limited</v>
          </cell>
          <cell r="G1718" t="str">
            <v>Bangalore</v>
          </cell>
        </row>
        <row r="1719">
          <cell r="E1719" t="str">
            <v>PB20INV0603</v>
          </cell>
          <cell r="F1719" t="str">
            <v>Hollasons Trading Company Private Limited</v>
          </cell>
          <cell r="G1719" t="str">
            <v>Bangalore</v>
          </cell>
        </row>
        <row r="1720">
          <cell r="E1720" t="str">
            <v>PB20INV0603</v>
          </cell>
          <cell r="F1720" t="str">
            <v>Hollasons Trading Company Private Limited</v>
          </cell>
          <cell r="G1720" t="str">
            <v>Bangalore</v>
          </cell>
        </row>
        <row r="1721">
          <cell r="E1721" t="str">
            <v>PB20INV0655</v>
          </cell>
          <cell r="F1721" t="str">
            <v>Hollasons Trading Company Private Limited</v>
          </cell>
          <cell r="G1721" t="str">
            <v>Bangalore</v>
          </cell>
        </row>
        <row r="1722">
          <cell r="E1722" t="str">
            <v>PB20INV0606</v>
          </cell>
          <cell r="F1722" t="str">
            <v>Sivasakthi Enterprises</v>
          </cell>
          <cell r="G1722" t="str">
            <v>Chennai</v>
          </cell>
        </row>
        <row r="1723">
          <cell r="E1723" t="str">
            <v>PB20INV0628</v>
          </cell>
          <cell r="F1723" t="str">
            <v>Tata Starbucks  Pvt Ltd</v>
          </cell>
          <cell r="G1723" t="str">
            <v>Chandigarh</v>
          </cell>
        </row>
        <row r="1724">
          <cell r="E1724" t="str">
            <v>PB20INV0633</v>
          </cell>
          <cell r="F1724" t="str">
            <v>Tata Starbucks  Pvt Ltd</v>
          </cell>
          <cell r="G1724" t="str">
            <v>Kolkata</v>
          </cell>
        </row>
        <row r="1725">
          <cell r="E1725" t="str">
            <v>PB20INV0631</v>
          </cell>
          <cell r="F1725" t="str">
            <v>Tata Starbucks  Pvt Ltd</v>
          </cell>
          <cell r="G1725" t="str">
            <v>Madhya Marg</v>
          </cell>
        </row>
        <row r="1726">
          <cell r="E1726" t="str">
            <v>PB20INV0629</v>
          </cell>
          <cell r="F1726" t="str">
            <v>Tata Starbucks  Pvt Ltd</v>
          </cell>
          <cell r="G1726" t="str">
            <v>Chandigarh</v>
          </cell>
        </row>
        <row r="1727">
          <cell r="E1727" t="str">
            <v>PB20INV0630</v>
          </cell>
          <cell r="F1727" t="str">
            <v>Tata Starbucks  Pvt Ltd</v>
          </cell>
          <cell r="G1727" t="str">
            <v>Kolkata</v>
          </cell>
        </row>
        <row r="1728">
          <cell r="E1728" t="str">
            <v>PB20INV0626</v>
          </cell>
          <cell r="F1728" t="str">
            <v>Tata Starbucks  Pvt Ltd</v>
          </cell>
          <cell r="G1728" t="str">
            <v>Kolkata</v>
          </cell>
        </row>
        <row r="1729">
          <cell r="E1729" t="str">
            <v>PB20INV0610</v>
          </cell>
          <cell r="F1729" t="str">
            <v>Tata Starbucks  Pvt Ltd</v>
          </cell>
          <cell r="G1729" t="str">
            <v>Kolkata</v>
          </cell>
        </row>
        <row r="1730">
          <cell r="E1730" t="str">
            <v>PB20INV0608</v>
          </cell>
          <cell r="F1730" t="str">
            <v>Tata Starbucks  Pvt Ltd</v>
          </cell>
          <cell r="G1730" t="str">
            <v>Gurgaon</v>
          </cell>
        </row>
        <row r="1731">
          <cell r="E1731" t="str">
            <v>PB20INV0609</v>
          </cell>
          <cell r="F1731" t="str">
            <v>Tata Starbucks  Pvt Ltd</v>
          </cell>
          <cell r="G1731" t="str">
            <v>Gurgaon</v>
          </cell>
        </row>
        <row r="1732">
          <cell r="E1732" t="str">
            <v>PB20INV0617</v>
          </cell>
          <cell r="F1732" t="str">
            <v>Tata Starbucks  Pvt Ltd</v>
          </cell>
          <cell r="G1732" t="str">
            <v>Kolkata</v>
          </cell>
        </row>
        <row r="1733">
          <cell r="E1733" t="str">
            <v>PB20INV0622</v>
          </cell>
          <cell r="F1733" t="str">
            <v>Tata Starbucks  Pvt Ltd</v>
          </cell>
          <cell r="G1733" t="str">
            <v>Gurgaon</v>
          </cell>
        </row>
        <row r="1734">
          <cell r="E1734" t="str">
            <v>PB20INV0625</v>
          </cell>
          <cell r="F1734" t="str">
            <v>Tata Starbucks  Pvt Ltd</v>
          </cell>
          <cell r="G1734" t="str">
            <v>Kolkata</v>
          </cell>
        </row>
        <row r="1735">
          <cell r="E1735" t="str">
            <v>PB20INV0627</v>
          </cell>
          <cell r="F1735" t="str">
            <v>Tata Starbucks  Pvt Ltd</v>
          </cell>
          <cell r="G1735" t="str">
            <v>Gurugram</v>
          </cell>
        </row>
        <row r="1736">
          <cell r="E1736" t="str">
            <v>PB20INV0641</v>
          </cell>
          <cell r="F1736" t="str">
            <v>Tata Starbucks  Pvt Ltd</v>
          </cell>
          <cell r="G1736" t="str">
            <v>Mumbai</v>
          </cell>
        </row>
        <row r="1737">
          <cell r="E1737" t="str">
            <v>PB20INV0640</v>
          </cell>
          <cell r="F1737" t="str">
            <v>Tata Starbucks  Pvt Ltd</v>
          </cell>
          <cell r="G1737" t="str">
            <v>Mumbai</v>
          </cell>
        </row>
        <row r="1738">
          <cell r="E1738" t="str">
            <v>PB20INV0639</v>
          </cell>
          <cell r="F1738" t="str">
            <v>Tata Starbucks  Pvt Ltd</v>
          </cell>
          <cell r="G1738" t="str">
            <v>Mumbai</v>
          </cell>
        </row>
        <row r="1739">
          <cell r="E1739" t="str">
            <v>PB20INV0638</v>
          </cell>
          <cell r="F1739" t="str">
            <v>Tata Starbucks  Pvt Ltd</v>
          </cell>
          <cell r="G1739" t="str">
            <v>Mumbai</v>
          </cell>
        </row>
        <row r="1740">
          <cell r="E1740" t="str">
            <v>PB20INV0652</v>
          </cell>
          <cell r="F1740" t="str">
            <v>Tata Starbucks  Pvt Ltd</v>
          </cell>
          <cell r="G1740" t="str">
            <v>Surat</v>
          </cell>
        </row>
        <row r="1741">
          <cell r="E1741" t="str">
            <v>PB20INV0637</v>
          </cell>
          <cell r="F1741" t="str">
            <v>Tata Starbucks  Pvt Ltd</v>
          </cell>
          <cell r="G1741" t="str">
            <v>Mumbai</v>
          </cell>
        </row>
        <row r="1742">
          <cell r="E1742" t="str">
            <v>PB20INV0654</v>
          </cell>
          <cell r="F1742" t="str">
            <v>Tata Starbucks  Pvt Ltd</v>
          </cell>
          <cell r="G1742" t="str">
            <v>Surat</v>
          </cell>
        </row>
        <row r="1743">
          <cell r="E1743" t="str">
            <v>PB20INV0651</v>
          </cell>
          <cell r="F1743" t="str">
            <v>Tata Starbucks  Pvt Ltd</v>
          </cell>
          <cell r="G1743" t="str">
            <v>Mumbai</v>
          </cell>
        </row>
        <row r="1744">
          <cell r="E1744" t="str">
            <v>PB20INV0650</v>
          </cell>
          <cell r="F1744" t="str">
            <v>Tata Starbucks  Pvt Ltd</v>
          </cell>
          <cell r="G1744" t="str">
            <v>Mumbai</v>
          </cell>
        </row>
        <row r="1745">
          <cell r="E1745" t="str">
            <v>PB20INV0648</v>
          </cell>
          <cell r="F1745" t="str">
            <v>Tata Starbucks  Pvt Ltd</v>
          </cell>
          <cell r="G1745" t="str">
            <v xml:space="preserve">Bandra </v>
          </cell>
        </row>
        <row r="1746">
          <cell r="E1746" t="str">
            <v>PB20INV0647</v>
          </cell>
          <cell r="F1746" t="str">
            <v>Tata Starbucks  Pvt Ltd</v>
          </cell>
          <cell r="G1746" t="str">
            <v>Vadodra</v>
          </cell>
        </row>
        <row r="1747">
          <cell r="E1747" t="str">
            <v>PB20INV0644</v>
          </cell>
          <cell r="F1747" t="str">
            <v>Tata Starbucks  Pvt Ltd</v>
          </cell>
          <cell r="G1747" t="str">
            <v>Mumbai</v>
          </cell>
        </row>
        <row r="1748">
          <cell r="E1748" t="str">
            <v>PB20INV0642</v>
          </cell>
          <cell r="F1748" t="str">
            <v>Tata Starbucks  Pvt Ltd</v>
          </cell>
          <cell r="G1748" t="str">
            <v>Pune</v>
          </cell>
        </row>
        <row r="1749">
          <cell r="E1749" t="str">
            <v>PB20INV0643</v>
          </cell>
          <cell r="F1749" t="str">
            <v>Tata Starbucks  Pvt Ltd</v>
          </cell>
          <cell r="G1749" t="str">
            <v>Andheri East</v>
          </cell>
        </row>
        <row r="1750">
          <cell r="E1750" t="str">
            <v>PB20INV0671</v>
          </cell>
          <cell r="F1750" t="str">
            <v>Tata Starbucks  Pvt Ltd</v>
          </cell>
          <cell r="G1750" t="str">
            <v>Chennai</v>
          </cell>
        </row>
        <row r="1751">
          <cell r="E1751" t="str">
            <v>PB20INV0670</v>
          </cell>
          <cell r="F1751" t="str">
            <v>Tata Starbucks  Pvt Ltd</v>
          </cell>
          <cell r="G1751" t="str">
            <v>Hyderabad</v>
          </cell>
        </row>
        <row r="1752">
          <cell r="E1752" t="str">
            <v>PB20INV0636</v>
          </cell>
          <cell r="F1752" t="str">
            <v>Tata Starbucks  Pvt Ltd</v>
          </cell>
          <cell r="G1752" t="str">
            <v>Haryana</v>
          </cell>
        </row>
        <row r="1753">
          <cell r="E1753" t="str">
            <v>PB20INV0624</v>
          </cell>
          <cell r="F1753" t="str">
            <v>Tata Starbucks  Pvt Ltd</v>
          </cell>
          <cell r="G1753" t="str">
            <v>New Delhi</v>
          </cell>
        </row>
        <row r="1754">
          <cell r="E1754" t="str">
            <v>PB20INV0607</v>
          </cell>
          <cell r="F1754" t="str">
            <v>Tata Starbucks  Pvt Ltd</v>
          </cell>
          <cell r="G1754" t="str">
            <v>Delhi</v>
          </cell>
        </row>
        <row r="1755">
          <cell r="E1755" t="str">
            <v>PB20INV0668</v>
          </cell>
          <cell r="F1755" t="str">
            <v>Tata Starbucks  Pvt Ltd</v>
          </cell>
          <cell r="G1755" t="str">
            <v>Chennai</v>
          </cell>
        </row>
        <row r="1756">
          <cell r="E1756" t="str">
            <v>PB20INV0667</v>
          </cell>
          <cell r="F1756" t="str">
            <v>Tata Starbucks  Pvt Ltd</v>
          </cell>
          <cell r="G1756" t="str">
            <v>Hyderabad</v>
          </cell>
        </row>
        <row r="1757">
          <cell r="E1757" t="str">
            <v>PB20INV0666</v>
          </cell>
          <cell r="F1757" t="str">
            <v>Tata Starbucks  Pvt Ltd</v>
          </cell>
          <cell r="G1757" t="str">
            <v>Chennai</v>
          </cell>
        </row>
        <row r="1758">
          <cell r="E1758" t="str">
            <v>PB20INV0669</v>
          </cell>
          <cell r="F1758" t="str">
            <v>Tata Starbucks  Pvt Ltd</v>
          </cell>
          <cell r="G1758" t="str">
            <v>Bangalore</v>
          </cell>
        </row>
        <row r="1759">
          <cell r="E1759" t="str">
            <v>PB20INV0663</v>
          </cell>
          <cell r="F1759" t="str">
            <v>Tata Starbucks  Pvt Ltd</v>
          </cell>
          <cell r="G1759" t="str">
            <v>Hyderabad</v>
          </cell>
        </row>
        <row r="1760">
          <cell r="E1760" t="str">
            <v>PB20INV0618</v>
          </cell>
          <cell r="F1760" t="str">
            <v>Tata Starbucks  Pvt Ltd</v>
          </cell>
          <cell r="G1760" t="str">
            <v>Gurgaon</v>
          </cell>
        </row>
        <row r="1761">
          <cell r="E1761" t="str">
            <v>PB20INV0619</v>
          </cell>
          <cell r="F1761" t="str">
            <v>Tata Starbucks  Pvt Ltd</v>
          </cell>
          <cell r="G1761" t="str">
            <v>New Delhi</v>
          </cell>
        </row>
        <row r="1762">
          <cell r="E1762" t="str">
            <v>PB20INV0616</v>
          </cell>
          <cell r="F1762" t="str">
            <v>Tata Starbucks  Pvt Ltd</v>
          </cell>
          <cell r="G1762" t="str">
            <v>Gurgaon</v>
          </cell>
        </row>
        <row r="1763">
          <cell r="E1763" t="str">
            <v>PB20INV0621</v>
          </cell>
          <cell r="F1763" t="str">
            <v>Tata Starbucks  Pvt Ltd</v>
          </cell>
          <cell r="G1763" t="str">
            <v>Gurgaon</v>
          </cell>
        </row>
        <row r="1764">
          <cell r="E1764" t="str">
            <v>PB20INV0620</v>
          </cell>
          <cell r="F1764" t="str">
            <v>Tata Starbucks  Pvt Ltd</v>
          </cell>
          <cell r="G1764" t="str">
            <v>Noida</v>
          </cell>
        </row>
        <row r="1765">
          <cell r="E1765" t="str">
            <v>PB20INV0653</v>
          </cell>
          <cell r="F1765" t="str">
            <v>Tata Starbucks  Pvt Ltd</v>
          </cell>
          <cell r="G1765" t="str">
            <v>Pune</v>
          </cell>
        </row>
        <row r="1766">
          <cell r="E1766" t="str">
            <v>PB20INV0649</v>
          </cell>
          <cell r="F1766" t="str">
            <v>Tata Starbucks  Pvt Ltd</v>
          </cell>
          <cell r="G1766" t="str">
            <v>Pune</v>
          </cell>
        </row>
        <row r="1767">
          <cell r="E1767" t="str">
            <v>PB20INV0646</v>
          </cell>
          <cell r="F1767" t="str">
            <v>Tata Starbucks  Pvt Ltd</v>
          </cell>
          <cell r="G1767" t="str">
            <v>Mumbai</v>
          </cell>
        </row>
        <row r="1768">
          <cell r="E1768" t="str">
            <v>PB20INV0623</v>
          </cell>
          <cell r="F1768" t="str">
            <v>Tata Starbucks  Pvt Ltd</v>
          </cell>
          <cell r="G1768" t="str">
            <v>Lucknow</v>
          </cell>
        </row>
        <row r="1769">
          <cell r="E1769" t="str">
            <v>PB20INV0645</v>
          </cell>
          <cell r="F1769" t="str">
            <v>Tata Starbucks  Pvt Ltd</v>
          </cell>
          <cell r="G1769" t="str">
            <v>Nasik</v>
          </cell>
        </row>
        <row r="1770">
          <cell r="E1770" t="str">
            <v>PB20INV0612</v>
          </cell>
          <cell r="F1770" t="str">
            <v>Tata Starbucks  Pvt Ltd</v>
          </cell>
          <cell r="G1770" t="str">
            <v>Gurgaon</v>
          </cell>
        </row>
        <row r="1771">
          <cell r="E1771" t="str">
            <v>PB20INV0611</v>
          </cell>
          <cell r="F1771" t="str">
            <v>Tata Starbucks  Pvt Ltd</v>
          </cell>
          <cell r="G1771" t="str">
            <v>Haryana</v>
          </cell>
        </row>
        <row r="1772">
          <cell r="E1772" t="str">
            <v>PB20INV0632</v>
          </cell>
          <cell r="F1772" t="str">
            <v>Tata Starbucks  Pvt Ltd</v>
          </cell>
          <cell r="G1772" t="str">
            <v>Gurgaon</v>
          </cell>
        </row>
        <row r="1773">
          <cell r="E1773" t="str">
            <v>PB20INV0614</v>
          </cell>
          <cell r="F1773" t="str">
            <v>Tata Starbucks  Pvt Ltd</v>
          </cell>
          <cell r="G1773" t="str">
            <v>Noida</v>
          </cell>
        </row>
        <row r="1774">
          <cell r="E1774" t="str">
            <v>PB20INV0613</v>
          </cell>
          <cell r="F1774" t="str">
            <v>Tata Starbucks  Pvt Ltd</v>
          </cell>
          <cell r="G1774" t="str">
            <v>Gurgaon</v>
          </cell>
        </row>
        <row r="1775">
          <cell r="E1775" t="str">
            <v>PB20INV0660</v>
          </cell>
          <cell r="F1775" t="str">
            <v>Tata Starbucks  Pvt Ltd</v>
          </cell>
          <cell r="G1775" t="str">
            <v>Hyderabad</v>
          </cell>
        </row>
        <row r="1776">
          <cell r="E1776" t="str">
            <v>PB20INV0665</v>
          </cell>
          <cell r="F1776" t="str">
            <v>Tata Starbucks  Pvt Ltd</v>
          </cell>
          <cell r="G1776" t="str">
            <v>Chennai</v>
          </cell>
        </row>
        <row r="1777">
          <cell r="E1777" t="str">
            <v>PB20INV0661</v>
          </cell>
          <cell r="F1777" t="str">
            <v>Tata Starbucks  Pvt Ltd</v>
          </cell>
          <cell r="G1777" t="str">
            <v>Bangalore</v>
          </cell>
        </row>
        <row r="1778">
          <cell r="E1778" t="str">
            <v>PB20INV0659</v>
          </cell>
          <cell r="F1778" t="str">
            <v>Tata Starbucks  Pvt Ltd</v>
          </cell>
          <cell r="G1778" t="str">
            <v>Hyderabad</v>
          </cell>
        </row>
        <row r="1779">
          <cell r="E1779" t="str">
            <v>PB20INV0662</v>
          </cell>
          <cell r="F1779" t="str">
            <v>Tata Starbucks  Pvt Ltd</v>
          </cell>
          <cell r="G1779" t="str">
            <v>Hyderabad</v>
          </cell>
        </row>
        <row r="1780">
          <cell r="E1780" t="str">
            <v>PB20INV0664</v>
          </cell>
          <cell r="F1780" t="str">
            <v>Tata Starbucks  Pvt Ltd</v>
          </cell>
          <cell r="G1780" t="str">
            <v>Hyderabad</v>
          </cell>
        </row>
        <row r="1781">
          <cell r="E1781" t="str">
            <v>PB20INV0635</v>
          </cell>
          <cell r="F1781" t="str">
            <v>Reliance Retail Limited</v>
          </cell>
          <cell r="G1781" t="str">
            <v>Ahmedabad</v>
          </cell>
        </row>
        <row r="1782">
          <cell r="E1782" t="str">
            <v>PB20INV0656</v>
          </cell>
          <cell r="F1782" t="str">
            <v>Trent Hypermarket Pvt ltd</v>
          </cell>
          <cell r="G1782" t="str">
            <v>Mumbai</v>
          </cell>
        </row>
        <row r="1783">
          <cell r="E1783" t="str">
            <v>PB20INV0657</v>
          </cell>
          <cell r="F1783" t="str">
            <v>AASHITECH</v>
          </cell>
          <cell r="G1783" t="str">
            <v>Andheri East</v>
          </cell>
        </row>
        <row r="1784">
          <cell r="E1784" t="str">
            <v>PB20INV0657</v>
          </cell>
          <cell r="F1784" t="str">
            <v>AASHITECH</v>
          </cell>
          <cell r="G1784" t="str">
            <v>Andheri East</v>
          </cell>
        </row>
        <row r="1785">
          <cell r="E1785" t="str">
            <v>PB20INV0672</v>
          </cell>
          <cell r="F1785" t="str">
            <v>Odyssey Computer Services P Ltd</v>
          </cell>
          <cell r="G1785" t="str">
            <v>Kolkata</v>
          </cell>
        </row>
        <row r="1786">
          <cell r="E1786" t="str">
            <v>PB20INV0672</v>
          </cell>
          <cell r="F1786" t="str">
            <v>Odyssey Computer Services P Ltd</v>
          </cell>
          <cell r="G1786" t="str">
            <v>Kolkata</v>
          </cell>
        </row>
        <row r="1787">
          <cell r="E1787" t="str">
            <v>QB20INV0348</v>
          </cell>
          <cell r="F1787" t="str">
            <v>Instakart Services Private Limited</v>
          </cell>
          <cell r="G1787" t="str">
            <v>Bhiwandi</v>
          </cell>
        </row>
        <row r="1788">
          <cell r="E1788" t="str">
            <v>QB20INV0348</v>
          </cell>
          <cell r="F1788" t="str">
            <v>Instakart Services Private Limited</v>
          </cell>
          <cell r="G1788" t="str">
            <v>Bhiwandi</v>
          </cell>
        </row>
        <row r="1789">
          <cell r="E1789" t="str">
            <v>QB20INV0348</v>
          </cell>
          <cell r="F1789" t="str">
            <v>Instakart Services Private Limited</v>
          </cell>
          <cell r="G1789" t="str">
            <v>Bhiwandi</v>
          </cell>
        </row>
        <row r="1790">
          <cell r="E1790" t="str">
            <v>QB20INV0348</v>
          </cell>
          <cell r="F1790" t="str">
            <v>Instakart Services Private Limited</v>
          </cell>
          <cell r="G1790" t="str">
            <v>Bhiwandi</v>
          </cell>
        </row>
        <row r="1791">
          <cell r="E1791" t="str">
            <v>QB20INV0348</v>
          </cell>
          <cell r="F1791" t="str">
            <v>Instakart Services Private Limited</v>
          </cell>
          <cell r="G1791" t="str">
            <v>Bhiwandi</v>
          </cell>
        </row>
        <row r="1792">
          <cell r="E1792" t="str">
            <v>PB20INV0700</v>
          </cell>
          <cell r="F1792" t="str">
            <v>Trent Limited</v>
          </cell>
          <cell r="G1792" t="str">
            <v>Siliguri</v>
          </cell>
        </row>
        <row r="1793">
          <cell r="E1793" t="str">
            <v>PB20INV0697</v>
          </cell>
          <cell r="F1793" t="str">
            <v>Smart Solutions</v>
          </cell>
          <cell r="G1793" t="str">
            <v>New Delhi</v>
          </cell>
        </row>
        <row r="1794">
          <cell r="E1794" t="str">
            <v>PB20INV0697</v>
          </cell>
          <cell r="F1794" t="str">
            <v>Smart Solutions</v>
          </cell>
          <cell r="G1794" t="str">
            <v>New Delhi</v>
          </cell>
        </row>
        <row r="1795">
          <cell r="E1795" t="str">
            <v>PB20INV0690</v>
          </cell>
          <cell r="F1795" t="str">
            <v>AASHITECH/Bisotech India Private Limited</v>
          </cell>
          <cell r="G1795" t="str">
            <v>Pune</v>
          </cell>
        </row>
        <row r="1796">
          <cell r="E1796" t="str">
            <v>PB20INV0690</v>
          </cell>
          <cell r="F1796" t="str">
            <v>AASHITECH/Bisotech India Private Limited</v>
          </cell>
          <cell r="G1796" t="str">
            <v>Pune</v>
          </cell>
        </row>
        <row r="1797">
          <cell r="E1797" t="str">
            <v>PB20INV0696</v>
          </cell>
          <cell r="F1797" t="str">
            <v>AASHITECH</v>
          </cell>
          <cell r="G1797" t="str">
            <v>Mumbai</v>
          </cell>
        </row>
        <row r="1798">
          <cell r="E1798" t="str">
            <v>PB20INV0696</v>
          </cell>
          <cell r="F1798" t="str">
            <v>AASHITECH</v>
          </cell>
          <cell r="G1798" t="str">
            <v>Mumbai</v>
          </cell>
        </row>
        <row r="1799">
          <cell r="E1799" t="str">
            <v>PB20INV0696</v>
          </cell>
          <cell r="F1799" t="str">
            <v>AASHITECH</v>
          </cell>
          <cell r="G1799" t="str">
            <v>Mumbai</v>
          </cell>
        </row>
        <row r="1800">
          <cell r="E1800" t="str">
            <v>PB20INV0698</v>
          </cell>
          <cell r="F1800" t="str">
            <v>AASHITECH</v>
          </cell>
          <cell r="G1800" t="str">
            <v>Mumbai</v>
          </cell>
        </row>
        <row r="1801">
          <cell r="E1801" t="str">
            <v>PB20INV0698</v>
          </cell>
          <cell r="F1801" t="str">
            <v>AASHITECH</v>
          </cell>
          <cell r="G1801" t="str">
            <v>Mumbai</v>
          </cell>
        </row>
        <row r="1802">
          <cell r="E1802" t="str">
            <v>PB20INV0692</v>
          </cell>
          <cell r="F1802" t="str">
            <v>Aditya Birla Fasion and Retail Limted</v>
          </cell>
          <cell r="G1802" t="str">
            <v>Hyderabad</v>
          </cell>
        </row>
        <row r="1803">
          <cell r="E1803" t="str">
            <v>PB20INV0692</v>
          </cell>
          <cell r="F1803" t="str">
            <v>Aditya Birla Fasion and Retail Limted</v>
          </cell>
          <cell r="G1803" t="str">
            <v>Hyderabad</v>
          </cell>
        </row>
        <row r="1804">
          <cell r="E1804" t="str">
            <v>PB20INV0699</v>
          </cell>
          <cell r="F1804" t="str">
            <v>ICON COMPUTER PERIPHERALS</v>
          </cell>
          <cell r="G1804" t="str">
            <v>Madurai</v>
          </cell>
        </row>
        <row r="1805">
          <cell r="E1805" t="str">
            <v>PB20INV0699</v>
          </cell>
          <cell r="F1805" t="str">
            <v>ICON COMPUTER PERIPHERALS</v>
          </cell>
          <cell r="G1805" t="str">
            <v>Madurai</v>
          </cell>
        </row>
        <row r="1806">
          <cell r="E1806" t="str">
            <v>PB20INV0699</v>
          </cell>
          <cell r="F1806" t="str">
            <v>ICON COMPUTER PERIPHERALS</v>
          </cell>
          <cell r="G1806" t="str">
            <v>Madurai</v>
          </cell>
        </row>
        <row r="1807">
          <cell r="E1807" t="str">
            <v>PB20INV0699</v>
          </cell>
          <cell r="F1807" t="str">
            <v>ICON COMPUTER PERIPHERALS</v>
          </cell>
          <cell r="G1807" t="str">
            <v>Madurai</v>
          </cell>
        </row>
        <row r="1808">
          <cell r="E1808" t="str">
            <v>PB20INV0683</v>
          </cell>
          <cell r="F1808" t="str">
            <v>Odyssey Computer Services P Ltd</v>
          </cell>
          <cell r="G1808" t="str">
            <v>Kolkata</v>
          </cell>
        </row>
        <row r="1809">
          <cell r="E1809" t="str">
            <v>PB20INV0683</v>
          </cell>
          <cell r="F1809" t="str">
            <v>Odyssey Computer Services P Ltd</v>
          </cell>
          <cell r="G1809" t="str">
            <v>Kolkata</v>
          </cell>
        </row>
        <row r="1810">
          <cell r="E1810" t="str">
            <v>PB20INV0688</v>
          </cell>
          <cell r="F1810" t="str">
            <v>Aegis Infoware Private Limited</v>
          </cell>
          <cell r="G1810" t="str">
            <v>Ahmedabad</v>
          </cell>
        </row>
        <row r="1811">
          <cell r="E1811" t="str">
            <v>PB20INV0688</v>
          </cell>
          <cell r="F1811" t="str">
            <v>Aegis Infoware Private Limited</v>
          </cell>
          <cell r="G1811" t="str">
            <v>Ahmedabad</v>
          </cell>
        </row>
        <row r="1812">
          <cell r="E1812" t="str">
            <v>PB20INV0615</v>
          </cell>
          <cell r="F1812" t="str">
            <v>Tata Starbucks  Pvt Ltd</v>
          </cell>
          <cell r="G1812" t="str">
            <v>Zirakpur</v>
          </cell>
        </row>
        <row r="1813">
          <cell r="E1813" t="str">
            <v>PB20INV0634</v>
          </cell>
          <cell r="F1813" t="str">
            <v>Tata Starbucks  Pvt Ltd</v>
          </cell>
          <cell r="G1813" t="str">
            <v>Lucknow</v>
          </cell>
        </row>
        <row r="1814">
          <cell r="E1814" t="str">
            <v>PB20INV0687</v>
          </cell>
          <cell r="F1814" t="str">
            <v>Smart Solutions</v>
          </cell>
          <cell r="G1814" t="str">
            <v>New Delhi</v>
          </cell>
        </row>
        <row r="1815">
          <cell r="E1815" t="str">
            <v>PB20INV0687</v>
          </cell>
          <cell r="F1815" t="str">
            <v>Smart Solutions</v>
          </cell>
          <cell r="G1815" t="str">
            <v>New Delhi</v>
          </cell>
        </row>
        <row r="1816">
          <cell r="E1816" t="str">
            <v>PB20INV0682</v>
          </cell>
          <cell r="F1816" t="str">
            <v>Smart Solutions</v>
          </cell>
          <cell r="G1816" t="str">
            <v>New Delhi</v>
          </cell>
        </row>
        <row r="1817">
          <cell r="E1817" t="str">
            <v>PB20INV0682</v>
          </cell>
          <cell r="F1817" t="str">
            <v>Smart Solutions</v>
          </cell>
          <cell r="G1817" t="str">
            <v>New Delhi</v>
          </cell>
        </row>
        <row r="1818">
          <cell r="E1818" t="str">
            <v>PB20INV0682</v>
          </cell>
          <cell r="F1818" t="str">
            <v>Smart Solutions</v>
          </cell>
          <cell r="G1818" t="str">
            <v>New Delhi</v>
          </cell>
        </row>
        <row r="1819">
          <cell r="E1819" t="str">
            <v>PB20INV0682</v>
          </cell>
          <cell r="F1819" t="str">
            <v>Smart Solutions</v>
          </cell>
          <cell r="G1819" t="str">
            <v>New Delhi</v>
          </cell>
        </row>
        <row r="1820">
          <cell r="E1820" t="str">
            <v>PB20INV0682</v>
          </cell>
          <cell r="F1820" t="str">
            <v>Smart Solutions</v>
          </cell>
          <cell r="G1820" t="str">
            <v>New Delhi</v>
          </cell>
        </row>
        <row r="1821">
          <cell r="E1821" t="str">
            <v>PB20INV0681</v>
          </cell>
          <cell r="F1821" t="str">
            <v>Smart Solutions</v>
          </cell>
          <cell r="G1821" t="str">
            <v>New Delhi</v>
          </cell>
        </row>
        <row r="1822">
          <cell r="E1822" t="str">
            <v>PB20INV0681</v>
          </cell>
          <cell r="F1822" t="str">
            <v>Smart Solutions</v>
          </cell>
          <cell r="G1822" t="str">
            <v>New Delhi</v>
          </cell>
        </row>
        <row r="1823">
          <cell r="E1823" t="str">
            <v>PB20INV0678</v>
          </cell>
          <cell r="F1823" t="str">
            <v>Kings Jeans</v>
          </cell>
          <cell r="G1823" t="str">
            <v>Chennai</v>
          </cell>
        </row>
        <row r="1824">
          <cell r="E1824" t="str">
            <v>PB20INV0680</v>
          </cell>
          <cell r="F1824" t="str">
            <v>Stallion Systems and Solutions Pvt Ltd</v>
          </cell>
          <cell r="G1824" t="str">
            <v>Kochi</v>
          </cell>
        </row>
        <row r="1825">
          <cell r="E1825" t="str">
            <v>PB20INV0680</v>
          </cell>
          <cell r="F1825" t="str">
            <v>Stallion Systems and Solutions Pvt Ltd</v>
          </cell>
          <cell r="G1825" t="str">
            <v>Kochi</v>
          </cell>
        </row>
        <row r="1826">
          <cell r="E1826" t="str">
            <v>PB20INV0680</v>
          </cell>
          <cell r="F1826" t="str">
            <v>Tata Starbucks  Pvt Ltd</v>
          </cell>
          <cell r="G1826" t="str">
            <v>Haryana</v>
          </cell>
        </row>
        <row r="1827">
          <cell r="E1827" t="str">
            <v>PB20INV0675</v>
          </cell>
          <cell r="F1827" t="str">
            <v>Tata Starbucks  Pvt Ltd</v>
          </cell>
          <cell r="G1827" t="str">
            <v>Thane</v>
          </cell>
        </row>
        <row r="1828">
          <cell r="E1828" t="str">
            <v>PB20INV0676</v>
          </cell>
          <cell r="F1828" t="str">
            <v>Tata Starbucks  Pvt Ltd</v>
          </cell>
          <cell r="G1828" t="str">
            <v>Bangalore</v>
          </cell>
        </row>
        <row r="1829">
          <cell r="E1829" t="str">
            <v>PB20INV0694</v>
          </cell>
          <cell r="F1829" t="str">
            <v>Quinta Systems Pvt Ltd</v>
          </cell>
          <cell r="G1829" t="str">
            <v>Bangalore</v>
          </cell>
        </row>
        <row r="1830">
          <cell r="E1830" t="str">
            <v>PB20INV0693</v>
          </cell>
          <cell r="F1830" t="str">
            <v>Hollasons Trading Company Private Limited</v>
          </cell>
          <cell r="G1830" t="str">
            <v>Bangalore</v>
          </cell>
        </row>
        <row r="1831">
          <cell r="E1831" t="str">
            <v>PB20INV0693</v>
          </cell>
          <cell r="F1831" t="str">
            <v>Hollasons Trading Company Private Limited</v>
          </cell>
          <cell r="G1831" t="str">
            <v>Bangalore</v>
          </cell>
        </row>
        <row r="1832">
          <cell r="E1832" t="str">
            <v>PB20INV0685</v>
          </cell>
          <cell r="F1832" t="str">
            <v>Quinta Systems Pvt Ltd</v>
          </cell>
          <cell r="G1832" t="str">
            <v>Bangalore</v>
          </cell>
        </row>
        <row r="1833">
          <cell r="E1833" t="str">
            <v>PB20INV0689</v>
          </cell>
          <cell r="F1833" t="str">
            <v>Quinta Systems Pvt Ltd</v>
          </cell>
          <cell r="G1833" t="str">
            <v>Bangalore</v>
          </cell>
        </row>
        <row r="1834">
          <cell r="E1834" t="str">
            <v>PB20INV0691</v>
          </cell>
          <cell r="F1834" t="str">
            <v>Quinta Systems Pvt Ltd</v>
          </cell>
          <cell r="G1834" t="str">
            <v>Bangalore</v>
          </cell>
        </row>
        <row r="1835">
          <cell r="E1835" t="str">
            <v>PB20INV0598</v>
          </cell>
          <cell r="F1835" t="str">
            <v>Trent Hpermarket Private Limited</v>
          </cell>
          <cell r="G1835" t="str">
            <v>Bangalore</v>
          </cell>
        </row>
        <row r="1836">
          <cell r="E1836" t="str">
            <v>PB20INV0598</v>
          </cell>
          <cell r="F1836" t="str">
            <v>Trent Hpermarket Private Limited</v>
          </cell>
          <cell r="G1836" t="str">
            <v>Bangalore</v>
          </cell>
        </row>
        <row r="1837">
          <cell r="E1837" t="str">
            <v>PB20INV0604</v>
          </cell>
          <cell r="F1837" t="str">
            <v>Trent Hpermarket Private Limited</v>
          </cell>
          <cell r="G1837" t="str">
            <v>Bangalore</v>
          </cell>
        </row>
        <row r="1838">
          <cell r="E1838" t="str">
            <v>PB20INV0604</v>
          </cell>
          <cell r="F1838" t="str">
            <v>Trent Hpermarket Private Limited</v>
          </cell>
          <cell r="G1838" t="str">
            <v>Bangalore</v>
          </cell>
        </row>
        <row r="1839">
          <cell r="E1839" t="str">
            <v>PB20INV0604</v>
          </cell>
          <cell r="F1839" t="str">
            <v>Trent Hpermarket Private Limited</v>
          </cell>
          <cell r="G1839" t="str">
            <v>Bangalore</v>
          </cell>
        </row>
        <row r="1840">
          <cell r="E1840" t="str">
            <v>PB20INV0604</v>
          </cell>
          <cell r="F1840" t="str">
            <v>Trent Hpermarket Private Limited</v>
          </cell>
          <cell r="G1840" t="str">
            <v>Bangalore</v>
          </cell>
        </row>
        <row r="1841">
          <cell r="E1841" t="str">
            <v>PB20INV0679</v>
          </cell>
          <cell r="F1841" t="str">
            <v>AASHITECH</v>
          </cell>
          <cell r="G1841" t="str">
            <v>Mumbai</v>
          </cell>
        </row>
        <row r="1842">
          <cell r="E1842" t="str">
            <v>QB20INV0357</v>
          </cell>
          <cell r="F1842" t="str">
            <v>More Retail Limited</v>
          </cell>
          <cell r="G1842" t="str">
            <v>Kolkata</v>
          </cell>
        </row>
        <row r="1843">
          <cell r="E1843" t="str">
            <v>QB20INV0350</v>
          </cell>
          <cell r="F1843" t="str">
            <v>Amazon Seller Services Private Limited</v>
          </cell>
          <cell r="G1843" t="str">
            <v>Gurgaon</v>
          </cell>
        </row>
        <row r="1844">
          <cell r="E1844" t="str">
            <v>QB20INV0350</v>
          </cell>
          <cell r="F1844" t="str">
            <v>Amazon Seller Services Private Limited</v>
          </cell>
          <cell r="G1844" t="str">
            <v>Gurgaon</v>
          </cell>
        </row>
        <row r="1845">
          <cell r="E1845" t="str">
            <v>QB20INV0354</v>
          </cell>
          <cell r="F1845" t="str">
            <v>More Retail Limited</v>
          </cell>
          <cell r="G1845" t="str">
            <v>Bangalore</v>
          </cell>
        </row>
        <row r="1846">
          <cell r="E1846" t="str">
            <v>QBLR/NR/2021/0058</v>
          </cell>
          <cell r="F1846" t="str">
            <v>Instakart Services Private Limited</v>
          </cell>
          <cell r="G1846" t="str">
            <v>Gurgaon</v>
          </cell>
        </row>
        <row r="1847">
          <cell r="E1847" t="str">
            <v>QBLR/NR/2021/0056</v>
          </cell>
          <cell r="F1847" t="str">
            <v>Instakart Services Private Limited</v>
          </cell>
          <cell r="G1847" t="str">
            <v xml:space="preserve">Malur </v>
          </cell>
        </row>
        <row r="1848">
          <cell r="E1848" t="str">
            <v>QBLR/NR/2021/0057</v>
          </cell>
          <cell r="F1848" t="str">
            <v>Instakart Services Private Limited</v>
          </cell>
          <cell r="G1848" t="str">
            <v>Bangalore</v>
          </cell>
        </row>
        <row r="1849">
          <cell r="E1849" t="str">
            <v>QBLR/NR/2021/0057</v>
          </cell>
          <cell r="F1849" t="str">
            <v>Instakart Services Private Limited</v>
          </cell>
          <cell r="G1849" t="str">
            <v>Bangalore</v>
          </cell>
        </row>
        <row r="1850">
          <cell r="E1850" t="str">
            <v>QB20INV0353</v>
          </cell>
          <cell r="F1850" t="str">
            <v>More Retail Limited</v>
          </cell>
          <cell r="G1850" t="str">
            <v>Alappuzha</v>
          </cell>
        </row>
        <row r="1851">
          <cell r="E1851" t="str">
            <v>QB20INV0355</v>
          </cell>
          <cell r="F1851" t="str">
            <v>More Retail Limited</v>
          </cell>
          <cell r="G1851" t="str">
            <v>Alappuzha</v>
          </cell>
        </row>
        <row r="1852">
          <cell r="E1852" t="str">
            <v>PB20DC0012</v>
          </cell>
          <cell r="F1852" t="str">
            <v>Trent Hpermarket Private Limited</v>
          </cell>
          <cell r="G1852" t="str">
            <v>Mumbai</v>
          </cell>
        </row>
        <row r="1853">
          <cell r="E1853" t="str">
            <v>PB20INV0695</v>
          </cell>
          <cell r="F1853" t="str">
            <v xml:space="preserve">Aashitech </v>
          </cell>
          <cell r="G1853" t="str">
            <v>Mumbai</v>
          </cell>
        </row>
        <row r="1854">
          <cell r="E1854" t="str">
            <v>PB20INV0702</v>
          </cell>
          <cell r="F1854" t="str">
            <v>Computer &amp; comple</v>
          </cell>
          <cell r="G1854" t="str">
            <v>Raipur</v>
          </cell>
        </row>
        <row r="1855">
          <cell r="E1855" t="str">
            <v>PB20INV0706</v>
          </cell>
          <cell r="F1855" t="str">
            <v xml:space="preserve">Aashitech </v>
          </cell>
          <cell r="G1855" t="str">
            <v>Pune</v>
          </cell>
        </row>
        <row r="1856">
          <cell r="E1856" t="str">
            <v>PB20INV0705</v>
          </cell>
          <cell r="F1856" t="str">
            <v>Sivasakthi Enterprises</v>
          </cell>
          <cell r="G1856" t="str">
            <v>Chennai</v>
          </cell>
        </row>
        <row r="1857">
          <cell r="E1857" t="str">
            <v>PTPL/S-NR/2021/0557</v>
          </cell>
          <cell r="F1857" t="str">
            <v>Purohit Sweets</v>
          </cell>
          <cell r="G1857" t="str">
            <v>Pune</v>
          </cell>
        </row>
        <row r="1858">
          <cell r="E1858" t="str">
            <v>PB20INV0707</v>
          </cell>
          <cell r="F1858" t="str">
            <v>Purohit Sweets</v>
          </cell>
          <cell r="G1858" t="str">
            <v>Pune</v>
          </cell>
        </row>
        <row r="1859">
          <cell r="E1859" t="str">
            <v>PB20INV0707</v>
          </cell>
          <cell r="F1859" t="str">
            <v>Purohit Sweets</v>
          </cell>
          <cell r="G1859" t="str">
            <v>Pune</v>
          </cell>
        </row>
        <row r="1860">
          <cell r="E1860" t="str">
            <v>BLR/NR/2021/0074</v>
          </cell>
          <cell r="F1860" t="str">
            <v>Max Systems Pvt ltd</v>
          </cell>
          <cell r="G1860" t="str">
            <v xml:space="preserve">Guntur </v>
          </cell>
        </row>
        <row r="1861">
          <cell r="E1861" t="str">
            <v>PB20INV0704</v>
          </cell>
          <cell r="F1861" t="str">
            <v>Quinta Systems Pvt ltd</v>
          </cell>
          <cell r="G1861" t="str">
            <v>BLR</v>
          </cell>
        </row>
        <row r="1862">
          <cell r="E1862" t="str">
            <v>PB20INV0701</v>
          </cell>
          <cell r="F1862" t="str">
            <v>Portwell India Pvt Ltd</v>
          </cell>
          <cell r="G1862" t="str">
            <v>BLR</v>
          </cell>
        </row>
        <row r="1863">
          <cell r="E1863" t="str">
            <v>PB20INV0701</v>
          </cell>
          <cell r="F1863" t="str">
            <v>Portwell India Pvt Ltd</v>
          </cell>
          <cell r="G1863" t="str">
            <v>BLR</v>
          </cell>
        </row>
        <row r="1864">
          <cell r="E1864" t="str">
            <v>PB20INV0701</v>
          </cell>
          <cell r="F1864" t="str">
            <v>Portwell India Pvt Ltd</v>
          </cell>
          <cell r="G1864" t="str">
            <v>BLR</v>
          </cell>
        </row>
        <row r="1865">
          <cell r="E1865" t="str">
            <v>PB20INV0701</v>
          </cell>
          <cell r="F1865" t="str">
            <v>Portwell India Pvt Ltd</v>
          </cell>
          <cell r="G1865" t="str">
            <v>BLR</v>
          </cell>
        </row>
        <row r="1866">
          <cell r="E1866" t="str">
            <v>PB20INV0701</v>
          </cell>
          <cell r="F1866" t="str">
            <v>Portwell India Pvt Ltd</v>
          </cell>
          <cell r="G1866" t="str">
            <v>BLR</v>
          </cell>
        </row>
        <row r="1867">
          <cell r="E1867" t="str">
            <v>PB20INV0701</v>
          </cell>
          <cell r="F1867" t="str">
            <v>Portwell India Pvt Ltd</v>
          </cell>
          <cell r="G1867" t="str">
            <v>BLR</v>
          </cell>
        </row>
        <row r="1868">
          <cell r="E1868" t="str">
            <v>PB20INV0701</v>
          </cell>
          <cell r="F1868" t="str">
            <v>Portwell India Pvt Ltd</v>
          </cell>
          <cell r="G1868" t="str">
            <v>BLR</v>
          </cell>
        </row>
        <row r="1869">
          <cell r="E1869" t="str">
            <v>PB20INV0701</v>
          </cell>
          <cell r="F1869" t="str">
            <v>Portwell India Pvt Ltd</v>
          </cell>
          <cell r="G1869" t="str">
            <v>BLR</v>
          </cell>
        </row>
        <row r="1870">
          <cell r="E1870" t="str">
            <v>PIT20INV0016</v>
          </cell>
          <cell r="F1870" t="str">
            <v>Meha Servo Drives Pvt ltd</v>
          </cell>
          <cell r="G1870" t="str">
            <v xml:space="preserve">Telangana </v>
          </cell>
        </row>
        <row r="1871">
          <cell r="E1871" t="str">
            <v>PIT20INV0017</v>
          </cell>
          <cell r="F1871" t="str">
            <v>RCV Innocations Pvt ltd</v>
          </cell>
          <cell r="G1871" t="str">
            <v xml:space="preserve">Telangana </v>
          </cell>
        </row>
        <row r="1872">
          <cell r="E1872" t="str">
            <v>QB20INV0351</v>
          </cell>
          <cell r="F1872" t="str">
            <v>More Retail Ltd</v>
          </cell>
          <cell r="G1872" t="str">
            <v xml:space="preserve">Telangana </v>
          </cell>
        </row>
        <row r="1873">
          <cell r="E1873" t="str">
            <v>QB20INV0352</v>
          </cell>
          <cell r="F1873" t="str">
            <v>More Retail Ltd</v>
          </cell>
          <cell r="G1873" t="str">
            <v xml:space="preserve">Telangana </v>
          </cell>
        </row>
        <row r="1874">
          <cell r="E1874" t="str">
            <v>QB20INV0356</v>
          </cell>
          <cell r="F1874" t="str">
            <v>More Retail Ltd</v>
          </cell>
          <cell r="G1874" t="str">
            <v xml:space="preserve">Telangana </v>
          </cell>
        </row>
        <row r="1875">
          <cell r="E1875" t="str">
            <v>QB20INV0372</v>
          </cell>
          <cell r="F1875" t="str">
            <v>Instakart Service Pvt ltd</v>
          </cell>
          <cell r="G1875" t="str">
            <v xml:space="preserve">Haryana </v>
          </cell>
        </row>
        <row r="1876">
          <cell r="E1876" t="str">
            <v>QB20INV0372</v>
          </cell>
          <cell r="F1876" t="str">
            <v>Instakart Service Pvt ltd</v>
          </cell>
          <cell r="G1876" t="str">
            <v xml:space="preserve">Haryana </v>
          </cell>
        </row>
        <row r="1877">
          <cell r="E1877" t="str">
            <v>QB20INV0370</v>
          </cell>
          <cell r="F1877" t="str">
            <v>Instakart Service Pvt ltd</v>
          </cell>
          <cell r="G1877" t="str">
            <v xml:space="preserve">Haryana </v>
          </cell>
        </row>
        <row r="1878">
          <cell r="E1878" t="str">
            <v>QB20INV0370</v>
          </cell>
          <cell r="F1878" t="str">
            <v>Instakart Service Pvt ltd</v>
          </cell>
          <cell r="G1878" t="str">
            <v xml:space="preserve">Haryana </v>
          </cell>
        </row>
        <row r="1879">
          <cell r="E1879" t="str">
            <v>QB20INV0363</v>
          </cell>
          <cell r="F1879" t="str">
            <v>Instakart Service Pvt ltd</v>
          </cell>
          <cell r="G1879" t="str">
            <v>Balianta NH5</v>
          </cell>
        </row>
        <row r="1880">
          <cell r="E1880" t="str">
            <v>QB20INV0363</v>
          </cell>
          <cell r="F1880" t="str">
            <v>Instakart Service Pvt ltd</v>
          </cell>
          <cell r="G1880" t="str">
            <v>Balianta NH5</v>
          </cell>
        </row>
        <row r="1881">
          <cell r="E1881" t="str">
            <v>QB20INV0362</v>
          </cell>
          <cell r="F1881" t="str">
            <v>Instakart Service Pvt ltd</v>
          </cell>
          <cell r="G1881" t="str">
            <v>Raipur</v>
          </cell>
        </row>
        <row r="1882">
          <cell r="E1882" t="str">
            <v>QB20INV0362</v>
          </cell>
          <cell r="F1882" t="str">
            <v>Instakart Service Pvt ltd</v>
          </cell>
          <cell r="G1882" t="str">
            <v>Raipur</v>
          </cell>
        </row>
        <row r="1883">
          <cell r="E1883" t="str">
            <v>QB20INV0361</v>
          </cell>
          <cell r="F1883" t="str">
            <v>Instakart Service Pvt ltd</v>
          </cell>
          <cell r="G1883" t="str">
            <v>Patna</v>
          </cell>
        </row>
        <row r="1884">
          <cell r="E1884" t="str">
            <v>QB20INV0361</v>
          </cell>
          <cell r="F1884" t="str">
            <v>Instakart Service Pvt ltd</v>
          </cell>
          <cell r="G1884" t="str">
            <v>Patna</v>
          </cell>
        </row>
        <row r="1885">
          <cell r="E1885" t="str">
            <v>QB20INV0360</v>
          </cell>
          <cell r="F1885" t="str">
            <v>Instakart Service Pvt ltd</v>
          </cell>
          <cell r="G1885" t="str">
            <v>Guwahati</v>
          </cell>
        </row>
        <row r="1886">
          <cell r="E1886" t="str">
            <v>QB20INV0360</v>
          </cell>
          <cell r="F1886" t="str">
            <v>Instakart Service Pvt ltd</v>
          </cell>
          <cell r="G1886" t="str">
            <v>Guwahati</v>
          </cell>
        </row>
        <row r="1887">
          <cell r="E1887" t="str">
            <v>QB20INV0358</v>
          </cell>
          <cell r="F1887" t="str">
            <v>Instakart Service Pvt ltd</v>
          </cell>
          <cell r="G1887" t="str">
            <v>Jaipur</v>
          </cell>
        </row>
        <row r="1888">
          <cell r="E1888" t="str">
            <v>QB20INV0358</v>
          </cell>
          <cell r="F1888" t="str">
            <v>Instakart Service Pvt ltd</v>
          </cell>
          <cell r="G1888" t="str">
            <v>Jaipur</v>
          </cell>
        </row>
        <row r="1889">
          <cell r="E1889" t="str">
            <v>QB20INV0359</v>
          </cell>
          <cell r="F1889" t="str">
            <v>Instakart Service Pvt ltd</v>
          </cell>
          <cell r="G1889" t="str">
            <v xml:space="preserve">Coimbatore </v>
          </cell>
        </row>
        <row r="1890">
          <cell r="E1890" t="str">
            <v>QB20INV0359</v>
          </cell>
          <cell r="F1890" t="str">
            <v>Instakart Service Pvt ltd</v>
          </cell>
          <cell r="G1890" t="str">
            <v xml:space="preserve">Coimbatore </v>
          </cell>
        </row>
        <row r="1891">
          <cell r="E1891" t="str">
            <v>PIT20INV0018</v>
          </cell>
          <cell r="F1891" t="str">
            <v>ADITECH ICT PVT LTD</v>
          </cell>
          <cell r="G1891" t="str">
            <v>Navi Mumbai</v>
          </cell>
        </row>
        <row r="1892">
          <cell r="E1892" t="str">
            <v>PIT/NR/2021/0023</v>
          </cell>
          <cell r="F1892" t="str">
            <v>Alltronix</v>
          </cell>
          <cell r="G1892" t="str">
            <v>Bangalore</v>
          </cell>
        </row>
        <row r="1893">
          <cell r="E1893" t="str">
            <v>PIT/NR/2021/0023</v>
          </cell>
          <cell r="F1893" t="str">
            <v>Alltronix</v>
          </cell>
          <cell r="G1893" t="str">
            <v>Bangalore</v>
          </cell>
        </row>
        <row r="1894">
          <cell r="E1894" t="str">
            <v>PB20INV0711</v>
          </cell>
          <cell r="F1894" t="str">
            <v>Quinta Systems Pvt ltd</v>
          </cell>
          <cell r="G1894" t="str">
            <v>Bangalore</v>
          </cell>
        </row>
        <row r="1895">
          <cell r="E1895" t="str">
            <v>PB20INV0708</v>
          </cell>
          <cell r="F1895" t="str">
            <v>Quinta Systems Pvt ltd</v>
          </cell>
          <cell r="G1895" t="str">
            <v>Bangalore</v>
          </cell>
        </row>
        <row r="1896">
          <cell r="E1896" t="str">
            <v>PB20INV0708</v>
          </cell>
          <cell r="F1896" t="str">
            <v>Quinta Systems Pvt ltd</v>
          </cell>
          <cell r="G1896" t="str">
            <v>Bangalore</v>
          </cell>
        </row>
        <row r="1897">
          <cell r="E1897" t="str">
            <v>PB20INV0708</v>
          </cell>
          <cell r="F1897" t="str">
            <v>Quinta Systems Pvt ltd</v>
          </cell>
          <cell r="G1897" t="str">
            <v>Bangalore</v>
          </cell>
        </row>
        <row r="1898">
          <cell r="E1898" t="str">
            <v>PB20INV0718</v>
          </cell>
          <cell r="F1898" t="str">
            <v>Quinta Systems Pvt ltd</v>
          </cell>
          <cell r="G1898" t="str">
            <v>Bangalore</v>
          </cell>
        </row>
        <row r="1899">
          <cell r="E1899" t="str">
            <v>PB20INV0723</v>
          </cell>
          <cell r="F1899" t="str">
            <v>Quinta Systems Pvt ltd</v>
          </cell>
          <cell r="G1899" t="str">
            <v>Bangalore</v>
          </cell>
        </row>
        <row r="1900">
          <cell r="E1900" t="str">
            <v>PB20INV0724</v>
          </cell>
          <cell r="F1900" t="str">
            <v>Quinta Systems Pvt ltd</v>
          </cell>
          <cell r="G1900" t="str">
            <v>Bangalore</v>
          </cell>
        </row>
        <row r="1901">
          <cell r="E1901" t="str">
            <v>PB20INV0714</v>
          </cell>
          <cell r="F1901" t="str">
            <v>Spencer's Retail Ltd</v>
          </cell>
          <cell r="G1901" t="str">
            <v>Noida</v>
          </cell>
        </row>
        <row r="1902">
          <cell r="E1902" t="str">
            <v>PB20INV0715</v>
          </cell>
          <cell r="F1902" t="str">
            <v>Stallion Systems &amp; Solutions pvt Ltd</v>
          </cell>
          <cell r="G1902" t="str">
            <v>Kochi</v>
          </cell>
        </row>
        <row r="1903">
          <cell r="E1903" t="str">
            <v>PB20INV0715</v>
          </cell>
          <cell r="F1903" t="str">
            <v>Stallion Systems &amp; Solutions pvt Ltd</v>
          </cell>
          <cell r="G1903" t="str">
            <v>Kochi</v>
          </cell>
        </row>
        <row r="1904">
          <cell r="E1904" t="str">
            <v>PB20INV0717</v>
          </cell>
          <cell r="F1904" t="str">
            <v>Spencer's Retail Limited</v>
          </cell>
          <cell r="G1904" t="str">
            <v xml:space="preserve">Gomti Nagar </v>
          </cell>
        </row>
        <row r="1905">
          <cell r="E1905" t="str">
            <v>PB20INV0716</v>
          </cell>
          <cell r="F1905" t="str">
            <v>Tata Starbucks Limted</v>
          </cell>
          <cell r="G1905" t="str">
            <v>Pune</v>
          </cell>
        </row>
        <row r="1906">
          <cell r="E1906" t="str">
            <v>PB20INV0579</v>
          </cell>
          <cell r="F1906" t="str">
            <v xml:space="preserve">Smart Solutions </v>
          </cell>
          <cell r="G1906" t="str">
            <v>Delhi</v>
          </cell>
        </row>
        <row r="1907">
          <cell r="E1907" t="str">
            <v>PB20INV0719</v>
          </cell>
          <cell r="F1907" t="str">
            <v xml:space="preserve">Supreme Computer </v>
          </cell>
          <cell r="G1907" t="str">
            <v xml:space="preserve">Coimbatore </v>
          </cell>
        </row>
        <row r="1908">
          <cell r="E1908" t="str">
            <v>PB20INV0719</v>
          </cell>
          <cell r="F1908" t="str">
            <v xml:space="preserve">Supreme Computer </v>
          </cell>
          <cell r="G1908" t="str">
            <v xml:space="preserve">Coimbatore </v>
          </cell>
        </row>
        <row r="1909">
          <cell r="E1909" t="str">
            <v>PB20INV0719</v>
          </cell>
          <cell r="F1909" t="str">
            <v xml:space="preserve">Supreme Computer </v>
          </cell>
          <cell r="G1909" t="str">
            <v xml:space="preserve">Coimbatore </v>
          </cell>
        </row>
        <row r="1910">
          <cell r="E1910" t="str">
            <v>PB20INV0719</v>
          </cell>
          <cell r="F1910" t="str">
            <v xml:space="preserve">Supreme Computer </v>
          </cell>
          <cell r="G1910" t="str">
            <v xml:space="preserve">Coimbatore </v>
          </cell>
        </row>
        <row r="1911">
          <cell r="E1911" t="str">
            <v>PB20INV0719</v>
          </cell>
          <cell r="F1911" t="str">
            <v xml:space="preserve">Supreme Computer </v>
          </cell>
          <cell r="G1911" t="str">
            <v xml:space="preserve">Coimbatore </v>
          </cell>
        </row>
        <row r="1912">
          <cell r="E1912" t="str">
            <v>PB20INV0719</v>
          </cell>
          <cell r="F1912" t="str">
            <v xml:space="preserve">Supreme Computer </v>
          </cell>
          <cell r="G1912" t="str">
            <v xml:space="preserve">Coimbatore </v>
          </cell>
        </row>
        <row r="1913">
          <cell r="E1913" t="str">
            <v>PB20INV0719</v>
          </cell>
          <cell r="F1913" t="str">
            <v xml:space="preserve">Supreme Computer </v>
          </cell>
          <cell r="G1913" t="str">
            <v xml:space="preserve">Coimbatore </v>
          </cell>
        </row>
        <row r="1914">
          <cell r="E1914" t="str">
            <v>PB20INV0719</v>
          </cell>
          <cell r="F1914" t="str">
            <v xml:space="preserve">Supreme Computer </v>
          </cell>
          <cell r="G1914" t="str">
            <v xml:space="preserve">Coimbatore </v>
          </cell>
        </row>
        <row r="1915">
          <cell r="E1915" t="str">
            <v>PB20INV0722</v>
          </cell>
          <cell r="F1915" t="str">
            <v xml:space="preserve">Supreme Computer </v>
          </cell>
          <cell r="G1915" t="str">
            <v>Chennai</v>
          </cell>
        </row>
        <row r="1916">
          <cell r="E1916" t="str">
            <v>PB20INV0722</v>
          </cell>
          <cell r="F1916" t="str">
            <v xml:space="preserve">Supreme Computer </v>
          </cell>
          <cell r="G1916" t="str">
            <v>Chennai</v>
          </cell>
        </row>
        <row r="1917">
          <cell r="E1917" t="str">
            <v>PB20INV0722</v>
          </cell>
          <cell r="F1917" t="str">
            <v xml:space="preserve">Supreme Computer </v>
          </cell>
          <cell r="G1917" t="str">
            <v>Chennai</v>
          </cell>
        </row>
        <row r="1918">
          <cell r="E1918" t="str">
            <v>PB20INV0722</v>
          </cell>
          <cell r="F1918" t="str">
            <v xml:space="preserve">Supreme Computer </v>
          </cell>
          <cell r="G1918" t="str">
            <v>Chennai</v>
          </cell>
        </row>
        <row r="1919">
          <cell r="E1919" t="str">
            <v>PB20INV0722</v>
          </cell>
          <cell r="F1919" t="str">
            <v xml:space="preserve">Supreme Computer </v>
          </cell>
          <cell r="G1919" t="str">
            <v>Chennai</v>
          </cell>
        </row>
        <row r="1920">
          <cell r="E1920" t="str">
            <v>PB20INV0722</v>
          </cell>
          <cell r="F1920" t="str">
            <v xml:space="preserve">Supreme Computer </v>
          </cell>
          <cell r="G1920" t="str">
            <v>Chennai</v>
          </cell>
        </row>
        <row r="1921">
          <cell r="E1921" t="str">
            <v>PB20INV0722</v>
          </cell>
          <cell r="F1921" t="str">
            <v xml:space="preserve">Supreme Computer </v>
          </cell>
          <cell r="G1921" t="str">
            <v>Chennai</v>
          </cell>
        </row>
        <row r="1922">
          <cell r="E1922" t="str">
            <v>PB20INV0722</v>
          </cell>
          <cell r="F1922" t="str">
            <v xml:space="preserve">Supreme Computer </v>
          </cell>
          <cell r="G1922" t="str">
            <v>Chennai</v>
          </cell>
        </row>
        <row r="1923">
          <cell r="E1923" t="str">
            <v>PB20INV0721</v>
          </cell>
          <cell r="F1923" t="str">
            <v xml:space="preserve">Pos Technology </v>
          </cell>
          <cell r="G1923" t="str">
            <v xml:space="preserve">Mysore </v>
          </cell>
        </row>
        <row r="1924">
          <cell r="E1924" t="str">
            <v>PB20INV0721</v>
          </cell>
          <cell r="F1924" t="str">
            <v xml:space="preserve">Pos Technology </v>
          </cell>
          <cell r="G1924" t="str">
            <v xml:space="preserve">Mysore </v>
          </cell>
        </row>
        <row r="1925">
          <cell r="E1925" t="str">
            <v>PB20INV0721</v>
          </cell>
          <cell r="F1925" t="str">
            <v xml:space="preserve">Pos Technology </v>
          </cell>
          <cell r="G1925" t="str">
            <v xml:space="preserve">Mysore </v>
          </cell>
        </row>
        <row r="1926">
          <cell r="E1926" t="str">
            <v>PB20INV0721</v>
          </cell>
          <cell r="F1926" t="str">
            <v xml:space="preserve">Pos Technology </v>
          </cell>
          <cell r="G1926" t="str">
            <v xml:space="preserve">Mysore </v>
          </cell>
        </row>
        <row r="1927">
          <cell r="E1927" t="str">
            <v>PB20INV0725</v>
          </cell>
          <cell r="F1927" t="str">
            <v>Tata Starbucks Limited</v>
          </cell>
          <cell r="G1927" t="str">
            <v>Punjab</v>
          </cell>
        </row>
        <row r="1928">
          <cell r="E1928" t="str">
            <v>PB20INV0725</v>
          </cell>
          <cell r="F1928" t="str">
            <v>Tata Starbucks Limited</v>
          </cell>
          <cell r="G1928" t="str">
            <v>Punjab</v>
          </cell>
        </row>
        <row r="1929">
          <cell r="E1929" t="str">
            <v>QB20INV0389</v>
          </cell>
          <cell r="F1929" t="str">
            <v>Threpsi Solutions Pvt ltd</v>
          </cell>
          <cell r="G1929" t="str">
            <v>HYD</v>
          </cell>
        </row>
        <row r="1930">
          <cell r="E1930" t="str">
            <v>QB20INV0383</v>
          </cell>
          <cell r="F1930" t="str">
            <v>Instakart Service Pvt ltd</v>
          </cell>
          <cell r="G1930" t="str">
            <v>Ahmedabad</v>
          </cell>
        </row>
        <row r="1931">
          <cell r="E1931" t="str">
            <v>QB20INV0383</v>
          </cell>
          <cell r="F1931" t="str">
            <v>Instakart Service Pvt ltd</v>
          </cell>
          <cell r="G1931" t="str">
            <v>Ahmedabad</v>
          </cell>
        </row>
        <row r="1932">
          <cell r="E1932" t="str">
            <v>QB20INV0384</v>
          </cell>
          <cell r="F1932" t="str">
            <v>Instakart Service Pvt ltd</v>
          </cell>
          <cell r="G1932" t="str">
            <v>Krishnagiri</v>
          </cell>
        </row>
        <row r="1933">
          <cell r="E1933" t="str">
            <v>QB20INV0384</v>
          </cell>
          <cell r="F1933" t="str">
            <v>Instakart Service Pvt ltd</v>
          </cell>
          <cell r="G1933" t="str">
            <v>Krishnagiri</v>
          </cell>
        </row>
        <row r="1934">
          <cell r="E1934" t="str">
            <v>QB20INV0384</v>
          </cell>
          <cell r="F1934" t="str">
            <v>Instakart Service Pvt ltd</v>
          </cell>
          <cell r="G1934" t="str">
            <v>Krishnagiri</v>
          </cell>
        </row>
        <row r="1935">
          <cell r="E1935" t="str">
            <v>QB20INV0384</v>
          </cell>
          <cell r="F1935" t="str">
            <v>Instakart Service Pvt ltd</v>
          </cell>
          <cell r="G1935" t="str">
            <v>Krishnagiri</v>
          </cell>
        </row>
        <row r="1936">
          <cell r="E1936" t="str">
            <v>QB20INV0384</v>
          </cell>
          <cell r="F1936" t="str">
            <v>Instakart Service Pvt ltd</v>
          </cell>
          <cell r="G1936" t="str">
            <v>Krishnagiri</v>
          </cell>
        </row>
        <row r="1937">
          <cell r="E1937" t="str">
            <v>QB20INV0382</v>
          </cell>
          <cell r="F1937" t="str">
            <v>Instakart Service Pvt ltd</v>
          </cell>
          <cell r="G1937" t="str">
            <v xml:space="preserve">Haryana </v>
          </cell>
        </row>
        <row r="1938">
          <cell r="E1938" t="str">
            <v>QB20INV0382</v>
          </cell>
          <cell r="F1938" t="str">
            <v>Instakart Service Pvt ltd</v>
          </cell>
          <cell r="G1938" t="str">
            <v xml:space="preserve">Haryana </v>
          </cell>
        </row>
        <row r="1939">
          <cell r="E1939" t="str">
            <v>QB20INV0380</v>
          </cell>
          <cell r="F1939" t="str">
            <v>Instakart Service Pvt ltd</v>
          </cell>
          <cell r="G1939" t="str">
            <v>Thane</v>
          </cell>
        </row>
        <row r="1940">
          <cell r="E1940" t="str">
            <v>QB20INV0380</v>
          </cell>
          <cell r="F1940" t="str">
            <v>Instakart Service Pvt ltd</v>
          </cell>
          <cell r="G1940" t="str">
            <v>Thane</v>
          </cell>
        </row>
        <row r="1941">
          <cell r="E1941" t="str">
            <v>QB20INV0377</v>
          </cell>
          <cell r="F1941" t="str">
            <v>Instakart Service Pvt ltd</v>
          </cell>
          <cell r="G1941" t="str">
            <v>Bhiwandi</v>
          </cell>
        </row>
        <row r="1942">
          <cell r="E1942" t="str">
            <v>QB20INV0377</v>
          </cell>
          <cell r="F1942" t="str">
            <v>Instakart Service Pvt ltd</v>
          </cell>
          <cell r="G1942" t="str">
            <v>Bhiwandi</v>
          </cell>
        </row>
        <row r="1943">
          <cell r="E1943" t="str">
            <v>QB20INV0373</v>
          </cell>
          <cell r="F1943" t="str">
            <v>Instakart Service Pvt ltd</v>
          </cell>
          <cell r="G1943" t="str">
            <v>Indore</v>
          </cell>
        </row>
        <row r="1944">
          <cell r="E1944" t="str">
            <v>QB20INV0373</v>
          </cell>
          <cell r="F1944" t="str">
            <v>Instakart Service Pvt ltd</v>
          </cell>
          <cell r="G1944" t="str">
            <v>Indore</v>
          </cell>
        </row>
        <row r="1945">
          <cell r="E1945" t="str">
            <v>QB20INV0387</v>
          </cell>
          <cell r="F1945" t="str">
            <v>Instakart Service Pvt ltd</v>
          </cell>
          <cell r="G1945" t="str">
            <v>West bengala</v>
          </cell>
        </row>
        <row r="1946">
          <cell r="E1946" t="str">
            <v>QB20INV0387</v>
          </cell>
          <cell r="F1946" t="str">
            <v>Instakart Service Pvt ltd</v>
          </cell>
          <cell r="G1946" t="str">
            <v>West bengala</v>
          </cell>
        </row>
        <row r="1947">
          <cell r="E1947" t="str">
            <v>QB20INV0387</v>
          </cell>
          <cell r="F1947" t="str">
            <v>Instakart Service Pvt ltd</v>
          </cell>
          <cell r="G1947" t="str">
            <v>West bengala</v>
          </cell>
        </row>
        <row r="1948">
          <cell r="E1948" t="str">
            <v>QB20INV0387</v>
          </cell>
          <cell r="F1948" t="str">
            <v>Instakart Service Pvt ltd</v>
          </cell>
          <cell r="G1948" t="str">
            <v>West bengala</v>
          </cell>
        </row>
        <row r="1949">
          <cell r="E1949" t="str">
            <v>QB20INV0387</v>
          </cell>
          <cell r="F1949" t="str">
            <v>Instakart Service Pvt ltd</v>
          </cell>
          <cell r="G1949" t="str">
            <v>West bengala</v>
          </cell>
        </row>
        <row r="1950">
          <cell r="E1950" t="str">
            <v>QB20INV0388</v>
          </cell>
          <cell r="F1950" t="str">
            <v>Mahindra Logistics Limited</v>
          </cell>
          <cell r="G1950" t="str">
            <v>Assam</v>
          </cell>
        </row>
        <row r="1951">
          <cell r="E1951" t="str">
            <v>QB20INV0388</v>
          </cell>
          <cell r="F1951" t="str">
            <v>Mahindra Logistics Limited</v>
          </cell>
          <cell r="G1951" t="str">
            <v>Assam</v>
          </cell>
        </row>
        <row r="1952">
          <cell r="F1952" t="str">
            <v xml:space="preserve">Communications Test Design India </v>
          </cell>
          <cell r="G1952" t="str">
            <v xml:space="preserve">Gurugon </v>
          </cell>
        </row>
        <row r="1953">
          <cell r="E1953" t="str">
            <v>QB20INV0369</v>
          </cell>
          <cell r="F1953" t="str">
            <v>Instakart Service Pvt ltd</v>
          </cell>
          <cell r="G1953" t="str">
            <v>Chattisgarh</v>
          </cell>
        </row>
        <row r="1954">
          <cell r="E1954" t="str">
            <v>QB20INV0369</v>
          </cell>
          <cell r="F1954" t="str">
            <v>Instakart Service Pvt ltd</v>
          </cell>
          <cell r="G1954" t="str">
            <v>Chattisgarh</v>
          </cell>
        </row>
        <row r="1955">
          <cell r="E1955" t="str">
            <v>QB20INV0368</v>
          </cell>
          <cell r="F1955" t="str">
            <v>Instakart Service Pvt ltd</v>
          </cell>
          <cell r="G1955" t="str">
            <v>Bihar</v>
          </cell>
        </row>
        <row r="1956">
          <cell r="E1956" t="str">
            <v>QB20INV0368</v>
          </cell>
          <cell r="F1956" t="str">
            <v>Instakart Service Pvt ltd</v>
          </cell>
          <cell r="G1956" t="str">
            <v>Bihar</v>
          </cell>
        </row>
        <row r="1957">
          <cell r="E1957" t="str">
            <v>QB20INV0366</v>
          </cell>
          <cell r="F1957" t="str">
            <v>Instakart Service Pvt ltd</v>
          </cell>
          <cell r="G1957" t="str">
            <v>Odisha</v>
          </cell>
        </row>
        <row r="1958">
          <cell r="E1958" t="str">
            <v>QB20INV0366</v>
          </cell>
          <cell r="F1958" t="str">
            <v>Instakart Service Pvt ltd</v>
          </cell>
          <cell r="G1958" t="str">
            <v>Odisha</v>
          </cell>
        </row>
        <row r="1959">
          <cell r="E1959" t="str">
            <v>QB20INV0365</v>
          </cell>
          <cell r="F1959" t="str">
            <v>Instakart Service Pvt ltd</v>
          </cell>
          <cell r="G1959" t="str">
            <v>Coimbatore</v>
          </cell>
        </row>
        <row r="1960">
          <cell r="E1960" t="str">
            <v>QB20INV0365</v>
          </cell>
          <cell r="F1960" t="str">
            <v>Instakart Service Pvt ltd</v>
          </cell>
          <cell r="G1960" t="str">
            <v>Coimbatore</v>
          </cell>
        </row>
        <row r="1961">
          <cell r="E1961" t="str">
            <v>QB20INV0385</v>
          </cell>
          <cell r="F1961" t="str">
            <v>Instakart Service Pvt ltd</v>
          </cell>
          <cell r="G1961" t="str">
            <v>krishanagiri</v>
          </cell>
        </row>
        <row r="1962">
          <cell r="E1962" t="str">
            <v>QB20INV0385</v>
          </cell>
          <cell r="F1962" t="str">
            <v>Instakart Service Pvt ltd</v>
          </cell>
          <cell r="G1962" t="str">
            <v>krishanagiri</v>
          </cell>
        </row>
        <row r="1963">
          <cell r="E1963" t="str">
            <v>QB20INV0386</v>
          </cell>
          <cell r="F1963" t="str">
            <v>Instakart Service Pvt ltd</v>
          </cell>
          <cell r="G1963" t="str">
            <v>West bengal</v>
          </cell>
        </row>
        <row r="1964">
          <cell r="E1964" t="str">
            <v>QB20INV0386</v>
          </cell>
          <cell r="F1964" t="str">
            <v>Instakart Service Pvt ltd</v>
          </cell>
          <cell r="G1964" t="str">
            <v>West bengal</v>
          </cell>
        </row>
        <row r="1965">
          <cell r="E1965" t="str">
            <v>QB20INV0364</v>
          </cell>
          <cell r="F1965" t="str">
            <v>Instakart Service Pvt ltd</v>
          </cell>
          <cell r="G1965" t="str">
            <v>Jaipur</v>
          </cell>
        </row>
        <row r="1966">
          <cell r="E1966" t="str">
            <v>QB20INV0364</v>
          </cell>
          <cell r="F1966" t="str">
            <v>Instakart Service Pvt ltd</v>
          </cell>
          <cell r="G1966" t="str">
            <v>Jaipur</v>
          </cell>
        </row>
        <row r="1967">
          <cell r="E1967" t="str">
            <v>QB20INV0367</v>
          </cell>
          <cell r="F1967" t="str">
            <v>Instakart Service Pvt ltd</v>
          </cell>
          <cell r="G1967" t="str">
            <v>Assam</v>
          </cell>
        </row>
        <row r="1968">
          <cell r="E1968" t="str">
            <v>QB20INV0367</v>
          </cell>
          <cell r="F1968" t="str">
            <v>Instakart Service Pvt ltd</v>
          </cell>
          <cell r="G1968" t="str">
            <v>Assam</v>
          </cell>
        </row>
        <row r="1969">
          <cell r="E1969" t="str">
            <v>QB20INV0374</v>
          </cell>
          <cell r="F1969" t="str">
            <v>Instakart Service Pvt ltd</v>
          </cell>
          <cell r="G1969" t="str">
            <v>Ahmedabad</v>
          </cell>
        </row>
        <row r="1970">
          <cell r="E1970" t="str">
            <v>QB20INV0374</v>
          </cell>
          <cell r="F1970" t="str">
            <v>Instakart Service Pvt ltd</v>
          </cell>
          <cell r="G1970" t="str">
            <v>Ahmedabad</v>
          </cell>
        </row>
        <row r="1971">
          <cell r="E1971" t="str">
            <v>QB20INV0375</v>
          </cell>
          <cell r="F1971" t="str">
            <v>Instakart Service Pvt ltd</v>
          </cell>
          <cell r="G1971" t="str">
            <v>Indore</v>
          </cell>
        </row>
        <row r="1972">
          <cell r="E1972" t="str">
            <v>QB20INV0375</v>
          </cell>
          <cell r="F1972" t="str">
            <v>Instakart Service Pvt ltd</v>
          </cell>
          <cell r="G1972" t="str">
            <v>Indore</v>
          </cell>
        </row>
        <row r="1973">
          <cell r="E1973" t="str">
            <v>QB20INV0376</v>
          </cell>
          <cell r="F1973" t="str">
            <v>Instakart Service Pvt ltd</v>
          </cell>
          <cell r="G1973" t="str">
            <v>Bhiwandi</v>
          </cell>
        </row>
        <row r="1974">
          <cell r="E1974" t="str">
            <v>QB20INV0376</v>
          </cell>
          <cell r="F1974" t="str">
            <v>Instakart Service Pvt ltd</v>
          </cell>
          <cell r="G1974" t="str">
            <v>Bhiwandi</v>
          </cell>
        </row>
        <row r="1975">
          <cell r="E1975" t="str">
            <v>QB20INV0379</v>
          </cell>
          <cell r="F1975" t="str">
            <v>Instakart Service Pvt ltd</v>
          </cell>
          <cell r="G1975" t="str">
            <v xml:space="preserve">Haryana </v>
          </cell>
        </row>
        <row r="1976">
          <cell r="E1976" t="str">
            <v>QB20INV0379</v>
          </cell>
          <cell r="F1976" t="str">
            <v>Instakart Service Pvt ltd</v>
          </cell>
          <cell r="G1976" t="str">
            <v xml:space="preserve">Haryana </v>
          </cell>
        </row>
        <row r="1977">
          <cell r="E1977" t="str">
            <v>QB20INV0371</v>
          </cell>
          <cell r="F1977" t="str">
            <v>Instakart Service Pvt ltd</v>
          </cell>
          <cell r="G1977" t="str">
            <v xml:space="preserve">Haryana </v>
          </cell>
        </row>
        <row r="1978">
          <cell r="E1978" t="str">
            <v>QB20INV0371</v>
          </cell>
          <cell r="F1978" t="str">
            <v>Instakart Service Pvt ltd</v>
          </cell>
          <cell r="G1978" t="str">
            <v xml:space="preserve">Haryana </v>
          </cell>
        </row>
        <row r="1979">
          <cell r="E1979" t="str">
            <v>PIT20INV00022</v>
          </cell>
          <cell r="F1979" t="str">
            <v>Aditech ICT Pvt ltd</v>
          </cell>
          <cell r="G1979" t="str">
            <v>Navi Mumbai</v>
          </cell>
        </row>
        <row r="1980">
          <cell r="E1980" t="str">
            <v>PIT20INV00021</v>
          </cell>
          <cell r="F1980" t="str">
            <v>Tacitine Consulting Pvt ltd</v>
          </cell>
          <cell r="G1980" t="str">
            <v>Bangalore</v>
          </cell>
        </row>
        <row r="1981">
          <cell r="E1981" t="str">
            <v>PIT20INV00020</v>
          </cell>
          <cell r="F1981" t="str">
            <v>Technofour</v>
          </cell>
          <cell r="G1981" t="str">
            <v>Pune</v>
          </cell>
        </row>
        <row r="1982">
          <cell r="E1982" t="str">
            <v>PB20INV0728</v>
          </cell>
          <cell r="F1982" t="str">
            <v>Software House</v>
          </cell>
          <cell r="G1982" t="str">
            <v xml:space="preserve">Kolkata </v>
          </cell>
        </row>
        <row r="1983">
          <cell r="E1983" t="str">
            <v>PB20INV0731</v>
          </cell>
          <cell r="F1983" t="str">
            <v>Turbonet-More Retail Limited</v>
          </cell>
          <cell r="G1983" t="str">
            <v xml:space="preserve">Hayana </v>
          </cell>
        </row>
        <row r="1984">
          <cell r="E1984" t="str">
            <v>PB20INV0727</v>
          </cell>
          <cell r="F1984" t="str">
            <v>Quinta Systems Pvt Ltd</v>
          </cell>
          <cell r="G1984" t="str">
            <v>Bangalore</v>
          </cell>
        </row>
        <row r="1985">
          <cell r="E1985" t="str">
            <v>PB20INV0703</v>
          </cell>
          <cell r="F1985" t="str">
            <v xml:space="preserve">Hollasons Tranding Company Pvt ltd </v>
          </cell>
          <cell r="G1985" t="str">
            <v>Bangalore</v>
          </cell>
        </row>
        <row r="1986">
          <cell r="E1986" t="str">
            <v>PB20INV0703</v>
          </cell>
          <cell r="F1986" t="str">
            <v xml:space="preserve">Hollasons Tranding Company Pvt ltd </v>
          </cell>
          <cell r="G1986" t="str">
            <v>Bangalore</v>
          </cell>
        </row>
        <row r="1987">
          <cell r="E1987" t="str">
            <v>PB20INV0730</v>
          </cell>
          <cell r="F1987" t="str">
            <v>SnapBizz Cloud Tech Pvt Ltd</v>
          </cell>
          <cell r="G1987" t="str">
            <v>Bangalore</v>
          </cell>
        </row>
        <row r="1988">
          <cell r="E1988" t="str">
            <v>PB20INV0729</v>
          </cell>
          <cell r="F1988" t="str">
            <v xml:space="preserve">Hollasons Tranding Company Pvt ltd </v>
          </cell>
          <cell r="G1988" t="str">
            <v>Bangalore</v>
          </cell>
        </row>
        <row r="1989">
          <cell r="E1989" t="str">
            <v>PB20INV0729</v>
          </cell>
          <cell r="F1989" t="str">
            <v xml:space="preserve">Hollasons Tranding Company Pvt ltd </v>
          </cell>
          <cell r="G1989" t="str">
            <v>Bangalore</v>
          </cell>
        </row>
        <row r="1990">
          <cell r="E1990" t="str">
            <v>PB20INV0733</v>
          </cell>
          <cell r="F1990" t="str">
            <v xml:space="preserve">Hollasons Tranding Company Pvt ltd </v>
          </cell>
          <cell r="G1990" t="str">
            <v>Bangalore</v>
          </cell>
        </row>
        <row r="1991">
          <cell r="E1991" t="str">
            <v>PB20INV0733</v>
          </cell>
          <cell r="F1991" t="str">
            <v xml:space="preserve">Hollasons Tranding Company Pvt ltd </v>
          </cell>
          <cell r="G1991" t="str">
            <v>Bangalore</v>
          </cell>
        </row>
        <row r="1992">
          <cell r="E1992" t="str">
            <v>PB20INV0733</v>
          </cell>
          <cell r="F1992" t="str">
            <v xml:space="preserve">Hollasons Tranding Company Pvt ltd </v>
          </cell>
          <cell r="G1992" t="str">
            <v>Bangalore</v>
          </cell>
        </row>
        <row r="1993">
          <cell r="E1993" t="str">
            <v>PB20INV0732</v>
          </cell>
          <cell r="F1993" t="str">
            <v>Quinta Systems Pvt ltd</v>
          </cell>
          <cell r="G1993" t="str">
            <v>Bangalore</v>
          </cell>
        </row>
        <row r="1994">
          <cell r="E1994" t="str">
            <v>PB20INV0732</v>
          </cell>
          <cell r="F1994" t="str">
            <v>Quinta Systems Pvt ltd</v>
          </cell>
          <cell r="G1994" t="str">
            <v>Bangalore</v>
          </cell>
        </row>
        <row r="1995">
          <cell r="E1995" t="str">
            <v>PB20INV0732</v>
          </cell>
          <cell r="F1995" t="str">
            <v>Quinta Systems Pvt ltd</v>
          </cell>
          <cell r="G1995" t="str">
            <v>Bangalore</v>
          </cell>
        </row>
        <row r="1996">
          <cell r="E1996" t="str">
            <v>PB20INV0732</v>
          </cell>
          <cell r="F1996" t="str">
            <v>Quinta Systems Pvt ltd</v>
          </cell>
          <cell r="G1996" t="str">
            <v>Bangalore</v>
          </cell>
        </row>
        <row r="1997">
          <cell r="E1997" t="str">
            <v>QB20INV0390</v>
          </cell>
          <cell r="F1997" t="str">
            <v>Auriopro Solution Ltd</v>
          </cell>
          <cell r="G1997" t="str">
            <v>Navi Mumbai</v>
          </cell>
        </row>
        <row r="1998">
          <cell r="E1998" t="str">
            <v>QBLR/DEMO/OUT/0259</v>
          </cell>
          <cell r="F1998" t="str">
            <v xml:space="preserve">Communications test Design </v>
          </cell>
          <cell r="G1998" t="str">
            <v>Navi Mumai</v>
          </cell>
        </row>
        <row r="1999">
          <cell r="E1999" t="str">
            <v>PB20INV0752</v>
          </cell>
          <cell r="F1999" t="str">
            <v>Itecsys technologies Pvt Ltd</v>
          </cell>
          <cell r="G1999" t="str">
            <v>Banglore</v>
          </cell>
        </row>
        <row r="2000">
          <cell r="E2000" t="str">
            <v>PB20INV0752</v>
          </cell>
          <cell r="F2000" t="str">
            <v>Itecsys technologies Pvt Ltd</v>
          </cell>
          <cell r="G2000" t="str">
            <v>Banglore</v>
          </cell>
        </row>
        <row r="2001">
          <cell r="E2001" t="str">
            <v>PB20INV0752</v>
          </cell>
          <cell r="F2001" t="str">
            <v>Itecsys technologies Pvt Ltd</v>
          </cell>
          <cell r="G2001" t="str">
            <v>Banglore</v>
          </cell>
        </row>
        <row r="2002">
          <cell r="E2002" t="str">
            <v>PB20INV0752</v>
          </cell>
          <cell r="F2002" t="str">
            <v>Itecsys technologies Pvt Ltd</v>
          </cell>
          <cell r="G2002" t="str">
            <v>Banglore</v>
          </cell>
        </row>
        <row r="2003">
          <cell r="E2003" t="str">
            <v>PB20INV0751</v>
          </cell>
          <cell r="F2003" t="str">
            <v>Quinta Systems Pvt Ltd</v>
          </cell>
          <cell r="G2003" t="str">
            <v>Banglore</v>
          </cell>
        </row>
        <row r="2004">
          <cell r="E2004" t="str">
            <v>PB20INV0751</v>
          </cell>
          <cell r="F2004" t="str">
            <v>Quinta Systems Pvt Ltd</v>
          </cell>
          <cell r="G2004" t="str">
            <v>Banglore</v>
          </cell>
        </row>
        <row r="2005">
          <cell r="E2005" t="str">
            <v>PB20INV0751</v>
          </cell>
          <cell r="F2005" t="str">
            <v>Quinta Systems Pvt Ltd</v>
          </cell>
          <cell r="G2005" t="str">
            <v>Banglore</v>
          </cell>
        </row>
        <row r="2006">
          <cell r="E2006" t="str">
            <v>PB20INV0749</v>
          </cell>
          <cell r="F2006" t="str">
            <v>Quinta Systems Pvt Ltd</v>
          </cell>
          <cell r="G2006" t="str">
            <v>Banglore</v>
          </cell>
        </row>
        <row r="2007">
          <cell r="E2007" t="str">
            <v>PB20INV0749</v>
          </cell>
          <cell r="F2007" t="str">
            <v>Quinta Systems Pvt Ltd</v>
          </cell>
          <cell r="G2007" t="str">
            <v>Banglore</v>
          </cell>
        </row>
        <row r="2008">
          <cell r="E2008" t="str">
            <v>PB20INV0749</v>
          </cell>
          <cell r="F2008" t="str">
            <v>Quinta Systems Pvt Ltd</v>
          </cell>
          <cell r="G2008" t="str">
            <v>Banglore</v>
          </cell>
        </row>
        <row r="2009">
          <cell r="E2009" t="str">
            <v>PB20INV0749</v>
          </cell>
          <cell r="F2009" t="str">
            <v>Quinta Systems Pvt Ltd</v>
          </cell>
          <cell r="G2009" t="str">
            <v>Banglore</v>
          </cell>
        </row>
        <row r="2010">
          <cell r="E2010" t="str">
            <v>PB20INV0748</v>
          </cell>
          <cell r="F2010" t="str">
            <v xml:space="preserve">Smart Solutions </v>
          </cell>
          <cell r="G2010" t="str">
            <v>New Delhi</v>
          </cell>
        </row>
        <row r="2011">
          <cell r="E2011" t="str">
            <v>PB20INV0748</v>
          </cell>
          <cell r="F2011" t="str">
            <v xml:space="preserve">Smart Solutions </v>
          </cell>
          <cell r="G2011" t="str">
            <v>New Delhi</v>
          </cell>
        </row>
        <row r="2012">
          <cell r="E2012" t="str">
            <v>QB20INV0391</v>
          </cell>
          <cell r="F2012" t="str">
            <v xml:space="preserve">Busybees Logistics Solutions Pvt ltd </v>
          </cell>
          <cell r="G2012" t="str">
            <v xml:space="preserve">Pune </v>
          </cell>
        </row>
        <row r="2013">
          <cell r="E2013" t="str">
            <v>QB20INV0391</v>
          </cell>
          <cell r="F2013" t="str">
            <v xml:space="preserve">Busybees Logistics Solutions Pvt ltd </v>
          </cell>
          <cell r="G2013" t="str">
            <v xml:space="preserve">Pune </v>
          </cell>
        </row>
        <row r="2014">
          <cell r="E2014" t="str">
            <v>QB20INV0391</v>
          </cell>
          <cell r="F2014" t="str">
            <v xml:space="preserve">Busybees Logistics Solutions Pvt ltd </v>
          </cell>
          <cell r="G2014" t="str">
            <v xml:space="preserve">Pune </v>
          </cell>
        </row>
        <row r="2015">
          <cell r="E2015" t="str">
            <v>QB20INV0391</v>
          </cell>
          <cell r="F2015" t="str">
            <v xml:space="preserve">Busybees Logistics Solutions Pvt ltd </v>
          </cell>
          <cell r="G2015" t="str">
            <v xml:space="preserve">Pune </v>
          </cell>
        </row>
        <row r="2016">
          <cell r="E2016" t="str">
            <v>QBLR/DEMO/OUT/0261</v>
          </cell>
          <cell r="F2016" t="str">
            <v>New land India Inc</v>
          </cell>
          <cell r="G2016" t="str">
            <v>Noida</v>
          </cell>
        </row>
        <row r="2017">
          <cell r="E2017" t="str">
            <v>QBLR/DEMO/OUT/0262</v>
          </cell>
          <cell r="F2017" t="str">
            <v>Quinta System pvt Ltd</v>
          </cell>
          <cell r="G2017" t="str">
            <v>Mumbai</v>
          </cell>
        </row>
        <row r="2018">
          <cell r="E2018" t="str">
            <v>QB20INV0398</v>
          </cell>
          <cell r="F2018" t="str">
            <v>Instakart Service Pvt ltd</v>
          </cell>
          <cell r="G2018" t="str">
            <v>TN</v>
          </cell>
        </row>
        <row r="2019">
          <cell r="E2019" t="str">
            <v>QB20INV0393</v>
          </cell>
          <cell r="F2019" t="str">
            <v>Instakart Service Pvt ltd</v>
          </cell>
          <cell r="G2019" t="str">
            <v>Pune</v>
          </cell>
        </row>
        <row r="2020">
          <cell r="E2020" t="str">
            <v>QB20INV0393</v>
          </cell>
          <cell r="F2020" t="str">
            <v>Instakart Service Pvt ltd</v>
          </cell>
          <cell r="G2020" t="str">
            <v>Pune</v>
          </cell>
        </row>
        <row r="2021">
          <cell r="E2021" t="str">
            <v>QB20INV0393</v>
          </cell>
          <cell r="F2021" t="str">
            <v>Instakart Service Pvt ltd</v>
          </cell>
          <cell r="G2021" t="str">
            <v>Pune</v>
          </cell>
        </row>
        <row r="2022">
          <cell r="E2022" t="str">
            <v>QB20INV0393</v>
          </cell>
          <cell r="F2022" t="str">
            <v>Instakart Service Pvt ltd</v>
          </cell>
          <cell r="G2022" t="str">
            <v>Pune</v>
          </cell>
        </row>
        <row r="2023">
          <cell r="E2023" t="str">
            <v>QB20INV0393</v>
          </cell>
          <cell r="F2023" t="str">
            <v>Instakart Service Pvt ltd</v>
          </cell>
          <cell r="G2023" t="str">
            <v>Pune</v>
          </cell>
        </row>
        <row r="2024">
          <cell r="E2024" t="str">
            <v>QB20INV0395</v>
          </cell>
          <cell r="F2024" t="str">
            <v>Instakart Service Pvt ltd</v>
          </cell>
          <cell r="G2024" t="str">
            <v>Lucknow</v>
          </cell>
        </row>
        <row r="2025">
          <cell r="E2025" t="str">
            <v>QB20INV0395</v>
          </cell>
          <cell r="F2025" t="str">
            <v>Instakart Service Pvt ltd</v>
          </cell>
          <cell r="G2025" t="str">
            <v>Lucknow</v>
          </cell>
        </row>
        <row r="2026">
          <cell r="E2026" t="str">
            <v>QB20INV0394</v>
          </cell>
          <cell r="F2026" t="str">
            <v>Instakart Service Pvt ltd</v>
          </cell>
          <cell r="G2026" t="str">
            <v>Pune</v>
          </cell>
        </row>
        <row r="2027">
          <cell r="E2027" t="str">
            <v>QB20INV0394</v>
          </cell>
          <cell r="F2027" t="str">
            <v>Instakart Service Pvt ltd</v>
          </cell>
          <cell r="G2027" t="str">
            <v>Pune</v>
          </cell>
        </row>
        <row r="2028">
          <cell r="E2028" t="str">
            <v>QB20INV0396</v>
          </cell>
          <cell r="F2028" t="str">
            <v>Instakart Service Pvt ltd</v>
          </cell>
          <cell r="G2028" t="str">
            <v>Lucknow</v>
          </cell>
        </row>
        <row r="2029">
          <cell r="E2029" t="str">
            <v>QB20INV0396</v>
          </cell>
          <cell r="F2029" t="str">
            <v>Instakart Service Pvt ltd</v>
          </cell>
          <cell r="G2029" t="str">
            <v>Lucknow</v>
          </cell>
        </row>
        <row r="2030">
          <cell r="E2030" t="str">
            <v>PB20INV0759</v>
          </cell>
          <cell r="F2030" t="str">
            <v>Hollasons Trading Company Pvt ltd</v>
          </cell>
          <cell r="G2030" t="str">
            <v>Bangalore</v>
          </cell>
        </row>
        <row r="2031">
          <cell r="E2031" t="str">
            <v>PB20INV0758</v>
          </cell>
          <cell r="F2031" t="str">
            <v>Hollasons Trading Company Pvt ltd</v>
          </cell>
          <cell r="G2031" t="str">
            <v>Bangalore</v>
          </cell>
        </row>
        <row r="2032">
          <cell r="E2032" t="str">
            <v>PB20INV0758</v>
          </cell>
          <cell r="F2032" t="str">
            <v>Hollasons Trading Company Pvt ltd</v>
          </cell>
          <cell r="G2032" t="str">
            <v>Bangalore</v>
          </cell>
        </row>
        <row r="2033">
          <cell r="E2033" t="str">
            <v>PB20INV0747</v>
          </cell>
          <cell r="F2033" t="str">
            <v xml:space="preserve">ABS Technologies </v>
          </cell>
          <cell r="G2033" t="str">
            <v xml:space="preserve">Ranchi </v>
          </cell>
        </row>
        <row r="2034">
          <cell r="E2034" t="str">
            <v>PB20INV0747</v>
          </cell>
          <cell r="F2034" t="str">
            <v xml:space="preserve">ABS Technologies </v>
          </cell>
          <cell r="G2034" t="str">
            <v xml:space="preserve">Ranchi </v>
          </cell>
        </row>
        <row r="2035">
          <cell r="E2035" t="str">
            <v>PB20INV0747</v>
          </cell>
          <cell r="F2035" t="str">
            <v xml:space="preserve">ABS Technologies </v>
          </cell>
          <cell r="G2035" t="str">
            <v xml:space="preserve">Ranchi </v>
          </cell>
        </row>
        <row r="2036">
          <cell r="E2036" t="str">
            <v>PB20INV0754</v>
          </cell>
          <cell r="F2036" t="str">
            <v xml:space="preserve">Reliance Retail Limited </v>
          </cell>
          <cell r="G2036" t="str">
            <v>New delhi</v>
          </cell>
        </row>
        <row r="2037">
          <cell r="E2037" t="str">
            <v>PB20INV0760</v>
          </cell>
          <cell r="F2037" t="str">
            <v>Complete Solution</v>
          </cell>
          <cell r="G2037" t="str">
            <v xml:space="preserve">Assam </v>
          </cell>
        </row>
        <row r="2038">
          <cell r="E2038" t="str">
            <v>PB20INV0760</v>
          </cell>
          <cell r="F2038" t="str">
            <v>Complete Solution</v>
          </cell>
          <cell r="G2038" t="str">
            <v xml:space="preserve">Assam </v>
          </cell>
        </row>
        <row r="2039">
          <cell r="E2039" t="str">
            <v>PB20INV0755</v>
          </cell>
          <cell r="F2039" t="str">
            <v>Trent Hypermarkets Pvt ltd</v>
          </cell>
          <cell r="G2039" t="str">
            <v>Bangalore</v>
          </cell>
        </row>
        <row r="2040">
          <cell r="E2040" t="str">
            <v>PB20INV0755</v>
          </cell>
          <cell r="F2040" t="str">
            <v>Trent Hypermarkets Pvt ltd</v>
          </cell>
          <cell r="G2040" t="str">
            <v>Bangalore</v>
          </cell>
        </row>
        <row r="2041">
          <cell r="E2041" t="str">
            <v>PB20INV0755</v>
          </cell>
          <cell r="F2041" t="str">
            <v>Trent Hypermarkets Pvt ltd</v>
          </cell>
          <cell r="G2041" t="str">
            <v>Bangalore</v>
          </cell>
        </row>
        <row r="2042">
          <cell r="E2042" t="str">
            <v>PB20INV0755</v>
          </cell>
          <cell r="F2042" t="str">
            <v>Trent Hypermarkets Pvt ltd</v>
          </cell>
          <cell r="G2042" t="str">
            <v>Bangalore</v>
          </cell>
        </row>
        <row r="2043">
          <cell r="E2043" t="str">
            <v>PB20INV0755</v>
          </cell>
          <cell r="F2043" t="str">
            <v>Trent Hypermarkets Pvt ltd</v>
          </cell>
          <cell r="G2043" t="str">
            <v>Bangalore</v>
          </cell>
        </row>
        <row r="2044">
          <cell r="E2044" t="str">
            <v>PB20INV0761</v>
          </cell>
          <cell r="F2044" t="str">
            <v>Ratnadeep Retail Pvt ltd</v>
          </cell>
          <cell r="G2044" t="str">
            <v>Hyderabad</v>
          </cell>
        </row>
        <row r="2045">
          <cell r="E2045" t="str">
            <v>PB20INV0761</v>
          </cell>
          <cell r="F2045" t="str">
            <v>Ratnadeep Retail Pvt ltd</v>
          </cell>
          <cell r="G2045" t="str">
            <v>Hyderabad</v>
          </cell>
        </row>
        <row r="2046">
          <cell r="E2046" t="str">
            <v>PB20INV0765</v>
          </cell>
          <cell r="F2046" t="str">
            <v>Ratnadeep Retail Pvt ltd</v>
          </cell>
          <cell r="G2046" t="str">
            <v>Hyderabad</v>
          </cell>
        </row>
        <row r="2047">
          <cell r="E2047" t="str">
            <v>PB20INV0765</v>
          </cell>
          <cell r="F2047" t="str">
            <v>Ratnadeep Retail Pvt ltd</v>
          </cell>
          <cell r="G2047" t="str">
            <v>Hyderabad</v>
          </cell>
        </row>
        <row r="2048">
          <cell r="E2048" t="str">
            <v>PB20INV0765</v>
          </cell>
          <cell r="F2048" t="str">
            <v>Ratnadeep Retail Pvt ltd</v>
          </cell>
          <cell r="G2048" t="str">
            <v>Hyderabad</v>
          </cell>
        </row>
        <row r="2049">
          <cell r="E2049" t="str">
            <v>PB20INV0765</v>
          </cell>
          <cell r="F2049" t="str">
            <v>Ratnadeep Retail Pvt ltd</v>
          </cell>
          <cell r="G2049" t="str">
            <v>Hyderabad</v>
          </cell>
        </row>
        <row r="2050">
          <cell r="E2050" t="str">
            <v>PB20INV0765</v>
          </cell>
          <cell r="F2050" t="str">
            <v>Ratnadeep Retail Pvt ltd</v>
          </cell>
          <cell r="G2050" t="str">
            <v>Hyderabad</v>
          </cell>
        </row>
        <row r="2051">
          <cell r="E2051" t="str">
            <v>PB20INV0765</v>
          </cell>
          <cell r="F2051" t="str">
            <v>Ratnadeep Retail Pvt ltd</v>
          </cell>
          <cell r="G2051" t="str">
            <v>Hyderabad</v>
          </cell>
        </row>
        <row r="2052">
          <cell r="E2052" t="str">
            <v>PB20INV0765</v>
          </cell>
          <cell r="F2052" t="str">
            <v>Ratnadeep Retail Pvt ltd</v>
          </cell>
          <cell r="G2052" t="str">
            <v>Hyderabad</v>
          </cell>
        </row>
        <row r="2053">
          <cell r="E2053" t="str">
            <v>PB20INV0765</v>
          </cell>
          <cell r="F2053" t="str">
            <v>Ratnadeep Retail Pvt ltd</v>
          </cell>
          <cell r="G2053" t="str">
            <v>Hyderabad</v>
          </cell>
        </row>
        <row r="2054">
          <cell r="E2054" t="str">
            <v>PB20INV0765</v>
          </cell>
          <cell r="F2054" t="str">
            <v>Ratnadeep Retail Pvt ltd</v>
          </cell>
          <cell r="G2054" t="str">
            <v>Hyderabad</v>
          </cell>
        </row>
        <row r="2055">
          <cell r="E2055" t="str">
            <v>PB20INV0765</v>
          </cell>
          <cell r="F2055" t="str">
            <v>Ratnadeep Retail Pvt ltd</v>
          </cell>
          <cell r="G2055" t="str">
            <v>Hyderabad</v>
          </cell>
        </row>
        <row r="2056">
          <cell r="E2056" t="str">
            <v>PB20INV0763</v>
          </cell>
          <cell r="F2056" t="str">
            <v>Ratnadeep Retail Pvt ltd</v>
          </cell>
          <cell r="G2056" t="str">
            <v>Hyderabad</v>
          </cell>
        </row>
        <row r="2057">
          <cell r="E2057" t="str">
            <v>PB20INV0763</v>
          </cell>
          <cell r="F2057" t="str">
            <v>Ratnadeep Retail Pvt ltd</v>
          </cell>
          <cell r="G2057" t="str">
            <v>Hyderabad</v>
          </cell>
        </row>
        <row r="2058">
          <cell r="E2058" t="str">
            <v>PB20INV0763</v>
          </cell>
          <cell r="F2058" t="str">
            <v>Ratnadeep Retail Pvt ltd</v>
          </cell>
          <cell r="G2058" t="str">
            <v>Hyderabad</v>
          </cell>
        </row>
        <row r="2059">
          <cell r="E2059" t="str">
            <v>PB20INV0763</v>
          </cell>
          <cell r="F2059" t="str">
            <v>Ratnadeep Retail Pvt ltd</v>
          </cell>
          <cell r="G2059" t="str">
            <v>Hyderabad</v>
          </cell>
        </row>
        <row r="2060">
          <cell r="E2060" t="str">
            <v>PB20INV0763</v>
          </cell>
          <cell r="F2060" t="str">
            <v>Ratnadeep Retail Pvt ltd</v>
          </cell>
          <cell r="G2060" t="str">
            <v>Hyderabad</v>
          </cell>
        </row>
        <row r="2061">
          <cell r="E2061" t="str">
            <v>PB20INV0763</v>
          </cell>
          <cell r="F2061" t="str">
            <v>Ratnadeep Retail Pvt ltd</v>
          </cell>
          <cell r="G2061" t="str">
            <v>Hyderabad</v>
          </cell>
        </row>
        <row r="2062">
          <cell r="E2062" t="str">
            <v>PB20INV0763</v>
          </cell>
          <cell r="F2062" t="str">
            <v>Ratnadeep Retail Pvt ltd</v>
          </cell>
          <cell r="G2062" t="str">
            <v>Hyderabad</v>
          </cell>
        </row>
        <row r="2063">
          <cell r="E2063" t="str">
            <v>PB20INV0763</v>
          </cell>
          <cell r="F2063" t="str">
            <v>Ratnadeep Retail Pvt ltd</v>
          </cell>
          <cell r="G2063" t="str">
            <v>Hyderabad</v>
          </cell>
        </row>
        <row r="2064">
          <cell r="E2064" t="str">
            <v>PB20INV0763</v>
          </cell>
          <cell r="F2064" t="str">
            <v>Ratnadeep Retail Pvt ltd</v>
          </cell>
          <cell r="G2064" t="str">
            <v>Hyderabad</v>
          </cell>
        </row>
        <row r="2065">
          <cell r="E2065" t="str">
            <v>PB20INV0763</v>
          </cell>
          <cell r="F2065" t="str">
            <v>Ratnadeep Retail Pvt ltd</v>
          </cell>
          <cell r="G2065" t="str">
            <v>Hyderabad</v>
          </cell>
        </row>
        <row r="2066">
          <cell r="E2066" t="str">
            <v>PB20INV0766</v>
          </cell>
          <cell r="F2066" t="str">
            <v>Trent Hypermarket Pvt ltd</v>
          </cell>
          <cell r="G2066" t="str">
            <v>Bangalore</v>
          </cell>
        </row>
        <row r="2067">
          <cell r="E2067" t="str">
            <v>PB20INV0766</v>
          </cell>
          <cell r="F2067" t="str">
            <v>Trent Hypermarket Pvt ltd</v>
          </cell>
          <cell r="G2067" t="str">
            <v>Bangalore</v>
          </cell>
        </row>
        <row r="2068">
          <cell r="E2068" t="str">
            <v>PB20INV0766</v>
          </cell>
          <cell r="F2068" t="str">
            <v>Trent Hypermarket Pvt ltd</v>
          </cell>
          <cell r="G2068" t="str">
            <v>Bangalore</v>
          </cell>
        </row>
        <row r="2069">
          <cell r="E2069" t="str">
            <v>PB20INV0766</v>
          </cell>
          <cell r="F2069" t="str">
            <v>Trent Hypermarket Pvt ltd</v>
          </cell>
          <cell r="G2069" t="str">
            <v>Bangalore</v>
          </cell>
        </row>
        <row r="2070">
          <cell r="E2070" t="str">
            <v>PB20INV0764</v>
          </cell>
          <cell r="F2070" t="str">
            <v>Quinta Systems Pvt Ltd</v>
          </cell>
          <cell r="G2070" t="str">
            <v>Bangalore</v>
          </cell>
        </row>
        <row r="2071">
          <cell r="E2071" t="str">
            <v>PB20INV0762</v>
          </cell>
          <cell r="F2071" t="str">
            <v>Quinta Systems Pvt Ltd</v>
          </cell>
          <cell r="G2071" t="str">
            <v>Bangalore</v>
          </cell>
        </row>
        <row r="2072">
          <cell r="E2072" t="str">
            <v>PB20INV0762</v>
          </cell>
          <cell r="F2072" t="str">
            <v>Quinta Systems Pvt Ltd</v>
          </cell>
          <cell r="G2072" t="str">
            <v>Bangalore</v>
          </cell>
        </row>
        <row r="2073">
          <cell r="E2073" t="str">
            <v>BLR/DEMO/OUT/9156</v>
          </cell>
          <cell r="F2073" t="str">
            <v>Life Style International Pvt ltd</v>
          </cell>
          <cell r="G2073" t="str">
            <v>Indore</v>
          </cell>
        </row>
        <row r="2074">
          <cell r="E2074" t="str">
            <v>PB20INV0768</v>
          </cell>
          <cell r="F2074" t="str">
            <v>Quinta Systems Pvt Ltd</v>
          </cell>
          <cell r="G2074" t="str">
            <v>Bangalore</v>
          </cell>
        </row>
        <row r="2075">
          <cell r="E2075" t="str">
            <v>PB20INV0773</v>
          </cell>
          <cell r="F2075" t="str">
            <v>Quinta Systems Pvt Ltd</v>
          </cell>
          <cell r="G2075" t="str">
            <v>Pune</v>
          </cell>
        </row>
        <row r="2076">
          <cell r="E2076" t="str">
            <v>PB20INV0773</v>
          </cell>
          <cell r="F2076" t="str">
            <v xml:space="preserve">Aashitech </v>
          </cell>
          <cell r="G2076" t="str">
            <v>Pune</v>
          </cell>
        </row>
        <row r="2077">
          <cell r="E2077" t="str">
            <v>PB20INV0773</v>
          </cell>
          <cell r="F2077" t="str">
            <v xml:space="preserve">Aashitech </v>
          </cell>
          <cell r="G2077" t="str">
            <v>Pune</v>
          </cell>
        </row>
        <row r="2078">
          <cell r="E2078" t="str">
            <v>PB20INV0773</v>
          </cell>
          <cell r="F2078" t="str">
            <v xml:space="preserve">Aashitech </v>
          </cell>
          <cell r="G2078" t="str">
            <v>Pune</v>
          </cell>
        </row>
        <row r="2079">
          <cell r="E2079" t="str">
            <v>PB20INV0773</v>
          </cell>
          <cell r="F2079" t="str">
            <v xml:space="preserve">Aashitech </v>
          </cell>
          <cell r="G2079" t="str">
            <v>Pune</v>
          </cell>
        </row>
        <row r="2080">
          <cell r="E2080" t="str">
            <v>PB20INV0775</v>
          </cell>
          <cell r="F2080" t="str">
            <v>Rajkamal Barscan Systems Pvt ltd</v>
          </cell>
          <cell r="G2080" t="str">
            <v>Delhi</v>
          </cell>
        </row>
        <row r="2081">
          <cell r="E2081" t="str">
            <v>PB20INV0776</v>
          </cell>
          <cell r="F2081" t="str">
            <v>Trent Hypermarket Pvt ltd</v>
          </cell>
          <cell r="G2081" t="str">
            <v>Thane</v>
          </cell>
        </row>
        <row r="2082">
          <cell r="E2082" t="str">
            <v>PB20INV0776</v>
          </cell>
          <cell r="F2082" t="str">
            <v>Trent Hypermarket Pvt ltd</v>
          </cell>
          <cell r="G2082" t="str">
            <v>Thane</v>
          </cell>
        </row>
        <row r="2083">
          <cell r="E2083" t="str">
            <v>PB20INV0776</v>
          </cell>
          <cell r="F2083" t="str">
            <v>Trent Hypermarket Pvt ltd</v>
          </cell>
          <cell r="G2083" t="str">
            <v>Thane</v>
          </cell>
        </row>
        <row r="2084">
          <cell r="E2084" t="str">
            <v>PB20INV0776</v>
          </cell>
          <cell r="F2084" t="str">
            <v>Trent Hypermarket Pvt ltd</v>
          </cell>
          <cell r="G2084" t="str">
            <v>Thane</v>
          </cell>
        </row>
        <row r="2085">
          <cell r="E2085" t="str">
            <v>QB20INV0402</v>
          </cell>
          <cell r="F2085" t="str">
            <v>Instakart Service Pvt ltd</v>
          </cell>
          <cell r="G2085" t="str">
            <v>Hyderabad</v>
          </cell>
        </row>
        <row r="2086">
          <cell r="E2086" t="str">
            <v>QB20INV0400</v>
          </cell>
          <cell r="F2086" t="str">
            <v>More Retail Ltd</v>
          </cell>
          <cell r="G2086" t="str">
            <v>Hyderabad</v>
          </cell>
        </row>
        <row r="2087">
          <cell r="E2087" t="str">
            <v>QB20INV0404</v>
          </cell>
          <cell r="F2087" t="str">
            <v>Tekshore Ecommerce Pvt ltd</v>
          </cell>
          <cell r="G2087" t="str">
            <v>Hyderabad</v>
          </cell>
        </row>
        <row r="2088">
          <cell r="E2088" t="str">
            <v>QB20INV0401</v>
          </cell>
          <cell r="F2088" t="str">
            <v>More Retail ltd</v>
          </cell>
          <cell r="G2088" t="str">
            <v xml:space="preserve">Alappuzha </v>
          </cell>
        </row>
        <row r="2089">
          <cell r="E2089" t="str">
            <v>QB20INV0403</v>
          </cell>
          <cell r="F2089" t="str">
            <v>Tekshore Ecommerce Pvt ltd</v>
          </cell>
          <cell r="G2089" t="str">
            <v>Bangalore</v>
          </cell>
        </row>
        <row r="2090">
          <cell r="E2090" t="str">
            <v>QB20INV0399</v>
          </cell>
          <cell r="F2090" t="str">
            <v xml:space="preserve">Maven Automation </v>
          </cell>
          <cell r="G2090" t="str">
            <v>Ahmedabad</v>
          </cell>
        </row>
        <row r="2091">
          <cell r="E2091" t="str">
            <v>QB20INV0399</v>
          </cell>
          <cell r="F2091" t="str">
            <v xml:space="preserve">Maven Automation </v>
          </cell>
          <cell r="G2091" t="str">
            <v>Ahmedabad</v>
          </cell>
        </row>
        <row r="2092">
          <cell r="E2092" t="str">
            <v>QB20INV0405</v>
          </cell>
          <cell r="F2092" t="str">
            <v>More Retail Ltd</v>
          </cell>
          <cell r="G2092" t="str">
            <v>Dharwar</v>
          </cell>
        </row>
        <row r="2093">
          <cell r="E2093" t="str">
            <v>QBLR/NR/2021/0064</v>
          </cell>
          <cell r="F2093" t="str">
            <v>Flipkart India pvt ltd</v>
          </cell>
          <cell r="G2093" t="str">
            <v>Chennai</v>
          </cell>
        </row>
        <row r="2094">
          <cell r="E2094" t="str">
            <v>QB20INV0408</v>
          </cell>
          <cell r="F2094" t="str">
            <v>Instakart Service Pvt ltd</v>
          </cell>
          <cell r="G2094" t="str">
            <v>Bangalore</v>
          </cell>
        </row>
        <row r="2095">
          <cell r="E2095" t="str">
            <v>QB20INV0407</v>
          </cell>
          <cell r="F2095" t="str">
            <v>DTDC-3PL and Fulfillment Ltd</v>
          </cell>
          <cell r="G2095" t="str">
            <v>New delhi</v>
          </cell>
        </row>
        <row r="2096">
          <cell r="E2096" t="str">
            <v>QB20INV0407</v>
          </cell>
          <cell r="F2096" t="str">
            <v>DTDC-3PL and Fulfillment Ltd</v>
          </cell>
          <cell r="G2096" t="str">
            <v>New delhi</v>
          </cell>
        </row>
        <row r="2097">
          <cell r="E2097" t="str">
            <v>QB20INV0406</v>
          </cell>
          <cell r="F2097" t="str">
            <v>Instakart Service Pvt ltd</v>
          </cell>
          <cell r="G2097" t="str">
            <v>Bangalore</v>
          </cell>
        </row>
        <row r="2098">
          <cell r="E2098" t="str">
            <v>PB20INV0778</v>
          </cell>
          <cell r="F2098" t="str">
            <v>Odyssey Computer Service Pvt ltd</v>
          </cell>
          <cell r="G2098" t="str">
            <v xml:space="preserve">Kolkata </v>
          </cell>
        </row>
        <row r="2099">
          <cell r="E2099" t="str">
            <v>PB20INV0778</v>
          </cell>
          <cell r="F2099" t="str">
            <v>Odyssey Computer Service Pvt ltd</v>
          </cell>
          <cell r="G2099" t="str">
            <v xml:space="preserve">Kolkata </v>
          </cell>
        </row>
        <row r="2100">
          <cell r="E2100" t="str">
            <v>PB20INV0779</v>
          </cell>
          <cell r="F2100" t="str">
            <v>Odyssey Computer Service Pvt ltd</v>
          </cell>
          <cell r="G2100" t="str">
            <v xml:space="preserve">Kolkata </v>
          </cell>
        </row>
        <row r="2101">
          <cell r="E2101" t="str">
            <v>PB20INV0779</v>
          </cell>
          <cell r="F2101" t="str">
            <v>Odyssey Computer Service Pvt ltd</v>
          </cell>
          <cell r="G2101" t="str">
            <v xml:space="preserve">Kolkata </v>
          </cell>
        </row>
        <row r="2102">
          <cell r="E2102" t="str">
            <v>PB20INV0779</v>
          </cell>
          <cell r="F2102" t="str">
            <v>Odyssey Computer Service Pvt ltd</v>
          </cell>
          <cell r="G2102" t="str">
            <v xml:space="preserve">Kolkata </v>
          </cell>
        </row>
        <row r="2103">
          <cell r="E2103" t="str">
            <v>PB20INV0783</v>
          </cell>
          <cell r="F2103" t="str">
            <v>Xerotech Securities</v>
          </cell>
          <cell r="G2103" t="str">
            <v>Mangalore</v>
          </cell>
        </row>
        <row r="2104">
          <cell r="E2104" t="str">
            <v>PB20INV0783</v>
          </cell>
          <cell r="F2104" t="str">
            <v>Xerotech Securities</v>
          </cell>
          <cell r="G2104" t="str">
            <v>Mangalore</v>
          </cell>
        </row>
        <row r="2105">
          <cell r="E2105" t="str">
            <v>PB20INV0780</v>
          </cell>
          <cell r="F2105" t="str">
            <v>Decathlon Sports India Pvt Ltd</v>
          </cell>
          <cell r="G2105" t="str">
            <v>West bengal</v>
          </cell>
        </row>
        <row r="2106">
          <cell r="E2106" t="str">
            <v>PB20INV0781</v>
          </cell>
          <cell r="F2106" t="str">
            <v>Burger King India Pvt ltd</v>
          </cell>
          <cell r="G2106" t="str">
            <v xml:space="preserve">Mumbai </v>
          </cell>
        </row>
        <row r="2107">
          <cell r="E2107" t="str">
            <v>PB20INV0785</v>
          </cell>
          <cell r="F2107" t="str">
            <v>Life Style International Pvt ltd</v>
          </cell>
          <cell r="G2107" t="str">
            <v xml:space="preserve">Chennai </v>
          </cell>
        </row>
        <row r="2108">
          <cell r="E2108" t="str">
            <v>PB20INV0785</v>
          </cell>
          <cell r="F2108" t="str">
            <v>Life Style International Pvt ltd</v>
          </cell>
          <cell r="G2108" t="str">
            <v xml:space="preserve">Chennai </v>
          </cell>
        </row>
        <row r="2109">
          <cell r="E2109" t="str">
            <v>PB20INV0785</v>
          </cell>
          <cell r="F2109" t="str">
            <v>Life Style International Pvt ltd</v>
          </cell>
          <cell r="G2109" t="str">
            <v xml:space="preserve">Chennai </v>
          </cell>
        </row>
        <row r="2110">
          <cell r="E2110" t="str">
            <v>PB20INV0782</v>
          </cell>
          <cell r="F2110" t="str">
            <v>Expand Stand Pvt ltd</v>
          </cell>
          <cell r="G2110" t="str">
            <v>Chennai</v>
          </cell>
        </row>
        <row r="2111">
          <cell r="E2111" t="str">
            <v>PB20INV0782</v>
          </cell>
          <cell r="F2111" t="str">
            <v>Expand Stand Pvt ltd</v>
          </cell>
          <cell r="G2111" t="str">
            <v>Chennai</v>
          </cell>
        </row>
        <row r="2112">
          <cell r="E2112" t="str">
            <v>PB20INV0788</v>
          </cell>
          <cell r="F2112" t="str">
            <v>ItecSys Technolog Pvt Ltd</v>
          </cell>
          <cell r="G2112" t="str">
            <v>bangalore</v>
          </cell>
        </row>
        <row r="2113">
          <cell r="E2113" t="str">
            <v>PB20INV0788</v>
          </cell>
          <cell r="F2113" t="str">
            <v>Paramount Office Systems pvt ltd</v>
          </cell>
          <cell r="G2113" t="str">
            <v xml:space="preserve">Visakhapantam </v>
          </cell>
        </row>
        <row r="2114">
          <cell r="E2114" t="str">
            <v>PB20INV0788</v>
          </cell>
          <cell r="F2114" t="str">
            <v>Paramount Office Systems pvt ltd</v>
          </cell>
          <cell r="G2114" t="str">
            <v xml:space="preserve">Visakhapantam </v>
          </cell>
        </row>
        <row r="2115">
          <cell r="E2115" t="str">
            <v>PB20INV0789</v>
          </cell>
          <cell r="F2115" t="str">
            <v>Mother Dairy Fruits &amp; Vegetable Pvt ltd</v>
          </cell>
          <cell r="G2115" t="str">
            <v>New Delhi</v>
          </cell>
        </row>
        <row r="2116">
          <cell r="E2116" t="str">
            <v>PB20INV0792</v>
          </cell>
          <cell r="F2116" t="str">
            <v xml:space="preserve">Pos Technology  </v>
          </cell>
          <cell r="G2116" t="str">
            <v xml:space="preserve">Mysore </v>
          </cell>
        </row>
        <row r="2117">
          <cell r="E2117" t="str">
            <v>PB20INV0784</v>
          </cell>
          <cell r="F2117" t="str">
            <v>Trent Hypermarket Pvt ltd</v>
          </cell>
          <cell r="G2117" t="str">
            <v>Mumbai</v>
          </cell>
        </row>
        <row r="2118">
          <cell r="E2118" t="str">
            <v>PB20INV0790</v>
          </cell>
          <cell r="F2118" t="str">
            <v>Quinta Systems Pvt ltd</v>
          </cell>
          <cell r="G2118" t="str">
            <v>Bangalore</v>
          </cell>
        </row>
        <row r="2119">
          <cell r="E2119" t="str">
            <v>PB20INV0777</v>
          </cell>
          <cell r="F2119" t="str">
            <v>Quinta Systems Pvt ltd</v>
          </cell>
          <cell r="G2119" t="str">
            <v>Bangalore</v>
          </cell>
        </row>
        <row r="2120">
          <cell r="E2120" t="str">
            <v>PB20INV0769</v>
          </cell>
          <cell r="F2120" t="str">
            <v xml:space="preserve">Unique technologies </v>
          </cell>
          <cell r="G2120" t="str">
            <v>Chennai</v>
          </cell>
        </row>
        <row r="2121">
          <cell r="E2121" t="str">
            <v>PB20STKOUT00023</v>
          </cell>
          <cell r="F2121" t="str">
            <v>Posiflex Technology(India) Pvt Ltd</v>
          </cell>
          <cell r="G2121" t="str">
            <v>Mumbai</v>
          </cell>
        </row>
        <row r="2122">
          <cell r="E2122" t="str">
            <v>PB20STKOUT00023</v>
          </cell>
          <cell r="F2122" t="str">
            <v>Posiflex Technology(India) Pvt Ltd</v>
          </cell>
          <cell r="G2122" t="str">
            <v>Mumbai</v>
          </cell>
        </row>
        <row r="2123">
          <cell r="E2123" t="str">
            <v>PB20STKOUT00023</v>
          </cell>
          <cell r="F2123" t="str">
            <v>Posiflex Technology(India) Pvt Ltd</v>
          </cell>
          <cell r="G2123" t="str">
            <v>Mumbai</v>
          </cell>
        </row>
        <row r="2124">
          <cell r="E2124" t="str">
            <v>PB20STKOUT0024</v>
          </cell>
          <cell r="F2124" t="str">
            <v>Adithya Birla Fashion And Retail Limited</v>
          </cell>
          <cell r="G2124" t="str">
            <v>Assam</v>
          </cell>
        </row>
        <row r="2125">
          <cell r="E2125" t="str">
            <v>QBLR/NR/2021/0068</v>
          </cell>
          <cell r="F2125" t="str">
            <v>Instakart Services Private Limited</v>
          </cell>
          <cell r="G2125" t="str">
            <v>Bangalore</v>
          </cell>
        </row>
        <row r="2126">
          <cell r="E2126" t="str">
            <v>QBLR/NR/2021/0066</v>
          </cell>
          <cell r="F2126" t="str">
            <v>Flipkart India pvt ltd</v>
          </cell>
          <cell r="G2126" t="str">
            <v>Thiruvallur</v>
          </cell>
        </row>
        <row r="2127">
          <cell r="E2127" t="str">
            <v>QBLR/NR/2021/0067</v>
          </cell>
          <cell r="F2127" t="str">
            <v>Flipkart India pvt ltd</v>
          </cell>
          <cell r="G2127" t="str">
            <v>Hyderabad</v>
          </cell>
        </row>
        <row r="2128">
          <cell r="E2128" t="str">
            <v>PB20INV0791</v>
          </cell>
          <cell r="F2128" t="str">
            <v>Quinta Systems Pvt Ltd</v>
          </cell>
          <cell r="G2128" t="str">
            <v>Bangalore</v>
          </cell>
        </row>
        <row r="2129">
          <cell r="E2129" t="str">
            <v>PB20INV0801</v>
          </cell>
          <cell r="F2129" t="str">
            <v>Innovative Solutions</v>
          </cell>
          <cell r="G2129" t="str">
            <v>Ahmedabad</v>
          </cell>
        </row>
        <row r="2130">
          <cell r="E2130" t="str">
            <v>PB20INV0801</v>
          </cell>
          <cell r="F2130" t="str">
            <v>Innovative Solutions</v>
          </cell>
          <cell r="G2130" t="str">
            <v>Ahmedabad</v>
          </cell>
        </row>
        <row r="2131">
          <cell r="E2131" t="str">
            <v>PB20INV0802</v>
          </cell>
          <cell r="F2131" t="str">
            <v>Ratnadeep Retail Pvt Ltd</v>
          </cell>
          <cell r="G2131" t="str">
            <v>Secunderabad</v>
          </cell>
        </row>
        <row r="2132">
          <cell r="E2132" t="str">
            <v>PB20INV0800</v>
          </cell>
          <cell r="F2132" t="str">
            <v>Sapphire Foods India Pvt Ltd</v>
          </cell>
          <cell r="G2132" t="str">
            <v>Pune</v>
          </cell>
        </row>
        <row r="2133">
          <cell r="E2133" t="str">
            <v>PB20INV0800</v>
          </cell>
          <cell r="F2133" t="str">
            <v>Sapphire Foods India Pvt Ltd</v>
          </cell>
          <cell r="G2133" t="str">
            <v>Pune</v>
          </cell>
        </row>
        <row r="2134">
          <cell r="E2134" t="str">
            <v>PB20INV0797</v>
          </cell>
          <cell r="F2134" t="str">
            <v>AdityaBirla Fashion Retail Limted</v>
          </cell>
          <cell r="G2134" t="str">
            <v>Hyderabad</v>
          </cell>
        </row>
        <row r="2135">
          <cell r="E2135" t="str">
            <v>PB20INV0801</v>
          </cell>
          <cell r="F2135" t="str">
            <v>Innovative Solutions</v>
          </cell>
          <cell r="G2135" t="str">
            <v>Ahmedabad</v>
          </cell>
        </row>
        <row r="2136">
          <cell r="E2136" t="str">
            <v>PB20INV0801</v>
          </cell>
          <cell r="F2136" t="str">
            <v>Innovative Solutions</v>
          </cell>
          <cell r="G2136" t="str">
            <v>Ahmedabad</v>
          </cell>
        </row>
        <row r="2137">
          <cell r="E2137" t="str">
            <v>PB20INV0802</v>
          </cell>
          <cell r="F2137" t="str">
            <v>Ratnadeep Retail Pvt Ltd</v>
          </cell>
          <cell r="G2137" t="str">
            <v>Secunderabad</v>
          </cell>
        </row>
        <row r="2138">
          <cell r="E2138" t="str">
            <v>PB20INV0800</v>
          </cell>
          <cell r="F2138" t="str">
            <v>Sapphire Foods India Pvt Ltd</v>
          </cell>
          <cell r="G2138" t="str">
            <v>Pune</v>
          </cell>
        </row>
        <row r="2139">
          <cell r="E2139" t="str">
            <v>PB20INV0800</v>
          </cell>
          <cell r="F2139" t="str">
            <v>Sapphire Foods India Pvt Ltd</v>
          </cell>
          <cell r="G2139" t="str">
            <v>Pune</v>
          </cell>
        </row>
        <row r="2140">
          <cell r="E2140" t="str">
            <v>PB20INV0797</v>
          </cell>
          <cell r="F2140" t="str">
            <v>AdityaBirla Fashion Retail Limted</v>
          </cell>
          <cell r="G2140" t="str">
            <v>Hyderabad</v>
          </cell>
        </row>
        <row r="2141">
          <cell r="E2141" t="str">
            <v>PB20INV0799</v>
          </cell>
          <cell r="F2141" t="str">
            <v>Trent Hypermatket Private Limited</v>
          </cell>
          <cell r="G2141" t="str">
            <v>Pune</v>
          </cell>
        </row>
        <row r="2142">
          <cell r="E2142" t="str">
            <v>PB20INV0799</v>
          </cell>
          <cell r="F2142" t="str">
            <v>Trent Hypermatket Private Limited</v>
          </cell>
          <cell r="G2142" t="str">
            <v>Pune</v>
          </cell>
        </row>
        <row r="2143">
          <cell r="E2143" t="str">
            <v>PB20INV0798</v>
          </cell>
          <cell r="F2143" t="str">
            <v>TURBONET SYSTEMS PRIVATE LIMITED</v>
          </cell>
          <cell r="G2143" t="str">
            <v>Vidyavihar</v>
          </cell>
        </row>
        <row r="2144">
          <cell r="E2144" t="str">
            <v>PB20INV0805</v>
          </cell>
          <cell r="F2144" t="str">
            <v>5th Dimension</v>
          </cell>
          <cell r="G2144" t="str">
            <v>Pune</v>
          </cell>
        </row>
        <row r="2145">
          <cell r="E2145" t="str">
            <v>PB20INV0805</v>
          </cell>
          <cell r="F2145" t="str">
            <v>5th Dimension</v>
          </cell>
          <cell r="G2145" t="str">
            <v>Pune</v>
          </cell>
        </row>
        <row r="2146">
          <cell r="E2146" t="str">
            <v>PB20INV0805</v>
          </cell>
          <cell r="F2146" t="str">
            <v>5th Dimension</v>
          </cell>
          <cell r="G2146" t="str">
            <v>Pune</v>
          </cell>
        </row>
        <row r="2147">
          <cell r="E2147" t="str">
            <v>PB20INV0803</v>
          </cell>
          <cell r="F2147" t="str">
            <v>Smart Solutions</v>
          </cell>
          <cell r="G2147" t="str">
            <v>New Delhi</v>
          </cell>
        </row>
        <row r="2148">
          <cell r="E2148" t="str">
            <v>PB20INV0803</v>
          </cell>
          <cell r="F2148" t="str">
            <v>Smart Solutions</v>
          </cell>
          <cell r="G2148" t="str">
            <v>New Delhi</v>
          </cell>
        </row>
        <row r="2149">
          <cell r="E2149" t="str">
            <v>PB20INV0804</v>
          </cell>
          <cell r="F2149" t="str">
            <v>ITeSys Technologies Pvt Ltd/Prime Barcode Solutions</v>
          </cell>
          <cell r="G2149" t="str">
            <v>Secunderabad</v>
          </cell>
        </row>
        <row r="2150">
          <cell r="E2150" t="str">
            <v>PB20INV0804</v>
          </cell>
          <cell r="F2150" t="str">
            <v>ITeSys Technologies Pvt Ltd/Prime Barcode Solutions</v>
          </cell>
          <cell r="G2150" t="str">
            <v>Secunderabad</v>
          </cell>
        </row>
        <row r="2151">
          <cell r="E2151" t="str">
            <v>PB20INV0804</v>
          </cell>
          <cell r="F2151" t="str">
            <v>ITeSys Technologies Pvt Ltd/Prime Barcode Solutions</v>
          </cell>
          <cell r="G2151" t="str">
            <v>Secunderabad</v>
          </cell>
        </row>
        <row r="2152">
          <cell r="E2152" t="str">
            <v>PB20INV0804</v>
          </cell>
          <cell r="F2152" t="str">
            <v>ITeSys Technologies Pvt Ltd/Prime Barcode Solutions</v>
          </cell>
          <cell r="G2152" t="str">
            <v>Secunderabad</v>
          </cell>
        </row>
        <row r="2153">
          <cell r="E2153" t="str">
            <v>PB20INV0794</v>
          </cell>
          <cell r="F2153" t="str">
            <v>Hardcastle Restaurants Pvt Ltd</v>
          </cell>
          <cell r="G2153" t="str">
            <v>Bangalore</v>
          </cell>
        </row>
        <row r="2154">
          <cell r="E2154" t="str">
            <v>PB20INV0796</v>
          </cell>
          <cell r="F2154" t="str">
            <v>Hardcastle Restaurants Pvt Ltd</v>
          </cell>
          <cell r="G2154" t="str">
            <v>Bangalore</v>
          </cell>
        </row>
        <row r="2155">
          <cell r="E2155" t="str">
            <v>PB20INV0795</v>
          </cell>
          <cell r="F2155" t="str">
            <v>Hardcastle Restaurants Pvt Ltd</v>
          </cell>
          <cell r="G2155" t="str">
            <v>Bangalore</v>
          </cell>
        </row>
        <row r="2156">
          <cell r="E2156" t="str">
            <v>PIT20INV00023</v>
          </cell>
          <cell r="F2156" t="str">
            <v>Schneider Electric IT Business India</v>
          </cell>
          <cell r="G2156" t="str">
            <v>Bangalore</v>
          </cell>
        </row>
        <row r="2157">
          <cell r="E2157" t="str">
            <v>PIT20INV00023</v>
          </cell>
          <cell r="F2157" t="str">
            <v>Schneider Electric IT Business India</v>
          </cell>
          <cell r="G2157" t="str">
            <v>Bangalore</v>
          </cell>
        </row>
        <row r="2158">
          <cell r="E2158" t="str">
            <v>PIT20INV00023</v>
          </cell>
          <cell r="F2158" t="str">
            <v>Schneider Electric IT Business India</v>
          </cell>
          <cell r="G2158" t="str">
            <v>Bangalore</v>
          </cell>
        </row>
        <row r="2159">
          <cell r="E2159" t="str">
            <v>PIT20INV00023</v>
          </cell>
          <cell r="F2159" t="str">
            <v>Schneider Electric IT Business India</v>
          </cell>
          <cell r="G2159" t="str">
            <v>Bangalore</v>
          </cell>
        </row>
        <row r="2160">
          <cell r="E2160" t="str">
            <v>PIT20INV00023</v>
          </cell>
          <cell r="F2160" t="str">
            <v>Schneider Electric IT Business India</v>
          </cell>
          <cell r="G2160" t="str">
            <v>Bangalore</v>
          </cell>
        </row>
        <row r="2161">
          <cell r="E2161" t="str">
            <v>PIT20INV00023</v>
          </cell>
          <cell r="F2161" t="str">
            <v>Schneider Electric IT Business India</v>
          </cell>
          <cell r="G2161" t="str">
            <v>Bangalore</v>
          </cell>
        </row>
        <row r="2162">
          <cell r="E2162" t="str">
            <v>PIT20INV00023</v>
          </cell>
          <cell r="F2162" t="str">
            <v>Schneider Electric IT Business India</v>
          </cell>
          <cell r="G2162" t="str">
            <v>Bangalore</v>
          </cell>
        </row>
        <row r="2163">
          <cell r="E2163" t="str">
            <v>PIT20INV00024</v>
          </cell>
          <cell r="F2163" t="str">
            <v>Schneider Electric IT Business India</v>
          </cell>
          <cell r="G2163" t="str">
            <v>Bangalore</v>
          </cell>
        </row>
        <row r="2164">
          <cell r="E2164" t="str">
            <v>PIT20INV00026</v>
          </cell>
          <cell r="F2164" t="str">
            <v>The Tata Power Co Ltd(SED)</v>
          </cell>
          <cell r="G2164" t="str">
            <v>Bangalore</v>
          </cell>
        </row>
        <row r="2165">
          <cell r="E2165" t="str">
            <v>PIT20INV00026</v>
          </cell>
          <cell r="F2165" t="str">
            <v>The Tata Power Co Ltd(SED)</v>
          </cell>
          <cell r="G2165" t="str">
            <v>Bangalore</v>
          </cell>
        </row>
        <row r="2166">
          <cell r="E2166" t="str">
            <v>PIT20INV00026</v>
          </cell>
          <cell r="F2166" t="str">
            <v>The Tata Power Co Ltd(SED)</v>
          </cell>
          <cell r="G2166" t="str">
            <v>Bangalore</v>
          </cell>
        </row>
        <row r="2167">
          <cell r="E2167" t="str">
            <v>PIT20INV00026</v>
          </cell>
          <cell r="F2167" t="str">
            <v>The Tata Power Co Ltd(SED)</v>
          </cell>
          <cell r="G2167" t="str">
            <v>Bangalore</v>
          </cell>
        </row>
        <row r="2168">
          <cell r="E2168" t="str">
            <v>PIT20INV00026</v>
          </cell>
          <cell r="F2168" t="str">
            <v>The Tata Power Co Ltd(SED)</v>
          </cell>
          <cell r="G2168" t="str">
            <v>Bangalore</v>
          </cell>
        </row>
        <row r="2169">
          <cell r="E2169" t="str">
            <v>PIT20INV00026</v>
          </cell>
          <cell r="F2169" t="str">
            <v>The Tata Power Co Ltd(SED)</v>
          </cell>
          <cell r="G2169" t="str">
            <v>Bangalore</v>
          </cell>
        </row>
        <row r="2170">
          <cell r="E2170" t="str">
            <v>PIT20INV00026</v>
          </cell>
          <cell r="F2170" t="str">
            <v>The Tata Power Co Ltd(SED)</v>
          </cell>
          <cell r="G2170" t="str">
            <v>Bangalore</v>
          </cell>
        </row>
        <row r="2171">
          <cell r="E2171" t="str">
            <v>PIT20INV00026</v>
          </cell>
          <cell r="F2171" t="str">
            <v>The Tata Power Co Ltd(SED)</v>
          </cell>
          <cell r="G2171" t="str">
            <v>Bangalore</v>
          </cell>
        </row>
        <row r="2172">
          <cell r="E2172" t="str">
            <v>PIT20INV00026</v>
          </cell>
          <cell r="F2172" t="str">
            <v>The Tata Power Co Ltd(SED)</v>
          </cell>
          <cell r="G2172" t="str">
            <v>Bangalore</v>
          </cell>
        </row>
        <row r="2173">
          <cell r="E2173" t="str">
            <v>PIT20INV00026</v>
          </cell>
          <cell r="F2173" t="str">
            <v>The Tata Power Co Ltd(SED)</v>
          </cell>
          <cell r="G2173" t="str">
            <v>Bangalore</v>
          </cell>
        </row>
        <row r="2174">
          <cell r="E2174" t="str">
            <v>PIT20INV00026</v>
          </cell>
          <cell r="F2174" t="str">
            <v>The Tata Power Co Ltd(SED)</v>
          </cell>
          <cell r="G2174" t="str">
            <v>Bangalore</v>
          </cell>
        </row>
        <row r="2175">
          <cell r="E2175" t="str">
            <v>PIT/NR/2021/0010</v>
          </cell>
          <cell r="F2175" t="str">
            <v>Posiflex Technology (India) Pvt Ltd</v>
          </cell>
          <cell r="G2175" t="str">
            <v>Bangalore</v>
          </cell>
        </row>
        <row r="2176">
          <cell r="E2176" t="str">
            <v>PIT/NR/2021/0010</v>
          </cell>
          <cell r="F2176" t="str">
            <v>Posiflex Technology (India) Pvt Ltd</v>
          </cell>
          <cell r="G2176" t="str">
            <v>Bangalore</v>
          </cell>
        </row>
        <row r="2177">
          <cell r="E2177" t="str">
            <v>PIT/NR/2021/0010</v>
          </cell>
          <cell r="F2177" t="str">
            <v>Posiflex Technology (India) Pvt Ltd</v>
          </cell>
          <cell r="G2177" t="str">
            <v>Bangalore</v>
          </cell>
        </row>
        <row r="2178">
          <cell r="E2178" t="str">
            <v>QB20INV0409</v>
          </cell>
          <cell r="F2178" t="str">
            <v>Speaking Tiger Piblishing Pvt Ltd</v>
          </cell>
          <cell r="G2178" t="str">
            <v>Delhi</v>
          </cell>
        </row>
        <row r="2179">
          <cell r="E2179" t="str">
            <v>QB20INV0409</v>
          </cell>
          <cell r="F2179" t="str">
            <v>Speaking Tiger Piblishing Pvt Ltd</v>
          </cell>
          <cell r="G2179" t="str">
            <v>Delhi</v>
          </cell>
        </row>
        <row r="2180">
          <cell r="E2180" t="str">
            <v>QB20INV0413</v>
          </cell>
          <cell r="F2180" t="str">
            <v>Instakart Services Private Limited</v>
          </cell>
          <cell r="G2180" t="str">
            <v>Hooghly</v>
          </cell>
        </row>
        <row r="2181">
          <cell r="E2181" t="str">
            <v>QB20INV0412</v>
          </cell>
          <cell r="F2181" t="str">
            <v>Instakart Services Private Limited</v>
          </cell>
          <cell r="G2181" t="str">
            <v>Bhiwandi</v>
          </cell>
        </row>
        <row r="2182">
          <cell r="E2182" t="str">
            <v>QB20INV0411</v>
          </cell>
          <cell r="F2182" t="str">
            <v>Instakart Services Private Limited</v>
          </cell>
          <cell r="G2182" t="str">
            <v>Haryana</v>
          </cell>
        </row>
        <row r="2183">
          <cell r="E2183" t="str">
            <v>PIT/DEMO/OUT/0101</v>
          </cell>
          <cell r="F2183" t="str">
            <v>Sogo Computers Pvt Ltd</v>
          </cell>
          <cell r="G2183" t="str">
            <v>Bangalore</v>
          </cell>
        </row>
        <row r="2184">
          <cell r="E2184" t="str">
            <v>PIT/DEMO/OUT/0101</v>
          </cell>
          <cell r="F2184" t="str">
            <v>Sogo Computers Pvt Ltd</v>
          </cell>
          <cell r="G2184" t="str">
            <v>Bangalore</v>
          </cell>
        </row>
        <row r="2185">
          <cell r="E2185" t="str">
            <v>PIT/DEMO/OUT/0101</v>
          </cell>
          <cell r="F2185" t="str">
            <v>Sogo Computers Pvt Ltd</v>
          </cell>
          <cell r="G2185" t="str">
            <v>Bangalore</v>
          </cell>
        </row>
        <row r="2186">
          <cell r="E2186" t="str">
            <v>PB20INV0757</v>
          </cell>
          <cell r="F2186" t="str">
            <v>Portwell India Technology Pvt Ltd</v>
          </cell>
          <cell r="G2186" t="str">
            <v>Bangalore</v>
          </cell>
        </row>
        <row r="2187">
          <cell r="E2187" t="str">
            <v>PB20INV0799</v>
          </cell>
          <cell r="F2187" t="str">
            <v>Trent Hypermarket Pvt Ltd</v>
          </cell>
          <cell r="G2187" t="str">
            <v>Pune</v>
          </cell>
        </row>
        <row r="2188">
          <cell r="E2188" t="str">
            <v>PB20INV0799</v>
          </cell>
          <cell r="F2188" t="str">
            <v>Trent Hypermarket Pvt Ltd</v>
          </cell>
          <cell r="G2188" t="str">
            <v>Pune</v>
          </cell>
        </row>
        <row r="2189">
          <cell r="E2189" t="str">
            <v>PB20INV0808</v>
          </cell>
          <cell r="F2189" t="str">
            <v>Quinta Systems Pvt Ltd</v>
          </cell>
          <cell r="G2189" t="str">
            <v>Banglore</v>
          </cell>
        </row>
        <row r="2190">
          <cell r="E2190" t="str">
            <v>PB20INV0808</v>
          </cell>
          <cell r="F2190" t="str">
            <v>Quinta Systems Pvt Ltd</v>
          </cell>
          <cell r="G2190" t="str">
            <v>Banglore</v>
          </cell>
        </row>
        <row r="2191">
          <cell r="E2191" t="str">
            <v>PB20INV0808</v>
          </cell>
          <cell r="F2191" t="str">
            <v>Quinta Systems Pvt Ltd</v>
          </cell>
          <cell r="G2191" t="str">
            <v>Banglore</v>
          </cell>
        </row>
        <row r="2192">
          <cell r="E2192" t="str">
            <v>PB20INV0808</v>
          </cell>
          <cell r="F2192" t="str">
            <v>Quinta Systems Pvt Ltd</v>
          </cell>
          <cell r="G2192" t="str">
            <v>Banglore</v>
          </cell>
        </row>
        <row r="2193">
          <cell r="E2193" t="str">
            <v>PB20INV0815</v>
          </cell>
          <cell r="F2193" t="str">
            <v>Trent Hypermarket Pvt Ltd</v>
          </cell>
          <cell r="G2193" t="str">
            <v>Banglore</v>
          </cell>
        </row>
        <row r="2194">
          <cell r="E2194" t="str">
            <v>PB20INV0816</v>
          </cell>
          <cell r="F2194" t="str">
            <v>Quinta Systems Pvt Ltd</v>
          </cell>
          <cell r="G2194" t="str">
            <v>Banglore</v>
          </cell>
        </row>
        <row r="2195">
          <cell r="E2195" t="str">
            <v>PB20INV0816</v>
          </cell>
          <cell r="F2195" t="str">
            <v>Quinta Systems Pvt Ltd</v>
          </cell>
          <cell r="G2195" t="str">
            <v>Banglore</v>
          </cell>
        </row>
        <row r="2196">
          <cell r="E2196" t="str">
            <v>PB20INV0816</v>
          </cell>
          <cell r="F2196" t="str">
            <v>Quinta Systems Pvt Ltd</v>
          </cell>
          <cell r="G2196" t="str">
            <v>Banglore</v>
          </cell>
        </row>
        <row r="2197">
          <cell r="E2197" t="str">
            <v>PB20INV0807</v>
          </cell>
          <cell r="F2197" t="str">
            <v>Vasushree Ventures</v>
          </cell>
          <cell r="G2197" t="str">
            <v>Banglore</v>
          </cell>
        </row>
        <row r="2198">
          <cell r="E2198" t="str">
            <v>PB20INV0807</v>
          </cell>
          <cell r="F2198" t="str">
            <v>Vasushree Ventures</v>
          </cell>
          <cell r="G2198" t="str">
            <v>Banglore</v>
          </cell>
        </row>
        <row r="2199">
          <cell r="E2199" t="str">
            <v>PB20INV0807</v>
          </cell>
          <cell r="F2199" t="str">
            <v>Vasushree Ventures</v>
          </cell>
          <cell r="G2199" t="str">
            <v>Banglore</v>
          </cell>
        </row>
        <row r="2200">
          <cell r="E2200" t="str">
            <v>PB20INV0807</v>
          </cell>
          <cell r="F2200" t="str">
            <v>Vasushree Ventures</v>
          </cell>
          <cell r="G2200" t="str">
            <v>Banglore</v>
          </cell>
        </row>
        <row r="2201">
          <cell r="E2201" t="str">
            <v>PB20INV0807</v>
          </cell>
          <cell r="F2201" t="str">
            <v>Vasushree Ventures</v>
          </cell>
          <cell r="G2201" t="str">
            <v>Banglore</v>
          </cell>
        </row>
        <row r="2202">
          <cell r="E2202" t="str">
            <v>PB20INV0807</v>
          </cell>
          <cell r="F2202" t="str">
            <v>Vasushree Ventures</v>
          </cell>
          <cell r="G2202" t="str">
            <v>Banglore</v>
          </cell>
        </row>
        <row r="2203">
          <cell r="E2203" t="str">
            <v>PB20INV0807</v>
          </cell>
          <cell r="F2203" t="str">
            <v>Vasushree Ventures</v>
          </cell>
          <cell r="G2203" t="str">
            <v>Banglore</v>
          </cell>
        </row>
        <row r="2204">
          <cell r="E2204" t="str">
            <v>PB20INV0812</v>
          </cell>
          <cell r="F2204" t="str">
            <v>Trent Hypermarket Pvt Ltd</v>
          </cell>
          <cell r="G2204" t="str">
            <v>Banglore</v>
          </cell>
        </row>
        <row r="2205">
          <cell r="E2205" t="str">
            <v>PB20INV0811</v>
          </cell>
          <cell r="F2205" t="str">
            <v>Trent Hypermarket Pvt Ltd</v>
          </cell>
          <cell r="G2205" t="str">
            <v>Banglore</v>
          </cell>
        </row>
        <row r="2206">
          <cell r="E2206" t="str">
            <v>QB20INV0414</v>
          </cell>
          <cell r="F2206" t="str">
            <v>SM Technologies</v>
          </cell>
          <cell r="G2206" t="str">
            <v>Mumbai</v>
          </cell>
        </row>
        <row r="2207">
          <cell r="E2207" t="str">
            <v>QB20INV0414</v>
          </cell>
          <cell r="F2207" t="str">
            <v>SM Technologies</v>
          </cell>
          <cell r="G2207" t="str">
            <v>Mumbai</v>
          </cell>
        </row>
        <row r="2208">
          <cell r="E2208" t="str">
            <v>QB20INV0414</v>
          </cell>
          <cell r="F2208" t="str">
            <v>SM Technologies</v>
          </cell>
          <cell r="G2208" t="str">
            <v>Mumbai</v>
          </cell>
        </row>
        <row r="2209">
          <cell r="E2209" t="str">
            <v>QB20INV0414</v>
          </cell>
          <cell r="F2209" t="str">
            <v>SM Technologies</v>
          </cell>
          <cell r="G2209" t="str">
            <v>Mumbai</v>
          </cell>
        </row>
        <row r="2210">
          <cell r="E2210" t="str">
            <v>QB20INV0414</v>
          </cell>
          <cell r="F2210" t="str">
            <v>SM Technologies</v>
          </cell>
          <cell r="G2210" t="str">
            <v>Mumbai</v>
          </cell>
        </row>
        <row r="2211">
          <cell r="E2211" t="str">
            <v>QB20INV0414</v>
          </cell>
          <cell r="F2211" t="str">
            <v>SM Technologies</v>
          </cell>
          <cell r="G2211" t="str">
            <v>Mumbai</v>
          </cell>
        </row>
        <row r="2212">
          <cell r="E2212" t="str">
            <v>QB20INV0414</v>
          </cell>
          <cell r="F2212" t="str">
            <v>SM Technologies</v>
          </cell>
          <cell r="G2212" t="str">
            <v>Mumbai</v>
          </cell>
        </row>
        <row r="2213">
          <cell r="E2213" t="str">
            <v>PB20INV0806</v>
          </cell>
          <cell r="F2213" t="str">
            <v>Trent Hypermarket Private Limited</v>
          </cell>
          <cell r="G2213" t="str">
            <v>Hyderabad</v>
          </cell>
        </row>
        <row r="2214">
          <cell r="E2214" t="str">
            <v>PB20INV0814</v>
          </cell>
          <cell r="F2214" t="str">
            <v>Prime Barcode Solutions</v>
          </cell>
          <cell r="G2214" t="str">
            <v>Secunderabad</v>
          </cell>
        </row>
        <row r="2215">
          <cell r="E2215" t="str">
            <v>PB20INV0814</v>
          </cell>
          <cell r="F2215" t="str">
            <v>Prime Barcode Solutions</v>
          </cell>
          <cell r="G2215" t="str">
            <v>Secunderabad</v>
          </cell>
        </row>
        <row r="2216">
          <cell r="E2216" t="str">
            <v>PB20INV0814</v>
          </cell>
          <cell r="F2216" t="str">
            <v>Prime Barcode Solutions</v>
          </cell>
          <cell r="G2216" t="str">
            <v>Secunderabad</v>
          </cell>
        </row>
        <row r="2217">
          <cell r="E2217" t="str">
            <v>PB20INV0814</v>
          </cell>
          <cell r="F2217" t="str">
            <v>Prime Barcode Solutions</v>
          </cell>
          <cell r="G2217" t="str">
            <v>Secunderabad</v>
          </cell>
        </row>
        <row r="2218">
          <cell r="E2218" t="str">
            <v>PB20INV0814</v>
          </cell>
          <cell r="F2218" t="str">
            <v>Prime Barcode Solutions</v>
          </cell>
          <cell r="G2218" t="str">
            <v>Secunderabad</v>
          </cell>
        </row>
        <row r="2219">
          <cell r="E2219" t="str">
            <v>PB20INV0810</v>
          </cell>
          <cell r="F2219" t="str">
            <v>Trent Hpermarket Private Limited</v>
          </cell>
          <cell r="G2219" t="str">
            <v>Mumbai</v>
          </cell>
        </row>
        <row r="2220">
          <cell r="E2220" t="str">
            <v>PB20INV0813</v>
          </cell>
          <cell r="F2220" t="str">
            <v>Smart Solutions</v>
          </cell>
          <cell r="G2220" t="str">
            <v>New Delhi</v>
          </cell>
        </row>
        <row r="2221">
          <cell r="E2221" t="str">
            <v>PB20INV0813</v>
          </cell>
          <cell r="F2221" t="str">
            <v>Smart Solutions</v>
          </cell>
          <cell r="G2221" t="str">
            <v>New Delhi</v>
          </cell>
        </row>
        <row r="2222">
          <cell r="E2222" t="str">
            <v>PB20INV0813</v>
          </cell>
          <cell r="F2222" t="str">
            <v>Smart Solutions</v>
          </cell>
          <cell r="G2222" t="str">
            <v>New Delhi</v>
          </cell>
        </row>
        <row r="2223">
          <cell r="E2223" t="str">
            <v>PB20INV0813</v>
          </cell>
          <cell r="F2223" t="str">
            <v>Smart Solutions</v>
          </cell>
          <cell r="G2223" t="str">
            <v>New Delhi</v>
          </cell>
        </row>
        <row r="2224">
          <cell r="E2224" t="str">
            <v>PB20INV0809</v>
          </cell>
          <cell r="F2224" t="str">
            <v>ITeSys Technologies Pvt Ltd/Paramount Office Systems Pvt Ltd</v>
          </cell>
          <cell r="G2224" t="str">
            <v>Bangalore/Vishakapatnam</v>
          </cell>
        </row>
        <row r="2225">
          <cell r="E2225" t="str">
            <v>PB20INV0809</v>
          </cell>
          <cell r="F2225" t="str">
            <v>ITeSys Technologies Pvt Ltd/Paramount Office Systems Pvt Ltd</v>
          </cell>
          <cell r="G2225" t="str">
            <v>Bangalore/Vishakapatnam</v>
          </cell>
        </row>
        <row r="2226">
          <cell r="E2226" t="str">
            <v>PB20INV0809</v>
          </cell>
          <cell r="F2226" t="str">
            <v>ITeSys Technologies Pvt Ltd/Paramount Office Systems Pvt Ltd</v>
          </cell>
          <cell r="G2226" t="str">
            <v>Bangalore/Vishakapatnam</v>
          </cell>
        </row>
        <row r="2227">
          <cell r="E2227" t="str">
            <v>PB20INV0820</v>
          </cell>
          <cell r="F2227" t="str">
            <v xml:space="preserve">Quinta Systems Pvt ltd- </v>
          </cell>
          <cell r="G2227" t="str">
            <v>Bangalore</v>
          </cell>
        </row>
        <row r="2228">
          <cell r="E2228" t="str">
            <v>PB20INV0820</v>
          </cell>
          <cell r="F2228" t="str">
            <v xml:space="preserve">Quinta Systems Pvt ltd- </v>
          </cell>
          <cell r="G2228" t="str">
            <v>Bangalore</v>
          </cell>
        </row>
        <row r="2229">
          <cell r="E2229" t="str">
            <v>PB20INV0820</v>
          </cell>
          <cell r="F2229" t="str">
            <v xml:space="preserve">Quinta Systems Pvt ltd- </v>
          </cell>
          <cell r="G2229" t="str">
            <v>Bangalore</v>
          </cell>
        </row>
        <row r="2230">
          <cell r="E2230" t="str">
            <v>PB20INV0821</v>
          </cell>
          <cell r="F2230" t="str">
            <v xml:space="preserve">Quinta Systems Pvt ltd- </v>
          </cell>
          <cell r="G2230" t="str">
            <v>Bangalore</v>
          </cell>
        </row>
        <row r="2231">
          <cell r="E2231" t="str">
            <v>PB20INV0821</v>
          </cell>
          <cell r="F2231" t="str">
            <v xml:space="preserve">Quinta Systems Pvt ltd- </v>
          </cell>
          <cell r="G2231" t="str">
            <v>Bangalore</v>
          </cell>
        </row>
        <row r="2232">
          <cell r="E2232" t="str">
            <v>PB20INV0833</v>
          </cell>
          <cell r="F2232" t="str">
            <v xml:space="preserve">Quinta Systems Pvt ltd- </v>
          </cell>
          <cell r="G2232" t="str">
            <v>Banglaore</v>
          </cell>
        </row>
        <row r="2233">
          <cell r="E2233" t="str">
            <v>PB20INV0823</v>
          </cell>
          <cell r="F2233" t="str">
            <v>Premier Restaurant Pvt ltd</v>
          </cell>
          <cell r="G2233" t="str">
            <v>Chandigarh</v>
          </cell>
        </row>
        <row r="2234">
          <cell r="E2234" t="str">
            <v>PB20INV0824</v>
          </cell>
          <cell r="F2234" t="str">
            <v>Tata Starbucks Ltd</v>
          </cell>
          <cell r="G2234" t="str">
            <v>New Delhi</v>
          </cell>
        </row>
        <row r="2235">
          <cell r="E2235" t="str">
            <v>PB20INV0825</v>
          </cell>
          <cell r="F2235" t="str">
            <v xml:space="preserve">Popo Ventures </v>
          </cell>
          <cell r="G2235" t="str">
            <v>Bangalore</v>
          </cell>
        </row>
        <row r="2236">
          <cell r="E2236" t="str">
            <v>PB20INV0825</v>
          </cell>
          <cell r="F2236" t="str">
            <v xml:space="preserve">Popo Ventures </v>
          </cell>
          <cell r="G2236" t="str">
            <v>Bangalore</v>
          </cell>
        </row>
        <row r="2237">
          <cell r="E2237" t="str">
            <v>PB20INV0826</v>
          </cell>
          <cell r="F2237" t="str">
            <v>Mr Chandrakant Dhanak</v>
          </cell>
          <cell r="G2237" t="str">
            <v>Ahmedabad</v>
          </cell>
        </row>
        <row r="2238">
          <cell r="E2238" t="str">
            <v>PB20INV0826</v>
          </cell>
          <cell r="F2238" t="str">
            <v>Mr Chandrakant Dhanak</v>
          </cell>
          <cell r="G2238" t="str">
            <v>Ahmedabad</v>
          </cell>
        </row>
        <row r="2239">
          <cell r="E2239" t="str">
            <v>PB20INV0831</v>
          </cell>
          <cell r="F2239" t="str">
            <v>Reliance Retail Limited</v>
          </cell>
          <cell r="G2239" t="str">
            <v>Kochi</v>
          </cell>
        </row>
        <row r="2240">
          <cell r="E2240" t="str">
            <v>PB20INV0828</v>
          </cell>
          <cell r="F2240" t="str">
            <v>Tata Starbucks Pvt Ltd</v>
          </cell>
          <cell r="G2240" t="str">
            <v>Sonipat</v>
          </cell>
        </row>
        <row r="2241">
          <cell r="E2241" t="str">
            <v>PB20INV0828</v>
          </cell>
          <cell r="F2241" t="str">
            <v>Tata Starbucks Pvt Ltd</v>
          </cell>
          <cell r="G2241" t="str">
            <v>Sonipat</v>
          </cell>
        </row>
        <row r="2242">
          <cell r="E2242" t="str">
            <v>PB20INV0828</v>
          </cell>
          <cell r="F2242" t="str">
            <v>Tata Starbucks Pvt Ltd</v>
          </cell>
          <cell r="G2242" t="str">
            <v>Sonipat</v>
          </cell>
        </row>
        <row r="2243">
          <cell r="E2243" t="str">
            <v>PB20INV0828</v>
          </cell>
          <cell r="F2243" t="str">
            <v>Tata Starbucks Pvt Ltd</v>
          </cell>
          <cell r="G2243" t="str">
            <v>Sonipat</v>
          </cell>
        </row>
        <row r="2244">
          <cell r="E2244" t="str">
            <v>PB20INV0828</v>
          </cell>
          <cell r="F2244" t="str">
            <v>Tata Starbucks Pvt Ltd</v>
          </cell>
          <cell r="G2244" t="str">
            <v>Sonipat</v>
          </cell>
        </row>
        <row r="2245">
          <cell r="E2245" t="str">
            <v>PB20INV0830</v>
          </cell>
          <cell r="F2245" t="str">
            <v>Tata Starbucks Pvt Ltd</v>
          </cell>
          <cell r="G2245" t="str">
            <v>Bangalore</v>
          </cell>
        </row>
        <row r="2246">
          <cell r="E2246" t="str">
            <v>PB20INV0830</v>
          </cell>
          <cell r="F2246" t="str">
            <v>Tata Starbucks Pvt Ltd</v>
          </cell>
          <cell r="G2246" t="str">
            <v>Bangalore</v>
          </cell>
        </row>
        <row r="2247">
          <cell r="E2247" t="str">
            <v>PB20INV0830</v>
          </cell>
          <cell r="F2247" t="str">
            <v>Tata Starbucks Pvt Ltd</v>
          </cell>
          <cell r="G2247" t="str">
            <v>Bangalore</v>
          </cell>
        </row>
        <row r="2248">
          <cell r="E2248" t="str">
            <v>PB20INV0830</v>
          </cell>
          <cell r="F2248" t="str">
            <v>Tata Starbucks Pvt Ltd</v>
          </cell>
          <cell r="G2248" t="str">
            <v>Bangalore</v>
          </cell>
        </row>
        <row r="2249">
          <cell r="E2249" t="str">
            <v>PB20INV0830</v>
          </cell>
          <cell r="F2249" t="str">
            <v>Tata Starbucks Pvt Ltd</v>
          </cell>
          <cell r="G2249" t="str">
            <v>Bangalore</v>
          </cell>
        </row>
        <row r="2250">
          <cell r="E2250" t="str">
            <v>PB20INV0829</v>
          </cell>
          <cell r="F2250" t="str">
            <v>Tata Starbucks Pvt Ltd</v>
          </cell>
          <cell r="G2250" t="str">
            <v>Bhiwandi</v>
          </cell>
        </row>
        <row r="2251">
          <cell r="E2251" t="str">
            <v>PB20INV0829</v>
          </cell>
          <cell r="F2251" t="str">
            <v>Tata Starbucks Pvt Ltd</v>
          </cell>
          <cell r="G2251" t="str">
            <v>Bhiwandi</v>
          </cell>
        </row>
        <row r="2252">
          <cell r="E2252" t="str">
            <v>PB20INV0829</v>
          </cell>
          <cell r="F2252" t="str">
            <v>Tata Starbucks Pvt Ltd</v>
          </cell>
          <cell r="G2252" t="str">
            <v>Bhiwandi</v>
          </cell>
        </row>
        <row r="2253">
          <cell r="E2253" t="str">
            <v>PB20INV0829</v>
          </cell>
          <cell r="F2253" t="str">
            <v>Tata Starbucks Pvt Ltd</v>
          </cell>
          <cell r="G2253" t="str">
            <v>Bhiwandi</v>
          </cell>
        </row>
        <row r="2254">
          <cell r="E2254" t="str">
            <v>PB20INV0829</v>
          </cell>
          <cell r="F2254" t="str">
            <v>Tata Starbucks Pvt Ltd</v>
          </cell>
          <cell r="G2254" t="str">
            <v>Bhiwandi</v>
          </cell>
        </row>
        <row r="2255">
          <cell r="E2255" t="str">
            <v>PB20INV0829</v>
          </cell>
          <cell r="F2255" t="str">
            <v>Tata Starbucks Pvt Ltd</v>
          </cell>
          <cell r="G2255" t="str">
            <v>Bhiwandi</v>
          </cell>
        </row>
        <row r="2256">
          <cell r="E2256" t="str">
            <v>PB20INV0829</v>
          </cell>
          <cell r="F2256" t="str">
            <v>Tata Starbucks Pvt Ltd</v>
          </cell>
          <cell r="G2256" t="str">
            <v>Bhiwandi</v>
          </cell>
        </row>
        <row r="2257">
          <cell r="E2257" t="str">
            <v>PB20INV0829</v>
          </cell>
          <cell r="F2257" t="str">
            <v>Tata Starbucks Pvt Ltd</v>
          </cell>
          <cell r="G2257" t="str">
            <v>Bhiwandi</v>
          </cell>
        </row>
        <row r="2258">
          <cell r="E2258" t="str">
            <v>PB20INV0827</v>
          </cell>
          <cell r="F2258" t="str">
            <v>Trent Hypermarket Private Limited</v>
          </cell>
          <cell r="G2258" t="str">
            <v>Hyderabad</v>
          </cell>
        </row>
        <row r="2259">
          <cell r="E2259" t="str">
            <v>PB20INV0827</v>
          </cell>
          <cell r="F2259" t="str">
            <v>Trent Hypermarket Private Limited</v>
          </cell>
          <cell r="G2259" t="str">
            <v>Hyderabad</v>
          </cell>
        </row>
        <row r="2260">
          <cell r="E2260" t="str">
            <v>QB20INV0417</v>
          </cell>
          <cell r="F2260" t="str">
            <v>Magnetic FAAC India Pvt Ltd</v>
          </cell>
          <cell r="G2260" t="str">
            <v>Chennai</v>
          </cell>
        </row>
        <row r="2261">
          <cell r="E2261" t="str">
            <v>QB20INV0416</v>
          </cell>
          <cell r="F2261" t="str">
            <v>Paycraft Urban Solutions Pvt Ltd</v>
          </cell>
          <cell r="G2261" t="str">
            <v>Mumbai</v>
          </cell>
        </row>
        <row r="2262">
          <cell r="E2262" t="str">
            <v>QB20INV0418</v>
          </cell>
          <cell r="F2262" t="str">
            <v>More Retail Limited</v>
          </cell>
          <cell r="G2262" t="str">
            <v>Vishakaptnam</v>
          </cell>
        </row>
        <row r="2263">
          <cell r="E2263" t="str">
            <v>QB20INV0418</v>
          </cell>
          <cell r="F2263" t="str">
            <v>More Retail Limited</v>
          </cell>
          <cell r="G2263" t="str">
            <v>Vishakaptnam</v>
          </cell>
        </row>
        <row r="2264">
          <cell r="E2264" t="str">
            <v>QB20INV0418</v>
          </cell>
          <cell r="F2264" t="str">
            <v>More Retail Limited</v>
          </cell>
          <cell r="G2264" t="str">
            <v>Vishakaptnam</v>
          </cell>
        </row>
        <row r="2265">
          <cell r="E2265" t="str">
            <v>QB20INV0415</v>
          </cell>
          <cell r="F2265" t="str">
            <v>More Retail Limited</v>
          </cell>
          <cell r="G2265" t="str">
            <v>Delhi</v>
          </cell>
        </row>
        <row r="2266">
          <cell r="E2266" t="str">
            <v>QB20INV0415</v>
          </cell>
          <cell r="F2266" t="str">
            <v>More Retail Limited</v>
          </cell>
          <cell r="G2266" t="str">
            <v>Delhi</v>
          </cell>
        </row>
        <row r="2267">
          <cell r="E2267" t="str">
            <v>QB20INV0415</v>
          </cell>
          <cell r="F2267" t="str">
            <v>More Retail Limited</v>
          </cell>
          <cell r="G2267" t="str">
            <v>Delhi</v>
          </cell>
        </row>
        <row r="2268">
          <cell r="E2268" t="str">
            <v>PIT/DEMO/OUT/0102</v>
          </cell>
          <cell r="F2268" t="str">
            <v>Quauto Technologies Private Limited</v>
          </cell>
          <cell r="G2268" t="str">
            <v>Indore</v>
          </cell>
        </row>
        <row r="2269">
          <cell r="E2269" t="str">
            <v>PIT/DEMO/OUT/0102</v>
          </cell>
          <cell r="F2269" t="str">
            <v>Quauto Technologies Private Limited</v>
          </cell>
          <cell r="G2269" t="str">
            <v>Indore</v>
          </cell>
        </row>
        <row r="2270">
          <cell r="E2270" t="str">
            <v>PIT/DEMO/OUT/0102</v>
          </cell>
          <cell r="F2270" t="str">
            <v>Quauto Technologies Private Limited</v>
          </cell>
          <cell r="G2270" t="str">
            <v>Indore</v>
          </cell>
        </row>
        <row r="2271">
          <cell r="E2271" t="str">
            <v>PB20INV0832</v>
          </cell>
          <cell r="F2271" t="str">
            <v xml:space="preserve">Aashitech </v>
          </cell>
          <cell r="G2271" t="str">
            <v>Pune</v>
          </cell>
        </row>
        <row r="2272">
          <cell r="E2272" t="str">
            <v>PB20INV0832</v>
          </cell>
          <cell r="F2272" t="str">
            <v xml:space="preserve">Aashitech </v>
          </cell>
          <cell r="G2272" t="str">
            <v>Pune</v>
          </cell>
        </row>
        <row r="2273">
          <cell r="E2273" t="str">
            <v>PB20INV0832</v>
          </cell>
          <cell r="F2273" t="str">
            <v xml:space="preserve">Aashitech </v>
          </cell>
          <cell r="G2273" t="str">
            <v>Pune</v>
          </cell>
        </row>
        <row r="2274">
          <cell r="E2274" t="str">
            <v>PB20INV0832</v>
          </cell>
          <cell r="F2274" t="str">
            <v xml:space="preserve">Aashitech </v>
          </cell>
          <cell r="G2274" t="str">
            <v>Pune</v>
          </cell>
        </row>
        <row r="2275">
          <cell r="E2275" t="str">
            <v>PB20INV0845</v>
          </cell>
          <cell r="F2275" t="str">
            <v>Infoaccords Technologies</v>
          </cell>
          <cell r="G2275" t="str">
            <v>Chandigarh</v>
          </cell>
        </row>
        <row r="2276">
          <cell r="E2276" t="str">
            <v>PB20INV0845</v>
          </cell>
          <cell r="F2276" t="str">
            <v>Infoaccords Technologies</v>
          </cell>
          <cell r="G2276" t="str">
            <v>Chandigarh</v>
          </cell>
        </row>
        <row r="2277">
          <cell r="E2277" t="str">
            <v>PB20INV0845</v>
          </cell>
          <cell r="F2277" t="str">
            <v>Infoaccords Technologies</v>
          </cell>
          <cell r="G2277" t="str">
            <v>Chandigarh</v>
          </cell>
        </row>
        <row r="2278">
          <cell r="E2278" t="str">
            <v>PB20INV0845</v>
          </cell>
          <cell r="F2278" t="str">
            <v>Infoaccords Technologies</v>
          </cell>
          <cell r="G2278" t="str">
            <v>Chandigarh</v>
          </cell>
        </row>
        <row r="2279">
          <cell r="E2279" t="str">
            <v>PB20INV0847</v>
          </cell>
          <cell r="F2279" t="str">
            <v>Infoaccords Technologies</v>
          </cell>
          <cell r="G2279" t="str">
            <v>Chandigarh</v>
          </cell>
        </row>
        <row r="2280">
          <cell r="E2280" t="str">
            <v>PB20INV0847</v>
          </cell>
          <cell r="F2280" t="str">
            <v>Infoaccords Technologies</v>
          </cell>
          <cell r="G2280" t="str">
            <v>Chandigarh</v>
          </cell>
        </row>
        <row r="2281">
          <cell r="E2281" t="str">
            <v>PB20INV0848</v>
          </cell>
          <cell r="F2281" t="str">
            <v xml:space="preserve">Ashlin Services </v>
          </cell>
          <cell r="G2281" t="str">
            <v>Fariabad</v>
          </cell>
        </row>
        <row r="2282">
          <cell r="E2282" t="str">
            <v>PB20INV0848</v>
          </cell>
          <cell r="F2282" t="str">
            <v xml:space="preserve">Ashlin Services </v>
          </cell>
          <cell r="G2282" t="str">
            <v>Fariabad</v>
          </cell>
        </row>
        <row r="2283">
          <cell r="E2283" t="str">
            <v>PB20INV0846</v>
          </cell>
          <cell r="F2283" t="str">
            <v>Aarkay Technoconsultants Pvt Ltd</v>
          </cell>
          <cell r="G2283" t="str">
            <v>Nagpur</v>
          </cell>
        </row>
        <row r="2284">
          <cell r="E2284" t="str">
            <v>PB20INV0855</v>
          </cell>
          <cell r="F2284" t="str">
            <v>Trent Limited</v>
          </cell>
          <cell r="G2284" t="str">
            <v>Ghaziabad</v>
          </cell>
        </row>
        <row r="2285">
          <cell r="E2285" t="str">
            <v>PB20INV0855</v>
          </cell>
          <cell r="F2285" t="str">
            <v>Trent Limited</v>
          </cell>
          <cell r="G2285" t="str">
            <v>Ghaziabad</v>
          </cell>
        </row>
        <row r="2286">
          <cell r="E2286" t="str">
            <v>PB20INV0858</v>
          </cell>
          <cell r="F2286" t="str">
            <v>Trent Limited</v>
          </cell>
          <cell r="G2286" t="str">
            <v>Mumbai</v>
          </cell>
        </row>
        <row r="2287">
          <cell r="E2287" t="str">
            <v>PB20INV0864</v>
          </cell>
          <cell r="F2287" t="str">
            <v>Supreme Computer India (P) Ltd</v>
          </cell>
          <cell r="G2287" t="str">
            <v>Chennai</v>
          </cell>
        </row>
        <row r="2288">
          <cell r="E2288" t="str">
            <v>PB20INV0864</v>
          </cell>
          <cell r="F2288" t="str">
            <v>Supreme Computer India (P) Ltd</v>
          </cell>
          <cell r="G2288" t="str">
            <v>Chennai</v>
          </cell>
        </row>
        <row r="2289">
          <cell r="E2289" t="str">
            <v>PB20INV0864</v>
          </cell>
          <cell r="F2289" t="str">
            <v>Supreme Computer India (P) Ltd</v>
          </cell>
          <cell r="G2289" t="str">
            <v>Chennai</v>
          </cell>
        </row>
        <row r="2290">
          <cell r="E2290" t="str">
            <v>PB20INV0863</v>
          </cell>
          <cell r="F2290" t="str">
            <v>Supreme Computer India (P) Ltd</v>
          </cell>
          <cell r="G2290" t="str">
            <v>Coimbatore</v>
          </cell>
        </row>
        <row r="2291">
          <cell r="E2291" t="str">
            <v>PB20INV0863</v>
          </cell>
          <cell r="F2291" t="str">
            <v>Supreme Computer India (P) Ltd</v>
          </cell>
          <cell r="G2291" t="str">
            <v>Coimbatore</v>
          </cell>
        </row>
        <row r="2292">
          <cell r="E2292" t="str">
            <v>PB20INV0863</v>
          </cell>
          <cell r="F2292" t="str">
            <v>Supreme Computer India (P) Ltd</v>
          </cell>
          <cell r="G2292" t="str">
            <v>Coimbatore</v>
          </cell>
        </row>
        <row r="2293">
          <cell r="E2293" t="str">
            <v>PB20INV0863</v>
          </cell>
          <cell r="F2293" t="str">
            <v>Supreme Computer India (P) Ltd</v>
          </cell>
          <cell r="G2293" t="str">
            <v>Coimbatore</v>
          </cell>
        </row>
        <row r="2294">
          <cell r="E2294" t="str">
            <v>PB20INV0863</v>
          </cell>
          <cell r="F2294" t="str">
            <v>Supreme Computer India (P) Ltd</v>
          </cell>
          <cell r="G2294" t="str">
            <v>Coimbatore</v>
          </cell>
        </row>
        <row r="2295">
          <cell r="E2295" t="str">
            <v>PB20INV0863</v>
          </cell>
          <cell r="F2295" t="str">
            <v>Supreme Computer India (P) Ltd</v>
          </cell>
          <cell r="G2295" t="str">
            <v>Coimbatore</v>
          </cell>
        </row>
        <row r="2296">
          <cell r="E2296" t="str">
            <v>PB20INV0867</v>
          </cell>
          <cell r="F2296" t="str">
            <v>Odyssey Computer Services P Ltd</v>
          </cell>
          <cell r="G2296" t="str">
            <v xml:space="preserve">Kolkata </v>
          </cell>
        </row>
        <row r="2297">
          <cell r="E2297" t="str">
            <v>PB20INV0867</v>
          </cell>
          <cell r="F2297" t="str">
            <v>Odyssey Computer Services P Ltd</v>
          </cell>
          <cell r="G2297" t="str">
            <v xml:space="preserve">Kolkata </v>
          </cell>
        </row>
        <row r="2298">
          <cell r="E2298" t="str">
            <v>PB20INV0866</v>
          </cell>
          <cell r="F2298" t="str">
            <v>Burger King India Pvt ltd</v>
          </cell>
          <cell r="G2298" t="str">
            <v>Noida</v>
          </cell>
        </row>
        <row r="2299">
          <cell r="E2299" t="str">
            <v>PB20INV0866</v>
          </cell>
          <cell r="F2299" t="str">
            <v>Burger King India Pvt ltd</v>
          </cell>
          <cell r="G2299" t="str">
            <v>Noida</v>
          </cell>
        </row>
        <row r="2300">
          <cell r="E2300" t="str">
            <v>PB20INV0866</v>
          </cell>
          <cell r="F2300" t="str">
            <v>Burger King India Pvt ltd</v>
          </cell>
          <cell r="G2300" t="str">
            <v>Noida</v>
          </cell>
        </row>
        <row r="2301">
          <cell r="E2301" t="str">
            <v>PB20INV0878</v>
          </cell>
          <cell r="F2301" t="str">
            <v>Smart Solutions</v>
          </cell>
          <cell r="G2301" t="str">
            <v>New Delhi</v>
          </cell>
        </row>
        <row r="2302">
          <cell r="E2302" t="str">
            <v>PB20INV0878</v>
          </cell>
          <cell r="F2302" t="str">
            <v>Smart Solutions</v>
          </cell>
          <cell r="G2302" t="str">
            <v>New Delhi</v>
          </cell>
        </row>
        <row r="2303">
          <cell r="E2303" t="str">
            <v>PB20INV0876</v>
          </cell>
          <cell r="F2303" t="str">
            <v>Odyssey Computer Services P Ltd</v>
          </cell>
          <cell r="G2303" t="str">
            <v xml:space="preserve">Kolkata </v>
          </cell>
        </row>
        <row r="2304">
          <cell r="E2304" t="str">
            <v>PB20INV0876</v>
          </cell>
          <cell r="F2304" t="str">
            <v>Odyssey Computer Services P Ltd</v>
          </cell>
          <cell r="G2304" t="str">
            <v xml:space="preserve">Kolkata </v>
          </cell>
        </row>
        <row r="2305">
          <cell r="E2305" t="str">
            <v>PB20INV0876</v>
          </cell>
          <cell r="F2305" t="str">
            <v>Odyssey Computer Services P Ltd</v>
          </cell>
          <cell r="G2305" t="str">
            <v xml:space="preserve">Kolkata </v>
          </cell>
        </row>
        <row r="2306">
          <cell r="E2306" t="str">
            <v>PB20INV0876</v>
          </cell>
          <cell r="F2306" t="str">
            <v>Odyssey Computer Services P Ltd</v>
          </cell>
          <cell r="G2306" t="str">
            <v xml:space="preserve">Kolkata </v>
          </cell>
        </row>
        <row r="2307">
          <cell r="E2307" t="str">
            <v>PB20INV0876</v>
          </cell>
          <cell r="F2307" t="str">
            <v>Odyssey Computer Services P Ltd</v>
          </cell>
          <cell r="G2307" t="str">
            <v xml:space="preserve">Kolkata </v>
          </cell>
        </row>
        <row r="2308">
          <cell r="E2308" t="str">
            <v>PB20INV0876</v>
          </cell>
          <cell r="F2308" t="str">
            <v>Odyssey Computer Services P Ltd</v>
          </cell>
          <cell r="G2308" t="str">
            <v xml:space="preserve">Kolkata </v>
          </cell>
        </row>
        <row r="2309">
          <cell r="E2309" t="str">
            <v>PB20INV0876</v>
          </cell>
          <cell r="F2309" t="str">
            <v>Odyssey Computer Services P Ltd</v>
          </cell>
          <cell r="G2309" t="str">
            <v xml:space="preserve">Kolkata </v>
          </cell>
        </row>
        <row r="2310">
          <cell r="E2310" t="str">
            <v>PB20INV0874</v>
          </cell>
          <cell r="F2310" t="str">
            <v xml:space="preserve">Aashitech </v>
          </cell>
          <cell r="G2310" t="str">
            <v>Mumbai</v>
          </cell>
        </row>
        <row r="2311">
          <cell r="E2311" t="str">
            <v>PB20INV0874</v>
          </cell>
          <cell r="F2311" t="str">
            <v xml:space="preserve">Aashitech </v>
          </cell>
          <cell r="G2311" t="str">
            <v>Mumbai</v>
          </cell>
        </row>
        <row r="2312">
          <cell r="E2312" t="str">
            <v>PB20INV0874</v>
          </cell>
          <cell r="F2312" t="str">
            <v xml:space="preserve">Aashitech </v>
          </cell>
          <cell r="G2312" t="str">
            <v>Mumbai</v>
          </cell>
        </row>
        <row r="2313">
          <cell r="E2313" t="str">
            <v>PB20INV0874</v>
          </cell>
          <cell r="F2313" t="str">
            <v xml:space="preserve">Aashitech </v>
          </cell>
          <cell r="G2313" t="str">
            <v>Mumbai</v>
          </cell>
        </row>
        <row r="2314">
          <cell r="E2314" t="str">
            <v>PB20INV0874</v>
          </cell>
          <cell r="F2314" t="str">
            <v xml:space="preserve">Aashitech </v>
          </cell>
          <cell r="G2314" t="str">
            <v>Mumbai</v>
          </cell>
        </row>
        <row r="2315">
          <cell r="E2315" t="str">
            <v>PB20INV0874</v>
          </cell>
          <cell r="F2315" t="str">
            <v xml:space="preserve">Aashitech </v>
          </cell>
          <cell r="G2315" t="str">
            <v>Mumbai</v>
          </cell>
        </row>
        <row r="2316">
          <cell r="E2316" t="str">
            <v>PB20INV0874</v>
          </cell>
          <cell r="F2316" t="str">
            <v xml:space="preserve">Aashitech </v>
          </cell>
          <cell r="G2316" t="str">
            <v>Mumbai</v>
          </cell>
        </row>
        <row r="2317">
          <cell r="E2317" t="str">
            <v>PB20INV0880</v>
          </cell>
          <cell r="F2317" t="str">
            <v xml:space="preserve">Aashitech </v>
          </cell>
          <cell r="G2317" t="str">
            <v>Mumbai</v>
          </cell>
        </row>
        <row r="2318">
          <cell r="E2318" t="str">
            <v>PB20INV0880</v>
          </cell>
          <cell r="F2318" t="str">
            <v xml:space="preserve">Aashitech </v>
          </cell>
          <cell r="G2318" t="str">
            <v>Mumbai</v>
          </cell>
        </row>
        <row r="2319">
          <cell r="E2319" t="str">
            <v>PB20INV0880</v>
          </cell>
          <cell r="F2319" t="str">
            <v xml:space="preserve">Aashitech </v>
          </cell>
          <cell r="G2319" t="str">
            <v>Mumbai</v>
          </cell>
        </row>
        <row r="2320">
          <cell r="E2320" t="str">
            <v>PB20INV0880</v>
          </cell>
          <cell r="F2320" t="str">
            <v xml:space="preserve">Aashitech </v>
          </cell>
          <cell r="G2320" t="str">
            <v>Mumbai</v>
          </cell>
        </row>
        <row r="2321">
          <cell r="E2321" t="str">
            <v>PB20INV0880</v>
          </cell>
          <cell r="F2321" t="str">
            <v xml:space="preserve">Aashitech </v>
          </cell>
          <cell r="G2321" t="str">
            <v>Mumbai</v>
          </cell>
        </row>
        <row r="2322">
          <cell r="E2322" t="str">
            <v>PB20INV0880</v>
          </cell>
          <cell r="F2322" t="str">
            <v xml:space="preserve">Aashitech </v>
          </cell>
          <cell r="G2322" t="str">
            <v>Mumbai</v>
          </cell>
        </row>
        <row r="2323">
          <cell r="E2323" t="str">
            <v>PB20INV0879</v>
          </cell>
          <cell r="F2323" t="str">
            <v xml:space="preserve">Aashitech </v>
          </cell>
          <cell r="G2323" t="str">
            <v>Mumbai</v>
          </cell>
        </row>
        <row r="2324">
          <cell r="E2324" t="str">
            <v>PB20INV0879</v>
          </cell>
          <cell r="F2324" t="str">
            <v xml:space="preserve">Aashitech </v>
          </cell>
          <cell r="G2324" t="str">
            <v>Mumbai</v>
          </cell>
        </row>
        <row r="2325">
          <cell r="E2325" t="str">
            <v>PB20INV0879</v>
          </cell>
          <cell r="F2325" t="str">
            <v xml:space="preserve">Aashitech </v>
          </cell>
          <cell r="G2325" t="str">
            <v>Mumbai</v>
          </cell>
        </row>
        <row r="2326">
          <cell r="E2326" t="str">
            <v>PB20INV0861</v>
          </cell>
          <cell r="F2326" t="str">
            <v>Trent Limited</v>
          </cell>
          <cell r="G2326" t="str">
            <v>Mumbai</v>
          </cell>
        </row>
        <row r="2327">
          <cell r="E2327" t="str">
            <v>PB20INV0862</v>
          </cell>
          <cell r="F2327" t="str">
            <v>Trent Limited</v>
          </cell>
          <cell r="G2327" t="str">
            <v>New Delhi</v>
          </cell>
        </row>
        <row r="2328">
          <cell r="E2328" t="str">
            <v>PB20INV0862</v>
          </cell>
          <cell r="F2328" t="str">
            <v>Trent Limited</v>
          </cell>
          <cell r="G2328" t="str">
            <v>New Delhi</v>
          </cell>
        </row>
        <row r="2329">
          <cell r="E2329" t="str">
            <v>PB20INV0859</v>
          </cell>
          <cell r="F2329" t="str">
            <v>Trent Limited</v>
          </cell>
          <cell r="G2329" t="str">
            <v>Pune</v>
          </cell>
        </row>
        <row r="2330">
          <cell r="E2330" t="str">
            <v>PB20INV0859</v>
          </cell>
          <cell r="F2330" t="str">
            <v>Trent Limited</v>
          </cell>
          <cell r="G2330" t="str">
            <v>Pune</v>
          </cell>
        </row>
        <row r="2331">
          <cell r="E2331" t="str">
            <v>PB20INV0860</v>
          </cell>
          <cell r="F2331" t="str">
            <v>Trent Limited</v>
          </cell>
          <cell r="G2331" t="str">
            <v>Mumbai</v>
          </cell>
        </row>
        <row r="2332">
          <cell r="E2332" t="str">
            <v>PB20INV0856</v>
          </cell>
          <cell r="F2332" t="str">
            <v>Trent Limited</v>
          </cell>
          <cell r="G2332" t="str">
            <v>Ahmedabad</v>
          </cell>
        </row>
        <row r="2333">
          <cell r="E2333" t="str">
            <v>PB20INV0854</v>
          </cell>
          <cell r="F2333" t="str">
            <v>Trent Limited</v>
          </cell>
          <cell r="G2333" t="str">
            <v>Mumbai</v>
          </cell>
        </row>
        <row r="2334">
          <cell r="E2334" t="str">
            <v>PB20INV0857</v>
          </cell>
          <cell r="F2334" t="str">
            <v>Trent Limited</v>
          </cell>
          <cell r="G2334" t="str">
            <v>Baramati</v>
          </cell>
        </row>
        <row r="2335">
          <cell r="E2335" t="str">
            <v>PB20INV0844</v>
          </cell>
          <cell r="F2335" t="str">
            <v>Hollasons Trading Company Private Limited</v>
          </cell>
          <cell r="G2335" t="str">
            <v>Bangalore</v>
          </cell>
        </row>
        <row r="2336">
          <cell r="E2336" t="str">
            <v>PB20INV0875</v>
          </cell>
          <cell r="F2336" t="str">
            <v>Trent Hypermarket Private Limited</v>
          </cell>
          <cell r="G2336" t="str">
            <v>Bangalore</v>
          </cell>
        </row>
        <row r="2337">
          <cell r="E2337" t="str">
            <v>PB20INV0850</v>
          </cell>
          <cell r="F2337" t="str">
            <v>Quinta Systems Pvt Ltd</v>
          </cell>
          <cell r="G2337" t="str">
            <v>Bangalore</v>
          </cell>
        </row>
        <row r="2338">
          <cell r="E2338" t="str">
            <v>PB20INV0849</v>
          </cell>
          <cell r="F2338" t="str">
            <v>Quinta Systems Pvt Ltd</v>
          </cell>
          <cell r="G2338" t="str">
            <v>Bangalore</v>
          </cell>
        </row>
        <row r="2339">
          <cell r="E2339" t="str">
            <v>PB20INV0852</v>
          </cell>
          <cell r="F2339" t="str">
            <v>Quinta Systems Pvt Ltd</v>
          </cell>
          <cell r="G2339" t="str">
            <v>Bangalore</v>
          </cell>
        </row>
        <row r="2340">
          <cell r="E2340" t="str">
            <v>PB20INV0852</v>
          </cell>
          <cell r="F2340" t="str">
            <v>Quinta Systems Pvt Ltd</v>
          </cell>
          <cell r="G2340" t="str">
            <v>Bangalore</v>
          </cell>
        </row>
        <row r="2341">
          <cell r="E2341" t="str">
            <v>PB20INV0853</v>
          </cell>
          <cell r="F2341" t="str">
            <v>Quinta Systems Pvt Ltd</v>
          </cell>
          <cell r="G2341" t="str">
            <v>Bangalore</v>
          </cell>
        </row>
        <row r="2342">
          <cell r="E2342" t="str">
            <v>QB20INV0420</v>
          </cell>
          <cell r="F2342" t="str">
            <v>Amazon Transportation Service Pvt ltd</v>
          </cell>
          <cell r="G2342" t="str">
            <v>Bhiwandi</v>
          </cell>
        </row>
        <row r="2343">
          <cell r="E2343" t="str">
            <v>QB20INV0423</v>
          </cell>
          <cell r="F2343" t="str">
            <v>Amazon Transportation Service Pvt ltd</v>
          </cell>
          <cell r="G2343" t="str">
            <v>Haryana</v>
          </cell>
        </row>
        <row r="2344">
          <cell r="E2344" t="str">
            <v>QB20INV0421</v>
          </cell>
          <cell r="F2344" t="str">
            <v>Amazon Transportation Service Pvt ltd</v>
          </cell>
          <cell r="G2344" t="str">
            <v xml:space="preserve">Kolkata </v>
          </cell>
        </row>
        <row r="2345">
          <cell r="E2345" t="str">
            <v>QB20INV0425</v>
          </cell>
          <cell r="F2345" t="str">
            <v>Amazon Transportation Service Pvt ltd</v>
          </cell>
          <cell r="G2345" t="str">
            <v>Haryana</v>
          </cell>
        </row>
        <row r="2346">
          <cell r="E2346" t="str">
            <v>QB20INV0419</v>
          </cell>
          <cell r="F2346" t="str">
            <v>Amazon Transportation Service Pvt ltd</v>
          </cell>
          <cell r="G2346" t="str">
            <v>Haryana</v>
          </cell>
        </row>
        <row r="2347">
          <cell r="E2347" t="str">
            <v>QB20INV0422</v>
          </cell>
          <cell r="F2347" t="str">
            <v>Amazon Transportation Service Pvt ltd</v>
          </cell>
          <cell r="G2347" t="str">
            <v>Hyderabad</v>
          </cell>
        </row>
        <row r="2348">
          <cell r="E2348" t="str">
            <v>QB20INV0426</v>
          </cell>
          <cell r="F2348" t="str">
            <v>Amazon Transportation Service Pvt ltd</v>
          </cell>
          <cell r="G2348" t="str">
            <v>Haryana</v>
          </cell>
        </row>
        <row r="2349">
          <cell r="E2349" t="str">
            <v>QB20INV0427</v>
          </cell>
          <cell r="F2349" t="str">
            <v>Honestattva IT Solutions Pvt Ltd</v>
          </cell>
          <cell r="G2349" t="str">
            <v>Ahmedabad</v>
          </cell>
        </row>
        <row r="2350">
          <cell r="E2350" t="str">
            <v>PIT/DEMO/OUT/0103</v>
          </cell>
          <cell r="F2350" t="str">
            <v>V3 Novus Private Limited</v>
          </cell>
          <cell r="G2350" t="str">
            <v>Bangalore</v>
          </cell>
        </row>
        <row r="2351">
          <cell r="E2351" t="str">
            <v>PIT20INV00027</v>
          </cell>
          <cell r="F2351" t="str">
            <v>V3 Novus Private Limited</v>
          </cell>
          <cell r="G2351" t="str">
            <v>Bangalore</v>
          </cell>
        </row>
        <row r="2352">
          <cell r="E2352" t="str">
            <v>PB20INV0889</v>
          </cell>
          <cell r="F2352" t="str">
            <v>Spencers Retail Limited</v>
          </cell>
          <cell r="G2352" t="str">
            <v>Noida</v>
          </cell>
        </row>
        <row r="2353">
          <cell r="E2353" t="str">
            <v>PB20INV0888</v>
          </cell>
          <cell r="F2353" t="str">
            <v>ShawMan Software Pvt Ltd/Ideal Hospitality Pvt Ltd</v>
          </cell>
          <cell r="G2353" t="str">
            <v>Mumbai</v>
          </cell>
        </row>
        <row r="2354">
          <cell r="E2354" t="str">
            <v>PB20INV0887</v>
          </cell>
          <cell r="F2354" t="str">
            <v>Trent Limited</v>
          </cell>
          <cell r="G2354" t="str">
            <v>Gorakhpur</v>
          </cell>
        </row>
        <row r="2355">
          <cell r="E2355" t="str">
            <v>PB20INV0882</v>
          </cell>
          <cell r="F2355" t="str">
            <v>Burger King India Pvt ltd</v>
          </cell>
          <cell r="G2355" t="str">
            <v>Mumbai</v>
          </cell>
        </row>
        <row r="2356">
          <cell r="E2356" t="str">
            <v>PB20INV0881</v>
          </cell>
          <cell r="F2356" t="str">
            <v>HET Consultancy</v>
          </cell>
          <cell r="G2356" t="str">
            <v>Ahmedabad</v>
          </cell>
        </row>
        <row r="2357">
          <cell r="E2357" t="str">
            <v>PB20INV0883</v>
          </cell>
          <cell r="F2357" t="str">
            <v>Supreme Computers India (P) Ltd</v>
          </cell>
          <cell r="G2357" t="str">
            <v>Chennai</v>
          </cell>
        </row>
        <row r="2358">
          <cell r="E2358" t="str">
            <v>PB20INV0883</v>
          </cell>
          <cell r="F2358" t="str">
            <v>Supreme Computers India (P) Ltd</v>
          </cell>
          <cell r="G2358" t="str">
            <v>Chennai</v>
          </cell>
        </row>
        <row r="2359">
          <cell r="E2359" t="str">
            <v>PB20INV0884</v>
          </cell>
          <cell r="F2359" t="str">
            <v>Supreme Computers India (P) Ltd</v>
          </cell>
          <cell r="G2359" t="str">
            <v>Coimbatore</v>
          </cell>
        </row>
        <row r="2360">
          <cell r="E2360" t="str">
            <v>PB20INV0884</v>
          </cell>
          <cell r="F2360" t="str">
            <v>Supreme Computers India (P) Ltd</v>
          </cell>
          <cell r="G2360" t="str">
            <v>Coimbatore</v>
          </cell>
        </row>
        <row r="2361">
          <cell r="E2361" t="str">
            <v>PB20INV0886</v>
          </cell>
          <cell r="F2361" t="str">
            <v>Quinta Systems Pvt Ltd</v>
          </cell>
          <cell r="G2361" t="str">
            <v>Bangalore</v>
          </cell>
        </row>
        <row r="2362">
          <cell r="E2362" t="str">
            <v>PB20INV0885</v>
          </cell>
          <cell r="F2362" t="str">
            <v>Quinta Systems Pvt Ltd</v>
          </cell>
          <cell r="G2362" t="str">
            <v>Bangalore</v>
          </cell>
        </row>
        <row r="2363">
          <cell r="E2363" t="str">
            <v>PB20INV0885</v>
          </cell>
          <cell r="F2363" t="str">
            <v>Quinta Systems Pvt Ltd</v>
          </cell>
          <cell r="G2363" t="str">
            <v>Bangalore</v>
          </cell>
        </row>
        <row r="2364">
          <cell r="E2364" t="str">
            <v>PB20INV0885</v>
          </cell>
          <cell r="F2364" t="str">
            <v>Quinta Systems Pvt Ltd</v>
          </cell>
          <cell r="G2364" t="str">
            <v>Bangalore</v>
          </cell>
        </row>
        <row r="2365">
          <cell r="E2365" t="str">
            <v>PB20INV0885</v>
          </cell>
          <cell r="F2365" t="str">
            <v>Quinta Systems Pvt Ltd</v>
          </cell>
          <cell r="G2365" t="str">
            <v>Bangalore</v>
          </cell>
        </row>
        <row r="2366">
          <cell r="E2366" t="str">
            <v>QBLR/NR/2021/0072</v>
          </cell>
          <cell r="F2366" t="str">
            <v>Instakart Services Private Limited</v>
          </cell>
          <cell r="G2366" t="str">
            <v>Bangalore</v>
          </cell>
        </row>
        <row r="2367">
          <cell r="E2367" t="str">
            <v>PIT20INV00029</v>
          </cell>
          <cell r="F2367" t="str">
            <v>Bosh Limited</v>
          </cell>
          <cell r="G2367" t="str">
            <v>Bidadi</v>
          </cell>
        </row>
        <row r="2368">
          <cell r="E2368" t="str">
            <v>PIT20INV00029</v>
          </cell>
          <cell r="F2368" t="str">
            <v>Bosh Limited</v>
          </cell>
          <cell r="G2368" t="str">
            <v>Bidadi</v>
          </cell>
        </row>
        <row r="2369">
          <cell r="E2369" t="str">
            <v>PIT20INV00029</v>
          </cell>
          <cell r="F2369" t="str">
            <v>Bosh Limited</v>
          </cell>
          <cell r="G2369" t="str">
            <v>Bidadi</v>
          </cell>
        </row>
        <row r="2370">
          <cell r="E2370" t="str">
            <v>PIT20INV00028</v>
          </cell>
          <cell r="F2370" t="str">
            <v>NetX Security Solutions</v>
          </cell>
          <cell r="G2370" t="str">
            <v>Gaziabad</v>
          </cell>
        </row>
        <row r="2371">
          <cell r="E2371" t="str">
            <v>BLR/NR/2021/0092</v>
          </cell>
          <cell r="F2371" t="str">
            <v>Posiflex Technology India Pvt Ltd</v>
          </cell>
          <cell r="G2371" t="str">
            <v>Chennai</v>
          </cell>
        </row>
        <row r="2372">
          <cell r="E2372" t="str">
            <v>PB20INV0890</v>
          </cell>
          <cell r="F2372" t="str">
            <v>Burger King India Pvt ltd</v>
          </cell>
          <cell r="G2372" t="str">
            <v>Lucknow</v>
          </cell>
        </row>
        <row r="2373">
          <cell r="E2373" t="str">
            <v>PB20INV0890</v>
          </cell>
          <cell r="F2373" t="str">
            <v>Burger King India Pvt ltd</v>
          </cell>
          <cell r="G2373" t="str">
            <v>Lucknow</v>
          </cell>
        </row>
        <row r="2374">
          <cell r="E2374" t="str">
            <v>PB20INV0890</v>
          </cell>
          <cell r="F2374" t="str">
            <v>Burger King India Pvt ltd</v>
          </cell>
          <cell r="G2374" t="str">
            <v>Lucknow</v>
          </cell>
        </row>
        <row r="2375">
          <cell r="E2375" t="str">
            <v>PB20INV0890</v>
          </cell>
          <cell r="F2375" t="str">
            <v>Burger King India Pvt ltd</v>
          </cell>
          <cell r="G2375" t="str">
            <v>Lucknow</v>
          </cell>
        </row>
        <row r="2376">
          <cell r="E2376" t="str">
            <v>PB20INV0890</v>
          </cell>
          <cell r="F2376" t="str">
            <v>Burger King India Pvt ltd</v>
          </cell>
          <cell r="G2376" t="str">
            <v>Lucknow</v>
          </cell>
        </row>
        <row r="2377">
          <cell r="E2377" t="str">
            <v>PB20INV0890</v>
          </cell>
          <cell r="F2377" t="str">
            <v>Burger King India Pvt ltd</v>
          </cell>
          <cell r="G2377" t="str">
            <v>Lucknow</v>
          </cell>
        </row>
        <row r="2378">
          <cell r="E2378" t="str">
            <v>PB20INV0890</v>
          </cell>
          <cell r="F2378" t="str">
            <v>Burger King India Pvt ltd</v>
          </cell>
          <cell r="G2378" t="str">
            <v>Lucknow</v>
          </cell>
        </row>
        <row r="2379">
          <cell r="E2379" t="str">
            <v>PB20INV0890</v>
          </cell>
          <cell r="F2379" t="str">
            <v>Burger King India Pvt ltd</v>
          </cell>
          <cell r="G2379" t="str">
            <v>Lucknow</v>
          </cell>
        </row>
        <row r="2380">
          <cell r="E2380" t="str">
            <v>PB20INV0890</v>
          </cell>
          <cell r="F2380" t="str">
            <v>Burger King India Pvt ltd</v>
          </cell>
          <cell r="G2380" t="str">
            <v>Lucknow</v>
          </cell>
        </row>
        <row r="2381">
          <cell r="E2381" t="str">
            <v>PB20INV0890</v>
          </cell>
          <cell r="F2381" t="str">
            <v>Burger King India Pvt ltd</v>
          </cell>
          <cell r="G2381" t="str">
            <v>Lucknow</v>
          </cell>
        </row>
        <row r="2382">
          <cell r="E2382" t="str">
            <v>PB20INV0892</v>
          </cell>
          <cell r="F2382" t="str">
            <v>Smart Solutions</v>
          </cell>
          <cell r="G2382" t="str">
            <v>New Delhi</v>
          </cell>
        </row>
        <row r="2383">
          <cell r="E2383" t="str">
            <v>PB20INV0892</v>
          </cell>
          <cell r="F2383" t="str">
            <v>Smart Solutions</v>
          </cell>
          <cell r="G2383" t="str">
            <v>New Delhi</v>
          </cell>
        </row>
        <row r="2384">
          <cell r="E2384" t="str">
            <v>PB20INV0892</v>
          </cell>
          <cell r="F2384" t="str">
            <v>Smart Solutions</v>
          </cell>
          <cell r="G2384" t="str">
            <v>New Delhi</v>
          </cell>
        </row>
        <row r="2385">
          <cell r="E2385" t="str">
            <v>PB20INV0892</v>
          </cell>
          <cell r="F2385" t="str">
            <v>Smart Solutions</v>
          </cell>
          <cell r="G2385" t="str">
            <v>New Delhi</v>
          </cell>
        </row>
        <row r="2386">
          <cell r="E2386" t="str">
            <v>PB20INV0892</v>
          </cell>
          <cell r="F2386" t="str">
            <v>Smart Solutions</v>
          </cell>
          <cell r="G2386" t="str">
            <v>New Delhi</v>
          </cell>
        </row>
        <row r="2387">
          <cell r="E2387" t="str">
            <v>PB20INV0893</v>
          </cell>
          <cell r="F2387" t="str">
            <v>Smart Solutions</v>
          </cell>
          <cell r="G2387" t="str">
            <v>New Delhi</v>
          </cell>
        </row>
        <row r="2388">
          <cell r="E2388" t="str">
            <v>PB20INV0897</v>
          </cell>
          <cell r="F2388" t="str">
            <v>Equinox India Enterprises</v>
          </cell>
          <cell r="G2388" t="str">
            <v>Goa</v>
          </cell>
        </row>
        <row r="2389">
          <cell r="E2389" t="str">
            <v>PB20INV0897</v>
          </cell>
          <cell r="F2389" t="str">
            <v>Equinox India Enterprises</v>
          </cell>
          <cell r="G2389" t="str">
            <v>Goa</v>
          </cell>
        </row>
        <row r="2390">
          <cell r="E2390" t="str">
            <v>PB20INV0897</v>
          </cell>
          <cell r="F2390" t="str">
            <v>Equinox India Enterprises</v>
          </cell>
          <cell r="G2390" t="str">
            <v>Goa</v>
          </cell>
        </row>
        <row r="2391">
          <cell r="E2391" t="str">
            <v>PB20INV0900</v>
          </cell>
          <cell r="F2391" t="str">
            <v>Sristi Business Automation</v>
          </cell>
          <cell r="G2391" t="str">
            <v>Hubli</v>
          </cell>
        </row>
        <row r="2392">
          <cell r="E2392" t="str">
            <v>PB20INV0900</v>
          </cell>
          <cell r="F2392" t="str">
            <v>Sristi Business Automation</v>
          </cell>
          <cell r="G2392" t="str">
            <v>Hubli</v>
          </cell>
        </row>
        <row r="2393">
          <cell r="E2393" t="str">
            <v>PB20INV0902</v>
          </cell>
          <cell r="F2393" t="str">
            <v>G Print Technologies</v>
          </cell>
          <cell r="G2393" t="str">
            <v>Coimbatore</v>
          </cell>
        </row>
        <row r="2394">
          <cell r="E2394" t="str">
            <v>PB20INV0902</v>
          </cell>
          <cell r="F2394" t="str">
            <v>G Print Technologies</v>
          </cell>
          <cell r="G2394" t="str">
            <v>Coimbatore</v>
          </cell>
        </row>
        <row r="2395">
          <cell r="E2395" t="str">
            <v>PB20INV0898</v>
          </cell>
          <cell r="F2395" t="str">
            <v>Bismi Hypermarket Pvt Ltd</v>
          </cell>
          <cell r="G2395" t="str">
            <v>Malappuram</v>
          </cell>
        </row>
        <row r="2396">
          <cell r="E2396" t="str">
            <v>PB20INV0898</v>
          </cell>
          <cell r="F2396" t="str">
            <v>Bismi Hypermarket Pvt Ltd</v>
          </cell>
          <cell r="G2396" t="str">
            <v>Malappuram</v>
          </cell>
        </row>
        <row r="2397">
          <cell r="E2397" t="str">
            <v>PB20INV0899</v>
          </cell>
          <cell r="F2397" t="str">
            <v>Trent Hpermarket Private Limited</v>
          </cell>
          <cell r="G2397" t="str">
            <v>Thane</v>
          </cell>
        </row>
        <row r="2398">
          <cell r="E2398" t="str">
            <v>PB20INV0899</v>
          </cell>
          <cell r="F2398" t="str">
            <v>Trent Hpermarket Private Limited</v>
          </cell>
          <cell r="G2398" t="str">
            <v>Thane</v>
          </cell>
        </row>
        <row r="2399">
          <cell r="E2399" t="str">
            <v>PB20INV0901</v>
          </cell>
          <cell r="F2399" t="str">
            <v>Quinta Systems Pvt Ltd</v>
          </cell>
          <cell r="G2399" t="str">
            <v>Bangalore</v>
          </cell>
        </row>
        <row r="2400">
          <cell r="E2400" t="str">
            <v>PB20INV0901</v>
          </cell>
          <cell r="F2400" t="str">
            <v>Quinta Systems Pvt Ltd</v>
          </cell>
          <cell r="G2400" t="str">
            <v>Bangalore</v>
          </cell>
        </row>
        <row r="2401">
          <cell r="E2401" t="str">
            <v>PB20INV0901</v>
          </cell>
          <cell r="F2401" t="str">
            <v>Quinta Systems Pvt Ltd</v>
          </cell>
          <cell r="G2401" t="str">
            <v>Bangalore</v>
          </cell>
        </row>
        <row r="2402">
          <cell r="E2402" t="str">
            <v>PB20INV0901</v>
          </cell>
          <cell r="F2402" t="str">
            <v>Quinta Systems Pvt Ltd</v>
          </cell>
          <cell r="G2402" t="str">
            <v>Bangalore</v>
          </cell>
        </row>
        <row r="2403">
          <cell r="E2403" t="str">
            <v>PB20INV0904</v>
          </cell>
          <cell r="F2403" t="str">
            <v>Quinta Systems Pvt Ltd</v>
          </cell>
          <cell r="G2403" t="str">
            <v>Bangalore</v>
          </cell>
        </row>
        <row r="2404">
          <cell r="E2404" t="str">
            <v>PB20INV0904</v>
          </cell>
          <cell r="F2404" t="str">
            <v>Quinta Systems Pvt Ltd</v>
          </cell>
          <cell r="G2404" t="str">
            <v>Bangalore</v>
          </cell>
        </row>
        <row r="2405">
          <cell r="E2405" t="str">
            <v>PB20INV0904</v>
          </cell>
          <cell r="F2405" t="str">
            <v>Quinta Systems Pvt Ltd</v>
          </cell>
          <cell r="G2405" t="str">
            <v>Bangalore</v>
          </cell>
        </row>
        <row r="2406">
          <cell r="E2406" t="str">
            <v>PB20INV0903</v>
          </cell>
          <cell r="F2406" t="str">
            <v>Burger King India Pvt ltd</v>
          </cell>
          <cell r="G2406" t="str">
            <v>Bangalore</v>
          </cell>
        </row>
        <row r="2407">
          <cell r="E2407" t="str">
            <v>PB20INV0903</v>
          </cell>
          <cell r="F2407" t="str">
            <v>Burger King India Pvt ltd</v>
          </cell>
          <cell r="G2407" t="str">
            <v>Bangalore</v>
          </cell>
        </row>
        <row r="2408">
          <cell r="E2408" t="str">
            <v>PB20INV0895</v>
          </cell>
          <cell r="F2408" t="str">
            <v>Quinta Systems Pvt Ltd</v>
          </cell>
          <cell r="G2408" t="str">
            <v>Bangalore</v>
          </cell>
        </row>
        <row r="2409">
          <cell r="E2409" t="str">
            <v>PB20INV0891</v>
          </cell>
          <cell r="F2409" t="str">
            <v>Quinta Systems Pvt Ltd</v>
          </cell>
          <cell r="G2409" t="str">
            <v>Bangalore</v>
          </cell>
        </row>
        <row r="2410">
          <cell r="E2410" t="str">
            <v>PB20INV0891</v>
          </cell>
          <cell r="F2410" t="str">
            <v>Quinta Systems Pvt Ltd</v>
          </cell>
          <cell r="G2410" t="str">
            <v>Bangalore</v>
          </cell>
        </row>
        <row r="2411">
          <cell r="E2411" t="str">
            <v>BLR/NR/2021/0097</v>
          </cell>
          <cell r="F2411" t="str">
            <v>Ratnadeep Super Market(P) Ltd</v>
          </cell>
          <cell r="G2411" t="str">
            <v>Bangalore</v>
          </cell>
        </row>
        <row r="2412">
          <cell r="E2412" t="str">
            <v>QB20INV0429</v>
          </cell>
          <cell r="F2412" t="str">
            <v>More Retail Limited</v>
          </cell>
          <cell r="G2412" t="str">
            <v>Punjab</v>
          </cell>
        </row>
        <row r="2413">
          <cell r="E2413" t="str">
            <v>QB20INV0429</v>
          </cell>
          <cell r="F2413" t="str">
            <v>More Retail Limited</v>
          </cell>
          <cell r="G2413" t="str">
            <v>Punjab</v>
          </cell>
        </row>
        <row r="2414">
          <cell r="E2414" t="str">
            <v>QB20INV0430</v>
          </cell>
          <cell r="F2414" t="str">
            <v>More Retail Limited</v>
          </cell>
          <cell r="G2414" t="str">
            <v>Dharwar</v>
          </cell>
        </row>
        <row r="2415">
          <cell r="E2415" t="str">
            <v>QB20INV0430</v>
          </cell>
          <cell r="F2415" t="str">
            <v>More Retail Limited</v>
          </cell>
          <cell r="G2415" t="str">
            <v>Dharwar</v>
          </cell>
        </row>
        <row r="2416">
          <cell r="E2416" t="str">
            <v>QB20INV0430</v>
          </cell>
          <cell r="F2416" t="str">
            <v>More Retail Limited</v>
          </cell>
          <cell r="G2416" t="str">
            <v>Dharwar</v>
          </cell>
        </row>
        <row r="2417">
          <cell r="E2417" t="str">
            <v>QB20INV0430</v>
          </cell>
          <cell r="F2417" t="str">
            <v>More Retail Limited</v>
          </cell>
          <cell r="G2417" t="str">
            <v>Dharwar</v>
          </cell>
        </row>
        <row r="2418">
          <cell r="E2418" t="str">
            <v>QB20INV0431</v>
          </cell>
          <cell r="F2418" t="str">
            <v>More Retail Limited</v>
          </cell>
          <cell r="G2418" t="str">
            <v>Guntur</v>
          </cell>
        </row>
        <row r="2419">
          <cell r="E2419" t="str">
            <v>QB20INV0431</v>
          </cell>
          <cell r="F2419" t="str">
            <v>More Retail Limited</v>
          </cell>
          <cell r="G2419" t="str">
            <v>Guntur</v>
          </cell>
        </row>
        <row r="2420">
          <cell r="E2420" t="str">
            <v>QB20INV0431</v>
          </cell>
          <cell r="F2420" t="str">
            <v>More Retail Limited</v>
          </cell>
          <cell r="G2420" t="str">
            <v>Guntur</v>
          </cell>
        </row>
        <row r="2421">
          <cell r="E2421" t="str">
            <v>QB20INV0433</v>
          </cell>
          <cell r="F2421" t="str">
            <v>More Retail Limited</v>
          </cell>
          <cell r="G2421" t="str">
            <v>Alappuzha</v>
          </cell>
        </row>
        <row r="2422">
          <cell r="E2422" t="str">
            <v>QB20INV0433</v>
          </cell>
          <cell r="F2422" t="str">
            <v>More Retail Limited</v>
          </cell>
          <cell r="G2422" t="str">
            <v>Alappuzha</v>
          </cell>
        </row>
        <row r="2423">
          <cell r="E2423" t="str">
            <v>QB20INV0433</v>
          </cell>
          <cell r="F2423" t="str">
            <v>More Retail Limited</v>
          </cell>
          <cell r="G2423" t="str">
            <v>Alappuzha</v>
          </cell>
        </row>
        <row r="2424">
          <cell r="E2424" t="str">
            <v>QB20INV0433</v>
          </cell>
          <cell r="F2424" t="str">
            <v>More Retail Limited</v>
          </cell>
          <cell r="G2424" t="str">
            <v>Alappuzha</v>
          </cell>
        </row>
        <row r="2425">
          <cell r="E2425" t="str">
            <v>QB20INV0432</v>
          </cell>
          <cell r="F2425" t="str">
            <v>More Retail Limited</v>
          </cell>
          <cell r="G2425" t="str">
            <v>Chennai</v>
          </cell>
        </row>
        <row r="2426">
          <cell r="E2426" t="str">
            <v>QB20INV0432</v>
          </cell>
          <cell r="F2426" t="str">
            <v>More Retail Limited</v>
          </cell>
          <cell r="G2426" t="str">
            <v>Chennai</v>
          </cell>
        </row>
        <row r="2427">
          <cell r="E2427" t="str">
            <v>QB20INV0432</v>
          </cell>
          <cell r="F2427" t="str">
            <v>More Retail Limited</v>
          </cell>
          <cell r="G2427" t="str">
            <v>Chennai</v>
          </cell>
        </row>
        <row r="2428">
          <cell r="E2428" t="str">
            <v>QB20INV0432</v>
          </cell>
          <cell r="F2428" t="str">
            <v>More Retail Limited</v>
          </cell>
          <cell r="G2428" t="str">
            <v>Chennai</v>
          </cell>
        </row>
        <row r="2429">
          <cell r="E2429" t="str">
            <v>QB20INV0437</v>
          </cell>
          <cell r="F2429" t="str">
            <v>Digital Age Retail Pvt Ltd</v>
          </cell>
          <cell r="G2429" t="str">
            <v>Pune</v>
          </cell>
        </row>
        <row r="2430">
          <cell r="E2430" t="str">
            <v>QB20INV0437</v>
          </cell>
          <cell r="F2430" t="str">
            <v>Digital Age Retail Pvt Ltd</v>
          </cell>
          <cell r="G2430" t="str">
            <v>Pune</v>
          </cell>
        </row>
        <row r="2431">
          <cell r="E2431" t="str">
            <v>QB20INV0437</v>
          </cell>
          <cell r="F2431" t="str">
            <v>Digital Age Retail Pvt Ltd</v>
          </cell>
          <cell r="G2431" t="str">
            <v>Pune</v>
          </cell>
        </row>
        <row r="2432">
          <cell r="E2432" t="str">
            <v>QB20INV0437</v>
          </cell>
          <cell r="F2432" t="str">
            <v>Digital Age Retail Pvt Ltd</v>
          </cell>
          <cell r="G2432" t="str">
            <v>Pune</v>
          </cell>
        </row>
        <row r="2433">
          <cell r="E2433" t="str">
            <v>QB20INV0437</v>
          </cell>
          <cell r="F2433" t="str">
            <v>Digital Age Retail Pvt Ltd</v>
          </cell>
          <cell r="G2433" t="str">
            <v>Pune</v>
          </cell>
        </row>
        <row r="2434">
          <cell r="E2434" t="str">
            <v>QB20INV0437</v>
          </cell>
          <cell r="F2434" t="str">
            <v>Digital Age Retail Pvt Ltd</v>
          </cell>
          <cell r="G2434" t="str">
            <v>Pune</v>
          </cell>
        </row>
        <row r="2435">
          <cell r="E2435" t="str">
            <v>QB20INV0438</v>
          </cell>
          <cell r="F2435" t="str">
            <v>Amazon Seller Services Private Limited</v>
          </cell>
          <cell r="G2435" t="str">
            <v>Thane</v>
          </cell>
        </row>
        <row r="2436">
          <cell r="E2436" t="str">
            <v>QB20INV0438</v>
          </cell>
          <cell r="F2436" t="str">
            <v>Amazon Seller Services Private Limited</v>
          </cell>
          <cell r="G2436" t="str">
            <v>Thane</v>
          </cell>
        </row>
        <row r="2437">
          <cell r="E2437" t="str">
            <v>PB20INV0916/DC/2021/058</v>
          </cell>
          <cell r="F2437" t="str">
            <v xml:space="preserve">Technology Next </v>
          </cell>
          <cell r="G2437" t="str">
            <v>New Delhi</v>
          </cell>
        </row>
        <row r="2438">
          <cell r="E2438" t="str">
            <v>PB20INV0907</v>
          </cell>
          <cell r="F2438" t="str">
            <v>ITeSys Technologies Pvt Ltd/Prime Barcode Solutions</v>
          </cell>
          <cell r="G2438" t="str">
            <v>Bangalore/Secunderabad</v>
          </cell>
        </row>
        <row r="2439">
          <cell r="E2439" t="str">
            <v>PB20INV0907</v>
          </cell>
          <cell r="F2439" t="str">
            <v>ITeSys Technologies Pvt Ltd/Prime Barcode Solutions</v>
          </cell>
          <cell r="G2439" t="str">
            <v>Bangalore/Secunderabad</v>
          </cell>
        </row>
        <row r="2440">
          <cell r="E2440" t="str">
            <v>PB20INV0907</v>
          </cell>
          <cell r="F2440" t="str">
            <v>ITeSys Technologies Pvt Ltd/Prime Barcode Solutions</v>
          </cell>
          <cell r="G2440" t="str">
            <v>Bangalore/Secunderabad</v>
          </cell>
        </row>
        <row r="2441">
          <cell r="E2441" t="str">
            <v>PB20INV0907</v>
          </cell>
          <cell r="F2441" t="str">
            <v>ITeSys Technologies Pvt Ltd/Prime Barcode Solutions</v>
          </cell>
          <cell r="G2441" t="str">
            <v>Bangalore/Secunderabad</v>
          </cell>
        </row>
        <row r="2442">
          <cell r="E2442" t="str">
            <v>PB20INV0907</v>
          </cell>
          <cell r="F2442" t="str">
            <v>ITeSys Technologies Pvt Ltd/Prime Barcode Solutions</v>
          </cell>
          <cell r="G2442" t="str">
            <v>Bangalore/Secunderabad</v>
          </cell>
        </row>
        <row r="2443">
          <cell r="E2443" t="str">
            <v>PB20INV0907</v>
          </cell>
          <cell r="F2443" t="str">
            <v>ITeSys Technologies Pvt Ltd/Prime Barcode Solutions</v>
          </cell>
          <cell r="G2443" t="str">
            <v>Bangalore/Secunderabad</v>
          </cell>
        </row>
        <row r="2444">
          <cell r="E2444" t="str">
            <v>PB20INV0907</v>
          </cell>
          <cell r="F2444" t="str">
            <v>ITeSys Technologies Pvt Ltd/Prime Barcode Solutions</v>
          </cell>
          <cell r="G2444" t="str">
            <v>Bangalore/Secunderabad</v>
          </cell>
        </row>
        <row r="2445">
          <cell r="E2445" t="str">
            <v>PB20INV0908</v>
          </cell>
          <cell r="F2445" t="str">
            <v>Supreme Computers India (P) Ltd</v>
          </cell>
          <cell r="G2445" t="str">
            <v>Chennai</v>
          </cell>
        </row>
        <row r="2446">
          <cell r="E2446" t="str">
            <v>PB20INV0908</v>
          </cell>
          <cell r="F2446" t="str">
            <v>Supreme Computers India (P) Ltd</v>
          </cell>
          <cell r="G2446" t="str">
            <v>Chennai</v>
          </cell>
        </row>
        <row r="2447">
          <cell r="E2447" t="str">
            <v>PB20INV0912</v>
          </cell>
          <cell r="F2447" t="str">
            <v>Quinta Systems Pvt Ltd</v>
          </cell>
          <cell r="G2447" t="str">
            <v>Bangalore</v>
          </cell>
        </row>
        <row r="2448">
          <cell r="E2448" t="str">
            <v>PB20INV0911</v>
          </cell>
          <cell r="F2448" t="str">
            <v>Quinta Systems Pvt Ltd</v>
          </cell>
          <cell r="G2448" t="str">
            <v>Bangalore</v>
          </cell>
        </row>
        <row r="2449">
          <cell r="E2449" t="str">
            <v>PB20INV0913</v>
          </cell>
          <cell r="F2449" t="str">
            <v>Smart Solutions</v>
          </cell>
          <cell r="G2449" t="str">
            <v>New Delhi</v>
          </cell>
        </row>
        <row r="2450">
          <cell r="E2450" t="str">
            <v>PB20INV0913</v>
          </cell>
          <cell r="F2450" t="str">
            <v>Smart Solutions</v>
          </cell>
          <cell r="G2450" t="str">
            <v>New Delhi</v>
          </cell>
        </row>
        <row r="2451">
          <cell r="E2451" t="str">
            <v>PB20INV0913</v>
          </cell>
          <cell r="F2451" t="str">
            <v>Smart Solutions</v>
          </cell>
          <cell r="G2451" t="str">
            <v>New Delhi</v>
          </cell>
        </row>
        <row r="2452">
          <cell r="E2452" t="str">
            <v>PB20INV0910</v>
          </cell>
          <cell r="F2452" t="str">
            <v>Quinta Systems Pvt Ltd</v>
          </cell>
          <cell r="G2452" t="str">
            <v>Bangalore</v>
          </cell>
        </row>
        <row r="2453">
          <cell r="E2453" t="str">
            <v>PB20INV0910</v>
          </cell>
          <cell r="F2453" t="str">
            <v>Quinta Systems Pvt Ltd</v>
          </cell>
          <cell r="G2453" t="str">
            <v>Bangalore</v>
          </cell>
        </row>
        <row r="2454">
          <cell r="E2454" t="str">
            <v>PB20INV0914</v>
          </cell>
          <cell r="F2454" t="str">
            <v xml:space="preserve">Aashitech </v>
          </cell>
          <cell r="G2454" t="str">
            <v>Mumbai</v>
          </cell>
        </row>
        <row r="2455">
          <cell r="E2455" t="str">
            <v>PB20INV0914</v>
          </cell>
          <cell r="F2455" t="str">
            <v xml:space="preserve">Aashitech </v>
          </cell>
          <cell r="G2455" t="str">
            <v>Mumbai</v>
          </cell>
        </row>
        <row r="2456">
          <cell r="E2456" t="str">
            <v>PB20INV0909</v>
          </cell>
          <cell r="F2456" t="str">
            <v>TURBONET SYSTEMS PRIVATE LIMITED</v>
          </cell>
          <cell r="G2456" t="str">
            <v>Mumbai</v>
          </cell>
        </row>
        <row r="2457">
          <cell r="E2457" t="str">
            <v>B73162616</v>
          </cell>
          <cell r="F2457" t="str">
            <v>TURBONET SYSTEMS PRIVATE LIMITED</v>
          </cell>
          <cell r="G2457" t="str">
            <v>Mumbai</v>
          </cell>
        </row>
        <row r="2458">
          <cell r="E2458" t="str">
            <v>PB20INV0915</v>
          </cell>
          <cell r="F2458" t="str">
            <v>Sunstar Foods</v>
          </cell>
          <cell r="G2458" t="str">
            <v>Nasik</v>
          </cell>
        </row>
        <row r="2459">
          <cell r="E2459" t="str">
            <v>PB20INV0915</v>
          </cell>
          <cell r="F2459" t="str">
            <v>Sunstar Foods</v>
          </cell>
          <cell r="G2459" t="str">
            <v>Nasik</v>
          </cell>
        </row>
        <row r="2460">
          <cell r="E2460" t="str">
            <v>PB20INV0906</v>
          </cell>
          <cell r="F2460" t="str">
            <v>Ayush Enterprises</v>
          </cell>
          <cell r="G2460" t="str">
            <v>Bangalore</v>
          </cell>
        </row>
        <row r="2461">
          <cell r="E2461" t="str">
            <v>QB20INV0434</v>
          </cell>
          <cell r="F2461" t="str">
            <v xml:space="preserve">Busybees Logistics Solutions Pvt ltd </v>
          </cell>
          <cell r="G2461" t="str">
            <v>Pune</v>
          </cell>
        </row>
        <row r="2462">
          <cell r="E2462" t="str">
            <v>QB20INV0435</v>
          </cell>
          <cell r="F2462" t="str">
            <v xml:space="preserve">Busybees Logistics Solutions Pvt ltd </v>
          </cell>
          <cell r="G2462" t="str">
            <v>Delhi</v>
          </cell>
        </row>
        <row r="2463">
          <cell r="E2463" t="str">
            <v>QB20INV0436</v>
          </cell>
          <cell r="F2463" t="str">
            <v xml:space="preserve">Busybees Logistics Solutions Pvt ltd </v>
          </cell>
          <cell r="G2463" t="str">
            <v>Pune</v>
          </cell>
        </row>
        <row r="2464">
          <cell r="E2464" t="str">
            <v>QB20INV0439</v>
          </cell>
          <cell r="F2464" t="str">
            <v>Amazon Seller Services Private Limited</v>
          </cell>
          <cell r="G2464" t="str">
            <v xml:space="preserve">Telangana </v>
          </cell>
        </row>
        <row r="2465">
          <cell r="E2465" t="str">
            <v>QB20INV0439</v>
          </cell>
          <cell r="F2465" t="str">
            <v>Amazon Seller Services Private Limited</v>
          </cell>
          <cell r="G2465" t="str">
            <v xml:space="preserve">Telangana </v>
          </cell>
        </row>
        <row r="2466">
          <cell r="E2466" t="str">
            <v>PB20INV0918</v>
          </cell>
          <cell r="F2466" t="str">
            <v>Supreme Computers India (P) Ltd</v>
          </cell>
          <cell r="G2466" t="str">
            <v>Chennai</v>
          </cell>
        </row>
        <row r="2467">
          <cell r="E2467" t="str">
            <v>PB20INV0918</v>
          </cell>
          <cell r="F2467" t="str">
            <v>Supreme Computers India (P) Ltd</v>
          </cell>
          <cell r="G2467" t="str">
            <v>Chennai</v>
          </cell>
        </row>
        <row r="2468">
          <cell r="E2468" t="str">
            <v>PB20INV0921</v>
          </cell>
          <cell r="F2468" t="str">
            <v>Decathlon Sports India Pvt Ltd</v>
          </cell>
          <cell r="G2468" t="str">
            <v>New Delhi</v>
          </cell>
        </row>
        <row r="2469">
          <cell r="E2469" t="str">
            <v>PB20INV0920</v>
          </cell>
          <cell r="F2469" t="str">
            <v>Innovative Solutions</v>
          </cell>
          <cell r="G2469" t="str">
            <v>Ahmedabad</v>
          </cell>
        </row>
        <row r="2470">
          <cell r="E2470" t="str">
            <v>PB20INV0920</v>
          </cell>
          <cell r="F2470" t="str">
            <v>Innovative Solutions</v>
          </cell>
          <cell r="G2470" t="str">
            <v>Ahmedabad</v>
          </cell>
        </row>
        <row r="2471">
          <cell r="E2471" t="str">
            <v>PB20INV0923</v>
          </cell>
          <cell r="F2471" t="str">
            <v>Reliance Retail Limited</v>
          </cell>
          <cell r="G2471" t="str">
            <v>New Delhi</v>
          </cell>
        </row>
        <row r="2472">
          <cell r="E2472" t="str">
            <v>PB20DC0013</v>
          </cell>
          <cell r="F2472" t="str">
            <v>Posiflex Technology India Pvt Ltd</v>
          </cell>
          <cell r="G2472" t="str">
            <v>Bangalore</v>
          </cell>
        </row>
        <row r="2473">
          <cell r="E2473" t="str">
            <v>PB20DC0013</v>
          </cell>
          <cell r="F2473" t="str">
            <v>Posiflex Technology India Pvt Ltd</v>
          </cell>
          <cell r="G2473" t="str">
            <v>Bangalore</v>
          </cell>
        </row>
        <row r="2474">
          <cell r="E2474" t="str">
            <v>PB20DC0013</v>
          </cell>
          <cell r="F2474" t="str">
            <v>Posiflex Technology India Pvt Ltd</v>
          </cell>
          <cell r="G2474" t="str">
            <v>Bangalore</v>
          </cell>
        </row>
        <row r="2475">
          <cell r="E2475" t="str">
            <v>PB20INV0919</v>
          </cell>
          <cell r="F2475" t="str">
            <v>Compute &amp;Compile</v>
          </cell>
          <cell r="G2475" t="str">
            <v>Raipur</v>
          </cell>
        </row>
        <row r="2476">
          <cell r="E2476" t="str">
            <v>PB20INV0919</v>
          </cell>
          <cell r="F2476" t="str">
            <v>Compute &amp;Compile</v>
          </cell>
          <cell r="G2476" t="str">
            <v>Raipur</v>
          </cell>
        </row>
        <row r="2477">
          <cell r="E2477" t="str">
            <v>PB20INV0922</v>
          </cell>
          <cell r="F2477" t="str">
            <v>Portwell India Technology Pvt Ltd</v>
          </cell>
          <cell r="G2477" t="str">
            <v>Bangalore</v>
          </cell>
        </row>
        <row r="2478">
          <cell r="E2478" t="str">
            <v>PB20INV0917</v>
          </cell>
          <cell r="F2478" t="str">
            <v>Quinta Systems Pvt Ltd</v>
          </cell>
          <cell r="G2478" t="str">
            <v>Bangalore</v>
          </cell>
        </row>
        <row r="2479">
          <cell r="E2479" t="str">
            <v>QB20INV0440</v>
          </cell>
          <cell r="F2479" t="str">
            <v xml:space="preserve">Busybees Logistics Solutions Pvt ltd </v>
          </cell>
          <cell r="G2479" t="str">
            <v>Pune</v>
          </cell>
        </row>
        <row r="2480">
          <cell r="E2480" t="str">
            <v>PIT20INV00030</v>
          </cell>
          <cell r="F2480" t="str">
            <v>Life Line Biz Pvt Ltd</v>
          </cell>
          <cell r="G2480" t="str">
            <v>Ahmedabad</v>
          </cell>
        </row>
        <row r="2481">
          <cell r="E2481" t="str">
            <v>PIT20INV00030</v>
          </cell>
          <cell r="F2481" t="str">
            <v>Life Line Biz Pvt Ltd</v>
          </cell>
          <cell r="G2481" t="str">
            <v>Ahmedabad</v>
          </cell>
        </row>
        <row r="2482">
          <cell r="E2482" t="str">
            <v>PIT20INV00030</v>
          </cell>
          <cell r="F2482" t="str">
            <v>Life Line Biz Pvt Ltd</v>
          </cell>
          <cell r="G2482" t="str">
            <v>Ahmedabad</v>
          </cell>
        </row>
        <row r="2483">
          <cell r="E2483" t="str">
            <v>PIT20INV00031</v>
          </cell>
          <cell r="F2483" t="str">
            <v>Schneider Electric IT Business India</v>
          </cell>
          <cell r="G2483" t="str">
            <v>Bangalore</v>
          </cell>
        </row>
        <row r="2484">
          <cell r="E2484" t="str">
            <v>PIT20INV00031</v>
          </cell>
          <cell r="F2484" t="str">
            <v>Schneider Electric IT Business India</v>
          </cell>
          <cell r="G2484" t="str">
            <v>Bangalore</v>
          </cell>
        </row>
        <row r="2485">
          <cell r="E2485" t="str">
            <v>PIT20INV00031</v>
          </cell>
          <cell r="F2485" t="str">
            <v>Schneider Electric IT Business India</v>
          </cell>
          <cell r="G2485" t="str">
            <v>Bangalore</v>
          </cell>
        </row>
        <row r="2486">
          <cell r="E2486" t="str">
            <v>PIT20INV00031</v>
          </cell>
          <cell r="F2486" t="str">
            <v>Schneider Electric IT Business India</v>
          </cell>
          <cell r="G2486" t="str">
            <v>Bangalore</v>
          </cell>
        </row>
        <row r="2487">
          <cell r="E2487" t="str">
            <v>PIT20INV00031</v>
          </cell>
          <cell r="F2487" t="str">
            <v>Schneider Electric IT Business India</v>
          </cell>
          <cell r="G2487" t="str">
            <v>Bangalore</v>
          </cell>
        </row>
        <row r="2488">
          <cell r="E2488" t="str">
            <v>PIT20INV00031</v>
          </cell>
          <cell r="F2488" t="str">
            <v>Schneider Electric IT Business India</v>
          </cell>
          <cell r="G2488" t="str">
            <v>Bangalore</v>
          </cell>
        </row>
        <row r="2489">
          <cell r="E2489" t="str">
            <v>PIT20INV00031</v>
          </cell>
          <cell r="F2489" t="str">
            <v>Schneider Electric IT Business India</v>
          </cell>
          <cell r="G2489" t="str">
            <v>Bangalore</v>
          </cell>
        </row>
        <row r="2490">
          <cell r="E2490" t="str">
            <v>PIT20INV00031</v>
          </cell>
          <cell r="F2490" t="str">
            <v>Schneider Electric IT Business India</v>
          </cell>
          <cell r="G2490" t="str">
            <v>Bangalore</v>
          </cell>
        </row>
        <row r="2491">
          <cell r="E2491" t="str">
            <v>PIT20INV00031</v>
          </cell>
          <cell r="F2491" t="str">
            <v>Schneider Electric IT Business India</v>
          </cell>
          <cell r="G2491" t="str">
            <v>Bangalore</v>
          </cell>
        </row>
        <row r="2492">
          <cell r="E2492" t="str">
            <v>PIT20INV00031</v>
          </cell>
          <cell r="F2492" t="str">
            <v>Schneider Electric IT Business India</v>
          </cell>
          <cell r="G2492" t="str">
            <v>Bangalore</v>
          </cell>
        </row>
        <row r="2493">
          <cell r="E2493" t="str">
            <v>PIT20INV00032</v>
          </cell>
          <cell r="F2493" t="str">
            <v>Schneider Electric IT Business India</v>
          </cell>
          <cell r="G2493" t="str">
            <v>Bangalore</v>
          </cell>
        </row>
        <row r="2494">
          <cell r="E2494" t="str">
            <v>PIT20INV00032</v>
          </cell>
          <cell r="F2494" t="str">
            <v>Schneider Electric IT Business India</v>
          </cell>
          <cell r="G2494" t="str">
            <v>Bangalore</v>
          </cell>
        </row>
        <row r="2495">
          <cell r="E2495" t="str">
            <v>PIT20INV00032</v>
          </cell>
          <cell r="F2495" t="str">
            <v>Schneider Electric IT Business India</v>
          </cell>
          <cell r="G2495" t="str">
            <v>Bangalore</v>
          </cell>
        </row>
        <row r="2496">
          <cell r="E2496" t="str">
            <v>PIT20INV00032</v>
          </cell>
          <cell r="F2496" t="str">
            <v>Schneider Electric IT Business India</v>
          </cell>
          <cell r="G2496" t="str">
            <v>Bangalore</v>
          </cell>
        </row>
        <row r="2497">
          <cell r="E2497" t="str">
            <v>PIT20INV00032</v>
          </cell>
          <cell r="F2497" t="str">
            <v>Schneider Electric IT Business India</v>
          </cell>
          <cell r="G2497" t="str">
            <v>Bangalore</v>
          </cell>
        </row>
        <row r="2498">
          <cell r="E2498" t="str">
            <v>PIT20INV00032</v>
          </cell>
          <cell r="F2498" t="str">
            <v>Schneider Electric IT Business India</v>
          </cell>
          <cell r="G2498" t="str">
            <v>Bangalore</v>
          </cell>
        </row>
        <row r="2499">
          <cell r="E2499" t="str">
            <v>PIT20INV00032</v>
          </cell>
          <cell r="F2499" t="str">
            <v>Schneider Electric IT Business India</v>
          </cell>
          <cell r="G2499" t="str">
            <v>Bangalore</v>
          </cell>
        </row>
        <row r="2500">
          <cell r="E2500" t="str">
            <v>PIT20INV00032</v>
          </cell>
          <cell r="F2500" t="str">
            <v>Schneider Electric IT Business India</v>
          </cell>
          <cell r="G2500" t="str">
            <v>Bangalore</v>
          </cell>
        </row>
        <row r="2501">
          <cell r="E2501" t="str">
            <v>PIT20INV00032</v>
          </cell>
          <cell r="F2501" t="str">
            <v>Schneider Electric IT Business India</v>
          </cell>
          <cell r="G2501" t="str">
            <v>Bangalore</v>
          </cell>
        </row>
        <row r="2502">
          <cell r="E2502" t="str">
            <v>PIT20INV00032</v>
          </cell>
          <cell r="F2502" t="str">
            <v>Schneider Electric IT Business India</v>
          </cell>
          <cell r="G2502" t="str">
            <v>Bangalore</v>
          </cell>
        </row>
        <row r="2503">
          <cell r="E2503" t="str">
            <v>PIT/DEMO/OUT/0104</v>
          </cell>
          <cell r="F2503" t="str">
            <v>Bisotech (India) Pvt Ltd</v>
          </cell>
          <cell r="G2503" t="str">
            <v>Pune</v>
          </cell>
        </row>
        <row r="2504">
          <cell r="E2504" t="str">
            <v>PIT/DEMO/OUT/0104</v>
          </cell>
          <cell r="F2504" t="str">
            <v>Bisotech (India) Pvt Ltd</v>
          </cell>
          <cell r="G2504" t="str">
            <v>Pune</v>
          </cell>
        </row>
        <row r="2505">
          <cell r="E2505" t="str">
            <v>Hys/2021/04062-R</v>
          </cell>
          <cell r="F2505" t="str">
            <v>Sogo Computer Pvt Ltd</v>
          </cell>
          <cell r="G2505" t="str">
            <v>Bangalore</v>
          </cell>
        </row>
        <row r="2506">
          <cell r="E2506" t="str">
            <v>PB20INV0924</v>
          </cell>
          <cell r="F2506" t="str">
            <v>Aditya Birla Fashion and Retail Limited</v>
          </cell>
          <cell r="G2506" t="str">
            <v>Mumbai</v>
          </cell>
        </row>
        <row r="2507">
          <cell r="E2507" t="str">
            <v>PB20INV0924</v>
          </cell>
          <cell r="F2507" t="str">
            <v>Aditya Birla Fashion and Retail Limited</v>
          </cell>
          <cell r="G2507" t="str">
            <v>Mumbai</v>
          </cell>
        </row>
        <row r="2508">
          <cell r="E2508" t="str">
            <v>PB20INV0924</v>
          </cell>
          <cell r="F2508" t="str">
            <v>Aditya Birla Fashion and Retail Limited</v>
          </cell>
          <cell r="G2508" t="str">
            <v>Mumbai</v>
          </cell>
        </row>
        <row r="2509">
          <cell r="E2509" t="str">
            <v>PB20INV0924</v>
          </cell>
          <cell r="F2509" t="str">
            <v>Aditya Birla Fashion and Retail Limited</v>
          </cell>
          <cell r="G2509" t="str">
            <v>Mumbai</v>
          </cell>
        </row>
        <row r="2510">
          <cell r="E2510" t="str">
            <v>PB20INV0924</v>
          </cell>
          <cell r="F2510" t="str">
            <v>Aditya Birla Fashion and Retail Limited</v>
          </cell>
          <cell r="G2510" t="str">
            <v>Mumbai</v>
          </cell>
        </row>
        <row r="2511">
          <cell r="E2511" t="str">
            <v>PB20INV0924</v>
          </cell>
          <cell r="F2511" t="str">
            <v>Aditya Birla Fashion and Retail Limited</v>
          </cell>
          <cell r="G2511" t="str">
            <v>Mumbai</v>
          </cell>
        </row>
        <row r="2512">
          <cell r="E2512" t="str">
            <v>PB20INV0924</v>
          </cell>
          <cell r="F2512" t="str">
            <v>Aditya Birla Fashion and Retail Limited</v>
          </cell>
          <cell r="G2512" t="str">
            <v>Mumbai</v>
          </cell>
        </row>
        <row r="2513">
          <cell r="E2513" t="str">
            <v>PB20INV0924</v>
          </cell>
          <cell r="F2513" t="str">
            <v>Aditya Birla Fashion and Retail Limited</v>
          </cell>
          <cell r="G2513" t="str">
            <v>Mumbai</v>
          </cell>
        </row>
        <row r="2514">
          <cell r="E2514" t="str">
            <v>PB20INV0924</v>
          </cell>
          <cell r="F2514" t="str">
            <v>Aditya Birla Fashion and Retail Limited</v>
          </cell>
          <cell r="G2514" t="str">
            <v>Mumbai</v>
          </cell>
        </row>
        <row r="2515">
          <cell r="E2515" t="str">
            <v>PB20INV0924</v>
          </cell>
          <cell r="F2515" t="str">
            <v>Aditya Birla Fashion and Retail Limited</v>
          </cell>
          <cell r="G2515" t="str">
            <v>Mumbai</v>
          </cell>
        </row>
        <row r="2516">
          <cell r="E2516" t="str">
            <v>PB20INV0924</v>
          </cell>
          <cell r="F2516" t="str">
            <v>Aditya Birla Fashion and Retail Limited</v>
          </cell>
          <cell r="G2516" t="str">
            <v>Mumbai</v>
          </cell>
        </row>
        <row r="2517">
          <cell r="E2517" t="str">
            <v>PB20INV0927</v>
          </cell>
          <cell r="F2517" t="str">
            <v>Quinta Systems Pvt Ltd</v>
          </cell>
          <cell r="G2517" t="str">
            <v>Bangalore</v>
          </cell>
        </row>
        <row r="2518">
          <cell r="E2518" t="str">
            <v>PB20INV0926</v>
          </cell>
          <cell r="F2518" t="str">
            <v>Quinta Systems Pvt Ltd</v>
          </cell>
          <cell r="G2518" t="str">
            <v>Bangalore</v>
          </cell>
        </row>
        <row r="2519">
          <cell r="E2519" t="str">
            <v>PB20INV0925</v>
          </cell>
          <cell r="F2519" t="str">
            <v>Quinta Systems Pvt Ltd</v>
          </cell>
          <cell r="G2519" t="str">
            <v>Bangalore</v>
          </cell>
        </row>
        <row r="2520">
          <cell r="E2520" t="str">
            <v>PIT20INV00034</v>
          </cell>
          <cell r="F2520" t="str">
            <v>Nova Integrated Systems Pvt Ltd</v>
          </cell>
          <cell r="G2520" t="str">
            <v>Noida</v>
          </cell>
        </row>
        <row r="2521">
          <cell r="E2521" t="str">
            <v>PIT20INV00034</v>
          </cell>
          <cell r="F2521" t="str">
            <v>Nova Integrated Systems Pvt Ltd</v>
          </cell>
          <cell r="G2521" t="str">
            <v>Noida</v>
          </cell>
        </row>
        <row r="2522">
          <cell r="E2522" t="str">
            <v>PIT20INV00034</v>
          </cell>
          <cell r="F2522" t="str">
            <v>Nova Integrated Systems Pvt Ltd</v>
          </cell>
          <cell r="G2522" t="str">
            <v>Noida</v>
          </cell>
        </row>
        <row r="2523">
          <cell r="E2523" t="str">
            <v>PIT20INV00034</v>
          </cell>
          <cell r="F2523" t="str">
            <v>Nova Integrated Systems Pvt Ltd</v>
          </cell>
          <cell r="G2523" t="str">
            <v>Noida</v>
          </cell>
        </row>
        <row r="2524">
          <cell r="E2524" t="str">
            <v>PIT20INV00034</v>
          </cell>
          <cell r="F2524" t="str">
            <v>Nova Integrated Systems Pvt Ltd</v>
          </cell>
          <cell r="G2524" t="str">
            <v>Noida</v>
          </cell>
        </row>
        <row r="2525">
          <cell r="E2525" t="str">
            <v>PIT20INV00034</v>
          </cell>
          <cell r="F2525" t="str">
            <v>Nova Integrated Systems Pvt Ltd</v>
          </cell>
          <cell r="G2525" t="str">
            <v>Noida</v>
          </cell>
        </row>
        <row r="2526">
          <cell r="E2526" t="str">
            <v>PIT20INV00034</v>
          </cell>
          <cell r="F2526" t="str">
            <v>Nova Integrated Systems Pvt Ltd</v>
          </cell>
          <cell r="G2526" t="str">
            <v>Noida</v>
          </cell>
        </row>
        <row r="2527">
          <cell r="E2527" t="str">
            <v>PIT20INV00034</v>
          </cell>
          <cell r="F2527" t="str">
            <v>Nova Integrated Systems Pvt Ltd</v>
          </cell>
          <cell r="G2527" t="str">
            <v>Noida</v>
          </cell>
        </row>
        <row r="2528">
          <cell r="E2528" t="str">
            <v>PIT20INV00034</v>
          </cell>
          <cell r="F2528" t="str">
            <v>Nova Integrated Systems Pvt Ltd</v>
          </cell>
          <cell r="G2528" t="str">
            <v>Noida</v>
          </cell>
        </row>
        <row r="2529">
          <cell r="E2529" t="str">
            <v>PIT20INV00034</v>
          </cell>
          <cell r="F2529" t="str">
            <v>Nova Integrated Systems Pvt Ltd</v>
          </cell>
          <cell r="G2529" t="str">
            <v>Noida</v>
          </cell>
        </row>
        <row r="2530">
          <cell r="E2530" t="str">
            <v>PIT20INV00034</v>
          </cell>
          <cell r="F2530" t="str">
            <v>Nova Integrated Systems Pvt Ltd</v>
          </cell>
          <cell r="G2530" t="str">
            <v>Noida</v>
          </cell>
        </row>
        <row r="2531">
          <cell r="E2531" t="str">
            <v>PIT20INV00033</v>
          </cell>
          <cell r="F2531" t="str">
            <v>Nova Integrated Systems Pvt Ltd</v>
          </cell>
          <cell r="G2531" t="str">
            <v>Noida</v>
          </cell>
        </row>
        <row r="2532">
          <cell r="E2532" t="str">
            <v>PIT20INV00033</v>
          </cell>
          <cell r="F2532" t="str">
            <v>Nova Integrated Systems Pvt Ltd</v>
          </cell>
          <cell r="G2532" t="str">
            <v>Noida</v>
          </cell>
        </row>
        <row r="2533">
          <cell r="E2533" t="str">
            <v>PIT20INV00033</v>
          </cell>
          <cell r="F2533" t="str">
            <v>Nova Integrated Systems Pvt Ltd</v>
          </cell>
          <cell r="G2533" t="str">
            <v>Noida</v>
          </cell>
        </row>
        <row r="2534">
          <cell r="E2534" t="str">
            <v>PIT20INV00033</v>
          </cell>
          <cell r="F2534" t="str">
            <v>Nova Integrated Systems Pvt Ltd</v>
          </cell>
          <cell r="G2534" t="str">
            <v>Noida</v>
          </cell>
        </row>
        <row r="2535">
          <cell r="E2535" t="str">
            <v>PIT20INV00033</v>
          </cell>
          <cell r="F2535" t="str">
            <v>Nova Integrated Systems Pvt Ltd</v>
          </cell>
          <cell r="G2535" t="str">
            <v>Noida</v>
          </cell>
        </row>
        <row r="2536">
          <cell r="E2536" t="str">
            <v>PIT20INV00033</v>
          </cell>
          <cell r="F2536" t="str">
            <v>Nova Integrated Systems Pvt Ltd</v>
          </cell>
          <cell r="G2536" t="str">
            <v>Noida</v>
          </cell>
        </row>
        <row r="2537">
          <cell r="E2537" t="str">
            <v>PIT20INV00033</v>
          </cell>
          <cell r="F2537" t="str">
            <v>Nova Integrated Systems Pvt Ltd</v>
          </cell>
          <cell r="G2537" t="str">
            <v>Noida</v>
          </cell>
        </row>
        <row r="2538">
          <cell r="E2538" t="str">
            <v>PIT20INV00033</v>
          </cell>
          <cell r="F2538" t="str">
            <v>Nova Integrated Systems Pvt Ltd</v>
          </cell>
          <cell r="G2538" t="str">
            <v>Noida</v>
          </cell>
        </row>
        <row r="2539">
          <cell r="E2539" t="str">
            <v>PIT20INV00033</v>
          </cell>
          <cell r="F2539" t="str">
            <v>Nova Integrated Systems Pvt Ltd</v>
          </cell>
          <cell r="G2539" t="str">
            <v>Noida</v>
          </cell>
        </row>
        <row r="2540">
          <cell r="E2540" t="str">
            <v>PIT20INV00033</v>
          </cell>
          <cell r="F2540" t="str">
            <v>Nova Integrated Systems Pvt Ltd</v>
          </cell>
          <cell r="G2540" t="str">
            <v>Noida</v>
          </cell>
        </row>
        <row r="2541">
          <cell r="E2541" t="str">
            <v>PIT20INV00033</v>
          </cell>
          <cell r="F2541" t="str">
            <v>Nova Integrated Systems Pvt Ltd</v>
          </cell>
          <cell r="G2541" t="str">
            <v>Noida</v>
          </cell>
        </row>
        <row r="2542">
          <cell r="E2542" t="str">
            <v>QB20INV0447</v>
          </cell>
          <cell r="F2542" t="str">
            <v>Instakart Services Private Limited</v>
          </cell>
          <cell r="G2542" t="str">
            <v>Haryana</v>
          </cell>
        </row>
        <row r="2543">
          <cell r="E2543" t="str">
            <v>QB20INV0447</v>
          </cell>
          <cell r="F2543" t="str">
            <v>Instakart Services Private Limited</v>
          </cell>
          <cell r="G2543" t="str">
            <v>Haryana</v>
          </cell>
        </row>
        <row r="2544">
          <cell r="E2544" t="str">
            <v>QB20INV0447</v>
          </cell>
          <cell r="F2544" t="str">
            <v>Instakart Services Private Limited</v>
          </cell>
          <cell r="G2544" t="str">
            <v>Haryana</v>
          </cell>
        </row>
        <row r="2545">
          <cell r="E2545" t="str">
            <v>QB20INV0447</v>
          </cell>
          <cell r="F2545" t="str">
            <v>Instakart Services Private Limited</v>
          </cell>
          <cell r="G2545" t="str">
            <v>Haryana</v>
          </cell>
        </row>
        <row r="2546">
          <cell r="E2546" t="str">
            <v>QB20INV0447</v>
          </cell>
          <cell r="F2546" t="str">
            <v>Instakart Services Private Limited</v>
          </cell>
          <cell r="G2546" t="str">
            <v>Haryana</v>
          </cell>
        </row>
        <row r="2547">
          <cell r="E2547" t="str">
            <v>QB20INV0455</v>
          </cell>
          <cell r="F2547" t="str">
            <v>Instakart Services Private Limited</v>
          </cell>
          <cell r="G2547" t="str">
            <v>Thane</v>
          </cell>
        </row>
        <row r="2548">
          <cell r="E2548" t="str">
            <v>QB20INV0455</v>
          </cell>
          <cell r="F2548" t="str">
            <v>Instakart Services Private Limited</v>
          </cell>
          <cell r="G2548" t="str">
            <v>Thane</v>
          </cell>
        </row>
        <row r="2549">
          <cell r="E2549" t="str">
            <v>QB20INV0455</v>
          </cell>
          <cell r="F2549" t="str">
            <v>Instakart Services Private Limited</v>
          </cell>
          <cell r="G2549" t="str">
            <v>Thane</v>
          </cell>
        </row>
        <row r="2550">
          <cell r="E2550" t="str">
            <v>QB20INV0455</v>
          </cell>
          <cell r="F2550" t="str">
            <v>Instakart Services Private Limited</v>
          </cell>
          <cell r="G2550" t="str">
            <v>Thane</v>
          </cell>
        </row>
        <row r="2551">
          <cell r="E2551" t="str">
            <v>QB20INV0455</v>
          </cell>
          <cell r="F2551" t="str">
            <v>Instakart Services Private Limited</v>
          </cell>
          <cell r="G2551" t="str">
            <v>Thane</v>
          </cell>
        </row>
        <row r="2552">
          <cell r="E2552" t="str">
            <v>QB20INV0449</v>
          </cell>
          <cell r="F2552" t="str">
            <v>Instakart Services Private Limited</v>
          </cell>
          <cell r="G2552" t="str">
            <v>Hyderabad</v>
          </cell>
        </row>
        <row r="2553">
          <cell r="E2553" t="str">
            <v>QB20INV0449</v>
          </cell>
          <cell r="F2553" t="str">
            <v>Instakart Services Private Limited</v>
          </cell>
          <cell r="G2553" t="str">
            <v>Hyderabad</v>
          </cell>
        </row>
        <row r="2554">
          <cell r="E2554" t="str">
            <v>QB20INV0449</v>
          </cell>
          <cell r="F2554" t="str">
            <v>Instakart Services Private Limited</v>
          </cell>
          <cell r="G2554" t="str">
            <v>Hyderabad</v>
          </cell>
        </row>
        <row r="2555">
          <cell r="E2555" t="str">
            <v>QB20INV0449</v>
          </cell>
          <cell r="F2555" t="str">
            <v>Instakart Services Private Limited</v>
          </cell>
          <cell r="G2555" t="str">
            <v>Hyderabad</v>
          </cell>
        </row>
        <row r="2556">
          <cell r="E2556" t="str">
            <v>QB20INV0449</v>
          </cell>
          <cell r="F2556" t="str">
            <v>Instakart Services Private Limited</v>
          </cell>
          <cell r="G2556" t="str">
            <v>Hyderabad</v>
          </cell>
        </row>
        <row r="2557">
          <cell r="E2557" t="str">
            <v>QB20INV0461</v>
          </cell>
          <cell r="F2557" t="str">
            <v>Instakart Services Private Limited</v>
          </cell>
          <cell r="G2557" t="str">
            <v>Gurgaon</v>
          </cell>
        </row>
        <row r="2558">
          <cell r="E2558" t="str">
            <v>QB20INV0461</v>
          </cell>
          <cell r="F2558" t="str">
            <v>Instakart Services Private Limited</v>
          </cell>
          <cell r="G2558" t="str">
            <v>Gurgaon</v>
          </cell>
        </row>
        <row r="2559">
          <cell r="E2559" t="str">
            <v>QB20INV0461</v>
          </cell>
          <cell r="F2559" t="str">
            <v>Instakart Services Private Limited</v>
          </cell>
          <cell r="G2559" t="str">
            <v>Gurgaon</v>
          </cell>
        </row>
        <row r="2560">
          <cell r="E2560" t="str">
            <v>QB20INV0461</v>
          </cell>
          <cell r="F2560" t="str">
            <v>Instakart Services Private Limited</v>
          </cell>
          <cell r="G2560" t="str">
            <v>Gurgaon</v>
          </cell>
        </row>
        <row r="2561">
          <cell r="E2561" t="str">
            <v>QB20INV0461</v>
          </cell>
          <cell r="F2561" t="str">
            <v>Instakart Services Private Limited</v>
          </cell>
          <cell r="G2561" t="str">
            <v>Gurgaon</v>
          </cell>
        </row>
        <row r="2562">
          <cell r="E2562" t="str">
            <v>QB20INV0445</v>
          </cell>
          <cell r="F2562" t="str">
            <v>Instakart Services Private Limited</v>
          </cell>
          <cell r="G2562" t="str">
            <v>Howarh</v>
          </cell>
        </row>
        <row r="2563">
          <cell r="E2563" t="str">
            <v>QB20INV0445</v>
          </cell>
          <cell r="F2563" t="str">
            <v>Instakart Services Private Limited</v>
          </cell>
          <cell r="G2563" t="str">
            <v>Howarh</v>
          </cell>
        </row>
        <row r="2564">
          <cell r="E2564" t="str">
            <v>QB20INV0445</v>
          </cell>
          <cell r="F2564" t="str">
            <v>Instakart Services Private Limited</v>
          </cell>
          <cell r="G2564" t="str">
            <v>Howarh</v>
          </cell>
        </row>
        <row r="2565">
          <cell r="E2565" t="str">
            <v>QB20INV0445</v>
          </cell>
          <cell r="F2565" t="str">
            <v>Instakart Services Private Limited</v>
          </cell>
          <cell r="G2565" t="str">
            <v>Howarh</v>
          </cell>
        </row>
        <row r="2566">
          <cell r="E2566" t="str">
            <v>QB20INV0445</v>
          </cell>
          <cell r="F2566" t="str">
            <v>Instakart Services Private Limited</v>
          </cell>
          <cell r="G2566" t="str">
            <v>Howarh</v>
          </cell>
        </row>
        <row r="2567">
          <cell r="E2567" t="str">
            <v>QB20INV0443</v>
          </cell>
          <cell r="F2567" t="str">
            <v>Instakart Services Private Limited</v>
          </cell>
          <cell r="G2567" t="str">
            <v>Thane</v>
          </cell>
        </row>
        <row r="2568">
          <cell r="E2568" t="str">
            <v>QB20INV0443</v>
          </cell>
          <cell r="F2568" t="str">
            <v>Instakart Services Private Limited</v>
          </cell>
          <cell r="G2568" t="str">
            <v>Thane</v>
          </cell>
        </row>
        <row r="2569">
          <cell r="E2569" t="str">
            <v>QB20INV0443</v>
          </cell>
          <cell r="F2569" t="str">
            <v>Instakart Services Private Limited</v>
          </cell>
          <cell r="G2569" t="str">
            <v>Thane</v>
          </cell>
        </row>
        <row r="2570">
          <cell r="E2570" t="str">
            <v>QB20INV0443</v>
          </cell>
          <cell r="F2570" t="str">
            <v>Instakart Services Private Limited</v>
          </cell>
          <cell r="G2570" t="str">
            <v>Thane</v>
          </cell>
        </row>
        <row r="2571">
          <cell r="E2571" t="str">
            <v>QB20INV0443</v>
          </cell>
          <cell r="F2571" t="str">
            <v>Instakart Services Private Limited</v>
          </cell>
          <cell r="G2571" t="str">
            <v>Thane</v>
          </cell>
        </row>
        <row r="2572">
          <cell r="E2572" t="str">
            <v>QB20INV0441</v>
          </cell>
          <cell r="F2572" t="str">
            <v>Instakart Services Private Limited</v>
          </cell>
          <cell r="G2572" t="str">
            <v>Gurgaon</v>
          </cell>
        </row>
        <row r="2573">
          <cell r="E2573" t="str">
            <v>QB20INV0441</v>
          </cell>
          <cell r="F2573" t="str">
            <v>Instakart Services Private Limited</v>
          </cell>
          <cell r="G2573" t="str">
            <v>Gurgaon</v>
          </cell>
        </row>
        <row r="2574">
          <cell r="E2574" t="str">
            <v>QB20INV0441</v>
          </cell>
          <cell r="F2574" t="str">
            <v>Instakart Services Private Limited</v>
          </cell>
          <cell r="G2574" t="str">
            <v>Gurgaon</v>
          </cell>
        </row>
        <row r="2575">
          <cell r="E2575" t="str">
            <v>QB20INV0441</v>
          </cell>
          <cell r="F2575" t="str">
            <v>Instakart Services Private Limited</v>
          </cell>
          <cell r="G2575" t="str">
            <v>Gurgaon</v>
          </cell>
        </row>
        <row r="2576">
          <cell r="E2576" t="str">
            <v>QB20INV0441</v>
          </cell>
          <cell r="F2576" t="str">
            <v>Instakart Services Private Limited</v>
          </cell>
          <cell r="G2576" t="str">
            <v>Gurgaon</v>
          </cell>
        </row>
        <row r="2577">
          <cell r="E2577" t="str">
            <v>QB20INV0463</v>
          </cell>
          <cell r="F2577" t="str">
            <v>Instakart Services Private Limited</v>
          </cell>
          <cell r="G2577" t="str">
            <v>Bhagabatipur</v>
          </cell>
        </row>
        <row r="2578">
          <cell r="E2578" t="str">
            <v>QB20INV0463</v>
          </cell>
          <cell r="F2578" t="str">
            <v>Instakart Services Private Limited</v>
          </cell>
          <cell r="G2578" t="str">
            <v>Bhagabatipur</v>
          </cell>
        </row>
        <row r="2579">
          <cell r="E2579" t="str">
            <v>QB20INV0463</v>
          </cell>
          <cell r="F2579" t="str">
            <v>Instakart Services Private Limited</v>
          </cell>
          <cell r="G2579" t="str">
            <v>Bhagabatipur</v>
          </cell>
        </row>
        <row r="2580">
          <cell r="E2580" t="str">
            <v>QB20INV0463</v>
          </cell>
          <cell r="F2580" t="str">
            <v>Instakart Services Private Limited</v>
          </cell>
          <cell r="G2580" t="str">
            <v>Bhagabatipur</v>
          </cell>
        </row>
        <row r="2581">
          <cell r="E2581" t="str">
            <v>QB20INV0463</v>
          </cell>
          <cell r="F2581" t="str">
            <v>Instakart Services Private Limited</v>
          </cell>
          <cell r="G2581" t="str">
            <v>Bhagabatipur</v>
          </cell>
        </row>
        <row r="2582">
          <cell r="E2582" t="str">
            <v>QB20INV0469</v>
          </cell>
          <cell r="F2582" t="str">
            <v>Instakart Services Private Limited</v>
          </cell>
          <cell r="G2582" t="str">
            <v>Punjab</v>
          </cell>
        </row>
        <row r="2583">
          <cell r="E2583" t="str">
            <v>QB20INV0469</v>
          </cell>
          <cell r="F2583" t="str">
            <v>Instakart Services Private Limited</v>
          </cell>
          <cell r="G2583" t="str">
            <v>Punjab</v>
          </cell>
        </row>
        <row r="2584">
          <cell r="E2584" t="str">
            <v>QB20INV0469</v>
          </cell>
          <cell r="F2584" t="str">
            <v>Instakart Services Private Limited</v>
          </cell>
          <cell r="G2584" t="str">
            <v>Punjab</v>
          </cell>
        </row>
        <row r="2585">
          <cell r="E2585" t="str">
            <v>QB20INV0469</v>
          </cell>
          <cell r="F2585" t="str">
            <v>Instakart Services Private Limited</v>
          </cell>
          <cell r="G2585" t="str">
            <v>Punjab</v>
          </cell>
        </row>
        <row r="2586">
          <cell r="E2586" t="str">
            <v>QB20INV0469</v>
          </cell>
          <cell r="F2586" t="str">
            <v>Instakart Services Private Limited</v>
          </cell>
          <cell r="G2586" t="str">
            <v>Punjab</v>
          </cell>
        </row>
        <row r="2587">
          <cell r="E2587" t="str">
            <v>QB20INV0471</v>
          </cell>
          <cell r="F2587" t="str">
            <v>Instakart Services Private Limited</v>
          </cell>
          <cell r="G2587" t="str">
            <v>Haryana</v>
          </cell>
        </row>
        <row r="2588">
          <cell r="E2588" t="str">
            <v>QB20INV0471</v>
          </cell>
          <cell r="F2588" t="str">
            <v>Instakart Services Private Limited</v>
          </cell>
          <cell r="G2588" t="str">
            <v>Haryana</v>
          </cell>
        </row>
        <row r="2589">
          <cell r="E2589" t="str">
            <v>QB20INV0471</v>
          </cell>
          <cell r="F2589" t="str">
            <v>Instakart Services Private Limited</v>
          </cell>
          <cell r="G2589" t="str">
            <v>Haryana</v>
          </cell>
        </row>
        <row r="2590">
          <cell r="E2590" t="str">
            <v>QB20INV0471</v>
          </cell>
          <cell r="F2590" t="str">
            <v>Instakart Services Private Limited</v>
          </cell>
          <cell r="G2590" t="str">
            <v>Haryana</v>
          </cell>
        </row>
        <row r="2591">
          <cell r="E2591" t="str">
            <v>QB20INV0471</v>
          </cell>
          <cell r="F2591" t="str">
            <v>Instakart Services Private Limited</v>
          </cell>
          <cell r="G2591" t="str">
            <v>Haryana</v>
          </cell>
        </row>
        <row r="2592">
          <cell r="E2592" t="str">
            <v>QB20INV0473</v>
          </cell>
          <cell r="F2592" t="str">
            <v>Instakart Services Private Limited</v>
          </cell>
          <cell r="G2592" t="str">
            <v>Howarh</v>
          </cell>
        </row>
        <row r="2593">
          <cell r="E2593" t="str">
            <v>QB20INV0473</v>
          </cell>
          <cell r="F2593" t="str">
            <v>Instakart Services Private Limited</v>
          </cell>
          <cell r="G2593" t="str">
            <v>Howarh</v>
          </cell>
        </row>
        <row r="2594">
          <cell r="E2594" t="str">
            <v>QB20INV0473</v>
          </cell>
          <cell r="F2594" t="str">
            <v>Instakart Services Private Limited</v>
          </cell>
          <cell r="G2594" t="str">
            <v>Howarh</v>
          </cell>
        </row>
        <row r="2595">
          <cell r="E2595" t="str">
            <v>QB20INV0473</v>
          </cell>
          <cell r="F2595" t="str">
            <v>Instakart Services Private Limited</v>
          </cell>
          <cell r="G2595" t="str">
            <v>Howarh</v>
          </cell>
        </row>
        <row r="2596">
          <cell r="E2596" t="str">
            <v>QB20INV0473</v>
          </cell>
          <cell r="F2596" t="str">
            <v>Instakart Services Private Limited</v>
          </cell>
          <cell r="G2596" t="str">
            <v>Howarh</v>
          </cell>
        </row>
        <row r="2597">
          <cell r="E2597" t="str">
            <v>QB20INV0475</v>
          </cell>
          <cell r="F2597" t="str">
            <v>Instakart Services Private Limited</v>
          </cell>
          <cell r="G2597" t="str">
            <v>Nelamangala</v>
          </cell>
        </row>
        <row r="2598">
          <cell r="E2598" t="str">
            <v>QB20INV0475</v>
          </cell>
          <cell r="F2598" t="str">
            <v>Instakart Services Private Limited</v>
          </cell>
          <cell r="G2598" t="str">
            <v>Nelamangala</v>
          </cell>
        </row>
        <row r="2599">
          <cell r="E2599" t="str">
            <v>QB20INV0475</v>
          </cell>
          <cell r="F2599" t="str">
            <v>Instakart Services Private Limited</v>
          </cell>
          <cell r="G2599" t="str">
            <v>Nelamangala</v>
          </cell>
        </row>
        <row r="2600">
          <cell r="E2600" t="str">
            <v>QB20INV0475</v>
          </cell>
          <cell r="F2600" t="str">
            <v>Instakart Services Private Limited</v>
          </cell>
          <cell r="G2600" t="str">
            <v>Nelamangala</v>
          </cell>
        </row>
        <row r="2601">
          <cell r="E2601" t="str">
            <v>QB20INV0475</v>
          </cell>
          <cell r="F2601" t="str">
            <v>Instakart Services Private Limited</v>
          </cell>
          <cell r="G2601" t="str">
            <v>Nelamangala</v>
          </cell>
        </row>
        <row r="2602">
          <cell r="E2602" t="str">
            <v>QB20INV0477</v>
          </cell>
          <cell r="F2602" t="str">
            <v>Instakart Services Private Limited</v>
          </cell>
          <cell r="G2602" t="str">
            <v>Chennai</v>
          </cell>
        </row>
        <row r="2603">
          <cell r="E2603" t="str">
            <v>QB20INV0477</v>
          </cell>
          <cell r="F2603" t="str">
            <v>Instakart Services Private Limited</v>
          </cell>
          <cell r="G2603" t="str">
            <v>Chennai</v>
          </cell>
        </row>
        <row r="2604">
          <cell r="E2604" t="str">
            <v>QB20INV0477</v>
          </cell>
          <cell r="F2604" t="str">
            <v>Instakart Services Private Limited</v>
          </cell>
          <cell r="G2604" t="str">
            <v>Chennai</v>
          </cell>
        </row>
        <row r="2605">
          <cell r="E2605" t="str">
            <v>QB20INV0477</v>
          </cell>
          <cell r="F2605" t="str">
            <v>Instakart Services Private Limited</v>
          </cell>
          <cell r="G2605" t="str">
            <v>Chennai</v>
          </cell>
        </row>
        <row r="2606">
          <cell r="E2606" t="str">
            <v>QB20INV0477</v>
          </cell>
          <cell r="F2606" t="str">
            <v>Instakart Services Private Limited</v>
          </cell>
          <cell r="G2606" t="str">
            <v>Chennai</v>
          </cell>
        </row>
        <row r="2607">
          <cell r="E2607" t="str">
            <v>QB20INV0479</v>
          </cell>
          <cell r="F2607" t="str">
            <v>Instakart Services Private Limited</v>
          </cell>
          <cell r="G2607" t="str">
            <v>Thane</v>
          </cell>
        </row>
        <row r="2608">
          <cell r="E2608" t="str">
            <v>QB20INV0479</v>
          </cell>
          <cell r="F2608" t="str">
            <v>Instakart Services Private Limited</v>
          </cell>
          <cell r="G2608" t="str">
            <v>Thane</v>
          </cell>
        </row>
        <row r="2609">
          <cell r="E2609" t="str">
            <v>QB20INV0479</v>
          </cell>
          <cell r="F2609" t="str">
            <v>Instakart Services Private Limited</v>
          </cell>
          <cell r="G2609" t="str">
            <v>Thane</v>
          </cell>
        </row>
        <row r="2610">
          <cell r="E2610" t="str">
            <v>QB20INV0479</v>
          </cell>
          <cell r="F2610" t="str">
            <v>Instakart Services Private Limited</v>
          </cell>
          <cell r="G2610" t="str">
            <v>Thane</v>
          </cell>
        </row>
        <row r="2611">
          <cell r="E2611" t="str">
            <v>QB20INV0479</v>
          </cell>
          <cell r="F2611" t="str">
            <v>Instakart Services Private Limited</v>
          </cell>
          <cell r="G2611" t="str">
            <v>Thane</v>
          </cell>
        </row>
        <row r="2612">
          <cell r="E2612" t="str">
            <v>QB20INV0481</v>
          </cell>
          <cell r="F2612" t="str">
            <v>Instakart Services Private Limited</v>
          </cell>
          <cell r="G2612" t="str">
            <v>Haryana</v>
          </cell>
        </row>
        <row r="2613">
          <cell r="E2613" t="str">
            <v>QB20INV0481</v>
          </cell>
          <cell r="F2613" t="str">
            <v>Instakart Services Private Limited</v>
          </cell>
          <cell r="G2613" t="str">
            <v>Haryana</v>
          </cell>
        </row>
        <row r="2614">
          <cell r="E2614" t="str">
            <v>QB20INV0481</v>
          </cell>
          <cell r="F2614" t="str">
            <v>Instakart Services Private Limited</v>
          </cell>
          <cell r="G2614" t="str">
            <v>Haryana</v>
          </cell>
        </row>
        <row r="2615">
          <cell r="E2615" t="str">
            <v>QB20INV0481</v>
          </cell>
          <cell r="F2615" t="str">
            <v>Instakart Services Private Limited</v>
          </cell>
          <cell r="G2615" t="str">
            <v>Haryana</v>
          </cell>
        </row>
        <row r="2616">
          <cell r="E2616" t="str">
            <v>QB20INV0481</v>
          </cell>
          <cell r="F2616" t="str">
            <v>Instakart Services Private Limited</v>
          </cell>
          <cell r="G2616" t="str">
            <v>Haryana</v>
          </cell>
        </row>
        <row r="2617">
          <cell r="E2617" t="str">
            <v>QB20INV0467</v>
          </cell>
          <cell r="F2617" t="str">
            <v>Instakart Services Private Limited</v>
          </cell>
          <cell r="G2617" t="str">
            <v>Patna</v>
          </cell>
        </row>
        <row r="2618">
          <cell r="E2618" t="str">
            <v>QB20INV0467</v>
          </cell>
          <cell r="F2618" t="str">
            <v>Instakart Services Private Limited</v>
          </cell>
          <cell r="G2618" t="str">
            <v>Patna</v>
          </cell>
        </row>
        <row r="2619">
          <cell r="E2619" t="str">
            <v>QB20INV0465</v>
          </cell>
          <cell r="F2619" t="str">
            <v>Instakart Services Private Limited</v>
          </cell>
          <cell r="G2619" t="str">
            <v>Haryana</v>
          </cell>
        </row>
        <row r="2620">
          <cell r="E2620" t="str">
            <v>QB20INV0465</v>
          </cell>
          <cell r="F2620" t="str">
            <v>Instakart Services Private Limited</v>
          </cell>
          <cell r="G2620" t="str">
            <v>Haryana</v>
          </cell>
        </row>
        <row r="2621">
          <cell r="E2621" t="str">
            <v>PB20INV0930</v>
          </cell>
          <cell r="F2621" t="str">
            <v>Aegis Infoware Private Limited</v>
          </cell>
          <cell r="G2621" t="str">
            <v>Ahmedabad</v>
          </cell>
        </row>
        <row r="2622">
          <cell r="E2622" t="str">
            <v>PB20INV0930</v>
          </cell>
          <cell r="F2622" t="str">
            <v>Aegis Infoware Private Limited</v>
          </cell>
          <cell r="G2622" t="str">
            <v>Ahmedabad</v>
          </cell>
        </row>
        <row r="2623">
          <cell r="E2623" t="str">
            <v>PB20INV0933</v>
          </cell>
          <cell r="F2623" t="str">
            <v>Aegis Infoware Private Limited</v>
          </cell>
          <cell r="G2623" t="str">
            <v>Ahmedabad</v>
          </cell>
        </row>
        <row r="2624">
          <cell r="E2624" t="str">
            <v>PB20INV0933</v>
          </cell>
          <cell r="F2624" t="str">
            <v>Aegis Infoware Private Limited</v>
          </cell>
          <cell r="G2624" t="str">
            <v>Ahmedabad</v>
          </cell>
        </row>
        <row r="2625">
          <cell r="E2625" t="str">
            <v>PB20INV0936</v>
          </cell>
          <cell r="F2625" t="str">
            <v>Quinta Systems Private Limited</v>
          </cell>
          <cell r="G2625" t="str">
            <v>Bangalore</v>
          </cell>
        </row>
        <row r="2626">
          <cell r="E2626" t="str">
            <v>PB20INV0932</v>
          </cell>
          <cell r="F2626" t="str">
            <v>Aegis Infoware Private Limited</v>
          </cell>
          <cell r="G2626" t="str">
            <v>Ahmedabad</v>
          </cell>
        </row>
        <row r="2627">
          <cell r="E2627" t="str">
            <v>PB20INV0932</v>
          </cell>
          <cell r="F2627" t="str">
            <v>Aegis Infoware Private Limited</v>
          </cell>
          <cell r="G2627" t="str">
            <v>Ahmedabad</v>
          </cell>
        </row>
        <row r="2628">
          <cell r="E2628" t="str">
            <v>PB20INV0932</v>
          </cell>
          <cell r="F2628" t="str">
            <v>Aegis Infoware Private Limited</v>
          </cell>
          <cell r="G2628" t="str">
            <v>Ahmedabad</v>
          </cell>
        </row>
        <row r="2629">
          <cell r="E2629" t="str">
            <v>PB20INV0939</v>
          </cell>
          <cell r="F2629" t="str">
            <v>Smart Solutions</v>
          </cell>
          <cell r="G2629" t="str">
            <v>New Delhi</v>
          </cell>
        </row>
        <row r="2630">
          <cell r="E2630" t="str">
            <v>PB20INV0939</v>
          </cell>
          <cell r="F2630" t="str">
            <v>Smart Solutions</v>
          </cell>
          <cell r="G2630" t="str">
            <v>New Delhi</v>
          </cell>
        </row>
        <row r="2631">
          <cell r="E2631" t="str">
            <v>PB20INV0939</v>
          </cell>
          <cell r="F2631" t="str">
            <v>Smart Solutions</v>
          </cell>
          <cell r="G2631" t="str">
            <v>New Delhi</v>
          </cell>
        </row>
        <row r="2632">
          <cell r="E2632" t="str">
            <v>PB20INV0939</v>
          </cell>
          <cell r="F2632" t="str">
            <v>Smart Solutions</v>
          </cell>
          <cell r="G2632" t="str">
            <v>New Delhi</v>
          </cell>
        </row>
        <row r="2633">
          <cell r="E2633" t="str">
            <v>PB20INV0937</v>
          </cell>
          <cell r="F2633" t="str">
            <v>Reliance Retail Limited</v>
          </cell>
          <cell r="G2633" t="str">
            <v>Ahmedabad</v>
          </cell>
        </row>
        <row r="2634">
          <cell r="E2634" t="str">
            <v>PB20INV0937</v>
          </cell>
          <cell r="F2634" t="str">
            <v>Reliance Retail Limited</v>
          </cell>
          <cell r="G2634" t="str">
            <v>Ahmedabad</v>
          </cell>
        </row>
        <row r="2635">
          <cell r="E2635" t="str">
            <v>PB20INV0935</v>
          </cell>
          <cell r="F2635" t="str">
            <v>Mother Dairy Fruits &amp; Vegetable Pvt ltd</v>
          </cell>
          <cell r="G2635" t="str">
            <v>New Delhi</v>
          </cell>
        </row>
        <row r="2636">
          <cell r="E2636" t="str">
            <v>PB20INV0938</v>
          </cell>
          <cell r="F2636" t="str">
            <v>Spencers Retail Limited</v>
          </cell>
          <cell r="G2636" t="str">
            <v>Trivandrum</v>
          </cell>
        </row>
        <row r="2637">
          <cell r="E2637" t="str">
            <v>PB20INV0934</v>
          </cell>
          <cell r="F2637" t="str">
            <v>Tata Starbucks Pvt Ltd</v>
          </cell>
          <cell r="G2637" t="str">
            <v>New Delhi</v>
          </cell>
        </row>
        <row r="2638">
          <cell r="E2638" t="str">
            <v>PB20INV0934</v>
          </cell>
          <cell r="F2638" t="str">
            <v>Tata Starbucks Pvt Ltd</v>
          </cell>
          <cell r="G2638" t="str">
            <v>New Delhi</v>
          </cell>
        </row>
        <row r="2639">
          <cell r="E2639" t="str">
            <v>PB20INV0941</v>
          </cell>
          <cell r="F2639" t="str">
            <v>Quinta Systems Pvt Ltd</v>
          </cell>
          <cell r="G2639" t="str">
            <v>Bangalore</v>
          </cell>
        </row>
        <row r="2640">
          <cell r="E2640" t="str">
            <v>PIT20INV00036</v>
          </cell>
          <cell r="F2640" t="str">
            <v>Nova Integrated Systems Pvt Ltd</v>
          </cell>
          <cell r="G2640" t="str">
            <v>Noida</v>
          </cell>
        </row>
        <row r="2641">
          <cell r="E2641" t="str">
            <v>PIT20INV00036</v>
          </cell>
          <cell r="F2641" t="str">
            <v>Nova Integrated Systems Pvt Ltd</v>
          </cell>
          <cell r="G2641" t="str">
            <v>Noida</v>
          </cell>
        </row>
        <row r="2642">
          <cell r="E2642" t="str">
            <v>PIT20INV00036</v>
          </cell>
          <cell r="F2642" t="str">
            <v>Nova Integrated Systems Pvt Ltd</v>
          </cell>
          <cell r="G2642" t="str">
            <v>Noida</v>
          </cell>
        </row>
        <row r="2643">
          <cell r="E2643" t="str">
            <v>PIT20INV00036</v>
          </cell>
          <cell r="F2643" t="str">
            <v>Nova Integrated Systems Pvt Ltd</v>
          </cell>
          <cell r="G2643" t="str">
            <v>Noida</v>
          </cell>
        </row>
        <row r="2644">
          <cell r="E2644" t="str">
            <v>PIT20INV00036</v>
          </cell>
          <cell r="F2644" t="str">
            <v>Nova Integrated Systems Pvt Ltd</v>
          </cell>
          <cell r="G2644" t="str">
            <v>Noida</v>
          </cell>
        </row>
        <row r="2645">
          <cell r="E2645" t="str">
            <v>PIT20INV00036</v>
          </cell>
          <cell r="F2645" t="str">
            <v>Nova Integrated Systems Pvt Ltd</v>
          </cell>
          <cell r="G2645" t="str">
            <v>Noida</v>
          </cell>
        </row>
        <row r="2646">
          <cell r="E2646" t="str">
            <v>PIT20INV00036</v>
          </cell>
          <cell r="F2646" t="str">
            <v>Nova Integrated Systems Pvt Ltd</v>
          </cell>
          <cell r="G2646" t="str">
            <v>Noida</v>
          </cell>
        </row>
        <row r="2647">
          <cell r="E2647" t="str">
            <v>PIT20INV00036</v>
          </cell>
          <cell r="F2647" t="str">
            <v>Nova Integrated Systems Pvt Ltd</v>
          </cell>
          <cell r="G2647" t="str">
            <v>Noida</v>
          </cell>
        </row>
        <row r="2648">
          <cell r="E2648" t="str">
            <v>PIT20INV00036</v>
          </cell>
          <cell r="F2648" t="str">
            <v>Nova Integrated Systems Pvt Ltd</v>
          </cell>
          <cell r="G2648" t="str">
            <v>Noida</v>
          </cell>
        </row>
        <row r="2649">
          <cell r="E2649" t="str">
            <v>PIT20INV00036</v>
          </cell>
          <cell r="F2649" t="str">
            <v>Nova Integrated Systems Pvt Ltd</v>
          </cell>
          <cell r="G2649" t="str">
            <v>Noida</v>
          </cell>
        </row>
        <row r="2650">
          <cell r="E2650" t="str">
            <v>PIT20INV00036</v>
          </cell>
          <cell r="F2650" t="str">
            <v>Nova Integrated Systems Pvt Ltd</v>
          </cell>
          <cell r="G2650" t="str">
            <v>Noida</v>
          </cell>
        </row>
        <row r="2651">
          <cell r="E2651" t="str">
            <v>PIT20INV00036</v>
          </cell>
          <cell r="F2651" t="str">
            <v>Nova Integrated Systems Pvt Ltd</v>
          </cell>
          <cell r="G2651" t="str">
            <v>Noida</v>
          </cell>
        </row>
        <row r="2652">
          <cell r="E2652" t="str">
            <v>PIT20INV00036</v>
          </cell>
          <cell r="F2652" t="str">
            <v>Nova Integrated Systems Pvt Ltd</v>
          </cell>
          <cell r="G2652" t="str">
            <v>Noida</v>
          </cell>
        </row>
        <row r="2653">
          <cell r="E2653" t="str">
            <v>PIT/NR/2021/0031</v>
          </cell>
          <cell r="F2653" t="str">
            <v xml:space="preserve">Savio India Private </v>
          </cell>
          <cell r="G2653" t="str">
            <v>Coimbatore</v>
          </cell>
        </row>
        <row r="2654">
          <cell r="E2654" t="str">
            <v>PIT/NR/2021/0031</v>
          </cell>
          <cell r="F2654" t="str">
            <v xml:space="preserve">Savio India Private </v>
          </cell>
          <cell r="G2654" t="str">
            <v>Coimbatore</v>
          </cell>
        </row>
        <row r="2655">
          <cell r="E2655" t="str">
            <v>PIT/NR/2021/0031</v>
          </cell>
          <cell r="F2655" t="str">
            <v xml:space="preserve">Savio India Private </v>
          </cell>
          <cell r="G2655" t="str">
            <v>Coimbatore</v>
          </cell>
        </row>
        <row r="2656">
          <cell r="E2656" t="str">
            <v>PIT20INV00035</v>
          </cell>
          <cell r="F2656" t="str">
            <v>Tactinine Consulting Pvt Ltd</v>
          </cell>
          <cell r="G2656" t="str">
            <v>Bangalore</v>
          </cell>
        </row>
        <row r="2657">
          <cell r="E2657" t="str">
            <v>PB20INV0947</v>
          </cell>
          <cell r="F2657" t="str">
            <v>RS Barcode Pvt Ltd</v>
          </cell>
          <cell r="G2657" t="str">
            <v>New Delhi</v>
          </cell>
        </row>
        <row r="2658">
          <cell r="E2658" t="str">
            <v>PB20INV0948</v>
          </cell>
          <cell r="F2658" t="str">
            <v>Quinta Systems Pvt Ltd</v>
          </cell>
          <cell r="G2658" t="str">
            <v>Bangalore</v>
          </cell>
        </row>
        <row r="2659">
          <cell r="E2659" t="str">
            <v>PB20INV0948</v>
          </cell>
          <cell r="F2659" t="str">
            <v>Quinta Systems Pvt Ltd</v>
          </cell>
          <cell r="G2659" t="str">
            <v>Bangalore</v>
          </cell>
        </row>
        <row r="2660">
          <cell r="E2660" t="str">
            <v>PB20INV0948</v>
          </cell>
          <cell r="F2660" t="str">
            <v>Quinta Systems Pvt Ltd</v>
          </cell>
          <cell r="G2660" t="str">
            <v>Bangalore</v>
          </cell>
        </row>
        <row r="2661">
          <cell r="E2661" t="str">
            <v>PB20INV0948</v>
          </cell>
          <cell r="F2661" t="str">
            <v>Quinta Systems Pvt Ltd</v>
          </cell>
          <cell r="G2661" t="str">
            <v>Bangalore</v>
          </cell>
        </row>
        <row r="2662">
          <cell r="E2662" t="str">
            <v>PB20INV0948</v>
          </cell>
          <cell r="F2662" t="str">
            <v>Quinta Systems Pvt Ltd</v>
          </cell>
          <cell r="G2662" t="str">
            <v>Bangalore</v>
          </cell>
        </row>
        <row r="2663">
          <cell r="E2663" t="str">
            <v>PB20INV0948</v>
          </cell>
          <cell r="F2663" t="str">
            <v>Quinta Systems Pvt Ltd</v>
          </cell>
          <cell r="G2663" t="str">
            <v>Bangalore</v>
          </cell>
        </row>
        <row r="2664">
          <cell r="E2664" t="str">
            <v>PB20INV0948</v>
          </cell>
          <cell r="F2664" t="str">
            <v>Quinta Systems Pvt Ltd</v>
          </cell>
          <cell r="G2664" t="str">
            <v>Bangalore</v>
          </cell>
        </row>
        <row r="2665">
          <cell r="E2665" t="str">
            <v>PB20INV0948</v>
          </cell>
          <cell r="F2665" t="str">
            <v>Quinta Systems Pvt Ltd</v>
          </cell>
          <cell r="G2665" t="str">
            <v>Bangalore</v>
          </cell>
        </row>
        <row r="2666">
          <cell r="E2666" t="str">
            <v>PB20INV0948</v>
          </cell>
          <cell r="F2666" t="str">
            <v>Quinta Systems Pvt Ltd</v>
          </cell>
          <cell r="G2666" t="str">
            <v>Bangalore</v>
          </cell>
        </row>
        <row r="2667">
          <cell r="E2667" t="str">
            <v>PB20INV0948</v>
          </cell>
          <cell r="F2667" t="str">
            <v>Quinta Systems Pvt Ltd</v>
          </cell>
          <cell r="G2667" t="str">
            <v>Bangalore</v>
          </cell>
        </row>
        <row r="2668">
          <cell r="E2668" t="str">
            <v>PB20INV0948</v>
          </cell>
          <cell r="F2668" t="str">
            <v>Quinta Systems Pvt Ltd</v>
          </cell>
          <cell r="G2668" t="str">
            <v>Bangalore</v>
          </cell>
        </row>
        <row r="2669">
          <cell r="E2669" t="str">
            <v>PB20INV0948</v>
          </cell>
          <cell r="F2669" t="str">
            <v>Quinta Systems Pvt Ltd</v>
          </cell>
          <cell r="G2669" t="str">
            <v>Bangalore</v>
          </cell>
        </row>
        <row r="2670">
          <cell r="E2670" t="str">
            <v>PB20INV0948</v>
          </cell>
          <cell r="F2670" t="str">
            <v>Quinta Systems Pvt Ltd</v>
          </cell>
          <cell r="G2670" t="str">
            <v>Bangalore</v>
          </cell>
        </row>
        <row r="2671">
          <cell r="E2671" t="str">
            <v>PB20INV0948</v>
          </cell>
          <cell r="F2671" t="str">
            <v>Quinta Systems Pvt Ltd</v>
          </cell>
          <cell r="G2671" t="str">
            <v>Bangalore</v>
          </cell>
        </row>
        <row r="2672">
          <cell r="E2672" t="str">
            <v>PB20INV0948</v>
          </cell>
          <cell r="F2672" t="str">
            <v>Quinta Systems Pvt Ltd</v>
          </cell>
          <cell r="G2672" t="str">
            <v>Bangalore</v>
          </cell>
        </row>
        <row r="2673">
          <cell r="E2673" t="str">
            <v>PB20INV0948</v>
          </cell>
          <cell r="F2673" t="str">
            <v>Quinta Systems Pvt Ltd</v>
          </cell>
          <cell r="G2673" t="str">
            <v>Bangalore</v>
          </cell>
        </row>
        <row r="2674">
          <cell r="E2674" t="str">
            <v>PB20INV0948</v>
          </cell>
          <cell r="F2674" t="str">
            <v>Quinta Systems Pvt Ltd</v>
          </cell>
          <cell r="G2674" t="str">
            <v>Bangalore</v>
          </cell>
        </row>
        <row r="2675">
          <cell r="E2675" t="str">
            <v>PB20INV0948</v>
          </cell>
          <cell r="F2675" t="str">
            <v>Quinta Systems Pvt Ltd</v>
          </cell>
          <cell r="G2675" t="str">
            <v>Bangalore</v>
          </cell>
        </row>
        <row r="2676">
          <cell r="E2676" t="str">
            <v>PB20INV0948</v>
          </cell>
          <cell r="F2676" t="str">
            <v>Quinta Systems Pvt Ltd</v>
          </cell>
          <cell r="G2676" t="str">
            <v>Bangalore</v>
          </cell>
        </row>
        <row r="2677">
          <cell r="E2677" t="str">
            <v>PB20INV0948</v>
          </cell>
          <cell r="F2677" t="str">
            <v>Quinta Systems Pvt Ltd</v>
          </cell>
          <cell r="G2677" t="str">
            <v>Bangalore</v>
          </cell>
        </row>
        <row r="2678">
          <cell r="E2678" t="str">
            <v>PB20INV0928</v>
          </cell>
          <cell r="F2678" t="str">
            <v>Quinta Systems Pvt Ltd</v>
          </cell>
          <cell r="G2678" t="str">
            <v>Bangalore</v>
          </cell>
        </row>
        <row r="2679">
          <cell r="E2679" t="str">
            <v>PB20INV0928</v>
          </cell>
          <cell r="F2679" t="str">
            <v>Quinta Systems Pvt Ltd</v>
          </cell>
          <cell r="G2679" t="str">
            <v>Bangalore</v>
          </cell>
        </row>
        <row r="2680">
          <cell r="E2680" t="str">
            <v>PB20INV0928</v>
          </cell>
          <cell r="F2680" t="str">
            <v>Quinta Systems Pvt Ltd</v>
          </cell>
          <cell r="G2680" t="str">
            <v>Bangalore</v>
          </cell>
        </row>
        <row r="2681">
          <cell r="E2681" t="str">
            <v>PB20INV0929</v>
          </cell>
          <cell r="F2681" t="str">
            <v>Quinta Systems Pvt Ltd</v>
          </cell>
          <cell r="G2681" t="str">
            <v>Bangalore</v>
          </cell>
        </row>
        <row r="2682">
          <cell r="E2682" t="str">
            <v>PB20INV0929</v>
          </cell>
          <cell r="F2682" t="str">
            <v>Quinta Systems Pvt Ltd</v>
          </cell>
          <cell r="G2682" t="str">
            <v>Bangalore</v>
          </cell>
        </row>
        <row r="2683">
          <cell r="E2683" t="str">
            <v>PB20INV0929</v>
          </cell>
          <cell r="F2683" t="str">
            <v>Quinta Systems Pvt Ltd</v>
          </cell>
          <cell r="G2683" t="str">
            <v>Bangalore</v>
          </cell>
        </row>
        <row r="2684">
          <cell r="E2684" t="str">
            <v>PB20INV0931</v>
          </cell>
          <cell r="F2684" t="str">
            <v>Quinta Systems Pvt Ltd</v>
          </cell>
          <cell r="G2684" t="str">
            <v>Bangalore</v>
          </cell>
        </row>
        <row r="2685">
          <cell r="E2685" t="str">
            <v>PB20INV0931</v>
          </cell>
          <cell r="F2685" t="str">
            <v>Quinta Systems Pvt Ltd</v>
          </cell>
          <cell r="G2685" t="str">
            <v>Bangalore</v>
          </cell>
        </row>
        <row r="2686">
          <cell r="E2686" t="str">
            <v>PB20INV0931</v>
          </cell>
          <cell r="F2686" t="str">
            <v>Quinta Systems Pvt Ltd</v>
          </cell>
          <cell r="G2686" t="str">
            <v>Bangalore</v>
          </cell>
        </row>
        <row r="2687">
          <cell r="E2687" t="str">
            <v>PB20INV0942</v>
          </cell>
          <cell r="F2687" t="str">
            <v>QODENEXT India Pvt Ltd</v>
          </cell>
          <cell r="G2687" t="str">
            <v>Gandhinagar</v>
          </cell>
        </row>
        <row r="2688">
          <cell r="E2688" t="str">
            <v>PB20INV0946</v>
          </cell>
          <cell r="F2688" t="str">
            <v>Supreme Computers India Pvt Ltd</v>
          </cell>
          <cell r="G2688" t="str">
            <v>Coimbatore</v>
          </cell>
        </row>
        <row r="2689">
          <cell r="E2689" t="str">
            <v>PB20INV0946</v>
          </cell>
          <cell r="F2689" t="str">
            <v>Supreme Computers India Pvt Ltd</v>
          </cell>
          <cell r="G2689" t="str">
            <v>Coimbatore</v>
          </cell>
        </row>
        <row r="2690">
          <cell r="E2690" t="str">
            <v>PB20INV0945</v>
          </cell>
          <cell r="F2690" t="str">
            <v>Supreme Computers India Pvt Ltd</v>
          </cell>
          <cell r="G2690" t="str">
            <v>Chennai</v>
          </cell>
        </row>
        <row r="2691">
          <cell r="E2691" t="str">
            <v>PB20INV0945</v>
          </cell>
          <cell r="F2691" t="str">
            <v>Supreme Computers India Pvt Ltd</v>
          </cell>
          <cell r="G2691" t="str">
            <v>Chennai</v>
          </cell>
        </row>
        <row r="2692">
          <cell r="E2692" t="str">
            <v>PB20INV0945</v>
          </cell>
          <cell r="F2692" t="str">
            <v>Supreme Computers India Pvt Ltd</v>
          </cell>
          <cell r="G2692" t="str">
            <v>Chennai</v>
          </cell>
        </row>
        <row r="2693">
          <cell r="E2693" t="str">
            <v>PB20INV0945</v>
          </cell>
          <cell r="F2693" t="str">
            <v>Supreme Computers India Pvt Ltd</v>
          </cell>
          <cell r="G2693" t="str">
            <v>Chennai</v>
          </cell>
        </row>
        <row r="2694">
          <cell r="E2694" t="str">
            <v>PB20INV0943</v>
          </cell>
          <cell r="F2694" t="str">
            <v>Shogan Systems</v>
          </cell>
          <cell r="G2694" t="str">
            <v>Coimbatore</v>
          </cell>
        </row>
        <row r="2695">
          <cell r="E2695" t="str">
            <v>PB20INV0943</v>
          </cell>
          <cell r="F2695" t="str">
            <v>Shogan Systems</v>
          </cell>
          <cell r="G2695" t="str">
            <v>Coimbatore</v>
          </cell>
        </row>
        <row r="2696">
          <cell r="E2696" t="str">
            <v>PB20INV0943</v>
          </cell>
          <cell r="F2696" t="str">
            <v>Shogan Systems</v>
          </cell>
          <cell r="G2696" t="str">
            <v>Coimbatore</v>
          </cell>
        </row>
        <row r="2697">
          <cell r="E2697" t="str">
            <v>PB20INV0943</v>
          </cell>
          <cell r="F2697" t="str">
            <v>Shogan Systems</v>
          </cell>
          <cell r="G2697" t="str">
            <v>Coimbatore</v>
          </cell>
        </row>
        <row r="2698">
          <cell r="E2698" t="str">
            <v>PB20INV0940</v>
          </cell>
          <cell r="F2698" t="str">
            <v>AASHITECH - Semnox Solutions Pvt Ltd</v>
          </cell>
          <cell r="G2698" t="str">
            <v>Mumbai - Mangalore</v>
          </cell>
        </row>
        <row r="2699">
          <cell r="E2699" t="str">
            <v>PB20INV0940</v>
          </cell>
          <cell r="F2699" t="str">
            <v>AASHITECH - Semnox Solutions Pvt Ltd</v>
          </cell>
          <cell r="G2699" t="str">
            <v>Mumbai - Mangalore</v>
          </cell>
        </row>
        <row r="2700">
          <cell r="E2700" t="str">
            <v>PB20INV0940</v>
          </cell>
          <cell r="F2700" t="str">
            <v>AASHITECH - Semnox Solutions Pvt Ltd</v>
          </cell>
          <cell r="G2700" t="str">
            <v>Mumbai - Mangalore</v>
          </cell>
        </row>
        <row r="2701">
          <cell r="E2701" t="str">
            <v>PB20INV0940</v>
          </cell>
          <cell r="F2701" t="str">
            <v>AASHITECH - Semnox Solutions Pvt Ltd</v>
          </cell>
          <cell r="G2701" t="str">
            <v>Mumbai - Mangalore</v>
          </cell>
        </row>
        <row r="2702">
          <cell r="E2702" t="str">
            <v>PB20INV0940</v>
          </cell>
          <cell r="F2702" t="str">
            <v>AASHITECH - Semnox Solutions Pvt Ltd</v>
          </cell>
          <cell r="G2702" t="str">
            <v>Mumbai - Mangalore</v>
          </cell>
        </row>
        <row r="2703">
          <cell r="E2703" t="str">
            <v>PB20INV0940</v>
          </cell>
          <cell r="F2703" t="str">
            <v>AASHITECH - Semnox Solutions Pvt Ltd</v>
          </cell>
          <cell r="G2703" t="str">
            <v>Mumbai - Mangalore</v>
          </cell>
        </row>
        <row r="2704">
          <cell r="E2704" t="str">
            <v>PB20INV0940</v>
          </cell>
          <cell r="F2704" t="str">
            <v>AASHITECH - Semnox Solutions Pvt Ltd</v>
          </cell>
          <cell r="G2704" t="str">
            <v>Mumbai - Mangalore</v>
          </cell>
        </row>
        <row r="2705">
          <cell r="E2705" t="str">
            <v>PB20INV0950</v>
          </cell>
          <cell r="F2705" t="str">
            <v>Wal-Mart India Pvt Ltd</v>
          </cell>
          <cell r="G2705" t="str">
            <v>Gurgaon</v>
          </cell>
        </row>
        <row r="2706">
          <cell r="E2706" t="str">
            <v>PB20INV0950</v>
          </cell>
          <cell r="F2706" t="str">
            <v>Wal-Mart India Pvt Ltd</v>
          </cell>
          <cell r="G2706" t="str">
            <v>Gurgaon</v>
          </cell>
        </row>
        <row r="2707">
          <cell r="E2707" t="str">
            <v>PB20INV0955</v>
          </cell>
          <cell r="F2707" t="str">
            <v>Spencers Retail Limited</v>
          </cell>
          <cell r="G2707" t="str">
            <v>Bangalore</v>
          </cell>
        </row>
        <row r="2708">
          <cell r="E2708" t="str">
            <v>PB20INV0949</v>
          </cell>
          <cell r="F2708" t="str">
            <v>Prime Barcode Solutions</v>
          </cell>
          <cell r="G2708" t="str">
            <v>Secunderabad</v>
          </cell>
        </row>
        <row r="2709">
          <cell r="E2709" t="str">
            <v>PB20INV0949</v>
          </cell>
          <cell r="F2709" t="str">
            <v>Prime Barcode Solutions</v>
          </cell>
          <cell r="G2709" t="str">
            <v>Secunderabad</v>
          </cell>
        </row>
        <row r="2710">
          <cell r="E2710" t="str">
            <v>PB20INV0949</v>
          </cell>
          <cell r="F2710" t="str">
            <v>Prime Barcode Solutions</v>
          </cell>
          <cell r="G2710" t="str">
            <v>Secunderabad</v>
          </cell>
        </row>
        <row r="2711">
          <cell r="E2711" t="str">
            <v>PB20INV0949</v>
          </cell>
          <cell r="F2711" t="str">
            <v>Prime Barcode Solutions</v>
          </cell>
          <cell r="G2711" t="str">
            <v>Secunderabad</v>
          </cell>
        </row>
        <row r="2712">
          <cell r="E2712" t="str">
            <v>PB20INV0944</v>
          </cell>
          <cell r="F2712" t="str">
            <v>ITecsys Technologies Pvt Ltd - Paramount Office Systems Pvt Ltd</v>
          </cell>
          <cell r="G2712" t="str">
            <v>Bangalore - Vishakapatnam</v>
          </cell>
        </row>
        <row r="2713">
          <cell r="E2713" t="str">
            <v>PB20INV0944</v>
          </cell>
          <cell r="F2713" t="str">
            <v>ITecsys Technologies Pvt Ltd - Paramount Office Systems Pvt Ltd</v>
          </cell>
          <cell r="G2713" t="str">
            <v>Bangalore - Vishakapatnam</v>
          </cell>
        </row>
        <row r="2714">
          <cell r="E2714" t="str">
            <v>PB20INV0944</v>
          </cell>
          <cell r="F2714" t="str">
            <v>ITecsys Technologies Pvt Ltd - Paramount Office Systems Pvt Ltd</v>
          </cell>
          <cell r="G2714" t="str">
            <v>Bangalore - Vishakapatnam</v>
          </cell>
        </row>
        <row r="2715">
          <cell r="E2715" t="str">
            <v>PB19INV5174</v>
          </cell>
          <cell r="F2715" t="str">
            <v>Burger King India Pvt Ltd</v>
          </cell>
          <cell r="G2715" t="str">
            <v>Lucknow</v>
          </cell>
        </row>
        <row r="2716">
          <cell r="E2716" t="str">
            <v>PB19INV5174</v>
          </cell>
          <cell r="F2716" t="str">
            <v>Burger King India Pvt Ltd</v>
          </cell>
          <cell r="G2716" t="str">
            <v>Lucknow</v>
          </cell>
        </row>
        <row r="2717">
          <cell r="E2717" t="str">
            <v>PB19INV5174</v>
          </cell>
          <cell r="F2717" t="str">
            <v>Burger King India Pvt Ltd</v>
          </cell>
          <cell r="G2717" t="str">
            <v>Lucknow</v>
          </cell>
        </row>
        <row r="2718">
          <cell r="E2718" t="str">
            <v>PB19INV5174</v>
          </cell>
          <cell r="F2718" t="str">
            <v>Burger King India Pvt Ltd</v>
          </cell>
          <cell r="G2718" t="str">
            <v>Lucknow</v>
          </cell>
        </row>
        <row r="2719">
          <cell r="E2719" t="str">
            <v>PB19INV5174</v>
          </cell>
          <cell r="F2719" t="str">
            <v>Burger King India Pvt Ltd</v>
          </cell>
          <cell r="G2719" t="str">
            <v>Lucknow</v>
          </cell>
        </row>
        <row r="2720">
          <cell r="E2720" t="str">
            <v>PB19INV5174</v>
          </cell>
          <cell r="F2720" t="str">
            <v>Burger King India Pvt Ltd</v>
          </cell>
          <cell r="G2720" t="str">
            <v>Lucknow</v>
          </cell>
        </row>
        <row r="2721">
          <cell r="E2721" t="str">
            <v>PB19INV5174</v>
          </cell>
          <cell r="F2721" t="str">
            <v>Burger King India Pvt Ltd</v>
          </cell>
          <cell r="G2721" t="str">
            <v>Lucknow</v>
          </cell>
        </row>
        <row r="2722">
          <cell r="E2722" t="str">
            <v>PB19INV5174</v>
          </cell>
          <cell r="F2722" t="str">
            <v>Burger King India Pvt Ltd</v>
          </cell>
          <cell r="G2722" t="str">
            <v>Lucknow</v>
          </cell>
        </row>
        <row r="2723">
          <cell r="E2723" t="str">
            <v>PB19INV5174</v>
          </cell>
          <cell r="F2723" t="str">
            <v>Burger King India Pvt Ltd</v>
          </cell>
          <cell r="G2723" t="str">
            <v>Lucknow</v>
          </cell>
        </row>
        <row r="2724">
          <cell r="E2724" t="str">
            <v>PB19INV5174</v>
          </cell>
          <cell r="F2724" t="str">
            <v>Burger King India Pvt Ltd</v>
          </cell>
          <cell r="G2724" t="str">
            <v>Lucknow</v>
          </cell>
        </row>
        <row r="2725">
          <cell r="E2725" t="str">
            <v>PB19INV5174</v>
          </cell>
          <cell r="F2725" t="str">
            <v>Burger King India Pvt Ltd</v>
          </cell>
          <cell r="G2725" t="str">
            <v>Lucknow</v>
          </cell>
        </row>
        <row r="2726">
          <cell r="E2726" t="str">
            <v>PB20INV0952</v>
          </cell>
          <cell r="F2726" t="str">
            <v>Itecsys Technologies Pvt Ltd - Kishore Enterprises</v>
          </cell>
          <cell r="G2726" t="str">
            <v>Hyderabad</v>
          </cell>
        </row>
        <row r="2727">
          <cell r="E2727" t="str">
            <v>PB20INV0952</v>
          </cell>
          <cell r="F2727" t="str">
            <v>Itecsys Technologies Pvt Ltd - Kishore Enterprises</v>
          </cell>
          <cell r="G2727" t="str">
            <v>Hyderabad</v>
          </cell>
        </row>
        <row r="2728">
          <cell r="E2728" t="str">
            <v>PB20INV0953</v>
          </cell>
          <cell r="F2728" t="str">
            <v>Itecsys Technologies Pvt Ltd - Prime Barcode Solutions</v>
          </cell>
          <cell r="G2728" t="str">
            <v>Secunderabad</v>
          </cell>
        </row>
        <row r="2729">
          <cell r="E2729" t="str">
            <v>PB20INV0953</v>
          </cell>
          <cell r="F2729" t="str">
            <v>Itecsys Technologies Pvt Ltd - Prime Barcode Solutions</v>
          </cell>
          <cell r="G2729" t="str">
            <v>Secunderabad</v>
          </cell>
        </row>
        <row r="2730">
          <cell r="E2730" t="str">
            <v>PB20INV0953</v>
          </cell>
          <cell r="F2730" t="str">
            <v>Itecsys Technologies Pvt Ltd - Prime Barcode Solutions</v>
          </cell>
          <cell r="G2730" t="str">
            <v>Secunderabad</v>
          </cell>
        </row>
        <row r="2731">
          <cell r="E2731" t="str">
            <v>PB20INV0953</v>
          </cell>
          <cell r="F2731" t="str">
            <v>Itecsys Technologies Pvt Ltd - Prime Barcode Solutions</v>
          </cell>
          <cell r="G2731" t="str">
            <v>Secunderabad</v>
          </cell>
        </row>
        <row r="2732">
          <cell r="E2732" t="str">
            <v>PB20INV0958</v>
          </cell>
          <cell r="F2732" t="str">
            <v>Belvedere Golf snd Country Club Pvt Ltd</v>
          </cell>
          <cell r="G2732" t="str">
            <v>Ahmedabad</v>
          </cell>
        </row>
        <row r="2733">
          <cell r="E2733" t="str">
            <v>PB20INV0959</v>
          </cell>
          <cell r="F2733" t="str">
            <v xml:space="preserve">Fort Systems Services </v>
          </cell>
          <cell r="G2733" t="str">
            <v>Madurai</v>
          </cell>
        </row>
        <row r="2734">
          <cell r="E2734" t="str">
            <v>PB20INV0959</v>
          </cell>
          <cell r="F2734" t="str">
            <v xml:space="preserve">Fort Systems Services </v>
          </cell>
          <cell r="G2734" t="str">
            <v>Madurai</v>
          </cell>
        </row>
        <row r="2735">
          <cell r="E2735" t="str">
            <v>PB20INV0957</v>
          </cell>
          <cell r="F2735" t="str">
            <v>Reliance Retail Limited</v>
          </cell>
          <cell r="G2735" t="str">
            <v>Hyderabad</v>
          </cell>
        </row>
        <row r="2736">
          <cell r="E2736" t="str">
            <v>PB20INV0960</v>
          </cell>
          <cell r="F2736" t="str">
            <v>Equinox India Enterprises</v>
          </cell>
          <cell r="G2736" t="str">
            <v>Goa</v>
          </cell>
        </row>
        <row r="2737">
          <cell r="E2737" t="str">
            <v>PB20INV0960</v>
          </cell>
          <cell r="F2737" t="str">
            <v>Equinox India Enterprises</v>
          </cell>
          <cell r="G2737" t="str">
            <v>Goa</v>
          </cell>
        </row>
        <row r="2738">
          <cell r="E2738" t="str">
            <v>PB20INV0960</v>
          </cell>
          <cell r="F2738" t="str">
            <v>Equinox India Enterprises</v>
          </cell>
          <cell r="G2738" t="str">
            <v>Goa</v>
          </cell>
        </row>
        <row r="2739">
          <cell r="E2739" t="str">
            <v>MB20INV0003</v>
          </cell>
          <cell r="F2739" t="str">
            <v>Maheen R</v>
          </cell>
          <cell r="G2739" t="str">
            <v>Kerala</v>
          </cell>
        </row>
        <row r="2740">
          <cell r="E2740" t="str">
            <v>MB20INV0003</v>
          </cell>
          <cell r="F2740" t="str">
            <v>Maheen R</v>
          </cell>
          <cell r="G2740" t="str">
            <v>Kerala</v>
          </cell>
        </row>
        <row r="2741">
          <cell r="E2741" t="str">
            <v>PIT20INV00037</v>
          </cell>
          <cell r="F2741" t="str">
            <v>Bisotech India Pvt Ltd</v>
          </cell>
          <cell r="G2741" t="str">
            <v>Pune</v>
          </cell>
        </row>
        <row r="2742">
          <cell r="E2742" t="str">
            <v>PIT20INV00037</v>
          </cell>
          <cell r="F2742" t="str">
            <v>Bisotech India Pvt Ltd</v>
          </cell>
          <cell r="G2742" t="str">
            <v>Pune</v>
          </cell>
        </row>
        <row r="2743">
          <cell r="E2743" t="str">
            <v>QB20INV0451</v>
          </cell>
          <cell r="F2743" t="str">
            <v>Instakart Services Private Limited</v>
          </cell>
          <cell r="G2743" t="str">
            <v>Bangalore</v>
          </cell>
        </row>
        <row r="2744">
          <cell r="E2744" t="str">
            <v>QB20INV0451</v>
          </cell>
          <cell r="F2744" t="str">
            <v>Instakart Services Private Limited</v>
          </cell>
          <cell r="G2744" t="str">
            <v>Bangalore</v>
          </cell>
        </row>
        <row r="2745">
          <cell r="E2745" t="str">
            <v>QB20INV0451</v>
          </cell>
          <cell r="F2745" t="str">
            <v>Instakart Services Private Limited</v>
          </cell>
          <cell r="G2745" t="str">
            <v>Bangalore</v>
          </cell>
        </row>
        <row r="2746">
          <cell r="E2746" t="str">
            <v>QB20INV0451</v>
          </cell>
          <cell r="F2746" t="str">
            <v>Instakart Services Private Limited</v>
          </cell>
          <cell r="G2746" t="str">
            <v>Bangalore</v>
          </cell>
        </row>
        <row r="2747">
          <cell r="E2747" t="str">
            <v>QB20INV0451</v>
          </cell>
          <cell r="F2747" t="str">
            <v>Instakart Services Private Limited</v>
          </cell>
          <cell r="G2747" t="str">
            <v>Bangalore</v>
          </cell>
        </row>
        <row r="2748">
          <cell r="E2748" t="str">
            <v>QB20INV0459</v>
          </cell>
          <cell r="F2748" t="str">
            <v>Instakart Services Private Limited</v>
          </cell>
          <cell r="G2748" t="str">
            <v>Kolar</v>
          </cell>
        </row>
        <row r="2749">
          <cell r="E2749" t="str">
            <v>QB20INV0459</v>
          </cell>
          <cell r="F2749" t="str">
            <v>Instakart Services Private Limited</v>
          </cell>
          <cell r="G2749" t="str">
            <v>Kolar</v>
          </cell>
        </row>
        <row r="2750">
          <cell r="E2750" t="str">
            <v>QB20INV0459</v>
          </cell>
          <cell r="F2750" t="str">
            <v>Instakart Services Private Limited</v>
          </cell>
          <cell r="G2750" t="str">
            <v>Kolar</v>
          </cell>
        </row>
        <row r="2751">
          <cell r="E2751" t="str">
            <v>QB20INV0459</v>
          </cell>
          <cell r="F2751" t="str">
            <v>Instakart Services Private Limited</v>
          </cell>
          <cell r="G2751" t="str">
            <v>Kolar</v>
          </cell>
        </row>
        <row r="2752">
          <cell r="E2752" t="str">
            <v>QB20INV0459</v>
          </cell>
          <cell r="F2752" t="str">
            <v>Instakart Services Private Limited</v>
          </cell>
          <cell r="G2752" t="str">
            <v>Kolar</v>
          </cell>
        </row>
        <row r="2753">
          <cell r="E2753" t="str">
            <v>QB20INV0453</v>
          </cell>
          <cell r="F2753" t="str">
            <v>Instakart Services Private Limited</v>
          </cell>
          <cell r="G2753" t="str">
            <v>Kolar</v>
          </cell>
        </row>
        <row r="2754">
          <cell r="E2754" t="str">
            <v>QB20INV0453</v>
          </cell>
          <cell r="F2754" t="str">
            <v>Instakart Services Private Limited</v>
          </cell>
          <cell r="G2754" t="str">
            <v>Kolar</v>
          </cell>
        </row>
        <row r="2755">
          <cell r="E2755" t="str">
            <v>QB20INV0453</v>
          </cell>
          <cell r="F2755" t="str">
            <v>Instakart Services Private Limited</v>
          </cell>
          <cell r="G2755" t="str">
            <v>Kolar</v>
          </cell>
        </row>
        <row r="2756">
          <cell r="E2756" t="str">
            <v>QB20INV0453</v>
          </cell>
          <cell r="F2756" t="str">
            <v>Instakart Services Private Limited</v>
          </cell>
          <cell r="G2756" t="str">
            <v>Kolar</v>
          </cell>
        </row>
        <row r="2757">
          <cell r="E2757" t="str">
            <v>QB20INV0453</v>
          </cell>
          <cell r="F2757" t="str">
            <v>Instakart Services Private Limited</v>
          </cell>
          <cell r="G2757" t="str">
            <v>Kolar</v>
          </cell>
        </row>
        <row r="2758">
          <cell r="E2758" t="str">
            <v>QB20INV0457</v>
          </cell>
          <cell r="F2758" t="str">
            <v>Instakart Services Private Limited</v>
          </cell>
          <cell r="G2758" t="str">
            <v>Bangalore</v>
          </cell>
        </row>
        <row r="2759">
          <cell r="E2759" t="str">
            <v>QB20INV0457</v>
          </cell>
          <cell r="F2759" t="str">
            <v>Instakart Services Private Limited</v>
          </cell>
          <cell r="G2759" t="str">
            <v>Bangalore</v>
          </cell>
        </row>
        <row r="2760">
          <cell r="E2760" t="str">
            <v>QB20INV0457</v>
          </cell>
          <cell r="F2760" t="str">
            <v>Instakart Services Private Limited</v>
          </cell>
          <cell r="G2760" t="str">
            <v>Bangalore</v>
          </cell>
        </row>
        <row r="2761">
          <cell r="E2761" t="str">
            <v>QB20INV0457</v>
          </cell>
          <cell r="F2761" t="str">
            <v>Instakart Services Private Limited</v>
          </cell>
          <cell r="G2761" t="str">
            <v>Bangalore</v>
          </cell>
        </row>
        <row r="2762">
          <cell r="E2762" t="str">
            <v>QB20INV0457</v>
          </cell>
          <cell r="F2762" t="str">
            <v>Instakart Services Private Limited</v>
          </cell>
          <cell r="G2762" t="str">
            <v>Bangalore</v>
          </cell>
        </row>
        <row r="2763">
          <cell r="E2763" t="str">
            <v>QB20INV0502</v>
          </cell>
          <cell r="F2763" t="str">
            <v>Instakart Services Private Limited</v>
          </cell>
          <cell r="G2763" t="str">
            <v>Coimbatore</v>
          </cell>
        </row>
        <row r="2764">
          <cell r="E2764" t="str">
            <v>QB20INV0502</v>
          </cell>
          <cell r="F2764" t="str">
            <v>Instakart Services Private Limited</v>
          </cell>
          <cell r="G2764" t="str">
            <v>Coimbatore</v>
          </cell>
        </row>
        <row r="2765">
          <cell r="E2765" t="str">
            <v>QB20INV0502</v>
          </cell>
          <cell r="F2765" t="str">
            <v>Instakart Services Private Limited</v>
          </cell>
          <cell r="G2765" t="str">
            <v>Coimbatore</v>
          </cell>
        </row>
        <row r="2766">
          <cell r="E2766" t="str">
            <v>QB20INV0502</v>
          </cell>
          <cell r="F2766" t="str">
            <v>Instakart Services Private Limited</v>
          </cell>
          <cell r="G2766" t="str">
            <v>Coimbatore</v>
          </cell>
        </row>
        <row r="2767">
          <cell r="E2767" t="str">
            <v>QB20INV0502</v>
          </cell>
          <cell r="F2767" t="str">
            <v>Instakart Services Private Limited</v>
          </cell>
          <cell r="G2767" t="str">
            <v>Coimbatore</v>
          </cell>
        </row>
        <row r="2768">
          <cell r="E2768" t="str">
            <v>QB20INV0496</v>
          </cell>
          <cell r="F2768" t="str">
            <v>Instakart Services Private Limited</v>
          </cell>
          <cell r="G2768" t="str">
            <v>Gundlapochampally</v>
          </cell>
        </row>
        <row r="2769">
          <cell r="E2769" t="str">
            <v>QB20INV0496</v>
          </cell>
          <cell r="F2769" t="str">
            <v>Instakart Services Private Limited</v>
          </cell>
          <cell r="G2769" t="str">
            <v>Gundlapochampally</v>
          </cell>
        </row>
        <row r="2770">
          <cell r="E2770" t="str">
            <v>QB20INV0496</v>
          </cell>
          <cell r="F2770" t="str">
            <v>Instakart Services Private Limited</v>
          </cell>
          <cell r="G2770" t="str">
            <v>Gundlapochampally</v>
          </cell>
        </row>
        <row r="2771">
          <cell r="E2771" t="str">
            <v>QB20INV0496</v>
          </cell>
          <cell r="F2771" t="str">
            <v>Instakart Services Private Limited</v>
          </cell>
          <cell r="G2771" t="str">
            <v>Gundlapochampally</v>
          </cell>
        </row>
        <row r="2772">
          <cell r="E2772" t="str">
            <v>QB20INV0496</v>
          </cell>
          <cell r="F2772" t="str">
            <v>Instakart Services Private Limited</v>
          </cell>
          <cell r="G2772" t="str">
            <v>Gundlapochampally</v>
          </cell>
        </row>
        <row r="2773">
          <cell r="E2773" t="str">
            <v>QB20INV0492</v>
          </cell>
          <cell r="F2773" t="str">
            <v>Instakart Services Private Limited</v>
          </cell>
          <cell r="G2773" t="str">
            <v>Bhiwandi</v>
          </cell>
        </row>
        <row r="2774">
          <cell r="E2774" t="str">
            <v>QB20INV0492</v>
          </cell>
          <cell r="F2774" t="str">
            <v>Instakart Services Private Limited</v>
          </cell>
          <cell r="G2774" t="str">
            <v>Bhiwandi</v>
          </cell>
        </row>
        <row r="2775">
          <cell r="E2775" t="str">
            <v>QB20INV0492</v>
          </cell>
          <cell r="F2775" t="str">
            <v>Instakart Services Private Limited</v>
          </cell>
          <cell r="G2775" t="str">
            <v>Bhiwandi</v>
          </cell>
        </row>
        <row r="2776">
          <cell r="E2776" t="str">
            <v>QB20INV0492</v>
          </cell>
          <cell r="F2776" t="str">
            <v>Instakart Services Private Limited</v>
          </cell>
          <cell r="G2776" t="str">
            <v>Bhiwandi</v>
          </cell>
        </row>
        <row r="2777">
          <cell r="E2777" t="str">
            <v>QB20INV0492</v>
          </cell>
          <cell r="F2777" t="str">
            <v>Instakart Services Private Limited</v>
          </cell>
          <cell r="G2777" t="str">
            <v>Bhiwandi</v>
          </cell>
        </row>
        <row r="2778">
          <cell r="E2778" t="str">
            <v>QB20INV0494</v>
          </cell>
          <cell r="F2778" t="str">
            <v>Instakart Services Private Limited</v>
          </cell>
          <cell r="G2778" t="str">
            <v>Hoogly</v>
          </cell>
        </row>
        <row r="2779">
          <cell r="E2779" t="str">
            <v>QB20INV0494</v>
          </cell>
          <cell r="F2779" t="str">
            <v>Instakart Services Private Limited</v>
          </cell>
          <cell r="G2779" t="str">
            <v>Hoogly</v>
          </cell>
        </row>
        <row r="2780">
          <cell r="E2780" t="str">
            <v>QB20INV0494</v>
          </cell>
          <cell r="F2780" t="str">
            <v>Instakart Services Private Limited</v>
          </cell>
          <cell r="G2780" t="str">
            <v>Hoogly</v>
          </cell>
        </row>
        <row r="2781">
          <cell r="E2781" t="str">
            <v>QB20INV0494</v>
          </cell>
          <cell r="F2781" t="str">
            <v>Instakart Services Private Limited</v>
          </cell>
          <cell r="G2781" t="str">
            <v>Hoogly</v>
          </cell>
        </row>
        <row r="2782">
          <cell r="E2782" t="str">
            <v>QB20INV0494</v>
          </cell>
          <cell r="F2782" t="str">
            <v>Instakart Services Private Limited</v>
          </cell>
          <cell r="G2782" t="str">
            <v>Hoogly</v>
          </cell>
        </row>
        <row r="2783">
          <cell r="E2783" t="str">
            <v>QB20INV0490</v>
          </cell>
          <cell r="F2783" t="str">
            <v>Instakart Services Private Limited</v>
          </cell>
          <cell r="G2783" t="str">
            <v>Hoogly</v>
          </cell>
        </row>
        <row r="2784">
          <cell r="E2784" t="str">
            <v>QB20INV0490</v>
          </cell>
          <cell r="F2784" t="str">
            <v>Instakart Services Private Limited</v>
          </cell>
          <cell r="G2784" t="str">
            <v>Hoogly</v>
          </cell>
        </row>
        <row r="2785">
          <cell r="E2785" t="str">
            <v>QB20INV0490</v>
          </cell>
          <cell r="F2785" t="str">
            <v>Instakart Services Private Limited</v>
          </cell>
          <cell r="G2785" t="str">
            <v>Hoogly</v>
          </cell>
        </row>
        <row r="2786">
          <cell r="E2786" t="str">
            <v>QB20INV0490</v>
          </cell>
          <cell r="F2786" t="str">
            <v>Instakart Services Private Limited</v>
          </cell>
          <cell r="G2786" t="str">
            <v>Hoogly</v>
          </cell>
        </row>
        <row r="2787">
          <cell r="E2787" t="str">
            <v>QB20INV0490</v>
          </cell>
          <cell r="F2787" t="str">
            <v>Instakart Services Private Limited</v>
          </cell>
          <cell r="G2787" t="str">
            <v>Hoogly</v>
          </cell>
        </row>
        <row r="2788">
          <cell r="E2788" t="str">
            <v>QB20INV0488</v>
          </cell>
          <cell r="F2788" t="str">
            <v>Instakart Services Private Limited</v>
          </cell>
          <cell r="G2788" t="str">
            <v>Haryana</v>
          </cell>
        </row>
        <row r="2789">
          <cell r="E2789" t="str">
            <v>QB20INV0488</v>
          </cell>
          <cell r="F2789" t="str">
            <v>Instakart Services Private Limited</v>
          </cell>
          <cell r="G2789" t="str">
            <v>Haryana</v>
          </cell>
        </row>
        <row r="2790">
          <cell r="E2790" t="str">
            <v>QB20INV0488</v>
          </cell>
          <cell r="F2790" t="str">
            <v>Instakart Services Private Limited</v>
          </cell>
          <cell r="G2790" t="str">
            <v>Haryana</v>
          </cell>
        </row>
        <row r="2791">
          <cell r="E2791" t="str">
            <v>QB20INV0488</v>
          </cell>
          <cell r="F2791" t="str">
            <v>Instakart Services Private Limited</v>
          </cell>
          <cell r="G2791" t="str">
            <v>Haryana</v>
          </cell>
        </row>
        <row r="2792">
          <cell r="E2792" t="str">
            <v>QB20INV0488</v>
          </cell>
          <cell r="F2792" t="str">
            <v>Instakart Services Private Limited</v>
          </cell>
          <cell r="G2792" t="str">
            <v>Haryana</v>
          </cell>
        </row>
        <row r="2793">
          <cell r="E2793" t="str">
            <v>QB20INV0486</v>
          </cell>
          <cell r="F2793" t="str">
            <v>Instakart Services Private Limited</v>
          </cell>
          <cell r="G2793" t="str">
            <v>Haryana</v>
          </cell>
        </row>
        <row r="2794">
          <cell r="E2794" t="str">
            <v>QB20INV0486</v>
          </cell>
          <cell r="F2794" t="str">
            <v>Instakart Services Private Limited</v>
          </cell>
          <cell r="G2794" t="str">
            <v>Haryana</v>
          </cell>
        </row>
        <row r="2795">
          <cell r="E2795" t="str">
            <v>QB20INV0486</v>
          </cell>
          <cell r="F2795" t="str">
            <v>Instakart Services Private Limited</v>
          </cell>
          <cell r="G2795" t="str">
            <v>Haryana</v>
          </cell>
        </row>
        <row r="2796">
          <cell r="E2796" t="str">
            <v>QB20INV0486</v>
          </cell>
          <cell r="F2796" t="str">
            <v>Instakart Services Private Limited</v>
          </cell>
          <cell r="G2796" t="str">
            <v>Haryana</v>
          </cell>
        </row>
        <row r="2797">
          <cell r="E2797" t="str">
            <v>QB20INV0486</v>
          </cell>
          <cell r="F2797" t="str">
            <v>Instakart Services Private Limited</v>
          </cell>
          <cell r="G2797" t="str">
            <v>Haryana</v>
          </cell>
        </row>
        <row r="2798">
          <cell r="E2798" t="str">
            <v>QBLR/NR/2021/0075</v>
          </cell>
          <cell r="F2798" t="str">
            <v>Flipkart India pvt ltd</v>
          </cell>
          <cell r="G2798" t="str">
            <v>Bangalore</v>
          </cell>
        </row>
        <row r="2799">
          <cell r="E2799" t="str">
            <v>PB20INV0962</v>
          </cell>
          <cell r="F2799" t="str">
            <v>Burger King India Pvt Ltd</v>
          </cell>
          <cell r="G2799" t="str">
            <v>Gurgaon</v>
          </cell>
        </row>
        <row r="2800">
          <cell r="E2800" t="str">
            <v>PB20INV0962</v>
          </cell>
          <cell r="F2800" t="str">
            <v>Burger King India Pvt Ltd</v>
          </cell>
          <cell r="G2800" t="str">
            <v>Gurgaon</v>
          </cell>
        </row>
        <row r="2801">
          <cell r="E2801" t="str">
            <v>PB20INV0962</v>
          </cell>
          <cell r="F2801" t="str">
            <v>Burger King India Pvt Ltd</v>
          </cell>
          <cell r="G2801" t="str">
            <v>Gurgaon</v>
          </cell>
        </row>
        <row r="2802">
          <cell r="E2802" t="str">
            <v>PB20INV0962</v>
          </cell>
          <cell r="F2802" t="str">
            <v>Burger King India Pvt Ltd</v>
          </cell>
          <cell r="G2802" t="str">
            <v>Gurgaon</v>
          </cell>
        </row>
        <row r="2803">
          <cell r="E2803" t="str">
            <v>PB20INV0962</v>
          </cell>
          <cell r="F2803" t="str">
            <v>Burger King India Pvt Ltd</v>
          </cell>
          <cell r="G2803" t="str">
            <v>Gurgaon</v>
          </cell>
        </row>
        <row r="2804">
          <cell r="E2804" t="str">
            <v>PB20INV0963</v>
          </cell>
          <cell r="F2804" t="str">
            <v>Burger King India Pvt Ltd</v>
          </cell>
          <cell r="G2804" t="str">
            <v>New Delhi</v>
          </cell>
        </row>
        <row r="2805">
          <cell r="E2805" t="str">
            <v>PB20INV0963</v>
          </cell>
          <cell r="F2805" t="str">
            <v>Burger King India Pvt Ltd</v>
          </cell>
          <cell r="G2805" t="str">
            <v>New Delhi</v>
          </cell>
        </row>
        <row r="2806">
          <cell r="E2806" t="str">
            <v>PB20INV0963</v>
          </cell>
          <cell r="F2806" t="str">
            <v>Burger King India Pvt Ltd</v>
          </cell>
          <cell r="G2806" t="str">
            <v>New Delhi</v>
          </cell>
        </row>
        <row r="2807">
          <cell r="E2807" t="str">
            <v>PB20INV0956</v>
          </cell>
          <cell r="F2807" t="str">
            <v>GLD INFRAPROJECTS PRIVATE LIMITED</v>
          </cell>
          <cell r="G2807" t="str">
            <v>Noida</v>
          </cell>
        </row>
        <row r="2808">
          <cell r="E2808" t="str">
            <v>PB20INV0956</v>
          </cell>
          <cell r="F2808" t="str">
            <v>GLD INFRAPROJECTS PRIVATE LIMITED</v>
          </cell>
          <cell r="G2808" t="str">
            <v>Noida</v>
          </cell>
        </row>
        <row r="2809">
          <cell r="E2809" t="str">
            <v>PB20INV0956</v>
          </cell>
          <cell r="F2809" t="str">
            <v>GLD INFRAPROJECTS PRIVATE LIMITED</v>
          </cell>
          <cell r="G2809" t="str">
            <v>Noida</v>
          </cell>
        </row>
        <row r="2810">
          <cell r="E2810" t="str">
            <v>PB20INV0956</v>
          </cell>
          <cell r="F2810" t="str">
            <v>GLD INFRAPROJECTS PRIVATE LIMITED</v>
          </cell>
          <cell r="G2810" t="str">
            <v>Noida</v>
          </cell>
        </row>
        <row r="2811">
          <cell r="E2811" t="str">
            <v>PB20INV0956</v>
          </cell>
          <cell r="F2811" t="str">
            <v>GLD INFRAPROJECTS PRIVATE LIMITED</v>
          </cell>
          <cell r="G2811" t="str">
            <v>Noida</v>
          </cell>
        </row>
        <row r="2812">
          <cell r="E2812" t="str">
            <v>PB20INV0956</v>
          </cell>
          <cell r="F2812" t="str">
            <v>GLD INFRAPROJECTS PRIVATE LIMITED</v>
          </cell>
          <cell r="G2812" t="str">
            <v>Noida</v>
          </cell>
        </row>
        <row r="2813">
          <cell r="E2813" t="str">
            <v>PB20INV0956</v>
          </cell>
          <cell r="F2813" t="str">
            <v>GLD INFRAPROJECTS PRIVATE LIMITED</v>
          </cell>
          <cell r="G2813" t="str">
            <v>Noida</v>
          </cell>
        </row>
        <row r="2814">
          <cell r="E2814" t="str">
            <v>PB20INV0956</v>
          </cell>
          <cell r="F2814" t="str">
            <v>GLD INFRAPROJECTS PRIVATE LIMITED</v>
          </cell>
          <cell r="G2814" t="str">
            <v>Noida</v>
          </cell>
        </row>
        <row r="2815">
          <cell r="E2815" t="str">
            <v>PB20INV0956</v>
          </cell>
          <cell r="F2815" t="str">
            <v>GLD INFRAPROJECTS PRIVATE LIMITED</v>
          </cell>
          <cell r="G2815" t="str">
            <v>Noida</v>
          </cell>
        </row>
        <row r="2816">
          <cell r="E2816" t="str">
            <v>PB20INV0956</v>
          </cell>
          <cell r="F2816" t="str">
            <v>GLD INFRAPROJECTS PRIVATE LIMITED</v>
          </cell>
          <cell r="G2816" t="str">
            <v>Noida</v>
          </cell>
        </row>
        <row r="2817">
          <cell r="E2817" t="str">
            <v>PB20INV0956</v>
          </cell>
          <cell r="F2817" t="str">
            <v>GLD INFRAPROJECTS PRIVATE LIMITED</v>
          </cell>
          <cell r="G2817" t="str">
            <v>Noida</v>
          </cell>
        </row>
        <row r="2818">
          <cell r="E2818" t="str">
            <v>PB20INV0965</v>
          </cell>
          <cell r="F2818" t="str">
            <v>Aegis Infoware Private Limited</v>
          </cell>
          <cell r="G2818" t="str">
            <v>Ahmedabad</v>
          </cell>
        </row>
        <row r="2819">
          <cell r="E2819" t="str">
            <v>PB20INV0965</v>
          </cell>
          <cell r="F2819" t="str">
            <v>Aegis Infoware Private Limited</v>
          </cell>
          <cell r="G2819" t="str">
            <v>Ahmedabad</v>
          </cell>
        </row>
        <row r="2820">
          <cell r="E2820" t="str">
            <v>PB20INV0965</v>
          </cell>
          <cell r="F2820" t="str">
            <v>Aegis Infoware Private Limited</v>
          </cell>
          <cell r="G2820" t="str">
            <v>Ahmedabad</v>
          </cell>
        </row>
        <row r="2821">
          <cell r="E2821" t="str">
            <v>PB20INV0965</v>
          </cell>
          <cell r="F2821" t="str">
            <v>Aegis Infoware Private Limited</v>
          </cell>
          <cell r="G2821" t="str">
            <v>Ahmedabad</v>
          </cell>
        </row>
        <row r="2822">
          <cell r="E2822" t="str">
            <v>PB20INV0964</v>
          </cell>
          <cell r="F2822" t="str">
            <v>Aegis Infoware Private Limited</v>
          </cell>
          <cell r="G2822" t="str">
            <v>Ahmedabad</v>
          </cell>
        </row>
        <row r="2823">
          <cell r="E2823" t="str">
            <v>PB20INV0964</v>
          </cell>
          <cell r="F2823" t="str">
            <v>Aegis Infoware Private Limited</v>
          </cell>
          <cell r="G2823" t="str">
            <v>Ahmedabad</v>
          </cell>
        </row>
        <row r="2824">
          <cell r="E2824" t="str">
            <v>PB20INV0967</v>
          </cell>
          <cell r="F2824" t="str">
            <v>Burger King India Pvt Ltd</v>
          </cell>
          <cell r="G2824" t="str">
            <v>Delhi</v>
          </cell>
        </row>
        <row r="2825">
          <cell r="E2825" t="str">
            <v>PB20INV0967</v>
          </cell>
          <cell r="F2825" t="str">
            <v>Burger King India Pvt Ltd</v>
          </cell>
          <cell r="G2825" t="str">
            <v>Delhi</v>
          </cell>
        </row>
        <row r="2826">
          <cell r="E2826" t="str">
            <v>PB20INV0967</v>
          </cell>
          <cell r="F2826" t="str">
            <v>Burger King India Pvt Ltd</v>
          </cell>
          <cell r="G2826" t="str">
            <v>Delhi</v>
          </cell>
        </row>
        <row r="2827">
          <cell r="E2827" t="str">
            <v>PB20INV0967</v>
          </cell>
          <cell r="F2827" t="str">
            <v>Burger King India Pvt Ltd</v>
          </cell>
          <cell r="G2827" t="str">
            <v>Delhi</v>
          </cell>
        </row>
        <row r="2828">
          <cell r="E2828" t="str">
            <v>PB20INV0967</v>
          </cell>
          <cell r="F2828" t="str">
            <v>Burger King India Pvt Ltd</v>
          </cell>
          <cell r="G2828" t="str">
            <v>Delhi</v>
          </cell>
        </row>
        <row r="2829">
          <cell r="E2829" t="str">
            <v>PB20INV0968</v>
          </cell>
          <cell r="F2829" t="str">
            <v>Burger King India Pvt Ltd</v>
          </cell>
          <cell r="G2829" t="str">
            <v>Ghaziabad</v>
          </cell>
        </row>
        <row r="2830">
          <cell r="E2830" t="str">
            <v>PB20INV0968</v>
          </cell>
          <cell r="F2830" t="str">
            <v>Burger King India Pvt Ltd</v>
          </cell>
          <cell r="G2830" t="str">
            <v>Ghaziabad</v>
          </cell>
        </row>
        <row r="2831">
          <cell r="E2831" t="str">
            <v>PB20INV0968</v>
          </cell>
          <cell r="F2831" t="str">
            <v>Burger King India Pvt Ltd</v>
          </cell>
          <cell r="G2831" t="str">
            <v>Ghaziabad</v>
          </cell>
        </row>
        <row r="2832">
          <cell r="E2832" t="str">
            <v>PB20INV0968</v>
          </cell>
          <cell r="F2832" t="str">
            <v>Burger King India Pvt Ltd</v>
          </cell>
          <cell r="G2832" t="str">
            <v>Ghaziabad</v>
          </cell>
        </row>
        <row r="2833">
          <cell r="E2833" t="str">
            <v>PB20INV0968</v>
          </cell>
          <cell r="F2833" t="str">
            <v>Burger King India Pvt Ltd</v>
          </cell>
          <cell r="G2833" t="str">
            <v>Ghaziabad</v>
          </cell>
        </row>
        <row r="2834">
          <cell r="E2834" t="str">
            <v>PB20INV0966</v>
          </cell>
          <cell r="F2834" t="str">
            <v>Burger King India Pvt Ltd</v>
          </cell>
          <cell r="G2834" t="str">
            <v>New Delhi</v>
          </cell>
        </row>
        <row r="2835">
          <cell r="E2835" t="str">
            <v>PB20INV0966</v>
          </cell>
          <cell r="F2835" t="str">
            <v>Burger King India Pvt Ltd</v>
          </cell>
          <cell r="G2835" t="str">
            <v>New Delhi</v>
          </cell>
        </row>
        <row r="2836">
          <cell r="E2836" t="str">
            <v>PB20INV0966</v>
          </cell>
          <cell r="F2836" t="str">
            <v>Burger King India Pvt Ltd</v>
          </cell>
          <cell r="G2836" t="str">
            <v>New Delhi</v>
          </cell>
        </row>
        <row r="2837">
          <cell r="E2837" t="str">
            <v>PB20INV0966</v>
          </cell>
          <cell r="F2837" t="str">
            <v>Burger King India Pvt Ltd</v>
          </cell>
          <cell r="G2837" t="str">
            <v>New Delhi</v>
          </cell>
        </row>
        <row r="2838">
          <cell r="E2838" t="str">
            <v>PB20INV0966</v>
          </cell>
          <cell r="F2838" t="str">
            <v>Burger King India Pvt Ltd</v>
          </cell>
          <cell r="G2838" t="str">
            <v>New Delhi</v>
          </cell>
        </row>
        <row r="2839">
          <cell r="E2839" t="str">
            <v>Delivery 01092020</v>
          </cell>
          <cell r="F2839" t="str">
            <v>Wal-Mart India Pvt Ltd</v>
          </cell>
          <cell r="G2839" t="str">
            <v>Jalandhar</v>
          </cell>
        </row>
        <row r="2840">
          <cell r="E2840" t="str">
            <v>PB20INV0973</v>
          </cell>
          <cell r="F2840" t="str">
            <v>Aegis Infoware Private Limited</v>
          </cell>
          <cell r="G2840" t="str">
            <v>Ahmedabad</v>
          </cell>
        </row>
        <row r="2841">
          <cell r="E2841" t="str">
            <v>PB20INV0973</v>
          </cell>
          <cell r="F2841" t="str">
            <v>Aegis Infoware Private Limited</v>
          </cell>
          <cell r="G2841" t="str">
            <v>Ahmedabad</v>
          </cell>
        </row>
        <row r="2842">
          <cell r="E2842" t="str">
            <v>PB20INV0972</v>
          </cell>
          <cell r="F2842" t="str">
            <v>TURBONET SYSTEMS PRIVATE LIMITED</v>
          </cell>
          <cell r="G2842" t="str">
            <v>Mumbai</v>
          </cell>
        </row>
        <row r="2843">
          <cell r="E2843" t="str">
            <v>PB20INV0961</v>
          </cell>
          <cell r="F2843" t="str">
            <v>Aegis Infoware Private Limited</v>
          </cell>
          <cell r="G2843" t="str">
            <v>Ahmedabad</v>
          </cell>
        </row>
        <row r="2844">
          <cell r="E2844" t="str">
            <v>PB20INV0961</v>
          </cell>
          <cell r="F2844" t="str">
            <v>Aegis Infoware Private Limited</v>
          </cell>
          <cell r="G2844" t="str">
            <v>Ahmedabad</v>
          </cell>
        </row>
        <row r="2845">
          <cell r="E2845" t="str">
            <v>QB20INV0523</v>
          </cell>
          <cell r="F2845" t="str">
            <v>Instakart Services Private Limited</v>
          </cell>
          <cell r="G2845" t="str">
            <v>Chandgodar</v>
          </cell>
        </row>
        <row r="2846">
          <cell r="E2846" t="str">
            <v>QB20INV0523</v>
          </cell>
          <cell r="F2846" t="str">
            <v>Instakart Services Private Limited</v>
          </cell>
          <cell r="G2846" t="str">
            <v>Chandgodar</v>
          </cell>
        </row>
        <row r="2847">
          <cell r="E2847" t="str">
            <v>QB20INV0523</v>
          </cell>
          <cell r="F2847" t="str">
            <v>Instakart Services Private Limited</v>
          </cell>
          <cell r="G2847" t="str">
            <v>Chandgodar</v>
          </cell>
        </row>
        <row r="2848">
          <cell r="E2848" t="str">
            <v>QB20INV0523</v>
          </cell>
          <cell r="F2848" t="str">
            <v>Instakart Services Private Limited</v>
          </cell>
          <cell r="G2848" t="str">
            <v>Chandgodar</v>
          </cell>
        </row>
        <row r="2849">
          <cell r="E2849" t="str">
            <v>QB20INV0523</v>
          </cell>
          <cell r="F2849" t="str">
            <v>Instakart Services Private Limited</v>
          </cell>
          <cell r="G2849" t="str">
            <v>Chandgodar</v>
          </cell>
        </row>
        <row r="2850">
          <cell r="E2850" t="str">
            <v>QB20INV0521</v>
          </cell>
          <cell r="F2850" t="str">
            <v>Instakart Services Private Limited</v>
          </cell>
          <cell r="G2850" t="str">
            <v>Kolkata</v>
          </cell>
        </row>
        <row r="2851">
          <cell r="E2851" t="str">
            <v>QB20INV0521</v>
          </cell>
          <cell r="F2851" t="str">
            <v>Instakart Services Private Limited</v>
          </cell>
          <cell r="G2851" t="str">
            <v>Kolkata</v>
          </cell>
        </row>
        <row r="2852">
          <cell r="E2852" t="str">
            <v>QB20INV0521</v>
          </cell>
          <cell r="F2852" t="str">
            <v>Instakart Services Private Limited</v>
          </cell>
          <cell r="G2852" t="str">
            <v>Kolkata</v>
          </cell>
        </row>
        <row r="2853">
          <cell r="E2853" t="str">
            <v>QB20INV0521</v>
          </cell>
          <cell r="F2853" t="str">
            <v>Instakart Services Private Limited</v>
          </cell>
          <cell r="G2853" t="str">
            <v>Kolkata</v>
          </cell>
        </row>
        <row r="2854">
          <cell r="E2854" t="str">
            <v>QB20INV0521</v>
          </cell>
          <cell r="F2854" t="str">
            <v>Instakart Services Private Limited</v>
          </cell>
          <cell r="G2854" t="str">
            <v>Kolkata</v>
          </cell>
        </row>
        <row r="2855">
          <cell r="E2855" t="str">
            <v>QB20INV0520</v>
          </cell>
          <cell r="F2855" t="str">
            <v>Instakart Services Private Limited</v>
          </cell>
          <cell r="G2855" t="str">
            <v>Haryana</v>
          </cell>
        </row>
        <row r="2856">
          <cell r="E2856" t="str">
            <v>QB20INV0514</v>
          </cell>
          <cell r="F2856" t="str">
            <v>Instakart Services Private Limited</v>
          </cell>
          <cell r="G2856" t="str">
            <v>Hosur</v>
          </cell>
        </row>
        <row r="2857">
          <cell r="E2857" t="str">
            <v>QB20INV0514</v>
          </cell>
          <cell r="F2857" t="str">
            <v>Instakart Services Private Limited</v>
          </cell>
          <cell r="G2857" t="str">
            <v>Hosur</v>
          </cell>
        </row>
        <row r="2858">
          <cell r="E2858" t="str">
            <v>QB20INV0514</v>
          </cell>
          <cell r="F2858" t="str">
            <v>Instakart Services Private Limited</v>
          </cell>
          <cell r="G2858" t="str">
            <v>Hosur</v>
          </cell>
        </row>
        <row r="2859">
          <cell r="E2859" t="str">
            <v>QB20INV0514</v>
          </cell>
          <cell r="F2859" t="str">
            <v>Instakart Services Private Limited</v>
          </cell>
          <cell r="G2859" t="str">
            <v>Hosur</v>
          </cell>
        </row>
        <row r="2860">
          <cell r="E2860" t="str">
            <v>QB20INV0514</v>
          </cell>
          <cell r="F2860" t="str">
            <v>Instakart Services Private Limited</v>
          </cell>
          <cell r="G2860" t="str">
            <v>Hosur</v>
          </cell>
        </row>
        <row r="2861">
          <cell r="E2861" t="str">
            <v>QB20INV0518</v>
          </cell>
          <cell r="F2861" t="str">
            <v>Instakart Services Private Limited</v>
          </cell>
          <cell r="G2861" t="str">
            <v>Bangalore</v>
          </cell>
        </row>
        <row r="2862">
          <cell r="E2862" t="str">
            <v>QB20INV0518</v>
          </cell>
          <cell r="F2862" t="str">
            <v>Instakart Services Private Limited</v>
          </cell>
          <cell r="G2862" t="str">
            <v>Bangalore</v>
          </cell>
        </row>
        <row r="2863">
          <cell r="E2863" t="str">
            <v>QB20INV0518</v>
          </cell>
          <cell r="F2863" t="str">
            <v>Instakart Services Private Limited</v>
          </cell>
          <cell r="G2863" t="str">
            <v>Bangalore</v>
          </cell>
        </row>
        <row r="2864">
          <cell r="E2864" t="str">
            <v>QB20INV0518</v>
          </cell>
          <cell r="F2864" t="str">
            <v>Instakart Services Private Limited</v>
          </cell>
          <cell r="G2864" t="str">
            <v>Bangalore</v>
          </cell>
        </row>
        <row r="2865">
          <cell r="E2865" t="str">
            <v>QB20INV0518</v>
          </cell>
          <cell r="F2865" t="str">
            <v>Instakart Services Private Limited</v>
          </cell>
          <cell r="G2865" t="str">
            <v>Bangalore</v>
          </cell>
        </row>
        <row r="2866">
          <cell r="E2866" t="str">
            <v>QB20INV0512</v>
          </cell>
          <cell r="F2866" t="str">
            <v>Instakart Services Private Limited</v>
          </cell>
          <cell r="G2866" t="str">
            <v>Thiruvallur</v>
          </cell>
        </row>
        <row r="2867">
          <cell r="E2867" t="str">
            <v>QB20INV0512</v>
          </cell>
          <cell r="F2867" t="str">
            <v>Instakart Services Private Limited</v>
          </cell>
          <cell r="G2867" t="str">
            <v>Thiruvallur</v>
          </cell>
        </row>
        <row r="2868">
          <cell r="E2868" t="str">
            <v>QB20INV0512</v>
          </cell>
          <cell r="F2868" t="str">
            <v>Instakart Services Private Limited</v>
          </cell>
          <cell r="G2868" t="str">
            <v>Thiruvallur</v>
          </cell>
        </row>
        <row r="2869">
          <cell r="E2869" t="str">
            <v>QB20INV0512</v>
          </cell>
          <cell r="F2869" t="str">
            <v>Instakart Services Private Limited</v>
          </cell>
          <cell r="G2869" t="str">
            <v>Thiruvallur</v>
          </cell>
        </row>
        <row r="2870">
          <cell r="E2870" t="str">
            <v>QB20INV0512</v>
          </cell>
          <cell r="F2870" t="str">
            <v>Instakart Services Private Limited</v>
          </cell>
          <cell r="G2870" t="str">
            <v>Thiruvallur</v>
          </cell>
        </row>
        <row r="2871">
          <cell r="E2871" t="str">
            <v>QB20INV0510</v>
          </cell>
          <cell r="F2871" t="str">
            <v>Instakart Services Private Limited</v>
          </cell>
          <cell r="G2871" t="str">
            <v>Hosur</v>
          </cell>
        </row>
        <row r="2872">
          <cell r="E2872" t="str">
            <v>QB20INV0510</v>
          </cell>
          <cell r="F2872" t="str">
            <v>Instakart Services Private Limited</v>
          </cell>
          <cell r="G2872" t="str">
            <v>Hosur</v>
          </cell>
        </row>
        <row r="2873">
          <cell r="E2873" t="str">
            <v>QB20INV0510</v>
          </cell>
          <cell r="F2873" t="str">
            <v>Instakart Services Private Limited</v>
          </cell>
          <cell r="G2873" t="str">
            <v>Hosur</v>
          </cell>
        </row>
        <row r="2874">
          <cell r="E2874" t="str">
            <v>QB20INV0510</v>
          </cell>
          <cell r="F2874" t="str">
            <v>Instakart Services Private Limited</v>
          </cell>
          <cell r="G2874" t="str">
            <v>Hosur</v>
          </cell>
        </row>
        <row r="2875">
          <cell r="E2875" t="str">
            <v>QB20INV0510</v>
          </cell>
          <cell r="F2875" t="str">
            <v>Instakart Services Private Limited</v>
          </cell>
          <cell r="G2875" t="str">
            <v>Hosur</v>
          </cell>
        </row>
        <row r="2876">
          <cell r="E2876" t="str">
            <v>QB20INV0508</v>
          </cell>
          <cell r="F2876" t="str">
            <v>Instakart Services Private Limited</v>
          </cell>
          <cell r="G2876" t="str">
            <v>Hosur</v>
          </cell>
        </row>
        <row r="2877">
          <cell r="E2877" t="str">
            <v>QB20INV0508</v>
          </cell>
          <cell r="F2877" t="str">
            <v>Instakart Services Private Limited</v>
          </cell>
          <cell r="G2877" t="str">
            <v>Hosur</v>
          </cell>
        </row>
        <row r="2878">
          <cell r="E2878" t="str">
            <v>QB20INV0508</v>
          </cell>
          <cell r="F2878" t="str">
            <v>Instakart Services Private Limited</v>
          </cell>
          <cell r="G2878" t="str">
            <v>Hosur</v>
          </cell>
        </row>
        <row r="2879">
          <cell r="E2879" t="str">
            <v>QB20INV0508</v>
          </cell>
          <cell r="F2879" t="str">
            <v>Instakart Services Private Limited</v>
          </cell>
          <cell r="G2879" t="str">
            <v>Hosur</v>
          </cell>
        </row>
        <row r="2880">
          <cell r="E2880" t="str">
            <v>QB20INV0508</v>
          </cell>
          <cell r="F2880" t="str">
            <v>Instakart Services Private Limited</v>
          </cell>
          <cell r="G2880" t="str">
            <v>Hosur</v>
          </cell>
        </row>
        <row r="2881">
          <cell r="E2881" t="str">
            <v>QB20INV0506</v>
          </cell>
          <cell r="F2881" t="str">
            <v>Instakart Services Private Limited</v>
          </cell>
          <cell r="G2881" t="str">
            <v>Coimbatore</v>
          </cell>
        </row>
        <row r="2882">
          <cell r="E2882" t="str">
            <v>QB20INV0506</v>
          </cell>
          <cell r="F2882" t="str">
            <v>Instakart Services Private Limited</v>
          </cell>
          <cell r="G2882" t="str">
            <v>Coimbatore</v>
          </cell>
        </row>
        <row r="2883">
          <cell r="E2883" t="str">
            <v>QB20INV0506</v>
          </cell>
          <cell r="F2883" t="str">
            <v>Instakart Services Private Limited</v>
          </cell>
          <cell r="G2883" t="str">
            <v>Coimbatore</v>
          </cell>
        </row>
        <row r="2884">
          <cell r="E2884" t="str">
            <v>QB20INV0506</v>
          </cell>
          <cell r="F2884" t="str">
            <v>Instakart Services Private Limited</v>
          </cell>
          <cell r="G2884" t="str">
            <v>Coimbatore</v>
          </cell>
        </row>
        <row r="2885">
          <cell r="E2885" t="str">
            <v>QB20INV0506</v>
          </cell>
          <cell r="F2885" t="str">
            <v>Instakart Services Private Limited</v>
          </cell>
          <cell r="G2885" t="str">
            <v>Coimbatore</v>
          </cell>
        </row>
        <row r="2886">
          <cell r="E2886" t="str">
            <v>QB20INV0516</v>
          </cell>
          <cell r="F2886" t="str">
            <v>Instakart Services Private Limited</v>
          </cell>
          <cell r="G2886" t="str">
            <v>Nelamangala</v>
          </cell>
        </row>
        <row r="2887">
          <cell r="E2887" t="str">
            <v>QB20INV0516</v>
          </cell>
          <cell r="F2887" t="str">
            <v>Instakart Services Private Limited</v>
          </cell>
          <cell r="G2887" t="str">
            <v>Nelamangala</v>
          </cell>
        </row>
        <row r="2888">
          <cell r="E2888" t="str">
            <v>QB20INV0516</v>
          </cell>
          <cell r="F2888" t="str">
            <v>Instakart Services Private Limited</v>
          </cell>
          <cell r="G2888" t="str">
            <v>Nelamangala</v>
          </cell>
        </row>
        <row r="2889">
          <cell r="E2889" t="str">
            <v>QB20INV0516</v>
          </cell>
          <cell r="F2889" t="str">
            <v>Instakart Services Private Limited</v>
          </cell>
          <cell r="G2889" t="str">
            <v>Nelamangala</v>
          </cell>
        </row>
        <row r="2890">
          <cell r="E2890" t="str">
            <v>QB20INV0516</v>
          </cell>
          <cell r="F2890" t="str">
            <v>Instakart Services Private Limited</v>
          </cell>
          <cell r="G2890" t="str">
            <v>Nelamangala</v>
          </cell>
        </row>
        <row r="2891">
          <cell r="E2891" t="str">
            <v>QB20INV0526</v>
          </cell>
          <cell r="F2891" t="str">
            <v>Instakart Services Private Limited</v>
          </cell>
          <cell r="G2891" t="str">
            <v>Nelamangala</v>
          </cell>
        </row>
        <row r="2892">
          <cell r="E2892" t="str">
            <v>QB20INV0504</v>
          </cell>
          <cell r="F2892" t="str">
            <v>Instakart Services Private Limited</v>
          </cell>
          <cell r="G2892" t="str">
            <v>Hosur</v>
          </cell>
        </row>
        <row r="2893">
          <cell r="E2893" t="str">
            <v>QB20INV0504</v>
          </cell>
          <cell r="F2893" t="str">
            <v>Instakart Services Private Limited</v>
          </cell>
          <cell r="G2893" t="str">
            <v>Hosur</v>
          </cell>
        </row>
        <row r="2894">
          <cell r="E2894" t="str">
            <v>QB20INV0504</v>
          </cell>
          <cell r="F2894" t="str">
            <v>Instakart Services Private Limited</v>
          </cell>
          <cell r="G2894" t="str">
            <v>Hosur</v>
          </cell>
        </row>
        <row r="2895">
          <cell r="E2895" t="str">
            <v>QB20INV0504</v>
          </cell>
          <cell r="F2895" t="str">
            <v>Instakart Services Private Limited</v>
          </cell>
          <cell r="G2895" t="str">
            <v>Hosur</v>
          </cell>
        </row>
        <row r="2896">
          <cell r="E2896" t="str">
            <v>QB20INV0504</v>
          </cell>
          <cell r="F2896" t="str">
            <v>Instakart Services Private Limited</v>
          </cell>
          <cell r="G2896" t="str">
            <v>Hosur</v>
          </cell>
        </row>
        <row r="2897">
          <cell r="E2897" t="str">
            <v>QB20INV0498</v>
          </cell>
          <cell r="F2897" t="str">
            <v>Instakart Services Private Limited</v>
          </cell>
          <cell r="G2897" t="str">
            <v>Bangalore</v>
          </cell>
        </row>
        <row r="2898">
          <cell r="E2898" t="str">
            <v>QB20INV0498</v>
          </cell>
          <cell r="F2898" t="str">
            <v>Instakart Services Private Limited</v>
          </cell>
          <cell r="G2898" t="str">
            <v>Bangalore</v>
          </cell>
        </row>
        <row r="2899">
          <cell r="E2899" t="str">
            <v>QB20INV0498</v>
          </cell>
          <cell r="F2899" t="str">
            <v>Instakart Services Private Limited</v>
          </cell>
          <cell r="G2899" t="str">
            <v>Bangalore</v>
          </cell>
        </row>
        <row r="2900">
          <cell r="E2900" t="str">
            <v>QB20INV0498</v>
          </cell>
          <cell r="F2900" t="str">
            <v>Instakart Services Private Limited</v>
          </cell>
          <cell r="G2900" t="str">
            <v>Bangalore</v>
          </cell>
        </row>
        <row r="2901">
          <cell r="E2901" t="str">
            <v>QB20INV0498</v>
          </cell>
          <cell r="F2901" t="str">
            <v>Instakart Services Private Limited</v>
          </cell>
          <cell r="G2901" t="str">
            <v>Bangalore</v>
          </cell>
        </row>
        <row r="2902">
          <cell r="E2902" t="str">
            <v>QB20INV0483</v>
          </cell>
          <cell r="F2902" t="str">
            <v>Instakart Services Private Limited</v>
          </cell>
          <cell r="G2902" t="str">
            <v>Bangalore</v>
          </cell>
        </row>
        <row r="2903">
          <cell r="E2903" t="str">
            <v>PB20INV0994</v>
          </cell>
          <cell r="F2903" t="str">
            <v>Aegis Infoware Private Limited</v>
          </cell>
          <cell r="G2903" t="str">
            <v>Baroda</v>
          </cell>
        </row>
        <row r="2904">
          <cell r="E2904" t="str">
            <v>PB20INV0994</v>
          </cell>
          <cell r="F2904" t="str">
            <v>Aegis Infoware Private Limited</v>
          </cell>
          <cell r="G2904" t="str">
            <v>Baroda</v>
          </cell>
        </row>
        <row r="2905">
          <cell r="E2905" t="str">
            <v>PB20INV1002</v>
          </cell>
          <cell r="F2905" t="str">
            <v>Smart Solutions</v>
          </cell>
          <cell r="G2905" t="str">
            <v>New Delhi</v>
          </cell>
        </row>
        <row r="2906">
          <cell r="E2906" t="str">
            <v>PB20INV1002</v>
          </cell>
          <cell r="F2906" t="str">
            <v>Smart Solutions</v>
          </cell>
          <cell r="G2906" t="str">
            <v>New Delhi</v>
          </cell>
        </row>
        <row r="2907">
          <cell r="E2907" t="str">
            <v>PB20INV0993</v>
          </cell>
          <cell r="F2907" t="str">
            <v>Aegis Infoware Private Limited</v>
          </cell>
          <cell r="G2907" t="str">
            <v>Surat</v>
          </cell>
        </row>
        <row r="2908">
          <cell r="E2908" t="str">
            <v>PB20INV0993</v>
          </cell>
          <cell r="F2908" t="str">
            <v>Aegis Infoware Private Limited</v>
          </cell>
          <cell r="G2908" t="str">
            <v>Surat</v>
          </cell>
        </row>
        <row r="2909">
          <cell r="E2909" t="str">
            <v>PB20INV1001</v>
          </cell>
          <cell r="F2909" t="str">
            <v>Smart Solutions</v>
          </cell>
          <cell r="G2909" t="str">
            <v>New Delhi</v>
          </cell>
        </row>
        <row r="2910">
          <cell r="E2910" t="str">
            <v>PB20INV1001</v>
          </cell>
          <cell r="F2910" t="str">
            <v>Smart Solutions</v>
          </cell>
          <cell r="G2910" t="str">
            <v>New Delhi</v>
          </cell>
        </row>
        <row r="2911">
          <cell r="E2911" t="str">
            <v>PB20INV1001</v>
          </cell>
          <cell r="F2911" t="str">
            <v>Smart Solutions</v>
          </cell>
          <cell r="G2911" t="str">
            <v>New Delhi</v>
          </cell>
        </row>
        <row r="2912">
          <cell r="E2912" t="str">
            <v>PB20INV0974</v>
          </cell>
          <cell r="F2912" t="str">
            <v>ITeSys Technologies Pvt Ltd/Prime Barcode Solutions</v>
          </cell>
          <cell r="G2912" t="str">
            <v>Secunderabad</v>
          </cell>
        </row>
        <row r="2913">
          <cell r="E2913" t="str">
            <v>PB20INV0974</v>
          </cell>
          <cell r="F2913" t="str">
            <v>ITeSys Technologies Pvt Ltd/Prime Barcode Solutions</v>
          </cell>
          <cell r="G2913" t="str">
            <v>Secunderabad</v>
          </cell>
        </row>
        <row r="2914">
          <cell r="E2914" t="str">
            <v>PB20INV0974</v>
          </cell>
          <cell r="F2914" t="str">
            <v>ITeSys Technologies Pvt Ltd/Prime Barcode Solutions</v>
          </cell>
          <cell r="G2914" t="str">
            <v>Secunderabad</v>
          </cell>
        </row>
        <row r="2915">
          <cell r="E2915" t="str">
            <v>PB20INV0996</v>
          </cell>
          <cell r="F2915" t="str">
            <v>TURBONET SYSTEMS PRIVATE LIMITED</v>
          </cell>
          <cell r="G2915" t="str">
            <v>Pune</v>
          </cell>
        </row>
        <row r="2916">
          <cell r="E2916" t="str">
            <v>PB20INV0996</v>
          </cell>
          <cell r="F2916" t="str">
            <v>TURBONET SYSTEMS PRIVATE LIMITED</v>
          </cell>
          <cell r="G2916" t="str">
            <v>Pune</v>
          </cell>
        </row>
        <row r="2917">
          <cell r="E2917" t="str">
            <v>PB20INV0984</v>
          </cell>
          <cell r="F2917" t="str">
            <v>Aegis Infoware Private Limited</v>
          </cell>
          <cell r="G2917" t="str">
            <v>Surat</v>
          </cell>
        </row>
        <row r="2918">
          <cell r="E2918" t="str">
            <v>PB20INV0984</v>
          </cell>
          <cell r="F2918" t="str">
            <v>Aegis Infoware Private Limited</v>
          </cell>
          <cell r="G2918" t="str">
            <v>Surat</v>
          </cell>
        </row>
        <row r="2919">
          <cell r="E2919" t="str">
            <v>PB20INV0983</v>
          </cell>
          <cell r="F2919" t="str">
            <v>Aegis Infoware Private Limited</v>
          </cell>
          <cell r="G2919" t="str">
            <v>Ahmedabad</v>
          </cell>
        </row>
        <row r="2920">
          <cell r="E2920" t="str">
            <v>PB20INV0983</v>
          </cell>
          <cell r="F2920" t="str">
            <v>Aegis Infoware Private Limited</v>
          </cell>
          <cell r="G2920" t="str">
            <v>Ahmedabad</v>
          </cell>
        </row>
        <row r="2921">
          <cell r="E2921" t="str">
            <v>PB20INV0992</v>
          </cell>
          <cell r="F2921" t="str">
            <v>Aegis Infoware Private Limited</v>
          </cell>
          <cell r="G2921" t="str">
            <v>Ahmedabad</v>
          </cell>
        </row>
        <row r="2922">
          <cell r="E2922" t="str">
            <v>PB20INV0992</v>
          </cell>
          <cell r="F2922" t="str">
            <v>Aegis Infoware Private Limited</v>
          </cell>
          <cell r="G2922" t="str">
            <v>Ahmedabad</v>
          </cell>
        </row>
        <row r="2923">
          <cell r="E2923" t="str">
            <v>PB20INV0999</v>
          </cell>
          <cell r="F2923" t="str">
            <v>Equinox India Enterprises</v>
          </cell>
          <cell r="G2923" t="str">
            <v>Goa</v>
          </cell>
        </row>
        <row r="2924">
          <cell r="E2924" t="str">
            <v>PB20INV0999</v>
          </cell>
          <cell r="F2924" t="str">
            <v>Equinox India Enterprises</v>
          </cell>
          <cell r="G2924" t="str">
            <v>Goa</v>
          </cell>
        </row>
        <row r="2925">
          <cell r="E2925" t="str">
            <v>PB20INV0999</v>
          </cell>
          <cell r="F2925" t="str">
            <v>Equinox India Enterprises</v>
          </cell>
          <cell r="G2925" t="str">
            <v>Goa</v>
          </cell>
        </row>
        <row r="2926">
          <cell r="E2926" t="str">
            <v>PB20INV0995</v>
          </cell>
          <cell r="F2926" t="str">
            <v>Aegis Infoware Private Limited</v>
          </cell>
          <cell r="G2926" t="str">
            <v>Rajkot</v>
          </cell>
        </row>
        <row r="2927">
          <cell r="E2927" t="str">
            <v>PB20INV0995</v>
          </cell>
          <cell r="F2927" t="str">
            <v>Aegis Infoware Private Limited</v>
          </cell>
          <cell r="G2927" t="str">
            <v>Rajkot</v>
          </cell>
        </row>
        <row r="2928">
          <cell r="E2928" t="str">
            <v>PB20INV0986</v>
          </cell>
          <cell r="F2928" t="str">
            <v>Aegis Infoware Private Limited</v>
          </cell>
          <cell r="G2928" t="str">
            <v>Rajkot</v>
          </cell>
        </row>
        <row r="2929">
          <cell r="E2929" t="str">
            <v>PB20INV0986</v>
          </cell>
          <cell r="F2929" t="str">
            <v>Aegis Infoware Private Limited</v>
          </cell>
          <cell r="G2929" t="str">
            <v>Rajkot</v>
          </cell>
        </row>
        <row r="2930">
          <cell r="E2930" t="str">
            <v>PB20INV0985</v>
          </cell>
          <cell r="F2930" t="str">
            <v>Aegis Infoware Private Limited</v>
          </cell>
          <cell r="G2930" t="str">
            <v>Baroda</v>
          </cell>
        </row>
        <row r="2931">
          <cell r="E2931" t="str">
            <v>PB20INV0985</v>
          </cell>
          <cell r="F2931" t="str">
            <v>Aegis Infoware Private Limited</v>
          </cell>
          <cell r="G2931" t="str">
            <v>Baroda</v>
          </cell>
        </row>
        <row r="2932">
          <cell r="E2932" t="str">
            <v>PB20INV0989</v>
          </cell>
          <cell r="F2932" t="str">
            <v>Burger King India Pvt Ltd</v>
          </cell>
          <cell r="G2932" t="str">
            <v>Nashik</v>
          </cell>
        </row>
        <row r="2933">
          <cell r="E2933" t="str">
            <v>PB20INV0987</v>
          </cell>
          <cell r="F2933" t="str">
            <v>Burger King India Pvt Ltd</v>
          </cell>
          <cell r="G2933" t="str">
            <v>Pune</v>
          </cell>
        </row>
        <row r="2934">
          <cell r="E2934" t="str">
            <v>PB20INV0991</v>
          </cell>
          <cell r="F2934" t="str">
            <v>HB Computer</v>
          </cell>
          <cell r="G2934" t="str">
            <v>Ahmedabad</v>
          </cell>
        </row>
        <row r="2935">
          <cell r="E2935" t="str">
            <v>PB20INV0991</v>
          </cell>
          <cell r="F2935" t="str">
            <v>HB Computer</v>
          </cell>
          <cell r="G2935" t="str">
            <v>Ahmedabad</v>
          </cell>
        </row>
        <row r="2936">
          <cell r="E2936" t="str">
            <v>PB20INV0998</v>
          </cell>
          <cell r="F2936" t="str">
            <v>VINIT CHERUVAN VEETIL VENUGOPALAN</v>
          </cell>
          <cell r="G2936" t="str">
            <v>Lohegaon</v>
          </cell>
        </row>
        <row r="2937">
          <cell r="E2937" t="str">
            <v>PB20INV0997</v>
          </cell>
          <cell r="F2937" t="str">
            <v>Yum Restaurants (India) Pvt Ltd</v>
          </cell>
          <cell r="G2937" t="str">
            <v>Gurgaon</v>
          </cell>
        </row>
        <row r="2938">
          <cell r="E2938" t="str">
            <v>PB20INV0997</v>
          </cell>
          <cell r="F2938" t="str">
            <v>Yum Restaurants (India) Pvt Ltd</v>
          </cell>
          <cell r="G2938" t="str">
            <v>Gurgaon</v>
          </cell>
        </row>
        <row r="2939">
          <cell r="E2939" t="str">
            <v>PB20INV0981</v>
          </cell>
          <cell r="F2939" t="str">
            <v>Tata Starbucks Pvt Ltd</v>
          </cell>
          <cell r="G2939" t="str">
            <v>Pune</v>
          </cell>
        </row>
        <row r="2940">
          <cell r="E2940" t="str">
            <v>PB20INV0981</v>
          </cell>
          <cell r="F2940" t="str">
            <v>Tata Starbucks Pvt Ltd</v>
          </cell>
          <cell r="G2940" t="str">
            <v>Pune</v>
          </cell>
        </row>
        <row r="2941">
          <cell r="E2941" t="str">
            <v>PB20INV0988</v>
          </cell>
          <cell r="F2941" t="str">
            <v>Hollasons Trading Company Private Limited</v>
          </cell>
          <cell r="G2941" t="str">
            <v>Bangalore</v>
          </cell>
        </row>
        <row r="2942">
          <cell r="E2942" t="str">
            <v>PB20INV0988</v>
          </cell>
          <cell r="F2942" t="str">
            <v>Hollasons Trading Company Private Limited</v>
          </cell>
          <cell r="G2942" t="str">
            <v>Bangalore</v>
          </cell>
        </row>
        <row r="2943">
          <cell r="E2943" t="str">
            <v>PB20INV0990</v>
          </cell>
          <cell r="F2943" t="str">
            <v>Hollasons Trading Company Private Limited</v>
          </cell>
          <cell r="G2943" t="str">
            <v>Bangalore</v>
          </cell>
        </row>
        <row r="2944">
          <cell r="E2944" t="str">
            <v>PB20INV0982</v>
          </cell>
          <cell r="F2944" t="str">
            <v>Quinta Systems Pvt Ltd</v>
          </cell>
          <cell r="G2944" t="str">
            <v>Bangalore</v>
          </cell>
        </row>
        <row r="2945">
          <cell r="E2945" t="str">
            <v>PB20INV0980</v>
          </cell>
          <cell r="F2945" t="str">
            <v>Quinta Systems Pvt Ltd</v>
          </cell>
          <cell r="G2945" t="str">
            <v>Bangalore</v>
          </cell>
        </row>
        <row r="2946">
          <cell r="E2946" t="str">
            <v>PB20INV1000</v>
          </cell>
          <cell r="F2946" t="str">
            <v xml:space="preserve">Unique technologies </v>
          </cell>
          <cell r="G2946" t="str">
            <v>Chennai</v>
          </cell>
        </row>
        <row r="2947">
          <cell r="E2947" t="str">
            <v>PB20INV0971</v>
          </cell>
          <cell r="F2947" t="str">
            <v>Royalmart Supermarket</v>
          </cell>
          <cell r="G2947" t="str">
            <v>Bangalore</v>
          </cell>
        </row>
        <row r="2948">
          <cell r="E2948" t="str">
            <v>PB20INV0971</v>
          </cell>
          <cell r="F2948" t="str">
            <v>Royalmart Supermarket</v>
          </cell>
          <cell r="G2948" t="str">
            <v>Bangalore</v>
          </cell>
        </row>
        <row r="2949">
          <cell r="E2949" t="str">
            <v>PIT/DEMO/OUT/0105</v>
          </cell>
          <cell r="F2949" t="str">
            <v>Kent ITS India Pvt Ltd</v>
          </cell>
          <cell r="G2949" t="str">
            <v>Pune</v>
          </cell>
        </row>
        <row r="2950">
          <cell r="E2950" t="str">
            <v>PIT/DEMO/OUT/0105</v>
          </cell>
          <cell r="F2950" t="str">
            <v>Kent ITS India Pvt Ltd</v>
          </cell>
          <cell r="G2950" t="str">
            <v>Pune</v>
          </cell>
        </row>
        <row r="2951">
          <cell r="E2951" t="str">
            <v>PIT/DEMO/OUT/0105</v>
          </cell>
          <cell r="F2951" t="str">
            <v>Kent ITS India Pvt Ltd</v>
          </cell>
          <cell r="G2951" t="str">
            <v>Pune</v>
          </cell>
        </row>
        <row r="2952">
          <cell r="E2952" t="str">
            <v>PIT/DEMO/OUT/0105</v>
          </cell>
          <cell r="F2952" t="str">
            <v>Kent ITS India Pvt Ltd</v>
          </cell>
          <cell r="G2952" t="str">
            <v>Pune</v>
          </cell>
        </row>
        <row r="2953">
          <cell r="E2953" t="str">
            <v>QB20INV0546</v>
          </cell>
          <cell r="F2953" t="str">
            <v>ARZT AND HEALTH PVT LTD</v>
          </cell>
          <cell r="G2953" t="str">
            <v>Jaipur</v>
          </cell>
        </row>
        <row r="2954">
          <cell r="E2954" t="str">
            <v>QB20INV0553</v>
          </cell>
          <cell r="F2954" t="str">
            <v>More Retail Limited</v>
          </cell>
          <cell r="G2954" t="str">
            <v>Dharwar</v>
          </cell>
        </row>
        <row r="2955">
          <cell r="E2955" t="str">
            <v>QB20INV0551</v>
          </cell>
          <cell r="F2955" t="str">
            <v>More Retail Limited</v>
          </cell>
          <cell r="G2955" t="str">
            <v>Alappuzha</v>
          </cell>
        </row>
        <row r="2956">
          <cell r="E2956" t="str">
            <v>QB20INV0548</v>
          </cell>
          <cell r="F2956" t="str">
            <v>More Retail Limited</v>
          </cell>
          <cell r="G2956" t="str">
            <v>Alappuzha</v>
          </cell>
        </row>
        <row r="2957">
          <cell r="E2957" t="str">
            <v>QB20INV0549</v>
          </cell>
          <cell r="F2957" t="str">
            <v>More Retail Limited</v>
          </cell>
          <cell r="G2957" t="str">
            <v>Alappuzha</v>
          </cell>
        </row>
        <row r="2958">
          <cell r="E2958" t="str">
            <v>QB20INV0544</v>
          </cell>
          <cell r="F2958" t="str">
            <v>THREPSI SOLUTIONS PRIVATE LIMITED</v>
          </cell>
          <cell r="G2958" t="str">
            <v>Chennai</v>
          </cell>
        </row>
        <row r="2959">
          <cell r="E2959" t="str">
            <v>QB20INV0550</v>
          </cell>
          <cell r="F2959" t="str">
            <v>More Retail Limited</v>
          </cell>
          <cell r="G2959" t="str">
            <v>Dharwar</v>
          </cell>
        </row>
        <row r="2960">
          <cell r="E2960" t="str">
            <v>QB20INV0543</v>
          </cell>
          <cell r="F2960" t="str">
            <v>THREPSI SOLUTIONS PRIVATE LIMITED</v>
          </cell>
          <cell r="G2960" t="str">
            <v>Bangalore</v>
          </cell>
        </row>
        <row r="2961">
          <cell r="E2961" t="str">
            <v>QB20INV0547</v>
          </cell>
          <cell r="F2961" t="str">
            <v>THREPSI SOLUTIONS PRIVATE LIMITED</v>
          </cell>
          <cell r="G2961" t="str">
            <v>Kolkata</v>
          </cell>
        </row>
        <row r="2962">
          <cell r="E2962" t="str">
            <v>QB20INV0545</v>
          </cell>
          <cell r="F2962" t="str">
            <v>THREPSI SOLUTIONS PRIVATE LIMITED</v>
          </cell>
          <cell r="G2962" t="str">
            <v>Hyderabad</v>
          </cell>
        </row>
        <row r="2963">
          <cell r="E2963" t="str">
            <v>QB20INV0484</v>
          </cell>
          <cell r="F2963" t="str">
            <v>Instakart Services Private Limited</v>
          </cell>
          <cell r="G2963" t="str">
            <v>Malur</v>
          </cell>
        </row>
        <row r="2964">
          <cell r="E2964" t="str">
            <v>QB20INV0484</v>
          </cell>
          <cell r="F2964" t="str">
            <v>Instakart Services Private Limited</v>
          </cell>
          <cell r="G2964" t="str">
            <v>Malur</v>
          </cell>
        </row>
        <row r="2965">
          <cell r="E2965" t="str">
            <v>QB20INV0484</v>
          </cell>
          <cell r="F2965" t="str">
            <v>Instakart Services Private Limited</v>
          </cell>
          <cell r="G2965" t="str">
            <v>Malur</v>
          </cell>
        </row>
        <row r="2966">
          <cell r="E2966" t="str">
            <v>QB20INV0484</v>
          </cell>
          <cell r="F2966" t="str">
            <v>Instakart Services Private Limited</v>
          </cell>
          <cell r="G2966" t="str">
            <v>Malur</v>
          </cell>
        </row>
        <row r="2967">
          <cell r="E2967" t="str">
            <v>QB20INV0484</v>
          </cell>
          <cell r="F2967" t="str">
            <v>Instakart Services Private Limited</v>
          </cell>
          <cell r="G2967" t="str">
            <v>Malur</v>
          </cell>
        </row>
        <row r="2968">
          <cell r="E2968" t="str">
            <v>QB20INV0500</v>
          </cell>
          <cell r="F2968" t="str">
            <v>Instakart Services Private Limited</v>
          </cell>
          <cell r="G2968" t="str">
            <v>Malur</v>
          </cell>
        </row>
        <row r="2969">
          <cell r="E2969" t="str">
            <v>QB20INV0500</v>
          </cell>
          <cell r="F2969" t="str">
            <v>Instakart Services Private Limited</v>
          </cell>
          <cell r="G2969" t="str">
            <v>Malur</v>
          </cell>
        </row>
        <row r="2970">
          <cell r="E2970" t="str">
            <v>QB20INV0500</v>
          </cell>
          <cell r="F2970" t="str">
            <v>Instakart Services Private Limited</v>
          </cell>
          <cell r="G2970" t="str">
            <v>Malur</v>
          </cell>
        </row>
        <row r="2971">
          <cell r="E2971" t="str">
            <v>QB20INV0500</v>
          </cell>
          <cell r="F2971" t="str">
            <v>Instakart Services Private Limited</v>
          </cell>
          <cell r="G2971" t="str">
            <v>Malur</v>
          </cell>
        </row>
        <row r="2972">
          <cell r="E2972" t="str">
            <v>QB20INV0500</v>
          </cell>
          <cell r="F2972" t="str">
            <v>Instakart Services Private Limited</v>
          </cell>
          <cell r="G2972" t="str">
            <v>Malur</v>
          </cell>
        </row>
        <row r="2973">
          <cell r="E2973" t="str">
            <v>QB20INV0529</v>
          </cell>
          <cell r="F2973" t="str">
            <v>Instakart Services Private Limited</v>
          </cell>
          <cell r="G2973" t="str">
            <v>Bangalore</v>
          </cell>
        </row>
        <row r="2974">
          <cell r="E2974" t="str">
            <v>QB20INV0527</v>
          </cell>
          <cell r="F2974" t="str">
            <v>Instakart Services Private Limited</v>
          </cell>
          <cell r="G2974" t="str">
            <v>Bangalore</v>
          </cell>
        </row>
        <row r="2975">
          <cell r="E2975" t="str">
            <v>QB20INV0530</v>
          </cell>
          <cell r="F2975" t="str">
            <v>Instakart Services Private Limited</v>
          </cell>
          <cell r="G2975" t="str">
            <v>Bangalore</v>
          </cell>
        </row>
        <row r="2976">
          <cell r="E2976" t="str">
            <v>QB20INV0528</v>
          </cell>
          <cell r="F2976" t="str">
            <v>Instakart Services Private Limited</v>
          </cell>
          <cell r="G2976" t="str">
            <v>Malur</v>
          </cell>
        </row>
        <row r="2977">
          <cell r="E2977" t="str">
            <v>QB20INV0562</v>
          </cell>
          <cell r="F2977" t="str">
            <v>Instakart Services Private Limited</v>
          </cell>
          <cell r="G2977" t="str">
            <v>Padgha</v>
          </cell>
        </row>
        <row r="2978">
          <cell r="E2978" t="str">
            <v>QB20INV0562</v>
          </cell>
          <cell r="F2978" t="str">
            <v>Instakart Services Private Limited</v>
          </cell>
          <cell r="G2978" t="str">
            <v>Padgha</v>
          </cell>
        </row>
        <row r="2979">
          <cell r="E2979" t="str">
            <v>QB20INV0560</v>
          </cell>
          <cell r="F2979" t="str">
            <v>Instakart Services Private Limited</v>
          </cell>
          <cell r="G2979" t="str">
            <v>Bhiwandi</v>
          </cell>
        </row>
        <row r="2980">
          <cell r="E2980" t="str">
            <v>QB20INV0560</v>
          </cell>
          <cell r="F2980" t="str">
            <v>Instakart Services Private Limited</v>
          </cell>
          <cell r="G2980" t="str">
            <v>Bhiwandi</v>
          </cell>
        </row>
        <row r="2981">
          <cell r="E2981" t="str">
            <v>QB20INV0556</v>
          </cell>
          <cell r="F2981" t="str">
            <v>Instakart Services Private Limited</v>
          </cell>
          <cell r="G2981" t="str">
            <v>Delhi</v>
          </cell>
        </row>
        <row r="2982">
          <cell r="E2982" t="str">
            <v>QB20INV0556</v>
          </cell>
          <cell r="F2982" t="str">
            <v>Instakart Services Private Limited</v>
          </cell>
          <cell r="G2982" t="str">
            <v>Delhi</v>
          </cell>
        </row>
        <row r="2983">
          <cell r="E2983" t="str">
            <v>QB20INV0564</v>
          </cell>
          <cell r="F2983" t="str">
            <v>Instakart Services Private Limited</v>
          </cell>
          <cell r="G2983" t="str">
            <v>Bhiwandi</v>
          </cell>
        </row>
        <row r="2984">
          <cell r="E2984" t="str">
            <v>QB20INV0564</v>
          </cell>
          <cell r="F2984" t="str">
            <v>Instakart Services Private Limited</v>
          </cell>
          <cell r="G2984" t="str">
            <v>Bhiwandi</v>
          </cell>
        </row>
        <row r="2985">
          <cell r="E2985" t="str">
            <v>QB20INV0568</v>
          </cell>
          <cell r="F2985" t="str">
            <v>Instakart Services Private Limited</v>
          </cell>
          <cell r="G2985" t="str">
            <v>Emakulam</v>
          </cell>
        </row>
        <row r="2986">
          <cell r="E2986" t="str">
            <v>QB20INV0568</v>
          </cell>
          <cell r="F2986" t="str">
            <v>Instakart Services Private Limited</v>
          </cell>
          <cell r="G2986" t="str">
            <v>Emakulam</v>
          </cell>
        </row>
        <row r="2987">
          <cell r="E2987" t="str">
            <v>QB20INV0572</v>
          </cell>
          <cell r="F2987" t="str">
            <v>Instakart Services Private Limited</v>
          </cell>
          <cell r="G2987" t="str">
            <v>Pune</v>
          </cell>
        </row>
        <row r="2988">
          <cell r="E2988" t="str">
            <v>QB20INV0572</v>
          </cell>
          <cell r="F2988" t="str">
            <v>Instakart Services Private Limited</v>
          </cell>
          <cell r="G2988" t="str">
            <v>Pune</v>
          </cell>
        </row>
        <row r="2989">
          <cell r="E2989" t="str">
            <v>QB20INV0570</v>
          </cell>
          <cell r="F2989" t="str">
            <v>Instakart Services Private Limited</v>
          </cell>
          <cell r="G2989" t="str">
            <v>Surat</v>
          </cell>
        </row>
        <row r="2990">
          <cell r="E2990" t="str">
            <v>QB20INV0570</v>
          </cell>
          <cell r="F2990" t="str">
            <v>Instakart Services Private Limited</v>
          </cell>
          <cell r="G2990" t="str">
            <v>Surat</v>
          </cell>
        </row>
        <row r="2991">
          <cell r="E2991" t="str">
            <v>QB20INV0574</v>
          </cell>
          <cell r="F2991" t="str">
            <v>Instakart Services Private Limited</v>
          </cell>
          <cell r="G2991" t="str">
            <v>Pinglaj</v>
          </cell>
        </row>
        <row r="2992">
          <cell r="E2992" t="str">
            <v>QB20INV0574</v>
          </cell>
          <cell r="F2992" t="str">
            <v>Instakart Services Private Limited</v>
          </cell>
          <cell r="G2992" t="str">
            <v>Pinglaj</v>
          </cell>
        </row>
        <row r="2993">
          <cell r="E2993" t="str">
            <v>QB20INV0576</v>
          </cell>
          <cell r="F2993" t="str">
            <v>Instakart Services Private Limited</v>
          </cell>
          <cell r="G2993" t="str">
            <v>Hooghly</v>
          </cell>
        </row>
        <row r="2994">
          <cell r="E2994" t="str">
            <v>QB20INV0576</v>
          </cell>
          <cell r="F2994" t="str">
            <v>Instakart Services Private Limited</v>
          </cell>
          <cell r="G2994" t="str">
            <v>Hooghly</v>
          </cell>
        </row>
        <row r="2995">
          <cell r="E2995" t="str">
            <v>QB20INV0554</v>
          </cell>
          <cell r="F2995" t="str">
            <v>Instakart Services Private Limited</v>
          </cell>
          <cell r="G2995" t="str">
            <v>Patna</v>
          </cell>
        </row>
        <row r="2996">
          <cell r="E2996" t="str">
            <v>QB20INV0554</v>
          </cell>
          <cell r="F2996" t="str">
            <v>Instakart Services Private Limited</v>
          </cell>
          <cell r="G2996" t="str">
            <v>Patna</v>
          </cell>
        </row>
        <row r="2997">
          <cell r="E2997" t="str">
            <v>PB20INV1004</v>
          </cell>
          <cell r="F2997" t="str">
            <v>Infoaccords Technologies</v>
          </cell>
          <cell r="G2997" t="str">
            <v>Chandigarh</v>
          </cell>
        </row>
        <row r="2998">
          <cell r="E2998" t="str">
            <v>PB20INV1004</v>
          </cell>
          <cell r="F2998" t="str">
            <v>Infoaccords Technologies</v>
          </cell>
          <cell r="G2998" t="str">
            <v>Chandigarh</v>
          </cell>
        </row>
        <row r="2999">
          <cell r="E2999" t="str">
            <v>PB20INV1005</v>
          </cell>
          <cell r="F2999" t="str">
            <v>Odyssey Computer Services P Ltd</v>
          </cell>
          <cell r="G2999" t="str">
            <v>Kolkata</v>
          </cell>
        </row>
        <row r="3000">
          <cell r="E3000" t="str">
            <v>PB20INV1005</v>
          </cell>
          <cell r="F3000" t="str">
            <v>Odyssey Computer Services P Ltd</v>
          </cell>
          <cell r="G3000" t="str">
            <v>Kolkata</v>
          </cell>
        </row>
        <row r="3001">
          <cell r="E3001" t="str">
            <v>PB20INV1005</v>
          </cell>
          <cell r="F3001" t="str">
            <v>Odyssey Computer Services P Ltd</v>
          </cell>
          <cell r="G3001" t="str">
            <v>Kolkata</v>
          </cell>
        </row>
        <row r="3002">
          <cell r="E3002" t="str">
            <v>PB20INV1006</v>
          </cell>
          <cell r="F3002" t="str">
            <v>Smart Solutions</v>
          </cell>
          <cell r="G3002" t="str">
            <v>New Delhi</v>
          </cell>
        </row>
        <row r="3003">
          <cell r="E3003" t="str">
            <v>PB20INV1006</v>
          </cell>
          <cell r="F3003" t="str">
            <v>Smart Solutions</v>
          </cell>
          <cell r="G3003" t="str">
            <v>New Delhi</v>
          </cell>
        </row>
        <row r="3004">
          <cell r="E3004" t="str">
            <v>PB20INV1010</v>
          </cell>
          <cell r="F3004" t="str">
            <v>Odyssey Computer Services P Ltd</v>
          </cell>
          <cell r="G3004" t="str">
            <v>Kolkata</v>
          </cell>
        </row>
        <row r="3005">
          <cell r="E3005" t="str">
            <v>PB20INV1010</v>
          </cell>
          <cell r="F3005" t="str">
            <v>Odyssey Computer Services P Ltd</v>
          </cell>
          <cell r="G3005" t="str">
            <v>Kolkata</v>
          </cell>
        </row>
        <row r="3006">
          <cell r="E3006" t="str">
            <v>PB20INV1008</v>
          </cell>
          <cell r="F3006" t="str">
            <v>Prime Barcode Solutions</v>
          </cell>
          <cell r="G3006" t="str">
            <v>Secunderabad</v>
          </cell>
        </row>
        <row r="3007">
          <cell r="E3007" t="str">
            <v>PB20INV1008</v>
          </cell>
          <cell r="F3007" t="str">
            <v>Prime Barcode Solutions</v>
          </cell>
          <cell r="G3007" t="str">
            <v>Secunderabad</v>
          </cell>
        </row>
        <row r="3008">
          <cell r="E3008" t="str">
            <v>PB20INV1012</v>
          </cell>
          <cell r="F3008" t="str">
            <v>Aegis Infoware Private Limited</v>
          </cell>
          <cell r="G3008" t="str">
            <v>Ahmedabad</v>
          </cell>
        </row>
        <row r="3009">
          <cell r="E3009" t="str">
            <v>PB20INV1012</v>
          </cell>
          <cell r="F3009" t="str">
            <v>Aegis Infoware Private Limited</v>
          </cell>
          <cell r="G3009" t="str">
            <v>Ahmedabad</v>
          </cell>
        </row>
        <row r="3010">
          <cell r="E3010" t="str">
            <v>PB20INV1011</v>
          </cell>
          <cell r="F3010" t="str">
            <v>Smart Solutions</v>
          </cell>
          <cell r="G3010" t="str">
            <v>New Delhi</v>
          </cell>
        </row>
        <row r="3011">
          <cell r="E3011" t="str">
            <v>BLR/NR/2021/0110</v>
          </cell>
          <cell r="F3011" t="str">
            <v xml:space="preserve">Computer &amp; Compile </v>
          </cell>
          <cell r="G3011" t="str">
            <v>Raipur</v>
          </cell>
        </row>
        <row r="3012">
          <cell r="E3012" t="str">
            <v>PB20TSKOUT00025</v>
          </cell>
          <cell r="F3012" t="str">
            <v>Posiflex Technology(India) Pvt Ltd</v>
          </cell>
          <cell r="G3012" t="str">
            <v xml:space="preserve">Telangana </v>
          </cell>
        </row>
        <row r="3013">
          <cell r="E3013" t="str">
            <v>PB20INV1017</v>
          </cell>
          <cell r="F3013" t="str">
            <v>Hardcastle Restaurants Pvt Ltd</v>
          </cell>
          <cell r="G3013" t="str">
            <v>Indore</v>
          </cell>
        </row>
        <row r="3014">
          <cell r="E3014" t="str">
            <v>PB20INV1017</v>
          </cell>
          <cell r="F3014" t="str">
            <v>Hardcastle Restaurants Pvt Ltd</v>
          </cell>
          <cell r="G3014" t="str">
            <v>Indore</v>
          </cell>
        </row>
        <row r="3015">
          <cell r="E3015" t="str">
            <v>PB20INV1017</v>
          </cell>
          <cell r="F3015" t="str">
            <v>Hardcastle Restaurants Pvt Ltd</v>
          </cell>
          <cell r="G3015" t="str">
            <v>Indore</v>
          </cell>
        </row>
        <row r="3016">
          <cell r="E3016" t="str">
            <v>PB20INV1016</v>
          </cell>
          <cell r="F3016" t="str">
            <v>Hardcastle Restaurants Pvt Ltd</v>
          </cell>
          <cell r="G3016" t="str">
            <v>Nadiad</v>
          </cell>
        </row>
        <row r="3017">
          <cell r="E3017" t="str">
            <v>PB20INV1016</v>
          </cell>
          <cell r="F3017" t="str">
            <v>Hardcastle Restaurants Pvt Ltd</v>
          </cell>
          <cell r="G3017" t="str">
            <v>Nadiad</v>
          </cell>
        </row>
        <row r="3018">
          <cell r="E3018" t="str">
            <v>PB20INV1016</v>
          </cell>
          <cell r="F3018" t="str">
            <v>Hardcastle Restaurants Pvt Ltd</v>
          </cell>
          <cell r="G3018" t="str">
            <v>Nadiad</v>
          </cell>
        </row>
        <row r="3019">
          <cell r="E3019" t="str">
            <v>PB20INV1018</v>
          </cell>
          <cell r="F3019" t="str">
            <v>Hardcastle Restaurants Pvt Ltd</v>
          </cell>
          <cell r="G3019" t="str">
            <v>Rajkot</v>
          </cell>
        </row>
        <row r="3020">
          <cell r="E3020" t="str">
            <v>PB20INV1018</v>
          </cell>
          <cell r="F3020" t="str">
            <v>Hardcastle Restaurants Pvt Ltd</v>
          </cell>
          <cell r="G3020" t="str">
            <v>Rajkot</v>
          </cell>
        </row>
        <row r="3021">
          <cell r="E3021" t="str">
            <v>PB20INV1018</v>
          </cell>
          <cell r="F3021" t="str">
            <v>Hardcastle Restaurants Pvt Ltd</v>
          </cell>
          <cell r="G3021" t="str">
            <v>Rajkot</v>
          </cell>
        </row>
        <row r="3022">
          <cell r="E3022" t="str">
            <v>PB20INV1019</v>
          </cell>
          <cell r="F3022" t="str">
            <v>Hardcastle Restaurants Pvt Ltd</v>
          </cell>
          <cell r="G3022" t="str">
            <v>Ahmedabad</v>
          </cell>
        </row>
        <row r="3023">
          <cell r="E3023" t="str">
            <v>PB20INV1019</v>
          </cell>
          <cell r="F3023" t="str">
            <v>Hardcastle Restaurants Pvt Ltd</v>
          </cell>
          <cell r="G3023" t="str">
            <v>Ahmedabad</v>
          </cell>
        </row>
        <row r="3024">
          <cell r="E3024" t="str">
            <v>PB20INV1019</v>
          </cell>
          <cell r="F3024" t="str">
            <v>Hardcastle Restaurants Pvt Ltd</v>
          </cell>
          <cell r="G3024" t="str">
            <v>Ahmedabad</v>
          </cell>
        </row>
        <row r="3025">
          <cell r="E3025" t="str">
            <v>PB20INV1015</v>
          </cell>
          <cell r="F3025" t="str">
            <v>Hardcastle Restaurants Pvt Ltd</v>
          </cell>
          <cell r="G3025" t="str">
            <v>Pune</v>
          </cell>
        </row>
        <row r="3026">
          <cell r="E3026" t="str">
            <v>PB20INV1021</v>
          </cell>
          <cell r="F3026" t="str">
            <v>Hardcastle Restaurants Pvt Ltd</v>
          </cell>
          <cell r="G3026" t="str">
            <v>Krishnagiri</v>
          </cell>
        </row>
        <row r="3027">
          <cell r="E3027" t="str">
            <v>PB20INV1021</v>
          </cell>
          <cell r="F3027" t="str">
            <v>Hardcastle Restaurants Pvt Ltd</v>
          </cell>
          <cell r="G3027" t="str">
            <v>Krishnagiri</v>
          </cell>
        </row>
        <row r="3028">
          <cell r="E3028" t="str">
            <v>PB20INV1021</v>
          </cell>
          <cell r="F3028" t="str">
            <v>Hardcastle Restaurants Pvt Ltd</v>
          </cell>
          <cell r="G3028" t="str">
            <v>Krishnagiri</v>
          </cell>
        </row>
        <row r="3029">
          <cell r="E3029" t="str">
            <v>PB20INV1013</v>
          </cell>
          <cell r="F3029" t="str">
            <v>Hardcastle Restaurants Pvt Ltd</v>
          </cell>
          <cell r="G3029" t="str">
            <v>Thane</v>
          </cell>
        </row>
        <row r="3030">
          <cell r="E3030" t="str">
            <v>PB20INV1013</v>
          </cell>
          <cell r="F3030" t="str">
            <v>Hardcastle Restaurants Pvt Ltd</v>
          </cell>
          <cell r="G3030" t="str">
            <v>Thane</v>
          </cell>
        </row>
        <row r="3031">
          <cell r="E3031" t="str">
            <v>PB20INV1013</v>
          </cell>
          <cell r="F3031" t="str">
            <v>Hardcastle Restaurants Pvt Ltd</v>
          </cell>
          <cell r="G3031" t="str">
            <v>Thane</v>
          </cell>
        </row>
        <row r="3032">
          <cell r="E3032" t="str">
            <v>PB20INV1013</v>
          </cell>
          <cell r="F3032" t="str">
            <v>Hardcastle Restaurants Pvt Ltd</v>
          </cell>
          <cell r="G3032" t="str">
            <v>Thane</v>
          </cell>
        </row>
        <row r="3033">
          <cell r="E3033" t="str">
            <v>PB20INV1013</v>
          </cell>
          <cell r="F3033" t="str">
            <v>Hardcastle Restaurants Pvt Ltd</v>
          </cell>
          <cell r="G3033" t="str">
            <v>Thane</v>
          </cell>
        </row>
        <row r="3034">
          <cell r="E3034" t="str">
            <v>PB20INV1013</v>
          </cell>
          <cell r="F3034" t="str">
            <v>Hardcastle Restaurants Pvt Ltd</v>
          </cell>
          <cell r="G3034" t="str">
            <v>Thane</v>
          </cell>
        </row>
        <row r="3035">
          <cell r="E3035" t="str">
            <v>PB20INV1009</v>
          </cell>
          <cell r="F3035" t="str">
            <v>Odyssey Computer Services P Ltd/Softnet Technoware Pvt Ltd</v>
          </cell>
          <cell r="G3035" t="str">
            <v>Kolkata/Bhubaneshwar</v>
          </cell>
        </row>
        <row r="3036">
          <cell r="E3036" t="str">
            <v>PB20INV1009</v>
          </cell>
          <cell r="F3036" t="str">
            <v>Odyssey Computer Services P Ltd</v>
          </cell>
          <cell r="G3036" t="str">
            <v>Kolkata/Bhubaneshwar</v>
          </cell>
        </row>
        <row r="3037">
          <cell r="E3037" t="str">
            <v>PB20INV1007</v>
          </cell>
          <cell r="F3037" t="str">
            <v>AASHITECH - Semnox Solutions Pvt Ltd</v>
          </cell>
          <cell r="G3037" t="str">
            <v>Mangalore</v>
          </cell>
        </row>
        <row r="3038">
          <cell r="E3038" t="str">
            <v>PB20INV1007</v>
          </cell>
          <cell r="F3038" t="str">
            <v>AASHITECH - Semnox Solutions Pvt Ltd</v>
          </cell>
          <cell r="G3038" t="str">
            <v>Mangalore</v>
          </cell>
        </row>
        <row r="3039">
          <cell r="E3039" t="str">
            <v>PB20INV1007</v>
          </cell>
          <cell r="F3039" t="str">
            <v>AASHITECH - Semnox Solutions Pvt Ltd</v>
          </cell>
          <cell r="G3039" t="str">
            <v>Mangalore</v>
          </cell>
        </row>
        <row r="3040">
          <cell r="E3040" t="str">
            <v>PB20INV1007</v>
          </cell>
          <cell r="F3040" t="str">
            <v>AASHITECH - Semnox Solutions Pvt Ltd</v>
          </cell>
          <cell r="G3040" t="str">
            <v>Mangalore</v>
          </cell>
        </row>
        <row r="3041">
          <cell r="E3041" t="str">
            <v>PB20INV1007</v>
          </cell>
          <cell r="F3041" t="str">
            <v>AASHITECH - Semnox Solutions Pvt Ltd</v>
          </cell>
          <cell r="G3041" t="str">
            <v>Mangalore</v>
          </cell>
        </row>
        <row r="3042">
          <cell r="E3042" t="str">
            <v>PB20INV1007</v>
          </cell>
          <cell r="F3042" t="str">
            <v>AASHITECH - Semnox Solutions Pvt Ltd</v>
          </cell>
          <cell r="G3042" t="str">
            <v>Mangalore</v>
          </cell>
        </row>
        <row r="3043">
          <cell r="E3043" t="str">
            <v>PB20INV1007</v>
          </cell>
          <cell r="F3043" t="str">
            <v>AASHITECH - Semnox Solutions Pvt Ltd</v>
          </cell>
          <cell r="G3043" t="str">
            <v>Mangalore</v>
          </cell>
        </row>
        <row r="3044">
          <cell r="E3044" t="str">
            <v>PB20INV1020</v>
          </cell>
          <cell r="F3044" t="str">
            <v>ITeSys Technologies Pvt Ltd/Prime Barcode Solutions</v>
          </cell>
          <cell r="G3044" t="str">
            <v>Secunderabad</v>
          </cell>
        </row>
        <row r="3045">
          <cell r="E3045" t="str">
            <v>PB20INV1020</v>
          </cell>
          <cell r="F3045" t="str">
            <v>ITeSys Technologies Pvt Ltd/Prime Barcode Solutions</v>
          </cell>
          <cell r="G3045" t="str">
            <v>Secunderabad</v>
          </cell>
        </row>
        <row r="3046">
          <cell r="E3046" t="str">
            <v>PB20INV1020</v>
          </cell>
          <cell r="F3046" t="str">
            <v>ITeSys Technologies Pvt Ltd/Prime Barcode Solutions</v>
          </cell>
          <cell r="G3046" t="str">
            <v>Secunderabad</v>
          </cell>
        </row>
        <row r="3047">
          <cell r="E3047" t="str">
            <v>BLR/DC/2021/007</v>
          </cell>
          <cell r="F3047" t="str">
            <v>Bisotech India Pvt Ltd</v>
          </cell>
          <cell r="G3047" t="str">
            <v>Pune</v>
          </cell>
        </row>
        <row r="3048">
          <cell r="E3048" t="str">
            <v>PB20INV1014</v>
          </cell>
          <cell r="F3048" t="str">
            <v>Quinta Systems Pvt ltd</v>
          </cell>
          <cell r="G3048" t="str">
            <v>Bangalore</v>
          </cell>
        </row>
        <row r="3049">
          <cell r="E3049" t="str">
            <v>PB20INV0578/QBLR/NR/2021/0077</v>
          </cell>
          <cell r="F3049" t="str">
            <v>Instakart Services Private Limited</v>
          </cell>
          <cell r="G3049" t="str">
            <v>Bhagabatipur</v>
          </cell>
        </row>
        <row r="3050">
          <cell r="E3050" t="str">
            <v>QB20INV0580</v>
          </cell>
          <cell r="F3050" t="str">
            <v>Instakart Services Private Limited</v>
          </cell>
          <cell r="G3050" t="str">
            <v>Nelamangala</v>
          </cell>
        </row>
        <row r="3051">
          <cell r="E3051" t="str">
            <v>QB20INV0579</v>
          </cell>
          <cell r="F3051" t="str">
            <v>Instakart Services Private Limited</v>
          </cell>
          <cell r="G3051" t="str">
            <v>Bangalore</v>
          </cell>
        </row>
        <row r="3052">
          <cell r="E3052" t="str">
            <v>QB20INV0566</v>
          </cell>
          <cell r="F3052" t="str">
            <v>Instakart Services Private Limited</v>
          </cell>
          <cell r="G3052" t="str">
            <v>Malur</v>
          </cell>
        </row>
        <row r="3053">
          <cell r="E3053" t="str">
            <v>QB20INV0566</v>
          </cell>
          <cell r="F3053" t="str">
            <v>Instakart Services Private Limited</v>
          </cell>
          <cell r="G3053" t="str">
            <v>Malur</v>
          </cell>
        </row>
        <row r="3054">
          <cell r="E3054" t="str">
            <v>QB20INV0558</v>
          </cell>
          <cell r="F3054" t="str">
            <v>Instakart Services Private Limited</v>
          </cell>
          <cell r="G3054" t="str">
            <v>Bangalore</v>
          </cell>
        </row>
        <row r="3055">
          <cell r="E3055" t="str">
            <v>QB20INV0558</v>
          </cell>
          <cell r="F3055" t="str">
            <v>Instakart Services Private Limited</v>
          </cell>
          <cell r="G3055" t="str">
            <v>Bangalore</v>
          </cell>
        </row>
        <row r="3056">
          <cell r="E3056" t="str">
            <v>PB20INV1023</v>
          </cell>
          <cell r="F3056" t="str">
            <v>SSD Infotech</v>
          </cell>
          <cell r="G3056" t="str">
            <v>Bangalore</v>
          </cell>
        </row>
        <row r="3057">
          <cell r="E3057" t="str">
            <v>PB20INV1026</v>
          </cell>
          <cell r="F3057" t="str">
            <v>Tata Starbucks Pvt Ltd</v>
          </cell>
          <cell r="G3057" t="str">
            <v>Mumbai</v>
          </cell>
        </row>
        <row r="3058">
          <cell r="E3058" t="str">
            <v>PB20INV1026</v>
          </cell>
          <cell r="F3058" t="str">
            <v>Tata Starbucks Pvt Ltd</v>
          </cell>
          <cell r="G3058" t="str">
            <v>Mumbai</v>
          </cell>
        </row>
        <row r="3059">
          <cell r="E3059" t="str">
            <v>PB20INV1025</v>
          </cell>
          <cell r="F3059" t="str">
            <v>Infiniti Retail Ltd</v>
          </cell>
          <cell r="G3059" t="str">
            <v>Bhiwandi</v>
          </cell>
        </row>
        <row r="3060">
          <cell r="E3060" t="str">
            <v>PB20INV1028</v>
          </cell>
          <cell r="F3060" t="str">
            <v>Ratnadeep Retail Pvt Ltd</v>
          </cell>
          <cell r="G3060" t="str">
            <v>Hyderabad</v>
          </cell>
        </row>
        <row r="3061">
          <cell r="E3061" t="str">
            <v>PB20INV1028</v>
          </cell>
          <cell r="F3061" t="str">
            <v>Ratnadeep Retail Pvt Ltd</v>
          </cell>
          <cell r="G3061" t="str">
            <v>Hyderabad</v>
          </cell>
        </row>
        <row r="3062">
          <cell r="E3062" t="str">
            <v>PB20INV1028</v>
          </cell>
          <cell r="F3062" t="str">
            <v>Ratnadeep Retail Pvt Ltd</v>
          </cell>
          <cell r="G3062" t="str">
            <v>Hyderabad</v>
          </cell>
        </row>
        <row r="3063">
          <cell r="E3063" t="str">
            <v>PB20INV1028</v>
          </cell>
          <cell r="F3063" t="str">
            <v>Ratnadeep Retail Pvt Ltd</v>
          </cell>
          <cell r="G3063" t="str">
            <v>Hyderabad</v>
          </cell>
        </row>
        <row r="3064">
          <cell r="E3064" t="str">
            <v>PB20INV1028</v>
          </cell>
          <cell r="F3064" t="str">
            <v>Ratnadeep Retail Pvt Ltd</v>
          </cell>
          <cell r="G3064" t="str">
            <v>Hyderabad</v>
          </cell>
        </row>
        <row r="3065">
          <cell r="E3065" t="str">
            <v>PB20INV1028</v>
          </cell>
          <cell r="F3065" t="str">
            <v>Ratnadeep Retail Pvt Ltd</v>
          </cell>
          <cell r="G3065" t="str">
            <v>Hyderabad</v>
          </cell>
        </row>
        <row r="3066">
          <cell r="E3066" t="str">
            <v>PB20INV1028</v>
          </cell>
          <cell r="F3066" t="str">
            <v>Ratnadeep Retail Pvt Ltd</v>
          </cell>
          <cell r="G3066" t="str">
            <v>Hyderabad</v>
          </cell>
        </row>
        <row r="3067">
          <cell r="E3067" t="str">
            <v>PB20INV1028</v>
          </cell>
          <cell r="F3067" t="str">
            <v>Ratnadeep Retail Pvt Ltd</v>
          </cell>
          <cell r="G3067" t="str">
            <v>Hyderabad</v>
          </cell>
        </row>
        <row r="3068">
          <cell r="E3068" t="str">
            <v>PB20INV1028</v>
          </cell>
          <cell r="F3068" t="str">
            <v>Ratnadeep Retail Pvt Ltd</v>
          </cell>
          <cell r="G3068" t="str">
            <v>Hyderabad</v>
          </cell>
        </row>
        <row r="3069">
          <cell r="E3069" t="str">
            <v>PB20INV1028</v>
          </cell>
          <cell r="F3069" t="str">
            <v>Ratnadeep Retail Pvt Ltd</v>
          </cell>
          <cell r="G3069" t="str">
            <v>Hyderabad</v>
          </cell>
        </row>
        <row r="3070">
          <cell r="E3070" t="str">
            <v>PB20INV1027</v>
          </cell>
          <cell r="F3070" t="str">
            <v>Rajkamal Barscan Systems Pvt ltd</v>
          </cell>
          <cell r="G3070" t="str">
            <v>Bhiwandi</v>
          </cell>
        </row>
        <row r="3071">
          <cell r="E3071" t="str">
            <v>PB20INV1031</v>
          </cell>
          <cell r="F3071" t="str">
            <v>Ratnadeep Retail Pvt Ltd</v>
          </cell>
          <cell r="G3071" t="str">
            <v>Hyderabad</v>
          </cell>
        </row>
        <row r="3072">
          <cell r="E3072" t="str">
            <v>PB20INV1031</v>
          </cell>
          <cell r="F3072" t="str">
            <v>Ratnadeep Retail Pvt Ltd</v>
          </cell>
          <cell r="G3072" t="str">
            <v>Hyderabad</v>
          </cell>
        </row>
        <row r="3073">
          <cell r="E3073" t="str">
            <v>PB20INV1031</v>
          </cell>
          <cell r="F3073" t="str">
            <v>Ratnadeep Retail Pvt Ltd</v>
          </cell>
          <cell r="G3073" t="str">
            <v>Hyderabad</v>
          </cell>
        </row>
        <row r="3074">
          <cell r="E3074" t="str">
            <v>PB20INV1031</v>
          </cell>
          <cell r="F3074" t="str">
            <v>Ratnadeep Retail Pvt Ltd</v>
          </cell>
          <cell r="G3074" t="str">
            <v>Hyderabad</v>
          </cell>
        </row>
        <row r="3075">
          <cell r="E3075" t="str">
            <v>PB20INV1031</v>
          </cell>
          <cell r="F3075" t="str">
            <v>Ratnadeep Retail Pvt Ltd</v>
          </cell>
          <cell r="G3075" t="str">
            <v>Hyderabad</v>
          </cell>
        </row>
        <row r="3076">
          <cell r="E3076" t="str">
            <v>PB20INV1031</v>
          </cell>
          <cell r="F3076" t="str">
            <v>Ratnadeep Retail Pvt Ltd</v>
          </cell>
          <cell r="G3076" t="str">
            <v>Hyderabad</v>
          </cell>
        </row>
        <row r="3077">
          <cell r="E3077" t="str">
            <v>PB20INV1031</v>
          </cell>
          <cell r="F3077" t="str">
            <v>Ratnadeep Retail Pvt Ltd</v>
          </cell>
          <cell r="G3077" t="str">
            <v>Hyderabad</v>
          </cell>
        </row>
        <row r="3078">
          <cell r="E3078" t="str">
            <v>PB20INV1031</v>
          </cell>
          <cell r="F3078" t="str">
            <v>Ratnadeep Retail Pvt Ltd</v>
          </cell>
          <cell r="G3078" t="str">
            <v>Hyderabad</v>
          </cell>
        </row>
        <row r="3079">
          <cell r="E3079" t="str">
            <v>PB20INV1031</v>
          </cell>
          <cell r="F3079" t="str">
            <v>Ratnadeep Retail Pvt Ltd</v>
          </cell>
          <cell r="G3079" t="str">
            <v>Hyderabad</v>
          </cell>
        </row>
        <row r="3080">
          <cell r="E3080" t="str">
            <v>PB20INV1032</v>
          </cell>
          <cell r="F3080" t="str">
            <v>Ratnadeep Retail Pvt Ltd</v>
          </cell>
          <cell r="G3080" t="str">
            <v>Hyderabad</v>
          </cell>
        </row>
        <row r="3081">
          <cell r="E3081" t="str">
            <v>PB20INV1032</v>
          </cell>
          <cell r="F3081" t="str">
            <v>Ratnadeep Retail Pvt Ltd</v>
          </cell>
          <cell r="G3081" t="str">
            <v>Hyderabad</v>
          </cell>
        </row>
        <row r="3082">
          <cell r="E3082" t="str">
            <v>PB20INV1032</v>
          </cell>
          <cell r="F3082" t="str">
            <v>Ratnadeep Retail Pvt Ltd</v>
          </cell>
          <cell r="G3082" t="str">
            <v>Hyderabad</v>
          </cell>
        </row>
        <row r="3083">
          <cell r="E3083" t="str">
            <v>PB20INV1032</v>
          </cell>
          <cell r="F3083" t="str">
            <v>Ratnadeep Retail Pvt Ltd</v>
          </cell>
          <cell r="G3083" t="str">
            <v>Hyderabad</v>
          </cell>
        </row>
        <row r="3084">
          <cell r="E3084" t="str">
            <v>PB20INV1032</v>
          </cell>
          <cell r="F3084" t="str">
            <v>Ratnadeep Retail Pvt Ltd</v>
          </cell>
          <cell r="G3084" t="str">
            <v>Hyderabad</v>
          </cell>
        </row>
        <row r="3085">
          <cell r="E3085" t="str">
            <v>PB20INV1032</v>
          </cell>
          <cell r="F3085" t="str">
            <v>Ratnadeep Retail Pvt Ltd</v>
          </cell>
          <cell r="G3085" t="str">
            <v>Hyderabad</v>
          </cell>
        </row>
        <row r="3086">
          <cell r="E3086" t="str">
            <v>PB20INV1032</v>
          </cell>
          <cell r="F3086" t="str">
            <v>Ratnadeep Retail Pvt Ltd</v>
          </cell>
          <cell r="G3086" t="str">
            <v>Hyderabad</v>
          </cell>
        </row>
        <row r="3087">
          <cell r="E3087" t="str">
            <v>PB20INV1032</v>
          </cell>
          <cell r="F3087" t="str">
            <v>Ratnadeep Retail Pvt Ltd</v>
          </cell>
          <cell r="G3087" t="str">
            <v>Hyderabad</v>
          </cell>
        </row>
        <row r="3088">
          <cell r="E3088" t="str">
            <v>PB20INV1032</v>
          </cell>
          <cell r="F3088" t="str">
            <v>Ratnadeep Retail Pvt Ltd</v>
          </cell>
          <cell r="G3088" t="str">
            <v>Hyderabad</v>
          </cell>
        </row>
        <row r="3089">
          <cell r="E3089" t="str">
            <v>PB20INV1032</v>
          </cell>
          <cell r="F3089" t="str">
            <v>Ratnadeep Retail Pvt Ltd</v>
          </cell>
          <cell r="G3089" t="str">
            <v>Hyderabad</v>
          </cell>
        </row>
        <row r="3090">
          <cell r="E3090" t="str">
            <v>PB20INV1041</v>
          </cell>
          <cell r="F3090" t="str">
            <v>Reliance Retail Limited</v>
          </cell>
          <cell r="G3090" t="str">
            <v>Bhubaneshwar</v>
          </cell>
        </row>
        <row r="3091">
          <cell r="E3091" t="str">
            <v>PB20INV1041</v>
          </cell>
          <cell r="F3091" t="str">
            <v>Reliance Retail Limited</v>
          </cell>
          <cell r="G3091" t="str">
            <v>Bhubaneshwar</v>
          </cell>
        </row>
        <row r="3092">
          <cell r="E3092" t="str">
            <v>PB20INV1041</v>
          </cell>
          <cell r="F3092" t="str">
            <v>Reliance Retail Limited</v>
          </cell>
          <cell r="G3092" t="str">
            <v>Bhubaneshwar</v>
          </cell>
        </row>
        <row r="3093">
          <cell r="E3093" t="str">
            <v>PB20INV1042</v>
          </cell>
          <cell r="F3093" t="str">
            <v>Smart Solutions</v>
          </cell>
          <cell r="G3093" t="str">
            <v>New Delhi</v>
          </cell>
        </row>
        <row r="3094">
          <cell r="E3094" t="str">
            <v>PB20INV1042</v>
          </cell>
          <cell r="F3094" t="str">
            <v>Smart Solutions</v>
          </cell>
          <cell r="G3094" t="str">
            <v>New Delhi</v>
          </cell>
        </row>
        <row r="3095">
          <cell r="E3095" t="str">
            <v>PB20INV1042</v>
          </cell>
          <cell r="F3095" t="str">
            <v>Smart Solutions</v>
          </cell>
          <cell r="G3095" t="str">
            <v>New Delhi</v>
          </cell>
        </row>
        <row r="3096">
          <cell r="E3096" t="str">
            <v>PB20INV1042</v>
          </cell>
          <cell r="F3096" t="str">
            <v>Smart Solutions</v>
          </cell>
          <cell r="G3096" t="str">
            <v>New Delhi</v>
          </cell>
        </row>
        <row r="3097">
          <cell r="E3097" t="str">
            <v>PB20INV1042</v>
          </cell>
          <cell r="F3097" t="str">
            <v>Smart Solutions</v>
          </cell>
          <cell r="G3097" t="str">
            <v>New Delhi</v>
          </cell>
        </row>
        <row r="3098">
          <cell r="E3098" t="str">
            <v>PB20INV1040</v>
          </cell>
          <cell r="F3098" t="str">
            <v>HMSHOST Hospitality Services Bharath Pvt Ltd</v>
          </cell>
          <cell r="G3098" t="str">
            <v>New Delhi</v>
          </cell>
        </row>
        <row r="3099">
          <cell r="E3099" t="str">
            <v>PB20INV1040</v>
          </cell>
          <cell r="F3099" t="str">
            <v>HMSHOST Hospitality Services Bharath Pvt Ltd</v>
          </cell>
          <cell r="G3099" t="str">
            <v>New Delhi</v>
          </cell>
        </row>
        <row r="3100">
          <cell r="E3100" t="str">
            <v>PB20INV1040</v>
          </cell>
          <cell r="F3100" t="str">
            <v>HMSHOST Hospitality Services Bharath Pvt Ltd</v>
          </cell>
          <cell r="G3100" t="str">
            <v>New Delhi</v>
          </cell>
        </row>
        <row r="3101">
          <cell r="E3101" t="str">
            <v>PB20INV1040</v>
          </cell>
          <cell r="F3101" t="str">
            <v>HMSHOST Hospitality Services Bharath Pvt Ltd</v>
          </cell>
          <cell r="G3101" t="str">
            <v>New Delhi</v>
          </cell>
        </row>
        <row r="3102">
          <cell r="E3102" t="str">
            <v>PB20INV1040</v>
          </cell>
          <cell r="F3102" t="str">
            <v>HMSHOST Hospitality Services Bharath Pvt Ltd</v>
          </cell>
          <cell r="G3102" t="str">
            <v>New Delhi</v>
          </cell>
        </row>
        <row r="3103">
          <cell r="E3103" t="str">
            <v>PB20INV1040</v>
          </cell>
          <cell r="F3103" t="str">
            <v>HMSHOST Hospitality Services Bharath Pvt Ltd</v>
          </cell>
          <cell r="G3103" t="str">
            <v>New Delhi</v>
          </cell>
        </row>
        <row r="3104">
          <cell r="E3104" t="str">
            <v>PB20INV1040</v>
          </cell>
          <cell r="F3104" t="str">
            <v>HMSHOST Hospitality Services Bharath Pvt Ltd</v>
          </cell>
          <cell r="G3104" t="str">
            <v>New Delhi</v>
          </cell>
        </row>
        <row r="3105">
          <cell r="E3105" t="str">
            <v>PB20INV1040</v>
          </cell>
          <cell r="F3105" t="str">
            <v>HMSHOST Hospitality Services Bharath Pvt Ltd</v>
          </cell>
          <cell r="G3105" t="str">
            <v>New Delhi</v>
          </cell>
        </row>
        <row r="3106">
          <cell r="E3106" t="str">
            <v>PB20INV1040</v>
          </cell>
          <cell r="F3106" t="str">
            <v>HMSHOST Hospitality Services Bharath Pvt Ltd</v>
          </cell>
          <cell r="G3106" t="str">
            <v>New Delhi</v>
          </cell>
        </row>
        <row r="3107">
          <cell r="E3107" t="str">
            <v>PB20INV1040</v>
          </cell>
          <cell r="F3107" t="str">
            <v>HMSHOST Hospitality Services Bharath Pvt Ltd</v>
          </cell>
          <cell r="G3107" t="str">
            <v>New Delhi</v>
          </cell>
        </row>
        <row r="3108">
          <cell r="E3108" t="str">
            <v>PB20INV1040</v>
          </cell>
          <cell r="F3108" t="str">
            <v>HMSHOST Hospitality Services Bharath Pvt Ltd</v>
          </cell>
          <cell r="G3108" t="str">
            <v>New Delhi</v>
          </cell>
        </row>
        <row r="3109">
          <cell r="E3109" t="str">
            <v>PB20INV1040</v>
          </cell>
          <cell r="F3109" t="str">
            <v>HMSHOST Hospitality Services Bharath Pvt Ltd</v>
          </cell>
          <cell r="G3109" t="str">
            <v>New Delhi</v>
          </cell>
        </row>
        <row r="3110">
          <cell r="E3110" t="str">
            <v>PB20INV1040</v>
          </cell>
          <cell r="F3110" t="str">
            <v>HMSHOST Hospitality Services Bharath Pvt Ltd</v>
          </cell>
          <cell r="G3110" t="str">
            <v>New Delhi</v>
          </cell>
        </row>
        <row r="3111">
          <cell r="E3111" t="str">
            <v>PB20INV1040</v>
          </cell>
          <cell r="F3111" t="str">
            <v>HMSHOST Hospitality Services Bharath Pvt Ltd</v>
          </cell>
          <cell r="G3111" t="str">
            <v>New Delhi</v>
          </cell>
        </row>
        <row r="3112">
          <cell r="E3112" t="str">
            <v>PB20INV1040</v>
          </cell>
          <cell r="F3112" t="str">
            <v>HMSHOST Hospitality Services Bharath Pvt Ltd</v>
          </cell>
          <cell r="G3112" t="str">
            <v>New Delhi</v>
          </cell>
        </row>
        <row r="3113">
          <cell r="E3113" t="str">
            <v>PB20INV1034</v>
          </cell>
          <cell r="F3113" t="str">
            <v>ITeSys Technologies Pvt Ltd/Prime Barcode Solutions</v>
          </cell>
          <cell r="G3113" t="str">
            <v>Bangalore</v>
          </cell>
        </row>
        <row r="3114">
          <cell r="E3114" t="str">
            <v>PB20INV1034</v>
          </cell>
          <cell r="F3114" t="str">
            <v>ITeSys Technologies Pvt Ltd/Prime Barcode Solutions</v>
          </cell>
          <cell r="G3114" t="str">
            <v>Bangalore</v>
          </cell>
        </row>
        <row r="3115">
          <cell r="E3115" t="str">
            <v>PB20INV1038</v>
          </cell>
          <cell r="F3115" t="str">
            <v>Aegis Infoware Private Limited</v>
          </cell>
          <cell r="G3115" t="str">
            <v>Ahmedabad</v>
          </cell>
        </row>
        <row r="3116">
          <cell r="E3116" t="str">
            <v>PB20INV1038</v>
          </cell>
          <cell r="F3116" t="str">
            <v>Aegis Infoware Private Limited</v>
          </cell>
          <cell r="G3116" t="str">
            <v>Ahmedabad</v>
          </cell>
        </row>
        <row r="3117">
          <cell r="E3117" t="str">
            <v>PB20INV1038</v>
          </cell>
          <cell r="F3117" t="str">
            <v>Aegis Infoware Private Limited</v>
          </cell>
          <cell r="G3117" t="str">
            <v>Ahmedabad</v>
          </cell>
        </row>
        <row r="3118">
          <cell r="E3118" t="str">
            <v>PB20INV1038</v>
          </cell>
          <cell r="F3118" t="str">
            <v>Aegis Infoware Private Limited</v>
          </cell>
          <cell r="G3118" t="str">
            <v>Ahmedabad</v>
          </cell>
        </row>
        <row r="3119">
          <cell r="E3119" t="str">
            <v>PB20INV1036</v>
          </cell>
          <cell r="F3119" t="str">
            <v>Supreme Computers India Pvt Ltd</v>
          </cell>
          <cell r="G3119" t="str">
            <v>Chennai</v>
          </cell>
        </row>
        <row r="3120">
          <cell r="E3120" t="str">
            <v>PB20INV1036</v>
          </cell>
          <cell r="F3120" t="str">
            <v>Supreme Computers India Pvt Ltd</v>
          </cell>
          <cell r="G3120" t="str">
            <v>Chennai</v>
          </cell>
        </row>
        <row r="3121">
          <cell r="E3121" t="str">
            <v>PB20INV1036</v>
          </cell>
          <cell r="F3121" t="str">
            <v>Supreme Computers India Pvt Ltd</v>
          </cell>
          <cell r="G3121" t="str">
            <v>Chennai</v>
          </cell>
        </row>
        <row r="3122">
          <cell r="E3122" t="str">
            <v>PB20INV1036</v>
          </cell>
          <cell r="F3122" t="str">
            <v>Supreme Computers India Pvt Ltd</v>
          </cell>
          <cell r="G3122" t="str">
            <v>Chennai</v>
          </cell>
        </row>
        <row r="3123">
          <cell r="E3123" t="str">
            <v>PB20INV1036</v>
          </cell>
          <cell r="F3123" t="str">
            <v>Supreme Computers India Pvt Ltd</v>
          </cell>
          <cell r="G3123" t="str">
            <v>Chennai</v>
          </cell>
        </row>
        <row r="3124">
          <cell r="E3124" t="str">
            <v>PB20INV1033</v>
          </cell>
          <cell r="F3124" t="str">
            <v>Hollasons Trading Company Private Limited</v>
          </cell>
          <cell r="G3124" t="str">
            <v>Bangalore</v>
          </cell>
        </row>
        <row r="3125">
          <cell r="E3125" t="str">
            <v>PB20INV1033</v>
          </cell>
          <cell r="F3125" t="str">
            <v>Hollasons Trading Company Private Limited</v>
          </cell>
          <cell r="G3125" t="str">
            <v>Bangalore</v>
          </cell>
        </row>
        <row r="3126">
          <cell r="E3126" t="str">
            <v>PB20INV1037</v>
          </cell>
          <cell r="F3126" t="str">
            <v>Families Super Market</v>
          </cell>
          <cell r="G3126" t="str">
            <v>Bangalore</v>
          </cell>
        </row>
        <row r="3127">
          <cell r="E3127" t="str">
            <v>PB20INV1037</v>
          </cell>
          <cell r="F3127" t="str">
            <v>Families Super Market</v>
          </cell>
          <cell r="G3127" t="str">
            <v>Bangalore</v>
          </cell>
        </row>
        <row r="3128">
          <cell r="E3128" t="str">
            <v>PB20INV1039</v>
          </cell>
          <cell r="F3128" t="str">
            <v>Spencers Retail Limited</v>
          </cell>
          <cell r="G3128" t="str">
            <v>Lucknow</v>
          </cell>
        </row>
        <row r="3129">
          <cell r="E3129" t="str">
            <v>PB20INV1024</v>
          </cell>
          <cell r="F3129" t="str">
            <v>Decathlon Sports India Pvt Ltd</v>
          </cell>
          <cell r="G3129" t="str">
            <v>Bangalore</v>
          </cell>
        </row>
        <row r="3130">
          <cell r="E3130" t="str">
            <v>PB20INV1024</v>
          </cell>
          <cell r="F3130" t="str">
            <v>Decathlon Sports India Pvt Ltd</v>
          </cell>
          <cell r="G3130" t="str">
            <v>Bangalore</v>
          </cell>
        </row>
        <row r="3131">
          <cell r="E3131" t="str">
            <v>PB20INV1024</v>
          </cell>
          <cell r="F3131" t="str">
            <v>Decathlon Sports India Pvt Ltd</v>
          </cell>
          <cell r="G3131" t="str">
            <v>Bangalore</v>
          </cell>
        </row>
        <row r="3132">
          <cell r="E3132" t="str">
            <v>PB20INV1024</v>
          </cell>
          <cell r="F3132" t="str">
            <v>Decathlon Sports India Pvt Ltd</v>
          </cell>
          <cell r="G3132" t="str">
            <v>Bangalore</v>
          </cell>
        </row>
        <row r="3133">
          <cell r="E3133" t="str">
            <v>PB20INV1024</v>
          </cell>
          <cell r="F3133" t="str">
            <v>Decathlon Sports India Pvt Ltd</v>
          </cell>
          <cell r="G3133" t="str">
            <v>Bangalore</v>
          </cell>
        </row>
        <row r="3134">
          <cell r="E3134" t="str">
            <v>PB20STKOUT00026</v>
          </cell>
          <cell r="F3134" t="str">
            <v>Posiflex Technology(India) Pvt Ltd</v>
          </cell>
          <cell r="G3134" t="str">
            <v>New Delhi</v>
          </cell>
        </row>
        <row r="3135">
          <cell r="E3135" t="str">
            <v>QBLR/NR/2021/0081</v>
          </cell>
          <cell r="F3135" t="str">
            <v>Flipkart India pvt ltd</v>
          </cell>
          <cell r="G3135" t="str">
            <v>Jhajjar</v>
          </cell>
        </row>
        <row r="3136">
          <cell r="E3136" t="str">
            <v>PIT/DEMO/OUT/0106</v>
          </cell>
          <cell r="F3136" t="str">
            <v>Arya Omnitalk Wireless Solutions P</v>
          </cell>
          <cell r="G3136" t="str">
            <v>Pune</v>
          </cell>
        </row>
        <row r="3137">
          <cell r="E3137" t="str">
            <v>PIT/NR/2021/0033</v>
          </cell>
          <cell r="F3137" t="str">
            <v>Quinta Systems Pvt ltd</v>
          </cell>
          <cell r="G3137" t="str">
            <v>Mumbai</v>
          </cell>
        </row>
        <row r="3138">
          <cell r="E3138" t="str">
            <v>PIT/NR/2021/0033</v>
          </cell>
          <cell r="F3138" t="str">
            <v>Quinta Systems Pvt ltd</v>
          </cell>
          <cell r="G3138" t="str">
            <v>Mumbai</v>
          </cell>
        </row>
        <row r="3139">
          <cell r="E3139" t="str">
            <v>PIT/NR/2021/0033</v>
          </cell>
          <cell r="F3139" t="str">
            <v>Quinta Systems Pvt ltd</v>
          </cell>
          <cell r="G3139" t="str">
            <v>Mumbai</v>
          </cell>
        </row>
        <row r="3140">
          <cell r="E3140" t="str">
            <v>PIT/NR/2021/0033</v>
          </cell>
          <cell r="F3140" t="str">
            <v>Quinta Systems Pvt ltd</v>
          </cell>
          <cell r="G3140" t="str">
            <v>Mumbai</v>
          </cell>
        </row>
        <row r="3141">
          <cell r="E3141" t="str">
            <v>PB20INV1048</v>
          </cell>
          <cell r="F3141" t="str">
            <v>Smart Solutions</v>
          </cell>
          <cell r="G3141" t="str">
            <v>New Delhi</v>
          </cell>
        </row>
        <row r="3142">
          <cell r="E3142" t="str">
            <v>PB20INV1048</v>
          </cell>
          <cell r="F3142" t="str">
            <v>Smart Solutions</v>
          </cell>
          <cell r="G3142" t="str">
            <v>New Delhi</v>
          </cell>
        </row>
        <row r="3143">
          <cell r="E3143" t="str">
            <v>PB20INV1047</v>
          </cell>
          <cell r="F3143" t="str">
            <v>Royal Dryfruits Private Limited</v>
          </cell>
          <cell r="G3143" t="str">
            <v>Thane</v>
          </cell>
        </row>
        <row r="3144">
          <cell r="E3144" t="str">
            <v>PB20INV1047</v>
          </cell>
          <cell r="F3144" t="str">
            <v>Royal Dryfruits Private Limited</v>
          </cell>
          <cell r="G3144" t="str">
            <v>Thane</v>
          </cell>
        </row>
        <row r="3145">
          <cell r="E3145" t="str">
            <v>PB20INV1047</v>
          </cell>
          <cell r="F3145" t="str">
            <v>Royal Dryfruits Private Limited</v>
          </cell>
          <cell r="G3145" t="str">
            <v>Thane</v>
          </cell>
        </row>
        <row r="3146">
          <cell r="E3146" t="str">
            <v>PB20INV1047</v>
          </cell>
          <cell r="F3146" t="str">
            <v>Royal Dryfruits Private Limited</v>
          </cell>
          <cell r="G3146" t="str">
            <v>Thane</v>
          </cell>
        </row>
        <row r="3147">
          <cell r="E3147" t="str">
            <v>PB20INV1047</v>
          </cell>
          <cell r="F3147" t="str">
            <v>Royal Dryfruits Private Limited</v>
          </cell>
          <cell r="G3147" t="str">
            <v>Thane</v>
          </cell>
        </row>
        <row r="3148">
          <cell r="E3148" t="str">
            <v>PB20INV1047</v>
          </cell>
          <cell r="F3148" t="str">
            <v>Royal Dryfruits Private Limited</v>
          </cell>
          <cell r="G3148" t="str">
            <v>Thane</v>
          </cell>
        </row>
        <row r="3149">
          <cell r="E3149" t="str">
            <v>PB20INV1049</v>
          </cell>
          <cell r="F3149" t="str">
            <v>Ratnadeep Retail Pvt Ltd</v>
          </cell>
          <cell r="G3149" t="str">
            <v>Hyderabad</v>
          </cell>
        </row>
        <row r="3150">
          <cell r="E3150" t="str">
            <v>PB20INV1049</v>
          </cell>
          <cell r="F3150" t="str">
            <v>Ratnadeep Retail Pvt Ltd</v>
          </cell>
          <cell r="G3150" t="str">
            <v>Hyderabad</v>
          </cell>
        </row>
        <row r="3151">
          <cell r="E3151" t="str">
            <v>PB20INV1049</v>
          </cell>
          <cell r="F3151" t="str">
            <v>Ratnadeep Retail Pvt Ltd</v>
          </cell>
          <cell r="G3151" t="str">
            <v>Hyderabad</v>
          </cell>
        </row>
        <row r="3152">
          <cell r="E3152" t="str">
            <v>PB20INV1049</v>
          </cell>
          <cell r="F3152" t="str">
            <v>Ratnadeep Retail Pvt Ltd</v>
          </cell>
          <cell r="G3152" t="str">
            <v>Hyderabad</v>
          </cell>
        </row>
        <row r="3153">
          <cell r="E3153" t="str">
            <v>PB20INV1049</v>
          </cell>
          <cell r="F3153" t="str">
            <v>Ratnadeep Retail Pvt Ltd</v>
          </cell>
          <cell r="G3153" t="str">
            <v>Hyderabad</v>
          </cell>
        </row>
        <row r="3154">
          <cell r="E3154" t="str">
            <v>PB20INV1049</v>
          </cell>
          <cell r="F3154" t="str">
            <v>Ratnadeep Retail Pvt Ltd</v>
          </cell>
          <cell r="G3154" t="str">
            <v>Hyderabad</v>
          </cell>
        </row>
        <row r="3155">
          <cell r="E3155" t="str">
            <v>PB20INV1049</v>
          </cell>
          <cell r="F3155" t="str">
            <v>Ratnadeep Retail Pvt Ltd</v>
          </cell>
          <cell r="G3155" t="str">
            <v>Hyderabad</v>
          </cell>
        </row>
        <row r="3156">
          <cell r="E3156" t="str">
            <v>PB20INV1049</v>
          </cell>
          <cell r="F3156" t="str">
            <v>Ratnadeep Retail Pvt Ltd</v>
          </cell>
          <cell r="G3156" t="str">
            <v>Hyderabad</v>
          </cell>
        </row>
        <row r="3157">
          <cell r="E3157" t="str">
            <v>PB20INV1050</v>
          </cell>
          <cell r="F3157" t="str">
            <v>Ratnadeep Retail Pvt Ltd</v>
          </cell>
          <cell r="G3157" t="str">
            <v>Hyderabad</v>
          </cell>
        </row>
        <row r="3158">
          <cell r="E3158" t="str">
            <v>QB20INV0583</v>
          </cell>
          <cell r="F3158" t="str">
            <v>Instakart Services Private Limited</v>
          </cell>
          <cell r="G3158" t="str">
            <v>Thane</v>
          </cell>
        </row>
        <row r="3159">
          <cell r="E3159" t="str">
            <v>QB20INV0582</v>
          </cell>
          <cell r="F3159" t="str">
            <v>Instakart Services Private Limited</v>
          </cell>
          <cell r="G3159" t="str">
            <v>Chennai</v>
          </cell>
        </row>
        <row r="3160">
          <cell r="E3160" t="str">
            <v>QB20INV0584</v>
          </cell>
          <cell r="F3160" t="str">
            <v>Instakart Services Private Limited</v>
          </cell>
          <cell r="G3160" t="str">
            <v xml:space="preserve">Telangana </v>
          </cell>
        </row>
        <row r="3161">
          <cell r="E3161" t="str">
            <v>QB20INV0585</v>
          </cell>
          <cell r="F3161" t="str">
            <v>Instakart Services Private Limited</v>
          </cell>
          <cell r="G3161" t="str">
            <v>Haryana</v>
          </cell>
        </row>
        <row r="3162">
          <cell r="E3162" t="str">
            <v>QB20INV0585</v>
          </cell>
          <cell r="F3162" t="str">
            <v>Instakart Services Private Limited</v>
          </cell>
          <cell r="G3162" t="str">
            <v>Haryana</v>
          </cell>
        </row>
        <row r="3163">
          <cell r="E3163" t="str">
            <v>QB20INV0585</v>
          </cell>
          <cell r="F3163" t="str">
            <v>Instakart Services Private Limited</v>
          </cell>
          <cell r="G3163" t="str">
            <v>Haryana</v>
          </cell>
        </row>
        <row r="3164">
          <cell r="E3164" t="str">
            <v>QB20INV0587</v>
          </cell>
          <cell r="F3164" t="str">
            <v>Instakart Services Private Limited</v>
          </cell>
          <cell r="G3164" t="str">
            <v>Pinglaj</v>
          </cell>
        </row>
        <row r="3165">
          <cell r="E3165" t="str">
            <v>QB20INV0595</v>
          </cell>
          <cell r="F3165" t="str">
            <v>Instakart Services Private Limited</v>
          </cell>
          <cell r="G3165" t="str">
            <v>Chennai</v>
          </cell>
        </row>
        <row r="3166">
          <cell r="E3166" t="str">
            <v>QB20INV0581</v>
          </cell>
          <cell r="F3166" t="str">
            <v>Instakart Services Private Limited</v>
          </cell>
          <cell r="G3166" t="str">
            <v>Nelamangala</v>
          </cell>
        </row>
        <row r="3167">
          <cell r="E3167" t="str">
            <v>QB20INV0596</v>
          </cell>
          <cell r="F3167" t="str">
            <v>Instakart Services Private Limited</v>
          </cell>
          <cell r="G3167" t="str">
            <v>Haryana</v>
          </cell>
        </row>
        <row r="3168">
          <cell r="E3168" t="str">
            <v>QB20INV0590</v>
          </cell>
          <cell r="F3168" t="str">
            <v>Instakart Services Private Limited</v>
          </cell>
          <cell r="G3168" t="str">
            <v>Haryana</v>
          </cell>
        </row>
        <row r="3169">
          <cell r="E3169" t="str">
            <v>QB20INV0591</v>
          </cell>
          <cell r="F3169" t="str">
            <v>Instakart Services Private Limited</v>
          </cell>
          <cell r="G3169" t="str">
            <v>Thane</v>
          </cell>
        </row>
        <row r="3170">
          <cell r="E3170" t="str">
            <v>QB20INV0592</v>
          </cell>
          <cell r="F3170" t="str">
            <v>Instakart Services Private Limited</v>
          </cell>
          <cell r="G3170" t="str">
            <v>Howarh</v>
          </cell>
        </row>
        <row r="3171">
          <cell r="E3171" t="str">
            <v>QB20INV0586</v>
          </cell>
          <cell r="F3171" t="str">
            <v>Instakart Services Private Limited</v>
          </cell>
          <cell r="G3171" t="str">
            <v>Thane</v>
          </cell>
        </row>
        <row r="3172">
          <cell r="E3172" t="str">
            <v>QB20INV0589</v>
          </cell>
          <cell r="F3172" t="str">
            <v>Instakart Services Private Limited</v>
          </cell>
          <cell r="G3172" t="str">
            <v>Gurgaon</v>
          </cell>
        </row>
        <row r="3173">
          <cell r="E3173" t="str">
            <v>QB20INV0597</v>
          </cell>
          <cell r="F3173" t="str">
            <v>Instakart Services Private Limited</v>
          </cell>
          <cell r="G3173" t="str">
            <v>Thane</v>
          </cell>
        </row>
        <row r="3174">
          <cell r="E3174" t="str">
            <v>QB20INV0598</v>
          </cell>
          <cell r="F3174" t="str">
            <v>Instakart Services Private Limited</v>
          </cell>
          <cell r="G3174" t="str">
            <v>Kolkata</v>
          </cell>
        </row>
        <row r="3175">
          <cell r="E3175" t="str">
            <v>QB20INV0593</v>
          </cell>
          <cell r="F3175" t="str">
            <v>Instakart Services Private Limited</v>
          </cell>
          <cell r="G3175" t="str">
            <v>Thane</v>
          </cell>
        </row>
        <row r="3176">
          <cell r="E3176" t="str">
            <v>QB20INV0588</v>
          </cell>
          <cell r="F3176" t="str">
            <v>Instakart Services Private Limited</v>
          </cell>
          <cell r="G3176" t="str">
            <v>Hyderabad</v>
          </cell>
        </row>
        <row r="3177">
          <cell r="E3177" t="str">
            <v>QB20INV0594</v>
          </cell>
          <cell r="F3177" t="str">
            <v>Instakart Services Private Limited</v>
          </cell>
          <cell r="G3177" t="str">
            <v>Gurgaon</v>
          </cell>
        </row>
        <row r="3178">
          <cell r="E3178" t="str">
            <v>QBLR/NR/2021/0067</v>
          </cell>
          <cell r="F3178" t="str">
            <v>Flipkart India pvt ltd</v>
          </cell>
          <cell r="G3178" t="str">
            <v>Hyderabad</v>
          </cell>
        </row>
        <row r="3179">
          <cell r="E3179" t="str">
            <v>QBLR/DEMO/OUT/0265</v>
          </cell>
          <cell r="F3179" t="str">
            <v>Paycraft</v>
          </cell>
          <cell r="G3179" t="str">
            <v>Bangalore</v>
          </cell>
        </row>
        <row r="3180">
          <cell r="E3180" t="str">
            <v>PB20INV0323</v>
          </cell>
          <cell r="F3180" t="str">
            <v xml:space="preserve">Deoria Department Store </v>
          </cell>
          <cell r="G3180" t="str">
            <v>Lucknow</v>
          </cell>
        </row>
        <row r="3181">
          <cell r="E3181" t="str">
            <v>PB20INV1054</v>
          </cell>
          <cell r="F3181" t="str">
            <v>Supreme Computers India Pvt Ltd</v>
          </cell>
          <cell r="G3181" t="str">
            <v>Coimbatore</v>
          </cell>
        </row>
        <row r="3182">
          <cell r="E3182" t="str">
            <v>PB20INV1054</v>
          </cell>
          <cell r="F3182" t="str">
            <v>Supreme Computers India Pvt Ltd</v>
          </cell>
          <cell r="G3182" t="str">
            <v>Coimbatore</v>
          </cell>
        </row>
        <row r="3183">
          <cell r="E3183" t="str">
            <v>PB20INV1054</v>
          </cell>
          <cell r="F3183" t="str">
            <v>Supreme Computers India Pvt Ltd</v>
          </cell>
          <cell r="G3183" t="str">
            <v>Coimbatore</v>
          </cell>
        </row>
        <row r="3184">
          <cell r="E3184" t="str">
            <v>PB20INV1054</v>
          </cell>
          <cell r="F3184" t="str">
            <v>Supreme Computers India Pvt Ltd</v>
          </cell>
          <cell r="G3184" t="str">
            <v>Coimbatore</v>
          </cell>
        </row>
        <row r="3185">
          <cell r="E3185" t="str">
            <v>PB20INV1054</v>
          </cell>
          <cell r="F3185" t="str">
            <v>Supreme Computers India Pvt Ltd</v>
          </cell>
          <cell r="G3185" t="str">
            <v>Coimbatore</v>
          </cell>
        </row>
        <row r="3186">
          <cell r="E3186" t="str">
            <v>PB20INV1054</v>
          </cell>
          <cell r="F3186" t="str">
            <v>Supreme Computers India Pvt Ltd</v>
          </cell>
          <cell r="G3186" t="str">
            <v>Coimbatore</v>
          </cell>
        </row>
        <row r="3187">
          <cell r="E3187" t="str">
            <v>PB20INV1054</v>
          </cell>
          <cell r="F3187" t="str">
            <v>Supreme Computers India Pvt Ltd</v>
          </cell>
          <cell r="G3187" t="str">
            <v>Coimbatore</v>
          </cell>
        </row>
        <row r="3188">
          <cell r="E3188" t="str">
            <v>PB20INV1054</v>
          </cell>
          <cell r="F3188" t="str">
            <v>Supreme Computers India Pvt Ltd</v>
          </cell>
          <cell r="G3188" t="str">
            <v>Coimbatore</v>
          </cell>
        </row>
        <row r="3189">
          <cell r="E3189" t="str">
            <v>PB20INV1054</v>
          </cell>
          <cell r="F3189" t="str">
            <v>Supreme Computers India Pvt Ltd</v>
          </cell>
          <cell r="G3189" t="str">
            <v>Coimbatore</v>
          </cell>
        </row>
        <row r="3190">
          <cell r="E3190" t="str">
            <v>PB20INV1054</v>
          </cell>
          <cell r="F3190" t="str">
            <v>Supreme Computers India Pvt Ltd</v>
          </cell>
          <cell r="G3190" t="str">
            <v>Coimbatore</v>
          </cell>
        </row>
        <row r="3191">
          <cell r="E3191" t="str">
            <v>PB20INV1056</v>
          </cell>
          <cell r="F3191" t="str">
            <v>Prime Barcode Solutions</v>
          </cell>
          <cell r="G3191" t="str">
            <v>Secunderabad</v>
          </cell>
        </row>
        <row r="3192">
          <cell r="E3192" t="str">
            <v>PB20INV1056</v>
          </cell>
          <cell r="F3192" t="str">
            <v>Prime Barcode Solutions</v>
          </cell>
          <cell r="G3192" t="str">
            <v>Secunderabad</v>
          </cell>
        </row>
        <row r="3193">
          <cell r="E3193" t="str">
            <v>PB20INV5305</v>
          </cell>
          <cell r="F3193" t="str">
            <v>Burman Hospitality Private Limited</v>
          </cell>
          <cell r="G3193" t="str">
            <v>Hyderabad</v>
          </cell>
        </row>
        <row r="3194">
          <cell r="E3194" t="str">
            <v>PB20INV1052</v>
          </cell>
          <cell r="F3194" t="str">
            <v>TURBONET SYSTEMS PRIVATE LIMITED/Dhiraj Sons The Mega Store</v>
          </cell>
          <cell r="G3194" t="str">
            <v>Mumbai/Kadodara</v>
          </cell>
        </row>
        <row r="3195">
          <cell r="E3195" t="str">
            <v>PB20INV1052</v>
          </cell>
          <cell r="F3195" t="str">
            <v>TURBONET SYSTEMS PRIVATE LIMITED/Dhiraj Sons The Mega Store</v>
          </cell>
          <cell r="G3195" t="str">
            <v>Mumbai/Kadodara</v>
          </cell>
        </row>
        <row r="3196">
          <cell r="E3196" t="str">
            <v>PB20INV1052</v>
          </cell>
          <cell r="F3196" t="str">
            <v>TURBONET SYSTEMS PRIVATE LIMITED/Dhiraj Sons The Mega Store</v>
          </cell>
          <cell r="G3196" t="str">
            <v>Mumbai/Kadodara</v>
          </cell>
        </row>
        <row r="3197">
          <cell r="E3197" t="str">
            <v>PB20INV1044</v>
          </cell>
          <cell r="F3197" t="str">
            <v>Stallions Systems And Soluitons Pvt Ltd</v>
          </cell>
          <cell r="G3197" t="str">
            <v>Bangalore</v>
          </cell>
        </row>
        <row r="3198">
          <cell r="E3198" t="str">
            <v>PB20INV1044</v>
          </cell>
          <cell r="F3198" t="str">
            <v>Stallions Systems And Soluitons Pvt Ltd</v>
          </cell>
          <cell r="G3198" t="str">
            <v>Bangalore</v>
          </cell>
        </row>
        <row r="3199">
          <cell r="E3199" t="str">
            <v>PIT20INV00038</v>
          </cell>
          <cell r="F3199" t="str">
            <v>ParknSecure India Private Limited</v>
          </cell>
          <cell r="G3199" t="str">
            <v>Gurgaon</v>
          </cell>
        </row>
        <row r="3200">
          <cell r="E3200" t="str">
            <v>PIT20INV00039</v>
          </cell>
          <cell r="F3200" t="str">
            <v>The Tata Power Co Ltd(SED)</v>
          </cell>
          <cell r="G3200" t="str">
            <v>Bangalore</v>
          </cell>
        </row>
        <row r="3201">
          <cell r="E3201" t="str">
            <v>PIT20INV00039</v>
          </cell>
          <cell r="F3201" t="str">
            <v>The Tata Power Co Ltd(SED)</v>
          </cell>
          <cell r="G3201" t="str">
            <v>Bangalore</v>
          </cell>
        </row>
        <row r="3202">
          <cell r="E3202" t="str">
            <v>PIT20INV00039</v>
          </cell>
          <cell r="F3202" t="str">
            <v>The Tata Power Co Ltd(SED)</v>
          </cell>
          <cell r="G3202" t="str">
            <v>Bangalore</v>
          </cell>
        </row>
        <row r="3203">
          <cell r="E3203" t="str">
            <v>PIT20INV00039</v>
          </cell>
          <cell r="F3203" t="str">
            <v>The Tata Power Co Ltd(SED)</v>
          </cell>
          <cell r="G3203" t="str">
            <v>Bangalore</v>
          </cell>
        </row>
        <row r="3204">
          <cell r="E3204" t="str">
            <v>PIT20INV00039</v>
          </cell>
          <cell r="F3204" t="str">
            <v>The Tata Power Co Ltd(SED)</v>
          </cell>
          <cell r="G3204" t="str">
            <v>Bangalore</v>
          </cell>
        </row>
        <row r="3205">
          <cell r="E3205" t="str">
            <v>PIT20INV00039</v>
          </cell>
          <cell r="F3205" t="str">
            <v>The Tata Power Co Ltd(SED)</v>
          </cell>
          <cell r="G3205" t="str">
            <v>Bangalore</v>
          </cell>
        </row>
        <row r="3206">
          <cell r="E3206" t="str">
            <v>PIT20INV00039</v>
          </cell>
          <cell r="F3206" t="str">
            <v>The Tata Power Co Ltd(SED)</v>
          </cell>
          <cell r="G3206" t="str">
            <v>Bangalore</v>
          </cell>
        </row>
        <row r="3207">
          <cell r="E3207" t="str">
            <v>PIT20INV00039</v>
          </cell>
          <cell r="F3207" t="str">
            <v>The Tata Power Co Ltd(SED)</v>
          </cell>
          <cell r="G3207" t="str">
            <v>Bangalore</v>
          </cell>
        </row>
        <row r="3208">
          <cell r="E3208" t="str">
            <v>PIT20INV00039</v>
          </cell>
          <cell r="F3208" t="str">
            <v>The Tata Power Co Ltd(SED)</v>
          </cell>
          <cell r="G3208" t="str">
            <v>Bangalore</v>
          </cell>
        </row>
        <row r="3209">
          <cell r="E3209" t="str">
            <v>PIT20INV00039</v>
          </cell>
          <cell r="F3209" t="str">
            <v>The Tata Power Co Ltd(SED)</v>
          </cell>
          <cell r="G3209" t="str">
            <v>Bangalore</v>
          </cell>
        </row>
        <row r="3210">
          <cell r="E3210" t="str">
            <v>PIT20INV00039</v>
          </cell>
          <cell r="F3210" t="str">
            <v>The Tata Power Co Ltd(SED)</v>
          </cell>
          <cell r="G3210" t="str">
            <v>Bangalore</v>
          </cell>
        </row>
        <row r="3211">
          <cell r="E3211" t="str">
            <v>PIT20INV00039</v>
          </cell>
          <cell r="F3211" t="str">
            <v>The Tata Power Co Ltd(SED)</v>
          </cell>
          <cell r="G3211" t="str">
            <v>Bangalore</v>
          </cell>
        </row>
        <row r="3212">
          <cell r="E3212" t="str">
            <v>PIT/DEMO/OUT/0107</v>
          </cell>
          <cell r="F3212" t="str">
            <v>Siemens Ltd</v>
          </cell>
          <cell r="G3212" t="str">
            <v>New Delhi</v>
          </cell>
        </row>
        <row r="3213">
          <cell r="E3213" t="str">
            <v>PIT/DEMO/OUT/0108</v>
          </cell>
          <cell r="F3213" t="str">
            <v>Siemens Ltd</v>
          </cell>
          <cell r="G3213" t="str">
            <v>New Delhi</v>
          </cell>
        </row>
        <row r="3214">
          <cell r="E3214" t="str">
            <v>PB19INV5305</v>
          </cell>
          <cell r="F3214" t="str">
            <v>Burman Hospitality Private Limited</v>
          </cell>
          <cell r="G3214" t="str">
            <v>Hyderabad</v>
          </cell>
        </row>
        <row r="3215">
          <cell r="E3215" t="str">
            <v>PB20INV0323</v>
          </cell>
          <cell r="F3215" t="str">
            <v xml:space="preserve">Deoria Department Store </v>
          </cell>
          <cell r="G3215" t="str">
            <v>Lucknow</v>
          </cell>
        </row>
        <row r="3216">
          <cell r="E3216" t="str">
            <v>PB20INV1060</v>
          </cell>
          <cell r="F3216" t="str">
            <v>NBS Enterprises</v>
          </cell>
          <cell r="G3216" t="str">
            <v>Chennai</v>
          </cell>
        </row>
        <row r="3217">
          <cell r="E3217" t="str">
            <v>PB20INV1060</v>
          </cell>
          <cell r="F3217" t="str">
            <v>NBS Enterprises</v>
          </cell>
          <cell r="G3217" t="str">
            <v>Chennai</v>
          </cell>
        </row>
        <row r="3218">
          <cell r="E3218" t="str">
            <v>BLR/DEMO/OUT/9407</v>
          </cell>
          <cell r="F3218" t="str">
            <v>Supreme Computers India Pvt Ltd</v>
          </cell>
          <cell r="G3218" t="str">
            <v>Bangalore</v>
          </cell>
        </row>
        <row r="3219">
          <cell r="E3219" t="str">
            <v>QBLR/DEMO/OUT/0266</v>
          </cell>
          <cell r="F3219" t="str">
            <v>Honeywell Automation India</v>
          </cell>
          <cell r="G3219" t="str">
            <v>Mumbai</v>
          </cell>
        </row>
        <row r="3220">
          <cell r="E3220" t="str">
            <v>QBLR/DEMO/OUT/0267</v>
          </cell>
          <cell r="F3220" t="str">
            <v>Honeywell Automation India</v>
          </cell>
          <cell r="G3220" t="str">
            <v>Mumbai</v>
          </cell>
        </row>
        <row r="3221">
          <cell r="E3221" t="str">
            <v>BLR/DEMO/OUT/9415</v>
          </cell>
          <cell r="F3221" t="str">
            <v>Life Style international Pvt Ltd</v>
          </cell>
          <cell r="G3221" t="str">
            <v>Bangalore</v>
          </cell>
        </row>
        <row r="3222">
          <cell r="E3222" t="str">
            <v>BLR/NR/2021/0121</v>
          </cell>
          <cell r="F3222" t="str">
            <v>Aditya Birla Fashion and Retail Limited</v>
          </cell>
          <cell r="G3222" t="str">
            <v>Mumbai</v>
          </cell>
        </row>
        <row r="3223">
          <cell r="E3223" t="str">
            <v>QB20INV0599</v>
          </cell>
          <cell r="F3223" t="str">
            <v>Instakart Services Private Limited</v>
          </cell>
          <cell r="G3223" t="str">
            <v>Chennai</v>
          </cell>
        </row>
        <row r="3224">
          <cell r="E3224" t="str">
            <v>QB20INV0600</v>
          </cell>
          <cell r="F3224" t="str">
            <v>Instakart Services Private Limited</v>
          </cell>
          <cell r="G3224" t="str">
            <v>Denkanikotta</v>
          </cell>
        </row>
        <row r="3225">
          <cell r="E3225" t="str">
            <v>QB20INV0601</v>
          </cell>
          <cell r="F3225" t="str">
            <v>Instakart Services Private Limited</v>
          </cell>
          <cell r="G3225" t="str">
            <v>Hosur</v>
          </cell>
        </row>
        <row r="3226">
          <cell r="E3226" t="str">
            <v>QB20INV0616</v>
          </cell>
          <cell r="F3226" t="str">
            <v>Instakart Services Private Limited</v>
          </cell>
          <cell r="G3226" t="str">
            <v>Howarh</v>
          </cell>
        </row>
        <row r="3227">
          <cell r="E3227" t="str">
            <v xml:space="preserve"> </v>
          </cell>
          <cell r="F3227" t="str">
            <v>Instakart Services Private Limited</v>
          </cell>
          <cell r="G3227" t="str">
            <v>Palghar</v>
          </cell>
        </row>
        <row r="3228">
          <cell r="E3228" t="str">
            <v>QB20INV0602</v>
          </cell>
          <cell r="F3228" t="str">
            <v>Instakart Services Private Limited</v>
          </cell>
          <cell r="G3228" t="str">
            <v>Hosur</v>
          </cell>
        </row>
        <row r="3229">
          <cell r="E3229" t="str">
            <v>QB20INV0604</v>
          </cell>
          <cell r="F3229" t="str">
            <v>Instakart Services Private Limited</v>
          </cell>
          <cell r="G3229" t="str">
            <v>Coimbatore</v>
          </cell>
        </row>
        <row r="3230">
          <cell r="E3230" t="str">
            <v>QB20INV0603</v>
          </cell>
          <cell r="F3230" t="str">
            <v>Instakart Services Private Limited</v>
          </cell>
          <cell r="G3230" t="str">
            <v>Thane</v>
          </cell>
        </row>
        <row r="3231">
          <cell r="E3231" t="str">
            <v>QB20INV0605</v>
          </cell>
          <cell r="F3231" t="str">
            <v>Instakart Services Private Limited</v>
          </cell>
          <cell r="G3231" t="str">
            <v>Raoda</v>
          </cell>
        </row>
        <row r="3232">
          <cell r="E3232" t="str">
            <v>QB20INV0606</v>
          </cell>
          <cell r="F3232" t="str">
            <v>Instakart Services Private Limited</v>
          </cell>
          <cell r="G3232" t="str">
            <v>Haryana</v>
          </cell>
        </row>
        <row r="3233">
          <cell r="E3233" t="str">
            <v>QB20INV0607</v>
          </cell>
          <cell r="F3233" t="str">
            <v>Instakart Services Private Limited</v>
          </cell>
          <cell r="G3233" t="str">
            <v>Haryana</v>
          </cell>
        </row>
        <row r="3234">
          <cell r="E3234" t="str">
            <v>QB20INV0608</v>
          </cell>
          <cell r="F3234" t="str">
            <v>Instakart Services Private Limited</v>
          </cell>
          <cell r="G3234" t="str">
            <v>Hosur</v>
          </cell>
        </row>
        <row r="3235">
          <cell r="E3235" t="str">
            <v>QB20INV0609</v>
          </cell>
          <cell r="F3235" t="str">
            <v>Instakart Services Private Limited</v>
          </cell>
          <cell r="G3235" t="str">
            <v>Hoogly</v>
          </cell>
        </row>
        <row r="3236">
          <cell r="E3236" t="str">
            <v>PB20INV1066</v>
          </cell>
          <cell r="F3236" t="str">
            <v>Aegis Infoware Private Limited</v>
          </cell>
          <cell r="G3236" t="str">
            <v>Ahmedabad</v>
          </cell>
        </row>
        <row r="3237">
          <cell r="E3237" t="str">
            <v>QB20INV0610</v>
          </cell>
          <cell r="F3237" t="str">
            <v>Instakart Services Private Limited</v>
          </cell>
          <cell r="G3237" t="str">
            <v>Medchal Mandal</v>
          </cell>
        </row>
        <row r="3238">
          <cell r="E3238" t="str">
            <v>QB20INV0615</v>
          </cell>
          <cell r="F3238" t="str">
            <v>Instakart Services Private Limited</v>
          </cell>
          <cell r="G3238" t="str">
            <v>Hoogly</v>
          </cell>
        </row>
        <row r="3239">
          <cell r="E3239" t="str">
            <v>QB20INV0614</v>
          </cell>
          <cell r="F3239" t="str">
            <v>Instakart Services Private Limited</v>
          </cell>
          <cell r="G3239" t="str">
            <v>Coimbatore</v>
          </cell>
        </row>
        <row r="3240">
          <cell r="E3240" t="str">
            <v>QB20INV0611</v>
          </cell>
          <cell r="F3240" t="str">
            <v>Instakart Services Private Limited</v>
          </cell>
          <cell r="G3240" t="str">
            <v>Bangalore</v>
          </cell>
        </row>
        <row r="3241">
          <cell r="E3241" t="str">
            <v>QB20INV0613</v>
          </cell>
          <cell r="F3241" t="str">
            <v>Instakart Services Private Limited</v>
          </cell>
          <cell r="G3241" t="str">
            <v>Malur</v>
          </cell>
        </row>
        <row r="3242">
          <cell r="E3242" t="str">
            <v>QB20INV0617</v>
          </cell>
          <cell r="F3242" t="str">
            <v>Instakart Services Private Limited</v>
          </cell>
          <cell r="G3242" t="str">
            <v>Bangalore</v>
          </cell>
        </row>
        <row r="3243">
          <cell r="E3243" t="str">
            <v>QB20INV0612</v>
          </cell>
          <cell r="F3243" t="str">
            <v>Instakart Services Private Limited</v>
          </cell>
          <cell r="G3243" t="str">
            <v>Bangalore</v>
          </cell>
        </row>
        <row r="3244">
          <cell r="E3244" t="str">
            <v>QB20INV0619</v>
          </cell>
          <cell r="F3244" t="str">
            <v>Instakart Services Private Limited</v>
          </cell>
          <cell r="G3244" t="str">
            <v>Kolkata</v>
          </cell>
        </row>
        <row r="3245">
          <cell r="E3245" t="str">
            <v>PB20INV1055</v>
          </cell>
          <cell r="F3245" t="str">
            <v>Quinta Systems Pvt ltd</v>
          </cell>
          <cell r="G3245" t="str">
            <v>Bangalore</v>
          </cell>
        </row>
        <row r="3246">
          <cell r="E3246" t="str">
            <v>PB20INV1051</v>
          </cell>
          <cell r="F3246" t="str">
            <v>Quinta Systems Pvt ltd</v>
          </cell>
          <cell r="G3246" t="str">
            <v>Bangalore</v>
          </cell>
        </row>
        <row r="3247">
          <cell r="E3247" t="str">
            <v>PB20INV1051</v>
          </cell>
          <cell r="F3247" t="str">
            <v>Quinta Systems Pvt ltd</v>
          </cell>
          <cell r="G3247" t="str">
            <v>Bangalore</v>
          </cell>
        </row>
        <row r="3248">
          <cell r="E3248" t="str">
            <v>PB20INV1051</v>
          </cell>
          <cell r="F3248" t="str">
            <v>Quinta Systems Pvt ltd</v>
          </cell>
          <cell r="G3248" t="str">
            <v>Bangalore</v>
          </cell>
        </row>
        <row r="3249">
          <cell r="E3249" t="str">
            <v>PB20INV1051</v>
          </cell>
          <cell r="F3249" t="str">
            <v>Quinta Systems Pvt ltd</v>
          </cell>
          <cell r="G3249" t="str">
            <v>Bangalore</v>
          </cell>
        </row>
        <row r="3250">
          <cell r="E3250" t="str">
            <v>PB20INV1046</v>
          </cell>
          <cell r="F3250" t="str">
            <v>Portwell India Technology Pvt Ltd</v>
          </cell>
          <cell r="G3250" t="str">
            <v>Bangalore</v>
          </cell>
        </row>
        <row r="3251">
          <cell r="E3251" t="str">
            <v>PB20INV1046</v>
          </cell>
          <cell r="F3251" t="str">
            <v>Portwell India Technology Pvt Ltd</v>
          </cell>
          <cell r="G3251" t="str">
            <v>Bangalore</v>
          </cell>
        </row>
        <row r="3252">
          <cell r="E3252" t="str">
            <v>PB20INV1046</v>
          </cell>
          <cell r="F3252" t="str">
            <v>Portwell India Technology Pvt Ltd</v>
          </cell>
          <cell r="G3252" t="str">
            <v>Bangalore</v>
          </cell>
        </row>
        <row r="3253">
          <cell r="E3253" t="str">
            <v>PB20INV1053</v>
          </cell>
          <cell r="F3253" t="str">
            <v>Portwell India Technology Pvt Ltd</v>
          </cell>
          <cell r="G3253" t="str">
            <v>Bangalore</v>
          </cell>
        </row>
        <row r="3254">
          <cell r="E3254" t="str">
            <v>PB20INV1058</v>
          </cell>
          <cell r="F3254" t="str">
            <v>Portwell India Technology Pvt Ltd</v>
          </cell>
          <cell r="G3254" t="str">
            <v>Bangalore</v>
          </cell>
        </row>
        <row r="3255">
          <cell r="E3255" t="str">
            <v>PB20INV1058</v>
          </cell>
          <cell r="F3255" t="str">
            <v>Portwell India Technology Pvt Ltd</v>
          </cell>
          <cell r="G3255" t="str">
            <v>Bangalore</v>
          </cell>
        </row>
        <row r="3256">
          <cell r="E3256" t="str">
            <v>PB20INV1058</v>
          </cell>
          <cell r="F3256" t="str">
            <v>Portwell India Technology Pvt Ltd</v>
          </cell>
          <cell r="G3256" t="str">
            <v>Bangalore</v>
          </cell>
        </row>
        <row r="3257">
          <cell r="E3257" t="str">
            <v>PB20INV1043</v>
          </cell>
          <cell r="F3257" t="str">
            <v>Portwell India Technology Pvt Ltd</v>
          </cell>
          <cell r="G3257" t="str">
            <v>Bangalore</v>
          </cell>
        </row>
        <row r="3258">
          <cell r="E3258" t="str">
            <v>PB20INV1043</v>
          </cell>
          <cell r="F3258" t="str">
            <v>Portwell India Technology Pvt Ltd</v>
          </cell>
          <cell r="G3258" t="str">
            <v>Bangalore</v>
          </cell>
        </row>
        <row r="3259">
          <cell r="E3259" t="str">
            <v>PB20INV1064</v>
          </cell>
          <cell r="F3259" t="str">
            <v>Portwell India Technology Pvt Ltd</v>
          </cell>
          <cell r="G3259" t="str">
            <v>Bangalore</v>
          </cell>
        </row>
        <row r="3260">
          <cell r="E3260" t="str">
            <v>BLR/NR/2021/0122</v>
          </cell>
          <cell r="F3260" t="str">
            <v>Life Style international Pvt Ltd</v>
          </cell>
          <cell r="G3260" t="str">
            <v>Bangalore</v>
          </cell>
        </row>
        <row r="3261">
          <cell r="E3261" t="str">
            <v>PB20INV1067</v>
          </cell>
          <cell r="F3261" t="str">
            <v>Aegis Infoware Private Limited</v>
          </cell>
          <cell r="G3261" t="str">
            <v>Ahmedabad</v>
          </cell>
        </row>
        <row r="3262">
          <cell r="E3262" t="str">
            <v>PB20INV1067</v>
          </cell>
          <cell r="F3262" t="str">
            <v>Aegis Infoware Private Limited</v>
          </cell>
          <cell r="G3262" t="str">
            <v>Ahmedabad</v>
          </cell>
        </row>
        <row r="3263">
          <cell r="E3263" t="str">
            <v>PB20INV1067</v>
          </cell>
          <cell r="F3263" t="str">
            <v>Aegis Infoware Private Limited</v>
          </cell>
          <cell r="G3263" t="str">
            <v>Ahmedabad</v>
          </cell>
        </row>
        <row r="3264">
          <cell r="E3264" t="str">
            <v>PB20INV1067</v>
          </cell>
          <cell r="F3264" t="str">
            <v>Aegis Infoware Private Limited</v>
          </cell>
          <cell r="G3264" t="str">
            <v>Ahmedabad</v>
          </cell>
        </row>
        <row r="3265">
          <cell r="E3265" t="str">
            <v>PB20INV1068</v>
          </cell>
          <cell r="F3265" t="str">
            <v>Aegis Infoware Private Limited</v>
          </cell>
          <cell r="G3265" t="str">
            <v>Ahmedabad</v>
          </cell>
        </row>
        <row r="3266">
          <cell r="E3266" t="str">
            <v>PB20INV1068</v>
          </cell>
          <cell r="F3266" t="str">
            <v>Aegis Infoware Private Limited</v>
          </cell>
          <cell r="G3266" t="str">
            <v>Ahmedabad</v>
          </cell>
        </row>
        <row r="3267">
          <cell r="E3267" t="str">
            <v>PB20INV1065</v>
          </cell>
          <cell r="F3267" t="str">
            <v>ITeSys Technologies Pvt Ltd/Prime Barcode Solutions</v>
          </cell>
          <cell r="G3267" t="str">
            <v>Bangalore/Secunderabad</v>
          </cell>
        </row>
        <row r="3268">
          <cell r="E3268" t="str">
            <v>PB20INV1065</v>
          </cell>
          <cell r="F3268" t="str">
            <v>ITeSys Technologies Pvt Ltd/Prime Barcode Solutions</v>
          </cell>
          <cell r="G3268" t="str">
            <v>Bangalore/Secunderabad</v>
          </cell>
        </row>
        <row r="3269">
          <cell r="E3269" t="str">
            <v>PB20INV1063</v>
          </cell>
          <cell r="F3269" t="str">
            <v xml:space="preserve">ITeSys Technologies Pvt Ltd/Fortune Data Products </v>
          </cell>
          <cell r="G3269" t="str">
            <v>Bangalore/Secunderabad</v>
          </cell>
        </row>
        <row r="3270">
          <cell r="E3270" t="str">
            <v>PB20INV1063</v>
          </cell>
          <cell r="F3270" t="str">
            <v xml:space="preserve">ITeSys Technologies Pvt Ltd/Fortune Data Products </v>
          </cell>
          <cell r="G3270" t="str">
            <v>Bangalore/Secunderabad</v>
          </cell>
        </row>
        <row r="3271">
          <cell r="E3271" t="str">
            <v>PB20INV1062</v>
          </cell>
          <cell r="F3271" t="str">
            <v>AASHITECH - Semnox Solutions Pvt Ltd</v>
          </cell>
          <cell r="G3271" t="str">
            <v>Mangalore</v>
          </cell>
        </row>
        <row r="3272">
          <cell r="E3272" t="str">
            <v>PB20INV1062</v>
          </cell>
          <cell r="F3272" t="str">
            <v>AASHITECH - Semnox Solutions Pvt Ltd</v>
          </cell>
          <cell r="G3272" t="str">
            <v>Mangalore</v>
          </cell>
        </row>
        <row r="3273">
          <cell r="E3273" t="str">
            <v>PB20INV1062</v>
          </cell>
          <cell r="F3273" t="str">
            <v>AASHITECH - Semnox Solutions Pvt Ltd</v>
          </cell>
          <cell r="G3273" t="str">
            <v>Mangalore</v>
          </cell>
        </row>
        <row r="3274">
          <cell r="E3274" t="str">
            <v>PB20INV1062</v>
          </cell>
          <cell r="F3274" t="str">
            <v>AASHITECH - Semnox Solutions Pvt Ltd</v>
          </cell>
          <cell r="G3274" t="str">
            <v>Mangalore</v>
          </cell>
        </row>
        <row r="3275">
          <cell r="E3275" t="str">
            <v>PB20INV1062</v>
          </cell>
          <cell r="F3275" t="str">
            <v>AASHITECH - Semnox Solutions Pvt Ltd</v>
          </cell>
          <cell r="G3275" t="str">
            <v>Mangalore</v>
          </cell>
        </row>
        <row r="3276">
          <cell r="E3276" t="str">
            <v>PB20INV1062</v>
          </cell>
          <cell r="F3276" t="str">
            <v>AASHITECH - Semnox Solutions Pvt Ltd</v>
          </cell>
          <cell r="G3276" t="str">
            <v>Mangalore</v>
          </cell>
        </row>
        <row r="3277">
          <cell r="E3277" t="str">
            <v>PB20INV1062</v>
          </cell>
          <cell r="F3277" t="str">
            <v>AASHITECH - Semnox Solutions Pvt Ltd</v>
          </cell>
          <cell r="G3277" t="str">
            <v>Mangalore</v>
          </cell>
        </row>
        <row r="3278">
          <cell r="E3278" t="str">
            <v>PB20INV1071</v>
          </cell>
          <cell r="F3278" t="str">
            <v>Reliance Retail Limited</v>
          </cell>
          <cell r="G3278" t="str">
            <v>New Delhi</v>
          </cell>
        </row>
        <row r="3279">
          <cell r="E3279" t="str">
            <v>PB20INV1070</v>
          </cell>
          <cell r="F3279" t="str">
            <v>Reliance Retail Limited</v>
          </cell>
          <cell r="G3279" t="str">
            <v>Pune</v>
          </cell>
        </row>
        <row r="3280">
          <cell r="E3280" t="str">
            <v>PB20INV1072</v>
          </cell>
          <cell r="F3280" t="str">
            <v>Wal-Mart India Pvt Ltd</v>
          </cell>
          <cell r="G3280" t="str">
            <v>Gurgaon</v>
          </cell>
        </row>
        <row r="3281">
          <cell r="E3281" t="str">
            <v>PB20INV1072</v>
          </cell>
          <cell r="F3281" t="str">
            <v>Wal-Mart India Pvt Ltd</v>
          </cell>
          <cell r="G3281" t="str">
            <v>Gurgaon</v>
          </cell>
        </row>
        <row r="3282">
          <cell r="E3282" t="str">
            <v>PB20INV1076</v>
          </cell>
          <cell r="F3282" t="str">
            <v>Supreme Computers India Pvt Ltd</v>
          </cell>
          <cell r="G3282" t="str">
            <v>Coimbatore</v>
          </cell>
        </row>
        <row r="3283">
          <cell r="E3283" t="str">
            <v>PB20INV1076</v>
          </cell>
          <cell r="F3283" t="str">
            <v>Supreme Computers India Pvt Ltd</v>
          </cell>
          <cell r="G3283" t="str">
            <v>Coimbatore</v>
          </cell>
        </row>
        <row r="3284">
          <cell r="E3284" t="str">
            <v>PB20INV1076</v>
          </cell>
          <cell r="F3284" t="str">
            <v>Supreme Computers India Pvt Ltd</v>
          </cell>
          <cell r="G3284" t="str">
            <v>Coimbatore</v>
          </cell>
        </row>
        <row r="3285">
          <cell r="E3285" t="str">
            <v>PB20INV1076</v>
          </cell>
          <cell r="F3285" t="str">
            <v>Supreme Computers India Pvt Ltd</v>
          </cell>
          <cell r="G3285" t="str">
            <v>Coimbatore</v>
          </cell>
        </row>
        <row r="3286">
          <cell r="E3286" t="str">
            <v>PB20INV1075</v>
          </cell>
          <cell r="F3286" t="str">
            <v>Supreme Computers India Pvt Ltd</v>
          </cell>
          <cell r="G3286" t="str">
            <v>Chennai</v>
          </cell>
        </row>
        <row r="3287">
          <cell r="E3287" t="str">
            <v>PB20INV1075</v>
          </cell>
          <cell r="F3287" t="str">
            <v>Supreme Computers India Pvt Ltd</v>
          </cell>
          <cell r="G3287" t="str">
            <v>Chennai</v>
          </cell>
        </row>
        <row r="3288">
          <cell r="E3288" t="str">
            <v>PB20INV1075</v>
          </cell>
          <cell r="F3288" t="str">
            <v>Supreme Computers India Pvt Ltd</v>
          </cell>
          <cell r="G3288" t="str">
            <v>Chennai</v>
          </cell>
        </row>
        <row r="3289">
          <cell r="E3289" t="str">
            <v>PB20INV1075</v>
          </cell>
          <cell r="F3289" t="str">
            <v>Supreme Computers India Pvt Ltd</v>
          </cell>
          <cell r="G3289" t="str">
            <v>Chennai</v>
          </cell>
        </row>
        <row r="3290">
          <cell r="E3290" t="str">
            <v>PB20INV1075</v>
          </cell>
          <cell r="F3290" t="str">
            <v>Supreme Computers India Pvt Ltd</v>
          </cell>
          <cell r="G3290" t="str">
            <v>Chennai</v>
          </cell>
        </row>
        <row r="3291">
          <cell r="E3291" t="str">
            <v>PB20INV1077</v>
          </cell>
          <cell r="F3291" t="str">
            <v>Supreme Computers India Pvt Ltd</v>
          </cell>
          <cell r="G3291" t="str">
            <v>Madurai</v>
          </cell>
        </row>
        <row r="3292">
          <cell r="E3292" t="str">
            <v>PB20INV1077</v>
          </cell>
          <cell r="F3292" t="str">
            <v>Supreme Computers India Pvt Ltd</v>
          </cell>
          <cell r="G3292" t="str">
            <v>Madurai</v>
          </cell>
        </row>
        <row r="3293">
          <cell r="E3293" t="str">
            <v>PB20INV1078</v>
          </cell>
          <cell r="F3293" t="str">
            <v>Aditya Birla Fashion and Retail Limited</v>
          </cell>
          <cell r="G3293" t="str">
            <v>Noida</v>
          </cell>
        </row>
        <row r="3294">
          <cell r="E3294" t="str">
            <v>PB20INV1079</v>
          </cell>
          <cell r="F3294" t="str">
            <v>Aditya Birla Fashion and Retail Limited</v>
          </cell>
          <cell r="G3294" t="str">
            <v>New Delhi</v>
          </cell>
        </row>
        <row r="3295">
          <cell r="E3295" t="str">
            <v>PB20INV1080</v>
          </cell>
          <cell r="F3295" t="str">
            <v>Aditya Birla Fashion and Retail Limited</v>
          </cell>
          <cell r="G3295" t="str">
            <v>Pune</v>
          </cell>
        </row>
        <row r="3296">
          <cell r="E3296" t="str">
            <v>PB20INV1081</v>
          </cell>
          <cell r="F3296" t="str">
            <v>Aditya Birla Fashion and Retail Limited</v>
          </cell>
          <cell r="G3296" t="str">
            <v>Mumbai</v>
          </cell>
        </row>
        <row r="3297">
          <cell r="E3297" t="str">
            <v>PB20INV1082</v>
          </cell>
          <cell r="F3297" t="str">
            <v>Hollasons Trading Company Private Limited</v>
          </cell>
          <cell r="G3297" t="str">
            <v>Bangalore</v>
          </cell>
        </row>
        <row r="3298">
          <cell r="E3298" t="str">
            <v>PB20INV1087</v>
          </cell>
          <cell r="F3298" t="str">
            <v>Hollasons Trading Company Private Limited</v>
          </cell>
          <cell r="G3298" t="str">
            <v>Bangalore</v>
          </cell>
        </row>
        <row r="3299">
          <cell r="E3299" t="str">
            <v>PB20INV1084</v>
          </cell>
          <cell r="F3299" t="str">
            <v>Hollasons Trading Company Private Limited</v>
          </cell>
          <cell r="G3299" t="str">
            <v>Bangalore</v>
          </cell>
        </row>
        <row r="3300">
          <cell r="E3300" t="str">
            <v>PB20INV1073</v>
          </cell>
          <cell r="F3300" t="str">
            <v>Odyssey Computer Services Private Limited</v>
          </cell>
          <cell r="G3300" t="str">
            <v>Kolkata</v>
          </cell>
        </row>
        <row r="3301">
          <cell r="E3301" t="str">
            <v>PB20INV1073</v>
          </cell>
          <cell r="F3301" t="str">
            <v>Odyssey Computer Services Private Limited</v>
          </cell>
          <cell r="G3301" t="str">
            <v>Kolkata</v>
          </cell>
        </row>
        <row r="3302">
          <cell r="E3302" t="str">
            <v>PB20INV1097</v>
          </cell>
          <cell r="F3302" t="str">
            <v>Quinta Systems Pvt ltd</v>
          </cell>
          <cell r="G3302" t="str">
            <v>Bangalore</v>
          </cell>
        </row>
        <row r="3303">
          <cell r="E3303" t="str">
            <v>PB20INV1097</v>
          </cell>
          <cell r="F3303" t="str">
            <v>Quinta Systems Pvt ltd</v>
          </cell>
          <cell r="G3303" t="str">
            <v>Bangalore</v>
          </cell>
        </row>
        <row r="3304">
          <cell r="E3304" t="str">
            <v>PB20INV1097</v>
          </cell>
          <cell r="F3304" t="str">
            <v>Quinta Systems Pvt ltd</v>
          </cell>
          <cell r="G3304" t="str">
            <v>Bangalore</v>
          </cell>
        </row>
        <row r="3305">
          <cell r="E3305" t="str">
            <v>PB20INV1089</v>
          </cell>
          <cell r="F3305" t="str">
            <v>Reliance Retail Limited</v>
          </cell>
          <cell r="G3305" t="str">
            <v>Bangalore</v>
          </cell>
        </row>
        <row r="3306">
          <cell r="E3306" t="str">
            <v>QB20INV0620</v>
          </cell>
          <cell r="F3306" t="str">
            <v>Instakart Services Private Limited</v>
          </cell>
          <cell r="G3306" t="str">
            <v>Haryana</v>
          </cell>
        </row>
        <row r="3307">
          <cell r="E3307" t="str">
            <v>PB20INV1074</v>
          </cell>
          <cell r="F3307" t="str">
            <v>Supreme Computers India Pvt Ltd</v>
          </cell>
          <cell r="G3307" t="str">
            <v>Chennai</v>
          </cell>
        </row>
        <row r="3308">
          <cell r="E3308" t="str">
            <v>PB20INV1074</v>
          </cell>
          <cell r="F3308" t="str">
            <v>Supreme Computers India Pvt Ltd</v>
          </cell>
          <cell r="G3308" t="str">
            <v>Chennai</v>
          </cell>
        </row>
        <row r="3309">
          <cell r="E3309" t="str">
            <v>PB20INV1074</v>
          </cell>
          <cell r="F3309" t="str">
            <v>Supreme Computers India Pvt Ltd</v>
          </cell>
          <cell r="G3309" t="str">
            <v>Chennai</v>
          </cell>
        </row>
        <row r="3310">
          <cell r="E3310" t="str">
            <v>PB20INV1074</v>
          </cell>
          <cell r="F3310" t="str">
            <v>Supreme Computers India Pvt Ltd</v>
          </cell>
          <cell r="G3310" t="str">
            <v>Chennai</v>
          </cell>
        </row>
        <row r="3311">
          <cell r="E3311" t="str">
            <v>PB20INV1074</v>
          </cell>
          <cell r="F3311" t="str">
            <v>Supreme Computers India Pvt Ltd</v>
          </cell>
          <cell r="G3311" t="str">
            <v>Chennai</v>
          </cell>
        </row>
        <row r="3312">
          <cell r="E3312" t="str">
            <v>PB20INV1074</v>
          </cell>
          <cell r="F3312" t="str">
            <v>Supreme Computers India Pvt Ltd</v>
          </cell>
          <cell r="G3312" t="str">
            <v>Chennai</v>
          </cell>
        </row>
        <row r="3313">
          <cell r="E3313" t="str">
            <v>PB20INV1059</v>
          </cell>
          <cell r="F3313" t="str">
            <v>AASHITECH - Semnox Solutions Pvt Ltd</v>
          </cell>
          <cell r="G3313" t="str">
            <v>Mangalore</v>
          </cell>
        </row>
        <row r="3314">
          <cell r="E3314" t="str">
            <v>PB20INV1059</v>
          </cell>
          <cell r="F3314" t="str">
            <v>AASHITECH - Semnox Solutions Pvt Ltd</v>
          </cell>
          <cell r="G3314" t="str">
            <v>Mangalore</v>
          </cell>
        </row>
        <row r="3315">
          <cell r="E3315" t="str">
            <v>PB20INV1059</v>
          </cell>
          <cell r="F3315" t="str">
            <v>AASHITECH - Semnox Solutions Pvt Ltd</v>
          </cell>
          <cell r="G3315" t="str">
            <v>Mangalore</v>
          </cell>
        </row>
        <row r="3316">
          <cell r="E3316" t="str">
            <v>PB20INV1090</v>
          </cell>
          <cell r="F3316" t="str">
            <v>Smart Solutions</v>
          </cell>
          <cell r="G3316" t="str">
            <v>New Delhi</v>
          </cell>
        </row>
        <row r="3317">
          <cell r="E3317" t="str">
            <v>PB20INV1090</v>
          </cell>
          <cell r="F3317" t="str">
            <v>Smart Solutions</v>
          </cell>
          <cell r="G3317" t="str">
            <v>New Delhi</v>
          </cell>
        </row>
        <row r="3318">
          <cell r="E3318" t="str">
            <v>PB20INV1092</v>
          </cell>
          <cell r="F3318" t="str">
            <v>Odyssey Computer Services Private Limited</v>
          </cell>
          <cell r="G3318" t="str">
            <v>Kolkata</v>
          </cell>
        </row>
        <row r="3319">
          <cell r="E3319" t="str">
            <v>PB20INV1092</v>
          </cell>
          <cell r="F3319" t="str">
            <v>Odyssey Computer Services Private Limited</v>
          </cell>
          <cell r="G3319" t="str">
            <v>Kolkata</v>
          </cell>
        </row>
        <row r="3320">
          <cell r="E3320" t="str">
            <v>PB20INV1092</v>
          </cell>
          <cell r="F3320" t="str">
            <v>Odyssey Computer Services Private Limited</v>
          </cell>
          <cell r="G3320" t="str">
            <v>Kolkata</v>
          </cell>
        </row>
        <row r="3321">
          <cell r="E3321" t="str">
            <v>PB20INV1091</v>
          </cell>
          <cell r="F3321" t="str">
            <v>ITeSys Technologies Pvt Ltd/Paramount Office Systems Pvt Ltd</v>
          </cell>
          <cell r="G3321" t="str">
            <v>Vishakapatnam</v>
          </cell>
        </row>
        <row r="3322">
          <cell r="E3322" t="str">
            <v>PB20INV1091</v>
          </cell>
          <cell r="F3322" t="str">
            <v>ITeSys Technologies Pvt Ltd/Paramount Office Systems Pvt Ltd</v>
          </cell>
          <cell r="G3322" t="str">
            <v>Vishakapatnam</v>
          </cell>
        </row>
        <row r="3323">
          <cell r="E3323" t="str">
            <v>PB20INV1095</v>
          </cell>
          <cell r="F3323" t="str">
            <v>Smart Solutions</v>
          </cell>
          <cell r="G3323" t="str">
            <v>New Delhi</v>
          </cell>
        </row>
        <row r="3324">
          <cell r="E3324" t="str">
            <v>PB20INV1094</v>
          </cell>
          <cell r="F3324" t="str">
            <v>Supreme Computers India Pvt Ltd</v>
          </cell>
          <cell r="G3324" t="str">
            <v>Chennai</v>
          </cell>
        </row>
        <row r="3325">
          <cell r="E3325" t="str">
            <v>PB20INV1094</v>
          </cell>
          <cell r="F3325" t="str">
            <v>Supreme Computers India Pvt Ltd</v>
          </cell>
          <cell r="G3325" t="str">
            <v>Chennai</v>
          </cell>
        </row>
        <row r="3326">
          <cell r="E3326" t="str">
            <v>PB20INV1088</v>
          </cell>
          <cell r="F3326" t="str">
            <v>Infiniti Retail Ltd</v>
          </cell>
          <cell r="G3326" t="str">
            <v>Kothrud</v>
          </cell>
        </row>
        <row r="3327">
          <cell r="E3327" t="str">
            <v>PB20INV1088</v>
          </cell>
          <cell r="F3327" t="str">
            <v>Infiniti Retail Ltd</v>
          </cell>
          <cell r="G3327" t="str">
            <v>Kothrud</v>
          </cell>
        </row>
        <row r="3328">
          <cell r="E3328" t="str">
            <v>PB20INV1096</v>
          </cell>
          <cell r="F3328" t="str">
            <v>Supreme Computers India Pvt Ltd</v>
          </cell>
          <cell r="G3328" t="str">
            <v>Chennai</v>
          </cell>
        </row>
        <row r="3329">
          <cell r="E3329" t="str">
            <v>PB20INV1096</v>
          </cell>
          <cell r="F3329" t="str">
            <v>Supreme Computers India Pvt Ltd</v>
          </cell>
          <cell r="G3329" t="str">
            <v>Chennai</v>
          </cell>
        </row>
        <row r="3330">
          <cell r="E3330" t="str">
            <v>PB20INV1098</v>
          </cell>
          <cell r="F3330" t="str">
            <v xml:space="preserve">AASHITECH </v>
          </cell>
          <cell r="G3330" t="str">
            <v>Pune</v>
          </cell>
        </row>
        <row r="3331">
          <cell r="E3331" t="str">
            <v>PB20INV1098</v>
          </cell>
          <cell r="F3331" t="str">
            <v xml:space="preserve">AASHITECH </v>
          </cell>
          <cell r="G3331" t="str">
            <v>Pune</v>
          </cell>
        </row>
        <row r="3332">
          <cell r="E3332" t="str">
            <v>PB20INV1098</v>
          </cell>
          <cell r="F3332" t="str">
            <v xml:space="preserve">AASHITECH </v>
          </cell>
          <cell r="G3332" t="str">
            <v>Pune</v>
          </cell>
        </row>
        <row r="3333">
          <cell r="E3333" t="str">
            <v>PB20INV1099</v>
          </cell>
          <cell r="F3333" t="str">
            <v xml:space="preserve">Smart Solutions/Peripheral Services </v>
          </cell>
          <cell r="G3333" t="str">
            <v>New Delhi/Lucknow</v>
          </cell>
        </row>
        <row r="3334">
          <cell r="E3334" t="str">
            <v>PB20INV1099</v>
          </cell>
          <cell r="F3334" t="str">
            <v xml:space="preserve">Smart Solutions/Peripheral Services </v>
          </cell>
          <cell r="G3334" t="str">
            <v>New Delhi/Lucknow</v>
          </cell>
        </row>
        <row r="3335">
          <cell r="E3335" t="str">
            <v>PB20INV1083</v>
          </cell>
          <cell r="F3335" t="str">
            <v>AASHITECH</v>
          </cell>
          <cell r="G3335" t="str">
            <v>Mumbai</v>
          </cell>
        </row>
        <row r="3336">
          <cell r="E3336" t="str">
            <v>PB20INV1083</v>
          </cell>
          <cell r="F3336" t="str">
            <v>AASHITECH</v>
          </cell>
          <cell r="G3336" t="str">
            <v>Mumbai</v>
          </cell>
        </row>
        <row r="3337">
          <cell r="E3337" t="str">
            <v>PB20INV1083</v>
          </cell>
          <cell r="F3337" t="str">
            <v>AASHITECH</v>
          </cell>
          <cell r="G3337" t="str">
            <v>Mumbai</v>
          </cell>
        </row>
        <row r="3338">
          <cell r="E3338" t="str">
            <v>PB20INV1083</v>
          </cell>
          <cell r="F3338" t="str">
            <v>AASHITECH</v>
          </cell>
          <cell r="G3338" t="str">
            <v>Mumbai</v>
          </cell>
        </row>
        <row r="3339">
          <cell r="E3339" t="str">
            <v>PIT/DEMO/OUT/0109</v>
          </cell>
          <cell r="F3339" t="str">
            <v>Jekson Vision Pvt Ltd</v>
          </cell>
          <cell r="G3339" t="str">
            <v>Ahmedabad</v>
          </cell>
        </row>
        <row r="3340">
          <cell r="E3340" t="str">
            <v>PIT/DEMO/OUT/0109</v>
          </cell>
          <cell r="F3340" t="str">
            <v>Jekson Vision Pvt Ltd</v>
          </cell>
          <cell r="G3340" t="str">
            <v>Ahmedabad</v>
          </cell>
        </row>
        <row r="3341">
          <cell r="E3341" t="str">
            <v>PIT/DEMO/OUT/0109</v>
          </cell>
          <cell r="F3341" t="str">
            <v>Jekson Vision Pvt Ltd</v>
          </cell>
          <cell r="G3341" t="str">
            <v>Ahmedabad</v>
          </cell>
        </row>
        <row r="3342">
          <cell r="E3342" t="str">
            <v>PB20INV1037</v>
          </cell>
          <cell r="F3342" t="str">
            <v>Families Super Market</v>
          </cell>
          <cell r="G3342" t="str">
            <v>Bangalore</v>
          </cell>
        </row>
        <row r="3343">
          <cell r="E3343" t="str">
            <v>PB20INV1037</v>
          </cell>
          <cell r="F3343" t="str">
            <v>Families Super Market</v>
          </cell>
          <cell r="G3343" t="str">
            <v>Bangalore</v>
          </cell>
        </row>
        <row r="3344">
          <cell r="E3344" t="str">
            <v>PB20INV1093</v>
          </cell>
          <cell r="F3344" t="str">
            <v>Odyssey Computer Services Private Limited</v>
          </cell>
          <cell r="G3344" t="str">
            <v>Kolkata</v>
          </cell>
        </row>
        <row r="3345">
          <cell r="E3345" t="str">
            <v>PB20INV1093</v>
          </cell>
          <cell r="F3345" t="str">
            <v>Odyssey Computer Services Private Limited</v>
          </cell>
          <cell r="G3345" t="str">
            <v>Kolkata</v>
          </cell>
        </row>
        <row r="3346">
          <cell r="E3346" t="str">
            <v>QBLR/NR/2021/0086</v>
          </cell>
          <cell r="F3346" t="str">
            <v>Flipkart India pvt ltd</v>
          </cell>
          <cell r="G3346" t="str">
            <v>Hyderabad</v>
          </cell>
        </row>
        <row r="3347">
          <cell r="E3347" t="str">
            <v>QBLR/NR/2021/0089</v>
          </cell>
          <cell r="F3347" t="str">
            <v>Instakart Services Private Limited</v>
          </cell>
          <cell r="G3347" t="str">
            <v>Hyderabad</v>
          </cell>
        </row>
        <row r="3348">
          <cell r="E3348" t="str">
            <v>QBLR/NR/2021/0087</v>
          </cell>
          <cell r="F3348" t="str">
            <v>Instakart Services Private Limited</v>
          </cell>
          <cell r="G3348" t="str">
            <v>Hyderabad</v>
          </cell>
        </row>
        <row r="3349">
          <cell r="E3349" t="str">
            <v>QB20INV0628</v>
          </cell>
          <cell r="F3349" t="str">
            <v>Instakart Services Private Limited</v>
          </cell>
          <cell r="G3349" t="str">
            <v>Thane</v>
          </cell>
        </row>
        <row r="3350">
          <cell r="E3350" t="str">
            <v>QB20INV0628</v>
          </cell>
          <cell r="F3350" t="str">
            <v>Instakart Services Private Limited</v>
          </cell>
          <cell r="G3350" t="str">
            <v>Thane</v>
          </cell>
        </row>
        <row r="3351">
          <cell r="E3351" t="str">
            <v>QB20INV0628</v>
          </cell>
          <cell r="F3351" t="str">
            <v>Instakart Services Private Limited</v>
          </cell>
          <cell r="G3351" t="str">
            <v>Thane</v>
          </cell>
        </row>
        <row r="3352">
          <cell r="E3352" t="str">
            <v>QB20INV0628</v>
          </cell>
          <cell r="F3352" t="str">
            <v>Instakart Services Private Limited</v>
          </cell>
          <cell r="G3352" t="str">
            <v>Thane</v>
          </cell>
        </row>
        <row r="3353">
          <cell r="E3353" t="str">
            <v>QB20INV0621</v>
          </cell>
          <cell r="F3353" t="str">
            <v>Instakart Services Private Limited</v>
          </cell>
          <cell r="G3353" t="str">
            <v>Thane</v>
          </cell>
        </row>
        <row r="3354">
          <cell r="E3354" t="str">
            <v>QB20INV0621</v>
          </cell>
          <cell r="F3354" t="str">
            <v>Instakart Services Private Limited</v>
          </cell>
          <cell r="G3354" t="str">
            <v>Thane</v>
          </cell>
        </row>
        <row r="3355">
          <cell r="E3355" t="str">
            <v>QB20INV0621</v>
          </cell>
          <cell r="F3355" t="str">
            <v>Instakart Services Private Limited</v>
          </cell>
          <cell r="G3355" t="str">
            <v>Thane</v>
          </cell>
        </row>
        <row r="3356">
          <cell r="E3356" t="str">
            <v>QB20INV0621</v>
          </cell>
          <cell r="F3356" t="str">
            <v>Instakart Services Private Limited</v>
          </cell>
          <cell r="G3356" t="str">
            <v>Thane</v>
          </cell>
        </row>
        <row r="3357">
          <cell r="E3357" t="str">
            <v>QB20INV0621</v>
          </cell>
          <cell r="F3357" t="str">
            <v>Instakart Services Private Limited</v>
          </cell>
          <cell r="G3357" t="str">
            <v>Thane</v>
          </cell>
        </row>
        <row r="3358">
          <cell r="E3358" t="str">
            <v>QB20INV0622</v>
          </cell>
          <cell r="F3358" t="str">
            <v>Instakart Services Private Limited</v>
          </cell>
          <cell r="G3358" t="str">
            <v>Hooghly</v>
          </cell>
        </row>
        <row r="3359">
          <cell r="E3359" t="str">
            <v>QB20INV0622</v>
          </cell>
          <cell r="F3359" t="str">
            <v>Instakart Services Private Limited</v>
          </cell>
          <cell r="G3359" t="str">
            <v>Hooghly</v>
          </cell>
        </row>
        <row r="3360">
          <cell r="E3360" t="str">
            <v>QB20INV0622</v>
          </cell>
          <cell r="F3360" t="str">
            <v>Instakart Services Private Limited</v>
          </cell>
          <cell r="G3360" t="str">
            <v>Hooghly</v>
          </cell>
        </row>
        <row r="3361">
          <cell r="E3361" t="str">
            <v>QB20INV0622</v>
          </cell>
          <cell r="F3361" t="str">
            <v>Instakart Services Private Limited</v>
          </cell>
          <cell r="G3361" t="str">
            <v>Hooghly</v>
          </cell>
        </row>
        <row r="3362">
          <cell r="E3362" t="str">
            <v>QB20INV0622</v>
          </cell>
          <cell r="F3362" t="str">
            <v>Instakart Services Private Limited</v>
          </cell>
          <cell r="G3362" t="str">
            <v>Hooghly</v>
          </cell>
        </row>
        <row r="3363">
          <cell r="E3363" t="str">
            <v>QB20INV0622</v>
          </cell>
          <cell r="F3363" t="str">
            <v>Instakart Services Private Limited</v>
          </cell>
          <cell r="G3363" t="str">
            <v>Hooghly</v>
          </cell>
        </row>
        <row r="3364">
          <cell r="E3364" t="str">
            <v>QB20INV0623</v>
          </cell>
          <cell r="F3364" t="str">
            <v>Instakart Services Private Limited</v>
          </cell>
          <cell r="G3364" t="str">
            <v>Bijnaur</v>
          </cell>
        </row>
        <row r="3365">
          <cell r="E3365" t="str">
            <v>QB20INV0623</v>
          </cell>
          <cell r="F3365" t="str">
            <v>Instakart Services Private Limited</v>
          </cell>
          <cell r="G3365" t="str">
            <v>Bijnaur</v>
          </cell>
        </row>
        <row r="3366">
          <cell r="E3366" t="str">
            <v>QB20INV0623</v>
          </cell>
          <cell r="F3366" t="str">
            <v>Instakart Services Private Limited</v>
          </cell>
          <cell r="G3366" t="str">
            <v>Bijnaur</v>
          </cell>
        </row>
        <row r="3367">
          <cell r="E3367" t="str">
            <v>QB20INV0623</v>
          </cell>
          <cell r="F3367" t="str">
            <v>Instakart Services Private Limited</v>
          </cell>
          <cell r="G3367" t="str">
            <v>Bijnaur</v>
          </cell>
        </row>
        <row r="3368">
          <cell r="E3368" t="str">
            <v>QB20INV0623</v>
          </cell>
          <cell r="F3368" t="str">
            <v>Instakart Services Private Limited</v>
          </cell>
          <cell r="G3368" t="str">
            <v>Bijnaur</v>
          </cell>
        </row>
        <row r="3369">
          <cell r="E3369" t="str">
            <v>QB20INV0623</v>
          </cell>
          <cell r="F3369" t="str">
            <v>Instakart Services Private Limited</v>
          </cell>
          <cell r="G3369" t="str">
            <v>Bijnaur</v>
          </cell>
        </row>
        <row r="3370">
          <cell r="E3370" t="str">
            <v>QB20INV0629</v>
          </cell>
          <cell r="F3370" t="str">
            <v>Instakart Services Private Limited</v>
          </cell>
          <cell r="G3370" t="str">
            <v>Thane</v>
          </cell>
        </row>
        <row r="3371">
          <cell r="E3371" t="str">
            <v>QB20INV0629</v>
          </cell>
          <cell r="F3371" t="str">
            <v>Instakart Services Private Limited</v>
          </cell>
          <cell r="G3371" t="str">
            <v>Thane</v>
          </cell>
        </row>
        <row r="3372">
          <cell r="E3372" t="str">
            <v>QB20INV0629</v>
          </cell>
          <cell r="F3372" t="str">
            <v>Instakart Services Private Limited</v>
          </cell>
          <cell r="G3372" t="str">
            <v>Thane</v>
          </cell>
        </row>
        <row r="3373">
          <cell r="E3373" t="str">
            <v>QB20INV0629</v>
          </cell>
          <cell r="F3373" t="str">
            <v>Instakart Services Private Limited</v>
          </cell>
          <cell r="G3373" t="str">
            <v>Thane</v>
          </cell>
        </row>
        <row r="3374">
          <cell r="E3374" t="str">
            <v>QB20INV0629</v>
          </cell>
          <cell r="F3374" t="str">
            <v>Instakart Services Private Limited</v>
          </cell>
          <cell r="G3374" t="str">
            <v>Thane</v>
          </cell>
        </row>
        <row r="3375">
          <cell r="E3375" t="str">
            <v>QB20INV0629</v>
          </cell>
          <cell r="F3375" t="str">
            <v>Instakart Services Private Limited</v>
          </cell>
          <cell r="G3375" t="str">
            <v>Thane</v>
          </cell>
        </row>
        <row r="3376">
          <cell r="E3376" t="str">
            <v>QB20INV0630</v>
          </cell>
          <cell r="F3376" t="str">
            <v>Instakart Services Private Limited</v>
          </cell>
          <cell r="G3376" t="str">
            <v>Gundlapochampally</v>
          </cell>
        </row>
        <row r="3377">
          <cell r="E3377" t="str">
            <v>QB20INV0630</v>
          </cell>
          <cell r="F3377" t="str">
            <v>Instakart Services Private Limited</v>
          </cell>
          <cell r="G3377" t="str">
            <v>Gundlapochampally</v>
          </cell>
        </row>
        <row r="3378">
          <cell r="E3378" t="str">
            <v>QB20INV0630</v>
          </cell>
          <cell r="F3378" t="str">
            <v>Instakart Services Private Limited</v>
          </cell>
          <cell r="G3378" t="str">
            <v>Gundlapochampally</v>
          </cell>
        </row>
        <row r="3379">
          <cell r="E3379" t="str">
            <v>QB20INV0630</v>
          </cell>
          <cell r="F3379" t="str">
            <v>Instakart Services Private Limited</v>
          </cell>
          <cell r="G3379" t="str">
            <v>Gundlapochampally</v>
          </cell>
        </row>
        <row r="3380">
          <cell r="E3380" t="str">
            <v>QB20INV0630</v>
          </cell>
          <cell r="F3380" t="str">
            <v>Instakart Services Private Limited</v>
          </cell>
          <cell r="G3380" t="str">
            <v>Gundlapochampally</v>
          </cell>
        </row>
        <row r="3381">
          <cell r="E3381" t="str">
            <v>QB20INV0630</v>
          </cell>
          <cell r="F3381" t="str">
            <v>Instakart Services Private Limited</v>
          </cell>
          <cell r="G3381" t="str">
            <v>Gundlapochampally</v>
          </cell>
        </row>
        <row r="3382">
          <cell r="E3382" t="str">
            <v>QB20INV0632</v>
          </cell>
          <cell r="F3382" t="str">
            <v>Instakart Services Private Limited</v>
          </cell>
          <cell r="G3382" t="str">
            <v>Thane</v>
          </cell>
        </row>
        <row r="3383">
          <cell r="E3383" t="str">
            <v>QB20INV0632</v>
          </cell>
          <cell r="F3383" t="str">
            <v>Instakart Services Private Limited</v>
          </cell>
          <cell r="G3383" t="str">
            <v>Thane</v>
          </cell>
        </row>
        <row r="3384">
          <cell r="E3384" t="str">
            <v>QB20INV0632</v>
          </cell>
          <cell r="F3384" t="str">
            <v>Instakart Services Private Limited</v>
          </cell>
          <cell r="G3384" t="str">
            <v>Thane</v>
          </cell>
        </row>
        <row r="3385">
          <cell r="E3385" t="str">
            <v>QB20INV0632</v>
          </cell>
          <cell r="F3385" t="str">
            <v>Instakart Services Private Limited</v>
          </cell>
          <cell r="G3385" t="str">
            <v>Thane</v>
          </cell>
        </row>
        <row r="3386">
          <cell r="E3386" t="str">
            <v>QB20INV0632</v>
          </cell>
          <cell r="F3386" t="str">
            <v>Instakart Services Private Limited</v>
          </cell>
          <cell r="G3386" t="str">
            <v>Thane</v>
          </cell>
        </row>
        <row r="3387">
          <cell r="E3387" t="str">
            <v>QB20INV0632</v>
          </cell>
          <cell r="F3387" t="str">
            <v>Instakart Services Private Limited</v>
          </cell>
          <cell r="G3387" t="str">
            <v>Thane</v>
          </cell>
        </row>
        <row r="3388">
          <cell r="E3388" t="str">
            <v>QB20INV0631</v>
          </cell>
          <cell r="F3388" t="str">
            <v>Instakart Services Private Limited</v>
          </cell>
          <cell r="G3388" t="str">
            <v>Bhagabatipur</v>
          </cell>
        </row>
        <row r="3389">
          <cell r="E3389" t="str">
            <v>QB20INV0631</v>
          </cell>
          <cell r="F3389" t="str">
            <v>Instakart Services Private Limited</v>
          </cell>
          <cell r="G3389" t="str">
            <v>Bhagabatipur</v>
          </cell>
        </row>
        <row r="3390">
          <cell r="E3390" t="str">
            <v>QB20INV0631</v>
          </cell>
          <cell r="F3390" t="str">
            <v>Instakart Services Private Limited</v>
          </cell>
          <cell r="G3390" t="str">
            <v>Bhagabatipur</v>
          </cell>
        </row>
        <row r="3391">
          <cell r="E3391" t="str">
            <v>QB20INV0631</v>
          </cell>
          <cell r="F3391" t="str">
            <v>Instakart Services Private Limited</v>
          </cell>
          <cell r="G3391" t="str">
            <v>Bhagabatipur</v>
          </cell>
        </row>
        <row r="3392">
          <cell r="E3392" t="str">
            <v>QB20INV0631</v>
          </cell>
          <cell r="F3392" t="str">
            <v>Instakart Services Private Limited</v>
          </cell>
          <cell r="G3392" t="str">
            <v>Bhagabatipur</v>
          </cell>
        </row>
        <row r="3393">
          <cell r="E3393" t="str">
            <v>QB20INV0631</v>
          </cell>
          <cell r="F3393" t="str">
            <v>Instakart Services Private Limited</v>
          </cell>
          <cell r="G3393" t="str">
            <v>Bhagabatipur</v>
          </cell>
        </row>
        <row r="3394">
          <cell r="E3394" t="str">
            <v>QB20INV0625</v>
          </cell>
          <cell r="F3394" t="str">
            <v>Instakart Services Private Limited</v>
          </cell>
          <cell r="G3394" t="str">
            <v>Haryana</v>
          </cell>
        </row>
        <row r="3395">
          <cell r="E3395" t="str">
            <v>QB20INV0625</v>
          </cell>
          <cell r="F3395" t="str">
            <v>Instakart Services Private Limited</v>
          </cell>
          <cell r="G3395" t="str">
            <v>Haryana</v>
          </cell>
        </row>
        <row r="3396">
          <cell r="E3396" t="str">
            <v>QB20INV0625</v>
          </cell>
          <cell r="F3396" t="str">
            <v>Instakart Services Private Limited</v>
          </cell>
          <cell r="G3396" t="str">
            <v>Haryana</v>
          </cell>
        </row>
        <row r="3397">
          <cell r="E3397" t="str">
            <v>QB20INV0625</v>
          </cell>
          <cell r="F3397" t="str">
            <v>Instakart Services Private Limited</v>
          </cell>
          <cell r="G3397" t="str">
            <v>Haryana</v>
          </cell>
        </row>
        <row r="3398">
          <cell r="E3398" t="str">
            <v>QB20INV0625</v>
          </cell>
          <cell r="F3398" t="str">
            <v>Instakart Services Private Limited</v>
          </cell>
          <cell r="G3398" t="str">
            <v>Haryana</v>
          </cell>
        </row>
        <row r="3399">
          <cell r="E3399" t="str">
            <v>QB20INV0625</v>
          </cell>
          <cell r="F3399" t="str">
            <v>Instakart Services Private Limited</v>
          </cell>
          <cell r="G3399" t="str">
            <v>Haryana</v>
          </cell>
        </row>
        <row r="3400">
          <cell r="E3400" t="str">
            <v>QB20INV0627</v>
          </cell>
          <cell r="F3400" t="str">
            <v>Instakart Services Private Limited</v>
          </cell>
          <cell r="G3400" t="str">
            <v>Howarh</v>
          </cell>
        </row>
        <row r="3401">
          <cell r="E3401" t="str">
            <v>QB20INV0627</v>
          </cell>
          <cell r="F3401" t="str">
            <v>Instakart Services Private Limited</v>
          </cell>
          <cell r="G3401" t="str">
            <v>Howarh</v>
          </cell>
        </row>
        <row r="3402">
          <cell r="E3402" t="str">
            <v>QB20INV0627</v>
          </cell>
          <cell r="F3402" t="str">
            <v>Instakart Services Private Limited</v>
          </cell>
          <cell r="G3402" t="str">
            <v>Howarh</v>
          </cell>
        </row>
        <row r="3403">
          <cell r="E3403" t="str">
            <v>QB20INV0627</v>
          </cell>
          <cell r="F3403" t="str">
            <v>Instakart Services Private Limited</v>
          </cell>
          <cell r="G3403" t="str">
            <v>Howarh</v>
          </cell>
        </row>
        <row r="3404">
          <cell r="E3404" t="str">
            <v>QB20INV0627</v>
          </cell>
          <cell r="F3404" t="str">
            <v>Instakart Services Private Limited</v>
          </cell>
          <cell r="G3404" t="str">
            <v>Howarh</v>
          </cell>
        </row>
        <row r="3405">
          <cell r="E3405" t="str">
            <v>QB20INV0627</v>
          </cell>
          <cell r="F3405" t="str">
            <v>Instakart Services Private Limited</v>
          </cell>
          <cell r="G3405" t="str">
            <v>Howarh</v>
          </cell>
        </row>
        <row r="3406">
          <cell r="E3406" t="str">
            <v>QB20INV0624</v>
          </cell>
          <cell r="F3406" t="str">
            <v>Instakart Services Private Limited</v>
          </cell>
          <cell r="G3406" t="str">
            <v>Gurgaon</v>
          </cell>
        </row>
        <row r="3407">
          <cell r="E3407" t="str">
            <v>QB20INV0624</v>
          </cell>
          <cell r="F3407" t="str">
            <v>Instakart Services Private Limited</v>
          </cell>
          <cell r="G3407" t="str">
            <v>Gurgaon</v>
          </cell>
        </row>
        <row r="3408">
          <cell r="E3408" t="str">
            <v>QB20INV0624</v>
          </cell>
          <cell r="F3408" t="str">
            <v>Instakart Services Private Limited</v>
          </cell>
          <cell r="G3408" t="str">
            <v>Gurgaon</v>
          </cell>
        </row>
        <row r="3409">
          <cell r="E3409" t="str">
            <v>QB20INV0624</v>
          </cell>
          <cell r="F3409" t="str">
            <v>Instakart Services Private Limited</v>
          </cell>
          <cell r="G3409" t="str">
            <v>Gurgaon</v>
          </cell>
        </row>
        <row r="3410">
          <cell r="E3410" t="str">
            <v>QB20INV0624</v>
          </cell>
          <cell r="F3410" t="str">
            <v>Instakart Services Private Limited</v>
          </cell>
          <cell r="G3410" t="str">
            <v>Gurgaon</v>
          </cell>
        </row>
        <row r="3411">
          <cell r="E3411" t="str">
            <v>QB20INV0624</v>
          </cell>
          <cell r="F3411" t="str">
            <v>Instakart Services Private Limited</v>
          </cell>
          <cell r="G3411" t="str">
            <v>Gurgaon</v>
          </cell>
        </row>
        <row r="3412">
          <cell r="E3412" t="str">
            <v>QB20INV0633</v>
          </cell>
          <cell r="F3412" t="str">
            <v>Instakart Services Private Limited</v>
          </cell>
          <cell r="G3412" t="str">
            <v>Chennai</v>
          </cell>
        </row>
        <row r="3413">
          <cell r="E3413" t="str">
            <v>QB20INV0633</v>
          </cell>
          <cell r="F3413" t="str">
            <v>Instakart Services Private Limited</v>
          </cell>
          <cell r="G3413" t="str">
            <v>Chennai</v>
          </cell>
        </row>
        <row r="3414">
          <cell r="E3414" t="str">
            <v>QB20INV0633</v>
          </cell>
          <cell r="F3414" t="str">
            <v>Instakart Services Private Limited</v>
          </cell>
          <cell r="G3414" t="str">
            <v>Chennai</v>
          </cell>
        </row>
        <row r="3415">
          <cell r="E3415" t="str">
            <v>QB20INV0633</v>
          </cell>
          <cell r="F3415" t="str">
            <v>Instakart Services Private Limited</v>
          </cell>
          <cell r="G3415" t="str">
            <v>Chennai</v>
          </cell>
        </row>
        <row r="3416">
          <cell r="E3416" t="str">
            <v>QB20INV0633</v>
          </cell>
          <cell r="F3416" t="str">
            <v>Instakart Services Private Limited</v>
          </cell>
          <cell r="G3416" t="str">
            <v>Chennai</v>
          </cell>
        </row>
        <row r="3417">
          <cell r="E3417" t="str">
            <v>QBLR/OP/2021/0011</v>
          </cell>
          <cell r="F3417" t="str">
            <v>Instakart Services Private Limited</v>
          </cell>
          <cell r="G3417" t="str">
            <v>Mumbai</v>
          </cell>
        </row>
        <row r="3418">
          <cell r="E3418" t="str">
            <v>QB20INV0634</v>
          </cell>
          <cell r="F3418" t="str">
            <v>Instakart Services Private Limited</v>
          </cell>
          <cell r="G3418" t="str">
            <v>Gujarat</v>
          </cell>
        </row>
        <row r="3419">
          <cell r="E3419" t="str">
            <v>QB20INV0634</v>
          </cell>
          <cell r="F3419" t="str">
            <v>Instakart Services Private Limited</v>
          </cell>
          <cell r="G3419" t="str">
            <v>Gujarat</v>
          </cell>
        </row>
        <row r="3420">
          <cell r="E3420" t="str">
            <v>QB20INV0634</v>
          </cell>
          <cell r="F3420" t="str">
            <v>Instakart Services Private Limited</v>
          </cell>
          <cell r="G3420" t="str">
            <v>Gujarat</v>
          </cell>
        </row>
        <row r="3421">
          <cell r="E3421" t="str">
            <v>QB20INV0634</v>
          </cell>
          <cell r="F3421" t="str">
            <v>Instakart Services Private Limited</v>
          </cell>
          <cell r="G3421" t="str">
            <v>Gujarat</v>
          </cell>
        </row>
        <row r="3422">
          <cell r="E3422" t="str">
            <v>QB20INV0649</v>
          </cell>
          <cell r="F3422" t="str">
            <v>Instakart Services Private Limited</v>
          </cell>
          <cell r="G3422" t="str">
            <v>Gurgaon</v>
          </cell>
        </row>
        <row r="3423">
          <cell r="E3423" t="str">
            <v>QB20INV0649</v>
          </cell>
          <cell r="F3423" t="str">
            <v>Instakart Services Private Limited</v>
          </cell>
          <cell r="G3423" t="str">
            <v>Gurgaon</v>
          </cell>
        </row>
        <row r="3424">
          <cell r="E3424" t="str">
            <v>QB20INV0649</v>
          </cell>
          <cell r="F3424" t="str">
            <v>Instakart Services Private Limited</v>
          </cell>
          <cell r="G3424" t="str">
            <v>Gurgaon</v>
          </cell>
        </row>
        <row r="3425">
          <cell r="E3425" t="str">
            <v>QB20INV0649</v>
          </cell>
          <cell r="F3425" t="str">
            <v>Instakart Services Private Limited</v>
          </cell>
          <cell r="G3425" t="str">
            <v>Gurgaon</v>
          </cell>
        </row>
        <row r="3426">
          <cell r="E3426" t="str">
            <v>QB20INV0649</v>
          </cell>
          <cell r="F3426" t="str">
            <v>Instakart Services Private Limited</v>
          </cell>
          <cell r="G3426" t="str">
            <v>Gurgaon</v>
          </cell>
        </row>
        <row r="3427">
          <cell r="E3427" t="str">
            <v>PB20STKOUT00028</v>
          </cell>
          <cell r="F3427" t="str">
            <v>Posiflex Technology(India) Pvt Ltd</v>
          </cell>
          <cell r="G3427" t="str">
            <v>Chennai</v>
          </cell>
        </row>
        <row r="3428">
          <cell r="E3428" t="str">
            <v>PIT/NR/2021/0034</v>
          </cell>
          <cell r="F3428" t="str">
            <v>Quinta Systems Pvt ltd</v>
          </cell>
          <cell r="G3428" t="str">
            <v>Mumbai</v>
          </cell>
        </row>
        <row r="3429">
          <cell r="E3429" t="str">
            <v>PB20INV1126</v>
          </cell>
          <cell r="F3429" t="str">
            <v>Hollasons Trading Company Private Limited</v>
          </cell>
          <cell r="G3429" t="str">
            <v>Bangalore</v>
          </cell>
        </row>
        <row r="3430">
          <cell r="E3430" t="str">
            <v>PB20INV1125</v>
          </cell>
          <cell r="F3430" t="str">
            <v>Hollasons Trading Company Private Limited</v>
          </cell>
          <cell r="G3430" t="str">
            <v>Bangalore</v>
          </cell>
        </row>
        <row r="3431">
          <cell r="E3431" t="str">
            <v>QB20INV0651</v>
          </cell>
          <cell r="F3431" t="str">
            <v>Bartech Data Systems Pvt Ltd</v>
          </cell>
          <cell r="G3431" t="str">
            <v>Palghar</v>
          </cell>
        </row>
        <row r="3432">
          <cell r="E3432" t="str">
            <v>QB20INV0651</v>
          </cell>
          <cell r="F3432" t="str">
            <v>Bartech Data Systems Pvt Ltd</v>
          </cell>
          <cell r="G3432" t="str">
            <v>Palghar</v>
          </cell>
        </row>
        <row r="3433">
          <cell r="E3433" t="str">
            <v>QB20INV0651</v>
          </cell>
          <cell r="F3433" t="str">
            <v>Bartech Data Systems Pvt Ltd</v>
          </cell>
          <cell r="G3433" t="str">
            <v>Palghar</v>
          </cell>
        </row>
        <row r="3434">
          <cell r="E3434" t="str">
            <v>QB20INV0651</v>
          </cell>
          <cell r="F3434" t="str">
            <v>Bartech Data Systems Pvt Ltd</v>
          </cell>
          <cell r="G3434" t="str">
            <v>Palghar</v>
          </cell>
        </row>
        <row r="3435">
          <cell r="E3435" t="str">
            <v>PB20INV1124</v>
          </cell>
          <cell r="F3435" t="str">
            <v>Quinta Systems Pvt ltd</v>
          </cell>
          <cell r="G3435" t="str">
            <v>Bangalore</v>
          </cell>
        </row>
        <row r="3436">
          <cell r="E3436" t="str">
            <v>PB20INV1124</v>
          </cell>
          <cell r="F3436" t="str">
            <v>Quinta Systems Pvt ltd</v>
          </cell>
          <cell r="G3436" t="str">
            <v>Bangalore</v>
          </cell>
        </row>
        <row r="3437">
          <cell r="E3437" t="str">
            <v>PB20INV1124</v>
          </cell>
          <cell r="F3437" t="str">
            <v>Quinta Systems Pvt ltd</v>
          </cell>
          <cell r="G3437" t="str">
            <v>Bangalore</v>
          </cell>
        </row>
        <row r="3438">
          <cell r="E3438" t="str">
            <v>PB20INV1118</v>
          </cell>
          <cell r="F3438" t="str">
            <v>Quinta Systems Pvt ltd</v>
          </cell>
          <cell r="G3438" t="str">
            <v>Bangalore</v>
          </cell>
        </row>
        <row r="3439">
          <cell r="E3439" t="str">
            <v>PB20INV1118</v>
          </cell>
          <cell r="F3439" t="str">
            <v>Quinta Systems Pvt ltd</v>
          </cell>
          <cell r="G3439" t="str">
            <v>Bangalore</v>
          </cell>
        </row>
        <row r="3440">
          <cell r="E3440" t="str">
            <v>PB20INV1118</v>
          </cell>
          <cell r="F3440" t="str">
            <v>Quinta Systems Pvt ltd</v>
          </cell>
          <cell r="G3440" t="str">
            <v>Bangalore</v>
          </cell>
        </row>
        <row r="3441">
          <cell r="E3441" t="str">
            <v>PB20INV1118</v>
          </cell>
          <cell r="F3441" t="str">
            <v>Quinta Systems Pvt ltd</v>
          </cell>
          <cell r="G3441" t="str">
            <v>Bangalore</v>
          </cell>
        </row>
        <row r="3442">
          <cell r="E3442" t="str">
            <v>PB20INV1118</v>
          </cell>
          <cell r="F3442" t="str">
            <v>Quinta Systems Pvt ltd</v>
          </cell>
          <cell r="G3442" t="str">
            <v>Bangalore</v>
          </cell>
        </row>
        <row r="3443">
          <cell r="E3443" t="str">
            <v>PB20INV1118</v>
          </cell>
          <cell r="F3443" t="str">
            <v>Quinta Systems Pvt ltd</v>
          </cell>
          <cell r="G3443" t="str">
            <v>Bangalore</v>
          </cell>
        </row>
        <row r="3444">
          <cell r="E3444" t="str">
            <v>PB20INV1118</v>
          </cell>
          <cell r="F3444" t="str">
            <v>Quinta Systems Pvt ltd</v>
          </cell>
          <cell r="G3444" t="str">
            <v>Bangalore</v>
          </cell>
        </row>
        <row r="3445">
          <cell r="E3445" t="str">
            <v>PB20INV1118</v>
          </cell>
          <cell r="F3445" t="str">
            <v>Quinta Systems Pvt ltd</v>
          </cell>
          <cell r="G3445" t="str">
            <v>Bangalore</v>
          </cell>
        </row>
        <row r="3446">
          <cell r="E3446" t="str">
            <v>PB20INV1118</v>
          </cell>
          <cell r="F3446" t="str">
            <v>Quinta Systems Pvt ltd</v>
          </cell>
          <cell r="G3446" t="str">
            <v>Bangalore</v>
          </cell>
        </row>
        <row r="3447">
          <cell r="E3447" t="str">
            <v>PB20INV1118</v>
          </cell>
          <cell r="F3447" t="str">
            <v>Quinta Systems Pvt ltd</v>
          </cell>
          <cell r="G3447" t="str">
            <v>Bangalore</v>
          </cell>
        </row>
        <row r="3448">
          <cell r="E3448" t="str">
            <v>PB20INV1120</v>
          </cell>
          <cell r="F3448" t="str">
            <v>Smart Solutions</v>
          </cell>
          <cell r="G3448" t="str">
            <v>New Delhi</v>
          </cell>
        </row>
        <row r="3449">
          <cell r="E3449" t="str">
            <v>PB20INV1120</v>
          </cell>
          <cell r="F3449" t="str">
            <v>Smart Solutions</v>
          </cell>
          <cell r="G3449" t="str">
            <v>New Delhi</v>
          </cell>
        </row>
        <row r="3450">
          <cell r="E3450" t="str">
            <v>PB20INV1122</v>
          </cell>
          <cell r="F3450" t="str">
            <v>Aegis Infoware Private Limited</v>
          </cell>
          <cell r="G3450" t="str">
            <v>Ahmedabad</v>
          </cell>
        </row>
        <row r="3451">
          <cell r="E3451" t="str">
            <v>PB20INV1122</v>
          </cell>
          <cell r="F3451" t="str">
            <v>Aegis Infoware Private Limited</v>
          </cell>
          <cell r="G3451" t="str">
            <v>Ahmedabad</v>
          </cell>
        </row>
        <row r="3452">
          <cell r="E3452" t="str">
            <v>PB20INV1123</v>
          </cell>
          <cell r="F3452" t="str">
            <v>Aegis Infoware Private Limited</v>
          </cell>
          <cell r="G3452" t="str">
            <v>Surat</v>
          </cell>
        </row>
        <row r="3453">
          <cell r="E3453" t="str">
            <v>PB20INV1123</v>
          </cell>
          <cell r="F3453" t="str">
            <v>Aegis Infoware Private Limited</v>
          </cell>
          <cell r="G3453" t="str">
            <v>Surat</v>
          </cell>
        </row>
        <row r="3454">
          <cell r="E3454" t="str">
            <v>PB20INV1123</v>
          </cell>
          <cell r="F3454" t="str">
            <v>Aegis Infoware Private Limited</v>
          </cell>
          <cell r="G3454" t="str">
            <v>Surat</v>
          </cell>
        </row>
        <row r="3455">
          <cell r="E3455" t="str">
            <v>PB20INV1123</v>
          </cell>
          <cell r="F3455" t="str">
            <v>Aegis Infoware Private Limited</v>
          </cell>
          <cell r="G3455" t="str">
            <v>Surat</v>
          </cell>
        </row>
        <row r="3456">
          <cell r="E3456" t="str">
            <v>PB20INV1123</v>
          </cell>
          <cell r="F3456" t="str">
            <v>Aegis Infoware Private Limited</v>
          </cell>
          <cell r="G3456" t="str">
            <v>Surat</v>
          </cell>
        </row>
        <row r="3457">
          <cell r="E3457" t="str">
            <v>PB20INV1123</v>
          </cell>
          <cell r="F3457" t="str">
            <v>Aegis Infoware Private Limited</v>
          </cell>
          <cell r="G3457" t="str">
            <v>Surat</v>
          </cell>
        </row>
        <row r="3458">
          <cell r="E3458" t="str">
            <v>PB20INV1119</v>
          </cell>
          <cell r="F3458" t="str">
            <v>Abakki iT Solutions</v>
          </cell>
          <cell r="G3458" t="str">
            <v>Bangalore</v>
          </cell>
        </row>
        <row r="3459">
          <cell r="E3459" t="str">
            <v>PB20INV1119</v>
          </cell>
          <cell r="F3459" t="str">
            <v>Abakki iT Solutions</v>
          </cell>
          <cell r="G3459" t="str">
            <v>Bangalore</v>
          </cell>
        </row>
        <row r="3460">
          <cell r="E3460" t="str">
            <v>PB20INV1119</v>
          </cell>
          <cell r="F3460" t="str">
            <v>Abakki iT Solutions</v>
          </cell>
          <cell r="G3460" t="str">
            <v>Bangalore</v>
          </cell>
        </row>
        <row r="3461">
          <cell r="E3461" t="str">
            <v>PB20INV1121</v>
          </cell>
          <cell r="F3461" t="str">
            <v>Abakki iT Solutions</v>
          </cell>
          <cell r="G3461" t="str">
            <v>Bangalore</v>
          </cell>
        </row>
        <row r="3462">
          <cell r="E3462" t="str">
            <v>PB20INV1121</v>
          </cell>
          <cell r="F3462" t="str">
            <v>Abakki iT Solutions</v>
          </cell>
          <cell r="G3462" t="str">
            <v>Bangalore</v>
          </cell>
        </row>
        <row r="3463">
          <cell r="E3463" t="str">
            <v>PB20INV1121</v>
          </cell>
          <cell r="F3463" t="str">
            <v>Abakki iT Solutions</v>
          </cell>
          <cell r="G3463" t="str">
            <v>Bangalore</v>
          </cell>
        </row>
        <row r="3464">
          <cell r="E3464" t="str">
            <v>BLR/OP/2021/0183</v>
          </cell>
          <cell r="F3464" t="str">
            <v>Posiflex Technology(India) Pvt Ltd</v>
          </cell>
          <cell r="G3464" t="str">
            <v>Bangalore</v>
          </cell>
        </row>
        <row r="3465">
          <cell r="E3465" t="str">
            <v>PB20INV1128</v>
          </cell>
          <cell r="F3465" t="str">
            <v xml:space="preserve">Clover Hospitalities </v>
          </cell>
          <cell r="G3465" t="str">
            <v>Bangalore</v>
          </cell>
        </row>
        <row r="3466">
          <cell r="E3466" t="str">
            <v>PB20INV1133</v>
          </cell>
          <cell r="F3466" t="str">
            <v>Smart Infotech</v>
          </cell>
          <cell r="G3466" t="str">
            <v>Bangalore</v>
          </cell>
        </row>
        <row r="3467">
          <cell r="E3467" t="str">
            <v>QB20INV0656</v>
          </cell>
          <cell r="F3467" t="str">
            <v>More Retail Limited</v>
          </cell>
          <cell r="G3467" t="str">
            <v>Kolkata</v>
          </cell>
        </row>
        <row r="3468">
          <cell r="E3468" t="str">
            <v>QB20INV0655</v>
          </cell>
          <cell r="F3468" t="str">
            <v>More Retail Limited</v>
          </cell>
          <cell r="G3468" t="str">
            <v>Chennai</v>
          </cell>
        </row>
        <row r="3469">
          <cell r="E3469" t="str">
            <v>QB20INV0657</v>
          </cell>
          <cell r="F3469" t="str">
            <v>More Retail Limited</v>
          </cell>
          <cell r="G3469" t="str">
            <v>Chennai</v>
          </cell>
        </row>
        <row r="3470">
          <cell r="E3470" t="str">
            <v>QB20INV0658</v>
          </cell>
          <cell r="F3470" t="str">
            <v>More Retail Limited</v>
          </cell>
          <cell r="G3470" t="str">
            <v>Alappuzha</v>
          </cell>
        </row>
        <row r="3471">
          <cell r="E3471" t="str">
            <v>PB20INV1132</v>
          </cell>
          <cell r="F3471" t="str">
            <v>AN FOOD FEAST</v>
          </cell>
          <cell r="G3471" t="str">
            <v>Mumbai</v>
          </cell>
        </row>
        <row r="3472">
          <cell r="E3472" t="str">
            <v>PB20INV1132</v>
          </cell>
          <cell r="F3472" t="str">
            <v>AN FOOD FEAST</v>
          </cell>
          <cell r="G3472" t="str">
            <v>Mumbai</v>
          </cell>
        </row>
        <row r="3473">
          <cell r="E3473" t="str">
            <v>PB20INV1132</v>
          </cell>
          <cell r="F3473" t="str">
            <v>AN FOOD FEAST</v>
          </cell>
          <cell r="G3473" t="str">
            <v>Mumbai</v>
          </cell>
        </row>
        <row r="3474">
          <cell r="E3474" t="str">
            <v>PB20INV1132</v>
          </cell>
          <cell r="F3474" t="str">
            <v>AN FOOD FEAST</v>
          </cell>
          <cell r="G3474" t="str">
            <v>Mumbai</v>
          </cell>
        </row>
        <row r="3475">
          <cell r="E3475" t="str">
            <v>QB20INV0659</v>
          </cell>
          <cell r="F3475" t="str">
            <v>SICK INDIA PRIVATE LIMITED</v>
          </cell>
          <cell r="G3475" t="str">
            <v>Palghar</v>
          </cell>
        </row>
        <row r="3476">
          <cell r="E3476" t="str">
            <v>QB20INV0653</v>
          </cell>
          <cell r="F3476" t="str">
            <v>Amazon Seller Services Private Limited</v>
          </cell>
          <cell r="G3476" t="str">
            <v>Bangalore</v>
          </cell>
        </row>
        <row r="3477">
          <cell r="E3477" t="str">
            <v>PIT/DEMO/OUT/0110</v>
          </cell>
          <cell r="F3477" t="str">
            <v>ALLTRONIX</v>
          </cell>
          <cell r="G3477" t="str">
            <v>Bangalore</v>
          </cell>
        </row>
        <row r="3478">
          <cell r="E3478" t="str">
            <v>BLR/OP/2021/0187</v>
          </cell>
          <cell r="F3478" t="str">
            <v>Posiflex Technology(India) Pvt Ltd</v>
          </cell>
          <cell r="G3478" t="str">
            <v>Bangalore</v>
          </cell>
        </row>
        <row r="3479">
          <cell r="E3479" t="str">
            <v>QB20INV0654</v>
          </cell>
          <cell r="F3479" t="str">
            <v>More Retail Limited</v>
          </cell>
          <cell r="G3479" t="str">
            <v>Delhi</v>
          </cell>
        </row>
        <row r="3480">
          <cell r="E3480" t="str">
            <v>QBLR/NR/2021/0088</v>
          </cell>
          <cell r="F3480" t="str">
            <v>Instakart Services Private Limited</v>
          </cell>
          <cell r="G3480" t="str">
            <v>Bangalore</v>
          </cell>
        </row>
        <row r="3481">
          <cell r="E3481" t="str">
            <v>PB20INV1129</v>
          </cell>
          <cell r="F3481" t="str">
            <v>Hardcastle Restaurants Pvt Ltd</v>
          </cell>
          <cell r="G3481" t="str">
            <v>Mumbai</v>
          </cell>
        </row>
        <row r="3482">
          <cell r="E3482" t="str">
            <v>PB20INV1129</v>
          </cell>
          <cell r="F3482" t="str">
            <v>Hardcastle Restaurants Pvt Ltd</v>
          </cell>
          <cell r="G3482" t="str">
            <v>Mumbai</v>
          </cell>
        </row>
        <row r="3483">
          <cell r="E3483" t="str">
            <v>PB20INV1129</v>
          </cell>
          <cell r="F3483" t="str">
            <v>Hardcastle Restaurants Pvt Ltd</v>
          </cell>
          <cell r="G3483" t="str">
            <v>Mumbai</v>
          </cell>
        </row>
        <row r="3484">
          <cell r="E3484" t="str">
            <v>PB20INV1129</v>
          </cell>
          <cell r="F3484" t="str">
            <v>Hardcastle Restaurants Pvt Ltd</v>
          </cell>
          <cell r="G3484" t="str">
            <v>Mumbai</v>
          </cell>
        </row>
        <row r="3485">
          <cell r="E3485" t="str">
            <v>PB20INV1137</v>
          </cell>
          <cell r="F3485" t="str">
            <v>Reliance Retail Limited</v>
          </cell>
          <cell r="G3485" t="str">
            <v>New Delhi</v>
          </cell>
        </row>
        <row r="3486">
          <cell r="E3486" t="str">
            <v>PB20INV1136</v>
          </cell>
          <cell r="F3486" t="str">
            <v>Reliance Retail Limited</v>
          </cell>
          <cell r="G3486" t="str">
            <v>New Delhi</v>
          </cell>
        </row>
        <row r="3487">
          <cell r="E3487" t="str">
            <v>PB20INV1139</v>
          </cell>
          <cell r="F3487" t="str">
            <v>Decathlon Sports India Pvt Ltd</v>
          </cell>
          <cell r="G3487" t="str">
            <v>Pune</v>
          </cell>
        </row>
        <row r="3488">
          <cell r="E3488" t="str">
            <v>PB20INV1139</v>
          </cell>
          <cell r="F3488" t="str">
            <v>Decathlon Sports India Pvt Ltd</v>
          </cell>
          <cell r="G3488" t="str">
            <v>Pune</v>
          </cell>
        </row>
        <row r="3489">
          <cell r="E3489" t="str">
            <v>PB20INV1139</v>
          </cell>
          <cell r="F3489" t="str">
            <v>Decathlon Sports India Pvt Ltd</v>
          </cell>
          <cell r="G3489" t="str">
            <v>Pune</v>
          </cell>
        </row>
        <row r="3490">
          <cell r="E3490" t="str">
            <v>PB20INV1139</v>
          </cell>
          <cell r="F3490" t="str">
            <v>Decathlon Sports India Pvt Ltd</v>
          </cell>
          <cell r="G3490" t="str">
            <v>Pune</v>
          </cell>
        </row>
        <row r="3491">
          <cell r="E3491" t="str">
            <v>PB20INV1127</v>
          </cell>
          <cell r="F3491" t="str">
            <v>ITeSys Technologies Pvt Ltd/Prime Barcode Solutions</v>
          </cell>
          <cell r="G3491" t="str">
            <v>Secunderabad</v>
          </cell>
        </row>
        <row r="3492">
          <cell r="E3492" t="str">
            <v>PB20INV1127</v>
          </cell>
          <cell r="F3492" t="str">
            <v>ITeSys Technologies Pvt Ltd/Prime Barcode Solutions</v>
          </cell>
          <cell r="G3492" t="str">
            <v>Secunderabad</v>
          </cell>
        </row>
        <row r="3493">
          <cell r="E3493" t="str">
            <v>PB20INV1127</v>
          </cell>
          <cell r="F3493" t="str">
            <v>ITeSys Technologies Pvt Ltd/Prime Barcode Solutions</v>
          </cell>
          <cell r="G3493" t="str">
            <v>Secunderabad</v>
          </cell>
        </row>
        <row r="3494">
          <cell r="E3494" t="str">
            <v>PB20INV1127</v>
          </cell>
          <cell r="F3494" t="str">
            <v>ITeSys Technologies Pvt Ltd/Prime Barcode Solutions</v>
          </cell>
          <cell r="G3494" t="str">
            <v>Secunderabad</v>
          </cell>
        </row>
        <row r="3495">
          <cell r="E3495" t="str">
            <v>PB20INV1127</v>
          </cell>
          <cell r="F3495" t="str">
            <v>ITeSys Technologies Pvt Ltd/Prime Barcode Solutions</v>
          </cell>
          <cell r="G3495" t="str">
            <v>Secunderabad</v>
          </cell>
        </row>
        <row r="3496">
          <cell r="E3496" t="str">
            <v>PB20INV1127</v>
          </cell>
          <cell r="F3496" t="str">
            <v>ITeSys Technologies Pvt Ltd/Prime Barcode Solutions</v>
          </cell>
          <cell r="G3496" t="str">
            <v>Secunderabad</v>
          </cell>
        </row>
        <row r="3497">
          <cell r="E3497" t="str">
            <v>PB20INV1127</v>
          </cell>
          <cell r="F3497" t="str">
            <v>ITeSys Technologies Pvt Ltd/Prime Barcode Solutions</v>
          </cell>
          <cell r="G3497" t="str">
            <v>Secunderabad</v>
          </cell>
        </row>
        <row r="3498">
          <cell r="E3498" t="str">
            <v>PB20INV1130</v>
          </cell>
          <cell r="F3498" t="str">
            <v>Hardcastle Restaurants Pvt Ltd</v>
          </cell>
          <cell r="G3498" t="str">
            <v>Bangalore</v>
          </cell>
        </row>
        <row r="3499">
          <cell r="E3499" t="str">
            <v>PB20INV1130</v>
          </cell>
          <cell r="F3499" t="str">
            <v>Hardcastle Restaurants Pvt Ltd</v>
          </cell>
          <cell r="G3499" t="str">
            <v>Bangalore</v>
          </cell>
        </row>
        <row r="3500">
          <cell r="E3500" t="str">
            <v>PB20INV1130</v>
          </cell>
          <cell r="F3500" t="str">
            <v>Hardcastle Restaurants Pvt Ltd</v>
          </cell>
          <cell r="G3500" t="str">
            <v>Bangalore</v>
          </cell>
        </row>
        <row r="3501">
          <cell r="E3501" t="str">
            <v>PB20INV1135</v>
          </cell>
          <cell r="F3501" t="str">
            <v>Quinta Systems Pvt ltd</v>
          </cell>
          <cell r="G3501" t="str">
            <v>Bangalore</v>
          </cell>
        </row>
        <row r="3502">
          <cell r="E3502" t="str">
            <v>QB20INV0626</v>
          </cell>
          <cell r="F3502" t="str">
            <v>Instakart Services Private Limited</v>
          </cell>
          <cell r="G3502" t="str">
            <v>Bangalore</v>
          </cell>
        </row>
        <row r="3503">
          <cell r="E3503" t="str">
            <v>QB20INV0626</v>
          </cell>
          <cell r="F3503" t="str">
            <v>Instakart Services Private Limited</v>
          </cell>
          <cell r="G3503" t="str">
            <v>Bangalore</v>
          </cell>
        </row>
        <row r="3504">
          <cell r="E3504" t="str">
            <v>QB20INV0626</v>
          </cell>
          <cell r="F3504" t="str">
            <v>Instakart Services Private Limited</v>
          </cell>
          <cell r="G3504" t="str">
            <v>Bangalore</v>
          </cell>
        </row>
        <row r="3505">
          <cell r="E3505" t="str">
            <v>QB20INV0626</v>
          </cell>
          <cell r="F3505" t="str">
            <v>Instakart Services Private Limited</v>
          </cell>
          <cell r="G3505" t="str">
            <v>Bangalore</v>
          </cell>
        </row>
        <row r="3506">
          <cell r="E3506" t="str">
            <v>QB20INV0626</v>
          </cell>
          <cell r="F3506" t="str">
            <v>Instakart Services Private Limited</v>
          </cell>
          <cell r="G3506" t="str">
            <v>Bangalore</v>
          </cell>
        </row>
        <row r="3507">
          <cell r="E3507" t="str">
            <v>QB20INV0626</v>
          </cell>
          <cell r="F3507" t="str">
            <v>Instakart Services Private Limited</v>
          </cell>
          <cell r="G3507" t="str">
            <v>Bangalore</v>
          </cell>
        </row>
        <row r="3508">
          <cell r="E3508" t="str">
            <v>QBLR/DEMO/OUT/0269</v>
          </cell>
          <cell r="F3508" t="str">
            <v>Honeywell Automation India</v>
          </cell>
          <cell r="G3508" t="str">
            <v>Mumbai</v>
          </cell>
        </row>
        <row r="3509">
          <cell r="E3509" t="str">
            <v>QBLR/DEMO/OUT/0270</v>
          </cell>
          <cell r="F3509" t="str">
            <v>Honeywell Automation India</v>
          </cell>
          <cell r="G3509" t="str">
            <v>Mumbai</v>
          </cell>
        </row>
        <row r="3510">
          <cell r="E3510" t="str">
            <v>PB20INV1141</v>
          </cell>
          <cell r="F3510" t="str">
            <v>DISHANT IMPEX PVT LTD</v>
          </cell>
          <cell r="G3510" t="str">
            <v>Fariabad</v>
          </cell>
        </row>
        <row r="3511">
          <cell r="E3511" t="str">
            <v>PB20INV1141</v>
          </cell>
          <cell r="F3511" t="str">
            <v>DISHANT IMPEX PVT LTD</v>
          </cell>
          <cell r="G3511" t="str">
            <v>Fariabad</v>
          </cell>
        </row>
        <row r="3512">
          <cell r="E3512" t="str">
            <v>PB20INV1140</v>
          </cell>
          <cell r="F3512" t="str">
            <v>Supreme Computers India Pvt Ltd</v>
          </cell>
          <cell r="G3512" t="str">
            <v>Chennai</v>
          </cell>
        </row>
        <row r="3513">
          <cell r="E3513" t="str">
            <v>PB20INV1140</v>
          </cell>
          <cell r="F3513" t="str">
            <v>Supreme Computers India Pvt Ltd</v>
          </cell>
          <cell r="G3513" t="str">
            <v>Chennai</v>
          </cell>
        </row>
        <row r="3514">
          <cell r="E3514" t="str">
            <v>PB20INV1140</v>
          </cell>
          <cell r="F3514" t="str">
            <v>Supreme Computers India Pvt Ltd</v>
          </cell>
          <cell r="G3514" t="str">
            <v>Chennai</v>
          </cell>
        </row>
        <row r="3515">
          <cell r="E3515" t="str">
            <v>PB20INV1140</v>
          </cell>
          <cell r="F3515" t="str">
            <v>Supreme Computers India Pvt Ltd</v>
          </cell>
          <cell r="G3515" t="str">
            <v>Chennai</v>
          </cell>
        </row>
        <row r="3516">
          <cell r="E3516" t="str">
            <v>PB20INV1140</v>
          </cell>
          <cell r="F3516" t="str">
            <v>Supreme Computers India Pvt Ltd</v>
          </cell>
          <cell r="G3516" t="str">
            <v>Chennai</v>
          </cell>
        </row>
        <row r="3517">
          <cell r="E3517" t="str">
            <v>PB20INV1140</v>
          </cell>
          <cell r="F3517" t="str">
            <v>Supreme Computers India Pvt Ltd</v>
          </cell>
          <cell r="G3517" t="str">
            <v>Chennai</v>
          </cell>
        </row>
        <row r="3518">
          <cell r="E3518" t="str">
            <v>PIT20INV00041</v>
          </cell>
          <cell r="F3518" t="str">
            <v>Posiflex Technology(India) Pvt Ltd</v>
          </cell>
          <cell r="G3518" t="str">
            <v>Bangalore</v>
          </cell>
        </row>
        <row r="3519">
          <cell r="E3519" t="str">
            <v>PB20INV1143</v>
          </cell>
          <cell r="F3519" t="str">
            <v>Quinta Systems Pvt ltd</v>
          </cell>
          <cell r="G3519" t="str">
            <v>Bangalore</v>
          </cell>
        </row>
        <row r="3520">
          <cell r="E3520" t="str">
            <v>PB20INV1143</v>
          </cell>
          <cell r="F3520" t="str">
            <v>Quinta Systems Pvt ltd</v>
          </cell>
          <cell r="G3520" t="str">
            <v>Bangalore</v>
          </cell>
        </row>
        <row r="3521">
          <cell r="E3521" t="str">
            <v>PB20INV1134</v>
          </cell>
          <cell r="F3521" t="str">
            <v>Burger King India Pvt Ltd</v>
          </cell>
          <cell r="G3521" t="str">
            <v>Pune</v>
          </cell>
        </row>
        <row r="3522">
          <cell r="E3522" t="str">
            <v>PIT/DEMO/OUT/0111</v>
          </cell>
          <cell r="F3522" t="str">
            <v>Sogo Computers Pvt Ltd</v>
          </cell>
          <cell r="G3522" t="str">
            <v>BAngalore</v>
          </cell>
        </row>
        <row r="3523">
          <cell r="E3523" t="str">
            <v>PB20INV1146</v>
          </cell>
          <cell r="F3523" t="str">
            <v>Hollasons Trading Company Private Limited</v>
          </cell>
          <cell r="G3523" t="str">
            <v>Bangalore</v>
          </cell>
        </row>
        <row r="3524">
          <cell r="E3524" t="str">
            <v>PB20INV1117</v>
          </cell>
          <cell r="F3524" t="str">
            <v>Hollasons Trading Company Private Limited</v>
          </cell>
          <cell r="G3524" t="str">
            <v>Bangalore</v>
          </cell>
        </row>
        <row r="3525">
          <cell r="E3525" t="str">
            <v>PB20INV1117</v>
          </cell>
          <cell r="F3525" t="str">
            <v>Hollasons Trading Company Private Limited</v>
          </cell>
          <cell r="G3525" t="str">
            <v>Bangalore</v>
          </cell>
        </row>
        <row r="3526">
          <cell r="E3526" t="str">
            <v>PB20INV1085</v>
          </cell>
          <cell r="F3526" t="str">
            <v>Burger King India Pvt Ltd</v>
          </cell>
          <cell r="G3526" t="str">
            <v>Bangalore</v>
          </cell>
        </row>
        <row r="3527">
          <cell r="E3527" t="str">
            <v>PB20INV1085</v>
          </cell>
          <cell r="F3527" t="str">
            <v>Burger King India Pvt Ltd</v>
          </cell>
          <cell r="G3527" t="str">
            <v>Bangalore</v>
          </cell>
        </row>
        <row r="3528">
          <cell r="E3528" t="str">
            <v>PB20INV1085</v>
          </cell>
          <cell r="F3528" t="str">
            <v>Burger King India Pvt Ltd</v>
          </cell>
          <cell r="G3528" t="str">
            <v>Bangalore</v>
          </cell>
        </row>
        <row r="3529">
          <cell r="E3529" t="str">
            <v>PB20INV1085</v>
          </cell>
          <cell r="F3529" t="str">
            <v>Burger King India Pvt Ltd</v>
          </cell>
          <cell r="G3529" t="str">
            <v>Bangalore</v>
          </cell>
        </row>
        <row r="3530">
          <cell r="E3530" t="str">
            <v>PB20INV1085</v>
          </cell>
          <cell r="F3530" t="str">
            <v>Burger King India Pvt Ltd</v>
          </cell>
          <cell r="G3530" t="str">
            <v>Bangalore</v>
          </cell>
        </row>
        <row r="3531">
          <cell r="E3531" t="str">
            <v>PB20INV1085</v>
          </cell>
          <cell r="F3531" t="str">
            <v>Burger King India Pvt Ltd</v>
          </cell>
          <cell r="G3531" t="str">
            <v>Bangalore</v>
          </cell>
        </row>
        <row r="3532">
          <cell r="E3532" t="str">
            <v>PB20INV1085</v>
          </cell>
          <cell r="F3532" t="str">
            <v>Burger King India Pvt Ltd</v>
          </cell>
          <cell r="G3532" t="str">
            <v>Bangalore</v>
          </cell>
        </row>
        <row r="3533">
          <cell r="E3533" t="str">
            <v>PB20INV1085</v>
          </cell>
          <cell r="F3533" t="str">
            <v>Burger King India Pvt Ltd</v>
          </cell>
          <cell r="G3533" t="str">
            <v>Bangalore</v>
          </cell>
        </row>
        <row r="3534">
          <cell r="E3534" t="str">
            <v>PB20INV1085</v>
          </cell>
          <cell r="F3534" t="str">
            <v>Burger King India Pvt Ltd</v>
          </cell>
          <cell r="G3534" t="str">
            <v>Bangalore</v>
          </cell>
        </row>
        <row r="3535">
          <cell r="E3535" t="str">
            <v>PB20INV1085</v>
          </cell>
          <cell r="F3535" t="str">
            <v>Burger King India Pvt Ltd</v>
          </cell>
          <cell r="G3535" t="str">
            <v>Bangalore</v>
          </cell>
        </row>
        <row r="3536">
          <cell r="E3536" t="str">
            <v>QB20INV0661</v>
          </cell>
          <cell r="F3536" t="str">
            <v>Amazon Seller Services Private Limited</v>
          </cell>
          <cell r="G3536" t="str">
            <v>Thane</v>
          </cell>
        </row>
        <row r="3537">
          <cell r="E3537" t="str">
            <v>QB20INV0661</v>
          </cell>
          <cell r="F3537" t="str">
            <v>Amazon Seller Services Private Limited</v>
          </cell>
          <cell r="G3537" t="str">
            <v>Thane</v>
          </cell>
        </row>
        <row r="3538">
          <cell r="E3538" t="str">
            <v>PB20INV1142</v>
          </cell>
          <cell r="F3538" t="str">
            <v>Quinta Systems Pvt ltd</v>
          </cell>
          <cell r="G3538" t="str">
            <v>Bangalore</v>
          </cell>
        </row>
        <row r="3539">
          <cell r="E3539" t="str">
            <v>QBLR/NR/2021/0093</v>
          </cell>
          <cell r="F3539" t="str">
            <v>Instakart Services Private Limited</v>
          </cell>
          <cell r="G3539" t="str">
            <v>Jhajjar</v>
          </cell>
        </row>
        <row r="3540">
          <cell r="E3540" t="str">
            <v>QBLR/NR/2021/0091</v>
          </cell>
          <cell r="F3540" t="str">
            <v>Instakart Services Private Limited</v>
          </cell>
          <cell r="G3540" t="str">
            <v>Hyderabad</v>
          </cell>
        </row>
        <row r="3541">
          <cell r="E3541" t="str">
            <v>QBLR/NR/2021/0092</v>
          </cell>
          <cell r="F3541" t="str">
            <v>Instakart Services Private Limited</v>
          </cell>
          <cell r="G3541" t="str">
            <v>Hosur</v>
          </cell>
        </row>
        <row r="3542">
          <cell r="E3542" t="str">
            <v>QBLR/NR/2021/0094</v>
          </cell>
          <cell r="F3542" t="str">
            <v>Instakart Services Private Limited</v>
          </cell>
          <cell r="G3542" t="str">
            <v>Bangalore</v>
          </cell>
        </row>
        <row r="3543">
          <cell r="E3543" t="str">
            <v>PB20INV1150</v>
          </cell>
          <cell r="F3543" t="str">
            <v>Aegis Infoware Private Limited</v>
          </cell>
          <cell r="G3543" t="str">
            <v>Ahmedabad</v>
          </cell>
        </row>
        <row r="3544">
          <cell r="E3544" t="str">
            <v>PB20INV1150</v>
          </cell>
          <cell r="F3544" t="str">
            <v>Aegis Infoware Private Limited</v>
          </cell>
          <cell r="G3544" t="str">
            <v>Ahmedabad</v>
          </cell>
        </row>
        <row r="3545">
          <cell r="E3545" t="str">
            <v>QB20INV0660</v>
          </cell>
          <cell r="F3545" t="str">
            <v>AMAZE INDIA</v>
          </cell>
          <cell r="G3545" t="str">
            <v>Bangalore</v>
          </cell>
        </row>
        <row r="3546">
          <cell r="E3546" t="str">
            <v>PB20INV1147</v>
          </cell>
          <cell r="F3546" t="str">
            <v>Aegis Infoware Private Limited</v>
          </cell>
          <cell r="G3546" t="str">
            <v>Ahmedabad</v>
          </cell>
        </row>
        <row r="3547">
          <cell r="E3547" t="str">
            <v>PB20INV1147</v>
          </cell>
          <cell r="F3547" t="str">
            <v>Aegis Infoware Private Limited</v>
          </cell>
          <cell r="G3547" t="str">
            <v>Ahmedabad</v>
          </cell>
        </row>
        <row r="3548">
          <cell r="E3548" t="str">
            <v>PB20INV1144</v>
          </cell>
          <cell r="F3548" t="str">
            <v>Supreme Computers India Pvt Ltd</v>
          </cell>
          <cell r="G3548" t="str">
            <v>Gandhipuram</v>
          </cell>
        </row>
        <row r="3549">
          <cell r="E3549" t="str">
            <v>PB20INV1144</v>
          </cell>
          <cell r="F3549" t="str">
            <v>Supreme Computers India Pvt Ltd</v>
          </cell>
          <cell r="G3549" t="str">
            <v>Gandhipuram</v>
          </cell>
        </row>
        <row r="3550">
          <cell r="E3550" t="str">
            <v>PB20INV1144</v>
          </cell>
          <cell r="F3550" t="str">
            <v>Supreme Computers India Pvt Ltd</v>
          </cell>
          <cell r="G3550" t="str">
            <v>Gandhipuram</v>
          </cell>
        </row>
        <row r="3551">
          <cell r="E3551" t="str">
            <v>PB20INV1144</v>
          </cell>
          <cell r="F3551" t="str">
            <v>Supreme Computers India Pvt Ltd</v>
          </cell>
          <cell r="G3551" t="str">
            <v>Gandhipuram</v>
          </cell>
        </row>
        <row r="3552">
          <cell r="E3552" t="str">
            <v>PB20INV1144</v>
          </cell>
          <cell r="F3552" t="str">
            <v>Supreme Computers India Pvt Ltd</v>
          </cell>
          <cell r="G3552" t="str">
            <v>Gandhipuram</v>
          </cell>
        </row>
        <row r="3553">
          <cell r="E3553" t="str">
            <v>PB20INV1144</v>
          </cell>
          <cell r="F3553" t="str">
            <v>Supreme Computers India Pvt Ltd</v>
          </cell>
          <cell r="G3553" t="str">
            <v>Gandhipuram</v>
          </cell>
        </row>
        <row r="3554">
          <cell r="E3554" t="str">
            <v>PB20INV1144</v>
          </cell>
          <cell r="F3554" t="str">
            <v>Supreme Computers India Pvt Ltd</v>
          </cell>
          <cell r="G3554" t="str">
            <v>Gandhipuram</v>
          </cell>
        </row>
        <row r="3555">
          <cell r="E3555" t="str">
            <v>PB20INV1153</v>
          </cell>
          <cell r="F3555" t="str">
            <v>5th Dimension</v>
          </cell>
          <cell r="G3555" t="str">
            <v>Pune</v>
          </cell>
        </row>
        <row r="3556">
          <cell r="E3556" t="str">
            <v>PB20INV1153</v>
          </cell>
          <cell r="F3556" t="str">
            <v>5th Dimension</v>
          </cell>
          <cell r="G3556" t="str">
            <v>Pune</v>
          </cell>
        </row>
        <row r="3557">
          <cell r="E3557" t="str">
            <v>PB20INV1153</v>
          </cell>
          <cell r="F3557" t="str">
            <v>5th Dimension</v>
          </cell>
          <cell r="G3557" t="str">
            <v>Pune</v>
          </cell>
        </row>
        <row r="3558">
          <cell r="E3558" t="str">
            <v>PB20INV1148</v>
          </cell>
          <cell r="F3558" t="str">
            <v>Reliance Retail Limited</v>
          </cell>
          <cell r="G3558" t="str">
            <v>Vijayawada</v>
          </cell>
        </row>
        <row r="3559">
          <cell r="E3559" t="str">
            <v>PB20INV1152</v>
          </cell>
          <cell r="F3559" t="str">
            <v>Coffee Day Econ Private Limited</v>
          </cell>
          <cell r="G3559" t="str">
            <v>Bangalore</v>
          </cell>
        </row>
        <row r="3560">
          <cell r="E3560" t="str">
            <v>PB20INV1149</v>
          </cell>
          <cell r="F3560" t="str">
            <v>Burman Hospitality Private Limited</v>
          </cell>
          <cell r="G3560" t="str">
            <v>New Delhi</v>
          </cell>
        </row>
        <row r="3561">
          <cell r="E3561" t="str">
            <v>PB20INV1149</v>
          </cell>
          <cell r="F3561" t="str">
            <v>Burman Hospitality Private Limited</v>
          </cell>
          <cell r="G3561" t="str">
            <v>New Delhi</v>
          </cell>
        </row>
        <row r="3562">
          <cell r="E3562" t="str">
            <v>PB20INV1145</v>
          </cell>
          <cell r="F3562" t="str">
            <v>Chill"s Grill &amp; Bar</v>
          </cell>
          <cell r="G3562" t="str">
            <v>Delhi</v>
          </cell>
        </row>
        <row r="3563">
          <cell r="E3563" t="str">
            <v>PB20INV1151</v>
          </cell>
          <cell r="F3563" t="str">
            <v>AASHITECH</v>
          </cell>
          <cell r="G3563" t="str">
            <v>Mumbai</v>
          </cell>
        </row>
        <row r="3564">
          <cell r="E3564" t="str">
            <v>PB20INV1151</v>
          </cell>
          <cell r="F3564" t="str">
            <v>AASHITECH</v>
          </cell>
          <cell r="G3564" t="str">
            <v>Mumbai</v>
          </cell>
        </row>
        <row r="3565">
          <cell r="E3565" t="str">
            <v>PIT/NR/2021/0037</v>
          </cell>
          <cell r="F3565" t="str">
            <v xml:space="preserve">Teletech Services </v>
          </cell>
          <cell r="G3565" t="str">
            <v>Mumbai</v>
          </cell>
        </row>
        <row r="3566">
          <cell r="E3566" t="str">
            <v>PIT20INV00042</v>
          </cell>
          <cell r="F3566" t="str">
            <v>Bisotech India Pvt Ltd</v>
          </cell>
          <cell r="G3566" t="str">
            <v>Pune</v>
          </cell>
        </row>
        <row r="3567">
          <cell r="E3567" t="str">
            <v>PB20INV1160</v>
          </cell>
          <cell r="F3567" t="str">
            <v>Quinta Systems Pvt ltd</v>
          </cell>
          <cell r="G3567" t="str">
            <v>Bangalore</v>
          </cell>
        </row>
        <row r="3568">
          <cell r="E3568" t="str">
            <v>PB20INV1160</v>
          </cell>
          <cell r="F3568" t="str">
            <v>Quinta Systems Pvt ltd</v>
          </cell>
          <cell r="G3568" t="str">
            <v>Bangalore</v>
          </cell>
        </row>
        <row r="3569">
          <cell r="E3569" t="str">
            <v>PB20INV1160</v>
          </cell>
          <cell r="F3569" t="str">
            <v>Quinta Systems Pvt ltd</v>
          </cell>
          <cell r="G3569" t="str">
            <v>Bangalore</v>
          </cell>
        </row>
        <row r="3570">
          <cell r="E3570" t="str">
            <v>PB20INV1161</v>
          </cell>
          <cell r="F3570" t="str">
            <v>Supreme Computers India Pvt Ltd</v>
          </cell>
          <cell r="G3570" t="str">
            <v>Chennai</v>
          </cell>
        </row>
        <row r="3571">
          <cell r="E3571" t="str">
            <v>PB20INV1161</v>
          </cell>
          <cell r="F3571" t="str">
            <v>Supreme Computers India Pvt Ltd</v>
          </cell>
          <cell r="G3571" t="str">
            <v>Chennai</v>
          </cell>
        </row>
        <row r="3572">
          <cell r="E3572" t="str">
            <v>PB20INV1161</v>
          </cell>
          <cell r="F3572" t="str">
            <v>Supreme Computers India Pvt Ltd</v>
          </cell>
          <cell r="G3572" t="str">
            <v>Chennai</v>
          </cell>
        </row>
        <row r="3573">
          <cell r="E3573" t="str">
            <v>PB20INV1161</v>
          </cell>
          <cell r="F3573" t="str">
            <v>Supreme Computers India Pvt Ltd</v>
          </cell>
          <cell r="G3573" t="str">
            <v>Chennai</v>
          </cell>
        </row>
        <row r="3574">
          <cell r="E3574" t="str">
            <v>PB20INV1161</v>
          </cell>
          <cell r="F3574" t="str">
            <v>Supreme Computers India Pvt Ltd</v>
          </cell>
          <cell r="G3574" t="str">
            <v>Chennai</v>
          </cell>
        </row>
        <row r="3575">
          <cell r="E3575" t="str">
            <v>PB20INV1162</v>
          </cell>
          <cell r="F3575" t="str">
            <v>AASHITECH/Semnox Solutions Pvt Ltd</v>
          </cell>
          <cell r="G3575" t="str">
            <v>Mumbai/Mangalore</v>
          </cell>
        </row>
        <row r="3576">
          <cell r="E3576" t="str">
            <v>PB20INV1162</v>
          </cell>
          <cell r="F3576" t="str">
            <v>AASHITECH/Semnox Solutions Pvt Ltd</v>
          </cell>
          <cell r="G3576" t="str">
            <v>Mumbai/Mangalore</v>
          </cell>
        </row>
        <row r="3577">
          <cell r="E3577" t="str">
            <v>PB20INV1162</v>
          </cell>
          <cell r="F3577" t="str">
            <v>AASHITECH/Semnox Solutions Pvt Ltd</v>
          </cell>
          <cell r="G3577" t="str">
            <v>Mumbai/Mangalore</v>
          </cell>
        </row>
        <row r="3578">
          <cell r="E3578" t="str">
            <v>PB20INV1164</v>
          </cell>
          <cell r="F3578" t="str">
            <v>Supreme Computers India Pvt Ltd</v>
          </cell>
          <cell r="G3578" t="str">
            <v>Gandhipuram</v>
          </cell>
        </row>
        <row r="3579">
          <cell r="E3579" t="str">
            <v>PB20INV1164</v>
          </cell>
          <cell r="F3579" t="str">
            <v>Supreme Computers India Pvt Ltd</v>
          </cell>
          <cell r="G3579" t="str">
            <v>Gandhipuram</v>
          </cell>
        </row>
        <row r="3580">
          <cell r="E3580" t="str">
            <v>PB20INV1164</v>
          </cell>
          <cell r="F3580" t="str">
            <v>Supreme Computers India Pvt Ltd</v>
          </cell>
          <cell r="G3580" t="str">
            <v>Gandhipuram</v>
          </cell>
        </row>
        <row r="3581">
          <cell r="E3581" t="str">
            <v>PB20INV1165</v>
          </cell>
          <cell r="F3581" t="str">
            <v>Amnex Infotechnologies Pvt Ltd</v>
          </cell>
          <cell r="G3581" t="str">
            <v>Ahmedabad</v>
          </cell>
        </row>
        <row r="3582">
          <cell r="E3582" t="str">
            <v>PB20INV1165</v>
          </cell>
          <cell r="F3582" t="str">
            <v>Amnex Infotechnologies Pvt Ltd</v>
          </cell>
          <cell r="G3582" t="str">
            <v>Ahmedabad</v>
          </cell>
        </row>
        <row r="3583">
          <cell r="E3583" t="str">
            <v>PB20INV1163</v>
          </cell>
          <cell r="F3583" t="str">
            <v>Prime Barcode Solutions</v>
          </cell>
          <cell r="G3583" t="str">
            <v>Secunderabad</v>
          </cell>
        </row>
        <row r="3584">
          <cell r="E3584" t="str">
            <v>PB20INV1163</v>
          </cell>
          <cell r="F3584" t="str">
            <v>Prime Barcode Solutions</v>
          </cell>
          <cell r="G3584" t="str">
            <v>Secunderabad</v>
          </cell>
        </row>
        <row r="3585">
          <cell r="E3585" t="str">
            <v>PB20INV1163</v>
          </cell>
          <cell r="F3585" t="str">
            <v>Prime Barcode Solutions</v>
          </cell>
          <cell r="G3585" t="str">
            <v>Secunderabad</v>
          </cell>
        </row>
        <row r="3586">
          <cell r="E3586" t="str">
            <v>PB20INV1159</v>
          </cell>
          <cell r="F3586" t="str">
            <v>Ratnadeep Retail Pvt Limited</v>
          </cell>
          <cell r="G3586" t="str">
            <v>Secunderabad</v>
          </cell>
        </row>
        <row r="3587">
          <cell r="E3587" t="str">
            <v>PB20INV1159</v>
          </cell>
          <cell r="F3587" t="str">
            <v>Ratnadeep Retail Pvt Limited</v>
          </cell>
          <cell r="G3587" t="str">
            <v>Secunderabad</v>
          </cell>
        </row>
        <row r="3588">
          <cell r="E3588" t="str">
            <v>PB20INV1159</v>
          </cell>
          <cell r="F3588" t="str">
            <v>Ratnadeep Retail Pvt Limited</v>
          </cell>
          <cell r="G3588" t="str">
            <v>Secunderabad</v>
          </cell>
        </row>
        <row r="3589">
          <cell r="E3589" t="str">
            <v>PB20INV1159</v>
          </cell>
          <cell r="F3589" t="str">
            <v>Ratnadeep Retail Pvt Limited</v>
          </cell>
          <cell r="G3589" t="str">
            <v>Secunderabad</v>
          </cell>
        </row>
        <row r="3590">
          <cell r="E3590" t="str">
            <v>PB20INV1159</v>
          </cell>
          <cell r="F3590" t="str">
            <v>Ratnadeep Retail Pvt Limited</v>
          </cell>
          <cell r="G3590" t="str">
            <v>Secunderabad</v>
          </cell>
        </row>
        <row r="3591">
          <cell r="E3591" t="str">
            <v>PB20INV1159</v>
          </cell>
          <cell r="F3591" t="str">
            <v>Ratnadeep Retail Pvt Limited</v>
          </cell>
          <cell r="G3591" t="str">
            <v>Secunderabad</v>
          </cell>
        </row>
        <row r="3592">
          <cell r="E3592" t="str">
            <v>PB20INV1159</v>
          </cell>
          <cell r="F3592" t="str">
            <v>Ratnadeep Retail Pvt Limited</v>
          </cell>
          <cell r="G3592" t="str">
            <v>Secunderabad</v>
          </cell>
        </row>
        <row r="3593">
          <cell r="E3593" t="str">
            <v>PB20INV1158</v>
          </cell>
          <cell r="F3593" t="str">
            <v>Ratnadeep Retail Pvt Limited</v>
          </cell>
          <cell r="G3593" t="str">
            <v>Hyderabad</v>
          </cell>
        </row>
        <row r="3594">
          <cell r="E3594" t="str">
            <v>PB20INV1158</v>
          </cell>
          <cell r="F3594" t="str">
            <v>Ratnadeep Retail Pvt Limited</v>
          </cell>
          <cell r="G3594" t="str">
            <v>Hyderabad</v>
          </cell>
        </row>
        <row r="3595">
          <cell r="E3595" t="str">
            <v>PB20INV1158</v>
          </cell>
          <cell r="F3595" t="str">
            <v>Ratnadeep Retail Pvt Limited</v>
          </cell>
          <cell r="G3595" t="str">
            <v>Hyderabad</v>
          </cell>
        </row>
        <row r="3596">
          <cell r="E3596" t="str">
            <v>PB20INV1158</v>
          </cell>
          <cell r="F3596" t="str">
            <v>Ratnadeep Retail Pvt Limited</v>
          </cell>
          <cell r="G3596" t="str">
            <v>Hyderabad</v>
          </cell>
        </row>
        <row r="3597">
          <cell r="E3597" t="str">
            <v>PB20INV1158</v>
          </cell>
          <cell r="F3597" t="str">
            <v>Ratnadeep Retail Pvt Limited</v>
          </cell>
          <cell r="G3597" t="str">
            <v>Hyderabad</v>
          </cell>
        </row>
        <row r="3598">
          <cell r="E3598" t="str">
            <v>PB20INV1158</v>
          </cell>
          <cell r="F3598" t="str">
            <v>Ratnadeep Retail Pvt Limited</v>
          </cell>
          <cell r="G3598" t="str">
            <v>Hyderabad</v>
          </cell>
        </row>
        <row r="3599">
          <cell r="E3599" t="str">
            <v>PB20INV1131</v>
          </cell>
          <cell r="F3599" t="str">
            <v>Hardcastle Restaurants Pvt Ltd</v>
          </cell>
          <cell r="G3599" t="str">
            <v>Bangalore</v>
          </cell>
        </row>
        <row r="3600">
          <cell r="E3600" t="str">
            <v>PB20INV1131</v>
          </cell>
          <cell r="F3600" t="str">
            <v>Hardcastle Restaurants Pvt Ltd</v>
          </cell>
          <cell r="G3600" t="str">
            <v>Bangalore</v>
          </cell>
        </row>
        <row r="3601">
          <cell r="E3601" t="str">
            <v>PB20INV1131</v>
          </cell>
          <cell r="F3601" t="str">
            <v>Hardcastle Restaurants Pvt Ltd</v>
          </cell>
          <cell r="G3601" t="str">
            <v>Bangalore</v>
          </cell>
        </row>
        <row r="3602">
          <cell r="E3602" t="str">
            <v>PB20INV1154</v>
          </cell>
          <cell r="F3602" t="str">
            <v>Spencers Retail Limited</v>
          </cell>
          <cell r="G3602" t="str">
            <v>Bangalore</v>
          </cell>
        </row>
        <row r="3603">
          <cell r="E3603" t="str">
            <v>PB20INV1154</v>
          </cell>
          <cell r="F3603" t="str">
            <v>Spencers Retail Limited</v>
          </cell>
          <cell r="G3603" t="str">
            <v>Bangalore</v>
          </cell>
        </row>
        <row r="3604">
          <cell r="E3604" t="str">
            <v>QB20INV0705</v>
          </cell>
          <cell r="F3604" t="str">
            <v>Kurlon Limited</v>
          </cell>
          <cell r="G3604" t="str">
            <v>Ghironji</v>
          </cell>
        </row>
        <row r="3605">
          <cell r="E3605" t="str">
            <v>QB20INV0705</v>
          </cell>
          <cell r="F3605" t="str">
            <v>Kurlon Limited</v>
          </cell>
          <cell r="G3605" t="str">
            <v>Ghironji</v>
          </cell>
        </row>
        <row r="3606">
          <cell r="E3606" t="str">
            <v>QBLR/DEMO/OUT/0272</v>
          </cell>
          <cell r="F3606" t="str">
            <v>Honeywell Automation India</v>
          </cell>
          <cell r="G3606" t="str">
            <v>Mumbai</v>
          </cell>
        </row>
        <row r="3607">
          <cell r="E3607" t="str">
            <v>QB20INV0706</v>
          </cell>
          <cell r="F3607" t="str">
            <v>iADC Technologies Priavate Limited</v>
          </cell>
          <cell r="G3607" t="str">
            <v>Pune</v>
          </cell>
        </row>
        <row r="3608">
          <cell r="E3608" t="str">
            <v>QB20INV0706</v>
          </cell>
          <cell r="F3608" t="str">
            <v>iADC Technologies Priavate Limited</v>
          </cell>
          <cell r="G3608" t="str">
            <v>Pune</v>
          </cell>
        </row>
        <row r="3609">
          <cell r="E3609" t="str">
            <v>QB20INV0704</v>
          </cell>
          <cell r="F3609" t="str">
            <v>HIVELOOP LOGISTICS PRIVATE LIMITED</v>
          </cell>
          <cell r="G3609" t="str">
            <v>Bangalore</v>
          </cell>
        </row>
        <row r="3610">
          <cell r="E3610" t="str">
            <v>QB20INV0662</v>
          </cell>
          <cell r="F3610" t="str">
            <v>Instakart Services Private Limited</v>
          </cell>
          <cell r="G3610" t="str">
            <v>Pune</v>
          </cell>
        </row>
        <row r="3611">
          <cell r="E3611" t="str">
            <v>QB20INV0662</v>
          </cell>
          <cell r="F3611" t="str">
            <v>Instakart Services Private Limited</v>
          </cell>
          <cell r="G3611" t="str">
            <v>Pune</v>
          </cell>
        </row>
        <row r="3612">
          <cell r="E3612" t="str">
            <v>QB20INV0662</v>
          </cell>
          <cell r="F3612" t="str">
            <v>Instakart Services Private Limited</v>
          </cell>
          <cell r="G3612" t="str">
            <v>Pune</v>
          </cell>
        </row>
        <row r="3613">
          <cell r="E3613" t="str">
            <v>QB20INV0662</v>
          </cell>
          <cell r="F3613" t="str">
            <v>Instakart Services Private Limited</v>
          </cell>
          <cell r="G3613" t="str">
            <v>Pune</v>
          </cell>
        </row>
        <row r="3614">
          <cell r="E3614" t="str">
            <v>QB20INV0662</v>
          </cell>
          <cell r="F3614" t="str">
            <v>Instakart Services Private Limited</v>
          </cell>
          <cell r="G3614" t="str">
            <v>Pune</v>
          </cell>
        </row>
        <row r="3615">
          <cell r="E3615" t="str">
            <v>QB20INV0662</v>
          </cell>
          <cell r="F3615" t="str">
            <v>Instakart Services Private Limited</v>
          </cell>
          <cell r="G3615" t="str">
            <v>Pune</v>
          </cell>
        </row>
        <row r="3616">
          <cell r="E3616" t="str">
            <v>QB20INV0702</v>
          </cell>
          <cell r="F3616" t="str">
            <v>Instakart Services Private Limited</v>
          </cell>
          <cell r="G3616" t="str">
            <v>Patna</v>
          </cell>
        </row>
        <row r="3617">
          <cell r="E3617" t="str">
            <v>QB20INV0702</v>
          </cell>
          <cell r="F3617" t="str">
            <v>Instakart Services Private Limited</v>
          </cell>
          <cell r="G3617" t="str">
            <v>Patna</v>
          </cell>
        </row>
        <row r="3618">
          <cell r="E3618" t="str">
            <v>QBLR/DEMO/OUT/0271</v>
          </cell>
          <cell r="F3618" t="str">
            <v>Honeywell Automation India</v>
          </cell>
          <cell r="G3618" t="str">
            <v>Gurgaon</v>
          </cell>
        </row>
        <row r="3619">
          <cell r="E3619" t="str">
            <v>QB20INV0721</v>
          </cell>
          <cell r="F3619" t="str">
            <v>Gati Kintetsu Express Pvt Ltd</v>
          </cell>
          <cell r="G3619" t="str">
            <v>Bangalore/Vijayawada</v>
          </cell>
        </row>
        <row r="3620">
          <cell r="E3620" t="str">
            <v>QB20INV0700</v>
          </cell>
          <cell r="F3620" t="str">
            <v>Instakart Services Private Limited</v>
          </cell>
          <cell r="G3620" t="str">
            <v>Bangalore</v>
          </cell>
        </row>
        <row r="3621">
          <cell r="E3621" t="str">
            <v>QB20INV0700</v>
          </cell>
          <cell r="F3621" t="str">
            <v>Instakart Services Private Limited</v>
          </cell>
          <cell r="G3621" t="str">
            <v>Bangalore</v>
          </cell>
        </row>
        <row r="3622">
          <cell r="E3622" t="str">
            <v>QB20INV0700</v>
          </cell>
          <cell r="F3622" t="str">
            <v>Instakart Services Private Limited</v>
          </cell>
          <cell r="G3622" t="str">
            <v>Bangalore</v>
          </cell>
        </row>
        <row r="3623">
          <cell r="E3623" t="str">
            <v>QB20INV0700</v>
          </cell>
          <cell r="F3623" t="str">
            <v>Instakart Services Private Limited</v>
          </cell>
          <cell r="G3623" t="str">
            <v>Bangalore</v>
          </cell>
        </row>
        <row r="3624">
          <cell r="E3624" t="str">
            <v>QB20INV0700</v>
          </cell>
          <cell r="F3624" t="str">
            <v>Instakart Services Private Limited</v>
          </cell>
          <cell r="G3624" t="str">
            <v>Bangalore</v>
          </cell>
        </row>
        <row r="3625">
          <cell r="E3625" t="str">
            <v>QB20INV0700</v>
          </cell>
          <cell r="F3625" t="str">
            <v>Instakart Services Private Limited</v>
          </cell>
          <cell r="G3625" t="str">
            <v>Bangalore</v>
          </cell>
        </row>
        <row r="3626">
          <cell r="E3626" t="str">
            <v>QB20INV0707</v>
          </cell>
          <cell r="F3626" t="str">
            <v>More Retail Limited</v>
          </cell>
          <cell r="G3626" t="str">
            <v>Delhi</v>
          </cell>
        </row>
        <row r="3627">
          <cell r="E3627" t="str">
            <v>PB20INV1167</v>
          </cell>
          <cell r="F3627" t="str">
            <v>Infoaccords Technologies</v>
          </cell>
          <cell r="G3627" t="str">
            <v>Chandigarh</v>
          </cell>
        </row>
        <row r="3628">
          <cell r="E3628" t="str">
            <v>PB20INV1167</v>
          </cell>
          <cell r="F3628" t="str">
            <v>Infoaccords Technologies</v>
          </cell>
          <cell r="G3628" t="str">
            <v>Chandigarh</v>
          </cell>
        </row>
        <row r="3629">
          <cell r="E3629" t="str">
            <v>PB20INV1166</v>
          </cell>
          <cell r="F3629" t="str">
            <v>Prime Barcode Solutions</v>
          </cell>
          <cell r="G3629" t="str">
            <v>Secunderabad</v>
          </cell>
        </row>
        <row r="3630">
          <cell r="E3630" t="str">
            <v>PB20INV1166</v>
          </cell>
          <cell r="F3630" t="str">
            <v>Prime Barcode Solutions</v>
          </cell>
          <cell r="G3630" t="str">
            <v>Secunderabad</v>
          </cell>
        </row>
        <row r="3631">
          <cell r="E3631" t="str">
            <v>PB20INV1168</v>
          </cell>
          <cell r="F3631" t="str">
            <v>ITeSys Technologies Pvt Ltd/Prime Barcode Solutions</v>
          </cell>
          <cell r="G3631" t="str">
            <v>Secunderabad</v>
          </cell>
        </row>
        <row r="3632">
          <cell r="E3632" t="str">
            <v>PB20INV1168</v>
          </cell>
          <cell r="F3632" t="str">
            <v>ITeSys Technologies Pvt Ltd/Prime Barcode Solutions</v>
          </cell>
          <cell r="G3632" t="str">
            <v>Secunderabad</v>
          </cell>
        </row>
        <row r="3633">
          <cell r="E3633" t="str">
            <v>PB20INV1169</v>
          </cell>
          <cell r="F3633" t="str">
            <v>Infoaccords Technologies</v>
          </cell>
          <cell r="G3633" t="str">
            <v>Chandigarh</v>
          </cell>
        </row>
        <row r="3634">
          <cell r="E3634" t="str">
            <v>PB20INV1169</v>
          </cell>
          <cell r="F3634" t="str">
            <v>Infoaccords Technologies</v>
          </cell>
          <cell r="G3634" t="str">
            <v>Chandigarh</v>
          </cell>
        </row>
        <row r="3635">
          <cell r="E3635" t="str">
            <v>QBLR/DEMO/OUT/0273</v>
          </cell>
          <cell r="F3635" t="str">
            <v>Honeywell Automation India</v>
          </cell>
          <cell r="G3635" t="str">
            <v>Mumbai</v>
          </cell>
        </row>
        <row r="3636">
          <cell r="E3636" t="str">
            <v>PIT/NR/2021/0039</v>
          </cell>
          <cell r="F3636" t="str">
            <v>Tacitine Consulting Pvt Ltd</v>
          </cell>
          <cell r="G3636" t="str">
            <v>Bangalore</v>
          </cell>
        </row>
        <row r="3637">
          <cell r="E3637" t="str">
            <v>PB20INV1170</v>
          </cell>
          <cell r="F3637" t="str">
            <v>Sea Hawk (India) Pvt Ltd</v>
          </cell>
          <cell r="G3637" t="str">
            <v>Kolkata</v>
          </cell>
        </row>
        <row r="3638">
          <cell r="E3638" t="str">
            <v>QB20INV0723</v>
          </cell>
          <cell r="F3638" t="str">
            <v>Instakart Services Private Limited</v>
          </cell>
          <cell r="G3638" t="str">
            <v>Gurgaon</v>
          </cell>
        </row>
        <row r="3639">
          <cell r="E3639" t="str">
            <v>QB20INV0723</v>
          </cell>
          <cell r="F3639" t="str">
            <v>Instakart Services Private Limited</v>
          </cell>
          <cell r="G3639" t="str">
            <v>Gurgaon</v>
          </cell>
        </row>
        <row r="3640">
          <cell r="E3640" t="str">
            <v>QB20INV0722</v>
          </cell>
          <cell r="F3640" t="str">
            <v>Instakart Services Private Limited</v>
          </cell>
          <cell r="G3640" t="str">
            <v>Gurgaon</v>
          </cell>
        </row>
        <row r="3641">
          <cell r="E3641" t="str">
            <v>QB20INV0722</v>
          </cell>
          <cell r="F3641" t="str">
            <v>Instakart Services Private Limited</v>
          </cell>
          <cell r="G3641" t="str">
            <v>Gurgaon</v>
          </cell>
        </row>
        <row r="3642">
          <cell r="E3642" t="str">
            <v>QB20INV0722</v>
          </cell>
          <cell r="F3642" t="str">
            <v>Instakart Services Private Limited</v>
          </cell>
          <cell r="G3642" t="str">
            <v>Gurgaon</v>
          </cell>
        </row>
        <row r="3643">
          <cell r="E3643" t="str">
            <v>QB20INV0724</v>
          </cell>
          <cell r="F3643" t="str">
            <v>Instakart Services Private Limited</v>
          </cell>
          <cell r="G3643" t="str">
            <v>Mumbai</v>
          </cell>
        </row>
        <row r="3644">
          <cell r="E3644" t="str">
            <v>QB20INV0724</v>
          </cell>
          <cell r="F3644" t="str">
            <v>Instakart Services Private Limited</v>
          </cell>
          <cell r="G3644" t="str">
            <v>Mumbai</v>
          </cell>
        </row>
        <row r="3645">
          <cell r="E3645" t="str">
            <v>QB20INV0724</v>
          </cell>
          <cell r="F3645" t="str">
            <v>Instakart Services Private Limited</v>
          </cell>
          <cell r="G3645" t="str">
            <v>Mumbai</v>
          </cell>
        </row>
        <row r="3646">
          <cell r="E3646" t="str">
            <v>QB20INV0725</v>
          </cell>
          <cell r="F3646" t="str">
            <v>Instakart Services Private Limited</v>
          </cell>
          <cell r="G3646" t="str">
            <v>Mumbai</v>
          </cell>
        </row>
        <row r="3647">
          <cell r="E3647" t="str">
            <v>QB20INV0725</v>
          </cell>
          <cell r="F3647" t="str">
            <v>Instakart Services Private Limited</v>
          </cell>
          <cell r="G3647" t="str">
            <v>Mumbai</v>
          </cell>
        </row>
        <row r="3648">
          <cell r="E3648" t="str">
            <v>QB20INV0726</v>
          </cell>
          <cell r="F3648" t="str">
            <v>Instakart Services Private Limited</v>
          </cell>
          <cell r="G3648" t="str">
            <v>Bangalore</v>
          </cell>
        </row>
        <row r="3649">
          <cell r="E3649" t="str">
            <v>QB20INV0726</v>
          </cell>
          <cell r="F3649" t="str">
            <v>Instakart Services Private Limited</v>
          </cell>
          <cell r="G3649" t="str">
            <v>Bangalore</v>
          </cell>
        </row>
        <row r="3650">
          <cell r="E3650" t="str">
            <v>QB20INV0726</v>
          </cell>
          <cell r="F3650" t="str">
            <v>Instakart Services Private Limited</v>
          </cell>
          <cell r="G3650" t="str">
            <v>Bangalore</v>
          </cell>
        </row>
        <row r="3651">
          <cell r="E3651" t="str">
            <v>QB20INV0727</v>
          </cell>
          <cell r="F3651" t="str">
            <v>Instakart Services Private Limited</v>
          </cell>
          <cell r="G3651" t="str">
            <v>Bangalore</v>
          </cell>
        </row>
        <row r="3652">
          <cell r="E3652" t="str">
            <v>QB20INV0727</v>
          </cell>
          <cell r="F3652" t="str">
            <v>Instakart Services Private Limited</v>
          </cell>
          <cell r="G3652" t="str">
            <v>Bangalore</v>
          </cell>
        </row>
        <row r="3653">
          <cell r="E3653" t="str">
            <v>QB20INV0730</v>
          </cell>
          <cell r="F3653" t="str">
            <v>Instakart Services Private Limited</v>
          </cell>
          <cell r="G3653" t="str">
            <v>Mumbai</v>
          </cell>
        </row>
        <row r="3654">
          <cell r="E3654" t="str">
            <v>QB20INV0730</v>
          </cell>
          <cell r="F3654" t="str">
            <v>Instakart Services Private Limited</v>
          </cell>
          <cell r="G3654" t="str">
            <v>Mumbai</v>
          </cell>
        </row>
        <row r="3655">
          <cell r="E3655" t="str">
            <v>QB20INV0731</v>
          </cell>
          <cell r="F3655" t="str">
            <v>Instakart Services Private Limited</v>
          </cell>
          <cell r="G3655" t="str">
            <v>Mumbai</v>
          </cell>
        </row>
        <row r="3656">
          <cell r="E3656" t="str">
            <v>QB20INV0731</v>
          </cell>
          <cell r="F3656" t="str">
            <v>Instakart Services Private Limited</v>
          </cell>
          <cell r="G3656" t="str">
            <v>Mumbai</v>
          </cell>
        </row>
        <row r="3657">
          <cell r="E3657" t="str">
            <v>QB20INV0728</v>
          </cell>
          <cell r="F3657" t="str">
            <v>Instakart Services Private Limited</v>
          </cell>
          <cell r="G3657" t="str">
            <v>Gurgaon</v>
          </cell>
        </row>
        <row r="3658">
          <cell r="E3658" t="str">
            <v>QB20INV0729</v>
          </cell>
          <cell r="F3658" t="str">
            <v>Instakart Services Private Limited</v>
          </cell>
          <cell r="G3658" t="str">
            <v>Gurgaon</v>
          </cell>
        </row>
        <row r="3659">
          <cell r="E3659" t="str">
            <v>QB20INV0729</v>
          </cell>
          <cell r="F3659" t="str">
            <v>Instakart Services Private Limited</v>
          </cell>
          <cell r="G3659" t="str">
            <v>Gurgaon</v>
          </cell>
        </row>
        <row r="3660">
          <cell r="E3660" t="str">
            <v>QB20INV0732</v>
          </cell>
          <cell r="F3660" t="str">
            <v>Instakart Services Private Limited</v>
          </cell>
          <cell r="G3660" t="str">
            <v>Bangalore</v>
          </cell>
        </row>
        <row r="3661">
          <cell r="E3661" t="str">
            <v>QB20INV0733</v>
          </cell>
          <cell r="F3661" t="str">
            <v>Instakart Services Private Limited</v>
          </cell>
          <cell r="G3661" t="str">
            <v>Bangalore</v>
          </cell>
        </row>
        <row r="3662">
          <cell r="E3662" t="str">
            <v>QB20INV0733</v>
          </cell>
          <cell r="F3662" t="str">
            <v>Instakart Services Private Limited</v>
          </cell>
          <cell r="G3662" t="str">
            <v>Bangalore</v>
          </cell>
        </row>
        <row r="3663">
          <cell r="E3663" t="str">
            <v>QB20INV0733</v>
          </cell>
          <cell r="F3663" t="str">
            <v>Instakart Services Private Limited</v>
          </cell>
          <cell r="G3663" t="str">
            <v>Bangalore</v>
          </cell>
        </row>
        <row r="3664">
          <cell r="E3664" t="str">
            <v>PB20INV1201</v>
          </cell>
          <cell r="F3664" t="str">
            <v>Turbonet SYSTEMS PRIVATE LIMITED</v>
          </cell>
          <cell r="G3664" t="str">
            <v>Mumbai</v>
          </cell>
        </row>
        <row r="3665">
          <cell r="E3665" t="str">
            <v>PB20INV1201</v>
          </cell>
          <cell r="F3665" t="str">
            <v>Turbonet SYSTEMS PRIVATE LIMITED</v>
          </cell>
          <cell r="G3665" t="str">
            <v>Mumbai</v>
          </cell>
        </row>
        <row r="3666">
          <cell r="E3666" t="str">
            <v>PB20INV1201</v>
          </cell>
          <cell r="F3666" t="str">
            <v>Turbonet SYSTEMS PRIVATE LIMITED</v>
          </cell>
          <cell r="G3666" t="str">
            <v>Mumbai</v>
          </cell>
        </row>
        <row r="3667">
          <cell r="E3667" t="str">
            <v>PB20INV1202</v>
          </cell>
          <cell r="F3667" t="str">
            <v>Turbonet SYSTEMS PRIVATE LIMITED</v>
          </cell>
          <cell r="G3667" t="str">
            <v>Pune</v>
          </cell>
        </row>
        <row r="3668">
          <cell r="E3668" t="str">
            <v>PB20INV1202</v>
          </cell>
          <cell r="F3668" t="str">
            <v>Turbonet SYSTEMS PRIVATE LIMITED</v>
          </cell>
          <cell r="G3668" t="str">
            <v>Pune</v>
          </cell>
        </row>
        <row r="3669">
          <cell r="E3669" t="str">
            <v>PB20INV1202</v>
          </cell>
          <cell r="F3669" t="str">
            <v>Turbonet SYSTEMS PRIVATE LIMITED</v>
          </cell>
          <cell r="G3669" t="str">
            <v>Pune</v>
          </cell>
        </row>
        <row r="3670">
          <cell r="E3670" t="str">
            <v>PB20INV1202</v>
          </cell>
          <cell r="F3670" t="str">
            <v>Turbonet SYSTEMS PRIVATE LIMITED</v>
          </cell>
          <cell r="G3670" t="str">
            <v>Pune</v>
          </cell>
        </row>
        <row r="3671">
          <cell r="E3671" t="str">
            <v>QB20INV0738</v>
          </cell>
          <cell r="F3671" t="str">
            <v>More Retail Limited</v>
          </cell>
          <cell r="G3671" t="str">
            <v>Bangalore</v>
          </cell>
        </row>
        <row r="3672">
          <cell r="E3672" t="str">
            <v>QB20INV0734</v>
          </cell>
          <cell r="F3672" t="str">
            <v>Instakart Services Private Limited</v>
          </cell>
          <cell r="G3672" t="str">
            <v>Guwahati</v>
          </cell>
        </row>
        <row r="3673">
          <cell r="E3673" t="str">
            <v>QB20INV0734</v>
          </cell>
          <cell r="F3673" t="str">
            <v>Instakart Services Private Limited</v>
          </cell>
          <cell r="G3673" t="str">
            <v>Guwahati</v>
          </cell>
        </row>
        <row r="3674">
          <cell r="E3674" t="str">
            <v>QB20INV0739</v>
          </cell>
          <cell r="F3674" t="str">
            <v>PADMAVATI ENTERPRISE</v>
          </cell>
          <cell r="G3674" t="str">
            <v>Vapi</v>
          </cell>
        </row>
        <row r="3675">
          <cell r="E3675" t="str">
            <v>QB20INV0739</v>
          </cell>
          <cell r="F3675" t="str">
            <v>PADMAVATI ENTERPRISE</v>
          </cell>
          <cell r="G3675" t="str">
            <v>Vapi</v>
          </cell>
        </row>
        <row r="3676">
          <cell r="E3676" t="str">
            <v>QB20INV0737</v>
          </cell>
          <cell r="F3676" t="str">
            <v>More Retail Limited</v>
          </cell>
          <cell r="G3676" t="str">
            <v>Dharwar</v>
          </cell>
        </row>
        <row r="3677">
          <cell r="E3677" t="str">
            <v>QB20INV0740</v>
          </cell>
          <cell r="F3677" t="str">
            <v>Honestattva IT Solutions Pvt Ltd</v>
          </cell>
          <cell r="G3677" t="str">
            <v>Ahmedabad</v>
          </cell>
        </row>
        <row r="3678">
          <cell r="E3678" t="str">
            <v>QB20INV0736</v>
          </cell>
          <cell r="F3678" t="str">
            <v>More Retail Limited</v>
          </cell>
          <cell r="G3678" t="str">
            <v>Pune</v>
          </cell>
        </row>
        <row r="3679">
          <cell r="E3679" t="str">
            <v>QB20INV0742</v>
          </cell>
          <cell r="F3679" t="str">
            <v>M/S Cloudwalker Streaming Technologies Pvt Ltd</v>
          </cell>
          <cell r="G3679" t="str">
            <v>Mumbai</v>
          </cell>
        </row>
        <row r="3680">
          <cell r="E3680" t="str">
            <v>QB20INV0744</v>
          </cell>
          <cell r="F3680" t="str">
            <v>Bartech Data Systems Pvt Ltd</v>
          </cell>
          <cell r="G3680" t="str">
            <v>Palghar</v>
          </cell>
        </row>
        <row r="3681">
          <cell r="E3681" t="str">
            <v>QB20INV0743</v>
          </cell>
          <cell r="F3681" t="str">
            <v>Paycraft Urban Solutions Pvt Ltd</v>
          </cell>
          <cell r="G3681" t="str">
            <v>Mumbai</v>
          </cell>
        </row>
        <row r="3682">
          <cell r="E3682" t="str">
            <v>QB20INV0741</v>
          </cell>
          <cell r="F3682" t="str">
            <v>Gati Kintetsu Express Pvt Ltd</v>
          </cell>
          <cell r="G3682" t="str">
            <v>Vijayawada</v>
          </cell>
        </row>
        <row r="3683">
          <cell r="E3683" t="str">
            <v>QB20INV0741</v>
          </cell>
          <cell r="F3683" t="str">
            <v>Gati Kintetsu Express Pvt Ltd</v>
          </cell>
          <cell r="G3683" t="str">
            <v>Vijayawada</v>
          </cell>
        </row>
        <row r="3684">
          <cell r="E3684" t="str">
            <v>PB20INV1200</v>
          </cell>
          <cell r="F3684" t="str">
            <v>Hardcastle Restaurants Pvt Ltd</v>
          </cell>
          <cell r="G3684" t="str">
            <v>Kerala</v>
          </cell>
        </row>
        <row r="3685">
          <cell r="E3685" t="str">
            <v>PB20INV1200</v>
          </cell>
          <cell r="F3685" t="str">
            <v>Hardcastle Restaurants Pvt Ltd</v>
          </cell>
          <cell r="G3685" t="str">
            <v>Kerala</v>
          </cell>
        </row>
        <row r="3686">
          <cell r="E3686" t="str">
            <v>PB20INV1200</v>
          </cell>
          <cell r="F3686" t="str">
            <v>Hardcastle Restaurants Pvt Ltd</v>
          </cell>
          <cell r="G3686" t="str">
            <v>Kerala</v>
          </cell>
        </row>
        <row r="3687">
          <cell r="E3687" t="str">
            <v>PB20INV1198</v>
          </cell>
          <cell r="F3687" t="str">
            <v>Hardcastle Restaurants Pvt Ltd</v>
          </cell>
          <cell r="G3687" t="str">
            <v>Pune</v>
          </cell>
        </row>
        <row r="3688">
          <cell r="E3688" t="str">
            <v>PB20INV1198</v>
          </cell>
          <cell r="F3688" t="str">
            <v>Hardcastle Restaurants Pvt Ltd</v>
          </cell>
          <cell r="G3688" t="str">
            <v>Pune</v>
          </cell>
        </row>
        <row r="3689">
          <cell r="E3689" t="str">
            <v>PB20INV1198</v>
          </cell>
          <cell r="F3689" t="str">
            <v>Hardcastle Restaurants Pvt Ltd</v>
          </cell>
          <cell r="G3689" t="str">
            <v>Pune</v>
          </cell>
        </row>
        <row r="3690">
          <cell r="E3690" t="str">
            <v>PB20INV1178</v>
          </cell>
          <cell r="F3690" t="str">
            <v>Turbonet Systems Private Limited/More Retail Limited</v>
          </cell>
          <cell r="G3690" t="str">
            <v>Mumbai</v>
          </cell>
        </row>
        <row r="3691">
          <cell r="E3691" t="str">
            <v>PB20INV1178</v>
          </cell>
          <cell r="F3691" t="str">
            <v>Turbonet Systems Private Limited/More Retail Limited</v>
          </cell>
          <cell r="G3691" t="str">
            <v>Mumbai</v>
          </cell>
        </row>
        <row r="3692">
          <cell r="E3692" t="str">
            <v>PB20INV1190</v>
          </cell>
          <cell r="F3692" t="str">
            <v>Ratnadeep Retail Pvt Limited</v>
          </cell>
          <cell r="G3692" t="str">
            <v>Secunderabad</v>
          </cell>
        </row>
        <row r="3693">
          <cell r="E3693" t="str">
            <v>PB20INV1196</v>
          </cell>
          <cell r="F3693" t="str">
            <v>Josh Tech Services Pvt Ltd</v>
          </cell>
          <cell r="G3693" t="str">
            <v>Bangalore</v>
          </cell>
        </row>
        <row r="3694">
          <cell r="E3694" t="str">
            <v>PB20INV1196</v>
          </cell>
          <cell r="F3694" t="str">
            <v>Josh Tech Services Pvt Ltd</v>
          </cell>
          <cell r="G3694" t="str">
            <v>Bangalore</v>
          </cell>
        </row>
        <row r="3695">
          <cell r="E3695" t="str">
            <v>PB20INV1193</v>
          </cell>
          <cell r="F3695" t="str">
            <v>Smart Solutions</v>
          </cell>
          <cell r="G3695" t="str">
            <v>New Delhi</v>
          </cell>
        </row>
        <row r="3696">
          <cell r="E3696" t="str">
            <v>PB20INV1193</v>
          </cell>
          <cell r="F3696" t="str">
            <v>Smart Solutions</v>
          </cell>
          <cell r="G3696" t="str">
            <v>New Delhi</v>
          </cell>
        </row>
        <row r="3697">
          <cell r="E3697" t="str">
            <v>PB20INV1194</v>
          </cell>
          <cell r="F3697" t="str">
            <v>Aegis Infoware Private Limited</v>
          </cell>
          <cell r="G3697" t="str">
            <v>Ahmedabad</v>
          </cell>
        </row>
        <row r="3698">
          <cell r="E3698" t="str">
            <v>PB20INV1194</v>
          </cell>
          <cell r="F3698" t="str">
            <v>Aegis Infoware Private Limited</v>
          </cell>
          <cell r="G3698" t="str">
            <v>Ahmedabad</v>
          </cell>
        </row>
        <row r="3699">
          <cell r="E3699" t="str">
            <v>PB20INV1194</v>
          </cell>
          <cell r="F3699" t="str">
            <v>Aegis Infoware Private Limited</v>
          </cell>
          <cell r="G3699" t="str">
            <v>Ahmedabad</v>
          </cell>
        </row>
        <row r="3700">
          <cell r="E3700" t="str">
            <v>PB20INV1194</v>
          </cell>
          <cell r="F3700" t="str">
            <v>Aegis Infoware Private Limited</v>
          </cell>
          <cell r="G3700" t="str">
            <v>Ahmedabad</v>
          </cell>
        </row>
        <row r="3701">
          <cell r="E3701" t="str">
            <v>PB20INV1179</v>
          </cell>
          <cell r="F3701" t="str">
            <v>Turbonet Systems Private Limited</v>
          </cell>
          <cell r="G3701" t="str">
            <v>Pune</v>
          </cell>
        </row>
        <row r="3702">
          <cell r="E3702" t="str">
            <v>PB20INV1179</v>
          </cell>
          <cell r="F3702" t="str">
            <v>Turbonet Systems Private Limited</v>
          </cell>
          <cell r="G3702" t="str">
            <v>Pune</v>
          </cell>
        </row>
        <row r="3703">
          <cell r="E3703" t="str">
            <v>PB20INV1195</v>
          </cell>
          <cell r="F3703" t="str">
            <v>Burger King India Pvt Ltd</v>
          </cell>
          <cell r="G3703" t="str">
            <v>New Delhi</v>
          </cell>
        </row>
        <row r="3704">
          <cell r="E3704" t="str">
            <v>PB20INV1189</v>
          </cell>
          <cell r="F3704" t="str">
            <v>Infiniti Retail Ltd</v>
          </cell>
          <cell r="G3704" t="str">
            <v>Bhiwandi</v>
          </cell>
        </row>
        <row r="3705">
          <cell r="E3705" t="str">
            <v>PB20INV1189</v>
          </cell>
          <cell r="F3705" t="str">
            <v>Infiniti Retail Ltd</v>
          </cell>
          <cell r="G3705" t="str">
            <v>Bhiwandi</v>
          </cell>
        </row>
        <row r="3706">
          <cell r="E3706" t="str">
            <v>PB20INV1199</v>
          </cell>
          <cell r="F3706" t="str">
            <v>Hardcastle Restaurants Pvt Ltd</v>
          </cell>
          <cell r="G3706" t="str">
            <v xml:space="preserve">Mysore </v>
          </cell>
        </row>
        <row r="3707">
          <cell r="E3707" t="str">
            <v>PB20INV1199</v>
          </cell>
          <cell r="F3707" t="str">
            <v>Hardcastle Restaurants Pvt Ltd</v>
          </cell>
          <cell r="G3707" t="str">
            <v xml:space="preserve">Mysore </v>
          </cell>
        </row>
        <row r="3708">
          <cell r="E3708" t="str">
            <v>PB20INV1199</v>
          </cell>
          <cell r="F3708" t="str">
            <v>Hardcastle Restaurants Pvt Ltd</v>
          </cell>
          <cell r="G3708" t="str">
            <v xml:space="preserve">Mysore </v>
          </cell>
        </row>
        <row r="3709">
          <cell r="E3709" t="str">
            <v>PB20INV1215</v>
          </cell>
          <cell r="F3709" t="str">
            <v>Supreme Computers India Pvt Ltd</v>
          </cell>
          <cell r="G3709" t="str">
            <v>Gandhipuram</v>
          </cell>
        </row>
        <row r="3710">
          <cell r="E3710" t="str">
            <v>PB20INV1215</v>
          </cell>
          <cell r="F3710" t="str">
            <v>Supreme Computers India Pvt Ltd</v>
          </cell>
          <cell r="G3710" t="str">
            <v>Gandhipuram</v>
          </cell>
        </row>
        <row r="3711">
          <cell r="E3711" t="str">
            <v>PB20INV1215</v>
          </cell>
          <cell r="F3711" t="str">
            <v>Supreme Computers India Pvt Ltd</v>
          </cell>
          <cell r="G3711" t="str">
            <v>Gandhipuram</v>
          </cell>
        </row>
        <row r="3712">
          <cell r="E3712" t="str">
            <v>PB20INV1197</v>
          </cell>
          <cell r="F3712" t="str">
            <v>KV Business Soltuions</v>
          </cell>
          <cell r="G3712" t="str">
            <v>Chennai</v>
          </cell>
        </row>
        <row r="3713">
          <cell r="E3713" t="str">
            <v>PB20INV1192</v>
          </cell>
          <cell r="F3713" t="str">
            <v>Smart Solutions</v>
          </cell>
          <cell r="G3713" t="str">
            <v>New Delhi</v>
          </cell>
        </row>
        <row r="3714">
          <cell r="E3714" t="str">
            <v>PB20INV1217</v>
          </cell>
          <cell r="F3714" t="str">
            <v>ITeSys Technologies Pvt Ltd/Prime Barcode Solutions</v>
          </cell>
          <cell r="G3714" t="str">
            <v>Secunderabad</v>
          </cell>
        </row>
        <row r="3715">
          <cell r="E3715" t="str">
            <v>PB20INV1217</v>
          </cell>
          <cell r="F3715" t="str">
            <v>ITeSys Technologies Pvt Ltd/Prime Barcode Solutions</v>
          </cell>
          <cell r="G3715" t="str">
            <v>Secunderabad</v>
          </cell>
        </row>
        <row r="3716">
          <cell r="E3716" t="str">
            <v>PB20INV1217</v>
          </cell>
          <cell r="F3716" t="str">
            <v>ITeSys Technologies Pvt Ltd/Prime Barcode Solutions</v>
          </cell>
          <cell r="G3716" t="str">
            <v>Secunderabad</v>
          </cell>
        </row>
        <row r="3717">
          <cell r="E3717" t="str">
            <v>PB20INV1217</v>
          </cell>
          <cell r="F3717" t="str">
            <v>ITeSys Technologies Pvt Ltd/Prime Barcode Solutions</v>
          </cell>
          <cell r="G3717" t="str">
            <v>Secunderabad</v>
          </cell>
        </row>
        <row r="3718">
          <cell r="E3718" t="str">
            <v>PB20INV1180</v>
          </cell>
          <cell r="F3718" t="str">
            <v>A.Kalaiselvam</v>
          </cell>
          <cell r="G3718" t="str">
            <v>Chennai</v>
          </cell>
        </row>
        <row r="3719">
          <cell r="E3719" t="str">
            <v>PB20INV1216</v>
          </cell>
          <cell r="F3719" t="str">
            <v>Quinta Systems Pvt ltd</v>
          </cell>
          <cell r="G3719" t="str">
            <v>Bangalore</v>
          </cell>
        </row>
        <row r="3720">
          <cell r="E3720" t="str">
            <v>PB20INV1203</v>
          </cell>
          <cell r="F3720" t="str">
            <v>Hollasons Trading Company Private Limited</v>
          </cell>
          <cell r="G3720" t="str">
            <v>Bangalore</v>
          </cell>
        </row>
        <row r="3721">
          <cell r="E3721" t="str">
            <v>PB20INV1203</v>
          </cell>
          <cell r="F3721" t="str">
            <v>Hollasons Trading Company Private Limited</v>
          </cell>
          <cell r="G3721" t="str">
            <v>Bangalore</v>
          </cell>
        </row>
        <row r="3722">
          <cell r="E3722" t="str">
            <v>PB20INV1203</v>
          </cell>
          <cell r="F3722" t="str">
            <v>Hollasons Trading Company Private Limited</v>
          </cell>
          <cell r="G3722" t="str">
            <v>Bangalore</v>
          </cell>
        </row>
        <row r="3723">
          <cell r="E3723" t="str">
            <v>QB20INV0749</v>
          </cell>
          <cell r="F3723" t="str">
            <v>Instakart Services Private Limited</v>
          </cell>
          <cell r="G3723" t="str">
            <v>Bangalore</v>
          </cell>
        </row>
        <row r="3724">
          <cell r="E3724" t="str">
            <v>QB20INV0749</v>
          </cell>
          <cell r="F3724" t="str">
            <v>Instakart Services Private Limited</v>
          </cell>
          <cell r="G3724" t="str">
            <v>Bangalore</v>
          </cell>
        </row>
        <row r="3725">
          <cell r="E3725" t="str">
            <v>QB20INV0748</v>
          </cell>
          <cell r="F3725" t="str">
            <v>Instakart Services Private Limited</v>
          </cell>
          <cell r="G3725" t="str">
            <v>Mumbai</v>
          </cell>
        </row>
        <row r="3726">
          <cell r="E3726" t="str">
            <v>QB20INV0748</v>
          </cell>
          <cell r="F3726" t="str">
            <v>Instakart Services Private Limited</v>
          </cell>
          <cell r="G3726" t="str">
            <v>Mumbai</v>
          </cell>
        </row>
        <row r="3727">
          <cell r="E3727" t="str">
            <v>QB20INV0747</v>
          </cell>
          <cell r="F3727" t="str">
            <v>Instakart Services Private Limited</v>
          </cell>
          <cell r="G3727" t="str">
            <v>Haryana</v>
          </cell>
        </row>
        <row r="3728">
          <cell r="E3728" t="str">
            <v>QB20INV0747</v>
          </cell>
          <cell r="F3728" t="str">
            <v>Instakart Services Private Limited</v>
          </cell>
          <cell r="G3728" t="str">
            <v>Haryana</v>
          </cell>
        </row>
        <row r="3729">
          <cell r="E3729" t="str">
            <v>QBLR/DEMO/OUT/0274</v>
          </cell>
          <cell r="F3729" t="str">
            <v>Honeywell Automation India</v>
          </cell>
          <cell r="G3729" t="str">
            <v>Mumbai</v>
          </cell>
        </row>
        <row r="3730">
          <cell r="E3730" t="str">
            <v>QB20INV0745</v>
          </cell>
          <cell r="F3730" t="str">
            <v>Amazon Seller Services Private Limited</v>
          </cell>
          <cell r="G3730" t="str">
            <v>Kolkata</v>
          </cell>
        </row>
        <row r="3731">
          <cell r="E3731" t="str">
            <v>PB20INV1225</v>
          </cell>
          <cell r="F3731" t="str">
            <v>Smart Solutions</v>
          </cell>
          <cell r="G3731" t="str">
            <v>New Delhi</v>
          </cell>
        </row>
        <row r="3732">
          <cell r="E3732" t="str">
            <v>PB20INV1225</v>
          </cell>
          <cell r="F3732" t="str">
            <v>Smart Solutions</v>
          </cell>
          <cell r="G3732" t="str">
            <v>New Delhi</v>
          </cell>
        </row>
        <row r="3733">
          <cell r="E3733" t="str">
            <v>PB20INV1222</v>
          </cell>
          <cell r="F3733" t="str">
            <v>Supreme Computers India Pvt Ltd</v>
          </cell>
          <cell r="G3733" t="str">
            <v>Coimbatore</v>
          </cell>
        </row>
        <row r="3734">
          <cell r="E3734" t="str">
            <v>PB20INV1222</v>
          </cell>
          <cell r="F3734" t="str">
            <v>Supreme Computers India Pvt Ltd</v>
          </cell>
          <cell r="G3734" t="str">
            <v>Coimbatore</v>
          </cell>
        </row>
        <row r="3735">
          <cell r="E3735" t="str">
            <v>PB20INV1222</v>
          </cell>
          <cell r="F3735" t="str">
            <v>Supreme Computers India Pvt Ltd</v>
          </cell>
          <cell r="G3735" t="str">
            <v>Coimbatore</v>
          </cell>
        </row>
        <row r="3736">
          <cell r="E3736" t="str">
            <v>PB20INV1222</v>
          </cell>
          <cell r="F3736" t="str">
            <v>Supreme Computers India Pvt Ltd</v>
          </cell>
          <cell r="G3736" t="str">
            <v>Coimbatore</v>
          </cell>
        </row>
        <row r="3737">
          <cell r="E3737" t="str">
            <v>PB20INV1218</v>
          </cell>
          <cell r="F3737" t="str">
            <v>ITeSys Technologies Pvt Ltd/Prime Barcode Solutions</v>
          </cell>
          <cell r="G3737" t="str">
            <v>Secunderabad</v>
          </cell>
        </row>
        <row r="3738">
          <cell r="E3738" t="str">
            <v>PB20INV1218</v>
          </cell>
          <cell r="F3738" t="str">
            <v>ITeSys Technologies Pvt Ltd/Prime Barcode Solutions</v>
          </cell>
          <cell r="G3738" t="str">
            <v>Secunderabad</v>
          </cell>
        </row>
        <row r="3739">
          <cell r="E3739" t="str">
            <v>PB20INV1218</v>
          </cell>
          <cell r="F3739" t="str">
            <v>ITeSys Technologies Pvt Ltd/Prime Barcode Solutions</v>
          </cell>
          <cell r="G3739" t="str">
            <v>Secunderabad</v>
          </cell>
        </row>
        <row r="3740">
          <cell r="E3740" t="str">
            <v>PB20INV1218</v>
          </cell>
          <cell r="F3740" t="str">
            <v>ITeSys Technologies Pvt Ltd/Prime Barcode Solutions</v>
          </cell>
          <cell r="G3740" t="str">
            <v>Secunderabad</v>
          </cell>
        </row>
        <row r="3741">
          <cell r="E3741" t="str">
            <v>PB20INV1218</v>
          </cell>
          <cell r="F3741" t="str">
            <v>ITeSys Technologies Pvt Ltd/Prime Barcode Solutions</v>
          </cell>
          <cell r="G3741" t="str">
            <v>Secunderabad</v>
          </cell>
        </row>
        <row r="3742">
          <cell r="E3742" t="str">
            <v>PB20INV1218</v>
          </cell>
          <cell r="F3742" t="str">
            <v>ITeSys Technologies Pvt Ltd/Prime Barcode Solutions</v>
          </cell>
          <cell r="G3742" t="str">
            <v>Secunderabad</v>
          </cell>
        </row>
        <row r="3743">
          <cell r="E3743" t="str">
            <v>PB20INV1218</v>
          </cell>
          <cell r="F3743" t="str">
            <v>ITeSys Technologies Pvt Ltd/Prime Barcode Solutions</v>
          </cell>
          <cell r="G3743" t="str">
            <v>Secunderabad</v>
          </cell>
        </row>
        <row r="3744">
          <cell r="E3744" t="str">
            <v>PB20INV1218</v>
          </cell>
          <cell r="F3744" t="str">
            <v>ITeSys Technologies Pvt Ltd/Prime Barcode Solutions</v>
          </cell>
          <cell r="G3744" t="str">
            <v>Secunderabad</v>
          </cell>
        </row>
        <row r="3745">
          <cell r="E3745" t="str">
            <v>PB20INV1213</v>
          </cell>
          <cell r="F3745" t="str">
            <v>ITeSys Technologies Pvt Ltd/Prime Barcode Solutions</v>
          </cell>
          <cell r="G3745" t="str">
            <v>Secunderabad</v>
          </cell>
        </row>
        <row r="3746">
          <cell r="E3746" t="str">
            <v>PB20INV1213</v>
          </cell>
          <cell r="F3746" t="str">
            <v>ITeSys Technologies Pvt Ltd/Prime Barcode Solutions</v>
          </cell>
          <cell r="G3746" t="str">
            <v>Secunderabad</v>
          </cell>
        </row>
        <row r="3747">
          <cell r="E3747" t="str">
            <v>PB20INV1213</v>
          </cell>
          <cell r="F3747" t="str">
            <v>ITeSys Technologies Pvt Ltd/Prime Barcode Solutions</v>
          </cell>
          <cell r="G3747" t="str">
            <v>Secunderabad</v>
          </cell>
        </row>
        <row r="3748">
          <cell r="E3748" t="str">
            <v>PB20INV1213</v>
          </cell>
          <cell r="F3748" t="str">
            <v>ITeSys Technologies Pvt Ltd/Prime Barcode Solutions</v>
          </cell>
          <cell r="G3748" t="str">
            <v>Secunderabad</v>
          </cell>
        </row>
        <row r="3749">
          <cell r="E3749" t="str">
            <v>PB20INV1213</v>
          </cell>
          <cell r="F3749" t="str">
            <v>ITeSys Technologies Pvt Ltd/Prime Barcode Solutions</v>
          </cell>
          <cell r="G3749" t="str">
            <v>Secunderabad</v>
          </cell>
        </row>
        <row r="3750">
          <cell r="E3750" t="str">
            <v>PB20INV1213</v>
          </cell>
          <cell r="F3750" t="str">
            <v>ITeSys Technologies Pvt Ltd/Prime Barcode Solutions</v>
          </cell>
          <cell r="G3750" t="str">
            <v>Secunderabad</v>
          </cell>
        </row>
        <row r="3751">
          <cell r="E3751" t="str">
            <v>PB20INV1213</v>
          </cell>
          <cell r="F3751" t="str">
            <v>ITeSys Technologies Pvt Ltd/Prime Barcode Solutions</v>
          </cell>
          <cell r="G3751" t="str">
            <v>Secunderabad</v>
          </cell>
        </row>
        <row r="3752">
          <cell r="E3752" t="str">
            <v>PB20INV1214</v>
          </cell>
          <cell r="F3752" t="str">
            <v>ITeSys Technologies Pvt Ltd/Prime Barcode Solutions</v>
          </cell>
          <cell r="G3752" t="str">
            <v>Secunderabad</v>
          </cell>
        </row>
        <row r="3753">
          <cell r="E3753" t="str">
            <v>PB20INV1214</v>
          </cell>
          <cell r="F3753" t="str">
            <v>ITeSys Technologies Pvt Ltd/Prime Barcode Solutions</v>
          </cell>
          <cell r="G3753" t="str">
            <v>Secunderabad</v>
          </cell>
        </row>
        <row r="3754">
          <cell r="E3754" t="str">
            <v>PB20INV1214</v>
          </cell>
          <cell r="F3754" t="str">
            <v>ITeSys Technologies Pvt Ltd/Prime Barcode Solutions</v>
          </cell>
          <cell r="G3754" t="str">
            <v>Secunderabad</v>
          </cell>
        </row>
        <row r="3755">
          <cell r="E3755" t="str">
            <v>PB20INV1223</v>
          </cell>
          <cell r="F3755" t="str">
            <v>Supreme Computers India Pvt Ltd</v>
          </cell>
          <cell r="G3755" t="str">
            <v>Chennai</v>
          </cell>
        </row>
        <row r="3756">
          <cell r="E3756" t="str">
            <v>PB20INV1223</v>
          </cell>
          <cell r="F3756" t="str">
            <v>Supreme Computers India Pvt Ltd</v>
          </cell>
          <cell r="G3756" t="str">
            <v>Chennai</v>
          </cell>
        </row>
        <row r="3757">
          <cell r="E3757" t="str">
            <v>PB20INV1223</v>
          </cell>
          <cell r="F3757" t="str">
            <v>Supreme Computers India Pvt Ltd</v>
          </cell>
          <cell r="G3757" t="str">
            <v>Chennai</v>
          </cell>
        </row>
        <row r="3758">
          <cell r="E3758" t="str">
            <v>PB20INV1223</v>
          </cell>
          <cell r="F3758" t="str">
            <v>Supreme Computers India Pvt Ltd</v>
          </cell>
          <cell r="G3758" t="str">
            <v>Chennai</v>
          </cell>
        </row>
        <row r="3759">
          <cell r="E3759" t="str">
            <v>PB20INV1238</v>
          </cell>
          <cell r="F3759" t="str">
            <v>Lifestyle International Pvt Ltd</v>
          </cell>
          <cell r="G3759" t="str">
            <v>Perungudi</v>
          </cell>
        </row>
        <row r="3760">
          <cell r="E3760" t="str">
            <v>PB20INV1238</v>
          </cell>
          <cell r="F3760" t="str">
            <v>Lifestyle International Pvt Ltd</v>
          </cell>
          <cell r="G3760" t="str">
            <v>Perungudi</v>
          </cell>
        </row>
        <row r="3761">
          <cell r="E3761" t="str">
            <v>PB20INV1238</v>
          </cell>
          <cell r="F3761" t="str">
            <v>Lifestyle International Pvt Ltd</v>
          </cell>
          <cell r="G3761" t="str">
            <v>Perungudi</v>
          </cell>
        </row>
        <row r="3762">
          <cell r="E3762" t="str">
            <v>PB20INV1238</v>
          </cell>
          <cell r="F3762" t="str">
            <v>Lifestyle International Pvt Ltd</v>
          </cell>
          <cell r="G3762" t="str">
            <v>Perungudi</v>
          </cell>
        </row>
        <row r="3763">
          <cell r="E3763" t="str">
            <v>PB20INV1238</v>
          </cell>
          <cell r="F3763" t="str">
            <v>Lifestyle International Pvt Ltd</v>
          </cell>
          <cell r="G3763" t="str">
            <v>Perungudi</v>
          </cell>
        </row>
        <row r="3764">
          <cell r="E3764" t="str">
            <v>PB20INV1238</v>
          </cell>
          <cell r="F3764" t="str">
            <v>Lifestyle International Pvt Ltd</v>
          </cell>
          <cell r="G3764" t="str">
            <v>Perungudi</v>
          </cell>
        </row>
        <row r="3765">
          <cell r="E3765" t="str">
            <v>PB20INV1238</v>
          </cell>
          <cell r="F3765" t="str">
            <v>Lifestyle International Pvt Ltd</v>
          </cell>
          <cell r="G3765" t="str">
            <v>Perungudi</v>
          </cell>
        </row>
        <row r="3766">
          <cell r="E3766" t="str">
            <v>PB20INV1238</v>
          </cell>
          <cell r="F3766" t="str">
            <v>Lifestyle International Pvt Ltd</v>
          </cell>
          <cell r="G3766" t="str">
            <v>Perungudi</v>
          </cell>
        </row>
        <row r="3767">
          <cell r="E3767" t="str">
            <v>PB20INV1238</v>
          </cell>
          <cell r="F3767" t="str">
            <v>Lifestyle International Pvt Ltd</v>
          </cell>
          <cell r="G3767" t="str">
            <v>Perungudi</v>
          </cell>
        </row>
        <row r="3768">
          <cell r="E3768" t="str">
            <v>PB20INV1238</v>
          </cell>
          <cell r="F3768" t="str">
            <v>Lifestyle International Pvt Ltd</v>
          </cell>
          <cell r="G3768" t="str">
            <v>Perungudi</v>
          </cell>
        </row>
        <row r="3769">
          <cell r="E3769" t="str">
            <v>PB20INV1239</v>
          </cell>
          <cell r="F3769" t="str">
            <v>Lifestyle International Pvt Ltd</v>
          </cell>
          <cell r="G3769" t="str">
            <v>Neelankarai Village</v>
          </cell>
        </row>
        <row r="3770">
          <cell r="E3770" t="str">
            <v>PB20INV1239</v>
          </cell>
          <cell r="F3770" t="str">
            <v>Lifestyle International Pvt Ltd</v>
          </cell>
          <cell r="G3770" t="str">
            <v>Neelankarai Village</v>
          </cell>
        </row>
        <row r="3771">
          <cell r="E3771" t="str">
            <v>PB20INV1239</v>
          </cell>
          <cell r="F3771" t="str">
            <v>Lifestyle International Pvt Ltd</v>
          </cell>
          <cell r="G3771" t="str">
            <v>Neelankarai Village</v>
          </cell>
        </row>
        <row r="3772">
          <cell r="E3772" t="str">
            <v>PB20INV1239</v>
          </cell>
          <cell r="F3772" t="str">
            <v>Lifestyle International Pvt Ltd</v>
          </cell>
          <cell r="G3772" t="str">
            <v>Neelankarai Village</v>
          </cell>
        </row>
        <row r="3773">
          <cell r="E3773" t="str">
            <v>PB20INV1239</v>
          </cell>
          <cell r="F3773" t="str">
            <v>Lifestyle International Pvt Ltd</v>
          </cell>
          <cell r="G3773" t="str">
            <v>Neelankarai Village</v>
          </cell>
        </row>
        <row r="3774">
          <cell r="E3774" t="str">
            <v>PB20INV1239</v>
          </cell>
          <cell r="F3774" t="str">
            <v>Lifestyle International Pvt Ltd</v>
          </cell>
          <cell r="G3774" t="str">
            <v>Neelankarai Village</v>
          </cell>
        </row>
        <row r="3775">
          <cell r="E3775" t="str">
            <v>PB20INV1239</v>
          </cell>
          <cell r="F3775" t="str">
            <v>Lifestyle International Pvt Ltd</v>
          </cell>
          <cell r="G3775" t="str">
            <v>Neelankarai Village</v>
          </cell>
        </row>
        <row r="3776">
          <cell r="E3776" t="str">
            <v>PB20INV1239</v>
          </cell>
          <cell r="F3776" t="str">
            <v>Lifestyle International Pvt Ltd</v>
          </cell>
          <cell r="G3776" t="str">
            <v>Neelankarai Village</v>
          </cell>
        </row>
        <row r="3777">
          <cell r="E3777" t="str">
            <v>PB20INV1239</v>
          </cell>
          <cell r="F3777" t="str">
            <v>Lifestyle International Pvt Ltd</v>
          </cell>
          <cell r="G3777" t="str">
            <v>Neelankarai Village</v>
          </cell>
        </row>
        <row r="3778">
          <cell r="E3778" t="str">
            <v>PB20INV1239</v>
          </cell>
          <cell r="F3778" t="str">
            <v>Lifestyle International Pvt Ltd</v>
          </cell>
          <cell r="G3778" t="str">
            <v>Neelankarai Village</v>
          </cell>
        </row>
        <row r="3779">
          <cell r="E3779" t="str">
            <v>PB20INV1239</v>
          </cell>
          <cell r="F3779" t="str">
            <v>Lifestyle International Pvt Ltd</v>
          </cell>
          <cell r="G3779" t="str">
            <v>Neelankarai Village</v>
          </cell>
        </row>
        <row r="3780">
          <cell r="E3780" t="str">
            <v>PB20INV1235</v>
          </cell>
          <cell r="F3780" t="str">
            <v>Sree Kumaran Thangamaligai</v>
          </cell>
          <cell r="G3780" t="str">
            <v>Hosur</v>
          </cell>
        </row>
        <row r="3781">
          <cell r="E3781" t="str">
            <v>PB20INV1242</v>
          </cell>
          <cell r="F3781" t="str">
            <v>Spencers Retail Limited</v>
          </cell>
          <cell r="G3781" t="str">
            <v>Kolkata</v>
          </cell>
        </row>
        <row r="3782">
          <cell r="E3782" t="str">
            <v>PB20INV1241</v>
          </cell>
          <cell r="F3782" t="str">
            <v>Trent Limited</v>
          </cell>
          <cell r="G3782" t="str">
            <v>Guntur</v>
          </cell>
        </row>
        <row r="3783">
          <cell r="E3783" t="str">
            <v>PB20INV1247</v>
          </cell>
          <cell r="F3783" t="str">
            <v>Tata Starbucks Pvt Ltd</v>
          </cell>
          <cell r="G3783" t="str">
            <v>Chennai</v>
          </cell>
        </row>
        <row r="3784">
          <cell r="E3784" t="str">
            <v>PB20INV1253</v>
          </cell>
          <cell r="F3784" t="str">
            <v>Tata Starbucks Pvt Ltd</v>
          </cell>
          <cell r="G3784" t="str">
            <v>Chennai</v>
          </cell>
        </row>
        <row r="3785">
          <cell r="E3785" t="str">
            <v>PB20INV1252</v>
          </cell>
          <cell r="F3785" t="str">
            <v>Tata Starbucks Pvt Ltd</v>
          </cell>
          <cell r="G3785" t="str">
            <v>Chennai</v>
          </cell>
        </row>
        <row r="3786">
          <cell r="E3786" t="str">
            <v>PB20INV1248</v>
          </cell>
          <cell r="F3786" t="str">
            <v>Tata Starbucks Pvt Ltd</v>
          </cell>
          <cell r="G3786" t="str">
            <v>Chennai</v>
          </cell>
        </row>
        <row r="3787">
          <cell r="E3787" t="str">
            <v>PB20INV1243</v>
          </cell>
          <cell r="F3787" t="str">
            <v>Tata Starbucks Pvt Ltd</v>
          </cell>
          <cell r="G3787" t="str">
            <v>Chennai</v>
          </cell>
        </row>
        <row r="3788">
          <cell r="E3788" t="str">
            <v>PB20INV1233</v>
          </cell>
          <cell r="F3788" t="str">
            <v>Tata Starbucks Pvt Ltd</v>
          </cell>
          <cell r="G3788" t="str">
            <v>New Delhi</v>
          </cell>
        </row>
        <row r="3789">
          <cell r="E3789" t="str">
            <v>PB20INV1245</v>
          </cell>
          <cell r="F3789" t="str">
            <v>Tata Starbucks Pvt Ltd</v>
          </cell>
          <cell r="G3789" t="str">
            <v>Chennai</v>
          </cell>
        </row>
        <row r="3790">
          <cell r="E3790" t="str">
            <v>PB20INV1244</v>
          </cell>
          <cell r="F3790" t="str">
            <v>Tata Starbucks Pvt Ltd</v>
          </cell>
          <cell r="G3790" t="str">
            <v>Chennai</v>
          </cell>
        </row>
        <row r="3791">
          <cell r="E3791" t="str">
            <v>PB20INV1246</v>
          </cell>
          <cell r="F3791" t="str">
            <v>Tata Starbucks Pvt Ltd</v>
          </cell>
          <cell r="G3791" t="str">
            <v>Chennai</v>
          </cell>
        </row>
        <row r="3792">
          <cell r="E3792" t="str">
            <v>PB20INV1251</v>
          </cell>
          <cell r="F3792" t="str">
            <v>Tata Starbucks Pvt Ltd</v>
          </cell>
          <cell r="G3792" t="str">
            <v>Chennai</v>
          </cell>
        </row>
        <row r="3793">
          <cell r="E3793" t="str">
            <v>PB20INV1249</v>
          </cell>
          <cell r="F3793" t="str">
            <v>Tata Starbucks Pvt Ltd</v>
          </cell>
          <cell r="G3793" t="str">
            <v>Chennai</v>
          </cell>
        </row>
        <row r="3794">
          <cell r="E3794" t="str">
            <v>PB20INV1250</v>
          </cell>
          <cell r="F3794" t="str">
            <v>Tata Starbucks Pvt Ltd</v>
          </cell>
          <cell r="G3794" t="str">
            <v>Chennai</v>
          </cell>
        </row>
        <row r="3795">
          <cell r="E3795" t="str">
            <v>PB20INV1236</v>
          </cell>
          <cell r="F3795" t="str">
            <v>Tata Starbucks Pvt Ltd</v>
          </cell>
          <cell r="G3795" t="str">
            <v>Mumbai</v>
          </cell>
        </row>
        <row r="3796">
          <cell r="E3796" t="str">
            <v>PB20INV1236</v>
          </cell>
          <cell r="F3796" t="str">
            <v>Tata Starbucks Pvt Ltd</v>
          </cell>
          <cell r="G3796" t="str">
            <v>Mumbai</v>
          </cell>
        </row>
        <row r="3797">
          <cell r="E3797" t="str">
            <v>PB20INV1237</v>
          </cell>
          <cell r="F3797" t="str">
            <v>Tata Starbucks Pvt Ltd</v>
          </cell>
          <cell r="G3797" t="str">
            <v>Maharasthra</v>
          </cell>
        </row>
        <row r="3798">
          <cell r="E3798" t="str">
            <v>PB20INV1237</v>
          </cell>
          <cell r="F3798" t="str">
            <v>Tata Starbucks Pvt Ltd</v>
          </cell>
          <cell r="G3798" t="str">
            <v>Maharasthra</v>
          </cell>
        </row>
        <row r="3799">
          <cell r="E3799" t="str">
            <v>PB20INV1231</v>
          </cell>
          <cell r="F3799" t="str">
            <v>Indo Count Industries Ltd</v>
          </cell>
          <cell r="G3799" t="str">
            <v>Kohapur</v>
          </cell>
        </row>
        <row r="3800">
          <cell r="E3800" t="str">
            <v>PB20INV1231</v>
          </cell>
          <cell r="F3800" t="str">
            <v>Indo Count Industries Ltd</v>
          </cell>
          <cell r="G3800" t="str">
            <v>Kohapur</v>
          </cell>
        </row>
        <row r="3801">
          <cell r="E3801" t="str">
            <v>PB20INV1232</v>
          </cell>
          <cell r="F3801" t="str">
            <v>Burman Hospitality Private Limited</v>
          </cell>
          <cell r="G3801" t="str">
            <v>Bangalore</v>
          </cell>
        </row>
        <row r="3802">
          <cell r="E3802" t="str">
            <v>PB20INV1224</v>
          </cell>
          <cell r="F3802" t="str">
            <v>Reliance Retail Limited</v>
          </cell>
          <cell r="G3802" t="str">
            <v>New Delhi</v>
          </cell>
        </row>
        <row r="3803">
          <cell r="E3803" t="str">
            <v>PB20INV1254</v>
          </cell>
          <cell r="F3803" t="str">
            <v>Maharasthra Mini Mint</v>
          </cell>
          <cell r="G3803" t="str">
            <v>Pune</v>
          </cell>
        </row>
        <row r="3804">
          <cell r="E3804" t="str">
            <v>PB20INV1254</v>
          </cell>
          <cell r="F3804" t="str">
            <v>Maharasthra Mini Mint</v>
          </cell>
          <cell r="G3804" t="str">
            <v>Pune</v>
          </cell>
        </row>
        <row r="3805">
          <cell r="E3805" t="str">
            <v>PB20INV1240</v>
          </cell>
          <cell r="F3805" t="str">
            <v>QODENEXT India Pvt Ltd</v>
          </cell>
          <cell r="G3805" t="str">
            <v>Gandhinagar</v>
          </cell>
        </row>
        <row r="3806">
          <cell r="E3806" t="str">
            <v>QBLR/NR/2021/0102</v>
          </cell>
          <cell r="F3806" t="str">
            <v>Instakart Services Private Limited</v>
          </cell>
          <cell r="G3806" t="str">
            <v>Bangalore</v>
          </cell>
        </row>
        <row r="3807">
          <cell r="E3807" t="str">
            <v>QB20INV0755</v>
          </cell>
          <cell r="F3807" t="str">
            <v>Instakart Services Private Limited</v>
          </cell>
          <cell r="G3807" t="str">
            <v>Thane</v>
          </cell>
        </row>
        <row r="3808">
          <cell r="E3808" t="str">
            <v>QB20INV0758</v>
          </cell>
          <cell r="F3808" t="str">
            <v>Instakart Services Private Limited</v>
          </cell>
          <cell r="G3808" t="str">
            <v>Haryana</v>
          </cell>
        </row>
        <row r="3809">
          <cell r="E3809" t="str">
            <v>QB20INV0757</v>
          </cell>
          <cell r="F3809" t="str">
            <v>Instakart Services Private Limited</v>
          </cell>
          <cell r="G3809" t="str">
            <v>Hosur</v>
          </cell>
        </row>
        <row r="3810">
          <cell r="E3810" t="str">
            <v>QB20INV0756</v>
          </cell>
          <cell r="F3810" t="str">
            <v>Instakart Services Private Limited</v>
          </cell>
          <cell r="G3810" t="str">
            <v xml:space="preserve">Hoogly </v>
          </cell>
        </row>
        <row r="3811">
          <cell r="E3811" t="str">
            <v>QB20INV0759</v>
          </cell>
          <cell r="F3811" t="str">
            <v>Instakart Services Private Limited</v>
          </cell>
          <cell r="G3811" t="str">
            <v>Nelmangla</v>
          </cell>
        </row>
        <row r="3812">
          <cell r="E3812" t="str">
            <v>QB20INV0760</v>
          </cell>
          <cell r="F3812" t="str">
            <v>Instakart Services Private Limited</v>
          </cell>
          <cell r="G3812" t="str">
            <v>Gurgaon</v>
          </cell>
        </row>
        <row r="3813">
          <cell r="E3813" t="str">
            <v>QB20INV0760</v>
          </cell>
          <cell r="F3813" t="str">
            <v>Instakart Services Private Limited</v>
          </cell>
          <cell r="G3813" t="str">
            <v>Gurgaon</v>
          </cell>
        </row>
        <row r="3814">
          <cell r="E3814" t="str">
            <v>QB20INV0760</v>
          </cell>
          <cell r="F3814" t="str">
            <v>Instakart Services Private Limited</v>
          </cell>
          <cell r="G3814" t="str">
            <v>Gurgaon</v>
          </cell>
        </row>
        <row r="3815">
          <cell r="E3815" t="str">
            <v>QB20INV0768</v>
          </cell>
          <cell r="F3815" t="str">
            <v>20Cube Warehousing &amp; Distribution Pvt Ltd</v>
          </cell>
          <cell r="G3815" t="str">
            <v>Hosur</v>
          </cell>
        </row>
        <row r="3816">
          <cell r="E3816" t="str">
            <v>QB20INV0767</v>
          </cell>
          <cell r="F3816" t="str">
            <v>20Cube Warehousing &amp; Distribution Pvt Ltd</v>
          </cell>
          <cell r="G3816" t="str">
            <v>Chennai</v>
          </cell>
        </row>
        <row r="3817">
          <cell r="E3817" t="str">
            <v>QB20INV0766</v>
          </cell>
          <cell r="F3817" t="str">
            <v>20Cube Warehousing &amp; Distribution Pvt Ltd</v>
          </cell>
          <cell r="G3817" t="str">
            <v>Odisha</v>
          </cell>
        </row>
        <row r="3818">
          <cell r="E3818" t="str">
            <v>QB20INV0765</v>
          </cell>
          <cell r="F3818" t="str">
            <v>20Cube Warehousing &amp; Distribution Pvt Ltd</v>
          </cell>
          <cell r="G3818" t="str">
            <v>Thane</v>
          </cell>
        </row>
        <row r="3819">
          <cell r="E3819" t="str">
            <v>QB20INV0764</v>
          </cell>
          <cell r="F3819" t="str">
            <v>20Cube Warehousing &amp; Distribution Pvt Ltd</v>
          </cell>
          <cell r="G3819" t="str">
            <v>Bhiwandi</v>
          </cell>
        </row>
        <row r="3820">
          <cell r="E3820" t="str">
            <v>QB20INV0763</v>
          </cell>
          <cell r="F3820" t="str">
            <v>20Cube Warehousing &amp; Distribution Pvt Ltd</v>
          </cell>
          <cell r="G3820" t="str">
            <v>Ahmedabad</v>
          </cell>
        </row>
        <row r="3821">
          <cell r="E3821" t="str">
            <v>QB20INV0762</v>
          </cell>
          <cell r="F3821" t="str">
            <v>Instakart Services Private Limited</v>
          </cell>
          <cell r="G3821" t="str">
            <v>Bangalore</v>
          </cell>
        </row>
        <row r="3822">
          <cell r="E3822" t="str">
            <v>QB20INV0762</v>
          </cell>
          <cell r="F3822" t="str">
            <v>Instakart Services Private Limited</v>
          </cell>
          <cell r="G3822" t="str">
            <v>Bangalore</v>
          </cell>
        </row>
        <row r="3823">
          <cell r="E3823" t="str">
            <v>QB20INV0762</v>
          </cell>
          <cell r="F3823" t="str">
            <v>Instakart Services Private Limited</v>
          </cell>
          <cell r="G3823" t="str">
            <v>Bangalore</v>
          </cell>
        </row>
        <row r="3824">
          <cell r="E3824" t="str">
            <v>QB20INV0781</v>
          </cell>
          <cell r="F3824" t="str">
            <v xml:space="preserve">Turbo Logistic Services </v>
          </cell>
          <cell r="G3824" t="str">
            <v>Hyderabad</v>
          </cell>
        </row>
        <row r="3825">
          <cell r="E3825" t="str">
            <v>QB20INV0761</v>
          </cell>
          <cell r="F3825" t="str">
            <v>Instakart Services Private Limited</v>
          </cell>
          <cell r="G3825" t="str">
            <v>Mumbai</v>
          </cell>
        </row>
        <row r="3826">
          <cell r="E3826" t="str">
            <v>QB20INV0761</v>
          </cell>
          <cell r="F3826" t="str">
            <v>Instakart Services Private Limited</v>
          </cell>
          <cell r="G3826" t="str">
            <v>Mumbai</v>
          </cell>
        </row>
        <row r="3827">
          <cell r="E3827" t="str">
            <v>QB20INV0761</v>
          </cell>
          <cell r="F3827" t="str">
            <v>Instakart Services Private Limited</v>
          </cell>
          <cell r="G3827" t="str">
            <v>Mumbai</v>
          </cell>
        </row>
        <row r="3828">
          <cell r="E3828" t="str">
            <v>QB20INV0770</v>
          </cell>
          <cell r="F3828" t="str">
            <v>20Cube Warehousing &amp; Distribution Pvt Ltd</v>
          </cell>
          <cell r="G3828" t="str">
            <v>Delhi</v>
          </cell>
        </row>
        <row r="3829">
          <cell r="E3829" t="str">
            <v>QB20INV0769</v>
          </cell>
          <cell r="F3829" t="str">
            <v>20Cube Warehousing &amp; Distribution Pvt Ltd</v>
          </cell>
          <cell r="G3829" t="str">
            <v>Kalamssery</v>
          </cell>
        </row>
        <row r="3830">
          <cell r="E3830" t="str">
            <v>PB20INV1362</v>
          </cell>
          <cell r="F3830" t="str">
            <v>Turbonet Systems Private Limited</v>
          </cell>
          <cell r="G3830" t="str">
            <v>Mumbai</v>
          </cell>
        </row>
        <row r="3831">
          <cell r="E3831" t="str">
            <v>PB20INV1283</v>
          </cell>
          <cell r="F3831" t="str">
            <v>Tata Starbucks Pvt Ltd</v>
          </cell>
          <cell r="G3831" t="str">
            <v>New Delhi</v>
          </cell>
        </row>
        <row r="3832">
          <cell r="E3832" t="str">
            <v>PB20INV1368</v>
          </cell>
          <cell r="F3832" t="str">
            <v>Turbonet Systems Private Limited</v>
          </cell>
          <cell r="G3832" t="str">
            <v>Pune</v>
          </cell>
        </row>
        <row r="3833">
          <cell r="E3833" t="str">
            <v>PB20INV1368</v>
          </cell>
          <cell r="F3833" t="str">
            <v>Turbonet Systems Private Limited</v>
          </cell>
          <cell r="G3833" t="str">
            <v>Pune</v>
          </cell>
        </row>
        <row r="3834">
          <cell r="E3834" t="str">
            <v>PB20INV1368</v>
          </cell>
          <cell r="F3834" t="str">
            <v>Turbonet Systems Private Limited</v>
          </cell>
          <cell r="G3834" t="str">
            <v>Pune</v>
          </cell>
        </row>
        <row r="3835">
          <cell r="E3835" t="str">
            <v>PB20INV1368</v>
          </cell>
          <cell r="F3835" t="str">
            <v>Turbonet Systems Private Limited</v>
          </cell>
          <cell r="G3835" t="str">
            <v>Pune</v>
          </cell>
        </row>
        <row r="3836">
          <cell r="E3836" t="str">
            <v>PB20INV1361</v>
          </cell>
          <cell r="F3836" t="str">
            <v>Turbonet Systems Private Limited</v>
          </cell>
          <cell r="G3836" t="str">
            <v>Pune</v>
          </cell>
        </row>
        <row r="3837">
          <cell r="E3837" t="str">
            <v>PB20INV1361</v>
          </cell>
          <cell r="F3837" t="str">
            <v>Turbonet Systems Private Limited</v>
          </cell>
          <cell r="G3837" t="str">
            <v>Pune</v>
          </cell>
        </row>
        <row r="3838">
          <cell r="E3838" t="str">
            <v>PB20INV1371</v>
          </cell>
          <cell r="F3838" t="str">
            <v>Odyssey Computer Services Private Limited</v>
          </cell>
          <cell r="G3838" t="str">
            <v>Kolkata</v>
          </cell>
        </row>
        <row r="3839">
          <cell r="E3839" t="str">
            <v>PB20INV1371</v>
          </cell>
          <cell r="F3839" t="str">
            <v>Odyssey Computer Services Private Limited</v>
          </cell>
          <cell r="G3839" t="str">
            <v>Kolkata</v>
          </cell>
        </row>
        <row r="3840">
          <cell r="E3840" t="str">
            <v>PB20INV1371</v>
          </cell>
          <cell r="F3840" t="str">
            <v>Odyssey Computer Services Private Limited</v>
          </cell>
          <cell r="G3840" t="str">
            <v>Kolkata</v>
          </cell>
        </row>
        <row r="3841">
          <cell r="E3841" t="str">
            <v>PB20INV1370</v>
          </cell>
          <cell r="F3841" t="str">
            <v>Turbonet Systems Private Limited</v>
          </cell>
          <cell r="G3841" t="str">
            <v>Pune</v>
          </cell>
        </row>
        <row r="3842">
          <cell r="E3842" t="str">
            <v>PB20INV1370</v>
          </cell>
          <cell r="F3842" t="str">
            <v>Turbonet Systems Private Limited</v>
          </cell>
          <cell r="G3842" t="str">
            <v>Pune</v>
          </cell>
        </row>
        <row r="3843">
          <cell r="E3843" t="str">
            <v>PB20INV1370</v>
          </cell>
          <cell r="F3843" t="str">
            <v>Infoaccords Technologies</v>
          </cell>
          <cell r="G3843" t="str">
            <v>Chandigarh</v>
          </cell>
        </row>
        <row r="3844">
          <cell r="E3844" t="str">
            <v>PB20INV1370</v>
          </cell>
          <cell r="F3844" t="str">
            <v>Infoaccords Technologies</v>
          </cell>
          <cell r="G3844" t="str">
            <v>Chandigarh</v>
          </cell>
        </row>
        <row r="3845">
          <cell r="E3845" t="str">
            <v>PB20INV1367</v>
          </cell>
          <cell r="F3845" t="str">
            <v>Odyssey Computer Services Private Limited</v>
          </cell>
          <cell r="G3845" t="str">
            <v>Kolkata</v>
          </cell>
        </row>
        <row r="3846">
          <cell r="E3846" t="str">
            <v>PB20INV1367</v>
          </cell>
          <cell r="F3846" t="str">
            <v>Odyssey Computer Services Private Limited</v>
          </cell>
          <cell r="G3846" t="str">
            <v>Kolkata</v>
          </cell>
        </row>
        <row r="3847">
          <cell r="E3847" t="str">
            <v>PB20INV1360</v>
          </cell>
          <cell r="F3847" t="str">
            <v>Ratnadeep Retail Pvt Limited</v>
          </cell>
          <cell r="G3847" t="str">
            <v>Hyderabad</v>
          </cell>
        </row>
        <row r="3848">
          <cell r="E3848" t="str">
            <v>PB20INV1360</v>
          </cell>
          <cell r="F3848" t="str">
            <v>Ratnadeep Retail Pvt Limited</v>
          </cell>
          <cell r="G3848" t="str">
            <v>Hyderabad</v>
          </cell>
        </row>
        <row r="3849">
          <cell r="E3849" t="str">
            <v>PB20INV1360</v>
          </cell>
          <cell r="F3849" t="str">
            <v>Ratnadeep Retail Pvt Limited</v>
          </cell>
          <cell r="G3849" t="str">
            <v>Hyderabad</v>
          </cell>
        </row>
        <row r="3850">
          <cell r="E3850" t="str">
            <v>PB20INV1360</v>
          </cell>
          <cell r="F3850" t="str">
            <v>Ratnadeep Retail Pvt Limited</v>
          </cell>
          <cell r="G3850" t="str">
            <v>Hyderabad</v>
          </cell>
        </row>
        <row r="3851">
          <cell r="E3851" t="str">
            <v>PB20INV1360</v>
          </cell>
          <cell r="F3851" t="str">
            <v>Ratnadeep Retail Pvt Limited</v>
          </cell>
          <cell r="G3851" t="str">
            <v>Hyderabad</v>
          </cell>
        </row>
        <row r="3852">
          <cell r="E3852" t="str">
            <v>PB20INV1360</v>
          </cell>
          <cell r="F3852" t="str">
            <v>Ratnadeep Retail Pvt Limited</v>
          </cell>
          <cell r="G3852" t="str">
            <v>Hyderabad</v>
          </cell>
        </row>
        <row r="3853">
          <cell r="E3853" t="str">
            <v>PB20INV1360</v>
          </cell>
          <cell r="F3853" t="str">
            <v>Ratnadeep Retail Pvt Limited</v>
          </cell>
          <cell r="G3853" t="str">
            <v>Hyderabad</v>
          </cell>
        </row>
        <row r="3854">
          <cell r="E3854" t="str">
            <v>PB20INV1360</v>
          </cell>
          <cell r="F3854" t="str">
            <v>Ratnadeep Retail Pvt Limited</v>
          </cell>
          <cell r="G3854" t="str">
            <v>Hyderabad</v>
          </cell>
        </row>
        <row r="3855">
          <cell r="E3855" t="str">
            <v>PB20INV1360</v>
          </cell>
          <cell r="F3855" t="str">
            <v>Ratnadeep Retail Pvt Limited</v>
          </cell>
          <cell r="G3855" t="str">
            <v>Hyderabad</v>
          </cell>
        </row>
        <row r="3856">
          <cell r="E3856" t="str">
            <v>PB20INV1360</v>
          </cell>
          <cell r="F3856" t="str">
            <v>Ratnadeep Retail Pvt Limited</v>
          </cell>
          <cell r="G3856" t="str">
            <v>Hyderabad</v>
          </cell>
        </row>
        <row r="3857">
          <cell r="E3857" t="str">
            <v>PB20INV1284</v>
          </cell>
          <cell r="F3857" t="str">
            <v>Aditya Birla Fashion and Retail Limited</v>
          </cell>
          <cell r="G3857" t="str">
            <v>Haryana</v>
          </cell>
        </row>
        <row r="3858">
          <cell r="E3858" t="str">
            <v>PB20INV1284</v>
          </cell>
          <cell r="F3858" t="str">
            <v>Aditya Birla Fashion and Retail Limited</v>
          </cell>
          <cell r="G3858" t="str">
            <v>Haryana</v>
          </cell>
        </row>
        <row r="3859">
          <cell r="E3859" t="str">
            <v>PB20INV1284</v>
          </cell>
          <cell r="F3859" t="str">
            <v>Aditya Birla Fashion and Retail Limited</v>
          </cell>
          <cell r="G3859" t="str">
            <v>Haryana</v>
          </cell>
        </row>
        <row r="3860">
          <cell r="E3860" t="str">
            <v>PB20INV1284</v>
          </cell>
          <cell r="F3860" t="str">
            <v>Aditya Birla Fashion and Retail Limited</v>
          </cell>
          <cell r="G3860" t="str">
            <v>Haryana</v>
          </cell>
        </row>
        <row r="3861">
          <cell r="E3861" t="str">
            <v>PB20INV1284</v>
          </cell>
          <cell r="F3861" t="str">
            <v>Aditya Birla Fashion and Retail Limited</v>
          </cell>
          <cell r="G3861" t="str">
            <v>Haryana</v>
          </cell>
        </row>
        <row r="3862">
          <cell r="E3862" t="str">
            <v>PB20INV1284</v>
          </cell>
          <cell r="F3862" t="str">
            <v>Aditya Birla Fashion and Retail Limited</v>
          </cell>
          <cell r="G3862" t="str">
            <v>Haryana</v>
          </cell>
        </row>
        <row r="3863">
          <cell r="E3863" t="str">
            <v>BLR/DEMO/OUT/9540</v>
          </cell>
          <cell r="F3863" t="str">
            <v>View parker technology india pvt ltd</v>
          </cell>
          <cell r="G3863" t="str">
            <v>Bangalore</v>
          </cell>
        </row>
        <row r="3864">
          <cell r="E3864" t="str">
            <v>PB20INV1298</v>
          </cell>
          <cell r="F3864" t="str">
            <v>Infoaccords Technologies</v>
          </cell>
          <cell r="G3864" t="str">
            <v>Chandigarh</v>
          </cell>
        </row>
        <row r="3865">
          <cell r="E3865" t="str">
            <v>PB20INV1298</v>
          </cell>
          <cell r="F3865" t="str">
            <v>Infoaccords Technologies</v>
          </cell>
          <cell r="G3865" t="str">
            <v>Chandigarh</v>
          </cell>
        </row>
        <row r="3866">
          <cell r="E3866" t="str">
            <v>PB20INV1298</v>
          </cell>
          <cell r="F3866" t="str">
            <v>Infoaccords Technologies</v>
          </cell>
          <cell r="G3866" t="str">
            <v>Chandigarh</v>
          </cell>
        </row>
        <row r="3867">
          <cell r="E3867" t="str">
            <v>PB20INV1298</v>
          </cell>
          <cell r="F3867" t="str">
            <v>Infoaccords Technologies</v>
          </cell>
          <cell r="G3867" t="str">
            <v>Chandigarh</v>
          </cell>
        </row>
        <row r="3868">
          <cell r="E3868" t="str">
            <v>PB20INV1298</v>
          </cell>
          <cell r="F3868" t="str">
            <v>Infoaccords Technologies</v>
          </cell>
          <cell r="G3868" t="str">
            <v>Chandigarh</v>
          </cell>
        </row>
        <row r="3869">
          <cell r="E3869" t="str">
            <v>PB20INV1298</v>
          </cell>
          <cell r="F3869" t="str">
            <v>Infoaccords Technologies</v>
          </cell>
          <cell r="G3869" t="str">
            <v>Chandigarh</v>
          </cell>
        </row>
        <row r="3870">
          <cell r="E3870" t="str">
            <v>PB20INV1298</v>
          </cell>
          <cell r="F3870" t="str">
            <v>Infoaccords Technologies</v>
          </cell>
          <cell r="G3870" t="str">
            <v>Chandigarh</v>
          </cell>
        </row>
        <row r="3871">
          <cell r="E3871" t="str">
            <v>PB20INV1298</v>
          </cell>
          <cell r="F3871" t="str">
            <v>Infoaccords Technologies</v>
          </cell>
          <cell r="G3871" t="str">
            <v>Chandigarh</v>
          </cell>
        </row>
        <row r="3872">
          <cell r="E3872" t="str">
            <v>PB20INV1298</v>
          </cell>
          <cell r="F3872" t="str">
            <v>Infoaccords Technologies</v>
          </cell>
          <cell r="G3872" t="str">
            <v>Chandigarh</v>
          </cell>
        </row>
        <row r="3873">
          <cell r="E3873" t="str">
            <v>PB20INV1298</v>
          </cell>
          <cell r="F3873" t="str">
            <v>Infoaccords Technologies</v>
          </cell>
          <cell r="G3873" t="str">
            <v>Chandigarh</v>
          </cell>
        </row>
        <row r="3874">
          <cell r="E3874" t="str">
            <v>PB20INV1299</v>
          </cell>
          <cell r="F3874" t="str">
            <v>Infoaccords Technologies</v>
          </cell>
          <cell r="G3874" t="str">
            <v>Chandigarh</v>
          </cell>
        </row>
        <row r="3875">
          <cell r="E3875" t="str">
            <v>PB20INV1299</v>
          </cell>
          <cell r="F3875" t="str">
            <v>Infoaccords Technologies</v>
          </cell>
          <cell r="G3875" t="str">
            <v>Chandigarh</v>
          </cell>
        </row>
        <row r="3876">
          <cell r="E3876" t="str">
            <v>PB20INV1299</v>
          </cell>
          <cell r="F3876" t="str">
            <v>Infoaccords Technologies</v>
          </cell>
          <cell r="G3876" t="str">
            <v>Chandigarh</v>
          </cell>
        </row>
        <row r="3877">
          <cell r="E3877" t="str">
            <v>PB20INV1333</v>
          </cell>
          <cell r="F3877" t="str">
            <v>Value Add Solutions</v>
          </cell>
          <cell r="G3877" t="str">
            <v>Chennai</v>
          </cell>
        </row>
        <row r="3878">
          <cell r="E3878" t="str">
            <v>PB20INV1289</v>
          </cell>
          <cell r="F3878" t="str">
            <v>Tata Starbucks Pvt Ltd</v>
          </cell>
          <cell r="G3878" t="str">
            <v>New Delhi</v>
          </cell>
        </row>
        <row r="3879">
          <cell r="E3879" t="str">
            <v>PB20INV1286</v>
          </cell>
          <cell r="F3879" t="str">
            <v>Tata Starbucks Pvt Ltd</v>
          </cell>
          <cell r="G3879" t="str">
            <v>Noida</v>
          </cell>
        </row>
        <row r="3880">
          <cell r="E3880" t="str">
            <v>PB20INV1279</v>
          </cell>
          <cell r="F3880" t="str">
            <v>Tata Starbucks Pvt Ltd</v>
          </cell>
          <cell r="G3880" t="str">
            <v>Noida</v>
          </cell>
        </row>
        <row r="3881">
          <cell r="E3881" t="str">
            <v>PB20INV1278</v>
          </cell>
          <cell r="F3881" t="str">
            <v>Tata Starbucks Pvt Ltd</v>
          </cell>
          <cell r="G3881" t="str">
            <v>New Delhi</v>
          </cell>
        </row>
        <row r="3882">
          <cell r="E3882" t="str">
            <v>PB20INV1276</v>
          </cell>
          <cell r="F3882" t="str">
            <v>Tata Starbucks Pvt Ltd</v>
          </cell>
          <cell r="G3882" t="str">
            <v>Gurgaon</v>
          </cell>
        </row>
        <row r="3883">
          <cell r="E3883" t="str">
            <v>PB20INV1290</v>
          </cell>
          <cell r="F3883" t="str">
            <v>Tata Starbucks Pvt Ltd</v>
          </cell>
          <cell r="G3883" t="str">
            <v>New Delhi</v>
          </cell>
        </row>
        <row r="3884">
          <cell r="E3884" t="str">
            <v>PB20INV1292</v>
          </cell>
          <cell r="F3884" t="str">
            <v>Tata Starbucks Pvt Ltd</v>
          </cell>
          <cell r="G3884" t="str">
            <v>Gurgaon</v>
          </cell>
        </row>
        <row r="3885">
          <cell r="E3885" t="str">
            <v>PB20INV1275</v>
          </cell>
          <cell r="F3885" t="str">
            <v>Tata Starbucks Pvt Ltd</v>
          </cell>
          <cell r="G3885" t="str">
            <v>Delhi</v>
          </cell>
        </row>
        <row r="3886">
          <cell r="E3886" t="str">
            <v>PB20INV1258</v>
          </cell>
          <cell r="F3886" t="str">
            <v>Tata Starbucks Pvt Ltd</v>
          </cell>
          <cell r="G3886" t="str">
            <v>Delhi</v>
          </cell>
        </row>
        <row r="3887">
          <cell r="E3887" t="str">
            <v>PB20INV1266</v>
          </cell>
          <cell r="F3887" t="str">
            <v>Tata Starbucks Pvt Ltd</v>
          </cell>
          <cell r="G3887" t="str">
            <v>Delhi</v>
          </cell>
        </row>
        <row r="3888">
          <cell r="E3888" t="str">
            <v>PB20INV1272</v>
          </cell>
          <cell r="F3888" t="str">
            <v>Tata Starbucks Pvt Ltd</v>
          </cell>
          <cell r="G3888" t="str">
            <v>Haryana</v>
          </cell>
        </row>
        <row r="3889">
          <cell r="E3889" t="str">
            <v>PB20INV1277</v>
          </cell>
          <cell r="F3889" t="str">
            <v>Tata Starbucks Pvt Ltd</v>
          </cell>
          <cell r="G3889" t="str">
            <v>Gurgaon</v>
          </cell>
        </row>
        <row r="3890">
          <cell r="E3890" t="str">
            <v>PB20INV1282</v>
          </cell>
          <cell r="F3890" t="str">
            <v>Tata Starbucks Pvt Ltd</v>
          </cell>
          <cell r="G3890" t="str">
            <v>Noida</v>
          </cell>
        </row>
        <row r="3891">
          <cell r="E3891" t="str">
            <v>PB20INV1285</v>
          </cell>
          <cell r="F3891" t="str">
            <v>Tata Starbucks Pvt Ltd</v>
          </cell>
          <cell r="G3891" t="str">
            <v>Delhi</v>
          </cell>
        </row>
        <row r="3892">
          <cell r="E3892" t="str">
            <v>PB20INV1281</v>
          </cell>
          <cell r="F3892" t="str">
            <v>Tata Starbucks Pvt Ltd</v>
          </cell>
          <cell r="G3892" t="str">
            <v>Haryana</v>
          </cell>
        </row>
        <row r="3893">
          <cell r="E3893" t="str">
            <v>PB20INV1280</v>
          </cell>
          <cell r="F3893" t="str">
            <v>Tata Starbucks Pvt Ltd</v>
          </cell>
          <cell r="G3893" t="str">
            <v>Delhi</v>
          </cell>
        </row>
        <row r="3894">
          <cell r="E3894" t="str">
            <v>PB20INV1294</v>
          </cell>
          <cell r="F3894" t="str">
            <v>Tata Starbucks Pvt Ltd</v>
          </cell>
          <cell r="G3894" t="str">
            <v>Delhi</v>
          </cell>
        </row>
        <row r="3895">
          <cell r="E3895" t="str">
            <v>PB20INV1287</v>
          </cell>
          <cell r="F3895" t="str">
            <v>Tata Starbucks Pvt Ltd</v>
          </cell>
          <cell r="G3895" t="str">
            <v>Delhi</v>
          </cell>
        </row>
        <row r="3896">
          <cell r="E3896" t="str">
            <v>PB20INV1262</v>
          </cell>
          <cell r="F3896" t="str">
            <v>Tata Starbucks Pvt Ltd</v>
          </cell>
          <cell r="G3896" t="str">
            <v>Delhi</v>
          </cell>
        </row>
        <row r="3897">
          <cell r="E3897" t="str">
            <v>PB20INV1261</v>
          </cell>
          <cell r="F3897" t="str">
            <v>Tata Starbucks Pvt Ltd</v>
          </cell>
          <cell r="G3897" t="str">
            <v>Delhi</v>
          </cell>
        </row>
        <row r="3898">
          <cell r="E3898" t="str">
            <v>PB20INV1261</v>
          </cell>
          <cell r="F3898" t="str">
            <v>Tata Starbucks Pvt Ltd</v>
          </cell>
          <cell r="G3898" t="str">
            <v>Delhi</v>
          </cell>
        </row>
        <row r="3899">
          <cell r="E3899" t="str">
            <v>PB20INV1264</v>
          </cell>
          <cell r="F3899" t="str">
            <v>Tata Starbucks Pvt Ltd</v>
          </cell>
          <cell r="G3899" t="str">
            <v>Delhi</v>
          </cell>
        </row>
        <row r="3900">
          <cell r="E3900" t="str">
            <v>PB20INV1265</v>
          </cell>
          <cell r="F3900" t="str">
            <v>Tata Starbucks Pvt Ltd</v>
          </cell>
          <cell r="G3900" t="str">
            <v>Delhi</v>
          </cell>
        </row>
        <row r="3901">
          <cell r="E3901" t="str">
            <v>PB20INV1291</v>
          </cell>
          <cell r="F3901" t="str">
            <v>Tata Starbucks Pvt Ltd</v>
          </cell>
          <cell r="G3901" t="str">
            <v>Delhi</v>
          </cell>
        </row>
        <row r="3902">
          <cell r="E3902" t="str">
            <v>PB20INV1293</v>
          </cell>
          <cell r="F3902" t="str">
            <v>Tata Starbucks Pvt Ltd</v>
          </cell>
          <cell r="G3902" t="str">
            <v>Delhi</v>
          </cell>
        </row>
        <row r="3903">
          <cell r="E3903" t="str">
            <v>PB20INV1273</v>
          </cell>
          <cell r="F3903" t="str">
            <v>Tata Starbucks Pvt Ltd</v>
          </cell>
          <cell r="G3903" t="str">
            <v>Delhi</v>
          </cell>
        </row>
        <row r="3904">
          <cell r="E3904" t="str">
            <v>PB20INV1274</v>
          </cell>
          <cell r="F3904" t="str">
            <v>Tata Starbucks Pvt Ltd</v>
          </cell>
          <cell r="G3904" t="str">
            <v>Delhi</v>
          </cell>
        </row>
        <row r="3905">
          <cell r="E3905" t="str">
            <v>PB20INV1270</v>
          </cell>
          <cell r="F3905" t="str">
            <v>Tata Starbucks Pvt Ltd</v>
          </cell>
          <cell r="G3905" t="str">
            <v>Delhi</v>
          </cell>
        </row>
        <row r="3906">
          <cell r="E3906" t="str">
            <v>PB20INV1271</v>
          </cell>
          <cell r="F3906" t="str">
            <v>Tata Starbucks Pvt Ltd</v>
          </cell>
          <cell r="G3906" t="str">
            <v>Delhi</v>
          </cell>
        </row>
        <row r="3907">
          <cell r="E3907" t="str">
            <v>PB20INV1288</v>
          </cell>
          <cell r="F3907" t="str">
            <v>Tata Starbucks Pvt Ltd</v>
          </cell>
          <cell r="G3907" t="str">
            <v>Delhi</v>
          </cell>
        </row>
        <row r="3908">
          <cell r="E3908" t="str">
            <v>QB20INV0772</v>
          </cell>
          <cell r="F3908" t="str">
            <v>20Cube Warehousing &amp; Distribution Pvt Ltd</v>
          </cell>
          <cell r="G3908" t="str">
            <v>Hyderabad</v>
          </cell>
        </row>
        <row r="3909">
          <cell r="E3909" t="str">
            <v>QB20INV0771</v>
          </cell>
          <cell r="F3909" t="str">
            <v>20Cube Warehousing &amp; Distribution Pvt Ltd</v>
          </cell>
          <cell r="G3909" t="str">
            <v>Changsari</v>
          </cell>
        </row>
        <row r="3910">
          <cell r="E3910" t="str">
            <v>QB20INV0774</v>
          </cell>
          <cell r="F3910" t="str">
            <v>20Cube Warehousing &amp; Distribution Pvt Ltd</v>
          </cell>
          <cell r="G3910" t="str">
            <v>Jaipur</v>
          </cell>
        </row>
        <row r="3911">
          <cell r="E3911" t="str">
            <v>QB20INV0778</v>
          </cell>
          <cell r="F3911" t="str">
            <v>20Cube Warehousing &amp; Distribution Pvt Ltd</v>
          </cell>
          <cell r="G3911" t="str">
            <v>Raipur</v>
          </cell>
        </row>
        <row r="3912">
          <cell r="E3912" t="str">
            <v>QB20INV0773</v>
          </cell>
          <cell r="F3912" t="str">
            <v>20Cube Warehousing &amp; Distribution Pvt Ltd</v>
          </cell>
          <cell r="G3912" t="str">
            <v>Indore</v>
          </cell>
        </row>
        <row r="3913">
          <cell r="E3913" t="str">
            <v>QB20INV0779</v>
          </cell>
          <cell r="F3913" t="str">
            <v>20Cube Warehousing &amp; Distribution Pvt Ltd</v>
          </cell>
          <cell r="G3913" t="str">
            <v>Vijayawada</v>
          </cell>
        </row>
        <row r="3914">
          <cell r="E3914" t="str">
            <v>QB20INV0780</v>
          </cell>
          <cell r="F3914" t="str">
            <v>20Cube Warehousing &amp; Distribution Pvt Ltd</v>
          </cell>
          <cell r="G3914" t="str">
            <v>Zirakpur</v>
          </cell>
        </row>
        <row r="3915">
          <cell r="E3915" t="str">
            <v>QB20INV0775</v>
          </cell>
          <cell r="F3915" t="str">
            <v>20Cube Warehousing &amp; Distribution Pvt Ltd</v>
          </cell>
          <cell r="G3915" t="str">
            <v>Nagpur</v>
          </cell>
        </row>
        <row r="3916">
          <cell r="E3916" t="str">
            <v>QB20INV0782</v>
          </cell>
          <cell r="F3916" t="str">
            <v>M/S Cloudwalker Streaming Technologies Pvt Ltd</v>
          </cell>
          <cell r="G3916" t="str">
            <v>Raigad</v>
          </cell>
        </row>
        <row r="3917">
          <cell r="E3917" t="str">
            <v>QB20INV0782</v>
          </cell>
          <cell r="F3917" t="str">
            <v>M/S Cloudwalker Streaming Technologies Pvt Ltd</v>
          </cell>
          <cell r="G3917" t="str">
            <v>Raigad</v>
          </cell>
        </row>
        <row r="3918">
          <cell r="E3918" t="str">
            <v>PB20INV1396</v>
          </cell>
          <cell r="F3918" t="str">
            <v>Sri Vinayak Services</v>
          </cell>
          <cell r="G3918" t="str">
            <v>Jharkhand</v>
          </cell>
        </row>
        <row r="3919">
          <cell r="E3919" t="str">
            <v>PB20INV1396</v>
          </cell>
          <cell r="F3919" t="str">
            <v>Sri Vinayak Services</v>
          </cell>
          <cell r="G3919" t="str">
            <v>Jharkhand</v>
          </cell>
        </row>
        <row r="3920">
          <cell r="E3920" t="str">
            <v>PB20INV1396</v>
          </cell>
          <cell r="F3920" t="str">
            <v>Sri Vinayak Services</v>
          </cell>
          <cell r="G3920" t="str">
            <v>Jharkhand</v>
          </cell>
        </row>
        <row r="3921">
          <cell r="E3921" t="str">
            <v>PB20INV1396</v>
          </cell>
          <cell r="F3921" t="str">
            <v>Sri Vinayak Services</v>
          </cell>
          <cell r="G3921" t="str">
            <v>Jharkhand</v>
          </cell>
        </row>
        <row r="3922">
          <cell r="E3922" t="str">
            <v>PB20INV1404</v>
          </cell>
          <cell r="F3922" t="str">
            <v>Reliance Retail Ltd</v>
          </cell>
          <cell r="G3922" t="str">
            <v>Mumbai</v>
          </cell>
        </row>
        <row r="3923">
          <cell r="E3923" t="str">
            <v>PB20INV1406</v>
          </cell>
          <cell r="F3923" t="str">
            <v>Equinox India Enterprises</v>
          </cell>
          <cell r="G3923" t="str">
            <v>Goa</v>
          </cell>
        </row>
        <row r="3924">
          <cell r="E3924" t="str">
            <v>PB20INV1406</v>
          </cell>
          <cell r="F3924" t="str">
            <v>Equinox India Enterprises</v>
          </cell>
          <cell r="G3924" t="str">
            <v>Goa</v>
          </cell>
        </row>
        <row r="3925">
          <cell r="E3925" t="str">
            <v>PB20INV1406</v>
          </cell>
          <cell r="F3925" t="str">
            <v>Equinox India Enterprises</v>
          </cell>
          <cell r="G3925" t="str">
            <v>Goa</v>
          </cell>
        </row>
        <row r="3926">
          <cell r="E3926" t="str">
            <v>PB20INV1406</v>
          </cell>
          <cell r="F3926" t="str">
            <v>Equinox India Enterprises</v>
          </cell>
          <cell r="G3926" t="str">
            <v>Goa</v>
          </cell>
        </row>
        <row r="3927">
          <cell r="E3927" t="str">
            <v>PB20INV1259</v>
          </cell>
          <cell r="F3927" t="str">
            <v>Aditya Birla Fashion and Retail Ltd</v>
          </cell>
          <cell r="G3927" t="str">
            <v>Bangalore</v>
          </cell>
        </row>
        <row r="3928">
          <cell r="E3928" t="str">
            <v>PB20INV1259</v>
          </cell>
          <cell r="F3928" t="str">
            <v>Aditya Birla Fashion and Retail Ltd</v>
          </cell>
          <cell r="G3928" t="str">
            <v>Bangalore</v>
          </cell>
        </row>
        <row r="3929">
          <cell r="E3929" t="str">
            <v>PB20INV1259</v>
          </cell>
          <cell r="F3929" t="str">
            <v>Aditya Birla Fashion and Retail Ltd</v>
          </cell>
          <cell r="G3929" t="str">
            <v>Bangalore</v>
          </cell>
        </row>
        <row r="3930">
          <cell r="E3930" t="str">
            <v>PB20INV1259</v>
          </cell>
          <cell r="F3930" t="str">
            <v>Aditya Birla Fashion and Retail Ltd</v>
          </cell>
          <cell r="G3930" t="str">
            <v>Bangalore</v>
          </cell>
        </row>
        <row r="3931">
          <cell r="E3931" t="str">
            <v>PB20INV1259</v>
          </cell>
          <cell r="F3931" t="str">
            <v>Aditya Birla Fashion and Retail Ltd</v>
          </cell>
          <cell r="G3931" t="str">
            <v>Bangalore</v>
          </cell>
        </row>
        <row r="3932">
          <cell r="E3932" t="str">
            <v>PB20INV1259</v>
          </cell>
          <cell r="F3932" t="str">
            <v>Aditya Birla Fashion and Retail Ltd</v>
          </cell>
          <cell r="G3932" t="str">
            <v>Bangalore</v>
          </cell>
        </row>
        <row r="3933">
          <cell r="E3933" t="str">
            <v>PB20INV1402</v>
          </cell>
          <cell r="F3933" t="str">
            <v>Quinta Systems Pvt Ltd</v>
          </cell>
          <cell r="G3933" t="str">
            <v>Bangalore</v>
          </cell>
        </row>
        <row r="3934">
          <cell r="E3934" t="str">
            <v>PB20INV1398</v>
          </cell>
          <cell r="F3934" t="str">
            <v>Hollasons Trading Company Pvt Ltd</v>
          </cell>
          <cell r="G3934" t="str">
            <v>Bangalore</v>
          </cell>
        </row>
        <row r="3935">
          <cell r="E3935" t="str">
            <v>PB20INV1399</v>
          </cell>
          <cell r="F3935" t="str">
            <v>Hollasons Trading Company Pvt Ltd</v>
          </cell>
          <cell r="G3935" t="str">
            <v>Bangalore</v>
          </cell>
        </row>
        <row r="3936">
          <cell r="E3936" t="str">
            <v>PB20INV1401</v>
          </cell>
          <cell r="F3936" t="str">
            <v>Aarkay Technoconsultants Pvt Ltd</v>
          </cell>
          <cell r="G3936" t="str">
            <v>Nagpur</v>
          </cell>
        </row>
        <row r="3937">
          <cell r="E3937" t="str">
            <v>PB20INV1401</v>
          </cell>
          <cell r="F3937" t="str">
            <v>Aarkay Technoconsultants Pvt Ltd</v>
          </cell>
          <cell r="G3937" t="str">
            <v>Nagpur</v>
          </cell>
        </row>
        <row r="3938">
          <cell r="E3938" t="str">
            <v>PB20INV1401</v>
          </cell>
          <cell r="F3938" t="str">
            <v>Aarkay Technoconsultants Pvt Ltd</v>
          </cell>
          <cell r="G3938" t="str">
            <v>Nagpur</v>
          </cell>
        </row>
        <row r="3939">
          <cell r="E3939" t="str">
            <v>PB20INV1400</v>
          </cell>
          <cell r="F3939" t="str">
            <v>ITecsys Technologies Pvt Ltd - Fortune Data Product</v>
          </cell>
          <cell r="G3939" t="str">
            <v>Bangalore - Secunderabad</v>
          </cell>
        </row>
        <row r="3940">
          <cell r="E3940" t="str">
            <v>PB20INV1400</v>
          </cell>
          <cell r="F3940" t="str">
            <v>ITecsys Technologies Pvt Ltd - Fortune Data Product</v>
          </cell>
          <cell r="G3940" t="str">
            <v>Bangalore - Secunderabad</v>
          </cell>
        </row>
        <row r="3941">
          <cell r="E3941" t="str">
            <v>PB20INV1403</v>
          </cell>
          <cell r="F3941" t="str">
            <v>Wal-Mart India Pvt Ltd</v>
          </cell>
          <cell r="G3941" t="str">
            <v>Lucknow</v>
          </cell>
        </row>
        <row r="3942">
          <cell r="E3942" t="str">
            <v>PB20INV1395</v>
          </cell>
          <cell r="F3942" t="str">
            <v>Wal-Mart India Pvt Ltd</v>
          </cell>
          <cell r="G3942" t="str">
            <v>Lucknow</v>
          </cell>
        </row>
        <row r="3943">
          <cell r="E3943" t="str">
            <v>PB20INV1395</v>
          </cell>
          <cell r="F3943" t="str">
            <v>Wal-Mart India Pvt Ltd</v>
          </cell>
          <cell r="G3943" t="str">
            <v>Lucknow</v>
          </cell>
        </row>
        <row r="3944">
          <cell r="E3944" t="str">
            <v>PB20INV1395</v>
          </cell>
          <cell r="F3944" t="str">
            <v>Wal-Mart India Pvt Ltd</v>
          </cell>
          <cell r="G3944" t="str">
            <v>Lucknow</v>
          </cell>
        </row>
        <row r="3945">
          <cell r="E3945" t="str">
            <v>PB20INV1375</v>
          </cell>
          <cell r="F3945" t="str">
            <v>Tata Starbucks Pvt Ltd</v>
          </cell>
          <cell r="G3945" t="str">
            <v>Mumbai</v>
          </cell>
        </row>
        <row r="3946">
          <cell r="E3946" t="str">
            <v>PB20INV1378</v>
          </cell>
          <cell r="F3946" t="str">
            <v>Tata Starbucks Pvt Ltd</v>
          </cell>
          <cell r="G3946" t="str">
            <v>Mumbai</v>
          </cell>
        </row>
        <row r="3947">
          <cell r="E3947" t="str">
            <v>PB20INV1380</v>
          </cell>
          <cell r="F3947" t="str">
            <v>Tata Starbucks Pvt Ltd</v>
          </cell>
          <cell r="G3947" t="str">
            <v>Mumbai</v>
          </cell>
        </row>
        <row r="3948">
          <cell r="E3948" t="str">
            <v>PB20INV1379</v>
          </cell>
          <cell r="F3948" t="str">
            <v>Tata Starbucks Pvt Ltd</v>
          </cell>
          <cell r="G3948" t="str">
            <v>Mumbai</v>
          </cell>
        </row>
        <row r="3949">
          <cell r="E3949" t="str">
            <v>PB20INV1381</v>
          </cell>
          <cell r="F3949" t="str">
            <v>Tata Starbucks Pvt Ltd</v>
          </cell>
          <cell r="G3949" t="str">
            <v>Mumbai</v>
          </cell>
        </row>
        <row r="3950">
          <cell r="E3950" t="str">
            <v>PB20INV1387</v>
          </cell>
          <cell r="F3950" t="str">
            <v>Tata Starbucks Pvt Ltd</v>
          </cell>
          <cell r="G3950" t="str">
            <v>Mumbai</v>
          </cell>
        </row>
        <row r="3951">
          <cell r="E3951" t="str">
            <v>PB20INV1386</v>
          </cell>
          <cell r="F3951" t="str">
            <v>Tata Starbucks Pvt Ltd</v>
          </cell>
          <cell r="G3951" t="str">
            <v>Mumbai</v>
          </cell>
        </row>
        <row r="3952">
          <cell r="E3952" t="str">
            <v>PB20INV1393</v>
          </cell>
          <cell r="F3952" t="str">
            <v>Tata Starbucks Pvt Ltd</v>
          </cell>
          <cell r="G3952" t="str">
            <v>Mumbai</v>
          </cell>
        </row>
        <row r="3953">
          <cell r="E3953" t="str">
            <v>PB20INV1376</v>
          </cell>
          <cell r="F3953" t="str">
            <v>Tata Starbucks Pvt Ltd</v>
          </cell>
          <cell r="G3953" t="str">
            <v>Mumbai</v>
          </cell>
        </row>
        <row r="3954">
          <cell r="E3954" t="str">
            <v>PB20INV1377</v>
          </cell>
          <cell r="F3954" t="str">
            <v>Tata Starbucks Pvt Ltd</v>
          </cell>
          <cell r="G3954" t="str">
            <v>Mumbai</v>
          </cell>
        </row>
        <row r="3955">
          <cell r="E3955" t="str">
            <v>PB20INV1392</v>
          </cell>
          <cell r="F3955" t="str">
            <v>Tata Starbucks Pvt Ltd</v>
          </cell>
          <cell r="G3955" t="str">
            <v>Mumbai</v>
          </cell>
        </row>
        <row r="3956">
          <cell r="E3956" t="str">
            <v>PB20INV1391</v>
          </cell>
          <cell r="F3956" t="str">
            <v>Tata Starbucks Pvt Ltd</v>
          </cell>
          <cell r="G3956" t="str">
            <v>Mumbai</v>
          </cell>
        </row>
        <row r="3957">
          <cell r="E3957" t="str">
            <v>PB20INV1389</v>
          </cell>
          <cell r="F3957" t="str">
            <v>Tata Starbucks Pvt Ltd</v>
          </cell>
          <cell r="G3957" t="str">
            <v>Mumbai</v>
          </cell>
        </row>
        <row r="3958">
          <cell r="E3958" t="str">
            <v>PB20INV1390</v>
          </cell>
          <cell r="F3958" t="str">
            <v>Tata Starbucks Pvt Ltd</v>
          </cell>
          <cell r="G3958" t="str">
            <v>Pune</v>
          </cell>
        </row>
        <row r="3959">
          <cell r="E3959" t="str">
            <v>PB20INV1388</v>
          </cell>
          <cell r="F3959" t="str">
            <v>Tata Starbucks Pvt Ltd</v>
          </cell>
          <cell r="G3959" t="str">
            <v>Mumbai</v>
          </cell>
        </row>
        <row r="3960">
          <cell r="E3960" t="str">
            <v>PB20INV1385</v>
          </cell>
          <cell r="F3960" t="str">
            <v>Tata Starbucks Pvt Ltd</v>
          </cell>
          <cell r="G3960" t="str">
            <v>Mumbai</v>
          </cell>
        </row>
        <row r="3961">
          <cell r="E3961" t="str">
            <v>PB20INV1382</v>
          </cell>
          <cell r="F3961" t="str">
            <v>Tata Starbucks Pvt Ltd</v>
          </cell>
          <cell r="G3961" t="str">
            <v>Mumbai</v>
          </cell>
        </row>
        <row r="3962">
          <cell r="E3962" t="str">
            <v>PB20INV1384</v>
          </cell>
          <cell r="F3962" t="str">
            <v>Tata Starbucks Pvt Ltd</v>
          </cell>
          <cell r="G3962" t="str">
            <v>Mumbai</v>
          </cell>
        </row>
        <row r="3963">
          <cell r="E3963" t="str">
            <v>PB20INV1383</v>
          </cell>
          <cell r="F3963" t="str">
            <v>Tata Starbucks Pvt Ltd</v>
          </cell>
          <cell r="G3963" t="str">
            <v>Mumbai</v>
          </cell>
        </row>
        <row r="3964">
          <cell r="E3964" t="str">
            <v>PB20INV1348</v>
          </cell>
          <cell r="F3964" t="str">
            <v>Tata Starbucks Pvt Ltd</v>
          </cell>
          <cell r="G3964" t="str">
            <v>Mumbai</v>
          </cell>
        </row>
        <row r="3965">
          <cell r="E3965" t="str">
            <v>PB20INV1347</v>
          </cell>
          <cell r="F3965" t="str">
            <v>Tata Starbucks Pvt Ltd</v>
          </cell>
          <cell r="G3965" t="str">
            <v>Mumbai</v>
          </cell>
        </row>
        <row r="3966">
          <cell r="E3966" t="str">
            <v>PB20INV1346</v>
          </cell>
          <cell r="F3966" t="str">
            <v>Tata Starbucks Pvt Ltd</v>
          </cell>
          <cell r="G3966" t="str">
            <v>Mumbai</v>
          </cell>
        </row>
        <row r="3967">
          <cell r="E3967" t="str">
            <v>PB20INV1345</v>
          </cell>
          <cell r="F3967" t="str">
            <v>Tata Starbucks Pvt Ltd</v>
          </cell>
          <cell r="G3967" t="str">
            <v>Mumbai</v>
          </cell>
        </row>
        <row r="3968">
          <cell r="E3968" t="str">
            <v>PB20INV1344</v>
          </cell>
          <cell r="F3968" t="str">
            <v>Tata Starbucks Pvt Ltd</v>
          </cell>
          <cell r="G3968" t="str">
            <v>Mumbai</v>
          </cell>
        </row>
        <row r="3969">
          <cell r="E3969" t="str">
            <v>PB20INV1343</v>
          </cell>
          <cell r="F3969" t="str">
            <v>Tata Starbucks Pvt Ltd</v>
          </cell>
          <cell r="G3969" t="str">
            <v>Mumbai</v>
          </cell>
        </row>
        <row r="3970">
          <cell r="E3970" t="str">
            <v>PB20INV1342</v>
          </cell>
          <cell r="F3970" t="str">
            <v>Tata Starbucks Pvt Ltd</v>
          </cell>
          <cell r="G3970" t="str">
            <v>Mumbai</v>
          </cell>
        </row>
        <row r="3971">
          <cell r="E3971" t="str">
            <v>PB20INV1341</v>
          </cell>
          <cell r="F3971" t="str">
            <v>Tata Starbucks Pvt Ltd</v>
          </cell>
          <cell r="G3971" t="str">
            <v>Mumbai</v>
          </cell>
        </row>
        <row r="3972">
          <cell r="E3972" t="str">
            <v>PB20INV1331</v>
          </cell>
          <cell r="F3972" t="str">
            <v>Tata Starbucks Pvt Ltd</v>
          </cell>
          <cell r="G3972" t="str">
            <v>Hyderabad</v>
          </cell>
        </row>
        <row r="3973">
          <cell r="E3973" t="str">
            <v>PB20INV1340</v>
          </cell>
          <cell r="F3973" t="str">
            <v>Tata Starbucks Pvt Ltd</v>
          </cell>
          <cell r="G3973" t="str">
            <v>Mumbai</v>
          </cell>
        </row>
        <row r="3974">
          <cell r="E3974" t="str">
            <v>PB20INV1339</v>
          </cell>
          <cell r="F3974" t="str">
            <v>Tata Starbucks Pvt Ltd</v>
          </cell>
          <cell r="G3974" t="str">
            <v>Mumbai</v>
          </cell>
        </row>
        <row r="3975">
          <cell r="E3975" t="str">
            <v>PB20INV1338</v>
          </cell>
          <cell r="F3975" t="str">
            <v>Tata Starbucks Pvt Ltd</v>
          </cell>
          <cell r="G3975" t="str">
            <v>Mumbai</v>
          </cell>
        </row>
        <row r="3976">
          <cell r="E3976" t="str">
            <v>PB20INV1337</v>
          </cell>
          <cell r="F3976" t="str">
            <v>Tata Starbucks Pvt Ltd</v>
          </cell>
          <cell r="G3976" t="str">
            <v>Mumbai</v>
          </cell>
        </row>
        <row r="3977">
          <cell r="E3977" t="str">
            <v>PB20INV1335</v>
          </cell>
          <cell r="F3977" t="str">
            <v>Tata Starbucks Pvt Ltd</v>
          </cell>
          <cell r="G3977" t="str">
            <v>Mumbai</v>
          </cell>
        </row>
        <row r="3978">
          <cell r="E3978" t="str">
            <v>PB20INV1332</v>
          </cell>
          <cell r="F3978" t="str">
            <v>Tata Starbucks Pvt Ltd</v>
          </cell>
          <cell r="G3978" t="str">
            <v>Hyderabad</v>
          </cell>
        </row>
        <row r="3979">
          <cell r="E3979" t="str">
            <v>PB20INV1355</v>
          </cell>
          <cell r="F3979" t="str">
            <v>Tata Starbucks Pvt Ltd</v>
          </cell>
          <cell r="G3979" t="str">
            <v>Mumbai</v>
          </cell>
        </row>
        <row r="3980">
          <cell r="E3980" t="str">
            <v>PB20INV1356</v>
          </cell>
          <cell r="F3980" t="str">
            <v>Tata Starbucks Pvt Ltd</v>
          </cell>
          <cell r="G3980" t="str">
            <v>Kolkata</v>
          </cell>
        </row>
        <row r="3981">
          <cell r="E3981" t="str">
            <v>PB20INV1357</v>
          </cell>
          <cell r="F3981" t="str">
            <v>Tata Starbucks Pvt Ltd</v>
          </cell>
          <cell r="G3981" t="str">
            <v>Kolkata</v>
          </cell>
        </row>
        <row r="3982">
          <cell r="E3982" t="str">
            <v>PB20INV1354</v>
          </cell>
          <cell r="F3982" t="str">
            <v>Tata Starbucks Pvt Ltd</v>
          </cell>
          <cell r="G3982" t="str">
            <v>Mumbai</v>
          </cell>
        </row>
        <row r="3983">
          <cell r="E3983" t="str">
            <v>PB20INV1358</v>
          </cell>
          <cell r="F3983" t="str">
            <v>Tata Starbucks Pvt Ltd</v>
          </cell>
          <cell r="G3983" t="str">
            <v>Kolkata</v>
          </cell>
        </row>
        <row r="3984">
          <cell r="E3984" t="str">
            <v>PB20INV1359</v>
          </cell>
          <cell r="F3984" t="str">
            <v>Tata Starbucks Pvt Ltd</v>
          </cell>
          <cell r="G3984" t="str">
            <v>Mumbai</v>
          </cell>
        </row>
        <row r="3985">
          <cell r="E3985" t="str">
            <v>PB20INV1374</v>
          </cell>
          <cell r="F3985" t="str">
            <v>Tata Starbucks Pvt Ltd</v>
          </cell>
          <cell r="G3985" t="str">
            <v>Mumbai</v>
          </cell>
        </row>
        <row r="3986">
          <cell r="E3986" t="str">
            <v>PB20INV1269</v>
          </cell>
          <cell r="F3986" t="str">
            <v>Tata Starbucks Pvt Ltd</v>
          </cell>
          <cell r="G3986" t="str">
            <v>Gurgaon</v>
          </cell>
        </row>
        <row r="3987">
          <cell r="E3987" t="str">
            <v>PB20INV1306</v>
          </cell>
          <cell r="F3987" t="str">
            <v>Tata Starbucks Pvt Ltd</v>
          </cell>
          <cell r="G3987" t="str">
            <v>Surat</v>
          </cell>
        </row>
        <row r="3988">
          <cell r="E3988" t="str">
            <v>PB20INV1304</v>
          </cell>
          <cell r="F3988" t="str">
            <v>Tata Starbucks Pvt Ltd</v>
          </cell>
          <cell r="G3988" t="str">
            <v>Surat</v>
          </cell>
        </row>
        <row r="3989">
          <cell r="E3989" t="str">
            <v>PB20INV1305</v>
          </cell>
          <cell r="F3989" t="str">
            <v>Tata Starbucks Pvt Ltd</v>
          </cell>
          <cell r="G3989" t="str">
            <v>Ahmedabad</v>
          </cell>
        </row>
        <row r="3990">
          <cell r="E3990" t="str">
            <v>PB20INV1313</v>
          </cell>
          <cell r="F3990" t="str">
            <v>Tata Starbucks Pvt Ltd</v>
          </cell>
          <cell r="G3990" t="str">
            <v>Gurgaon</v>
          </cell>
        </row>
        <row r="3991">
          <cell r="E3991" t="str">
            <v>PB20INV1319</v>
          </cell>
          <cell r="F3991" t="str">
            <v>Tata Starbucks Pvt Ltd</v>
          </cell>
          <cell r="G3991" t="str">
            <v>Hyderabad</v>
          </cell>
        </row>
        <row r="3992">
          <cell r="E3992" t="str">
            <v>PB20INV1318</v>
          </cell>
          <cell r="F3992" t="str">
            <v>Tata Starbucks Pvt Ltd</v>
          </cell>
          <cell r="G3992" t="str">
            <v>Hyderabad</v>
          </cell>
        </row>
        <row r="3993">
          <cell r="E3993" t="str">
            <v>PB20INV1317</v>
          </cell>
          <cell r="F3993" t="str">
            <v>Tata Starbucks Pvt Ltd</v>
          </cell>
          <cell r="G3993" t="str">
            <v>Gurgaon</v>
          </cell>
        </row>
        <row r="3994">
          <cell r="E3994" t="str">
            <v>PB20INV1325</v>
          </cell>
          <cell r="F3994" t="str">
            <v>Tata Starbucks Pvt Ltd</v>
          </cell>
          <cell r="G3994" t="str">
            <v>Hyderabad</v>
          </cell>
        </row>
        <row r="3995">
          <cell r="E3995" t="str">
            <v>PB20INV1316</v>
          </cell>
          <cell r="F3995" t="str">
            <v>Tata Starbucks Pvt Ltd</v>
          </cell>
          <cell r="G3995" t="str">
            <v>Chandigarh</v>
          </cell>
        </row>
        <row r="3996">
          <cell r="E3996" t="str">
            <v>PB20INV1323</v>
          </cell>
          <cell r="F3996" t="str">
            <v>Tata Starbucks Pvt Ltd</v>
          </cell>
          <cell r="G3996" t="str">
            <v>Kolkata</v>
          </cell>
        </row>
        <row r="3997">
          <cell r="E3997" t="str">
            <v>PB20INV1324</v>
          </cell>
          <cell r="F3997" t="str">
            <v>Tata Starbucks Pvt Ltd</v>
          </cell>
          <cell r="G3997" t="str">
            <v>Kolkata</v>
          </cell>
        </row>
        <row r="3998">
          <cell r="E3998" t="str">
            <v>PB20INV1322</v>
          </cell>
          <cell r="F3998" t="str">
            <v>Tata Starbucks Pvt Ltd</v>
          </cell>
          <cell r="G3998" t="str">
            <v>Kolkata</v>
          </cell>
        </row>
        <row r="3999">
          <cell r="E3999" t="str">
            <v>PB20INV1321</v>
          </cell>
          <cell r="F3999" t="str">
            <v>Tata Starbucks Pvt Ltd</v>
          </cell>
          <cell r="G3999" t="str">
            <v>Hyderabad</v>
          </cell>
        </row>
        <row r="4000">
          <cell r="E4000" t="str">
            <v>PB20INV1320</v>
          </cell>
          <cell r="F4000" t="str">
            <v>Tata Starbucks Pvt Ltd</v>
          </cell>
          <cell r="G4000" t="str">
            <v>Hyderabad</v>
          </cell>
        </row>
        <row r="4001">
          <cell r="E4001" t="str">
            <v>PB20INV1326</v>
          </cell>
          <cell r="F4001" t="str">
            <v>Tata Starbucks Pvt Ltd</v>
          </cell>
          <cell r="G4001" t="str">
            <v>Kolkata</v>
          </cell>
        </row>
        <row r="4002">
          <cell r="E4002" t="str">
            <v>PB20INV1330</v>
          </cell>
          <cell r="F4002" t="str">
            <v>Tata Starbucks Pvt Ltd</v>
          </cell>
          <cell r="G4002" t="str">
            <v>Hyderabad</v>
          </cell>
        </row>
        <row r="4003">
          <cell r="E4003" t="str">
            <v>PB20INV1328</v>
          </cell>
          <cell r="F4003" t="str">
            <v>Tata Starbucks Pvt Ltd</v>
          </cell>
          <cell r="G4003" t="str">
            <v>Hyderabad</v>
          </cell>
        </row>
        <row r="4004">
          <cell r="E4004" t="str">
            <v>PB20INV1329</v>
          </cell>
          <cell r="F4004" t="str">
            <v>Tata Starbucks Pvt Ltd</v>
          </cell>
          <cell r="G4004" t="str">
            <v>Hyderabad</v>
          </cell>
        </row>
        <row r="4005">
          <cell r="E4005" t="str">
            <v>PB20INV1353</v>
          </cell>
          <cell r="F4005" t="str">
            <v>Tata Starbucks Pvt Ltd</v>
          </cell>
          <cell r="G4005" t="str">
            <v>Mumbai</v>
          </cell>
        </row>
        <row r="4006">
          <cell r="E4006" t="str">
            <v>PB20INV1327</v>
          </cell>
          <cell r="F4006" t="str">
            <v>Tata Starbucks Pvt Ltd</v>
          </cell>
          <cell r="G4006" t="str">
            <v>Hyderabad</v>
          </cell>
        </row>
        <row r="4007">
          <cell r="E4007" t="str">
            <v>PB20INV1352</v>
          </cell>
          <cell r="F4007" t="str">
            <v>Tata Starbucks Pvt Ltd</v>
          </cell>
          <cell r="G4007" t="str">
            <v>Mumbai</v>
          </cell>
        </row>
        <row r="4008">
          <cell r="E4008" t="str">
            <v>PB20INV1350</v>
          </cell>
          <cell r="F4008" t="str">
            <v>Tata Starbucks Pvt Ltd</v>
          </cell>
          <cell r="G4008" t="str">
            <v>Mumbai</v>
          </cell>
        </row>
        <row r="4009">
          <cell r="E4009" t="str">
            <v>PB20INV1351</v>
          </cell>
          <cell r="F4009" t="str">
            <v>Tata Starbucks Pvt Ltd</v>
          </cell>
          <cell r="G4009" t="str">
            <v>Mumbai</v>
          </cell>
        </row>
        <row r="4010">
          <cell r="E4010" t="str">
            <v>PB20INV1349</v>
          </cell>
          <cell r="F4010" t="str">
            <v>Tata Starbucks Pvt Ltd</v>
          </cell>
          <cell r="G4010" t="str">
            <v>Mumbai</v>
          </cell>
        </row>
        <row r="4011">
          <cell r="E4011" t="str">
            <v>PB20INV1302</v>
          </cell>
          <cell r="F4011" t="str">
            <v>Tata Starbucks Pvt Ltd</v>
          </cell>
          <cell r="G4011" t="str">
            <v>Ahmedabad</v>
          </cell>
        </row>
        <row r="4012">
          <cell r="E4012" t="str">
            <v>PB20INV1300</v>
          </cell>
          <cell r="F4012" t="str">
            <v>Tata Starbucks Pvt Ltd</v>
          </cell>
          <cell r="G4012" t="str">
            <v>Gurgaon</v>
          </cell>
        </row>
        <row r="4013">
          <cell r="E4013" t="str">
            <v>PB20INV1310</v>
          </cell>
          <cell r="F4013" t="str">
            <v>Tata Starbucks Pvt Ltd</v>
          </cell>
          <cell r="G4013" t="str">
            <v>Gurgaon</v>
          </cell>
        </row>
        <row r="4014">
          <cell r="E4014" t="str">
            <v>PB20INV1312</v>
          </cell>
          <cell r="F4014" t="str">
            <v>Tata Starbucks Pvt Ltd</v>
          </cell>
          <cell r="G4014" t="str">
            <v>Chandigarh</v>
          </cell>
        </row>
        <row r="4015">
          <cell r="E4015" t="str">
            <v>PB20INV1301</v>
          </cell>
          <cell r="F4015" t="str">
            <v>Tata Starbucks Pvt Ltd</v>
          </cell>
          <cell r="G4015" t="str">
            <v>Surat</v>
          </cell>
        </row>
        <row r="4016">
          <cell r="E4016" t="str">
            <v>PB20INV1308</v>
          </cell>
          <cell r="F4016" t="str">
            <v>Tata Starbucks Pvt Ltd</v>
          </cell>
          <cell r="G4016" t="str">
            <v>Vadodara</v>
          </cell>
        </row>
        <row r="4017">
          <cell r="E4017" t="str">
            <v>PB20INV1307</v>
          </cell>
          <cell r="F4017" t="str">
            <v>Tata Starbucks Pvt Ltd</v>
          </cell>
          <cell r="G4017" t="str">
            <v>Noida</v>
          </cell>
        </row>
        <row r="4018">
          <cell r="E4018" t="str">
            <v>QB20INV0785</v>
          </cell>
          <cell r="F4018" t="str">
            <v>M/S Thermopads Pvt Ltd</v>
          </cell>
          <cell r="G4018" t="str">
            <v>Hyderabad</v>
          </cell>
        </row>
        <row r="4019">
          <cell r="E4019" t="str">
            <v>QB20INV0785</v>
          </cell>
          <cell r="F4019" t="str">
            <v>M/S Thermopads Pvt Ltd</v>
          </cell>
          <cell r="G4019" t="str">
            <v>Hyderabad</v>
          </cell>
        </row>
        <row r="4020">
          <cell r="E4020" t="str">
            <v>QB20INV0785</v>
          </cell>
          <cell r="F4020" t="str">
            <v>M/S Thermopads Pvt Ltd</v>
          </cell>
          <cell r="G4020" t="str">
            <v>Hyderabad</v>
          </cell>
        </row>
        <row r="4021">
          <cell r="E4021" t="str">
            <v>QBLR/NR/2021/0106</v>
          </cell>
          <cell r="F4021" t="str">
            <v>Instakart Services Private Limited</v>
          </cell>
          <cell r="G4021" t="str">
            <v>Faridabad</v>
          </cell>
        </row>
        <row r="4022">
          <cell r="E4022" t="str">
            <v>QBLR/NR/2021/0108</v>
          </cell>
          <cell r="F4022" t="str">
            <v>Instakart Services Private Limited</v>
          </cell>
          <cell r="G4022" t="str">
            <v>Malur</v>
          </cell>
        </row>
        <row r="4023">
          <cell r="E4023" t="str">
            <v>QBLR/NR/2021/0107</v>
          </cell>
          <cell r="F4023" t="str">
            <v>Instakart Services Private Limited</v>
          </cell>
          <cell r="G4023" t="str">
            <v>Hyderabad</v>
          </cell>
        </row>
        <row r="4024">
          <cell r="E4024" t="str">
            <v>QBLR/NR/2021/0109</v>
          </cell>
          <cell r="F4024" t="str">
            <v>Instakart Services Private Limited</v>
          </cell>
          <cell r="G4024" t="str">
            <v>Chennai</v>
          </cell>
        </row>
        <row r="4025">
          <cell r="E4025" t="str">
            <v>QB20INV0706</v>
          </cell>
          <cell r="F4025" t="str">
            <v>iADC Technologies Priavate Limited</v>
          </cell>
          <cell r="G4025" t="str">
            <v>Pune</v>
          </cell>
        </row>
        <row r="4026">
          <cell r="E4026" t="str">
            <v>QB20INV0706</v>
          </cell>
          <cell r="F4026" t="str">
            <v>iADC Technologies Priavate Limited</v>
          </cell>
          <cell r="G4026" t="str">
            <v>Pune</v>
          </cell>
        </row>
        <row r="4027">
          <cell r="E4027" t="str">
            <v>PB20INV1417</v>
          </cell>
          <cell r="F4027" t="str">
            <v>Crown Computers</v>
          </cell>
          <cell r="G4027" t="str">
            <v>Bangalore</v>
          </cell>
        </row>
        <row r="4028">
          <cell r="E4028" t="str">
            <v>PB20INV1409</v>
          </cell>
          <cell r="F4028" t="str">
            <v>Hollasons Trading Company Private Limited</v>
          </cell>
          <cell r="G4028" t="str">
            <v>Bangalore</v>
          </cell>
        </row>
        <row r="4029">
          <cell r="E4029" t="str">
            <v>PB20INV1456</v>
          </cell>
          <cell r="F4029" t="str">
            <v>Quinta Systems Pvt Ltd</v>
          </cell>
          <cell r="G4029" t="str">
            <v>Bangalore</v>
          </cell>
        </row>
        <row r="4030">
          <cell r="E4030" t="str">
            <v>PB20INV1456</v>
          </cell>
          <cell r="F4030" t="str">
            <v>Quinta Systems Pvt Ltd</v>
          </cell>
          <cell r="G4030" t="str">
            <v>Bangalore</v>
          </cell>
        </row>
        <row r="4031">
          <cell r="E4031" t="str">
            <v>PB20INV1408</v>
          </cell>
          <cell r="F4031" t="str">
            <v>Aegis Infoware Private Limited</v>
          </cell>
          <cell r="G4031" t="str">
            <v>Ahmedabad</v>
          </cell>
        </row>
        <row r="4032">
          <cell r="E4032" t="str">
            <v>PB20INV1408</v>
          </cell>
          <cell r="F4032" t="str">
            <v>Aegis Infoware Private Limited</v>
          </cell>
          <cell r="G4032" t="str">
            <v>Ahmedabad</v>
          </cell>
        </row>
        <row r="4033">
          <cell r="E4033" t="str">
            <v>PB20INV1415</v>
          </cell>
          <cell r="F4033" t="str">
            <v>Aegis Infoware Private Limited</v>
          </cell>
          <cell r="G4033" t="str">
            <v>Ahmedabad</v>
          </cell>
        </row>
        <row r="4034">
          <cell r="E4034" t="str">
            <v>PB20INV1415</v>
          </cell>
          <cell r="F4034" t="str">
            <v>Aegis Infoware Private Limited</v>
          </cell>
          <cell r="G4034" t="str">
            <v>Ahmedabad</v>
          </cell>
        </row>
        <row r="4035">
          <cell r="E4035" t="str">
            <v>PB20INV1415</v>
          </cell>
          <cell r="F4035" t="str">
            <v>Aegis Infoware Private Limited</v>
          </cell>
          <cell r="G4035" t="str">
            <v>Ahmedabad</v>
          </cell>
        </row>
        <row r="4036">
          <cell r="E4036" t="str">
            <v>PB20INV1415</v>
          </cell>
          <cell r="F4036" t="str">
            <v>Aegis Infoware Private Limited</v>
          </cell>
          <cell r="G4036" t="str">
            <v>Ahmedabad</v>
          </cell>
        </row>
        <row r="4037">
          <cell r="E4037" t="str">
            <v>PB20INV1413</v>
          </cell>
          <cell r="F4037" t="str">
            <v>Ratnadeep Retail Pvt Limited</v>
          </cell>
          <cell r="G4037" t="str">
            <v>Secunderabad</v>
          </cell>
        </row>
        <row r="4038">
          <cell r="E4038" t="str">
            <v>PB20INV1413</v>
          </cell>
          <cell r="F4038" t="str">
            <v>Ratnadeep Retail Pvt Limited</v>
          </cell>
          <cell r="G4038" t="str">
            <v>Secunderabad</v>
          </cell>
        </row>
        <row r="4039">
          <cell r="E4039" t="str">
            <v>PB20INV1414</v>
          </cell>
          <cell r="F4039" t="str">
            <v>Wayinfotech Solutions</v>
          </cell>
          <cell r="G4039" t="str">
            <v>Delhi</v>
          </cell>
        </row>
        <row r="4040">
          <cell r="E4040" t="str">
            <v>PB20INV1414</v>
          </cell>
          <cell r="F4040" t="str">
            <v>Wayinfotech Solutions</v>
          </cell>
          <cell r="G4040" t="str">
            <v>Delhi</v>
          </cell>
        </row>
        <row r="4041">
          <cell r="E4041" t="str">
            <v>PB20INV1414</v>
          </cell>
          <cell r="F4041" t="str">
            <v>Wayinfotech Solutions</v>
          </cell>
          <cell r="G4041" t="str">
            <v>Delhi</v>
          </cell>
        </row>
        <row r="4042">
          <cell r="E4042" t="str">
            <v>PB20INV1412</v>
          </cell>
          <cell r="F4042" t="str">
            <v>Hardcastle Restaurants Pvt Ltd</v>
          </cell>
          <cell r="G4042" t="str">
            <v>Hyderabad</v>
          </cell>
        </row>
        <row r="4043">
          <cell r="E4043" t="str">
            <v>PB20INV1407</v>
          </cell>
          <cell r="F4043" t="str">
            <v>Turbonet Systems Private Limited</v>
          </cell>
          <cell r="G4043" t="str">
            <v>Mumbai</v>
          </cell>
        </row>
        <row r="4044">
          <cell r="E4044" t="str">
            <v>PB20INV1407</v>
          </cell>
          <cell r="F4044" t="str">
            <v>Turbonet Systems Private Limited</v>
          </cell>
          <cell r="G4044" t="str">
            <v>Mumbai</v>
          </cell>
        </row>
        <row r="4045">
          <cell r="E4045" t="str">
            <v>PB20INV1410</v>
          </cell>
          <cell r="F4045" t="str">
            <v>Shree Bhavani Enterprise</v>
          </cell>
          <cell r="G4045" t="str">
            <v>Mumbai</v>
          </cell>
        </row>
        <row r="4046">
          <cell r="E4046" t="str">
            <v>PB20INV1442</v>
          </cell>
          <cell r="F4046" t="str">
            <v>ABID'S</v>
          </cell>
          <cell r="G4046" t="str">
            <v>Chennai</v>
          </cell>
        </row>
        <row r="4047">
          <cell r="E4047" t="str">
            <v>PB20INV1442</v>
          </cell>
          <cell r="F4047" t="str">
            <v>ABID'S</v>
          </cell>
          <cell r="G4047" t="str">
            <v>Chennai</v>
          </cell>
        </row>
        <row r="4048">
          <cell r="E4048" t="str">
            <v>PB20INV1405</v>
          </cell>
          <cell r="F4048" t="str">
            <v>Tata Starbucks Pvt Ltd</v>
          </cell>
          <cell r="G4048" t="str">
            <v>Ahmedabad</v>
          </cell>
        </row>
        <row r="4049">
          <cell r="E4049" t="str">
            <v>PB20INV1405</v>
          </cell>
          <cell r="F4049" t="str">
            <v>Tata Starbucks Pvt Ltd</v>
          </cell>
          <cell r="G4049" t="str">
            <v>Ahmedabad</v>
          </cell>
        </row>
        <row r="4050">
          <cell r="E4050" t="str">
            <v>PB20INV1458</v>
          </cell>
          <cell r="F4050" t="str">
            <v>Delhivery Pvt Ltd</v>
          </cell>
          <cell r="G4050" t="str">
            <v>Gurgaon</v>
          </cell>
        </row>
        <row r="4051">
          <cell r="E4051" t="str">
            <v>PB20INV1458</v>
          </cell>
          <cell r="F4051" t="str">
            <v>Delhivery Pvt Ltd</v>
          </cell>
          <cell r="G4051" t="str">
            <v>Gurgaon</v>
          </cell>
        </row>
        <row r="4052">
          <cell r="E4052" t="str">
            <v>PB20INV1418</v>
          </cell>
          <cell r="F4052" t="str">
            <v>Ratnadeep Retail Pvt Limited</v>
          </cell>
          <cell r="G4052" t="str">
            <v>Hyderabad</v>
          </cell>
        </row>
        <row r="4053">
          <cell r="E4053" t="str">
            <v>PB20INV1418</v>
          </cell>
          <cell r="F4053" t="str">
            <v>Ratnadeep Retail Pvt Limited</v>
          </cell>
          <cell r="G4053" t="str">
            <v>Hyderabad</v>
          </cell>
        </row>
        <row r="4054">
          <cell r="E4054" t="str">
            <v>PB20INV1418</v>
          </cell>
          <cell r="F4054" t="str">
            <v>Ratnadeep Retail Pvt Limited</v>
          </cell>
          <cell r="G4054" t="str">
            <v>Hyderabad</v>
          </cell>
        </row>
        <row r="4055">
          <cell r="E4055" t="str">
            <v>PB20INV1418</v>
          </cell>
          <cell r="F4055" t="str">
            <v>Ratnadeep Retail Pvt Limited</v>
          </cell>
          <cell r="G4055" t="str">
            <v>Hyderabad</v>
          </cell>
        </row>
        <row r="4056">
          <cell r="E4056" t="str">
            <v>PB20INV1418</v>
          </cell>
          <cell r="F4056" t="str">
            <v>Ratnadeep Retail Pvt Limited</v>
          </cell>
          <cell r="G4056" t="str">
            <v>Hyderabad</v>
          </cell>
        </row>
        <row r="4057">
          <cell r="E4057" t="str">
            <v>PB20INV1418</v>
          </cell>
          <cell r="F4057" t="str">
            <v>Ratnadeep Retail Pvt Limited</v>
          </cell>
          <cell r="G4057" t="str">
            <v>Hyderabad</v>
          </cell>
        </row>
        <row r="4058">
          <cell r="E4058" t="str">
            <v>PB20INV1418</v>
          </cell>
          <cell r="F4058" t="str">
            <v>Ratnadeep Retail Pvt Limited</v>
          </cell>
          <cell r="G4058" t="str">
            <v>Hyderabad</v>
          </cell>
        </row>
        <row r="4059">
          <cell r="E4059" t="str">
            <v>PB20INV1418</v>
          </cell>
          <cell r="F4059" t="str">
            <v>Ratnadeep Retail Pvt Limited</v>
          </cell>
          <cell r="G4059" t="str">
            <v>Hyderabad</v>
          </cell>
        </row>
        <row r="4060">
          <cell r="E4060" t="str">
            <v>PB20INV1418</v>
          </cell>
          <cell r="F4060" t="str">
            <v>Ratnadeep Retail Pvt Limited</v>
          </cell>
          <cell r="G4060" t="str">
            <v>Hyderabad</v>
          </cell>
        </row>
        <row r="4061">
          <cell r="E4061" t="str">
            <v>PB20INV1418</v>
          </cell>
          <cell r="F4061" t="str">
            <v>Ratnadeep Retail Pvt Limited</v>
          </cell>
          <cell r="G4061" t="str">
            <v>Hyderabad</v>
          </cell>
        </row>
        <row r="4062">
          <cell r="E4062" t="str">
            <v>PB20INV1372</v>
          </cell>
          <cell r="F4062" t="str">
            <v>Odyssey Computer Services Private Limited</v>
          </cell>
          <cell r="G4062" t="str">
            <v>Kolkata</v>
          </cell>
        </row>
        <row r="4063">
          <cell r="E4063" t="str">
            <v>PB20INV1372</v>
          </cell>
          <cell r="F4063" t="str">
            <v>Odyssey Computer Services Private Limited</v>
          </cell>
          <cell r="G4063" t="str">
            <v>Kolkata</v>
          </cell>
        </row>
        <row r="4064">
          <cell r="E4064" t="str">
            <v>PB20INV1372</v>
          </cell>
          <cell r="F4064" t="str">
            <v>Odyssey Computer Services Private Limited</v>
          </cell>
          <cell r="G4064" t="str">
            <v>Kolkata</v>
          </cell>
        </row>
        <row r="4065">
          <cell r="E4065" t="str">
            <v>PB20INV1416</v>
          </cell>
          <cell r="F4065" t="str">
            <v>ITecsys Technologies Pvt Ltd - Fortune Data Product</v>
          </cell>
          <cell r="G4065" t="str">
            <v>Secunderabad</v>
          </cell>
        </row>
        <row r="4066">
          <cell r="E4066" t="str">
            <v>PB20INV1416</v>
          </cell>
          <cell r="F4066" t="str">
            <v>ITecsys Technologies Pvt Ltd - Fortune Data Product</v>
          </cell>
          <cell r="G4066" t="str">
            <v>Secunderabad</v>
          </cell>
        </row>
        <row r="4067">
          <cell r="E4067" t="str">
            <v>PB20INV1416</v>
          </cell>
          <cell r="F4067" t="str">
            <v>ITecsys Technologies Pvt Ltd - Fortune Data Product</v>
          </cell>
          <cell r="G4067" t="str">
            <v>Secunderabad</v>
          </cell>
        </row>
        <row r="4068">
          <cell r="E4068" t="str">
            <v>PB20INV1419</v>
          </cell>
          <cell r="F4068" t="str">
            <v>Chahal Computer CO</v>
          </cell>
          <cell r="G4068" t="str">
            <v>Hyderabad</v>
          </cell>
        </row>
        <row r="4069">
          <cell r="E4069" t="str">
            <v>PB20INV1419</v>
          </cell>
          <cell r="F4069" t="str">
            <v>Sumiran Foods Pvt Ltd</v>
          </cell>
          <cell r="G4069" t="str">
            <v>Gujarat</v>
          </cell>
        </row>
        <row r="4070">
          <cell r="E4070" t="str">
            <v>PB20INV1419</v>
          </cell>
          <cell r="F4070" t="str">
            <v>Sumiran Foods Pvt Ltd</v>
          </cell>
          <cell r="G4070" t="str">
            <v>Gujarat</v>
          </cell>
        </row>
        <row r="4071">
          <cell r="E4071" t="str">
            <v>PB20INV1445</v>
          </cell>
          <cell r="F4071" t="str">
            <v>Printech Computer</v>
          </cell>
          <cell r="G4071" t="str">
            <v>Salem</v>
          </cell>
        </row>
        <row r="4072">
          <cell r="E4072" t="str">
            <v>PB20INV1445</v>
          </cell>
          <cell r="F4072" t="str">
            <v>Printech Computer</v>
          </cell>
          <cell r="G4072" t="str">
            <v>Salem</v>
          </cell>
        </row>
        <row r="4073">
          <cell r="E4073" t="str">
            <v>PB20INV1445</v>
          </cell>
          <cell r="F4073" t="str">
            <v>Printech Computer</v>
          </cell>
          <cell r="G4073" t="str">
            <v>Salem</v>
          </cell>
        </row>
        <row r="4074">
          <cell r="E4074" t="str">
            <v>PB20INV1437</v>
          </cell>
          <cell r="F4074" t="str">
            <v>Udaychand and Company</v>
          </cell>
          <cell r="G4074" t="str">
            <v>Mumbai</v>
          </cell>
        </row>
        <row r="4075">
          <cell r="E4075" t="str">
            <v>PB20INV1437</v>
          </cell>
          <cell r="F4075" t="str">
            <v>Udaychand and Company</v>
          </cell>
          <cell r="G4075" t="str">
            <v>Mumbai</v>
          </cell>
        </row>
        <row r="4076">
          <cell r="E4076" t="str">
            <v>INV/JV/2021/03792</v>
          </cell>
          <cell r="F4076" t="str">
            <v>Lifestyle International Pvt Ltd</v>
          </cell>
          <cell r="G4076" t="str">
            <v>Puducherry</v>
          </cell>
        </row>
        <row r="4077">
          <cell r="E4077" t="str">
            <v>PB20INV1428</v>
          </cell>
          <cell r="F4077" t="str">
            <v>Tata Starbucks Pvt Ltd</v>
          </cell>
          <cell r="G4077" t="str">
            <v>Pune</v>
          </cell>
        </row>
        <row r="4078">
          <cell r="E4078" t="str">
            <v>PB20INV1427</v>
          </cell>
          <cell r="F4078" t="str">
            <v>Tata Starbucks Pvt Ltd</v>
          </cell>
          <cell r="G4078" t="str">
            <v>Mumbai</v>
          </cell>
        </row>
        <row r="4079">
          <cell r="E4079" t="str">
            <v>PB20INV1425</v>
          </cell>
          <cell r="F4079" t="str">
            <v>Tata Starbucks Pvt Ltd</v>
          </cell>
          <cell r="G4079" t="str">
            <v>Mumbai</v>
          </cell>
        </row>
        <row r="4080">
          <cell r="E4080" t="str">
            <v>PB20INV1429</v>
          </cell>
          <cell r="F4080" t="str">
            <v>Tata Starbucks Pvt Ltd</v>
          </cell>
          <cell r="G4080" t="str">
            <v>Pune</v>
          </cell>
        </row>
        <row r="4081">
          <cell r="E4081" t="str">
            <v>PB20INV1431</v>
          </cell>
          <cell r="F4081" t="str">
            <v>Tata Starbucks Pvt Ltd</v>
          </cell>
          <cell r="G4081" t="str">
            <v>Pune</v>
          </cell>
        </row>
        <row r="4082">
          <cell r="E4082" t="str">
            <v>PB20INV1432</v>
          </cell>
          <cell r="F4082" t="str">
            <v>Tata Starbucks Pvt Ltd</v>
          </cell>
          <cell r="G4082" t="str">
            <v>Mumbai</v>
          </cell>
        </row>
        <row r="4083">
          <cell r="E4083" t="str">
            <v>PB20INV1433</v>
          </cell>
          <cell r="F4083" t="str">
            <v>Tata Starbucks Pvt Ltd</v>
          </cell>
          <cell r="G4083" t="str">
            <v>Mumbai</v>
          </cell>
        </row>
        <row r="4084">
          <cell r="E4084" t="str">
            <v>PB20INV1434</v>
          </cell>
          <cell r="F4084" t="str">
            <v>Tata Starbucks Pvt Ltd</v>
          </cell>
          <cell r="G4084" t="str">
            <v>Mumbai</v>
          </cell>
        </row>
        <row r="4085">
          <cell r="E4085" t="str">
            <v>PB20INV1443</v>
          </cell>
          <cell r="F4085" t="str">
            <v>Tata Starbucks Pvt Ltd</v>
          </cell>
          <cell r="G4085" t="str">
            <v>Pune</v>
          </cell>
        </row>
        <row r="4086">
          <cell r="E4086" t="str">
            <v>PB20INV1426</v>
          </cell>
          <cell r="F4086" t="str">
            <v>Tata Starbucks Pvt Ltd</v>
          </cell>
          <cell r="G4086" t="str">
            <v>Mumbai</v>
          </cell>
        </row>
        <row r="4087">
          <cell r="E4087" t="str">
            <v>PB20INV1430</v>
          </cell>
          <cell r="F4087" t="str">
            <v>Tata Starbucks Pvt Ltd</v>
          </cell>
          <cell r="G4087" t="str">
            <v>Mumbai</v>
          </cell>
        </row>
        <row r="4088">
          <cell r="E4088" t="str">
            <v>PB20INV1424</v>
          </cell>
          <cell r="F4088" t="str">
            <v>Tata Starbucks Pvt Ltd</v>
          </cell>
          <cell r="G4088" t="str">
            <v>Mumbai</v>
          </cell>
        </row>
        <row r="4089">
          <cell r="E4089" t="str">
            <v>PB20INV1423</v>
          </cell>
          <cell r="F4089" t="str">
            <v>Tata Starbucks Pvt Ltd</v>
          </cell>
          <cell r="G4089" t="str">
            <v>Mumbai</v>
          </cell>
        </row>
        <row r="4090">
          <cell r="E4090" t="str">
            <v>PB20INV1452</v>
          </cell>
          <cell r="F4090" t="str">
            <v>Tata Starbucks Pvt Ltd</v>
          </cell>
          <cell r="G4090" t="str">
            <v>Pune</v>
          </cell>
        </row>
        <row r="4091">
          <cell r="E4091" t="str">
            <v>PB20INV1440</v>
          </cell>
          <cell r="F4091" t="str">
            <v>Tata Starbucks Pvt Ltd</v>
          </cell>
          <cell r="G4091" t="str">
            <v>Mumbai</v>
          </cell>
        </row>
        <row r="4092">
          <cell r="E4092" t="str">
            <v>PB20INV1451</v>
          </cell>
          <cell r="F4092" t="str">
            <v>Tata Starbucks Pvt Ltd</v>
          </cell>
          <cell r="G4092" t="str">
            <v>Lucknow</v>
          </cell>
        </row>
        <row r="4093">
          <cell r="E4093" t="str">
            <v>PB20INV1439</v>
          </cell>
          <cell r="F4093" t="str">
            <v>Tata Starbucks Pvt Ltd</v>
          </cell>
          <cell r="G4093" t="str">
            <v>Pune</v>
          </cell>
        </row>
        <row r="4094">
          <cell r="E4094" t="str">
            <v>PB20INV1450</v>
          </cell>
          <cell r="F4094" t="str">
            <v>Tata Starbucks Pvt Ltd</v>
          </cell>
          <cell r="G4094" t="str">
            <v>Pune</v>
          </cell>
        </row>
        <row r="4095">
          <cell r="E4095" t="str">
            <v>PB20INV1448</v>
          </cell>
          <cell r="F4095" t="str">
            <v>Tata Starbucks Pvt Ltd</v>
          </cell>
          <cell r="G4095" t="str">
            <v>Pune</v>
          </cell>
        </row>
        <row r="4096">
          <cell r="E4096" t="str">
            <v>PB20INV1447</v>
          </cell>
          <cell r="F4096" t="str">
            <v>Tata Starbucks Pvt Ltd</v>
          </cell>
          <cell r="G4096" t="str">
            <v>Pune</v>
          </cell>
        </row>
        <row r="4097">
          <cell r="E4097" t="str">
            <v>PB20INV1453</v>
          </cell>
          <cell r="F4097" t="str">
            <v>Tata Starbucks Pvt Ltd</v>
          </cell>
          <cell r="G4097" t="str">
            <v>Pune</v>
          </cell>
        </row>
        <row r="4098">
          <cell r="E4098" t="str">
            <v>PB20INV1438</v>
          </cell>
          <cell r="F4098" t="str">
            <v>Tata Starbucks Pvt Ltd</v>
          </cell>
          <cell r="G4098" t="str">
            <v>Pune</v>
          </cell>
        </row>
        <row r="4099">
          <cell r="E4099" t="str">
            <v>PB20INV1444</v>
          </cell>
          <cell r="F4099" t="str">
            <v>Tata Starbucks Pvt Ltd</v>
          </cell>
          <cell r="G4099" t="str">
            <v>Pune</v>
          </cell>
        </row>
        <row r="4100">
          <cell r="E4100" t="str">
            <v>PB20INV1435</v>
          </cell>
          <cell r="F4100" t="str">
            <v>Tata Starbucks Pvt Ltd</v>
          </cell>
          <cell r="G4100" t="str">
            <v>Pune</v>
          </cell>
        </row>
        <row r="4101">
          <cell r="E4101" t="str">
            <v>PB20INV1446</v>
          </cell>
          <cell r="F4101" t="str">
            <v>Tata Starbucks Pvt Ltd</v>
          </cell>
          <cell r="G4101" t="str">
            <v>Hyderabad</v>
          </cell>
        </row>
        <row r="4102">
          <cell r="E4102" t="str">
            <v>PB20INV1464</v>
          </cell>
          <cell r="F4102" t="str">
            <v>Aditya Birla Fashion and Retail Ltd</v>
          </cell>
          <cell r="G4102" t="str">
            <v>Mumbai</v>
          </cell>
        </row>
        <row r="4103">
          <cell r="E4103" t="str">
            <v>PB20INV1462</v>
          </cell>
          <cell r="F4103" t="str">
            <v>Prime Barcode Solutions</v>
          </cell>
          <cell r="G4103" t="str">
            <v>Secunderabad</v>
          </cell>
        </row>
        <row r="4104">
          <cell r="E4104" t="str">
            <v>PB20INV1462</v>
          </cell>
          <cell r="F4104" t="str">
            <v>Prime Barcode Solutions</v>
          </cell>
          <cell r="G4104" t="str">
            <v>Secunderabad</v>
          </cell>
        </row>
        <row r="4105">
          <cell r="E4105" t="str">
            <v>PB20INV1465</v>
          </cell>
          <cell r="F4105" t="str">
            <v>Aditya Birla Fashion and Retail Limited</v>
          </cell>
          <cell r="G4105" t="str">
            <v>Noida</v>
          </cell>
        </row>
        <row r="4106">
          <cell r="E4106" t="str">
            <v>PB20INV1473</v>
          </cell>
          <cell r="F4106" t="str">
            <v>Hardcastle Restaurants Pvt Ltd</v>
          </cell>
          <cell r="G4106" t="str">
            <v>Bangalore</v>
          </cell>
        </row>
        <row r="4107">
          <cell r="E4107" t="str">
            <v>PB20INV1473</v>
          </cell>
          <cell r="F4107" t="str">
            <v>Hardcastle Restaurants Pvt Ltd</v>
          </cell>
          <cell r="G4107" t="str">
            <v>Bangalore</v>
          </cell>
        </row>
        <row r="4108">
          <cell r="E4108" t="str">
            <v>PB20INV1473</v>
          </cell>
          <cell r="F4108" t="str">
            <v>Hardcastle Restaurants Pvt Ltd</v>
          </cell>
          <cell r="G4108" t="str">
            <v>Bangalore</v>
          </cell>
        </row>
        <row r="4109">
          <cell r="E4109" t="str">
            <v>PB20INV1473</v>
          </cell>
          <cell r="F4109" t="str">
            <v>Hardcastle Restaurants Pvt Ltd</v>
          </cell>
          <cell r="G4109" t="str">
            <v>Bangalore</v>
          </cell>
        </row>
        <row r="4110">
          <cell r="E4110" t="str">
            <v>PB20INV1473</v>
          </cell>
          <cell r="F4110" t="str">
            <v>Hardcastle Restaurants Pvt Ltd</v>
          </cell>
          <cell r="G4110" t="str">
            <v>Bangalore</v>
          </cell>
        </row>
        <row r="4111">
          <cell r="E4111" t="str">
            <v>PB20INV1473</v>
          </cell>
          <cell r="F4111" t="str">
            <v>Hardcastle Restaurants Pvt Ltd</v>
          </cell>
          <cell r="G4111" t="str">
            <v>Bangalore</v>
          </cell>
        </row>
        <row r="4112">
          <cell r="E4112" t="str">
            <v>PB20INV1473</v>
          </cell>
          <cell r="F4112" t="str">
            <v>Hardcastle Restaurants Pvt Ltd</v>
          </cell>
          <cell r="G4112" t="str">
            <v>Bangalore</v>
          </cell>
        </row>
        <row r="4113">
          <cell r="E4113" t="str">
            <v>PB20INV1475</v>
          </cell>
          <cell r="F4113" t="str">
            <v>Hardcastle Restaurants Pvt Ltd</v>
          </cell>
          <cell r="G4113" t="str">
            <v>Mumbai</v>
          </cell>
        </row>
        <row r="4114">
          <cell r="E4114" t="str">
            <v>PB20INV1475</v>
          </cell>
          <cell r="F4114" t="str">
            <v>Hardcastle Restaurants Pvt Ltd</v>
          </cell>
          <cell r="G4114" t="str">
            <v>Mumbai</v>
          </cell>
        </row>
        <row r="4115">
          <cell r="E4115" t="str">
            <v>PB20INV1475</v>
          </cell>
          <cell r="F4115" t="str">
            <v>Hardcastle Restaurants Pvt Ltd</v>
          </cell>
          <cell r="G4115" t="str">
            <v>Mumbai</v>
          </cell>
        </row>
        <row r="4116">
          <cell r="E4116" t="str">
            <v>PB20INV1475</v>
          </cell>
          <cell r="F4116" t="str">
            <v>Hardcastle Restaurants Pvt Ltd</v>
          </cell>
          <cell r="G4116" t="str">
            <v>Mumbai</v>
          </cell>
        </row>
        <row r="4117">
          <cell r="E4117" t="str">
            <v>PB20INV1475</v>
          </cell>
          <cell r="F4117" t="str">
            <v>Hardcastle Restaurants Pvt Ltd</v>
          </cell>
          <cell r="G4117" t="str">
            <v>Mumbai</v>
          </cell>
        </row>
        <row r="4118">
          <cell r="E4118" t="str">
            <v>PB20INV1475</v>
          </cell>
          <cell r="F4118" t="str">
            <v>Hardcastle Restaurants Pvt Ltd</v>
          </cell>
          <cell r="G4118" t="str">
            <v>Mumbai</v>
          </cell>
        </row>
        <row r="4119">
          <cell r="E4119" t="str">
            <v>PB20INV1475</v>
          </cell>
          <cell r="F4119" t="str">
            <v>Hardcastle Restaurants Pvt Ltd</v>
          </cell>
          <cell r="G4119" t="str">
            <v>Mumbai</v>
          </cell>
        </row>
        <row r="4120">
          <cell r="E4120" t="str">
            <v>PB20INV1471</v>
          </cell>
          <cell r="F4120" t="str">
            <v>Hardcastle Restaurants Pvt Ltd</v>
          </cell>
          <cell r="G4120" t="str">
            <v>Mumbai</v>
          </cell>
        </row>
        <row r="4121">
          <cell r="E4121" t="str">
            <v>PB20INV1471</v>
          </cell>
          <cell r="F4121" t="str">
            <v>Hardcastle Restaurants Pvt Ltd</v>
          </cell>
          <cell r="G4121" t="str">
            <v>Mumbai</v>
          </cell>
        </row>
        <row r="4122">
          <cell r="E4122" t="str">
            <v>PB20INV1471</v>
          </cell>
          <cell r="F4122" t="str">
            <v>Hardcastle Restaurants Pvt Ltd</v>
          </cell>
          <cell r="G4122" t="str">
            <v>Mumbai</v>
          </cell>
        </row>
        <row r="4123">
          <cell r="E4123" t="str">
            <v>PB20INV1471</v>
          </cell>
          <cell r="F4123" t="str">
            <v>Hardcastle Restaurants Pvt Ltd</v>
          </cell>
          <cell r="G4123" t="str">
            <v>Mumbai</v>
          </cell>
        </row>
        <row r="4124">
          <cell r="E4124" t="str">
            <v>PB20INV1471</v>
          </cell>
          <cell r="F4124" t="str">
            <v>Hardcastle Restaurants Pvt Ltd</v>
          </cell>
          <cell r="G4124" t="str">
            <v>Mumbai</v>
          </cell>
        </row>
        <row r="4125">
          <cell r="E4125" t="str">
            <v>PB20INV1471</v>
          </cell>
          <cell r="F4125" t="str">
            <v>Hardcastle Restaurants Pvt Ltd</v>
          </cell>
          <cell r="G4125" t="str">
            <v>Mumbai</v>
          </cell>
        </row>
        <row r="4126">
          <cell r="E4126" t="str">
            <v>PB20INV1471</v>
          </cell>
          <cell r="F4126" t="str">
            <v>Hardcastle Restaurants Pvt Ltd</v>
          </cell>
          <cell r="G4126" t="str">
            <v>Mumbai</v>
          </cell>
        </row>
        <row r="4127">
          <cell r="E4127" t="str">
            <v>PB20INV1472</v>
          </cell>
          <cell r="F4127" t="str">
            <v>Hardcastle Restaurants Pvt Ltd</v>
          </cell>
          <cell r="G4127" t="str">
            <v>Thane</v>
          </cell>
        </row>
        <row r="4128">
          <cell r="E4128" t="str">
            <v>PB20INV1472</v>
          </cell>
          <cell r="F4128" t="str">
            <v>Hardcastle Restaurants Pvt Ltd</v>
          </cell>
          <cell r="G4128" t="str">
            <v>Thane</v>
          </cell>
        </row>
        <row r="4129">
          <cell r="E4129" t="str">
            <v>PB20INV1472</v>
          </cell>
          <cell r="F4129" t="str">
            <v>Hardcastle Restaurants Pvt Ltd</v>
          </cell>
          <cell r="G4129" t="str">
            <v>Thane</v>
          </cell>
        </row>
        <row r="4130">
          <cell r="E4130" t="str">
            <v>PB20INV1472</v>
          </cell>
          <cell r="F4130" t="str">
            <v>Hardcastle Restaurants Pvt Ltd</v>
          </cell>
          <cell r="G4130" t="str">
            <v>Thane</v>
          </cell>
        </row>
        <row r="4131">
          <cell r="E4131" t="str">
            <v>PB20INV1472</v>
          </cell>
          <cell r="F4131" t="str">
            <v>Hardcastle Restaurants Pvt Ltd</v>
          </cell>
          <cell r="G4131" t="str">
            <v>Thane</v>
          </cell>
        </row>
        <row r="4132">
          <cell r="E4132" t="str">
            <v>PB20INV1472</v>
          </cell>
          <cell r="F4132" t="str">
            <v>Hardcastle Restaurants Pvt Ltd</v>
          </cell>
          <cell r="G4132" t="str">
            <v>Thane</v>
          </cell>
        </row>
        <row r="4133">
          <cell r="E4133" t="str">
            <v>PB20INV1472</v>
          </cell>
          <cell r="F4133" t="str">
            <v>Hardcastle Restaurants Pvt Ltd</v>
          </cell>
          <cell r="G4133" t="str">
            <v>Thane</v>
          </cell>
        </row>
        <row r="4134">
          <cell r="E4134" t="str">
            <v>PB20INV1469</v>
          </cell>
          <cell r="F4134" t="str">
            <v>Hardcastle Restaurants Pvt Ltd</v>
          </cell>
          <cell r="G4134" t="str">
            <v>Mumbai</v>
          </cell>
        </row>
        <row r="4135">
          <cell r="E4135" t="str">
            <v>PB20INV1469</v>
          </cell>
          <cell r="F4135" t="str">
            <v>Hardcastle Restaurants Pvt Ltd</v>
          </cell>
          <cell r="G4135" t="str">
            <v>Mumbai</v>
          </cell>
        </row>
        <row r="4136">
          <cell r="E4136" t="str">
            <v>PB20INV1469</v>
          </cell>
          <cell r="F4136" t="str">
            <v>Hardcastle Restaurants Pvt Ltd</v>
          </cell>
          <cell r="G4136" t="str">
            <v>Mumbai</v>
          </cell>
        </row>
        <row r="4137">
          <cell r="E4137" t="str">
            <v>PB20INV1469</v>
          </cell>
          <cell r="F4137" t="str">
            <v>Hardcastle Restaurants Pvt Ltd</v>
          </cell>
          <cell r="G4137" t="str">
            <v>Mumbai</v>
          </cell>
        </row>
        <row r="4138">
          <cell r="E4138" t="str">
            <v>PB20INV1469</v>
          </cell>
          <cell r="F4138" t="str">
            <v>Hardcastle Restaurants Pvt Ltd</v>
          </cell>
          <cell r="G4138" t="str">
            <v>Mumbai</v>
          </cell>
        </row>
        <row r="4139">
          <cell r="E4139" t="str">
            <v>PB20INV1469</v>
          </cell>
          <cell r="F4139" t="str">
            <v>Hardcastle Restaurants Pvt Ltd</v>
          </cell>
          <cell r="G4139" t="str">
            <v>Mumbai</v>
          </cell>
        </row>
        <row r="4140">
          <cell r="E4140" t="str">
            <v>PB20INV1469</v>
          </cell>
          <cell r="F4140" t="str">
            <v>Hardcastle Restaurants Pvt Ltd</v>
          </cell>
          <cell r="G4140" t="str">
            <v>Mumbai</v>
          </cell>
        </row>
        <row r="4141">
          <cell r="E4141" t="str">
            <v>PB20INV1467</v>
          </cell>
          <cell r="F4141" t="str">
            <v>Hardcastle Restaurants Pvt Ltd</v>
          </cell>
          <cell r="G4141" t="str">
            <v>Thane</v>
          </cell>
        </row>
        <row r="4142">
          <cell r="E4142" t="str">
            <v>PB20INV1467</v>
          </cell>
          <cell r="F4142" t="str">
            <v>Hardcastle Restaurants Pvt Ltd</v>
          </cell>
          <cell r="G4142" t="str">
            <v>Thane</v>
          </cell>
        </row>
        <row r="4143">
          <cell r="E4143" t="str">
            <v>PB20INV1467</v>
          </cell>
          <cell r="F4143" t="str">
            <v>Hardcastle Restaurants Pvt Ltd</v>
          </cell>
          <cell r="G4143" t="str">
            <v>Thane</v>
          </cell>
        </row>
        <row r="4144">
          <cell r="E4144" t="str">
            <v>PB20INV1467</v>
          </cell>
          <cell r="F4144" t="str">
            <v>Hardcastle Restaurants Pvt Ltd</v>
          </cell>
          <cell r="G4144" t="str">
            <v>Thane</v>
          </cell>
        </row>
        <row r="4145">
          <cell r="E4145" t="str">
            <v>PB20INV1467</v>
          </cell>
          <cell r="F4145" t="str">
            <v>Hardcastle Restaurants Pvt Ltd</v>
          </cell>
          <cell r="G4145" t="str">
            <v>Thane</v>
          </cell>
        </row>
        <row r="4146">
          <cell r="E4146" t="str">
            <v>PB20INV1467</v>
          </cell>
          <cell r="F4146" t="str">
            <v>Hardcastle Restaurants Pvt Ltd</v>
          </cell>
          <cell r="G4146" t="str">
            <v>Thane</v>
          </cell>
        </row>
        <row r="4147">
          <cell r="E4147" t="str">
            <v>PB20INV1467</v>
          </cell>
          <cell r="F4147" t="str">
            <v>Hardcastle Restaurants Pvt Ltd</v>
          </cell>
          <cell r="G4147" t="str">
            <v>Thane</v>
          </cell>
        </row>
        <row r="4148">
          <cell r="E4148" t="str">
            <v>PB20INV1466</v>
          </cell>
          <cell r="F4148" t="str">
            <v>Hardcastle Restaurants Pvt Ltd</v>
          </cell>
          <cell r="G4148" t="str">
            <v>Thane</v>
          </cell>
        </row>
        <row r="4149">
          <cell r="E4149" t="str">
            <v>PB20INV1466</v>
          </cell>
          <cell r="F4149" t="str">
            <v>Hardcastle Restaurants Pvt Ltd</v>
          </cell>
          <cell r="G4149" t="str">
            <v>Thane</v>
          </cell>
        </row>
        <row r="4150">
          <cell r="E4150" t="str">
            <v>PB20INV1466</v>
          </cell>
          <cell r="F4150" t="str">
            <v>Hardcastle Restaurants Pvt Ltd</v>
          </cell>
          <cell r="G4150" t="str">
            <v>Thane</v>
          </cell>
        </row>
        <row r="4151">
          <cell r="E4151" t="str">
            <v>PB20INV1466</v>
          </cell>
          <cell r="F4151" t="str">
            <v>Hardcastle Restaurants Pvt Ltd</v>
          </cell>
          <cell r="G4151" t="str">
            <v>Thane</v>
          </cell>
        </row>
        <row r="4152">
          <cell r="E4152" t="str">
            <v>PB20INV1466</v>
          </cell>
          <cell r="F4152" t="str">
            <v>Hardcastle Restaurants Pvt Ltd</v>
          </cell>
          <cell r="G4152" t="str">
            <v>Thane</v>
          </cell>
        </row>
        <row r="4153">
          <cell r="E4153" t="str">
            <v>PB20INV1466</v>
          </cell>
          <cell r="F4153" t="str">
            <v>Hardcastle Restaurants Pvt Ltd</v>
          </cell>
          <cell r="G4153" t="str">
            <v>Thane</v>
          </cell>
        </row>
        <row r="4154">
          <cell r="E4154" t="str">
            <v>PB20INV1466</v>
          </cell>
          <cell r="F4154" t="str">
            <v>Hardcastle Restaurants Pvt Ltd</v>
          </cell>
          <cell r="G4154" t="str">
            <v>Thane</v>
          </cell>
        </row>
        <row r="4155">
          <cell r="E4155" t="str">
            <v>PB20INV1470</v>
          </cell>
          <cell r="F4155" t="str">
            <v>Wayinfotech Solutions</v>
          </cell>
          <cell r="G4155" t="str">
            <v>Delhi</v>
          </cell>
        </row>
        <row r="4156">
          <cell r="E4156" t="str">
            <v>PB20INV1476</v>
          </cell>
          <cell r="F4156" t="str">
            <v>Status Sales</v>
          </cell>
          <cell r="G4156" t="str">
            <v>Pune</v>
          </cell>
        </row>
        <row r="4157">
          <cell r="E4157" t="str">
            <v>PB20INV1476</v>
          </cell>
          <cell r="F4157" t="str">
            <v>Status Sales</v>
          </cell>
          <cell r="G4157" t="str">
            <v>Pune</v>
          </cell>
        </row>
        <row r="4158">
          <cell r="E4158" t="str">
            <v>PB20INV1476</v>
          </cell>
          <cell r="F4158" t="str">
            <v>Status Sales</v>
          </cell>
          <cell r="G4158" t="str">
            <v>Pune</v>
          </cell>
        </row>
        <row r="4159">
          <cell r="E4159" t="str">
            <v>PB20INV1481</v>
          </cell>
          <cell r="F4159" t="str">
            <v>Reliance Digital Platform &amp; Project Services Limited</v>
          </cell>
          <cell r="G4159" t="str">
            <v>Thane</v>
          </cell>
        </row>
        <row r="4160">
          <cell r="E4160" t="str">
            <v>PB20INV1481</v>
          </cell>
          <cell r="F4160" t="str">
            <v>Odyssey Computer Services Private Limited</v>
          </cell>
          <cell r="G4160" t="str">
            <v>Kolkata</v>
          </cell>
        </row>
        <row r="4161">
          <cell r="E4161" t="str">
            <v>PB20INV1481</v>
          </cell>
          <cell r="F4161" t="str">
            <v>Odyssey Computer Services Private Limited</v>
          </cell>
          <cell r="G4161" t="str">
            <v>Kolkata</v>
          </cell>
        </row>
        <row r="4162">
          <cell r="E4162" t="str">
            <v>PB20INV1482</v>
          </cell>
          <cell r="F4162" t="str">
            <v>Reliance Digital Platform &amp; Project Services Limited</v>
          </cell>
          <cell r="G4162" t="str">
            <v>Thane</v>
          </cell>
        </row>
        <row r="4163">
          <cell r="E4163" t="str">
            <v>PB20INV1482</v>
          </cell>
          <cell r="F4163" t="str">
            <v>Reliance Digital Platform &amp; Project Services Limited</v>
          </cell>
          <cell r="G4163" t="str">
            <v>Thane</v>
          </cell>
        </row>
        <row r="4164">
          <cell r="E4164" t="str">
            <v>PB20INV1482</v>
          </cell>
          <cell r="F4164" t="str">
            <v>Reliance Digital Platform &amp; Project Services Limited</v>
          </cell>
          <cell r="G4164" t="str">
            <v>Thane</v>
          </cell>
        </row>
        <row r="4165">
          <cell r="E4165" t="str">
            <v>PB20INV1482</v>
          </cell>
          <cell r="F4165" t="str">
            <v>Reliance Digital Platform &amp; Project Services Limited</v>
          </cell>
          <cell r="G4165" t="str">
            <v>Thane</v>
          </cell>
        </row>
        <row r="4166">
          <cell r="E4166" t="str">
            <v>PB20INV1483</v>
          </cell>
          <cell r="F4166" t="str">
            <v>Odyssey Computer Services Private Limited</v>
          </cell>
          <cell r="G4166" t="str">
            <v>Kolkata</v>
          </cell>
        </row>
        <row r="4167">
          <cell r="E4167" t="str">
            <v>PB20INV1483</v>
          </cell>
          <cell r="F4167" t="str">
            <v>Odyssey Computer Services Private Limited</v>
          </cell>
          <cell r="G4167" t="str">
            <v>Kolkata</v>
          </cell>
        </row>
        <row r="4168">
          <cell r="E4168" t="str">
            <v>PB20INV1483</v>
          </cell>
          <cell r="F4168" t="str">
            <v>Odyssey Computer Services Private Limited</v>
          </cell>
          <cell r="G4168" t="str">
            <v>Kolkata</v>
          </cell>
        </row>
        <row r="4169">
          <cell r="E4169" t="str">
            <v>PB20INV1463</v>
          </cell>
          <cell r="F4169" t="str">
            <v>Hardcastle Restaurants Pvt Ltd</v>
          </cell>
          <cell r="G4169" t="str">
            <v>Mumbai</v>
          </cell>
        </row>
        <row r="4170">
          <cell r="E4170" t="str">
            <v>PB20INV1463</v>
          </cell>
          <cell r="F4170" t="str">
            <v>Hardcastle Restaurants Pvt Ltd</v>
          </cell>
          <cell r="G4170" t="str">
            <v>Mumbai</v>
          </cell>
        </row>
        <row r="4171">
          <cell r="E4171" t="str">
            <v>PB20INV1463</v>
          </cell>
          <cell r="F4171" t="str">
            <v>Hardcastle Restaurants Pvt Ltd</v>
          </cell>
          <cell r="G4171" t="str">
            <v>Mumbai</v>
          </cell>
        </row>
        <row r="4172">
          <cell r="E4172" t="str">
            <v>PB20INV1463</v>
          </cell>
          <cell r="F4172" t="str">
            <v>Hardcastle Restaurants Pvt Ltd</v>
          </cell>
          <cell r="G4172" t="str">
            <v>Mumbai</v>
          </cell>
        </row>
        <row r="4173">
          <cell r="E4173" t="str">
            <v>PB20INV1488</v>
          </cell>
          <cell r="F4173" t="str">
            <v>Hardcastle Restaurants Pvt Ltd</v>
          </cell>
          <cell r="G4173" t="str">
            <v>Mumbai</v>
          </cell>
        </row>
        <row r="4174">
          <cell r="E4174" t="str">
            <v>PB20INV1422</v>
          </cell>
          <cell r="F4174" t="str">
            <v>SnapBizz Cloud Tech Private Limited</v>
          </cell>
          <cell r="G4174" t="str">
            <v>Bangalore</v>
          </cell>
        </row>
        <row r="4175">
          <cell r="E4175" t="str">
            <v>PB20INV1460</v>
          </cell>
          <cell r="F4175" t="str">
            <v>Hollasons Trading Company Private Limited</v>
          </cell>
          <cell r="G4175" t="str">
            <v>Bangalore</v>
          </cell>
        </row>
        <row r="4176">
          <cell r="E4176" t="str">
            <v>PB20INV1460</v>
          </cell>
          <cell r="F4176" t="str">
            <v>Hollasons Trading Company Private Limited</v>
          </cell>
          <cell r="G4176" t="str">
            <v>Bangalore</v>
          </cell>
        </row>
        <row r="4177">
          <cell r="E4177" t="str">
            <v>PB20INV1460</v>
          </cell>
          <cell r="F4177" t="str">
            <v>Hollasons Trading Company Private Limited</v>
          </cell>
          <cell r="G4177" t="str">
            <v>Bangalore</v>
          </cell>
        </row>
        <row r="4178">
          <cell r="E4178" t="str">
            <v>PB20INV1477</v>
          </cell>
          <cell r="F4178" t="str">
            <v>Pentagon Systems and Automation</v>
          </cell>
          <cell r="G4178" t="str">
            <v>Bangalore</v>
          </cell>
        </row>
        <row r="4179">
          <cell r="E4179" t="str">
            <v>PB20INV1477</v>
          </cell>
          <cell r="F4179" t="str">
            <v>Pentagon Systems and Automation</v>
          </cell>
          <cell r="G4179" t="str">
            <v>Bangalore</v>
          </cell>
        </row>
        <row r="4180">
          <cell r="E4180" t="str">
            <v>PB20INV1477</v>
          </cell>
          <cell r="F4180" t="str">
            <v>Pentagon Systems and Automation</v>
          </cell>
          <cell r="G4180" t="str">
            <v>Bangalore</v>
          </cell>
        </row>
        <row r="4181">
          <cell r="E4181" t="str">
            <v>PB20INV1477</v>
          </cell>
          <cell r="F4181" t="str">
            <v>Pentagon Systems and Automation</v>
          </cell>
          <cell r="G4181" t="str">
            <v>Bangalore</v>
          </cell>
        </row>
        <row r="4182">
          <cell r="E4182" t="str">
            <v>PB20STKOUT00029</v>
          </cell>
          <cell r="F4182" t="str">
            <v>Posiflex Technology(India) Pvt Ltd</v>
          </cell>
          <cell r="G4182" t="str">
            <v>New Delhi</v>
          </cell>
        </row>
        <row r="4183">
          <cell r="E4183" t="str">
            <v>PB20STKOUT00029</v>
          </cell>
          <cell r="F4183" t="str">
            <v>Posiflex Technology(India) Pvt Ltd</v>
          </cell>
          <cell r="G4183" t="str">
            <v>New Delhi</v>
          </cell>
        </row>
        <row r="4184">
          <cell r="E4184" t="str">
            <v>PB20STKOUT00029</v>
          </cell>
          <cell r="F4184" t="str">
            <v>Posiflex Technology(India) Pvt Ltd</v>
          </cell>
          <cell r="G4184" t="str">
            <v>New Delhi</v>
          </cell>
        </row>
        <row r="4185">
          <cell r="E4185" t="str">
            <v>PB20STKOUT00029</v>
          </cell>
          <cell r="F4185" t="str">
            <v>Posiflex Technology(India) Pvt Ltd</v>
          </cell>
          <cell r="G4185" t="str">
            <v>New Delhi</v>
          </cell>
        </row>
        <row r="4186">
          <cell r="E4186" t="str">
            <v>PB20STKOUT00029</v>
          </cell>
          <cell r="F4186" t="str">
            <v>Posiflex Technology(India) Pvt Ltd</v>
          </cell>
          <cell r="G4186" t="str">
            <v>New Delhi</v>
          </cell>
        </row>
        <row r="4187">
          <cell r="E4187" t="str">
            <v>PB20STKOUT00029</v>
          </cell>
          <cell r="F4187" t="str">
            <v>Posiflex Technology(India) Pvt Ltd</v>
          </cell>
          <cell r="G4187" t="str">
            <v>New Delhi</v>
          </cell>
        </row>
        <row r="4188">
          <cell r="E4188" t="str">
            <v>PB20STKOUT00029</v>
          </cell>
          <cell r="F4188" t="str">
            <v>Posiflex Technology(India) Pvt Ltd</v>
          </cell>
          <cell r="G4188" t="str">
            <v>New Delhi</v>
          </cell>
        </row>
        <row r="4189">
          <cell r="E4189" t="str">
            <v>PB20STKOUT00029</v>
          </cell>
          <cell r="F4189" t="str">
            <v>Posiflex Technology(India) Pvt Ltd</v>
          </cell>
          <cell r="G4189" t="str">
            <v>New Delhi</v>
          </cell>
        </row>
        <row r="4190">
          <cell r="E4190" t="str">
            <v>PB20STKOUT00029</v>
          </cell>
          <cell r="F4190" t="str">
            <v>Posiflex Technology(India) Pvt Ltd</v>
          </cell>
          <cell r="G4190" t="str">
            <v>New Delhi</v>
          </cell>
        </row>
        <row r="4191">
          <cell r="E4191" t="str">
            <v>PB20STKOUT00029</v>
          </cell>
          <cell r="F4191" t="str">
            <v>Posiflex Technology(India) Pvt Ltd</v>
          </cell>
          <cell r="G4191" t="str">
            <v>New Delhi</v>
          </cell>
        </row>
        <row r="4192">
          <cell r="E4192" t="str">
            <v>PB20STKOUT00029</v>
          </cell>
          <cell r="F4192" t="str">
            <v>Posiflex Technology(India) Pvt Ltd</v>
          </cell>
          <cell r="G4192" t="str">
            <v>New Delhi</v>
          </cell>
        </row>
        <row r="4193">
          <cell r="E4193" t="str">
            <v>PB20STKOUT00029</v>
          </cell>
          <cell r="F4193" t="str">
            <v>Posiflex Technology(India) Pvt Ltd</v>
          </cell>
          <cell r="G4193" t="str">
            <v>New Delhi</v>
          </cell>
        </row>
        <row r="4194">
          <cell r="E4194" t="str">
            <v>PB20STKOUT00029</v>
          </cell>
          <cell r="F4194" t="str">
            <v>Posiflex Technology(India) Pvt Ltd</v>
          </cell>
          <cell r="G4194" t="str">
            <v>New Delhi</v>
          </cell>
        </row>
        <row r="4195">
          <cell r="E4195" t="str">
            <v>PB20STKOUT00029</v>
          </cell>
          <cell r="F4195" t="str">
            <v>Posiflex Technology(India) Pvt Ltd</v>
          </cell>
          <cell r="G4195" t="str">
            <v>New Delhi</v>
          </cell>
        </row>
        <row r="4196">
          <cell r="E4196" t="str">
            <v>PB20STKOUT00029</v>
          </cell>
          <cell r="F4196" t="str">
            <v>Posiflex Technology(India) Pvt Ltd</v>
          </cell>
          <cell r="G4196" t="str">
            <v>New Delhi</v>
          </cell>
        </row>
        <row r="4197">
          <cell r="E4197" t="str">
            <v>QB20INV0797</v>
          </cell>
          <cell r="F4197" t="str">
            <v>More Retail Limited</v>
          </cell>
          <cell r="G4197" t="str">
            <v>Chennai</v>
          </cell>
        </row>
        <row r="4198">
          <cell r="E4198" t="str">
            <v>QB20INV0789</v>
          </cell>
          <cell r="F4198" t="str">
            <v>More Retail Limited</v>
          </cell>
          <cell r="G4198" t="str">
            <v>Bangalore</v>
          </cell>
        </row>
        <row r="4199">
          <cell r="E4199" t="str">
            <v>QB20INV0796</v>
          </cell>
          <cell r="F4199" t="str">
            <v>More Retail Limited</v>
          </cell>
          <cell r="G4199" t="str">
            <v>Chennai</v>
          </cell>
        </row>
        <row r="4200">
          <cell r="E4200" t="str">
            <v>QB20INV0792</v>
          </cell>
          <cell r="F4200" t="str">
            <v>More Retail Limited</v>
          </cell>
          <cell r="G4200" t="str">
            <v>Alappuzha</v>
          </cell>
        </row>
        <row r="4201">
          <cell r="E4201" t="str">
            <v>QB20DC0010/QBLR/NR/2021/0110</v>
          </cell>
          <cell r="F4201" t="str">
            <v>Communications Test Design India Pvt Ltd</v>
          </cell>
          <cell r="G4201" t="str">
            <v>Mumbai</v>
          </cell>
        </row>
        <row r="4202">
          <cell r="E4202" t="str">
            <v>QBLR/NR/2021/0114</v>
          </cell>
          <cell r="F4202" t="str">
            <v>Instakart Services Private Limited</v>
          </cell>
          <cell r="G4202" t="str">
            <v>Medchal Mandal</v>
          </cell>
        </row>
        <row r="4203">
          <cell r="E4203" t="str">
            <v>QB20INV0799</v>
          </cell>
          <cell r="F4203" t="str">
            <v>Brainbees Solutions Pvt Ltd</v>
          </cell>
          <cell r="G4203" t="str">
            <v>Pune</v>
          </cell>
        </row>
        <row r="4204">
          <cell r="E4204" t="str">
            <v>QB20INV0799</v>
          </cell>
          <cell r="F4204" t="str">
            <v>Brainbees Solutions Pvt Ltd</v>
          </cell>
          <cell r="G4204" t="str">
            <v>Pune</v>
          </cell>
        </row>
        <row r="4205">
          <cell r="E4205" t="str">
            <v>QB20INV0799</v>
          </cell>
          <cell r="F4205" t="str">
            <v>Brainbees Solutions Pvt Ltd</v>
          </cell>
          <cell r="G4205" t="str">
            <v>Pune</v>
          </cell>
        </row>
        <row r="4206">
          <cell r="E4206" t="str">
            <v>QB20INV0798</v>
          </cell>
          <cell r="F4206" t="str">
            <v>Digital Age Retail Pvt Ltd</v>
          </cell>
          <cell r="G4206" t="str">
            <v>Pune</v>
          </cell>
        </row>
        <row r="4207">
          <cell r="E4207" t="str">
            <v>QB20INV0798</v>
          </cell>
          <cell r="F4207" t="str">
            <v>Digital Age Retail Pvt Ltd</v>
          </cell>
          <cell r="G4207" t="str">
            <v>Pune</v>
          </cell>
        </row>
        <row r="4208">
          <cell r="E4208" t="str">
            <v>QB20INV0798</v>
          </cell>
          <cell r="F4208" t="str">
            <v>Digital Age Retail Pvt Ltd</v>
          </cell>
          <cell r="G4208" t="str">
            <v>Pune</v>
          </cell>
        </row>
        <row r="4209">
          <cell r="E4209" t="str">
            <v>QB20INV0795</v>
          </cell>
          <cell r="F4209" t="str">
            <v>More Retail Limited</v>
          </cell>
          <cell r="G4209" t="str">
            <v>Chennai</v>
          </cell>
        </row>
        <row r="4210">
          <cell r="E4210" t="str">
            <v>QB20INV0790</v>
          </cell>
          <cell r="F4210" t="str">
            <v>More Retail Limited</v>
          </cell>
          <cell r="G4210" t="str">
            <v>Kolkata</v>
          </cell>
        </row>
        <row r="4211">
          <cell r="E4211" t="str">
            <v>QB20INV0791</v>
          </cell>
          <cell r="F4211" t="str">
            <v>More Retail Limited</v>
          </cell>
          <cell r="G4211" t="str">
            <v>Kolkata</v>
          </cell>
        </row>
        <row r="4212">
          <cell r="E4212" t="str">
            <v>QB20INV0794</v>
          </cell>
          <cell r="F4212" t="str">
            <v>More Retail Limited</v>
          </cell>
          <cell r="G4212" t="str">
            <v>Bangalore</v>
          </cell>
        </row>
        <row r="4213">
          <cell r="E4213" t="str">
            <v>QB20INV0793</v>
          </cell>
          <cell r="F4213" t="str">
            <v>More Retail Limited</v>
          </cell>
          <cell r="G4213" t="str">
            <v>Alappuzha</v>
          </cell>
        </row>
        <row r="4214">
          <cell r="E4214" t="str">
            <v>QB20INV0787</v>
          </cell>
          <cell r="F4214" t="str">
            <v>Amazon Seller Services Private Limited</v>
          </cell>
          <cell r="G4214" t="str">
            <v>Hyderabad</v>
          </cell>
        </row>
        <row r="4215">
          <cell r="E4215" t="str">
            <v>QB20INV0788</v>
          </cell>
          <cell r="F4215" t="str">
            <v>Amazon Seller Services Private Limited</v>
          </cell>
          <cell r="G4215" t="str">
            <v>Telangana</v>
          </cell>
        </row>
        <row r="4216">
          <cell r="E4216" t="str">
            <v>PB20INV1502</v>
          </cell>
          <cell r="F4216" t="str">
            <v>Quinta Systems Pvt Ltd</v>
          </cell>
          <cell r="G4216" t="str">
            <v>Bangalore</v>
          </cell>
        </row>
        <row r="4217">
          <cell r="E4217" t="str">
            <v>PB20INV1502</v>
          </cell>
          <cell r="F4217" t="str">
            <v>Quinta Systems Pvt Ltd</v>
          </cell>
          <cell r="G4217" t="str">
            <v>Bangalore</v>
          </cell>
        </row>
        <row r="4218">
          <cell r="E4218" t="str">
            <v>PB20INV1490</v>
          </cell>
          <cell r="F4218" t="str">
            <v>Classic Technologies</v>
          </cell>
          <cell r="G4218" t="str">
            <v>Bangalore</v>
          </cell>
        </row>
        <row r="4219">
          <cell r="E4219" t="str">
            <v>PB20INV1490</v>
          </cell>
          <cell r="F4219" t="str">
            <v>Classic Technologies</v>
          </cell>
          <cell r="G4219" t="str">
            <v>Bangalore</v>
          </cell>
        </row>
        <row r="4220">
          <cell r="E4220" t="str">
            <v>PB20INV1494</v>
          </cell>
          <cell r="F4220" t="str">
            <v>Aegis Infoware Private Limited</v>
          </cell>
          <cell r="G4220" t="str">
            <v>Ahmedabad</v>
          </cell>
        </row>
        <row r="4221">
          <cell r="E4221" t="str">
            <v>PB20INV1494</v>
          </cell>
          <cell r="F4221" t="str">
            <v>Aegis Infoware Private Limited</v>
          </cell>
          <cell r="G4221" t="str">
            <v>Ahmedabad</v>
          </cell>
        </row>
        <row r="4222">
          <cell r="E4222" t="str">
            <v>PB20INV1493</v>
          </cell>
          <cell r="F4222" t="str">
            <v>Classic Technologies</v>
          </cell>
          <cell r="G4222" t="str">
            <v>Bangalore</v>
          </cell>
        </row>
        <row r="4223">
          <cell r="E4223" t="str">
            <v>PB20INV1493</v>
          </cell>
          <cell r="F4223" t="str">
            <v>Classic Technologies</v>
          </cell>
          <cell r="G4223" t="str">
            <v>Bangalore</v>
          </cell>
        </row>
        <row r="4224">
          <cell r="E4224" t="str">
            <v>PB20INV1485</v>
          </cell>
          <cell r="F4224" t="str">
            <v>Tata Starbucks Pvt Ltd</v>
          </cell>
          <cell r="G4224" t="str">
            <v>Chowpatty Road</v>
          </cell>
        </row>
        <row r="4225">
          <cell r="E4225" t="str">
            <v>PB20INV1492</v>
          </cell>
          <cell r="F4225" t="str">
            <v>Sea Hawk (India) Pvt Ltd</v>
          </cell>
          <cell r="G4225" t="str">
            <v>Kolkata</v>
          </cell>
        </row>
        <row r="4226">
          <cell r="E4226" t="str">
            <v>PB20INV1492</v>
          </cell>
          <cell r="F4226" t="str">
            <v>Sea Hawk (India) Pvt Ltd</v>
          </cell>
          <cell r="G4226" t="str">
            <v>Kolkata</v>
          </cell>
        </row>
        <row r="4227">
          <cell r="E4227" t="str">
            <v>PB20INV1487</v>
          </cell>
          <cell r="F4227" t="str">
            <v>Tata Starbucks Pvt Ltd</v>
          </cell>
          <cell r="G4227" t="str">
            <v>Mumbai</v>
          </cell>
        </row>
        <row r="4228">
          <cell r="E4228" t="str">
            <v>PB20INV1486</v>
          </cell>
          <cell r="F4228" t="str">
            <v>Tata Starbucks Pvt Ltd</v>
          </cell>
          <cell r="G4228" t="str">
            <v>Mumbai</v>
          </cell>
        </row>
        <row r="4229">
          <cell r="E4229" t="str">
            <v>PB20INV1498</v>
          </cell>
          <cell r="F4229" t="str">
            <v>Ratnadeep Retail Pvt Limited</v>
          </cell>
          <cell r="G4229" t="str">
            <v>Secunderabad</v>
          </cell>
        </row>
        <row r="4230">
          <cell r="E4230" t="str">
            <v>PB20INV1498</v>
          </cell>
          <cell r="F4230" t="str">
            <v>Ratnadeep Retail Pvt Limited</v>
          </cell>
          <cell r="G4230" t="str">
            <v>Secunderabad</v>
          </cell>
        </row>
        <row r="4231">
          <cell r="E4231" t="str">
            <v>PB20INV1491</v>
          </cell>
          <cell r="F4231" t="str">
            <v>Caculo Retails Pvt Ltd</v>
          </cell>
          <cell r="G4231" t="str">
            <v>Goa</v>
          </cell>
        </row>
        <row r="4232">
          <cell r="E4232" t="str">
            <v>PB20INV1497</v>
          </cell>
          <cell r="F4232" t="str">
            <v>Supreme Computers India Pvt Ltd</v>
          </cell>
          <cell r="G4232" t="str">
            <v>Chennai</v>
          </cell>
        </row>
        <row r="4233">
          <cell r="E4233" t="str">
            <v>PB20INV1496</v>
          </cell>
          <cell r="F4233" t="str">
            <v>Supreme Computers India Pvt Ltd</v>
          </cell>
          <cell r="G4233" t="str">
            <v>Chennai</v>
          </cell>
        </row>
        <row r="4234">
          <cell r="E4234" t="str">
            <v>PB20INV1496</v>
          </cell>
          <cell r="F4234" t="str">
            <v>Supreme Computers India Pvt Ltd</v>
          </cell>
          <cell r="G4234" t="str">
            <v>Chennai</v>
          </cell>
        </row>
        <row r="4235">
          <cell r="E4235" t="str">
            <v>PB20INV1496</v>
          </cell>
          <cell r="F4235" t="str">
            <v>Supreme Computers India Pvt Ltd</v>
          </cell>
          <cell r="G4235" t="str">
            <v>Chennai</v>
          </cell>
        </row>
        <row r="4236">
          <cell r="E4236" t="str">
            <v>PB20INV1496</v>
          </cell>
          <cell r="F4236" t="str">
            <v>Supreme Computers India Pvt Ltd</v>
          </cell>
          <cell r="G4236" t="str">
            <v>Chennai</v>
          </cell>
        </row>
        <row r="4237">
          <cell r="E4237" t="str">
            <v>PB20INV1496</v>
          </cell>
          <cell r="F4237" t="str">
            <v>Supreme Computers India Pvt Ltd</v>
          </cell>
          <cell r="G4237" t="str">
            <v>Chennai</v>
          </cell>
        </row>
        <row r="4238">
          <cell r="E4238" t="str">
            <v>PB20INV1496</v>
          </cell>
          <cell r="F4238" t="str">
            <v>Supreme Computers India Pvt Ltd</v>
          </cell>
          <cell r="G4238" t="str">
            <v>Chennai</v>
          </cell>
        </row>
        <row r="4239">
          <cell r="E4239" t="str">
            <v>PB20INV1495</v>
          </cell>
          <cell r="F4239" t="str">
            <v>Sea Hawk (India) Pvt Ltd</v>
          </cell>
          <cell r="G4239" t="str">
            <v>Kolkata</v>
          </cell>
        </row>
        <row r="4240">
          <cell r="E4240" t="str">
            <v>PB20INV1495</v>
          </cell>
          <cell r="F4240" t="str">
            <v>Sea Hawk (India) Pvt Ltd</v>
          </cell>
          <cell r="G4240" t="str">
            <v>Kolkata</v>
          </cell>
        </row>
        <row r="4241">
          <cell r="E4241" t="str">
            <v>PB20INV1500</v>
          </cell>
          <cell r="F4241" t="str">
            <v>Hardcastle Restaurants Pvt Ltd</v>
          </cell>
          <cell r="G4241" t="str">
            <v>Mumbai</v>
          </cell>
        </row>
        <row r="4242">
          <cell r="E4242" t="str">
            <v>PB20INV1500</v>
          </cell>
          <cell r="F4242" t="str">
            <v>Hardcastle Restaurants Pvt Ltd</v>
          </cell>
          <cell r="G4242" t="str">
            <v>Mumbai</v>
          </cell>
        </row>
        <row r="4243">
          <cell r="E4243" t="str">
            <v>PB20INV1500</v>
          </cell>
          <cell r="F4243" t="str">
            <v>Hardcastle Restaurants Pvt Ltd</v>
          </cell>
          <cell r="G4243" t="str">
            <v>Mumbai</v>
          </cell>
        </row>
        <row r="4244">
          <cell r="E4244" t="str">
            <v>PB20INV1500</v>
          </cell>
          <cell r="F4244" t="str">
            <v>Hardcastle Restaurants Pvt Ltd</v>
          </cell>
          <cell r="G4244" t="str">
            <v>Mumbai</v>
          </cell>
        </row>
        <row r="4245">
          <cell r="E4245" t="str">
            <v>PB20INV1500</v>
          </cell>
          <cell r="F4245" t="str">
            <v>Hardcastle Restaurants Pvt Ltd</v>
          </cell>
          <cell r="G4245" t="str">
            <v>Mumbai</v>
          </cell>
        </row>
        <row r="4246">
          <cell r="E4246" t="str">
            <v>PB20INV1500</v>
          </cell>
          <cell r="F4246" t="str">
            <v>Hardcastle Restaurants Pvt Ltd</v>
          </cell>
          <cell r="G4246" t="str">
            <v>Mumbai</v>
          </cell>
        </row>
        <row r="4247">
          <cell r="E4247" t="str">
            <v>PB20INV1500</v>
          </cell>
          <cell r="F4247" t="str">
            <v>Hardcastle Restaurants Pvt Ltd</v>
          </cell>
          <cell r="G4247" t="str">
            <v>Mumbai</v>
          </cell>
        </row>
        <row r="4248">
          <cell r="E4248" t="str">
            <v>PB20INV1369</v>
          </cell>
          <cell r="F4248" t="str">
            <v>Odyssey Computer Services Private Limited</v>
          </cell>
          <cell r="G4248" t="str">
            <v>Kolkata</v>
          </cell>
        </row>
        <row r="4249">
          <cell r="E4249" t="str">
            <v>PB20INV1369</v>
          </cell>
          <cell r="F4249" t="str">
            <v>Odyssey Computer Services Private Limited</v>
          </cell>
          <cell r="G4249" t="str">
            <v>Kolkata</v>
          </cell>
        </row>
        <row r="4250">
          <cell r="E4250" t="str">
            <v>PB20INV1369</v>
          </cell>
          <cell r="F4250" t="str">
            <v>Odyssey Computer Services Private Limited</v>
          </cell>
          <cell r="G4250" t="str">
            <v>Kolkata</v>
          </cell>
        </row>
        <row r="4251">
          <cell r="E4251" t="str">
            <v>PB20INV1503</v>
          </cell>
          <cell r="F4251" t="str">
            <v>QODENEXT India Pvt Ltd</v>
          </cell>
          <cell r="G4251" t="str">
            <v>Gandhinagar</v>
          </cell>
        </row>
        <row r="4252">
          <cell r="E4252" t="str">
            <v>PB20STKOUT00031</v>
          </cell>
          <cell r="F4252" t="str">
            <v>Posiflex Technology(India) Pvt Ltd</v>
          </cell>
          <cell r="G4252" t="str">
            <v>New Delhi</v>
          </cell>
        </row>
        <row r="4253">
          <cell r="E4253" t="str">
            <v>PB20INV1499</v>
          </cell>
          <cell r="F4253" t="str">
            <v>ITecsys Technologies Pvt Ltd /Prime Barcode Solutions</v>
          </cell>
          <cell r="G4253" t="str">
            <v>Secunderabad</v>
          </cell>
        </row>
        <row r="4254">
          <cell r="E4254" t="str">
            <v>PB20INV1499</v>
          </cell>
          <cell r="F4254" t="str">
            <v>ITecsys Technologies Pvt Ltd /Prime Barcode Solutions</v>
          </cell>
          <cell r="G4254" t="str">
            <v>Secunderabad</v>
          </cell>
        </row>
        <row r="4255">
          <cell r="E4255" t="str">
            <v>PB20INV1499</v>
          </cell>
          <cell r="F4255" t="str">
            <v>ITecsys Technologies Pvt Ltd /Prime Barcode Solutions</v>
          </cell>
          <cell r="G4255" t="str">
            <v>Secunderabad</v>
          </cell>
        </row>
        <row r="4256">
          <cell r="E4256" t="str">
            <v>PB20INV1499</v>
          </cell>
          <cell r="F4256" t="str">
            <v>ITecsys Technologies Pvt Ltd /Prime Barcode Solutions</v>
          </cell>
          <cell r="G4256" t="str">
            <v>Secunderabad</v>
          </cell>
        </row>
        <row r="4257">
          <cell r="E4257" t="str">
            <v>PB20INV1260</v>
          </cell>
          <cell r="F4257" t="str">
            <v>Quinta Systems Pvt Ltd</v>
          </cell>
          <cell r="G4257" t="str">
            <v>Bangalore</v>
          </cell>
        </row>
        <row r="4258">
          <cell r="E4258" t="str">
            <v>PB20INV1260</v>
          </cell>
          <cell r="F4258" t="str">
            <v>Quinta Systems Pvt Ltd</v>
          </cell>
          <cell r="G4258" t="str">
            <v>Bangalore</v>
          </cell>
        </row>
        <row r="4259">
          <cell r="E4259" t="str">
            <v>PB20INV1260</v>
          </cell>
          <cell r="F4259" t="str">
            <v>Quinta Systems Pvt Ltd</v>
          </cell>
          <cell r="G4259" t="str">
            <v>Bangalore</v>
          </cell>
        </row>
        <row r="4260">
          <cell r="E4260" t="str">
            <v>PB20INV1268</v>
          </cell>
          <cell r="F4260" t="str">
            <v>Quinta Systems Pvt Ltd</v>
          </cell>
          <cell r="G4260" t="str">
            <v>Bangalore</v>
          </cell>
        </row>
        <row r="4261">
          <cell r="E4261" t="str">
            <v>PB20INV1295</v>
          </cell>
          <cell r="F4261" t="str">
            <v>Quinta Systems Pvt Ltd</v>
          </cell>
          <cell r="G4261" t="str">
            <v>Bangalore</v>
          </cell>
        </row>
        <row r="4262">
          <cell r="E4262" t="str">
            <v>PB20INV1297</v>
          </cell>
          <cell r="F4262" t="str">
            <v>Quinta Systems Pvt Ltd</v>
          </cell>
          <cell r="G4262" t="str">
            <v>Bangalore</v>
          </cell>
        </row>
        <row r="4263">
          <cell r="E4263" t="str">
            <v>PB20INV1363</v>
          </cell>
          <cell r="F4263" t="str">
            <v>Quinta Systems Pvt Ltd</v>
          </cell>
          <cell r="G4263" t="str">
            <v>Bangalore</v>
          </cell>
        </row>
        <row r="4264">
          <cell r="E4264" t="str">
            <v>PB20INV1257</v>
          </cell>
          <cell r="F4264" t="str">
            <v>Quinta Systems Pvt Ltd</v>
          </cell>
          <cell r="G4264" t="str">
            <v>Bangalore</v>
          </cell>
        </row>
        <row r="4265">
          <cell r="E4265" t="str">
            <v>PB20STKOUT00030</v>
          </cell>
          <cell r="F4265" t="str">
            <v>Posiflex Technology(India) Pvt Ltd</v>
          </cell>
          <cell r="G4265" t="str">
            <v>New Delhi</v>
          </cell>
        </row>
        <row r="4266">
          <cell r="E4266" t="str">
            <v>QBLR/NR/2021/0155</v>
          </cell>
          <cell r="F4266" t="str">
            <v>Instakart Services Private Limited</v>
          </cell>
          <cell r="G4266" t="str">
            <v>Malur</v>
          </cell>
        </row>
        <row r="4267">
          <cell r="E4267" t="str">
            <v>QBLR/NR/2021/0118</v>
          </cell>
          <cell r="F4267" t="str">
            <v>Instakart Services Private Limited</v>
          </cell>
          <cell r="G4267" t="str">
            <v>Faridabad</v>
          </cell>
        </row>
        <row r="4268">
          <cell r="E4268" t="str">
            <v>QBLR/NR/2021/0116</v>
          </cell>
          <cell r="F4268" t="str">
            <v>Instakart Services Private Limited</v>
          </cell>
          <cell r="G4268" t="str">
            <v>Bangalore</v>
          </cell>
        </row>
        <row r="4269">
          <cell r="E4269" t="str">
            <v>QBLR/DEMO/OUT/0278</v>
          </cell>
          <cell r="F4269" t="str">
            <v>Communications Test Design India Pvt Ltd</v>
          </cell>
          <cell r="G4269" t="str">
            <v>Mumbai</v>
          </cell>
        </row>
        <row r="4270">
          <cell r="E4270" t="str">
            <v>BLR/DEMO/OUT/9407</v>
          </cell>
          <cell r="F4270" t="str">
            <v>Supreme Computers India Pvt Ltd/Vasushree Ventures</v>
          </cell>
          <cell r="G4270" t="str">
            <v>Bangalore</v>
          </cell>
        </row>
        <row r="4271">
          <cell r="E4271" t="str">
            <v>BLR/DEMO/OUT/9640</v>
          </cell>
          <cell r="F4271" t="str">
            <v>Lifestyle International Pvt Ltd</v>
          </cell>
          <cell r="G4271" t="str">
            <v>Lucknow</v>
          </cell>
        </row>
        <row r="4272">
          <cell r="E4272" t="str">
            <v>PB20INV1468</v>
          </cell>
          <cell r="F4272" t="str">
            <v>Hardcastle Restaurants Pvt Ltd</v>
          </cell>
          <cell r="G4272" t="str">
            <v>Mumbai</v>
          </cell>
        </row>
        <row r="4273">
          <cell r="E4273" t="str">
            <v>PB20INV1468</v>
          </cell>
          <cell r="F4273" t="str">
            <v>Hardcastle Restaurants Pvt Ltd</v>
          </cell>
          <cell r="G4273" t="str">
            <v>Mumbai</v>
          </cell>
        </row>
        <row r="4274">
          <cell r="E4274" t="str">
            <v>PB20INV1468</v>
          </cell>
          <cell r="F4274" t="str">
            <v>Hardcastle Restaurants Pvt Ltd</v>
          </cell>
          <cell r="G4274" t="str">
            <v>Mumbai</v>
          </cell>
        </row>
        <row r="4275">
          <cell r="E4275" t="str">
            <v>PB20INV1468</v>
          </cell>
          <cell r="F4275" t="str">
            <v>Hardcastle Restaurants Pvt Ltd</v>
          </cell>
          <cell r="G4275" t="str">
            <v>Mumbai</v>
          </cell>
        </row>
        <row r="4276">
          <cell r="E4276" t="str">
            <v>PB20INV1468</v>
          </cell>
          <cell r="F4276" t="str">
            <v>Hardcastle Restaurants Pvt Ltd</v>
          </cell>
          <cell r="G4276" t="str">
            <v>Mumbai</v>
          </cell>
        </row>
        <row r="4277">
          <cell r="E4277" t="str">
            <v>PB20INV1468</v>
          </cell>
          <cell r="F4277" t="str">
            <v>Hardcastle Restaurants Pvt Ltd</v>
          </cell>
          <cell r="G4277" t="str">
            <v>Mumbai</v>
          </cell>
        </row>
        <row r="4278">
          <cell r="E4278" t="str">
            <v>PB20INV1468</v>
          </cell>
          <cell r="F4278" t="str">
            <v>Hardcastle Restaurants Pvt Ltd</v>
          </cell>
          <cell r="G4278" t="str">
            <v>Mumbai</v>
          </cell>
        </row>
        <row r="4279">
          <cell r="E4279" t="str">
            <v>PB20INV1505</v>
          </cell>
          <cell r="F4279" t="str">
            <v xml:space="preserve">Ashlin Services </v>
          </cell>
          <cell r="G4279" t="str">
            <v>Haryana</v>
          </cell>
        </row>
        <row r="4280">
          <cell r="E4280" t="str">
            <v>PB20INV1505</v>
          </cell>
          <cell r="F4280" t="str">
            <v xml:space="preserve">Ashlin Services </v>
          </cell>
          <cell r="G4280" t="str">
            <v>Haryana</v>
          </cell>
        </row>
        <row r="4281">
          <cell r="E4281" t="str">
            <v>PB20INV1504</v>
          </cell>
          <cell r="F4281" t="str">
            <v>Reliance Projects &amp; Property Management Services Limited</v>
          </cell>
          <cell r="G4281" t="str">
            <v>Mumbai</v>
          </cell>
        </row>
        <row r="4282">
          <cell r="E4282" t="str">
            <v>PB20INV1504</v>
          </cell>
          <cell r="F4282" t="str">
            <v>Reliance Projects &amp; Property Management Services Limited</v>
          </cell>
          <cell r="G4282" t="str">
            <v>Mumbai</v>
          </cell>
        </row>
        <row r="4283">
          <cell r="E4283" t="str">
            <v>PB20INV1504</v>
          </cell>
          <cell r="F4283" t="str">
            <v>Reliance Projects &amp; Property Management Services Limited</v>
          </cell>
          <cell r="G4283" t="str">
            <v>Mumbai</v>
          </cell>
        </row>
        <row r="4284">
          <cell r="E4284" t="str">
            <v>PB20INV1504</v>
          </cell>
          <cell r="F4284" t="str">
            <v>Reliance Projects &amp; Property Management Services Limited</v>
          </cell>
          <cell r="G4284" t="str">
            <v>Mumbai</v>
          </cell>
        </row>
        <row r="4285">
          <cell r="E4285" t="str">
            <v>PB20INV1504</v>
          </cell>
          <cell r="F4285" t="str">
            <v>Reliance Projects &amp; Property Management Services Limited</v>
          </cell>
          <cell r="G4285" t="str">
            <v>Mumbai</v>
          </cell>
        </row>
        <row r="4286">
          <cell r="E4286" t="str">
            <v>PB20INV1504</v>
          </cell>
          <cell r="F4286" t="str">
            <v>Reliance Projects &amp; Property Management Services Limited</v>
          </cell>
          <cell r="G4286" t="str">
            <v>Mumbai</v>
          </cell>
        </row>
        <row r="4287">
          <cell r="E4287" t="str">
            <v>PB20INV1506</v>
          </cell>
          <cell r="F4287" t="str">
            <v>Smart Solutions</v>
          </cell>
          <cell r="G4287" t="str">
            <v>New Delhi</v>
          </cell>
        </row>
        <row r="4288">
          <cell r="E4288" t="str">
            <v>PB20INV1506</v>
          </cell>
          <cell r="F4288" t="str">
            <v>Smart Solutions</v>
          </cell>
          <cell r="G4288" t="str">
            <v>New Delhi</v>
          </cell>
        </row>
        <row r="4289">
          <cell r="E4289" t="str">
            <v>PB20INV1506</v>
          </cell>
          <cell r="F4289" t="str">
            <v>Smart Solutions</v>
          </cell>
          <cell r="G4289" t="str">
            <v>New Delhi</v>
          </cell>
        </row>
        <row r="4290">
          <cell r="E4290" t="str">
            <v>PB20INV1510</v>
          </cell>
          <cell r="F4290" t="str">
            <v>Turbonet Systems Private Limited</v>
          </cell>
          <cell r="G4290" t="str">
            <v>Pune</v>
          </cell>
        </row>
        <row r="4291">
          <cell r="E4291" t="str">
            <v>PB20INV1510</v>
          </cell>
          <cell r="F4291" t="str">
            <v>Turbonet Systems Private Limited</v>
          </cell>
          <cell r="G4291" t="str">
            <v>Pune</v>
          </cell>
        </row>
        <row r="4292">
          <cell r="E4292" t="str">
            <v>PB20INV1507</v>
          </cell>
          <cell r="F4292" t="str">
            <v>Turbonet Systems Private Limited</v>
          </cell>
          <cell r="G4292" t="str">
            <v>Pune</v>
          </cell>
        </row>
        <row r="4293">
          <cell r="E4293" t="str">
            <v>PB20INV1507</v>
          </cell>
          <cell r="F4293" t="str">
            <v>Turbonet Systems Private Limited</v>
          </cell>
          <cell r="G4293" t="str">
            <v>Pune</v>
          </cell>
        </row>
        <row r="4294">
          <cell r="E4294" t="str">
            <v>PB20INV1511</v>
          </cell>
          <cell r="F4294" t="str">
            <v>Turbonet Systems Private Limited</v>
          </cell>
          <cell r="G4294" t="str">
            <v>Mumbai</v>
          </cell>
        </row>
        <row r="4295">
          <cell r="E4295" t="str">
            <v>PB20INV1511</v>
          </cell>
          <cell r="F4295" t="str">
            <v>Turbonet Systems Private Limited</v>
          </cell>
          <cell r="G4295" t="str">
            <v>Mumbai</v>
          </cell>
        </row>
        <row r="4296">
          <cell r="E4296" t="str">
            <v>PB20INV1514</v>
          </cell>
          <cell r="F4296" t="str">
            <v>Ratnadeep Retail Pvt Limited</v>
          </cell>
          <cell r="G4296" t="str">
            <v>Hyderabad</v>
          </cell>
        </row>
        <row r="4297">
          <cell r="E4297" t="str">
            <v>PB20INV1515</v>
          </cell>
          <cell r="F4297" t="str">
            <v>Ratnadeep Retail Pvt Limited</v>
          </cell>
          <cell r="G4297" t="str">
            <v>Hyderabad</v>
          </cell>
        </row>
        <row r="4298">
          <cell r="E4298" t="str">
            <v>PB20INV1516</v>
          </cell>
          <cell r="F4298" t="str">
            <v>Ratnadeep Retail Pvt Limited</v>
          </cell>
          <cell r="G4298" t="str">
            <v>Hyderabad</v>
          </cell>
        </row>
        <row r="4299">
          <cell r="E4299" t="str">
            <v>PB20INV1513</v>
          </cell>
          <cell r="F4299" t="str">
            <v>Ratnadeep Retail Pvt Limited</v>
          </cell>
          <cell r="G4299" t="str">
            <v>Hyderabad</v>
          </cell>
        </row>
        <row r="4300">
          <cell r="E4300" t="str">
            <v>PB20INV1517</v>
          </cell>
          <cell r="F4300" t="str">
            <v>ITecsys Technologies Pvt Ltd /Prime Barcode Solutions</v>
          </cell>
          <cell r="G4300" t="str">
            <v>Secunderabad</v>
          </cell>
        </row>
        <row r="4301">
          <cell r="E4301" t="str">
            <v>PB20INV1517</v>
          </cell>
          <cell r="F4301" t="str">
            <v>ITecsys Technologies Pvt Ltd /Prime Barcode Solutions</v>
          </cell>
          <cell r="G4301" t="str">
            <v>Secunderabad</v>
          </cell>
        </row>
        <row r="4302">
          <cell r="E4302" t="str">
            <v>PB20INV1518</v>
          </cell>
          <cell r="F4302" t="str">
            <v>Smart Solutions</v>
          </cell>
          <cell r="G4302" t="str">
            <v>New Delhi</v>
          </cell>
        </row>
        <row r="4303">
          <cell r="E4303" t="str">
            <v>PB20INV1518</v>
          </cell>
          <cell r="F4303" t="str">
            <v>Smart Solutions</v>
          </cell>
          <cell r="G4303" t="str">
            <v>New Delhi</v>
          </cell>
        </row>
        <row r="4304">
          <cell r="E4304" t="str">
            <v>PB20INV1518</v>
          </cell>
          <cell r="F4304" t="str">
            <v>Smart Solutions</v>
          </cell>
          <cell r="G4304" t="str">
            <v>New Delhi</v>
          </cell>
        </row>
        <row r="4305">
          <cell r="E4305" t="str">
            <v>PB20INV1518</v>
          </cell>
          <cell r="F4305" t="str">
            <v>Smart Solutions</v>
          </cell>
          <cell r="G4305" t="str">
            <v>New Delhi</v>
          </cell>
        </row>
        <row r="4306">
          <cell r="E4306" t="str">
            <v>PB20INV1518</v>
          </cell>
          <cell r="F4306" t="str">
            <v>Smart Solutions</v>
          </cell>
          <cell r="G4306" t="str">
            <v>New Delhi</v>
          </cell>
        </row>
        <row r="4307">
          <cell r="E4307" t="str">
            <v>PB20INV1520</v>
          </cell>
          <cell r="F4307" t="str">
            <v>Aegis Infoware Private Limited</v>
          </cell>
          <cell r="G4307" t="str">
            <v>Ahmedabad</v>
          </cell>
        </row>
        <row r="4308">
          <cell r="E4308" t="str">
            <v>PB20INV1520</v>
          </cell>
          <cell r="F4308" t="str">
            <v>Aegis Infoware Private Limited</v>
          </cell>
          <cell r="G4308" t="str">
            <v>Ahmedabad</v>
          </cell>
        </row>
        <row r="4309">
          <cell r="E4309" t="str">
            <v>PB20INV1489</v>
          </cell>
          <cell r="F4309" t="str">
            <v>Shiji (India) LLP</v>
          </cell>
          <cell r="G4309" t="str">
            <v>Haryana</v>
          </cell>
        </row>
        <row r="4310">
          <cell r="E4310" t="str">
            <v>PB20STKOUT00032</v>
          </cell>
          <cell r="F4310" t="str">
            <v>Posiflex Technology(India) Pvt Ltd</v>
          </cell>
          <cell r="G4310" t="str">
            <v>Chennai</v>
          </cell>
        </row>
        <row r="4311">
          <cell r="E4311" t="str">
            <v>QBLR/NR/2021/0067</v>
          </cell>
          <cell r="F4311" t="str">
            <v>Flipkart India pvt ltd</v>
          </cell>
          <cell r="G4311" t="str">
            <v>Hyderabad</v>
          </cell>
        </row>
        <row r="4312">
          <cell r="E4312" t="str">
            <v>QB20INV0806</v>
          </cell>
          <cell r="F4312" t="str">
            <v>Amazon Seller Services Private Limited</v>
          </cell>
          <cell r="G4312" t="str">
            <v>Bangalore</v>
          </cell>
        </row>
        <row r="4313">
          <cell r="E4313" t="str">
            <v>QB20INV0805</v>
          </cell>
          <cell r="F4313" t="str">
            <v>Amazon Seller Services Private Limited</v>
          </cell>
          <cell r="G4313" t="str">
            <v>Thane</v>
          </cell>
        </row>
        <row r="4314">
          <cell r="E4314" t="str">
            <v>QB20INV0804</v>
          </cell>
          <cell r="F4314" t="str">
            <v>Instakart Services Private Limited</v>
          </cell>
          <cell r="G4314" t="str">
            <v>Thane</v>
          </cell>
        </row>
        <row r="4315">
          <cell r="E4315" t="str">
            <v>QB20INV0803</v>
          </cell>
          <cell r="F4315" t="str">
            <v>Instakart Services Private Limited</v>
          </cell>
          <cell r="G4315" t="str">
            <v>Bhiwandi</v>
          </cell>
        </row>
        <row r="4316">
          <cell r="E4316" t="str">
            <v>QB20INV0802</v>
          </cell>
          <cell r="F4316" t="str">
            <v>Brainbees Solutions Pvt Ltd</v>
          </cell>
          <cell r="G4316" t="str">
            <v>Pune</v>
          </cell>
        </row>
        <row r="4317">
          <cell r="E4317" t="str">
            <v>QB20INV0802</v>
          </cell>
          <cell r="F4317" t="str">
            <v>Brainbees Solutions Pvt Ltd</v>
          </cell>
          <cell r="G4317" t="str">
            <v>Pune</v>
          </cell>
        </row>
        <row r="4318">
          <cell r="E4318" t="str">
            <v>QB20INV0801</v>
          </cell>
          <cell r="F4318" t="str">
            <v>Digital Age Retail Pvt Ltd</v>
          </cell>
          <cell r="G4318" t="str">
            <v>Pune</v>
          </cell>
        </row>
        <row r="4319">
          <cell r="E4319" t="str">
            <v>QB20INV0801</v>
          </cell>
          <cell r="F4319" t="str">
            <v>Digital Age Retail Pvt Ltd</v>
          </cell>
          <cell r="G4319" t="str">
            <v>Pune</v>
          </cell>
        </row>
        <row r="4320">
          <cell r="E4320" t="str">
            <v>PIT/OP/2021/0016</v>
          </cell>
          <cell r="F4320" t="str">
            <v>Posiflex Technology(India) Pvt Ltd</v>
          </cell>
          <cell r="G4320" t="str">
            <v>Bangalore</v>
          </cell>
        </row>
        <row r="4321">
          <cell r="E4321" t="str">
            <v>PIT/OP/2021/0016</v>
          </cell>
          <cell r="F4321" t="str">
            <v>Posiflex Technology(India) Pvt Ltd</v>
          </cell>
          <cell r="G4321" t="str">
            <v>Bangalore</v>
          </cell>
        </row>
        <row r="4322">
          <cell r="E4322" t="str">
            <v>PB20DC0014/BLR/DEMO/OUT/9653</v>
          </cell>
          <cell r="F4322" t="str">
            <v>Posiflex Technology(India) Pvt Ltd</v>
          </cell>
          <cell r="G4322" t="str">
            <v>Bangalore</v>
          </cell>
        </row>
        <row r="4323">
          <cell r="E4323" t="str">
            <v>QB20INV0811</v>
          </cell>
          <cell r="F4323" t="str">
            <v>THREPSI SOLUTIONS PRIVATE LIMITED</v>
          </cell>
          <cell r="G4323" t="str">
            <v>Kolkata</v>
          </cell>
        </row>
        <row r="4324">
          <cell r="E4324" t="str">
            <v>QB20INV0813</v>
          </cell>
          <cell r="F4324" t="str">
            <v>THREPSI SOLUTIONS PRIVATE LIMITED</v>
          </cell>
          <cell r="G4324" t="str">
            <v>Mumbai</v>
          </cell>
        </row>
        <row r="4325">
          <cell r="E4325" t="str">
            <v>QB20INV0812</v>
          </cell>
          <cell r="F4325" t="str">
            <v>THREPSI SOLUTIONS PRIVATE LIMITED</v>
          </cell>
          <cell r="G4325" t="str">
            <v>Haryana</v>
          </cell>
        </row>
        <row r="4326">
          <cell r="E4326" t="str">
            <v>QB20INV0808</v>
          </cell>
          <cell r="F4326" t="str">
            <v>Codentrix Technologies Private Limited</v>
          </cell>
          <cell r="G4326" t="str">
            <v>Chennai</v>
          </cell>
        </row>
        <row r="4327">
          <cell r="E4327" t="str">
            <v>QB20INV0809</v>
          </cell>
          <cell r="F4327" t="str">
            <v>iADC Technologies Priavate Limited</v>
          </cell>
          <cell r="G4327" t="str">
            <v>Pune</v>
          </cell>
        </row>
        <row r="4328">
          <cell r="E4328" t="str">
            <v>QB20INV0810</v>
          </cell>
          <cell r="F4328" t="str">
            <v>SICK INDIA PRIVATE LIMITED</v>
          </cell>
          <cell r="G4328" t="str">
            <v>Palghar</v>
          </cell>
        </row>
        <row r="4329">
          <cell r="E4329" t="str">
            <v>QB20INV0810</v>
          </cell>
          <cell r="F4329" t="str">
            <v>SICK INDIA PRIVATE LIMITED</v>
          </cell>
          <cell r="G4329" t="str">
            <v>Palghar</v>
          </cell>
        </row>
        <row r="4330">
          <cell r="E4330" t="str">
            <v>QB20INV0810</v>
          </cell>
          <cell r="F4330" t="str">
            <v>SICK INDIA PRIVATE LIMITED</v>
          </cell>
          <cell r="G4330" t="str">
            <v>Palghar</v>
          </cell>
        </row>
        <row r="4331">
          <cell r="E4331" t="str">
            <v>PB20INV1537</v>
          </cell>
          <cell r="F4331" t="str">
            <v>AASHITECH</v>
          </cell>
          <cell r="G4331" t="str">
            <v>Pune</v>
          </cell>
        </row>
        <row r="4332">
          <cell r="E4332" t="str">
            <v>PB20INV1537</v>
          </cell>
          <cell r="F4332" t="str">
            <v>AASHITECH</v>
          </cell>
          <cell r="G4332" t="str">
            <v>Pune</v>
          </cell>
        </row>
        <row r="4333">
          <cell r="E4333" t="str">
            <v>PB20INV1537</v>
          </cell>
          <cell r="F4333" t="str">
            <v>AASHITECH</v>
          </cell>
          <cell r="G4333" t="str">
            <v>Pune</v>
          </cell>
        </row>
        <row r="4334">
          <cell r="E4334" t="str">
            <v>PB20INV1535</v>
          </cell>
          <cell r="F4334" t="str">
            <v>AASHITECH</v>
          </cell>
          <cell r="G4334" t="str">
            <v>Mumbai</v>
          </cell>
        </row>
        <row r="4335">
          <cell r="E4335" t="str">
            <v>PB20INV1535</v>
          </cell>
          <cell r="F4335" t="str">
            <v>AASHITECH</v>
          </cell>
          <cell r="G4335" t="str">
            <v>Mumbai</v>
          </cell>
        </row>
        <row r="4336">
          <cell r="E4336" t="str">
            <v>PB20INV1533</v>
          </cell>
          <cell r="F4336" t="str">
            <v>AASHITECH</v>
          </cell>
          <cell r="G4336" t="str">
            <v>Mumbai</v>
          </cell>
        </row>
        <row r="4337">
          <cell r="E4337" t="str">
            <v>PB20INV1533</v>
          </cell>
          <cell r="F4337" t="str">
            <v>AASHITECH</v>
          </cell>
          <cell r="G4337" t="str">
            <v>Mumbai</v>
          </cell>
        </row>
        <row r="4338">
          <cell r="E4338" t="str">
            <v>PB20INV1533</v>
          </cell>
          <cell r="F4338" t="str">
            <v>AASHITECH</v>
          </cell>
          <cell r="G4338" t="str">
            <v>Mumbai</v>
          </cell>
        </row>
        <row r="4339">
          <cell r="E4339" t="str">
            <v>PB20INV1533</v>
          </cell>
          <cell r="F4339" t="str">
            <v>AASHITECH</v>
          </cell>
          <cell r="G4339" t="str">
            <v>Mumbai</v>
          </cell>
        </row>
        <row r="4340">
          <cell r="E4340" t="str">
            <v>PB20INV1533</v>
          </cell>
          <cell r="F4340" t="str">
            <v>AASHITECH</v>
          </cell>
          <cell r="G4340" t="str">
            <v>Mumbai</v>
          </cell>
        </row>
        <row r="4341">
          <cell r="E4341" t="str">
            <v>PB20INV1533</v>
          </cell>
          <cell r="F4341" t="str">
            <v>AASHITECH</v>
          </cell>
          <cell r="G4341" t="str">
            <v>Mumbai</v>
          </cell>
        </row>
        <row r="4342">
          <cell r="E4342" t="str">
            <v>PB20INV1533</v>
          </cell>
          <cell r="F4342" t="str">
            <v>AASHITECH</v>
          </cell>
          <cell r="G4342" t="str">
            <v>Mumbai</v>
          </cell>
        </row>
        <row r="4343">
          <cell r="E4343" t="str">
            <v>PB20INV1529</v>
          </cell>
          <cell r="F4343" t="str">
            <v>Smart Solutions</v>
          </cell>
          <cell r="G4343" t="str">
            <v>New Delhi</v>
          </cell>
        </row>
        <row r="4344">
          <cell r="E4344" t="str">
            <v>PB20INV1529</v>
          </cell>
          <cell r="F4344" t="str">
            <v>Smart Solutions</v>
          </cell>
          <cell r="G4344" t="str">
            <v>New Delhi</v>
          </cell>
        </row>
        <row r="4345">
          <cell r="E4345" t="str">
            <v>PB20INV1528</v>
          </cell>
          <cell r="F4345" t="str">
            <v>Smart Solutions</v>
          </cell>
          <cell r="G4345" t="str">
            <v>New Delhi</v>
          </cell>
        </row>
        <row r="4346">
          <cell r="E4346" t="str">
            <v>PB20INV1528</v>
          </cell>
          <cell r="F4346" t="str">
            <v>Smart Solutions</v>
          </cell>
          <cell r="G4346" t="str">
            <v>New Delhi</v>
          </cell>
        </row>
        <row r="4347">
          <cell r="E4347" t="str">
            <v>PB20INV1528</v>
          </cell>
          <cell r="F4347" t="str">
            <v>Smart Solutions</v>
          </cell>
          <cell r="G4347" t="str">
            <v>New Delhi</v>
          </cell>
        </row>
        <row r="4348">
          <cell r="E4348" t="str">
            <v>PB20INV1532</v>
          </cell>
          <cell r="F4348" t="str">
            <v>AASHITECH</v>
          </cell>
          <cell r="G4348" t="str">
            <v>Mumbai</v>
          </cell>
        </row>
        <row r="4349">
          <cell r="E4349" t="str">
            <v>PB20INV1530</v>
          </cell>
          <cell r="F4349" t="str">
            <v>Kinesis Infotech Business Services Co</v>
          </cell>
          <cell r="G4349" t="str">
            <v>Vijay Nagar</v>
          </cell>
        </row>
        <row r="4350">
          <cell r="E4350" t="str">
            <v>PB20INV1530</v>
          </cell>
          <cell r="F4350" t="str">
            <v>Kinesis Infotech Business Services Co</v>
          </cell>
          <cell r="G4350" t="str">
            <v>Vijay Nagar</v>
          </cell>
        </row>
        <row r="4351">
          <cell r="E4351" t="str">
            <v>PB20INV1527</v>
          </cell>
          <cell r="F4351" t="str">
            <v>Aegis Infoware Private Limited</v>
          </cell>
          <cell r="G4351" t="str">
            <v>Ahmedabad</v>
          </cell>
        </row>
        <row r="4352">
          <cell r="E4352" t="str">
            <v>PB20INV1527</v>
          </cell>
          <cell r="F4352" t="str">
            <v>Aegis Infoware Private Limited</v>
          </cell>
          <cell r="G4352" t="str">
            <v>Ahmedabad</v>
          </cell>
        </row>
        <row r="4353">
          <cell r="E4353" t="str">
            <v>PB20INV1525</v>
          </cell>
          <cell r="F4353" t="str">
            <v>Aegis Infoware Private Limited</v>
          </cell>
          <cell r="G4353" t="str">
            <v>Rajkot</v>
          </cell>
        </row>
        <row r="4354">
          <cell r="E4354" t="str">
            <v>PB20INV1525</v>
          </cell>
          <cell r="F4354" t="str">
            <v>Aegis Infoware Private Limited</v>
          </cell>
          <cell r="G4354" t="str">
            <v>Rajkot</v>
          </cell>
        </row>
        <row r="4355">
          <cell r="E4355" t="str">
            <v>PB20INV1526</v>
          </cell>
          <cell r="F4355" t="str">
            <v>Aegis Infoware Private Limited</v>
          </cell>
          <cell r="G4355" t="str">
            <v>Surat</v>
          </cell>
        </row>
        <row r="4356">
          <cell r="E4356" t="str">
            <v>PB20INV1526</v>
          </cell>
          <cell r="F4356" t="str">
            <v>Aegis Infoware Private Limited</v>
          </cell>
          <cell r="G4356" t="str">
            <v>Surat</v>
          </cell>
        </row>
        <row r="4357">
          <cell r="E4357" t="str">
            <v>PB20INV1538</v>
          </cell>
          <cell r="F4357" t="str">
            <v xml:space="preserve">T.S Info Systems </v>
          </cell>
          <cell r="G4357" t="str">
            <v>Chennai</v>
          </cell>
        </row>
        <row r="4358">
          <cell r="E4358" t="str">
            <v>PB20INV1536</v>
          </cell>
          <cell r="F4358" t="str">
            <v>Sequeira &amp; Co</v>
          </cell>
          <cell r="G4358" t="str">
            <v>Mangalore</v>
          </cell>
        </row>
        <row r="4359">
          <cell r="E4359" t="str">
            <v>PB20INV1536</v>
          </cell>
          <cell r="F4359" t="str">
            <v>Sequeira &amp; Co</v>
          </cell>
          <cell r="G4359" t="str">
            <v>Mangalore</v>
          </cell>
        </row>
        <row r="4360">
          <cell r="E4360" t="str">
            <v>PB20INV1542</v>
          </cell>
          <cell r="F4360" t="str">
            <v>Aegis Infoware Private Limited</v>
          </cell>
          <cell r="G4360" t="str">
            <v>Ahmedabad</v>
          </cell>
        </row>
        <row r="4361">
          <cell r="E4361" t="str">
            <v>PB20INV1542</v>
          </cell>
          <cell r="F4361" t="str">
            <v>Aegis Infoware Private Limited</v>
          </cell>
          <cell r="G4361" t="str">
            <v>Ahmedabad</v>
          </cell>
        </row>
        <row r="4362">
          <cell r="E4362" t="str">
            <v>PB20INV1542</v>
          </cell>
          <cell r="F4362" t="str">
            <v>Aegis Infoware Private Limited</v>
          </cell>
          <cell r="G4362" t="str">
            <v>Ahmedabad</v>
          </cell>
        </row>
        <row r="4363">
          <cell r="E4363" t="str">
            <v>PB20INV1542</v>
          </cell>
          <cell r="F4363" t="str">
            <v>Aegis Infoware Private Limited</v>
          </cell>
          <cell r="G4363" t="str">
            <v>Ahmedabad</v>
          </cell>
        </row>
        <row r="4364">
          <cell r="E4364" t="str">
            <v>PB20INV1539</v>
          </cell>
          <cell r="F4364" t="str">
            <v>Quinta Systems Pvt Ltd</v>
          </cell>
          <cell r="G4364" t="str">
            <v>Bangalore</v>
          </cell>
        </row>
        <row r="4365">
          <cell r="E4365" t="str">
            <v>PB20INV1534</v>
          </cell>
          <cell r="F4365" t="str">
            <v>Quinta Systems Pvt Ltd</v>
          </cell>
          <cell r="G4365" t="str">
            <v>Bangalore</v>
          </cell>
        </row>
        <row r="4366">
          <cell r="E4366" t="str">
            <v>PB20INV1534</v>
          </cell>
          <cell r="F4366" t="str">
            <v>Quinta Systems Pvt Ltd</v>
          </cell>
          <cell r="G4366" t="str">
            <v>Bangalore</v>
          </cell>
        </row>
        <row r="4367">
          <cell r="E4367" t="str">
            <v>PB20INV1523</v>
          </cell>
          <cell r="F4367" t="str">
            <v>Quinta Systems Pvt Ltd</v>
          </cell>
          <cell r="G4367" t="str">
            <v>Bangalore</v>
          </cell>
        </row>
        <row r="4368">
          <cell r="E4368" t="str">
            <v>PB20INV1523</v>
          </cell>
          <cell r="F4368" t="str">
            <v>Quinta Systems Pvt Ltd</v>
          </cell>
          <cell r="G4368" t="str">
            <v>Bangalore</v>
          </cell>
        </row>
        <row r="4369">
          <cell r="E4369" t="str">
            <v>QBLR/NR/2021/0119</v>
          </cell>
          <cell r="F4369" t="str">
            <v>Instakart Services Private Limited</v>
          </cell>
          <cell r="G4369" t="str">
            <v>Medchal Mandal</v>
          </cell>
        </row>
        <row r="4370">
          <cell r="E4370" t="str">
            <v>QBLR/DEMO/OUT/0279</v>
          </cell>
          <cell r="F4370" t="str">
            <v>Communications Test Design India Pvt Ltd</v>
          </cell>
          <cell r="G4370" t="str">
            <v>Gurgaon</v>
          </cell>
        </row>
        <row r="4371">
          <cell r="E4371" t="str">
            <v>BLR/DEMO/OUT/9659 / BLR/DEMO/OUT/10068</v>
          </cell>
          <cell r="F4371" t="str">
            <v>Amit Sen</v>
          </cell>
          <cell r="G4371" t="str">
            <v>Kolkata</v>
          </cell>
        </row>
        <row r="4372">
          <cell r="E4372" t="str">
            <v>PB20INV1545</v>
          </cell>
          <cell r="F4372" t="str">
            <v>Aegis Infoware Private Limited</v>
          </cell>
          <cell r="G4372" t="str">
            <v>Ahmedabad</v>
          </cell>
        </row>
        <row r="4373">
          <cell r="E4373" t="str">
            <v>PB20INV1545</v>
          </cell>
          <cell r="F4373" t="str">
            <v>Aegis Infoware Private Limited</v>
          </cell>
          <cell r="G4373" t="str">
            <v>Ahmedabad</v>
          </cell>
        </row>
        <row r="4374">
          <cell r="E4374" t="str">
            <v>PB20INV1540</v>
          </cell>
          <cell r="F4374" t="str">
            <v>Turbonet Systems Private Limited</v>
          </cell>
          <cell r="G4374" t="str">
            <v>Mumbai</v>
          </cell>
        </row>
        <row r="4375">
          <cell r="E4375" t="str">
            <v>PB20INV1540</v>
          </cell>
          <cell r="F4375" t="str">
            <v>Turbonet Systems Private Limited</v>
          </cell>
          <cell r="G4375" t="str">
            <v>Mumbai</v>
          </cell>
        </row>
        <row r="4376">
          <cell r="E4376" t="str">
            <v>PB20INV1540</v>
          </cell>
          <cell r="F4376" t="str">
            <v>Turbonet Systems Private Limited</v>
          </cell>
          <cell r="G4376" t="str">
            <v>Mumbai</v>
          </cell>
        </row>
        <row r="4377">
          <cell r="E4377" t="str">
            <v>PB20INV1540</v>
          </cell>
          <cell r="F4377" t="str">
            <v>Turbonet Systems Private Limited</v>
          </cell>
          <cell r="G4377" t="str">
            <v>Mumbai</v>
          </cell>
        </row>
        <row r="4378">
          <cell r="E4378" t="str">
            <v>PB20INV1540</v>
          </cell>
          <cell r="F4378" t="str">
            <v>Turbonet Systems Private Limited</v>
          </cell>
          <cell r="G4378" t="str">
            <v>Mumbai</v>
          </cell>
        </row>
        <row r="4379">
          <cell r="E4379" t="str">
            <v>PB20INV1540</v>
          </cell>
          <cell r="F4379" t="str">
            <v>Turbonet Systems Private Limited</v>
          </cell>
          <cell r="G4379" t="str">
            <v>Mumbai</v>
          </cell>
        </row>
        <row r="4380">
          <cell r="E4380" t="str">
            <v>PB20INV1540</v>
          </cell>
          <cell r="F4380" t="str">
            <v>Turbonet Systems Private Limited</v>
          </cell>
          <cell r="G4380" t="str">
            <v>Mumbai</v>
          </cell>
        </row>
        <row r="4381">
          <cell r="E4381" t="str">
            <v>PB20INV1540</v>
          </cell>
          <cell r="F4381" t="str">
            <v>Turbonet Systems Private Limited</v>
          </cell>
          <cell r="G4381" t="str">
            <v>Mumbai</v>
          </cell>
        </row>
        <row r="4382">
          <cell r="E4382" t="str">
            <v>QB20INV0819</v>
          </cell>
          <cell r="F4382" t="str">
            <v>Instakart Services Private Limited</v>
          </cell>
          <cell r="G4382" t="str">
            <v>Bangalore</v>
          </cell>
        </row>
        <row r="4383">
          <cell r="E4383" t="str">
            <v>QB20INV0819</v>
          </cell>
          <cell r="F4383" t="str">
            <v>Instakart Services Private Limited</v>
          </cell>
          <cell r="G4383" t="str">
            <v>Bangalore</v>
          </cell>
        </row>
        <row r="4384">
          <cell r="E4384" t="str">
            <v>QB20INV0818</v>
          </cell>
          <cell r="F4384" t="str">
            <v>Instakart Services Private Limited</v>
          </cell>
          <cell r="G4384" t="str">
            <v>Mumbai</v>
          </cell>
        </row>
        <row r="4385">
          <cell r="E4385" t="str">
            <v>QB20INV0818</v>
          </cell>
          <cell r="F4385" t="str">
            <v>Instakart Services Private Limited</v>
          </cell>
          <cell r="G4385" t="str">
            <v>Mumbai</v>
          </cell>
        </row>
        <row r="4386">
          <cell r="E4386" t="str">
            <v>QB20INV0815</v>
          </cell>
          <cell r="F4386" t="str">
            <v>Instakart Services Private Limited</v>
          </cell>
          <cell r="G4386" t="str">
            <v>Mumbai</v>
          </cell>
        </row>
        <row r="4387">
          <cell r="E4387" t="str">
            <v>QB20INV0815</v>
          </cell>
          <cell r="F4387" t="str">
            <v>Instakart Services Private Limited</v>
          </cell>
          <cell r="G4387" t="str">
            <v>Mumbai</v>
          </cell>
        </row>
        <row r="4388">
          <cell r="E4388" t="str">
            <v>QB20INV0815</v>
          </cell>
          <cell r="F4388" t="str">
            <v>Instakart Services Private Limited</v>
          </cell>
          <cell r="G4388" t="str">
            <v>Mumbai</v>
          </cell>
        </row>
        <row r="4389">
          <cell r="E4389" t="str">
            <v>QB20INV0816</v>
          </cell>
          <cell r="F4389" t="str">
            <v>Instakart Services Private Limited</v>
          </cell>
          <cell r="G4389" t="str">
            <v>Bangalore</v>
          </cell>
        </row>
        <row r="4390">
          <cell r="E4390" t="str">
            <v>QB20INV0816</v>
          </cell>
          <cell r="F4390" t="str">
            <v>Instakart Services Private Limited</v>
          </cell>
          <cell r="G4390" t="str">
            <v>Bangalore</v>
          </cell>
        </row>
        <row r="4391">
          <cell r="E4391" t="str">
            <v>QB20INV0816</v>
          </cell>
          <cell r="F4391" t="str">
            <v>Instakart Services Private Limited</v>
          </cell>
          <cell r="G4391" t="str">
            <v>Bangalore</v>
          </cell>
        </row>
        <row r="4392">
          <cell r="E4392" t="str">
            <v>QB20INV0821</v>
          </cell>
          <cell r="F4392" t="str">
            <v>Instakart Services Private Limited</v>
          </cell>
          <cell r="G4392" t="str">
            <v>Jhajjar</v>
          </cell>
        </row>
        <row r="4393">
          <cell r="E4393" t="str">
            <v>QB20INV0821</v>
          </cell>
          <cell r="F4393" t="str">
            <v>Instakart Services Private Limited</v>
          </cell>
          <cell r="G4393" t="str">
            <v>Jhajjar</v>
          </cell>
        </row>
        <row r="4394">
          <cell r="E4394" t="str">
            <v>QB20INV0821</v>
          </cell>
          <cell r="F4394" t="str">
            <v>Instakart Services Private Limited</v>
          </cell>
          <cell r="G4394" t="str">
            <v>Jhajjar</v>
          </cell>
        </row>
        <row r="4395">
          <cell r="E4395" t="str">
            <v>QB20INV0820</v>
          </cell>
          <cell r="F4395" t="str">
            <v>Instakart Services Private Limited</v>
          </cell>
          <cell r="G4395" t="str">
            <v>Gurgaon</v>
          </cell>
        </row>
        <row r="4396">
          <cell r="E4396" t="str">
            <v>QB20INV0820</v>
          </cell>
          <cell r="F4396" t="str">
            <v>Instakart Services Private Limited</v>
          </cell>
          <cell r="G4396" t="str">
            <v>Gurgaon</v>
          </cell>
        </row>
        <row r="4397">
          <cell r="E4397" t="str">
            <v>QB20INV0820</v>
          </cell>
          <cell r="F4397" t="str">
            <v>Instakart Services Private Limited</v>
          </cell>
          <cell r="G4397" t="str">
            <v>Gurgaon</v>
          </cell>
        </row>
        <row r="4398">
          <cell r="E4398" t="str">
            <v>QB20INV0820</v>
          </cell>
          <cell r="F4398" t="str">
            <v>Instakart Services Private Limited</v>
          </cell>
          <cell r="G4398" t="str">
            <v>Gurgaon</v>
          </cell>
        </row>
        <row r="4399">
          <cell r="E4399" t="str">
            <v>QB20INV0820</v>
          </cell>
          <cell r="F4399" t="str">
            <v>Instakart Services Private Limited</v>
          </cell>
          <cell r="G4399" t="str">
            <v>Gurgaon</v>
          </cell>
        </row>
        <row r="4400">
          <cell r="E4400" t="str">
            <v>QB20INV0820</v>
          </cell>
          <cell r="F4400" t="str">
            <v>Instakart Services Private Limited</v>
          </cell>
          <cell r="G4400" t="str">
            <v>Gurgaon</v>
          </cell>
        </row>
        <row r="4401">
          <cell r="E4401" t="str">
            <v>QB20INV0814</v>
          </cell>
          <cell r="F4401" t="str">
            <v>Instakart Services Private Limited</v>
          </cell>
          <cell r="G4401" t="str">
            <v>Gurgaon</v>
          </cell>
        </row>
        <row r="4402">
          <cell r="E4402" t="str">
            <v>QB20INV0814</v>
          </cell>
          <cell r="F4402" t="str">
            <v>Instakart Services Private Limited</v>
          </cell>
          <cell r="G4402" t="str">
            <v>Gurgaon</v>
          </cell>
        </row>
        <row r="4403">
          <cell r="E4403" t="str">
            <v>QB20INV0814</v>
          </cell>
          <cell r="F4403" t="str">
            <v>Instakart Services Private Limited</v>
          </cell>
          <cell r="G4403" t="str">
            <v>Gurgaon</v>
          </cell>
        </row>
        <row r="4404">
          <cell r="E4404" t="str">
            <v>QB20INV0817</v>
          </cell>
          <cell r="F4404" t="str">
            <v>Instakart Services Private Limited</v>
          </cell>
          <cell r="G4404" t="str">
            <v>Gurgaon</v>
          </cell>
        </row>
        <row r="4405">
          <cell r="E4405" t="str">
            <v>QB20INV0817</v>
          </cell>
          <cell r="F4405" t="str">
            <v>Instakart Services Private Limited</v>
          </cell>
          <cell r="G4405" t="str">
            <v>Gurgaon</v>
          </cell>
        </row>
        <row r="4406">
          <cell r="E4406" t="str">
            <v>QBLR/DEMO/OUT/0280</v>
          </cell>
          <cell r="F4406" t="str">
            <v>Communications Test Design India Pvt Ltd</v>
          </cell>
          <cell r="G4406" t="str">
            <v>Mumbai</v>
          </cell>
        </row>
        <row r="4407">
          <cell r="E4407" t="str">
            <v>PB20INV1551</v>
          </cell>
          <cell r="F4407" t="str">
            <v>Guru Kripa Infotech</v>
          </cell>
          <cell r="G4407" t="str">
            <v>Bangalore</v>
          </cell>
        </row>
        <row r="4408">
          <cell r="E4408" t="str">
            <v>PB20INV1551</v>
          </cell>
          <cell r="F4408" t="str">
            <v>Guru Kripa Infotech</v>
          </cell>
          <cell r="G4408" t="str">
            <v>Bangalore</v>
          </cell>
        </row>
        <row r="4409">
          <cell r="E4409" t="str">
            <v>PB20INV1241</v>
          </cell>
          <cell r="F4409" t="str">
            <v>Trent Limited</v>
          </cell>
          <cell r="G4409" t="str">
            <v>Guntur</v>
          </cell>
        </row>
        <row r="4410">
          <cell r="E4410" t="str">
            <v>PB20INV1552</v>
          </cell>
          <cell r="F4410" t="str">
            <v>Stallion Systems and Solutions Pvt Ltd</v>
          </cell>
          <cell r="G4410" t="str">
            <v>Kochi</v>
          </cell>
        </row>
        <row r="4411">
          <cell r="E4411" t="str">
            <v>PB20INV1552</v>
          </cell>
          <cell r="F4411" t="str">
            <v>Stallion Systems and Solutions Pvt Ltd</v>
          </cell>
          <cell r="G4411" t="str">
            <v>Kochi</v>
          </cell>
        </row>
        <row r="4412">
          <cell r="E4412" t="str">
            <v>PB20INV1550</v>
          </cell>
          <cell r="F4412" t="str">
            <v>Crown Computers</v>
          </cell>
          <cell r="G4412" t="str">
            <v>Bangalore</v>
          </cell>
        </row>
        <row r="4413">
          <cell r="E4413" t="str">
            <v>PB20INV1519</v>
          </cell>
          <cell r="F4413" t="str">
            <v>Portwell India Technology Pvt Ltd</v>
          </cell>
          <cell r="G4413" t="str">
            <v>Bangalore</v>
          </cell>
        </row>
        <row r="4414">
          <cell r="E4414" t="str">
            <v>PB20INV1519</v>
          </cell>
          <cell r="F4414" t="str">
            <v>Portwell India Technology Pvt Ltd</v>
          </cell>
          <cell r="G4414" t="str">
            <v>Bangalore</v>
          </cell>
        </row>
        <row r="4415">
          <cell r="E4415" t="str">
            <v>PB20INV1548</v>
          </cell>
          <cell r="F4415" t="str">
            <v>Mustek Automation Pvt Ltd</v>
          </cell>
          <cell r="G4415" t="str">
            <v>Bangalore</v>
          </cell>
        </row>
        <row r="4416">
          <cell r="E4416" t="str">
            <v>PB20INV1548</v>
          </cell>
          <cell r="F4416" t="str">
            <v>Mustek Automation Pvt Ltd</v>
          </cell>
          <cell r="G4416" t="str">
            <v>Bangalore</v>
          </cell>
        </row>
        <row r="4417">
          <cell r="E4417" t="str">
            <v>PB20INV1548</v>
          </cell>
          <cell r="F4417" t="str">
            <v>Mustek Automation Pvt Ltd</v>
          </cell>
          <cell r="G4417" t="str">
            <v>Bangalore</v>
          </cell>
        </row>
        <row r="4418">
          <cell r="E4418" t="str">
            <v>PB20INV1548</v>
          </cell>
          <cell r="F4418" t="str">
            <v>Mustek Automation Pvt Ltd</v>
          </cell>
          <cell r="G4418" t="str">
            <v>Bangalore</v>
          </cell>
        </row>
        <row r="4419">
          <cell r="E4419" t="str">
            <v>PB20INV1548</v>
          </cell>
          <cell r="F4419" t="str">
            <v>Mustek Automation Pvt Ltd</v>
          </cell>
          <cell r="G4419" t="str">
            <v>Bangalore</v>
          </cell>
        </row>
        <row r="4420">
          <cell r="E4420" t="str">
            <v>PB20INV1548</v>
          </cell>
          <cell r="F4420" t="str">
            <v>Mustek Automation Pvt Ltd</v>
          </cell>
          <cell r="G4420" t="str">
            <v>Bangalore</v>
          </cell>
        </row>
        <row r="4421">
          <cell r="E4421" t="str">
            <v>PB20INV1548</v>
          </cell>
          <cell r="F4421" t="str">
            <v>Mustek Automation Pvt Ltd</v>
          </cell>
          <cell r="G4421" t="str">
            <v>Bangalore</v>
          </cell>
        </row>
        <row r="4422">
          <cell r="E4422" t="str">
            <v>PB20INV1548</v>
          </cell>
          <cell r="F4422" t="str">
            <v>Mustek Automation Pvt Ltd</v>
          </cell>
          <cell r="G4422" t="str">
            <v>Bangalore</v>
          </cell>
        </row>
        <row r="4423">
          <cell r="E4423" t="str">
            <v>PB20INV1548</v>
          </cell>
          <cell r="F4423" t="str">
            <v>Mustek Automation Pvt Ltd</v>
          </cell>
          <cell r="G4423" t="str">
            <v>Bangalore</v>
          </cell>
        </row>
        <row r="4424">
          <cell r="E4424" t="str">
            <v>PB20INV1548</v>
          </cell>
          <cell r="F4424" t="str">
            <v>Mustek Automation Pvt Ltd</v>
          </cell>
          <cell r="G4424" t="str">
            <v>Bangalore</v>
          </cell>
        </row>
        <row r="4425">
          <cell r="E4425" t="str">
            <v>PB20INV1548</v>
          </cell>
          <cell r="F4425" t="str">
            <v>Mustek Automation Pvt Ltd</v>
          </cell>
          <cell r="G4425" t="str">
            <v>Bangalore</v>
          </cell>
        </row>
        <row r="4426">
          <cell r="E4426" t="str">
            <v>PB20INV1522</v>
          </cell>
          <cell r="F4426" t="str">
            <v>Paradise Food Court Private Limited</v>
          </cell>
          <cell r="G4426" t="str">
            <v>Hyderabad</v>
          </cell>
        </row>
        <row r="4427">
          <cell r="E4427" t="str">
            <v>PB20INV1521</v>
          </cell>
          <cell r="F4427" t="str">
            <v>Crown Computers</v>
          </cell>
          <cell r="G4427" t="str">
            <v>Bangalore</v>
          </cell>
        </row>
        <row r="4428">
          <cell r="E4428" t="str">
            <v>PB20INV1546</v>
          </cell>
          <cell r="F4428" t="str">
            <v>Hollasons Trading Company Private Limited</v>
          </cell>
          <cell r="G4428" t="str">
            <v>Bangalore</v>
          </cell>
        </row>
        <row r="4429">
          <cell r="E4429" t="str">
            <v>BLR/DEMO/OUT/9692</v>
          </cell>
          <cell r="F4429" t="str">
            <v>View parker technology india pvt ltd</v>
          </cell>
          <cell r="G4429" t="str">
            <v>Bangalore</v>
          </cell>
        </row>
        <row r="4430">
          <cell r="E4430" t="str">
            <v>QB20INV0825</v>
          </cell>
          <cell r="F4430" t="str">
            <v>More Retail Limited</v>
          </cell>
          <cell r="G4430" t="str">
            <v>Gurgaon</v>
          </cell>
        </row>
        <row r="4431">
          <cell r="E4431" t="str">
            <v>QB20INV0827</v>
          </cell>
          <cell r="F4431" t="str">
            <v>Boxman Logistics Pvt Ltd</v>
          </cell>
          <cell r="G4431" t="str">
            <v>Hyderabad</v>
          </cell>
        </row>
        <row r="4432">
          <cell r="E4432" t="str">
            <v>QB20INV0826</v>
          </cell>
          <cell r="F4432" t="str">
            <v>RIBA Textiles Limited</v>
          </cell>
          <cell r="G4432" t="str">
            <v>Panipat</v>
          </cell>
        </row>
        <row r="4433">
          <cell r="E4433" t="str">
            <v>QB20INV0824</v>
          </cell>
          <cell r="F4433" t="str">
            <v>Instakart Services Pvt Ltd</v>
          </cell>
          <cell r="G4433" t="str">
            <v>Ballabhargh</v>
          </cell>
        </row>
        <row r="4434">
          <cell r="E4434" t="str">
            <v>PB20INV1334</v>
          </cell>
          <cell r="F4434" t="str">
            <v>Trent Limited</v>
          </cell>
          <cell r="G4434" t="str">
            <v>Calicut</v>
          </cell>
        </row>
        <row r="4435">
          <cell r="E4435" t="str">
            <v>PB20INV1334</v>
          </cell>
          <cell r="F4435" t="str">
            <v>Trent Limited</v>
          </cell>
          <cell r="G4435" t="str">
            <v>Calicut</v>
          </cell>
        </row>
        <row r="4436">
          <cell r="E4436" t="str">
            <v>PB20INV1334</v>
          </cell>
          <cell r="F4436" t="str">
            <v>Trent Limited</v>
          </cell>
          <cell r="G4436" t="str">
            <v>Calicut</v>
          </cell>
        </row>
        <row r="4437">
          <cell r="E4437" t="str">
            <v>PB20INV1334</v>
          </cell>
          <cell r="F4437" t="str">
            <v>Trent Limited</v>
          </cell>
          <cell r="G4437" t="str">
            <v>Calicut</v>
          </cell>
        </row>
        <row r="4438">
          <cell r="E4438" t="str">
            <v>PB20INV1334</v>
          </cell>
          <cell r="F4438" t="str">
            <v>Trent Limited</v>
          </cell>
          <cell r="G4438" t="str">
            <v>Calicut</v>
          </cell>
        </row>
        <row r="4439">
          <cell r="E4439" t="str">
            <v>PB20INV1334</v>
          </cell>
          <cell r="F4439" t="str">
            <v>Trent Limited</v>
          </cell>
          <cell r="G4439" t="str">
            <v>Calicut</v>
          </cell>
        </row>
        <row r="4440">
          <cell r="E4440" t="str">
            <v>PB20INV1334</v>
          </cell>
          <cell r="F4440" t="str">
            <v>Trent Limited</v>
          </cell>
          <cell r="G4440" t="str">
            <v>Calicut</v>
          </cell>
        </row>
        <row r="4441">
          <cell r="E4441" t="str">
            <v>PB20INV1334</v>
          </cell>
          <cell r="F4441" t="str">
            <v>Trent Limited</v>
          </cell>
          <cell r="G4441" t="str">
            <v>Calicut</v>
          </cell>
        </row>
        <row r="4442">
          <cell r="E4442" t="str">
            <v>PB20INV1334</v>
          </cell>
          <cell r="F4442" t="str">
            <v>Trent Limited</v>
          </cell>
          <cell r="G4442" t="str">
            <v>Calicut</v>
          </cell>
        </row>
        <row r="4443">
          <cell r="E4443" t="str">
            <v>PB20INV1334</v>
          </cell>
          <cell r="F4443" t="str">
            <v>Trent Limited</v>
          </cell>
          <cell r="G4443" t="str">
            <v>Calicut</v>
          </cell>
        </row>
        <row r="4444">
          <cell r="E4444" t="str">
            <v>PB20INV1554</v>
          </cell>
          <cell r="F4444" t="str">
            <v>Tarasuns Division of Shree Ram Krupa Enterprise</v>
          </cell>
          <cell r="G4444" t="str">
            <v>Vadodara</v>
          </cell>
        </row>
        <row r="4445">
          <cell r="E4445" t="str">
            <v>PB20INV1554</v>
          </cell>
          <cell r="F4445" t="str">
            <v>Tarasuns Division of Shree Ram Krupa Enterprise</v>
          </cell>
          <cell r="G4445" t="str">
            <v>Vadodara</v>
          </cell>
        </row>
        <row r="4446">
          <cell r="E4446" t="str">
            <v>PB20INV1563</v>
          </cell>
          <cell r="F4446" t="str">
            <v>Hardcastle Restaurants Pvt Ltd</v>
          </cell>
          <cell r="G4446" t="str">
            <v>Vadodara</v>
          </cell>
        </row>
        <row r="4447">
          <cell r="E4447" t="str">
            <v>PB20INV1563</v>
          </cell>
          <cell r="F4447" t="str">
            <v>Hardcastle Restaurants Pvt Ltd</v>
          </cell>
          <cell r="G4447" t="str">
            <v>Vadodara</v>
          </cell>
        </row>
        <row r="4448">
          <cell r="E4448" t="str">
            <v>PB20INV1563</v>
          </cell>
          <cell r="F4448" t="str">
            <v>Hardcastle Restaurants Pvt Ltd</v>
          </cell>
          <cell r="G4448" t="str">
            <v>Vadodara</v>
          </cell>
        </row>
        <row r="4449">
          <cell r="E4449" t="str">
            <v>PB20INV1563</v>
          </cell>
          <cell r="F4449" t="str">
            <v>Hardcastle Restaurants Pvt Ltd</v>
          </cell>
          <cell r="G4449" t="str">
            <v>Vadodara</v>
          </cell>
        </row>
        <row r="4450">
          <cell r="E4450" t="str">
            <v>PB20INV1568</v>
          </cell>
          <cell r="F4450" t="str">
            <v>Hardcastle Restaurants Pvt Ltd</v>
          </cell>
          <cell r="G4450" t="str">
            <v>Ahmedabad</v>
          </cell>
        </row>
        <row r="4451">
          <cell r="E4451" t="str">
            <v>PB20INV1568</v>
          </cell>
          <cell r="F4451" t="str">
            <v>Hardcastle Restaurants Pvt Ltd</v>
          </cell>
          <cell r="G4451" t="str">
            <v>Ahmedabad</v>
          </cell>
        </row>
        <row r="4452">
          <cell r="E4452" t="str">
            <v>PB20INV1568</v>
          </cell>
          <cell r="F4452" t="str">
            <v>Hardcastle Restaurants Pvt Ltd</v>
          </cell>
          <cell r="G4452" t="str">
            <v>Ahmedabad</v>
          </cell>
        </row>
        <row r="4453">
          <cell r="E4453" t="str">
            <v>PB20INV1562</v>
          </cell>
          <cell r="F4453" t="str">
            <v>Hardcastle Restaurants Pvt Ltd</v>
          </cell>
          <cell r="G4453" t="str">
            <v>Pune</v>
          </cell>
        </row>
        <row r="4454">
          <cell r="E4454" t="str">
            <v>PB20INV1562</v>
          </cell>
          <cell r="F4454" t="str">
            <v>Hardcastle Restaurants Pvt Ltd</v>
          </cell>
          <cell r="G4454" t="str">
            <v>Pune</v>
          </cell>
        </row>
        <row r="4455">
          <cell r="E4455" t="str">
            <v>PB20INV1562</v>
          </cell>
          <cell r="F4455" t="str">
            <v>Hardcastle Restaurants Pvt Ltd</v>
          </cell>
          <cell r="G4455" t="str">
            <v>Pune</v>
          </cell>
        </row>
        <row r="4456">
          <cell r="E4456" t="str">
            <v>PB20INV1562</v>
          </cell>
          <cell r="F4456" t="str">
            <v>Hardcastle Restaurants Pvt Ltd</v>
          </cell>
          <cell r="G4456" t="str">
            <v>Pune</v>
          </cell>
        </row>
        <row r="4457">
          <cell r="E4457" t="str">
            <v>PB20INV1564</v>
          </cell>
          <cell r="F4457" t="str">
            <v>Hardcastle Restaurants Pvt Ltd</v>
          </cell>
          <cell r="G4457" t="str">
            <v>Ahmedabad</v>
          </cell>
        </row>
        <row r="4458">
          <cell r="E4458" t="str">
            <v>PB20INV1564</v>
          </cell>
          <cell r="F4458" t="str">
            <v>Hardcastle Restaurants Pvt Ltd</v>
          </cell>
          <cell r="G4458" t="str">
            <v>Ahmedabad</v>
          </cell>
        </row>
        <row r="4459">
          <cell r="E4459" t="str">
            <v>PB20INV1564</v>
          </cell>
          <cell r="F4459" t="str">
            <v>Hardcastle Restaurants Pvt Ltd</v>
          </cell>
          <cell r="G4459" t="str">
            <v>Ahmedabad</v>
          </cell>
        </row>
        <row r="4460">
          <cell r="E4460" t="str">
            <v>PB20INV1564</v>
          </cell>
          <cell r="F4460" t="str">
            <v>Hardcastle Restaurants Pvt Ltd</v>
          </cell>
          <cell r="G4460" t="str">
            <v>Ahmedabad</v>
          </cell>
        </row>
        <row r="4461">
          <cell r="E4461" t="str">
            <v>PB20INV1560</v>
          </cell>
          <cell r="F4461" t="str">
            <v>Hardcastle Restaurants Pvt Ltd</v>
          </cell>
          <cell r="G4461" t="str">
            <v>Pune</v>
          </cell>
        </row>
        <row r="4462">
          <cell r="E4462" t="str">
            <v>PB20INV1561</v>
          </cell>
          <cell r="F4462" t="str">
            <v>Hardcastle Restaurants Pvt Ltd</v>
          </cell>
          <cell r="G4462" t="str">
            <v>Pune</v>
          </cell>
        </row>
        <row r="4463">
          <cell r="E4463" t="str">
            <v>PB20INV1561</v>
          </cell>
          <cell r="F4463" t="str">
            <v>Hardcastle Restaurants Pvt Ltd</v>
          </cell>
          <cell r="G4463" t="str">
            <v>Pune</v>
          </cell>
        </row>
        <row r="4464">
          <cell r="E4464" t="str">
            <v>PB20INV1561</v>
          </cell>
          <cell r="F4464" t="str">
            <v>Hardcastle Restaurants Pvt Ltd</v>
          </cell>
          <cell r="G4464" t="str">
            <v>Pune</v>
          </cell>
        </row>
        <row r="4465">
          <cell r="E4465" t="str">
            <v>PB20INV1561</v>
          </cell>
          <cell r="F4465" t="str">
            <v>Hardcastle Restaurants Pvt Ltd</v>
          </cell>
          <cell r="G4465" t="str">
            <v>Pune</v>
          </cell>
        </row>
        <row r="4466">
          <cell r="E4466" t="str">
            <v>PB20INV1558</v>
          </cell>
          <cell r="F4466" t="str">
            <v>ITeSys Technologies Pvt Ltd/Prime Barcode Solutions</v>
          </cell>
          <cell r="G4466" t="str">
            <v>Secunderabad</v>
          </cell>
        </row>
        <row r="4467">
          <cell r="E4467" t="str">
            <v>PB20INV1558</v>
          </cell>
          <cell r="F4467" t="str">
            <v>ITeSys Technologies Pvt Ltd/Prime Barcode Solutions</v>
          </cell>
          <cell r="G4467" t="str">
            <v>Secunderabad</v>
          </cell>
        </row>
        <row r="4468">
          <cell r="E4468" t="str">
            <v>PB20INV1558</v>
          </cell>
          <cell r="F4468" t="str">
            <v>ITeSys Technologies Pvt Ltd/Prime Barcode Solutions</v>
          </cell>
          <cell r="G4468" t="str">
            <v>Secunderabad</v>
          </cell>
        </row>
        <row r="4469">
          <cell r="E4469" t="str">
            <v>PB20INV1558</v>
          </cell>
          <cell r="F4469" t="str">
            <v>ITeSys Technologies Pvt Ltd/Prime Barcode Solutions</v>
          </cell>
          <cell r="G4469" t="str">
            <v>Secunderabad</v>
          </cell>
        </row>
        <row r="4470">
          <cell r="E4470" t="str">
            <v>PB20INV1559</v>
          </cell>
          <cell r="F4470" t="str">
            <v>ITeSys Technologies Pvt Ltd/Paramount Office Systems Pvt Ltd</v>
          </cell>
          <cell r="G4470" t="str">
            <v>Vishakapatnam</v>
          </cell>
        </row>
        <row r="4471">
          <cell r="E4471" t="str">
            <v>PB20INV1559</v>
          </cell>
          <cell r="F4471" t="str">
            <v>ITeSys Technologies Pvt Ltd/Paramount Office Systems Pvt Ltd</v>
          </cell>
          <cell r="G4471" t="str">
            <v>Vishakapatnam</v>
          </cell>
        </row>
        <row r="4472">
          <cell r="E4472" t="str">
            <v>PB20INV1569</v>
          </cell>
          <cell r="F4472" t="str">
            <v>Aegis Infoware Private Limited</v>
          </cell>
          <cell r="G4472" t="str">
            <v>Ahmedabad</v>
          </cell>
        </row>
        <row r="4473">
          <cell r="E4473" t="str">
            <v>PB20INV1569</v>
          </cell>
          <cell r="F4473" t="str">
            <v>Aegis Infoware Private Limited</v>
          </cell>
          <cell r="G4473" t="str">
            <v>Ahmedabad</v>
          </cell>
        </row>
        <row r="4474">
          <cell r="E4474" t="str">
            <v>PB20INV1569</v>
          </cell>
          <cell r="F4474" t="str">
            <v>Aegis Infoware Private Limited</v>
          </cell>
          <cell r="G4474" t="str">
            <v>Ahmedabad</v>
          </cell>
        </row>
        <row r="4475">
          <cell r="E4475" t="str">
            <v>PB20INV1569</v>
          </cell>
          <cell r="F4475" t="str">
            <v>Aegis Infoware Private Limited</v>
          </cell>
          <cell r="G4475" t="str">
            <v>Ahmedabad</v>
          </cell>
        </row>
        <row r="4476">
          <cell r="E4476" t="str">
            <v>PB20INV1574</v>
          </cell>
          <cell r="F4476" t="str">
            <v>AASHITECH</v>
          </cell>
          <cell r="G4476" t="str">
            <v>Mumbai</v>
          </cell>
        </row>
        <row r="4477">
          <cell r="E4477" t="str">
            <v>PB20INV1574</v>
          </cell>
          <cell r="F4477" t="str">
            <v>AASHITECH</v>
          </cell>
          <cell r="G4477" t="str">
            <v>Mumbai</v>
          </cell>
        </row>
        <row r="4478">
          <cell r="E4478" t="str">
            <v>PB20INV1574</v>
          </cell>
          <cell r="F4478" t="str">
            <v>AASHITECH</v>
          </cell>
          <cell r="G4478" t="str">
            <v>Mumbai</v>
          </cell>
        </row>
        <row r="4479">
          <cell r="E4479" t="str">
            <v>PB20INV1571</v>
          </cell>
          <cell r="F4479" t="str">
            <v>Hardcastle Restaurants Pvt Ltd</v>
          </cell>
          <cell r="G4479" t="str">
            <v>Bangalore</v>
          </cell>
        </row>
        <row r="4480">
          <cell r="E4480" t="str">
            <v>PB20INV1571</v>
          </cell>
          <cell r="F4480" t="str">
            <v>Hardcastle Restaurants Pvt Ltd</v>
          </cell>
          <cell r="G4480" t="str">
            <v>Bangalore</v>
          </cell>
        </row>
        <row r="4481">
          <cell r="E4481" t="str">
            <v>PB20INV1571</v>
          </cell>
          <cell r="F4481" t="str">
            <v>Hardcastle Restaurants Pvt Ltd</v>
          </cell>
          <cell r="G4481" t="str">
            <v>Bangalore</v>
          </cell>
        </row>
        <row r="4482">
          <cell r="E4482" t="str">
            <v>PB20INV1571</v>
          </cell>
          <cell r="F4482" t="str">
            <v>Hardcastle Restaurants Pvt Ltd</v>
          </cell>
          <cell r="G4482" t="str">
            <v>Bangalore</v>
          </cell>
        </row>
        <row r="4483">
          <cell r="E4483" t="str">
            <v>PB20INV1570</v>
          </cell>
          <cell r="F4483" t="str">
            <v>Odyssey Computer Services Private Limited</v>
          </cell>
          <cell r="G4483" t="str">
            <v>Kolkata</v>
          </cell>
        </row>
        <row r="4484">
          <cell r="E4484" t="str">
            <v>PB20INV1570</v>
          </cell>
          <cell r="F4484" t="str">
            <v>Odyssey Computer Services Private Limited</v>
          </cell>
          <cell r="G4484" t="str">
            <v>Kolkata</v>
          </cell>
        </row>
        <row r="4485">
          <cell r="E4485" t="str">
            <v>PB20INV1570</v>
          </cell>
          <cell r="F4485" t="str">
            <v>Odyssey Computer Services Private Limited</v>
          </cell>
          <cell r="G4485" t="str">
            <v>Kolkata</v>
          </cell>
        </row>
        <row r="4486">
          <cell r="E4486" t="str">
            <v>PB20INV1566</v>
          </cell>
          <cell r="F4486" t="str">
            <v>HET Consultancy</v>
          </cell>
          <cell r="G4486" t="str">
            <v>Ahmedabad</v>
          </cell>
        </row>
        <row r="4487">
          <cell r="E4487" t="str">
            <v>PB20INV1566</v>
          </cell>
          <cell r="F4487" t="str">
            <v>HET Consultancy</v>
          </cell>
          <cell r="G4487" t="str">
            <v>Ahmedabad</v>
          </cell>
        </row>
        <row r="4488">
          <cell r="E4488" t="str">
            <v>PB20INV1566</v>
          </cell>
          <cell r="F4488" t="str">
            <v>HET Consultancy</v>
          </cell>
          <cell r="G4488" t="str">
            <v>Ahmedabad</v>
          </cell>
        </row>
        <row r="4489">
          <cell r="E4489" t="str">
            <v>PB20INV1566</v>
          </cell>
          <cell r="F4489" t="str">
            <v>HET Consultancy</v>
          </cell>
          <cell r="G4489" t="str">
            <v>Ahmedabad</v>
          </cell>
        </row>
        <row r="4490">
          <cell r="E4490" t="str">
            <v>PB20INV1566</v>
          </cell>
          <cell r="F4490" t="str">
            <v>HET Consultancy</v>
          </cell>
          <cell r="G4490" t="str">
            <v>Ahmedabad</v>
          </cell>
        </row>
        <row r="4491">
          <cell r="E4491" t="str">
            <v>PB20INV1572</v>
          </cell>
          <cell r="F4491" t="str">
            <v>Trent Hypermarket Private Limited</v>
          </cell>
          <cell r="G4491" t="str">
            <v>Bangalore</v>
          </cell>
        </row>
        <row r="4492">
          <cell r="E4492" t="str">
            <v>PB20INV1572</v>
          </cell>
          <cell r="F4492" t="str">
            <v>Trent Hypermarket Private Limited</v>
          </cell>
          <cell r="G4492" t="str">
            <v>Bangalore</v>
          </cell>
        </row>
        <row r="4493">
          <cell r="E4493" t="str">
            <v>PB20INV1572</v>
          </cell>
          <cell r="F4493" t="str">
            <v>Trent Hypermarket Private Limited</v>
          </cell>
          <cell r="G4493" t="str">
            <v>Bangalore</v>
          </cell>
        </row>
        <row r="4494">
          <cell r="E4494" t="str">
            <v>PB20INV1576</v>
          </cell>
          <cell r="F4494" t="str">
            <v>Tata Starbucks Pvt Ltd</v>
          </cell>
          <cell r="G4494" t="str">
            <v>New Delhi</v>
          </cell>
        </row>
        <row r="4495">
          <cell r="E4495" t="str">
            <v>PB20INV1576</v>
          </cell>
          <cell r="F4495" t="str">
            <v>Tata Starbucks Pvt Ltd</v>
          </cell>
          <cell r="G4495" t="str">
            <v>New Delhi</v>
          </cell>
        </row>
        <row r="4496">
          <cell r="E4496" t="str">
            <v>PB20INV1576</v>
          </cell>
          <cell r="F4496" t="str">
            <v>Tata Starbucks Pvt Ltd</v>
          </cell>
          <cell r="G4496" t="str">
            <v>New Delhi</v>
          </cell>
        </row>
        <row r="4497">
          <cell r="E4497" t="str">
            <v>PB20INV1577</v>
          </cell>
          <cell r="F4497" t="str">
            <v>Tata Starbucks Pvt Ltd</v>
          </cell>
          <cell r="G4497" t="str">
            <v>Chennai</v>
          </cell>
        </row>
        <row r="4498">
          <cell r="E4498" t="str">
            <v>PB20INV1577</v>
          </cell>
          <cell r="F4498" t="str">
            <v>Tata Starbucks Pvt Ltd</v>
          </cell>
          <cell r="G4498" t="str">
            <v>Chennai</v>
          </cell>
        </row>
        <row r="4499">
          <cell r="E4499" t="str">
            <v>PB20INV1575</v>
          </cell>
          <cell r="F4499" t="str">
            <v>Smart Solutions</v>
          </cell>
          <cell r="G4499" t="str">
            <v>New Delhi</v>
          </cell>
        </row>
        <row r="4500">
          <cell r="E4500" t="str">
            <v>PB20INV1575</v>
          </cell>
          <cell r="F4500" t="str">
            <v>Smart Solutions</v>
          </cell>
          <cell r="G4500" t="str">
            <v>New Delhi</v>
          </cell>
        </row>
        <row r="4501">
          <cell r="E4501" t="str">
            <v>PB20INV1575</v>
          </cell>
          <cell r="F4501" t="str">
            <v>Smart Solutions</v>
          </cell>
          <cell r="G4501" t="str">
            <v>New Delhi</v>
          </cell>
        </row>
        <row r="4502">
          <cell r="E4502" t="str">
            <v>PB20INV1575</v>
          </cell>
          <cell r="F4502" t="str">
            <v>Smart Solutions</v>
          </cell>
          <cell r="G4502" t="str">
            <v>New Delhi</v>
          </cell>
        </row>
        <row r="4503">
          <cell r="E4503" t="str">
            <v>PB20INV1575</v>
          </cell>
          <cell r="F4503" t="str">
            <v>Smart Solutions</v>
          </cell>
          <cell r="G4503" t="str">
            <v>New Delhi</v>
          </cell>
        </row>
        <row r="4504">
          <cell r="E4504" t="str">
            <v>PB20INV1575</v>
          </cell>
          <cell r="F4504" t="str">
            <v>Smart Solutions</v>
          </cell>
          <cell r="G4504" t="str">
            <v>New Delhi</v>
          </cell>
        </row>
        <row r="4505">
          <cell r="E4505" t="str">
            <v>PB20INV1578</v>
          </cell>
          <cell r="F4505" t="str">
            <v>Smart Solutions</v>
          </cell>
          <cell r="G4505" t="str">
            <v>New Delhi</v>
          </cell>
        </row>
        <row r="4506">
          <cell r="E4506" t="str">
            <v>PB20INV1578</v>
          </cell>
          <cell r="F4506" t="str">
            <v>Smart Solutions</v>
          </cell>
          <cell r="G4506" t="str">
            <v>New Delhi</v>
          </cell>
        </row>
        <row r="4507">
          <cell r="E4507" t="str">
            <v>PIT/NR/2021/0044</v>
          </cell>
          <cell r="F4507" t="str">
            <v>Galore Networks Private Limited</v>
          </cell>
          <cell r="G4507" t="str">
            <v>Bangalore</v>
          </cell>
        </row>
        <row r="4508">
          <cell r="E4508" t="str">
            <v>PIT/NR/2021/0043</v>
          </cell>
          <cell r="F4508" t="str">
            <v>Hema Incorporation</v>
          </cell>
          <cell r="G4508" t="str">
            <v>Mumbai</v>
          </cell>
        </row>
        <row r="4509">
          <cell r="E4509" t="str">
            <v>PIT/NR/2021/0043</v>
          </cell>
          <cell r="F4509" t="str">
            <v>Hema Incorporation</v>
          </cell>
          <cell r="G4509" t="str">
            <v>Mumbai</v>
          </cell>
        </row>
        <row r="4510">
          <cell r="E4510" t="str">
            <v>PIT/NR/2021/0046</v>
          </cell>
          <cell r="F4510" t="str">
            <v>Tacitine Consulting Pvt Ltd</v>
          </cell>
          <cell r="G4510" t="str">
            <v>Bangalore</v>
          </cell>
        </row>
        <row r="4511">
          <cell r="E4511" t="str">
            <v>PIT/NR/2021/0046</v>
          </cell>
          <cell r="F4511" t="str">
            <v>Tacitine Consulting Pvt Ltd</v>
          </cell>
          <cell r="G4511" t="str">
            <v>Bangalore</v>
          </cell>
        </row>
        <row r="4512">
          <cell r="E4512" t="str">
            <v>PIT/NR/2021/0046</v>
          </cell>
          <cell r="F4512" t="str">
            <v>Tacitine Consulting Pvt Ltd</v>
          </cell>
          <cell r="G4512" t="str">
            <v>Bangalore</v>
          </cell>
        </row>
        <row r="4513">
          <cell r="E4513" t="str">
            <v>PB20INV1565</v>
          </cell>
          <cell r="F4513" t="str">
            <v>Hollasons Trading Company Private Limited</v>
          </cell>
          <cell r="G4513" t="str">
            <v>Bangalore</v>
          </cell>
        </row>
        <row r="4514">
          <cell r="E4514" t="str">
            <v>PB20INV1565</v>
          </cell>
          <cell r="F4514" t="str">
            <v>Hollasons Trading Company Private Limited</v>
          </cell>
          <cell r="G4514" t="str">
            <v>Bangalore</v>
          </cell>
        </row>
        <row r="4515">
          <cell r="E4515" t="str">
            <v>PB20INV1565</v>
          </cell>
          <cell r="F4515" t="str">
            <v>Hollasons Trading Company Private Limited</v>
          </cell>
          <cell r="G4515" t="str">
            <v>Bangalore</v>
          </cell>
        </row>
        <row r="4516">
          <cell r="E4516" t="str">
            <v>PB20INV1565</v>
          </cell>
          <cell r="F4516" t="str">
            <v>Hollasons Trading Company Private Limited</v>
          </cell>
          <cell r="G4516" t="str">
            <v>Bangalore</v>
          </cell>
        </row>
        <row r="4517">
          <cell r="E4517" t="str">
            <v>PB20INV1573</v>
          </cell>
          <cell r="F4517" t="str">
            <v>Crown Computers</v>
          </cell>
          <cell r="G4517" t="str">
            <v>Bangalore</v>
          </cell>
        </row>
        <row r="4518">
          <cell r="E4518" t="str">
            <v>PB20INV1567</v>
          </cell>
          <cell r="F4518" t="str">
            <v>Quinta Systems Pvt Ltd</v>
          </cell>
          <cell r="G4518" t="str">
            <v>Bangalore</v>
          </cell>
        </row>
        <row r="4519">
          <cell r="E4519" t="str">
            <v>PB20INV1555</v>
          </cell>
          <cell r="F4519" t="str">
            <v>Quinta Systems Pvt Ltd</v>
          </cell>
          <cell r="G4519" t="str">
            <v>Bangalore</v>
          </cell>
        </row>
        <row r="4520">
          <cell r="E4520" t="str">
            <v>PB20INV1553</v>
          </cell>
          <cell r="F4520" t="str">
            <v>Curlies Shack</v>
          </cell>
          <cell r="G4520" t="str">
            <v>Goa</v>
          </cell>
        </row>
        <row r="4521">
          <cell r="E4521" t="str">
            <v>QBLR/OP/2021/0016</v>
          </cell>
          <cell r="F4521" t="str">
            <v>Quinta Systems Pvt Ltd</v>
          </cell>
          <cell r="G4521" t="str">
            <v>Mumbai</v>
          </cell>
        </row>
        <row r="4522">
          <cell r="E4522" t="str">
            <v>QBLR/NR/2021/0124</v>
          </cell>
          <cell r="F4522" t="str">
            <v>Instakart Services Private Limited</v>
          </cell>
          <cell r="G4522" t="str">
            <v>Chennai</v>
          </cell>
        </row>
        <row r="4523">
          <cell r="E4523" t="str">
            <v>QBLR/NR/2021/0129</v>
          </cell>
          <cell r="F4523" t="str">
            <v>Instakart Services Private Limited</v>
          </cell>
          <cell r="G4523" t="str">
            <v>Bangalore</v>
          </cell>
        </row>
        <row r="4524">
          <cell r="E4524" t="str">
            <v>QBLR/NR/2021/0127</v>
          </cell>
          <cell r="F4524" t="str">
            <v>Instakart Services Private Limited</v>
          </cell>
          <cell r="G4524" t="str">
            <v>Faridabad</v>
          </cell>
        </row>
        <row r="4525">
          <cell r="E4525" t="str">
            <v>QBLR/NR/2021/0128</v>
          </cell>
          <cell r="F4525" t="str">
            <v>Instakart Services Private Limited</v>
          </cell>
          <cell r="G4525" t="str">
            <v>Bilaspur</v>
          </cell>
        </row>
        <row r="4526">
          <cell r="E4526" t="str">
            <v>QBLR/NR/2021/0126</v>
          </cell>
          <cell r="F4526" t="str">
            <v>Instakart Services Private Limited</v>
          </cell>
          <cell r="G4526" t="str">
            <v>Hyderabad</v>
          </cell>
        </row>
        <row r="4527">
          <cell r="E4527" t="str">
            <v>QBLR/NR/2021/0126</v>
          </cell>
          <cell r="F4527" t="str">
            <v>Instakart Services Private Limited</v>
          </cell>
          <cell r="G4527" t="str">
            <v>Kolar</v>
          </cell>
        </row>
        <row r="4528">
          <cell r="E4528" t="str">
            <v>QBLR/NR/2021/0130</v>
          </cell>
          <cell r="F4528" t="str">
            <v>Instakart Services Private Limited</v>
          </cell>
          <cell r="G4528" t="str">
            <v>Kolar</v>
          </cell>
        </row>
        <row r="4529">
          <cell r="E4529" t="str">
            <v>PB20INV1601</v>
          </cell>
          <cell r="F4529" t="str">
            <v>Saroos Departmental Store</v>
          </cell>
          <cell r="G4529" t="str">
            <v>Bangalore</v>
          </cell>
        </row>
        <row r="4530">
          <cell r="E4530" t="str">
            <v>PB20INV1601</v>
          </cell>
          <cell r="F4530" t="str">
            <v>Saroos Departmental Store</v>
          </cell>
          <cell r="G4530" t="str">
            <v>Bangalore</v>
          </cell>
        </row>
        <row r="4531">
          <cell r="E4531" t="str">
            <v>PB20INV1597</v>
          </cell>
          <cell r="F4531" t="str">
            <v>Hollasons Trading Company Private Limited</v>
          </cell>
          <cell r="G4531" t="str">
            <v>Bangalore</v>
          </cell>
        </row>
        <row r="4532">
          <cell r="E4532" t="str">
            <v>PB20INV1556</v>
          </cell>
          <cell r="F4532" t="str">
            <v>Burger King India Pvt Ltd</v>
          </cell>
          <cell r="G4532" t="str">
            <v>Bangalore</v>
          </cell>
        </row>
        <row r="4533">
          <cell r="E4533" t="str">
            <v>PB20INV1583</v>
          </cell>
          <cell r="F4533" t="str">
            <v>Aegis Infoware Private Limited</v>
          </cell>
          <cell r="G4533" t="str">
            <v>Vadodara</v>
          </cell>
        </row>
        <row r="4534">
          <cell r="E4534" t="str">
            <v>PB20INV1583</v>
          </cell>
          <cell r="F4534" t="str">
            <v>Aegis Infoware Private Limited</v>
          </cell>
          <cell r="G4534" t="str">
            <v>Vadodara</v>
          </cell>
        </row>
        <row r="4535">
          <cell r="E4535" t="str">
            <v>PB20INV1582</v>
          </cell>
          <cell r="F4535" t="str">
            <v>Aegis Infoware Private Limited</v>
          </cell>
          <cell r="G4535" t="str">
            <v xml:space="preserve">Rajkot </v>
          </cell>
        </row>
        <row r="4536">
          <cell r="E4536" t="str">
            <v>PB20INV1582</v>
          </cell>
          <cell r="F4536" t="str">
            <v>Aegis Infoware Private Limited</v>
          </cell>
          <cell r="G4536" t="str">
            <v xml:space="preserve">Rajkot </v>
          </cell>
        </row>
        <row r="4537">
          <cell r="E4537" t="str">
            <v>PB20INV1581</v>
          </cell>
          <cell r="F4537" t="str">
            <v>Aegis Infoware Private Limited</v>
          </cell>
          <cell r="G4537" t="str">
            <v>Surat</v>
          </cell>
        </row>
        <row r="4538">
          <cell r="E4538" t="str">
            <v>PB20INV1581</v>
          </cell>
          <cell r="F4538" t="str">
            <v>Aegis Infoware Private Limited</v>
          </cell>
          <cell r="G4538" t="str">
            <v>Surat</v>
          </cell>
        </row>
        <row r="4539">
          <cell r="E4539" t="str">
            <v>PB20INV1580</v>
          </cell>
          <cell r="F4539" t="str">
            <v>AASHITECH</v>
          </cell>
          <cell r="G4539" t="str">
            <v>Mumbai</v>
          </cell>
        </row>
        <row r="4540">
          <cell r="E4540" t="str">
            <v>PB20INV1580</v>
          </cell>
          <cell r="F4540" t="str">
            <v>AASHITECH</v>
          </cell>
          <cell r="G4540" t="str">
            <v>Mumbai</v>
          </cell>
        </row>
        <row r="4541">
          <cell r="E4541" t="str">
            <v>PB20INV1585</v>
          </cell>
          <cell r="F4541" t="str">
            <v>Aegis Infoware Private Limited</v>
          </cell>
          <cell r="G4541" t="str">
            <v>Ahmedabad</v>
          </cell>
        </row>
        <row r="4542">
          <cell r="E4542" t="str">
            <v>PB20INV1585</v>
          </cell>
          <cell r="F4542" t="str">
            <v>Aegis Infoware Private Limited</v>
          </cell>
          <cell r="G4542" t="str">
            <v>Ahmedabad</v>
          </cell>
        </row>
        <row r="4543">
          <cell r="E4543" t="str">
            <v>PB20INV1584</v>
          </cell>
          <cell r="F4543" t="str">
            <v>Supreme Computers India (P) Ltd</v>
          </cell>
          <cell r="G4543" t="str">
            <v>Chennai</v>
          </cell>
        </row>
        <row r="4544">
          <cell r="E4544" t="str">
            <v>PB20INV1584</v>
          </cell>
          <cell r="F4544" t="str">
            <v>Supreme Computers India (P) Ltd</v>
          </cell>
          <cell r="G4544" t="str">
            <v>Chennai</v>
          </cell>
        </row>
        <row r="4545">
          <cell r="E4545" t="str">
            <v>PB20INV1579</v>
          </cell>
          <cell r="F4545" t="str">
            <v>Smart Solutions</v>
          </cell>
          <cell r="G4545" t="str">
            <v>New Delhi</v>
          </cell>
        </row>
        <row r="4546">
          <cell r="E4546" t="str">
            <v>PB20INV1579</v>
          </cell>
          <cell r="F4546" t="str">
            <v>Smart Solutions</v>
          </cell>
          <cell r="G4546" t="str">
            <v>New Delhi</v>
          </cell>
        </row>
        <row r="4547">
          <cell r="E4547" t="str">
            <v>QB20INV0839</v>
          </cell>
          <cell r="F4547" t="str">
            <v>Amazon Seller Services Private Limited</v>
          </cell>
          <cell r="G4547" t="str">
            <v>Telangana</v>
          </cell>
        </row>
        <row r="4548">
          <cell r="E4548" t="str">
            <v>QB20INV0839</v>
          </cell>
          <cell r="F4548" t="str">
            <v>Amazon Seller Services Private Limited</v>
          </cell>
          <cell r="G4548" t="str">
            <v>Telangana</v>
          </cell>
        </row>
        <row r="4549">
          <cell r="E4549" t="str">
            <v>QB20INV0840</v>
          </cell>
          <cell r="F4549" t="str">
            <v>Amazon Seller Services Private Limited</v>
          </cell>
          <cell r="G4549" t="str">
            <v>Telangana</v>
          </cell>
        </row>
        <row r="4550">
          <cell r="E4550" t="str">
            <v>QB20INV0840</v>
          </cell>
          <cell r="F4550" t="str">
            <v>Amazon Seller Services Private Limited</v>
          </cell>
          <cell r="G4550" t="str">
            <v>Telangana</v>
          </cell>
        </row>
        <row r="4551">
          <cell r="E4551" t="str">
            <v>PB20INV1593</v>
          </cell>
          <cell r="F4551" t="str">
            <v>Supreme Computers India (P) Ltd</v>
          </cell>
          <cell r="G4551" t="str">
            <v>Coimbatore</v>
          </cell>
        </row>
        <row r="4552">
          <cell r="E4552" t="str">
            <v>PB20INV1593</v>
          </cell>
          <cell r="F4552" t="str">
            <v>Supreme Computers India (P) Ltd</v>
          </cell>
          <cell r="G4552" t="str">
            <v>Coimbatore</v>
          </cell>
        </row>
        <row r="4553">
          <cell r="E4553" t="str">
            <v>PB20INV1593</v>
          </cell>
          <cell r="F4553" t="str">
            <v>Supreme Computers India (P) Ltd</v>
          </cell>
          <cell r="G4553" t="str">
            <v>Coimbatore</v>
          </cell>
        </row>
        <row r="4554">
          <cell r="E4554" t="str">
            <v>PB20INV1591</v>
          </cell>
          <cell r="F4554" t="str">
            <v>Prime Barcode Solutions</v>
          </cell>
          <cell r="G4554" t="str">
            <v>Secunderabad</v>
          </cell>
        </row>
        <row r="4555">
          <cell r="E4555" t="str">
            <v>PB20INV1591</v>
          </cell>
          <cell r="F4555" t="str">
            <v>Prime Barcode Solutions</v>
          </cell>
          <cell r="G4555" t="str">
            <v>Secunderabad</v>
          </cell>
        </row>
        <row r="4556">
          <cell r="E4556" t="str">
            <v>PB20INV1590</v>
          </cell>
          <cell r="F4556" t="str">
            <v xml:space="preserve">Raj Industries </v>
          </cell>
          <cell r="G4556" t="str">
            <v>Alwar</v>
          </cell>
        </row>
        <row r="4557">
          <cell r="E4557" t="str">
            <v>PB20INV1590</v>
          </cell>
          <cell r="F4557" t="str">
            <v xml:space="preserve">Raj Industries </v>
          </cell>
          <cell r="G4557" t="str">
            <v>Alwar</v>
          </cell>
        </row>
        <row r="4558">
          <cell r="E4558" t="str">
            <v>PB20INV1590</v>
          </cell>
          <cell r="F4558" t="str">
            <v xml:space="preserve">Raj Industries </v>
          </cell>
          <cell r="G4558" t="str">
            <v>Alwar</v>
          </cell>
        </row>
        <row r="4559">
          <cell r="E4559" t="str">
            <v>PB20INV1590</v>
          </cell>
          <cell r="F4559" t="str">
            <v xml:space="preserve">Raj Industries </v>
          </cell>
          <cell r="G4559" t="str">
            <v>Alwar</v>
          </cell>
        </row>
        <row r="4560">
          <cell r="E4560" t="str">
            <v>PB20INV1590</v>
          </cell>
          <cell r="F4560" t="str">
            <v xml:space="preserve">Raj Industries </v>
          </cell>
          <cell r="G4560" t="str">
            <v>Alwar</v>
          </cell>
        </row>
        <row r="4561">
          <cell r="E4561" t="str">
            <v>PB20INV1588</v>
          </cell>
          <cell r="F4561" t="str">
            <v>Decathlon Sports India Pvt Ltd</v>
          </cell>
          <cell r="G4561" t="str">
            <v>New Delhi</v>
          </cell>
        </row>
        <row r="4562">
          <cell r="E4562" t="str">
            <v>PB20INV1587</v>
          </cell>
          <cell r="F4562" t="str">
            <v>Decathlon Sports India Pvt Ltd</v>
          </cell>
          <cell r="G4562" t="str">
            <v>Chattisgarh</v>
          </cell>
        </row>
        <row r="4563">
          <cell r="E4563" t="str">
            <v>INV/JV/2021/04185</v>
          </cell>
          <cell r="F4563" t="str">
            <v>Lifestyle International Pvt Ltd</v>
          </cell>
          <cell r="G4563" t="str">
            <v>Bangalore</v>
          </cell>
        </row>
        <row r="4564">
          <cell r="E4564" t="str">
            <v>PB20INV1592</v>
          </cell>
          <cell r="F4564" t="str">
            <v>Aegis Infoware Private Limited</v>
          </cell>
          <cell r="G4564" t="str">
            <v>Ahmedabad</v>
          </cell>
        </row>
        <row r="4565">
          <cell r="E4565" t="str">
            <v>PB20INV1592</v>
          </cell>
          <cell r="F4565" t="str">
            <v>Aegis Infoware Private Limited</v>
          </cell>
          <cell r="G4565" t="str">
            <v>Ahmedabad</v>
          </cell>
        </row>
        <row r="4566">
          <cell r="E4566" t="str">
            <v>PB20INV1592</v>
          </cell>
          <cell r="F4566" t="str">
            <v>Aegis Infoware Private Limited</v>
          </cell>
          <cell r="G4566" t="str">
            <v>Ahmedabad</v>
          </cell>
        </row>
        <row r="4567">
          <cell r="E4567" t="str">
            <v>PB20INV1603</v>
          </cell>
          <cell r="F4567" t="str">
            <v>Supreme Computers India (P) Ltd</v>
          </cell>
          <cell r="G4567" t="str">
            <v>Chennai</v>
          </cell>
        </row>
        <row r="4568">
          <cell r="E4568" t="str">
            <v>PB20INV1603</v>
          </cell>
          <cell r="F4568" t="str">
            <v>Supreme Computers India (P) Ltd</v>
          </cell>
          <cell r="G4568" t="str">
            <v>Chennai</v>
          </cell>
        </row>
        <row r="4569">
          <cell r="E4569" t="str">
            <v>PB20INV1603</v>
          </cell>
          <cell r="F4569" t="str">
            <v>Supreme Computers India (P) Ltd</v>
          </cell>
          <cell r="G4569" t="str">
            <v>Chennai</v>
          </cell>
        </row>
        <row r="4570">
          <cell r="E4570" t="str">
            <v>PB20INV1603</v>
          </cell>
          <cell r="F4570" t="str">
            <v>Supreme Computers India (P) Ltd</v>
          </cell>
          <cell r="G4570" t="str">
            <v>Chennai</v>
          </cell>
        </row>
        <row r="4571">
          <cell r="E4571" t="str">
            <v>PB20INV1604</v>
          </cell>
          <cell r="F4571" t="str">
            <v>Supreme Computers India (P) Ltd</v>
          </cell>
          <cell r="G4571" t="str">
            <v>Coimbatore</v>
          </cell>
        </row>
        <row r="4572">
          <cell r="E4572" t="str">
            <v>PB20INV1604</v>
          </cell>
          <cell r="F4572" t="str">
            <v>Supreme Computers India (P) Ltd</v>
          </cell>
          <cell r="G4572" t="str">
            <v>Coimbatore</v>
          </cell>
        </row>
        <row r="4573">
          <cell r="E4573" t="str">
            <v>PB20INV1604</v>
          </cell>
          <cell r="F4573" t="str">
            <v>Supreme Computers India (P) Ltd</v>
          </cell>
          <cell r="G4573" t="str">
            <v>Coimbatore</v>
          </cell>
        </row>
        <row r="4574">
          <cell r="E4574" t="str">
            <v>PB20INV1604</v>
          </cell>
          <cell r="F4574" t="str">
            <v>Supreme Computers India (P) Ltd</v>
          </cell>
          <cell r="G4574" t="str">
            <v>Coimbatore</v>
          </cell>
        </row>
        <row r="4575">
          <cell r="E4575" t="str">
            <v>PB20INV1604</v>
          </cell>
          <cell r="F4575" t="str">
            <v>Supreme Computers India (P) Ltd</v>
          </cell>
          <cell r="G4575" t="str">
            <v>Coimbatore</v>
          </cell>
        </row>
        <row r="4576">
          <cell r="E4576" t="str">
            <v>PB20INV1604</v>
          </cell>
          <cell r="F4576" t="str">
            <v>Supreme Computers India (P) Ltd</v>
          </cell>
          <cell r="G4576" t="str">
            <v>Coimbatore</v>
          </cell>
        </row>
        <row r="4577">
          <cell r="E4577" t="str">
            <v>PB20INV1604</v>
          </cell>
          <cell r="F4577" t="str">
            <v>Supreme Computers India (P) Ltd</v>
          </cell>
          <cell r="G4577" t="str">
            <v>Coimbatore</v>
          </cell>
        </row>
        <row r="4578">
          <cell r="E4578" t="str">
            <v>PB20INV1604</v>
          </cell>
          <cell r="F4578" t="str">
            <v>Supreme Computers India (P) Ltd</v>
          </cell>
          <cell r="G4578" t="str">
            <v>Coimbatore</v>
          </cell>
        </row>
        <row r="4579">
          <cell r="E4579" t="str">
            <v>PB20INV1604</v>
          </cell>
          <cell r="F4579" t="str">
            <v>Supreme Computers India (P) Ltd</v>
          </cell>
          <cell r="G4579" t="str">
            <v>Coimbatore</v>
          </cell>
        </row>
        <row r="4580">
          <cell r="E4580" t="str">
            <v>PB20INV1604</v>
          </cell>
          <cell r="F4580" t="str">
            <v>Supreme Computers India (P) Ltd</v>
          </cell>
          <cell r="G4580" t="str">
            <v>Coimbatore</v>
          </cell>
        </row>
        <row r="4581">
          <cell r="E4581" t="str">
            <v>PB20INV1604</v>
          </cell>
          <cell r="F4581" t="str">
            <v>Supreme Computers India (P) Ltd</v>
          </cell>
          <cell r="G4581" t="str">
            <v>Coimbatore</v>
          </cell>
        </row>
        <row r="4582">
          <cell r="E4582" t="str">
            <v>PB20INV1599</v>
          </cell>
          <cell r="F4582" t="str">
            <v>Supreme Computers India (P) Ltd</v>
          </cell>
          <cell r="G4582" t="str">
            <v>Chennai</v>
          </cell>
        </row>
        <row r="4583">
          <cell r="E4583" t="str">
            <v>PB20INV1599</v>
          </cell>
          <cell r="F4583" t="str">
            <v>Supreme Computers India (P) Ltd</v>
          </cell>
          <cell r="G4583" t="str">
            <v>Chennai</v>
          </cell>
        </row>
        <row r="4584">
          <cell r="E4584" t="str">
            <v>PB20INV1599</v>
          </cell>
          <cell r="F4584" t="str">
            <v>Supreme Computers India (P) Ltd</v>
          </cell>
          <cell r="G4584" t="str">
            <v>Chennai</v>
          </cell>
        </row>
        <row r="4585">
          <cell r="E4585" t="str">
            <v>PB20INV1600</v>
          </cell>
          <cell r="F4585" t="str">
            <v>Secure Code Systems</v>
          </cell>
          <cell r="G4585" t="str">
            <v>Chennai</v>
          </cell>
        </row>
        <row r="4586">
          <cell r="E4586" t="str">
            <v>PB20INV1606</v>
          </cell>
          <cell r="F4586" t="str">
            <v>Odyssey Computer Services Private Limited</v>
          </cell>
          <cell r="G4586" t="str">
            <v>Kolakata</v>
          </cell>
        </row>
        <row r="4587">
          <cell r="E4587" t="str">
            <v>PB20INV1606</v>
          </cell>
          <cell r="F4587" t="str">
            <v>Odyssey Computer Services Private Limited</v>
          </cell>
          <cell r="G4587" t="str">
            <v>Kolakata</v>
          </cell>
        </row>
        <row r="4588">
          <cell r="E4588" t="str">
            <v>PB20INV1598</v>
          </cell>
          <cell r="F4588" t="str">
            <v>Burger King India Pvt Ltd</v>
          </cell>
          <cell r="G4588" t="str">
            <v>Delhi</v>
          </cell>
        </row>
        <row r="4589">
          <cell r="E4589" t="str">
            <v>PB20INV1589</v>
          </cell>
          <cell r="F4589" t="str">
            <v>Decathlon Sports India Pvt Ltd</v>
          </cell>
          <cell r="G4589" t="str">
            <v>Mumbai</v>
          </cell>
        </row>
        <row r="4590">
          <cell r="E4590" t="str">
            <v>PB20INV1596</v>
          </cell>
          <cell r="F4590" t="str">
            <v>Prime Barcode Solutions</v>
          </cell>
          <cell r="G4590" t="str">
            <v>Secunderabad</v>
          </cell>
        </row>
        <row r="4591">
          <cell r="E4591" t="str">
            <v>PB20INV1596</v>
          </cell>
          <cell r="F4591" t="str">
            <v>Prime Barcode Solutions</v>
          </cell>
          <cell r="G4591" t="str">
            <v>Secunderabad</v>
          </cell>
        </row>
        <row r="4592">
          <cell r="E4592" t="str">
            <v>PB20INV1602</v>
          </cell>
          <cell r="F4592" t="str">
            <v>Supreme Computers India (P) Ltd</v>
          </cell>
          <cell r="G4592" t="str">
            <v>Chennai</v>
          </cell>
        </row>
        <row r="4593">
          <cell r="E4593" t="str">
            <v>PB20INV1602</v>
          </cell>
          <cell r="F4593" t="str">
            <v>Supreme Computers India (P) Ltd</v>
          </cell>
          <cell r="G4593" t="str">
            <v>Chennai</v>
          </cell>
        </row>
        <row r="4594">
          <cell r="E4594" t="str">
            <v>PB20INV1602</v>
          </cell>
          <cell r="F4594" t="str">
            <v>Supreme Computers India (P) Ltd</v>
          </cell>
          <cell r="G4594" t="str">
            <v>Chennai</v>
          </cell>
        </row>
        <row r="4595">
          <cell r="E4595" t="str">
            <v>PB20INV1602</v>
          </cell>
          <cell r="F4595" t="str">
            <v>Supreme Computers India (P) Ltd</v>
          </cell>
          <cell r="G4595" t="str">
            <v>Chennai</v>
          </cell>
        </row>
        <row r="4596">
          <cell r="E4596" t="str">
            <v>PB20INV1602</v>
          </cell>
          <cell r="F4596" t="str">
            <v>Supreme Computers India (P) Ltd</v>
          </cell>
          <cell r="G4596" t="str">
            <v>Chennai</v>
          </cell>
        </row>
        <row r="4597">
          <cell r="E4597" t="str">
            <v>PB20INV1602</v>
          </cell>
          <cell r="F4597" t="str">
            <v>Supreme Computers India (P) Ltd</v>
          </cell>
          <cell r="G4597" t="str">
            <v>Chennai</v>
          </cell>
        </row>
        <row r="4598">
          <cell r="E4598" t="str">
            <v>PB20DC0015</v>
          </cell>
          <cell r="F4598" t="str">
            <v>Wal-Mart India Pvt Ltd</v>
          </cell>
          <cell r="G4598" t="str">
            <v>Gurgaon</v>
          </cell>
        </row>
        <row r="4599">
          <cell r="E4599" t="str">
            <v>PB20INV1613</v>
          </cell>
          <cell r="F4599" t="str">
            <v>Aegis Infoware Private Limited</v>
          </cell>
          <cell r="G4599" t="str">
            <v>Ahmedabad</v>
          </cell>
        </row>
        <row r="4600">
          <cell r="E4600" t="str">
            <v>PB20INV1613</v>
          </cell>
          <cell r="F4600" t="str">
            <v>Aegis Infoware Private Limited</v>
          </cell>
          <cell r="G4600" t="str">
            <v>Ahmedabad</v>
          </cell>
        </row>
        <row r="4601">
          <cell r="E4601" t="str">
            <v>PB20INV1611</v>
          </cell>
          <cell r="F4601" t="str">
            <v>Tech Ridge Solutions Pvt Ltd</v>
          </cell>
          <cell r="G4601" t="str">
            <v>Kolkata</v>
          </cell>
        </row>
        <row r="4602">
          <cell r="E4602" t="str">
            <v>PB20INV1612</v>
          </cell>
          <cell r="F4602" t="str">
            <v>Tech Ridge Solutions Pvt Ltd</v>
          </cell>
          <cell r="G4602" t="str">
            <v>Kolkata</v>
          </cell>
        </row>
        <row r="4603">
          <cell r="E4603" t="str">
            <v>PB20INV1615</v>
          </cell>
          <cell r="F4603" t="str">
            <v>Aditya Birla Fashion and Retail Limited</v>
          </cell>
          <cell r="G4603" t="str">
            <v>Gurugram</v>
          </cell>
        </row>
        <row r="4604">
          <cell r="E4604" t="str">
            <v>PB20STKOUT00033</v>
          </cell>
          <cell r="F4604" t="str">
            <v>Posiflex Technology(India) Pvt Ltd</v>
          </cell>
          <cell r="G4604" t="str">
            <v>Mumbai</v>
          </cell>
        </row>
        <row r="4605">
          <cell r="E4605" t="str">
            <v>PB20STKOUT00033</v>
          </cell>
          <cell r="F4605" t="str">
            <v>Posiflex Technology(India) Pvt Ltd</v>
          </cell>
          <cell r="G4605" t="str">
            <v>Mumbai</v>
          </cell>
        </row>
        <row r="4606">
          <cell r="E4606" t="str">
            <v>PB20STKOUT00033</v>
          </cell>
          <cell r="F4606" t="str">
            <v>Posiflex Technology(India) Pvt Ltd</v>
          </cell>
          <cell r="G4606" t="str">
            <v>Mumbai</v>
          </cell>
        </row>
        <row r="4607">
          <cell r="E4607" t="str">
            <v>PB20STKOUT00033</v>
          </cell>
          <cell r="F4607" t="str">
            <v>Posiflex Technology(India) Pvt Ltd</v>
          </cell>
          <cell r="G4607" t="str">
            <v>Mumbai</v>
          </cell>
        </row>
        <row r="4608">
          <cell r="E4608" t="str">
            <v>PB20STKOUT00033</v>
          </cell>
          <cell r="F4608" t="str">
            <v>Posiflex Technology(India) Pvt Ltd</v>
          </cell>
          <cell r="G4608" t="str">
            <v>Mumbai</v>
          </cell>
        </row>
        <row r="4609">
          <cell r="E4609" t="str">
            <v>PB20STKOUT00033</v>
          </cell>
          <cell r="F4609" t="str">
            <v>Posiflex Technology(India) Pvt Ltd</v>
          </cell>
          <cell r="G4609" t="str">
            <v>Mumbai</v>
          </cell>
        </row>
        <row r="4610">
          <cell r="E4610" t="str">
            <v>PB20STKOUT00033</v>
          </cell>
          <cell r="F4610" t="str">
            <v>Posiflex Technology(India) Pvt Ltd</v>
          </cell>
          <cell r="G4610" t="str">
            <v>Mumbai</v>
          </cell>
        </row>
        <row r="4611">
          <cell r="E4611" t="str">
            <v>PB20STKOUT00033</v>
          </cell>
          <cell r="F4611" t="str">
            <v>Posiflex Technology(India) Pvt Ltd</v>
          </cell>
          <cell r="G4611" t="str">
            <v>Mumbai</v>
          </cell>
        </row>
        <row r="4612">
          <cell r="E4612" t="str">
            <v>PB20STKOUT00033</v>
          </cell>
          <cell r="F4612" t="str">
            <v>Posiflex Technology(India) Pvt Ltd</v>
          </cell>
          <cell r="G4612" t="str">
            <v>Mumbai</v>
          </cell>
        </row>
        <row r="4613">
          <cell r="E4613" t="str">
            <v>PB20INV1614</v>
          </cell>
          <cell r="F4613" t="str">
            <v>Aegis Infoware Private Limited</v>
          </cell>
          <cell r="G4613" t="str">
            <v>Ahmedabad</v>
          </cell>
        </row>
        <row r="4614">
          <cell r="E4614" t="str">
            <v>PB20INV1614</v>
          </cell>
          <cell r="F4614" t="str">
            <v>Aegis Infoware Private Limited</v>
          </cell>
          <cell r="G4614" t="str">
            <v>Ahmedabad</v>
          </cell>
        </row>
        <row r="4615">
          <cell r="E4615" t="str">
            <v>PB20INV1610</v>
          </cell>
          <cell r="F4615" t="str">
            <v>Quinta Systems Pvt Ltd</v>
          </cell>
          <cell r="G4615" t="str">
            <v>Bangalore</v>
          </cell>
        </row>
        <row r="4616">
          <cell r="E4616" t="str">
            <v>PB20INV1608</v>
          </cell>
          <cell r="F4616" t="str">
            <v>Reliance Retail Limited</v>
          </cell>
          <cell r="G4616" t="str">
            <v>Bangalore</v>
          </cell>
        </row>
        <row r="4617">
          <cell r="E4617" t="str">
            <v>PB20INV1605</v>
          </cell>
          <cell r="F4617" t="str">
            <v>Buildmet Technologies Pvt Ltd</v>
          </cell>
          <cell r="G4617" t="str">
            <v>Bangalore</v>
          </cell>
        </row>
        <row r="4618">
          <cell r="E4618" t="str">
            <v>PB20INV1616</v>
          </cell>
          <cell r="F4618" t="str">
            <v>Connaught Plaza Restaurants Pvt Ltd</v>
          </cell>
          <cell r="G4618" t="str">
            <v>New Delhi</v>
          </cell>
        </row>
        <row r="4619">
          <cell r="E4619" t="str">
            <v>PB20INV1617</v>
          </cell>
          <cell r="F4619" t="str">
            <v xml:space="preserve">Sivasakthi Enterprises </v>
          </cell>
          <cell r="G4619" t="str">
            <v>Chennai</v>
          </cell>
        </row>
        <row r="4620">
          <cell r="E4620" t="str">
            <v>PB20INV1618</v>
          </cell>
          <cell r="F4620" t="str">
            <v>Allmark Scales Private Limited</v>
          </cell>
          <cell r="G4620" t="str">
            <v>Chennai</v>
          </cell>
        </row>
        <row r="4621">
          <cell r="E4621" t="str">
            <v>PB20INV1618</v>
          </cell>
          <cell r="F4621" t="str">
            <v>Allmark Scales Private Limited</v>
          </cell>
          <cell r="G4621" t="str">
            <v>Chennai</v>
          </cell>
        </row>
        <row r="4622">
          <cell r="E4622" t="str">
            <v>PB20DC0016/PB20INV0644</v>
          </cell>
          <cell r="F4622" t="str">
            <v>Posiflex Technology(India) Pvt Ltd/Tata Starbucks Pvt Ltd</v>
          </cell>
          <cell r="G4622" t="str">
            <v>Mumbai</v>
          </cell>
        </row>
        <row r="4623">
          <cell r="E4623" t="str">
            <v>PB20INV0629</v>
          </cell>
          <cell r="F4623" t="str">
            <v>Tata Starbucks Pvt Ltd</v>
          </cell>
          <cell r="G4623" t="str">
            <v>Punjab</v>
          </cell>
        </row>
        <row r="4624">
          <cell r="E4624" t="str">
            <v>PB20INV1622</v>
          </cell>
          <cell r="F4624" t="str">
            <v>Spencers Retail Limited</v>
          </cell>
          <cell r="G4624" t="str">
            <v>Chennai</v>
          </cell>
        </row>
        <row r="4625">
          <cell r="E4625" t="str">
            <v>PB20INV1622</v>
          </cell>
          <cell r="F4625" t="str">
            <v>Spencers Retail Limited</v>
          </cell>
          <cell r="G4625" t="str">
            <v>Chennai</v>
          </cell>
        </row>
        <row r="4626">
          <cell r="E4626" t="str">
            <v>PB20INV1621</v>
          </cell>
          <cell r="F4626" t="str">
            <v>The Formatter</v>
          </cell>
          <cell r="G4626" t="str">
            <v>Patna</v>
          </cell>
        </row>
        <row r="4627">
          <cell r="E4627" t="str">
            <v>PB20INV1621</v>
          </cell>
          <cell r="F4627" t="str">
            <v>The Formatter</v>
          </cell>
          <cell r="G4627" t="str">
            <v>Patna</v>
          </cell>
        </row>
        <row r="4628">
          <cell r="E4628" t="str">
            <v>PB20INV1620</v>
          </cell>
          <cell r="F4628" t="str">
            <v>Trent Hypermarket Private Limited</v>
          </cell>
          <cell r="G4628" t="str">
            <v>Hyderabad</v>
          </cell>
        </row>
        <row r="4629">
          <cell r="E4629" t="str">
            <v>PB20INV1620</v>
          </cell>
          <cell r="F4629" t="str">
            <v>Trent Hypermarket Private Limited</v>
          </cell>
          <cell r="G4629" t="str">
            <v>Hyderabad</v>
          </cell>
        </row>
        <row r="4630">
          <cell r="E4630" t="str">
            <v>PB20INV1620</v>
          </cell>
          <cell r="F4630" t="str">
            <v>Trent Hypermarket Private Limited</v>
          </cell>
          <cell r="G4630" t="str">
            <v>Hyderabad</v>
          </cell>
        </row>
        <row r="4631">
          <cell r="E4631" t="str">
            <v>PB20INV1620</v>
          </cell>
          <cell r="F4631" t="str">
            <v>Trent Hypermarket Private Limited</v>
          </cell>
          <cell r="G4631" t="str">
            <v>Hyderabad</v>
          </cell>
        </row>
        <row r="4632">
          <cell r="E4632" t="str">
            <v>PB20INV0841</v>
          </cell>
          <cell r="F4632" t="str">
            <v>Instakart Services Private Limited</v>
          </cell>
          <cell r="G4632" t="str">
            <v>Bangalore</v>
          </cell>
        </row>
        <row r="4633">
          <cell r="E4633" t="str">
            <v>PIT/NR/2021/0049</v>
          </cell>
          <cell r="F4633" t="str">
            <v>Galore Networks Private Limited</v>
          </cell>
          <cell r="G4633" t="str">
            <v>Bangalore</v>
          </cell>
        </row>
        <row r="4634">
          <cell r="E4634" t="str">
            <v>PIT/NR/2021/0049</v>
          </cell>
          <cell r="F4634" t="str">
            <v>Galore Networks Private Limited</v>
          </cell>
          <cell r="G4634" t="str">
            <v>Bangalore</v>
          </cell>
        </row>
        <row r="4635">
          <cell r="E4635" t="str">
            <v>PIT/NR/2021/0049</v>
          </cell>
          <cell r="F4635" t="str">
            <v>Galore Networks Private Limited</v>
          </cell>
          <cell r="G4635" t="str">
            <v>Bangalore</v>
          </cell>
        </row>
        <row r="4636">
          <cell r="E4636" t="str">
            <v>PIT/DEMO/OUT/0112</v>
          </cell>
          <cell r="F4636" t="str">
            <v>Raj Info Techno Pvt Ltd</v>
          </cell>
          <cell r="G4636" t="str">
            <v>Pune</v>
          </cell>
        </row>
        <row r="4637">
          <cell r="E4637" t="str">
            <v>PIT/DEMO/OUT/0112</v>
          </cell>
          <cell r="F4637" t="str">
            <v>Raj Info Techno Pvt Ltd</v>
          </cell>
          <cell r="G4637" t="str">
            <v>Pune</v>
          </cell>
        </row>
        <row r="4638">
          <cell r="E4638" t="str">
            <v>PIT/DEMO/OUT/0112</v>
          </cell>
          <cell r="F4638" t="str">
            <v>Raj Info Techno Pvt Ltd</v>
          </cell>
          <cell r="G4638" t="str">
            <v>Pune</v>
          </cell>
        </row>
        <row r="4639">
          <cell r="E4639" t="str">
            <v>PIT/DEMO/OUT/0112</v>
          </cell>
          <cell r="F4639" t="str">
            <v>Raj Info Techno Pvt Ltd</v>
          </cell>
          <cell r="G4639" t="str">
            <v>Pune</v>
          </cell>
        </row>
        <row r="4640">
          <cell r="E4640" t="str">
            <v>PIT/DEMO/OUT/0112</v>
          </cell>
          <cell r="F4640" t="str">
            <v>Raj Info Techno Pvt Ltd</v>
          </cell>
          <cell r="G4640" t="str">
            <v>Pune</v>
          </cell>
        </row>
        <row r="4641">
          <cell r="E4641" t="str">
            <v>PIT/DEMO/OUT/0112</v>
          </cell>
          <cell r="F4641" t="str">
            <v>Raj Info Techno Pvt Ltd</v>
          </cell>
          <cell r="G4641" t="str">
            <v>Pune</v>
          </cell>
        </row>
        <row r="4642">
          <cell r="E4642" t="str">
            <v>PIT/DEMO/OUT/0112</v>
          </cell>
          <cell r="F4642" t="str">
            <v>Raj Info Techno Pvt Ltd</v>
          </cell>
          <cell r="G4642" t="str">
            <v>Pune</v>
          </cell>
        </row>
        <row r="4643">
          <cell r="E4643" t="str">
            <v>QB20INV0843</v>
          </cell>
          <cell r="F4643" t="str">
            <v>Instakart Services Private Limited</v>
          </cell>
          <cell r="G4643" t="str">
            <v>Bangalore</v>
          </cell>
        </row>
        <row r="4644">
          <cell r="E4644" t="str">
            <v>QB20INV0844</v>
          </cell>
          <cell r="F4644" t="str">
            <v>Instakart Services Private Limited</v>
          </cell>
          <cell r="G4644" t="str">
            <v>Chennai</v>
          </cell>
        </row>
        <row r="4645">
          <cell r="E4645" t="str">
            <v>QB20INV0846</v>
          </cell>
          <cell r="F4645" t="str">
            <v>Instakart Services Private Limited</v>
          </cell>
          <cell r="G4645" t="str">
            <v>Haryana</v>
          </cell>
        </row>
        <row r="4646">
          <cell r="E4646" t="str">
            <v>QB20INV0846</v>
          </cell>
          <cell r="F4646" t="str">
            <v>Instakart Services Private Limited</v>
          </cell>
          <cell r="G4646" t="str">
            <v>Haryana</v>
          </cell>
        </row>
        <row r="4647">
          <cell r="E4647" t="str">
            <v>QB20INV0845</v>
          </cell>
          <cell r="F4647" t="str">
            <v>Instakart Services Private Limited</v>
          </cell>
          <cell r="G4647" t="str">
            <v>Shamirpet Mandal</v>
          </cell>
        </row>
        <row r="4648">
          <cell r="E4648" t="str">
            <v>QB20INV0847</v>
          </cell>
          <cell r="F4648" t="str">
            <v>Instakart Services Private Limited</v>
          </cell>
          <cell r="G4648" t="str">
            <v>Bhagabatipur</v>
          </cell>
        </row>
        <row r="4649">
          <cell r="E4649" t="str">
            <v>QB20INV0847</v>
          </cell>
          <cell r="F4649" t="str">
            <v>Instakart Services Private Limited</v>
          </cell>
          <cell r="G4649" t="str">
            <v>Bhagabatipur</v>
          </cell>
        </row>
        <row r="4650">
          <cell r="E4650" t="str">
            <v>QB20INV0848</v>
          </cell>
          <cell r="F4650" t="str">
            <v>Instakart Services Private Limited</v>
          </cell>
          <cell r="G4650" t="str">
            <v>Nelmangla</v>
          </cell>
        </row>
        <row r="4651">
          <cell r="E4651" t="str">
            <v>QB20INV0855</v>
          </cell>
          <cell r="F4651" t="str">
            <v>Instakart Services Private Limited</v>
          </cell>
          <cell r="G4651" t="str">
            <v>Haryana</v>
          </cell>
        </row>
        <row r="4652">
          <cell r="E4652" t="str">
            <v>QB20INV0855</v>
          </cell>
          <cell r="F4652" t="str">
            <v>Instakart Services Private Limited</v>
          </cell>
          <cell r="G4652" t="str">
            <v>Haryana</v>
          </cell>
        </row>
        <row r="4653">
          <cell r="E4653" t="str">
            <v>QB20INV0855</v>
          </cell>
          <cell r="F4653" t="str">
            <v>Instakart Services Private Limited</v>
          </cell>
          <cell r="G4653" t="str">
            <v>Haryana</v>
          </cell>
        </row>
        <row r="4654">
          <cell r="E4654" t="str">
            <v>QB20INV0854</v>
          </cell>
          <cell r="F4654" t="str">
            <v>Instakart Services Private Limited</v>
          </cell>
          <cell r="G4654" t="str">
            <v>Delhi</v>
          </cell>
        </row>
        <row r="4655">
          <cell r="E4655" t="str">
            <v>QB20INV0854</v>
          </cell>
          <cell r="F4655" t="str">
            <v>Instakart Services Private Limited</v>
          </cell>
          <cell r="G4655" t="str">
            <v>Delhi</v>
          </cell>
        </row>
        <row r="4656">
          <cell r="E4656" t="str">
            <v>QB20INV0853</v>
          </cell>
          <cell r="F4656" t="str">
            <v>Instakart Services Private Limited</v>
          </cell>
          <cell r="G4656" t="str">
            <v>Lucknow</v>
          </cell>
        </row>
        <row r="4657">
          <cell r="E4657" t="str">
            <v>QB20INV0853</v>
          </cell>
          <cell r="F4657" t="str">
            <v>Instakart Services Private Limited</v>
          </cell>
          <cell r="G4657" t="str">
            <v>Lucknow</v>
          </cell>
        </row>
        <row r="4658">
          <cell r="E4658" t="str">
            <v>QB20INV0852</v>
          </cell>
          <cell r="F4658" t="str">
            <v>Instakart Services Private Limited</v>
          </cell>
          <cell r="G4658" t="str">
            <v>Rajasthan</v>
          </cell>
        </row>
        <row r="4659">
          <cell r="E4659" t="str">
            <v>QB20INV0852</v>
          </cell>
          <cell r="F4659" t="str">
            <v>Instakart Services Private Limited</v>
          </cell>
          <cell r="G4659" t="str">
            <v>Rajasthan</v>
          </cell>
        </row>
        <row r="4660">
          <cell r="E4660" t="str">
            <v>QB20INV0852</v>
          </cell>
          <cell r="F4660" t="str">
            <v>Instakart Services Private Limited</v>
          </cell>
          <cell r="G4660" t="str">
            <v>Rajasthan</v>
          </cell>
        </row>
        <row r="4661">
          <cell r="E4661" t="str">
            <v>QB20INV0849</v>
          </cell>
          <cell r="F4661" t="str">
            <v>THREPSI SOLUTIONS PRIVATE LIMITED</v>
          </cell>
          <cell r="G4661" t="str">
            <v>Hyderabad</v>
          </cell>
        </row>
        <row r="4662">
          <cell r="E4662" t="str">
            <v>QBLR/NR/2021/0135</v>
          </cell>
          <cell r="F4662" t="str">
            <v>Instakart Services Private Limited</v>
          </cell>
          <cell r="G4662" t="str">
            <v>Haryana</v>
          </cell>
        </row>
        <row r="4663">
          <cell r="E4663" t="str">
            <v>PB20INV1623</v>
          </cell>
          <cell r="F4663" t="str">
            <v>Quinta Systems Pvt Ltd</v>
          </cell>
          <cell r="G4663" t="str">
            <v>Bangalore</v>
          </cell>
        </row>
        <row r="4664">
          <cell r="E4664" t="str">
            <v>PB20INV1624</v>
          </cell>
          <cell r="F4664" t="str">
            <v>Quinta Systems Pvt Ltd</v>
          </cell>
          <cell r="G4664" t="str">
            <v>Bangalore</v>
          </cell>
        </row>
        <row r="4665">
          <cell r="E4665" t="str">
            <v>PB20INV1619</v>
          </cell>
          <cell r="F4665" t="str">
            <v>Trent Hypermarket Private Limited</v>
          </cell>
          <cell r="G4665" t="str">
            <v>Bangalore</v>
          </cell>
        </row>
        <row r="4666">
          <cell r="E4666" t="str">
            <v>PB20INV1627</v>
          </cell>
          <cell r="F4666" t="str">
            <v>Shashank Technologies</v>
          </cell>
          <cell r="G4666" t="str">
            <v>Bangalore</v>
          </cell>
        </row>
        <row r="4667">
          <cell r="E4667" t="str">
            <v>PB20INV1631</v>
          </cell>
          <cell r="F4667" t="str">
            <v>Quinta Systems Pvt Ltd</v>
          </cell>
          <cell r="G4667" t="str">
            <v>Bangalore</v>
          </cell>
        </row>
        <row r="4668">
          <cell r="E4668" t="str">
            <v>PB20INV1631</v>
          </cell>
          <cell r="F4668" t="str">
            <v>Quinta Systems Pvt Ltd</v>
          </cell>
          <cell r="G4668" t="str">
            <v>Bangalore</v>
          </cell>
        </row>
        <row r="4669">
          <cell r="E4669" t="str">
            <v>PB20INV1631</v>
          </cell>
          <cell r="F4669" t="str">
            <v>Quinta Systems Pvt Ltd</v>
          </cell>
          <cell r="G4669" t="str">
            <v>Bangalore</v>
          </cell>
        </row>
        <row r="4670">
          <cell r="E4670" t="str">
            <v>PB20INV1631</v>
          </cell>
          <cell r="F4670" t="str">
            <v>Quinta Systems Pvt Ltd</v>
          </cell>
          <cell r="G4670" t="str">
            <v>Bangalore</v>
          </cell>
        </row>
        <row r="4671">
          <cell r="E4671" t="str">
            <v>PB20INV1626</v>
          </cell>
          <cell r="F4671" t="str">
            <v>Quinta Systems Pvt Ltd</v>
          </cell>
          <cell r="G4671" t="str">
            <v>Bangalore</v>
          </cell>
        </row>
        <row r="4672">
          <cell r="E4672" t="str">
            <v>PB20INV1625</v>
          </cell>
          <cell r="F4672" t="str">
            <v>Right Solution</v>
          </cell>
          <cell r="G4672" t="str">
            <v>Chennai</v>
          </cell>
        </row>
        <row r="4673">
          <cell r="E4673" t="str">
            <v>PB20INV1625</v>
          </cell>
          <cell r="F4673" t="str">
            <v>Right Solution</v>
          </cell>
          <cell r="G4673" t="str">
            <v>Chennai</v>
          </cell>
        </row>
        <row r="4674">
          <cell r="E4674" t="str">
            <v>PB20INV1625</v>
          </cell>
          <cell r="F4674" t="str">
            <v>Right Solution</v>
          </cell>
          <cell r="G4674" t="str">
            <v>Chennai</v>
          </cell>
        </row>
        <row r="4675">
          <cell r="E4675" t="str">
            <v>PB20INV1635</v>
          </cell>
          <cell r="F4675" t="str">
            <v>Life Style international Pvt Ltd</v>
          </cell>
          <cell r="G4675" t="str">
            <v>Bangalore</v>
          </cell>
        </row>
        <row r="4676">
          <cell r="E4676" t="str">
            <v>PB20INV1635</v>
          </cell>
          <cell r="F4676" t="str">
            <v>Life Style international Pvt Ltd</v>
          </cell>
          <cell r="G4676" t="str">
            <v>Bangalore</v>
          </cell>
        </row>
        <row r="4677">
          <cell r="E4677" t="str">
            <v>PB20INV1635</v>
          </cell>
          <cell r="F4677" t="str">
            <v>Life Style international Pvt Ltd</v>
          </cell>
          <cell r="G4677" t="str">
            <v>Bangalore</v>
          </cell>
        </row>
        <row r="4678">
          <cell r="E4678" t="str">
            <v>PB20INV1635</v>
          </cell>
          <cell r="F4678" t="str">
            <v>Life Style international Pvt Ltd</v>
          </cell>
          <cell r="G4678" t="str">
            <v>Bangalore</v>
          </cell>
        </row>
        <row r="4679">
          <cell r="E4679" t="str">
            <v>PB20INV1635</v>
          </cell>
          <cell r="F4679" t="str">
            <v>Life Style international Pvt Ltd</v>
          </cell>
          <cell r="G4679" t="str">
            <v>Bangalore</v>
          </cell>
        </row>
        <row r="4680">
          <cell r="E4680" t="str">
            <v>PB20INV1635</v>
          </cell>
          <cell r="F4680" t="str">
            <v>Life Style international Pvt Ltd</v>
          </cell>
          <cell r="G4680" t="str">
            <v>Bangalore</v>
          </cell>
        </row>
        <row r="4681">
          <cell r="E4681" t="str">
            <v>PB20INV1635</v>
          </cell>
          <cell r="F4681" t="str">
            <v>Life Style international Pvt Ltd</v>
          </cell>
          <cell r="G4681" t="str">
            <v>Bangalore</v>
          </cell>
        </row>
        <row r="4682">
          <cell r="E4682" t="str">
            <v>PB20INV1635</v>
          </cell>
          <cell r="F4682" t="str">
            <v>Life Style international Pvt Ltd</v>
          </cell>
          <cell r="G4682" t="str">
            <v>Bangalore</v>
          </cell>
        </row>
        <row r="4683">
          <cell r="E4683" t="str">
            <v>PB20INV1635</v>
          </cell>
          <cell r="F4683" t="str">
            <v>Life Style international Pvt Ltd</v>
          </cell>
          <cell r="G4683" t="str">
            <v>Bangalore</v>
          </cell>
        </row>
        <row r="4684">
          <cell r="E4684" t="str">
            <v>PB20INV1635</v>
          </cell>
          <cell r="F4684" t="str">
            <v>Life Style international Pvt Ltd</v>
          </cell>
          <cell r="G4684" t="str">
            <v>Bangalore</v>
          </cell>
        </row>
        <row r="4685">
          <cell r="E4685" t="str">
            <v>PB20INV1636</v>
          </cell>
          <cell r="F4685" t="str">
            <v>Life Style international Pvt Ltd</v>
          </cell>
          <cell r="G4685" t="str">
            <v>Hosakote</v>
          </cell>
        </row>
        <row r="4686">
          <cell r="E4686" t="str">
            <v>PB20INV1636</v>
          </cell>
          <cell r="F4686" t="str">
            <v>Life Style international Pvt Ltd</v>
          </cell>
          <cell r="G4686" t="str">
            <v>Hosakote</v>
          </cell>
        </row>
        <row r="4687">
          <cell r="E4687" t="str">
            <v>PB20INV1636</v>
          </cell>
          <cell r="F4687" t="str">
            <v>Life Style international Pvt Ltd</v>
          </cell>
          <cell r="G4687" t="str">
            <v>Hosakote</v>
          </cell>
        </row>
        <row r="4688">
          <cell r="E4688" t="str">
            <v>PB20INV1636</v>
          </cell>
          <cell r="F4688" t="str">
            <v>Life Style international Pvt Ltd</v>
          </cell>
          <cell r="G4688" t="str">
            <v>Hosakote</v>
          </cell>
        </row>
        <row r="4689">
          <cell r="E4689" t="str">
            <v>PB20INV1636</v>
          </cell>
          <cell r="F4689" t="str">
            <v>Life Style international Pvt Ltd</v>
          </cell>
          <cell r="G4689" t="str">
            <v>Hosakote</v>
          </cell>
        </row>
        <row r="4690">
          <cell r="E4690" t="str">
            <v>PB20INV1636</v>
          </cell>
          <cell r="F4690" t="str">
            <v>Life Style international Pvt Ltd</v>
          </cell>
          <cell r="G4690" t="str">
            <v>Hosakote</v>
          </cell>
        </row>
        <row r="4691">
          <cell r="E4691" t="str">
            <v>PB20INV1636</v>
          </cell>
          <cell r="F4691" t="str">
            <v>Life Style international Pvt Ltd</v>
          </cell>
          <cell r="G4691" t="str">
            <v>Hosakote</v>
          </cell>
        </row>
        <row r="4692">
          <cell r="E4692" t="str">
            <v>PB20INV1636</v>
          </cell>
          <cell r="F4692" t="str">
            <v>Life Style international Pvt Ltd</v>
          </cell>
          <cell r="G4692" t="str">
            <v>Hosakote</v>
          </cell>
        </row>
        <row r="4693">
          <cell r="E4693" t="str">
            <v>PB20INV1636</v>
          </cell>
          <cell r="F4693" t="str">
            <v>Life Style international Pvt Ltd</v>
          </cell>
          <cell r="G4693" t="str">
            <v>Hosakote</v>
          </cell>
        </row>
        <row r="4694">
          <cell r="E4694" t="str">
            <v>PB20INV1636</v>
          </cell>
          <cell r="F4694" t="str">
            <v>Life Style international Pvt Ltd</v>
          </cell>
          <cell r="G4694" t="str">
            <v>Hosakote</v>
          </cell>
        </row>
        <row r="4695">
          <cell r="E4695" t="str">
            <v>PB20INV1636</v>
          </cell>
          <cell r="F4695" t="str">
            <v>Life Style international Pvt Ltd</v>
          </cell>
          <cell r="G4695" t="str">
            <v>Hosakote</v>
          </cell>
        </row>
        <row r="4696">
          <cell r="E4696" t="str">
            <v>PB20INV1636</v>
          </cell>
          <cell r="F4696" t="str">
            <v>Life Style international Pvt Ltd</v>
          </cell>
          <cell r="G4696" t="str">
            <v>Hosakote</v>
          </cell>
        </row>
        <row r="4697">
          <cell r="E4697" t="str">
            <v>PB20INV1636</v>
          </cell>
          <cell r="F4697" t="str">
            <v>Life Style international Pvt Ltd</v>
          </cell>
          <cell r="G4697" t="str">
            <v>Hosakote</v>
          </cell>
        </row>
        <row r="4698">
          <cell r="E4698" t="str">
            <v>PB20INV1637</v>
          </cell>
          <cell r="F4698" t="str">
            <v>Life Style international Pvt Ltd</v>
          </cell>
          <cell r="G4698" t="str">
            <v>Hosakote</v>
          </cell>
        </row>
        <row r="4699">
          <cell r="E4699" t="str">
            <v>PB20INV1637</v>
          </cell>
          <cell r="F4699" t="str">
            <v>Life Style international Pvt Ltd</v>
          </cell>
          <cell r="G4699" t="str">
            <v>Hosakote</v>
          </cell>
        </row>
        <row r="4700">
          <cell r="E4700" t="str">
            <v>PB20INV1637</v>
          </cell>
          <cell r="F4700" t="str">
            <v>Life Style international Pvt Ltd</v>
          </cell>
          <cell r="G4700" t="str">
            <v>Hosakote</v>
          </cell>
        </row>
        <row r="4701">
          <cell r="E4701" t="str">
            <v>PB20INV1637</v>
          </cell>
          <cell r="F4701" t="str">
            <v>Life Style international Pvt Ltd</v>
          </cell>
          <cell r="G4701" t="str">
            <v>Hosakote</v>
          </cell>
        </row>
        <row r="4702">
          <cell r="E4702" t="str">
            <v>PB20INV1637</v>
          </cell>
          <cell r="F4702" t="str">
            <v>Life Style international Pvt Ltd</v>
          </cell>
          <cell r="G4702" t="str">
            <v>Hosakote</v>
          </cell>
        </row>
        <row r="4703">
          <cell r="E4703" t="str">
            <v>PB20INV1637</v>
          </cell>
          <cell r="F4703" t="str">
            <v>Life Style international Pvt Ltd</v>
          </cell>
          <cell r="G4703" t="str">
            <v>Hosakote</v>
          </cell>
        </row>
        <row r="4704">
          <cell r="E4704" t="str">
            <v>PB20INV1637</v>
          </cell>
          <cell r="F4704" t="str">
            <v>Life Style international Pvt Ltd</v>
          </cell>
          <cell r="G4704" t="str">
            <v>Hosakote</v>
          </cell>
        </row>
        <row r="4705">
          <cell r="E4705" t="str">
            <v>PB20INV1637</v>
          </cell>
          <cell r="F4705" t="str">
            <v>Life Style international Pvt Ltd</v>
          </cell>
          <cell r="G4705" t="str">
            <v>Hosakote</v>
          </cell>
        </row>
        <row r="4706">
          <cell r="E4706" t="str">
            <v>PB20INV1637</v>
          </cell>
          <cell r="F4706" t="str">
            <v>Life Style international Pvt Ltd</v>
          </cell>
          <cell r="G4706" t="str">
            <v>Hosakote</v>
          </cell>
        </row>
        <row r="4707">
          <cell r="E4707" t="str">
            <v>PB20INV1637</v>
          </cell>
          <cell r="F4707" t="str">
            <v>Life Style international Pvt Ltd</v>
          </cell>
          <cell r="G4707" t="str">
            <v>Hosakote</v>
          </cell>
        </row>
        <row r="4708">
          <cell r="E4708" t="str">
            <v>PB20INV1637</v>
          </cell>
          <cell r="F4708" t="str">
            <v>Life Style international Pvt Ltd</v>
          </cell>
          <cell r="G4708" t="str">
            <v>Hosakote</v>
          </cell>
        </row>
        <row r="4709">
          <cell r="E4709" t="str">
            <v>PB20INV1637</v>
          </cell>
          <cell r="F4709" t="str">
            <v>Life Style international Pvt Ltd</v>
          </cell>
          <cell r="G4709" t="str">
            <v>Hosakote</v>
          </cell>
        </row>
        <row r="4710">
          <cell r="E4710" t="str">
            <v>PB20INV1637</v>
          </cell>
          <cell r="F4710" t="str">
            <v>Life Style international Pvt Ltd</v>
          </cell>
          <cell r="G4710" t="str">
            <v>Hosakote</v>
          </cell>
        </row>
        <row r="4711">
          <cell r="E4711" t="str">
            <v>PB20INV1640</v>
          </cell>
          <cell r="F4711" t="str">
            <v>Life Style international Pvt Ltd</v>
          </cell>
          <cell r="G4711" t="str">
            <v>Hosakote</v>
          </cell>
        </row>
        <row r="4712">
          <cell r="E4712" t="str">
            <v>PB20INV1640</v>
          </cell>
          <cell r="F4712" t="str">
            <v>Life Style international Pvt Ltd</v>
          </cell>
          <cell r="G4712" t="str">
            <v>Hosakote</v>
          </cell>
        </row>
        <row r="4713">
          <cell r="E4713" t="str">
            <v>PB20INV1640</v>
          </cell>
          <cell r="F4713" t="str">
            <v>Life Style international Pvt Ltd</v>
          </cell>
          <cell r="G4713" t="str">
            <v>Hosakote</v>
          </cell>
        </row>
        <row r="4714">
          <cell r="E4714" t="str">
            <v>PB20INV1640</v>
          </cell>
          <cell r="F4714" t="str">
            <v>Life Style international Pvt Ltd</v>
          </cell>
          <cell r="G4714" t="str">
            <v>Hosakote</v>
          </cell>
        </row>
        <row r="4715">
          <cell r="E4715" t="str">
            <v>PB20INV1640</v>
          </cell>
          <cell r="F4715" t="str">
            <v>Life Style international Pvt Ltd</v>
          </cell>
          <cell r="G4715" t="str">
            <v>Hosakote</v>
          </cell>
        </row>
        <row r="4716">
          <cell r="E4716" t="str">
            <v>PB20INV1640</v>
          </cell>
          <cell r="F4716" t="str">
            <v>Life Style international Pvt Ltd</v>
          </cell>
          <cell r="G4716" t="str">
            <v>Hosakote</v>
          </cell>
        </row>
        <row r="4717">
          <cell r="E4717" t="str">
            <v>PB20INV1640</v>
          </cell>
          <cell r="F4717" t="str">
            <v>Life Style international Pvt Ltd</v>
          </cell>
          <cell r="G4717" t="str">
            <v>Hosakote</v>
          </cell>
        </row>
        <row r="4718">
          <cell r="E4718" t="str">
            <v>PB20INV1640</v>
          </cell>
          <cell r="F4718" t="str">
            <v>Life Style international Pvt Ltd</v>
          </cell>
          <cell r="G4718" t="str">
            <v>Hosakote</v>
          </cell>
        </row>
        <row r="4719">
          <cell r="E4719" t="str">
            <v>PB20INV1640</v>
          </cell>
          <cell r="F4719" t="str">
            <v>Life Style international Pvt Ltd</v>
          </cell>
          <cell r="G4719" t="str">
            <v>Hosakote</v>
          </cell>
        </row>
        <row r="4720">
          <cell r="E4720" t="str">
            <v>PB20INV1640</v>
          </cell>
          <cell r="F4720" t="str">
            <v>Life Style international Pvt Ltd</v>
          </cell>
          <cell r="G4720" t="str">
            <v>Hosakote</v>
          </cell>
        </row>
        <row r="4721">
          <cell r="E4721" t="str">
            <v>PB20INV1640</v>
          </cell>
          <cell r="F4721" t="str">
            <v>Life Style international Pvt Ltd</v>
          </cell>
          <cell r="G4721" t="str">
            <v>Hosakote</v>
          </cell>
        </row>
        <row r="4722">
          <cell r="E4722" t="str">
            <v>PB20INV1640</v>
          </cell>
          <cell r="F4722" t="str">
            <v>Life Style international Pvt Ltd</v>
          </cell>
          <cell r="G4722" t="str">
            <v>Hosakote</v>
          </cell>
        </row>
        <row r="4723">
          <cell r="E4723" t="str">
            <v>PB20INV1640</v>
          </cell>
          <cell r="F4723" t="str">
            <v>Life Style international Pvt Ltd</v>
          </cell>
          <cell r="G4723" t="str">
            <v>Hosakote</v>
          </cell>
        </row>
        <row r="4724">
          <cell r="E4724" t="str">
            <v>PB20INV1638</v>
          </cell>
          <cell r="F4724" t="str">
            <v>Life Style international Pvt Ltd</v>
          </cell>
          <cell r="G4724" t="str">
            <v>Belgaum</v>
          </cell>
        </row>
        <row r="4725">
          <cell r="E4725" t="str">
            <v>PB20INV1638</v>
          </cell>
          <cell r="F4725" t="str">
            <v>Life Style international Pvt Ltd</v>
          </cell>
          <cell r="G4725" t="str">
            <v>Belgaum</v>
          </cell>
        </row>
        <row r="4726">
          <cell r="E4726" t="str">
            <v>PB20INV1638</v>
          </cell>
          <cell r="F4726" t="str">
            <v>Life Style international Pvt Ltd</v>
          </cell>
          <cell r="G4726" t="str">
            <v>Belgaum</v>
          </cell>
        </row>
        <row r="4727">
          <cell r="E4727" t="str">
            <v>PB20INV1638</v>
          </cell>
          <cell r="F4727" t="str">
            <v>Life Style international Pvt Ltd</v>
          </cell>
          <cell r="G4727" t="str">
            <v>Belgaum</v>
          </cell>
        </row>
        <row r="4728">
          <cell r="E4728" t="str">
            <v>PB20INV1638</v>
          </cell>
          <cell r="F4728" t="str">
            <v>Life Style international Pvt Ltd</v>
          </cell>
          <cell r="G4728" t="str">
            <v>Belgaum</v>
          </cell>
        </row>
        <row r="4729">
          <cell r="E4729" t="str">
            <v>PB20INV1638</v>
          </cell>
          <cell r="F4729" t="str">
            <v>Life Style international Pvt Ltd</v>
          </cell>
          <cell r="G4729" t="str">
            <v>Belgaum</v>
          </cell>
        </row>
        <row r="4730">
          <cell r="E4730" t="str">
            <v>PB20INV1638</v>
          </cell>
          <cell r="F4730" t="str">
            <v>Life Style international Pvt Ltd</v>
          </cell>
          <cell r="G4730" t="str">
            <v>Belgaum</v>
          </cell>
        </row>
        <row r="4731">
          <cell r="E4731" t="str">
            <v>PB20INV1638</v>
          </cell>
          <cell r="F4731" t="str">
            <v>Life Style international Pvt Ltd</v>
          </cell>
          <cell r="G4731" t="str">
            <v>Belgaum</v>
          </cell>
        </row>
        <row r="4732">
          <cell r="E4732" t="str">
            <v>PB20INV1638</v>
          </cell>
          <cell r="F4732" t="str">
            <v>Life Style international Pvt Ltd</v>
          </cell>
          <cell r="G4732" t="str">
            <v>Belgaum</v>
          </cell>
        </row>
        <row r="4733">
          <cell r="E4733" t="str">
            <v>PB20INV1638</v>
          </cell>
          <cell r="F4733" t="str">
            <v>Life Style international Pvt Ltd</v>
          </cell>
          <cell r="G4733" t="str">
            <v>Belgaum</v>
          </cell>
        </row>
        <row r="4734">
          <cell r="E4734" t="str">
            <v>PB20INV1639</v>
          </cell>
          <cell r="F4734" t="str">
            <v>Life Style international Pvt Ltd</v>
          </cell>
          <cell r="G4734" t="str">
            <v>Karimnagar</v>
          </cell>
        </row>
        <row r="4735">
          <cell r="E4735" t="str">
            <v>PB20INV1639</v>
          </cell>
          <cell r="F4735" t="str">
            <v>Life Style international Pvt Ltd</v>
          </cell>
          <cell r="G4735" t="str">
            <v>Karimnagar</v>
          </cell>
        </row>
        <row r="4736">
          <cell r="E4736" t="str">
            <v>PB20INV1639</v>
          </cell>
          <cell r="F4736" t="str">
            <v>Life Style international Pvt Ltd</v>
          </cell>
          <cell r="G4736" t="str">
            <v>Karimnagar</v>
          </cell>
        </row>
        <row r="4737">
          <cell r="E4737" t="str">
            <v>PB20INV1639</v>
          </cell>
          <cell r="F4737" t="str">
            <v>Life Style international Pvt Ltd</v>
          </cell>
          <cell r="G4737" t="str">
            <v>Karimnagar</v>
          </cell>
        </row>
        <row r="4738">
          <cell r="E4738" t="str">
            <v>PB20INV1639</v>
          </cell>
          <cell r="F4738" t="str">
            <v>Life Style international Pvt Ltd</v>
          </cell>
          <cell r="G4738" t="str">
            <v>Karimnagar</v>
          </cell>
        </row>
        <row r="4739">
          <cell r="E4739" t="str">
            <v>PB20INV1639</v>
          </cell>
          <cell r="F4739" t="str">
            <v>Life Style international Pvt Ltd</v>
          </cell>
          <cell r="G4739" t="str">
            <v>Karimnagar</v>
          </cell>
        </row>
        <row r="4740">
          <cell r="E4740" t="str">
            <v>PB20INV1639</v>
          </cell>
          <cell r="F4740" t="str">
            <v>Life Style international Pvt Ltd</v>
          </cell>
          <cell r="G4740" t="str">
            <v>Karimnagar</v>
          </cell>
        </row>
        <row r="4741">
          <cell r="E4741" t="str">
            <v>PB20INV1639</v>
          </cell>
          <cell r="F4741" t="str">
            <v>Life Style international Pvt Ltd</v>
          </cell>
          <cell r="G4741" t="str">
            <v>Karimnagar</v>
          </cell>
        </row>
        <row r="4742">
          <cell r="E4742" t="str">
            <v>PB20INV1639</v>
          </cell>
          <cell r="F4742" t="str">
            <v>Life Style international Pvt Ltd</v>
          </cell>
          <cell r="G4742" t="str">
            <v>Karimnagar</v>
          </cell>
        </row>
        <row r="4743">
          <cell r="E4743" t="str">
            <v>PB20INV1639</v>
          </cell>
          <cell r="F4743" t="str">
            <v>Life Style international Pvt Ltd</v>
          </cell>
          <cell r="G4743" t="str">
            <v>Karimnagar</v>
          </cell>
        </row>
        <row r="4744">
          <cell r="E4744" t="str">
            <v>PB20INV1639</v>
          </cell>
          <cell r="F4744" t="str">
            <v>Life Style international Pvt Ltd</v>
          </cell>
          <cell r="G4744" t="str">
            <v>Karimnagar</v>
          </cell>
        </row>
        <row r="4745">
          <cell r="E4745" t="str">
            <v>PB20INV1628</v>
          </cell>
          <cell r="F4745" t="str">
            <v>Tata Starbucks Pvt Ltd</v>
          </cell>
          <cell r="G4745" t="str">
            <v>Haryana</v>
          </cell>
        </row>
        <row r="4746">
          <cell r="E4746" t="str">
            <v>PB20INV1629</v>
          </cell>
          <cell r="F4746" t="str">
            <v>Spencers Retail Limited</v>
          </cell>
          <cell r="G4746" t="str">
            <v>Haryana</v>
          </cell>
        </row>
        <row r="4747">
          <cell r="E4747" t="str">
            <v>PB20INV1634</v>
          </cell>
          <cell r="F4747" t="str">
            <v>Life Style international Pvt Ltd</v>
          </cell>
          <cell r="G4747" t="str">
            <v>Bangalore</v>
          </cell>
        </row>
        <row r="4748">
          <cell r="E4748" t="str">
            <v>PB20INV1633</v>
          </cell>
          <cell r="F4748" t="str">
            <v>Life Style international Pvt Ltd</v>
          </cell>
          <cell r="G4748" t="str">
            <v>Bangalore</v>
          </cell>
        </row>
        <row r="4749">
          <cell r="E4749" t="str">
            <v>PB20INV1632</v>
          </cell>
          <cell r="F4749" t="str">
            <v>Life Style international Pvt Ltd</v>
          </cell>
          <cell r="G4749" t="str">
            <v>Bangalore</v>
          </cell>
        </row>
        <row r="4750">
          <cell r="E4750" t="str">
            <v>PB20INV1645</v>
          </cell>
          <cell r="F4750" t="str">
            <v>Trent Hypermarket Private Limited</v>
          </cell>
          <cell r="G4750" t="str">
            <v>Banjara Hills</v>
          </cell>
        </row>
        <row r="4751">
          <cell r="E4751" t="str">
            <v>PB20INV1645</v>
          </cell>
          <cell r="F4751" t="str">
            <v>Trent Hypermarket Private Limited</v>
          </cell>
          <cell r="G4751" t="str">
            <v>Banjara Hills</v>
          </cell>
        </row>
        <row r="4752">
          <cell r="E4752" t="str">
            <v>PB20INV1645</v>
          </cell>
          <cell r="F4752" t="str">
            <v>Trent Hypermarket Private Limited</v>
          </cell>
          <cell r="G4752" t="str">
            <v>Banjara Hills</v>
          </cell>
        </row>
        <row r="4753">
          <cell r="E4753" t="str">
            <v>PB20INV1645</v>
          </cell>
          <cell r="F4753" t="str">
            <v>Trent Hypermarket Private Limited</v>
          </cell>
          <cell r="G4753" t="str">
            <v>Banjara Hills</v>
          </cell>
        </row>
        <row r="4754">
          <cell r="E4754" t="str">
            <v>PB20INV1642</v>
          </cell>
          <cell r="F4754" t="str">
            <v>TCS TEXTILE &amp; APPAREL INDIA P LTD</v>
          </cell>
          <cell r="G4754" t="str">
            <v>Coimbatore</v>
          </cell>
        </row>
        <row r="4755">
          <cell r="E4755" t="str">
            <v>PB20INV1644</v>
          </cell>
          <cell r="F4755" t="str">
            <v>TCS TEXTILE &amp; APPAREL INDIA P LTD</v>
          </cell>
          <cell r="G4755" t="str">
            <v>Coimbatore</v>
          </cell>
        </row>
        <row r="4756">
          <cell r="E4756" t="str">
            <v>PB20INV1641</v>
          </cell>
          <cell r="F4756" t="str">
            <v>TCS TEXTILE &amp; APPAREL INDIA P LTD</v>
          </cell>
          <cell r="G4756" t="str">
            <v>Salem</v>
          </cell>
        </row>
        <row r="4757">
          <cell r="E4757" t="str">
            <v>PB20INV1643</v>
          </cell>
          <cell r="F4757" t="str">
            <v>TCS TEXTILE &amp; APPAREL INDIA P LTD</v>
          </cell>
          <cell r="G4757" t="str">
            <v>Salem</v>
          </cell>
        </row>
        <row r="4758">
          <cell r="E4758" t="str">
            <v>PIT/DEMO/OUT/0112</v>
          </cell>
          <cell r="F4758" t="str">
            <v xml:space="preserve">Miltec Equipments And Systems Pvt </v>
          </cell>
          <cell r="G4758" t="str">
            <v>Hyderabad</v>
          </cell>
        </row>
        <row r="4759">
          <cell r="E4759" t="str">
            <v>QB20INV0856</v>
          </cell>
          <cell r="F4759" t="str">
            <v>RIBA Textiles Limited</v>
          </cell>
          <cell r="G4759" t="str">
            <v>Panipat</v>
          </cell>
        </row>
        <row r="4760">
          <cell r="E4760" t="str">
            <v>QB20INV0857</v>
          </cell>
          <cell r="F4760" t="str">
            <v>Instakart Services Private Limited</v>
          </cell>
          <cell r="G4760" t="str">
            <v>Nelmangla</v>
          </cell>
        </row>
        <row r="4761">
          <cell r="E4761" t="str">
            <v>PIT20INV00044</v>
          </cell>
          <cell r="F4761" t="str">
            <v>Aditech ICT Private Limited</v>
          </cell>
          <cell r="G4761" t="str">
            <v>Navi Mumbai</v>
          </cell>
        </row>
        <row r="4762">
          <cell r="E4762" t="str">
            <v>PB20INV1676</v>
          </cell>
          <cell r="F4762" t="str">
            <v>Smart Solutions</v>
          </cell>
          <cell r="G4762" t="str">
            <v>New Delhi</v>
          </cell>
        </row>
        <row r="4763">
          <cell r="E4763" t="str">
            <v>PB20INV1676</v>
          </cell>
          <cell r="F4763" t="str">
            <v>Smart Solutions</v>
          </cell>
          <cell r="G4763" t="str">
            <v>New Delhi</v>
          </cell>
        </row>
        <row r="4764">
          <cell r="E4764" t="str">
            <v>PB20INV1676</v>
          </cell>
          <cell r="F4764" t="str">
            <v>Smart Solutions</v>
          </cell>
          <cell r="G4764" t="str">
            <v>New Delhi</v>
          </cell>
        </row>
        <row r="4765">
          <cell r="E4765" t="str">
            <v>PB20INV1676</v>
          </cell>
          <cell r="F4765" t="str">
            <v>Smart Solutions</v>
          </cell>
          <cell r="G4765" t="str">
            <v>New Delhi</v>
          </cell>
        </row>
        <row r="4766">
          <cell r="E4766" t="str">
            <v>PB20INV1676</v>
          </cell>
          <cell r="F4766" t="str">
            <v>Smart Solutions</v>
          </cell>
          <cell r="G4766" t="str">
            <v>New Delhi</v>
          </cell>
        </row>
        <row r="4767">
          <cell r="E4767" t="str">
            <v>PB20INV1676</v>
          </cell>
          <cell r="F4767" t="str">
            <v>Smart Solutions</v>
          </cell>
          <cell r="G4767" t="str">
            <v>New Delhi</v>
          </cell>
        </row>
        <row r="4768">
          <cell r="E4768" t="str">
            <v>PB20INV1673</v>
          </cell>
          <cell r="F4768" t="str">
            <v>ITeSys Technologies Pvt Ltd/Prime Barcode Solutions</v>
          </cell>
          <cell r="G4768" t="str">
            <v>Secunderabad</v>
          </cell>
        </row>
        <row r="4769">
          <cell r="E4769" t="str">
            <v>PB20INV1673</v>
          </cell>
          <cell r="F4769" t="str">
            <v>ITeSys Technologies Pvt Ltd/Prime Barcode Solutions</v>
          </cell>
          <cell r="G4769" t="str">
            <v>Secunderabad</v>
          </cell>
        </row>
        <row r="4770">
          <cell r="E4770" t="str">
            <v>PB20INV1673</v>
          </cell>
          <cell r="F4770" t="str">
            <v>ITeSys Technologies Pvt Ltd/Prime Barcode Solutions</v>
          </cell>
          <cell r="G4770" t="str">
            <v>Secunderabad</v>
          </cell>
        </row>
        <row r="4771">
          <cell r="E4771" t="str">
            <v>PB20INV1673</v>
          </cell>
          <cell r="F4771" t="str">
            <v>ITeSys Technologies Pvt Ltd/Prime Barcode Solutions</v>
          </cell>
          <cell r="G4771" t="str">
            <v>Secunderabad</v>
          </cell>
        </row>
        <row r="4772">
          <cell r="E4772" t="str">
            <v>PB20INV1673</v>
          </cell>
          <cell r="F4772" t="str">
            <v>ITeSys Technologies Pvt Ltd/Prime Barcode Solutions</v>
          </cell>
          <cell r="G4772" t="str">
            <v>Secunderabad</v>
          </cell>
        </row>
        <row r="4773">
          <cell r="E4773" t="str">
            <v>PB20INV1667</v>
          </cell>
          <cell r="F4773" t="str">
            <v>ITeSys Technologies Pvt Ltd/Prime Barcode Solutions</v>
          </cell>
          <cell r="G4773" t="str">
            <v>Secunderabad</v>
          </cell>
        </row>
        <row r="4774">
          <cell r="E4774" t="str">
            <v>PB20INV1667</v>
          </cell>
          <cell r="F4774" t="str">
            <v>ITeSys Technologies Pvt Ltd/Prime Barcode Solutions</v>
          </cell>
          <cell r="G4774" t="str">
            <v>Secunderabad</v>
          </cell>
        </row>
        <row r="4775">
          <cell r="E4775" t="str">
            <v>PB20INV1675</v>
          </cell>
          <cell r="F4775" t="str">
            <v>Hollasons Trading Company Private Limited</v>
          </cell>
          <cell r="G4775" t="str">
            <v>Bangalore</v>
          </cell>
        </row>
        <row r="4776">
          <cell r="E4776" t="str">
            <v>PB20INV1675</v>
          </cell>
          <cell r="F4776" t="str">
            <v>Hollasons Trading Company Private Limited</v>
          </cell>
          <cell r="G4776" t="str">
            <v>Bangalore</v>
          </cell>
        </row>
        <row r="4777">
          <cell r="E4777" t="str">
            <v>PB20INV1675</v>
          </cell>
          <cell r="F4777" t="str">
            <v>Hollasons Trading Company Private Limited</v>
          </cell>
          <cell r="G4777" t="str">
            <v>Bangalore</v>
          </cell>
        </row>
        <row r="4778">
          <cell r="E4778" t="str">
            <v>PB20INV1675</v>
          </cell>
          <cell r="F4778" t="str">
            <v>Hollasons Trading Company Private Limited</v>
          </cell>
          <cell r="G4778" t="str">
            <v>Bangalore</v>
          </cell>
        </row>
        <row r="4779">
          <cell r="E4779" t="str">
            <v>PB20INV1653</v>
          </cell>
          <cell r="F4779" t="str">
            <v>Aegis Infoware Private Limited</v>
          </cell>
          <cell r="G4779" t="str">
            <v>Ahmedabad</v>
          </cell>
        </row>
        <row r="4780">
          <cell r="E4780" t="str">
            <v>PB20INV1650</v>
          </cell>
          <cell r="F4780" t="str">
            <v>Hardcastle Restaurants Pvt Ltd</v>
          </cell>
          <cell r="G4780" t="str">
            <v>Ahmedabad</v>
          </cell>
        </row>
        <row r="4781">
          <cell r="E4781" t="str">
            <v>PB20INV1650</v>
          </cell>
          <cell r="F4781" t="str">
            <v>Hardcastle Restaurants Pvt Ltd</v>
          </cell>
          <cell r="G4781" t="str">
            <v>Ahmedabad</v>
          </cell>
        </row>
        <row r="4782">
          <cell r="E4782" t="str">
            <v>PB20INV1650</v>
          </cell>
          <cell r="F4782" t="str">
            <v>Hardcastle Restaurants Pvt Ltd</v>
          </cell>
          <cell r="G4782" t="str">
            <v>Ahmedabad</v>
          </cell>
        </row>
        <row r="4783">
          <cell r="E4783" t="str">
            <v>PB20INV1651</v>
          </cell>
          <cell r="F4783" t="str">
            <v>Hardcastle Restaurants Pvt Ltd</v>
          </cell>
          <cell r="G4783" t="str">
            <v>Thanisandra</v>
          </cell>
        </row>
        <row r="4784">
          <cell r="E4784" t="str">
            <v>PB20INV1651</v>
          </cell>
          <cell r="F4784" t="str">
            <v>Hardcastle Restaurants Pvt Ltd</v>
          </cell>
          <cell r="G4784" t="str">
            <v>Thanisandra</v>
          </cell>
        </row>
        <row r="4785">
          <cell r="E4785" t="str">
            <v>PB20INV1651</v>
          </cell>
          <cell r="F4785" t="str">
            <v>Hardcastle Restaurants Pvt Ltd</v>
          </cell>
          <cell r="G4785" t="str">
            <v>Thanisandra</v>
          </cell>
        </row>
        <row r="4786">
          <cell r="E4786" t="str">
            <v>PB20INV1651</v>
          </cell>
          <cell r="F4786" t="str">
            <v>Hardcastle Restaurants Pvt Ltd</v>
          </cell>
          <cell r="G4786" t="str">
            <v>Thanisandra</v>
          </cell>
        </row>
        <row r="4787">
          <cell r="E4787" t="str">
            <v>PB20INV1652</v>
          </cell>
          <cell r="F4787" t="str">
            <v>Burger King India Pvt Ltd</v>
          </cell>
          <cell r="G4787" t="str">
            <v>Koramangla</v>
          </cell>
        </row>
        <row r="4788">
          <cell r="E4788" t="str">
            <v>PB20INV1649</v>
          </cell>
          <cell r="F4788" t="str">
            <v>Quinta Systems Pvt Ltd</v>
          </cell>
          <cell r="G4788" t="str">
            <v>Bangalore</v>
          </cell>
        </row>
        <row r="4789">
          <cell r="E4789" t="str">
            <v>PB20INV1661</v>
          </cell>
          <cell r="F4789" t="str">
            <v>Saroos Departmental Store</v>
          </cell>
          <cell r="G4789" t="str">
            <v>Bangalore</v>
          </cell>
        </row>
        <row r="4790">
          <cell r="E4790" t="str">
            <v>PB20INV1661</v>
          </cell>
          <cell r="F4790" t="str">
            <v>Saroos Departmental Store</v>
          </cell>
          <cell r="G4790" t="str">
            <v>Bangalore</v>
          </cell>
        </row>
        <row r="4791">
          <cell r="E4791" t="str">
            <v>PB20INV1537</v>
          </cell>
          <cell r="F4791" t="str">
            <v>AASHITECH</v>
          </cell>
          <cell r="G4791" t="str">
            <v>Pune</v>
          </cell>
        </row>
        <row r="4792">
          <cell r="E4792" t="str">
            <v>PB20INV1537</v>
          </cell>
          <cell r="F4792" t="str">
            <v>AASHITECH</v>
          </cell>
          <cell r="G4792" t="str">
            <v>Pune</v>
          </cell>
        </row>
        <row r="4793">
          <cell r="E4793" t="str">
            <v>PB20INV1647</v>
          </cell>
          <cell r="F4793" t="str">
            <v>India Retails &amp; Hospitality Pvt Ltd</v>
          </cell>
          <cell r="G4793" t="str">
            <v>Bangalore</v>
          </cell>
        </row>
        <row r="4794">
          <cell r="E4794" t="str">
            <v>PB20INV1647</v>
          </cell>
          <cell r="F4794" t="str">
            <v>India Retails &amp; Hospitality Pvt Ltd</v>
          </cell>
          <cell r="G4794" t="str">
            <v>Bangalore</v>
          </cell>
        </row>
        <row r="4795">
          <cell r="E4795" t="str">
            <v>PB20INV1654</v>
          </cell>
          <cell r="F4795" t="str">
            <v>Aegis Infoware Private Limited</v>
          </cell>
          <cell r="G4795" t="str">
            <v>Ahmedabad</v>
          </cell>
        </row>
        <row r="4796">
          <cell r="E4796" t="str">
            <v>PB20INV1654</v>
          </cell>
          <cell r="F4796" t="str">
            <v>Aegis Infoware Private Limited</v>
          </cell>
          <cell r="G4796" t="str">
            <v>Ahmedabad</v>
          </cell>
        </row>
        <row r="4797">
          <cell r="E4797" t="str">
            <v>PB20INV1658</v>
          </cell>
          <cell r="F4797" t="str">
            <v>Smart Solutions</v>
          </cell>
          <cell r="G4797" t="str">
            <v>New Delhi</v>
          </cell>
        </row>
        <row r="4798">
          <cell r="E4798" t="str">
            <v>PB20INV1658</v>
          </cell>
          <cell r="F4798" t="str">
            <v>Smart Solutions</v>
          </cell>
          <cell r="G4798" t="str">
            <v>New Delhi</v>
          </cell>
        </row>
        <row r="4799">
          <cell r="E4799" t="str">
            <v>PB20INV1648</v>
          </cell>
          <cell r="F4799" t="str">
            <v>Rajkamal Barscan Systems Pvt ltd</v>
          </cell>
          <cell r="G4799" t="str">
            <v>Bhiwandi</v>
          </cell>
        </row>
        <row r="4800">
          <cell r="E4800" t="str">
            <v>PB20INV1655</v>
          </cell>
          <cell r="F4800" t="str">
            <v>Supreme Computers India (P) Ltd</v>
          </cell>
          <cell r="G4800" t="str">
            <v>Coimbatore</v>
          </cell>
        </row>
        <row r="4801">
          <cell r="E4801" t="str">
            <v>PB20INV1659</v>
          </cell>
          <cell r="F4801" t="str">
            <v>HYTEK MARKETING</v>
          </cell>
          <cell r="G4801" t="str">
            <v>Kolhapur</v>
          </cell>
        </row>
        <row r="4802">
          <cell r="E4802" t="str">
            <v>PB20INV1659</v>
          </cell>
          <cell r="F4802" t="str">
            <v>HYTEK MARKETING</v>
          </cell>
          <cell r="G4802" t="str">
            <v>Kolhapur</v>
          </cell>
        </row>
        <row r="4803">
          <cell r="E4803" t="str">
            <v>PB20INV1670</v>
          </cell>
          <cell r="F4803" t="str">
            <v>ITeSys Technologies Pvt Ltd</v>
          </cell>
          <cell r="G4803" t="str">
            <v>Bangalore</v>
          </cell>
        </row>
        <row r="4804">
          <cell r="E4804" t="str">
            <v>PB20INV1670</v>
          </cell>
          <cell r="F4804" t="str">
            <v>ITeSys Technologies Pvt Ltd</v>
          </cell>
          <cell r="G4804" t="str">
            <v>Bangalore</v>
          </cell>
        </row>
        <row r="4805">
          <cell r="E4805" t="str">
            <v>PB20INV1670</v>
          </cell>
          <cell r="F4805" t="str">
            <v>ITeSys Technologies Pvt Ltd</v>
          </cell>
          <cell r="G4805" t="str">
            <v>Bangalore</v>
          </cell>
        </row>
        <row r="4806">
          <cell r="E4806" t="str">
            <v>PB20INV1670</v>
          </cell>
          <cell r="F4806" t="str">
            <v>ITeSys Technologies Pvt Ltd</v>
          </cell>
          <cell r="G4806" t="str">
            <v>Bangalore</v>
          </cell>
        </row>
        <row r="4807">
          <cell r="E4807" t="str">
            <v>PB20INV1672</v>
          </cell>
          <cell r="F4807" t="str">
            <v xml:space="preserve">Sivasakthi Enterprises </v>
          </cell>
          <cell r="G4807" t="str">
            <v>Chennai</v>
          </cell>
        </row>
        <row r="4808">
          <cell r="E4808" t="str">
            <v>PB20INV1672</v>
          </cell>
          <cell r="F4808" t="str">
            <v xml:space="preserve">Sivasakthi Enterprises </v>
          </cell>
          <cell r="G4808" t="str">
            <v>Chennai</v>
          </cell>
        </row>
        <row r="4809">
          <cell r="E4809" t="str">
            <v>PB20INV1672</v>
          </cell>
          <cell r="F4809" t="str">
            <v xml:space="preserve">Sivasakthi Enterprises </v>
          </cell>
          <cell r="G4809" t="str">
            <v>Chennai</v>
          </cell>
        </row>
        <row r="4810">
          <cell r="E4810" t="str">
            <v>PB20INV1672</v>
          </cell>
          <cell r="F4810" t="str">
            <v xml:space="preserve">Sivasakthi Enterprises </v>
          </cell>
          <cell r="G4810" t="str">
            <v>Chennai</v>
          </cell>
        </row>
        <row r="4811">
          <cell r="E4811" t="str">
            <v>PB20INV1657</v>
          </cell>
          <cell r="F4811" t="str">
            <v>ITecSys Technologies Pvt Ltd /Paramount Office Systems Pvt Ltd</v>
          </cell>
          <cell r="G4811" t="str">
            <v>Vishakapatnam</v>
          </cell>
        </row>
        <row r="4812">
          <cell r="E4812" t="str">
            <v>PB20INV1657</v>
          </cell>
          <cell r="F4812" t="str">
            <v>ITecSys Technologies Pvt Ltd /Paramount Office Systems Pvt Ltd</v>
          </cell>
          <cell r="G4812" t="str">
            <v>Vishakapatnam</v>
          </cell>
        </row>
        <row r="4813">
          <cell r="E4813" t="str">
            <v>PB20INV1657</v>
          </cell>
          <cell r="F4813" t="str">
            <v>ITecSys Technologies Pvt Ltd /Paramount Office Systems Pvt Ltd</v>
          </cell>
          <cell r="G4813" t="str">
            <v>Vishakapatnam</v>
          </cell>
        </row>
        <row r="4814">
          <cell r="E4814" t="str">
            <v>PB20INV1662</v>
          </cell>
          <cell r="F4814" t="str">
            <v>Equinox India Enterprises</v>
          </cell>
          <cell r="G4814" t="str">
            <v>Goa</v>
          </cell>
        </row>
        <row r="4815">
          <cell r="E4815" t="str">
            <v>PB20INV1662</v>
          </cell>
          <cell r="F4815" t="str">
            <v>Equinox India Enterprises</v>
          </cell>
          <cell r="G4815" t="str">
            <v>Goa</v>
          </cell>
        </row>
        <row r="4816">
          <cell r="E4816" t="str">
            <v>PB20INV1662</v>
          </cell>
          <cell r="F4816" t="str">
            <v>Equinox India Enterprises</v>
          </cell>
          <cell r="G4816" t="str">
            <v>Goa</v>
          </cell>
        </row>
        <row r="4817">
          <cell r="E4817" t="str">
            <v>PB20INV1662</v>
          </cell>
          <cell r="F4817" t="str">
            <v>Equinox India Enterprises</v>
          </cell>
          <cell r="G4817" t="str">
            <v>Goa</v>
          </cell>
        </row>
        <row r="4818">
          <cell r="E4818" t="str">
            <v>PB20INV1662</v>
          </cell>
          <cell r="F4818" t="str">
            <v>Equinox India Enterprises</v>
          </cell>
          <cell r="G4818" t="str">
            <v>Goa</v>
          </cell>
        </row>
        <row r="4819">
          <cell r="E4819" t="str">
            <v>PB20INV1662</v>
          </cell>
          <cell r="F4819" t="str">
            <v>Equinox India Enterprises</v>
          </cell>
          <cell r="G4819" t="str">
            <v>Goa</v>
          </cell>
        </row>
        <row r="4820">
          <cell r="E4820" t="str">
            <v>PB20INV1662</v>
          </cell>
          <cell r="F4820" t="str">
            <v>Equinox India Enterprises</v>
          </cell>
          <cell r="G4820" t="str">
            <v>Goa</v>
          </cell>
        </row>
        <row r="4821">
          <cell r="E4821" t="str">
            <v>PB20INV1666</v>
          </cell>
          <cell r="F4821" t="str">
            <v>Ratnadeep Retail Pvt Limited</v>
          </cell>
          <cell r="G4821" t="str">
            <v>Secunderabad</v>
          </cell>
        </row>
        <row r="4822">
          <cell r="E4822" t="str">
            <v>PB20INV1666</v>
          </cell>
          <cell r="F4822" t="str">
            <v>Ratnadeep Retail Pvt Limited</v>
          </cell>
          <cell r="G4822" t="str">
            <v>Secunderabad</v>
          </cell>
        </row>
        <row r="4823">
          <cell r="E4823" t="str">
            <v>PB20INV1666</v>
          </cell>
          <cell r="F4823" t="str">
            <v>Ratnadeep Retail Pvt Limited</v>
          </cell>
          <cell r="G4823" t="str">
            <v>Secunderabad</v>
          </cell>
        </row>
        <row r="4824">
          <cell r="E4824" t="str">
            <v>PB20INV1666</v>
          </cell>
          <cell r="F4824" t="str">
            <v>Ratnadeep Retail Pvt Limited</v>
          </cell>
          <cell r="G4824" t="str">
            <v>Secunderabad</v>
          </cell>
        </row>
        <row r="4825">
          <cell r="E4825" t="str">
            <v>PB20INV1666</v>
          </cell>
          <cell r="F4825" t="str">
            <v>Ratnadeep Retail Pvt Limited</v>
          </cell>
          <cell r="G4825" t="str">
            <v>Secunderabad</v>
          </cell>
        </row>
        <row r="4826">
          <cell r="E4826" t="str">
            <v>PB20INV1666</v>
          </cell>
          <cell r="F4826" t="str">
            <v>Ratnadeep Retail Pvt Limited</v>
          </cell>
          <cell r="G4826" t="str">
            <v>Secunderabad</v>
          </cell>
        </row>
        <row r="4827">
          <cell r="E4827" t="str">
            <v>PB20INV1666</v>
          </cell>
          <cell r="F4827" t="str">
            <v>Ratnadeep Retail Pvt Limited</v>
          </cell>
          <cell r="G4827" t="str">
            <v>Secunderabad</v>
          </cell>
        </row>
        <row r="4828">
          <cell r="E4828" t="str">
            <v>PB20INV1666</v>
          </cell>
          <cell r="F4828" t="str">
            <v>Ratnadeep Retail Pvt Limited</v>
          </cell>
          <cell r="G4828" t="str">
            <v>Secunderabad</v>
          </cell>
        </row>
        <row r="4829">
          <cell r="E4829" t="str">
            <v>PB20INV1666</v>
          </cell>
          <cell r="F4829" t="str">
            <v>Ratnadeep Retail Pvt Limited</v>
          </cell>
          <cell r="G4829" t="str">
            <v>Secunderabad</v>
          </cell>
        </row>
        <row r="4830">
          <cell r="E4830" t="str">
            <v>PB20INV1665</v>
          </cell>
          <cell r="F4830" t="str">
            <v>Ratnadeep Retail Pvt Limited</v>
          </cell>
          <cell r="G4830" t="str">
            <v>Secunderabad</v>
          </cell>
        </row>
        <row r="4831">
          <cell r="E4831" t="str">
            <v>PB20INV1665</v>
          </cell>
          <cell r="F4831" t="str">
            <v>Ratnadeep Retail Pvt Limited</v>
          </cell>
          <cell r="G4831" t="str">
            <v>Secunderabad</v>
          </cell>
        </row>
        <row r="4832">
          <cell r="E4832" t="str">
            <v>PB20INV1665</v>
          </cell>
          <cell r="F4832" t="str">
            <v>Ratnadeep Retail Pvt Limited</v>
          </cell>
          <cell r="G4832" t="str">
            <v>Secunderabad</v>
          </cell>
        </row>
        <row r="4833">
          <cell r="E4833" t="str">
            <v>PB20INV1665</v>
          </cell>
          <cell r="F4833" t="str">
            <v>Ratnadeep Retail Pvt Limited</v>
          </cell>
          <cell r="G4833" t="str">
            <v>Secunderabad</v>
          </cell>
        </row>
        <row r="4834">
          <cell r="E4834" t="str">
            <v>PB20INV1665</v>
          </cell>
          <cell r="F4834" t="str">
            <v>Ratnadeep Retail Pvt Limited</v>
          </cell>
          <cell r="G4834" t="str">
            <v>Secunderabad</v>
          </cell>
        </row>
        <row r="4835">
          <cell r="E4835" t="str">
            <v>PB20INV1665</v>
          </cell>
          <cell r="F4835" t="str">
            <v>Ratnadeep Retail Pvt Limited</v>
          </cell>
          <cell r="G4835" t="str">
            <v>Secunderabad</v>
          </cell>
        </row>
        <row r="4836">
          <cell r="E4836" t="str">
            <v>PB20INV1665</v>
          </cell>
          <cell r="F4836" t="str">
            <v>Ratnadeep Retail Pvt Limited</v>
          </cell>
          <cell r="G4836" t="str">
            <v>Secunderabad</v>
          </cell>
        </row>
        <row r="4837">
          <cell r="E4837" t="str">
            <v>PB20INV1665</v>
          </cell>
          <cell r="F4837" t="str">
            <v>Ratnadeep Retail Pvt Limited</v>
          </cell>
          <cell r="G4837" t="str">
            <v>Secunderabad</v>
          </cell>
        </row>
        <row r="4838">
          <cell r="E4838" t="str">
            <v>PB20INV1665</v>
          </cell>
          <cell r="F4838" t="str">
            <v>Ratnadeep Retail Pvt Limited</v>
          </cell>
          <cell r="G4838" t="str">
            <v>Secunderabad</v>
          </cell>
        </row>
        <row r="4839">
          <cell r="E4839" t="str">
            <v>PB20INV1665</v>
          </cell>
          <cell r="F4839" t="str">
            <v>Ratnadeep Retail Pvt Limited</v>
          </cell>
          <cell r="G4839" t="str">
            <v>Secunderabad</v>
          </cell>
        </row>
        <row r="4840">
          <cell r="E4840" t="str">
            <v>PB20INV1669</v>
          </cell>
          <cell r="F4840" t="str">
            <v>Ratnadeep Retail Pvt Limited</v>
          </cell>
          <cell r="G4840" t="str">
            <v>Secunderabad</v>
          </cell>
        </row>
        <row r="4841">
          <cell r="E4841" t="str">
            <v>PB20INV1669</v>
          </cell>
          <cell r="F4841" t="str">
            <v>Ratnadeep Retail Pvt Limited</v>
          </cell>
          <cell r="G4841" t="str">
            <v>Secunderabad</v>
          </cell>
        </row>
        <row r="4842">
          <cell r="E4842" t="str">
            <v>PB20INV1669</v>
          </cell>
          <cell r="F4842" t="str">
            <v>Ratnadeep Retail Pvt Limited</v>
          </cell>
          <cell r="G4842" t="str">
            <v>Secunderabad</v>
          </cell>
        </row>
        <row r="4843">
          <cell r="E4843" t="str">
            <v>PB20INV1669</v>
          </cell>
          <cell r="F4843" t="str">
            <v>Ratnadeep Retail Pvt Limited</v>
          </cell>
          <cell r="G4843" t="str">
            <v>Secunderabad</v>
          </cell>
        </row>
        <row r="4844">
          <cell r="E4844" t="str">
            <v>PB20INV1669</v>
          </cell>
          <cell r="F4844" t="str">
            <v>Ratnadeep Retail Pvt Limited</v>
          </cell>
          <cell r="G4844" t="str">
            <v>Secunderabad</v>
          </cell>
        </row>
        <row r="4845">
          <cell r="E4845" t="str">
            <v>PB20INV1669</v>
          </cell>
          <cell r="F4845" t="str">
            <v>Ratnadeep Retail Pvt Limited</v>
          </cell>
          <cell r="G4845" t="str">
            <v>Secunderabad</v>
          </cell>
        </row>
        <row r="4846">
          <cell r="E4846" t="str">
            <v>PB20INV1669</v>
          </cell>
          <cell r="F4846" t="str">
            <v>Ratnadeep Retail Pvt Limited</v>
          </cell>
          <cell r="G4846" t="str">
            <v>Secunderabad</v>
          </cell>
        </row>
        <row r="4847">
          <cell r="E4847" t="str">
            <v>PB20INV1669</v>
          </cell>
          <cell r="F4847" t="str">
            <v>Ratnadeep Retail Pvt Limited</v>
          </cell>
          <cell r="G4847" t="str">
            <v>Secunderabad</v>
          </cell>
        </row>
        <row r="4848">
          <cell r="E4848" t="str">
            <v>PB20INV1669</v>
          </cell>
          <cell r="F4848" t="str">
            <v>Ratnadeep Retail Pvt Limited</v>
          </cell>
          <cell r="G4848" t="str">
            <v>Secunderabad</v>
          </cell>
        </row>
        <row r="4849">
          <cell r="E4849" t="str">
            <v>PB20INV1674</v>
          </cell>
          <cell r="F4849" t="str">
            <v>Smart Solutions</v>
          </cell>
          <cell r="G4849" t="str">
            <v>New Delhi</v>
          </cell>
        </row>
        <row r="4850">
          <cell r="E4850" t="str">
            <v>PB20INV1674</v>
          </cell>
          <cell r="F4850" t="str">
            <v>Smart Solutions</v>
          </cell>
          <cell r="G4850" t="str">
            <v>New Delhi</v>
          </cell>
        </row>
        <row r="4851">
          <cell r="E4851" t="str">
            <v>PB20INV1656</v>
          </cell>
          <cell r="F4851" t="str">
            <v>ITecSys Technologies Pvt Ltd/Paramount Office Systems Pvt Ltd</v>
          </cell>
          <cell r="G4851" t="str">
            <v>Vishakapatnam</v>
          </cell>
        </row>
        <row r="4852">
          <cell r="E4852" t="str">
            <v>PB20INV1656</v>
          </cell>
          <cell r="F4852" t="str">
            <v>ITecSys Technologies Pvt Ltd/Paramount Office Systems Pvt Ltd</v>
          </cell>
          <cell r="G4852" t="str">
            <v>Vishakapatnam</v>
          </cell>
        </row>
        <row r="4853">
          <cell r="E4853" t="str">
            <v>PB20INV1656</v>
          </cell>
          <cell r="F4853" t="str">
            <v>ITecSys Technologies Pvt Ltd/Paramount Office Systems Pvt Ltd</v>
          </cell>
          <cell r="G4853" t="str">
            <v>Vishakapatnam</v>
          </cell>
        </row>
        <row r="4854">
          <cell r="E4854" t="str">
            <v>PB20INV1668</v>
          </cell>
          <cell r="F4854" t="str">
            <v>Smart Solutions/Jehan Numa Palace Hotel Pvt Ltd</v>
          </cell>
          <cell r="G4854" t="str">
            <v>New Delhi/Bhopal</v>
          </cell>
        </row>
        <row r="4855">
          <cell r="E4855" t="str">
            <v>PB20INV1668</v>
          </cell>
          <cell r="F4855" t="str">
            <v>Smart Solutions/Jehan Numa Palace Hotel Pvt Ltd</v>
          </cell>
          <cell r="G4855" t="str">
            <v>New Delhi/Bhopal</v>
          </cell>
        </row>
        <row r="4856">
          <cell r="E4856" t="str">
            <v>PB20INV1668</v>
          </cell>
          <cell r="F4856" t="str">
            <v>Smart Solutions/Jehan Numa Palace Hotel Pvt Ltd</v>
          </cell>
          <cell r="G4856" t="str">
            <v>New Delhi/Bhopal</v>
          </cell>
        </row>
        <row r="4857">
          <cell r="E4857" t="str">
            <v>PB20INV1677</v>
          </cell>
          <cell r="F4857" t="str">
            <v>Hardcastle Restaurants Pvt Ltd</v>
          </cell>
          <cell r="G4857" t="str">
            <v>Ahmedabad</v>
          </cell>
        </row>
        <row r="4858">
          <cell r="E4858" t="str">
            <v>PB20INV1677</v>
          </cell>
          <cell r="F4858" t="str">
            <v>Hardcastle Restaurants Pvt Ltd</v>
          </cell>
          <cell r="G4858" t="str">
            <v>Ahmedabad</v>
          </cell>
        </row>
        <row r="4859">
          <cell r="E4859" t="str">
            <v>PB20INV1677</v>
          </cell>
          <cell r="F4859" t="str">
            <v>Hardcastle Restaurants Pvt Ltd</v>
          </cell>
          <cell r="G4859" t="str">
            <v>Ahmedabad</v>
          </cell>
        </row>
        <row r="4860">
          <cell r="E4860" t="str">
            <v>PB20INV1677</v>
          </cell>
          <cell r="F4860" t="str">
            <v>Hardcastle Restaurants Pvt Ltd</v>
          </cell>
          <cell r="G4860" t="str">
            <v>Ahmedabad</v>
          </cell>
        </row>
        <row r="4861">
          <cell r="E4861" t="str">
            <v>PB20INV1678</v>
          </cell>
          <cell r="F4861" t="str">
            <v>Hardcastle Restaurants Pvt Ltd</v>
          </cell>
          <cell r="G4861" t="str">
            <v>Kalyan</v>
          </cell>
        </row>
        <row r="4862">
          <cell r="E4862" t="str">
            <v>PB20INV1678</v>
          </cell>
          <cell r="F4862" t="str">
            <v>Hardcastle Restaurants Pvt Ltd</v>
          </cell>
          <cell r="G4862" t="str">
            <v>Kalyan</v>
          </cell>
        </row>
        <row r="4863">
          <cell r="E4863" t="str">
            <v>PB20INV1678</v>
          </cell>
          <cell r="F4863" t="str">
            <v>Hardcastle Restaurants Pvt Ltd</v>
          </cell>
          <cell r="G4863" t="str">
            <v>Kalyan</v>
          </cell>
        </row>
        <row r="4864">
          <cell r="E4864" t="str">
            <v>PB20INV1678</v>
          </cell>
          <cell r="F4864" t="str">
            <v>Hardcastle Restaurants Pvt Ltd</v>
          </cell>
          <cell r="G4864" t="str">
            <v>Kalyan</v>
          </cell>
        </row>
        <row r="4865">
          <cell r="E4865" t="str">
            <v>QBLR/NR/2021/0142</v>
          </cell>
          <cell r="F4865" t="str">
            <v>Communications Test Design India Pvt Ltd</v>
          </cell>
          <cell r="G4865" t="str">
            <v>Navi Mumbai</v>
          </cell>
        </row>
        <row r="4866">
          <cell r="E4866" t="str">
            <v>QBLR/DEMO/OUT/0285</v>
          </cell>
          <cell r="F4866" t="str">
            <v>Communications Test Design India Pvt Ltd</v>
          </cell>
          <cell r="G4866" t="str">
            <v>Gurgaon</v>
          </cell>
        </row>
        <row r="4867">
          <cell r="E4867" t="str">
            <v>QB20INV0871</v>
          </cell>
          <cell r="F4867" t="str">
            <v xml:space="preserve">SRD Coolings </v>
          </cell>
          <cell r="G4867" t="str">
            <v>Pune</v>
          </cell>
        </row>
        <row r="4868">
          <cell r="E4868" t="str">
            <v>QB20INV0871</v>
          </cell>
          <cell r="F4868" t="str">
            <v xml:space="preserve">SRD Coolings </v>
          </cell>
          <cell r="G4868" t="str">
            <v>Pune</v>
          </cell>
        </row>
        <row r="4869">
          <cell r="E4869" t="str">
            <v>QB20INV0779</v>
          </cell>
          <cell r="F4869" t="str">
            <v>20Cube Warehousing &amp; Distribution Pvt Ltd</v>
          </cell>
          <cell r="G4869" t="str">
            <v>Vijayawada</v>
          </cell>
        </row>
        <row r="4870">
          <cell r="E4870" t="str">
            <v>PB20INV1680</v>
          </cell>
          <cell r="F4870" t="str">
            <v xml:space="preserve">Shogan Systems </v>
          </cell>
          <cell r="G4870" t="str">
            <v>Coimbatore</v>
          </cell>
        </row>
        <row r="4871">
          <cell r="E4871" t="str">
            <v>PB20INV1679</v>
          </cell>
          <cell r="F4871" t="str">
            <v xml:space="preserve">Shogan Systems </v>
          </cell>
          <cell r="G4871" t="str">
            <v>Coimbatore</v>
          </cell>
        </row>
        <row r="4872">
          <cell r="E4872" t="str">
            <v>PB20INV1679</v>
          </cell>
          <cell r="F4872" t="str">
            <v xml:space="preserve">Shogan Systems </v>
          </cell>
          <cell r="G4872" t="str">
            <v>Coimbatore</v>
          </cell>
        </row>
        <row r="4873">
          <cell r="E4873" t="str">
            <v>PB20INV1679</v>
          </cell>
          <cell r="F4873" t="str">
            <v xml:space="preserve">Shogan Systems </v>
          </cell>
          <cell r="G4873" t="str">
            <v>Coimbatore</v>
          </cell>
        </row>
        <row r="4874">
          <cell r="E4874" t="str">
            <v>PB20INV1682</v>
          </cell>
          <cell r="F4874" t="str">
            <v>Supreme Computers India (P) Ltd</v>
          </cell>
          <cell r="G4874" t="str">
            <v>Chennai</v>
          </cell>
        </row>
        <row r="4875">
          <cell r="E4875" t="str">
            <v>PB20INV1682</v>
          </cell>
          <cell r="F4875" t="str">
            <v>Supreme Computers India (P) Ltd</v>
          </cell>
          <cell r="G4875" t="str">
            <v>Chennai</v>
          </cell>
        </row>
        <row r="4876">
          <cell r="E4876" t="str">
            <v>PB20INV1681</v>
          </cell>
          <cell r="F4876" t="str">
            <v>Supreme Computers India (P) Ltd</v>
          </cell>
          <cell r="G4876" t="str">
            <v>Chennai</v>
          </cell>
        </row>
        <row r="4877">
          <cell r="E4877" t="str">
            <v>PB20INV1681</v>
          </cell>
          <cell r="F4877" t="str">
            <v>Supreme Computers India (P) Ltd</v>
          </cell>
          <cell r="G4877" t="str">
            <v>Chennai</v>
          </cell>
        </row>
        <row r="4878">
          <cell r="E4878" t="str">
            <v>PB20INV1681</v>
          </cell>
          <cell r="F4878" t="str">
            <v>Supreme Computers India (P) Ltd</v>
          </cell>
          <cell r="G4878" t="str">
            <v>Chennai</v>
          </cell>
        </row>
        <row r="4879">
          <cell r="E4879" t="str">
            <v>PB20INV1688</v>
          </cell>
          <cell r="F4879" t="str">
            <v>TCS TEXTILE &amp; APPAREL INDIA P LTD</v>
          </cell>
          <cell r="G4879" t="str">
            <v>Erode</v>
          </cell>
        </row>
        <row r="4880">
          <cell r="E4880" t="str">
            <v>PB20INV1689</v>
          </cell>
          <cell r="F4880" t="str">
            <v>Allmark Scales Private Limited</v>
          </cell>
          <cell r="G4880" t="str">
            <v>Chennai</v>
          </cell>
        </row>
        <row r="4881">
          <cell r="E4881" t="str">
            <v>PB20INV1689</v>
          </cell>
          <cell r="F4881" t="str">
            <v>Allmark Scales Private Limited</v>
          </cell>
          <cell r="G4881" t="str">
            <v>Chennai</v>
          </cell>
        </row>
        <row r="4882">
          <cell r="E4882" t="str">
            <v>PB20INV1689</v>
          </cell>
          <cell r="F4882" t="str">
            <v>Allmark Scales Private Limited</v>
          </cell>
          <cell r="G4882" t="str">
            <v>Chennai</v>
          </cell>
        </row>
        <row r="4883">
          <cell r="E4883" t="str">
            <v>PB20INV1690</v>
          </cell>
          <cell r="F4883" t="str">
            <v>Aegis Infoware Private Limited</v>
          </cell>
          <cell r="G4883" t="str">
            <v>Ahmedabad</v>
          </cell>
        </row>
        <row r="4884">
          <cell r="E4884" t="str">
            <v>PB20INV1690</v>
          </cell>
          <cell r="F4884" t="str">
            <v>Aegis Infoware Private Limited</v>
          </cell>
          <cell r="G4884" t="str">
            <v>Ahmedabad</v>
          </cell>
        </row>
        <row r="4885">
          <cell r="E4885" t="str">
            <v>PB20INV1690</v>
          </cell>
          <cell r="F4885" t="str">
            <v>Aegis Infoware Private Limited</v>
          </cell>
          <cell r="G4885" t="str">
            <v>Ahmedabad</v>
          </cell>
        </row>
        <row r="4886">
          <cell r="E4886" t="str">
            <v>PB20INV1690</v>
          </cell>
          <cell r="F4886" t="str">
            <v>Aegis Infoware Private Limited</v>
          </cell>
          <cell r="G4886" t="str">
            <v>Ahmedabad</v>
          </cell>
        </row>
        <row r="4887">
          <cell r="E4887" t="str">
            <v>PB20INV1690</v>
          </cell>
          <cell r="F4887" t="str">
            <v>Aegis Infoware Private Limited</v>
          </cell>
          <cell r="G4887" t="str">
            <v>Ahmedabad</v>
          </cell>
        </row>
        <row r="4888">
          <cell r="E4888" t="str">
            <v>PB20INV1690</v>
          </cell>
          <cell r="F4888" t="str">
            <v>Aegis Infoware Private Limited</v>
          </cell>
          <cell r="G4888" t="str">
            <v>Ahmedabad</v>
          </cell>
        </row>
        <row r="4889">
          <cell r="E4889" t="str">
            <v>PB20INV1683</v>
          </cell>
          <cell r="F4889" t="str">
            <v>Aegis Infoware Private Limited</v>
          </cell>
          <cell r="G4889" t="str">
            <v>Ahmedabad</v>
          </cell>
        </row>
        <row r="4890">
          <cell r="E4890" t="str">
            <v>PB20INV1683</v>
          </cell>
          <cell r="F4890" t="str">
            <v>Aegis Infoware Private Limited</v>
          </cell>
          <cell r="G4890" t="str">
            <v>Ahmedabad</v>
          </cell>
        </row>
        <row r="4891">
          <cell r="E4891" t="str">
            <v>PB20INV1693</v>
          </cell>
          <cell r="F4891" t="str">
            <v>PC Technology</v>
          </cell>
          <cell r="G4891" t="str">
            <v>Vijayawada</v>
          </cell>
        </row>
        <row r="4892">
          <cell r="E4892" t="str">
            <v>PB20INV1693</v>
          </cell>
          <cell r="F4892" t="str">
            <v>PC Technology</v>
          </cell>
          <cell r="G4892" t="str">
            <v>Vijayawada</v>
          </cell>
        </row>
        <row r="4893">
          <cell r="E4893" t="str">
            <v>PB20INV1693</v>
          </cell>
          <cell r="F4893" t="str">
            <v>PC Technology</v>
          </cell>
          <cell r="G4893" t="str">
            <v>Vijayawada</v>
          </cell>
        </row>
        <row r="4894">
          <cell r="E4894" t="str">
            <v>PB20INV1691</v>
          </cell>
          <cell r="F4894" t="str">
            <v>Classic Technologies</v>
          </cell>
          <cell r="G4894" t="str">
            <v>Bangalore</v>
          </cell>
        </row>
        <row r="4895">
          <cell r="E4895" t="str">
            <v>PB20INV1691</v>
          </cell>
          <cell r="F4895" t="str">
            <v>Classic Technologies</v>
          </cell>
          <cell r="G4895" t="str">
            <v>Bangalore</v>
          </cell>
        </row>
        <row r="4896">
          <cell r="E4896" t="str">
            <v>PB20INV1691</v>
          </cell>
          <cell r="F4896" t="str">
            <v>Classic Technologies</v>
          </cell>
          <cell r="G4896" t="str">
            <v>Bangalore</v>
          </cell>
        </row>
        <row r="4897">
          <cell r="E4897" t="str">
            <v>PB20INV1692</v>
          </cell>
          <cell r="F4897" t="str">
            <v>Connaught Plaza Restaurants Pvt Ltd</v>
          </cell>
          <cell r="G4897" t="str">
            <v>Haryana</v>
          </cell>
        </row>
        <row r="4898">
          <cell r="E4898" t="str">
            <v>PB20INV1694</v>
          </cell>
          <cell r="F4898" t="str">
            <v>Trent Hypermarket Private Limited</v>
          </cell>
          <cell r="G4898" t="str">
            <v>Bangalore</v>
          </cell>
        </row>
        <row r="4899">
          <cell r="E4899" t="str">
            <v>PB20INV1694</v>
          </cell>
          <cell r="F4899" t="str">
            <v>Trent Hypermarket Private Limited</v>
          </cell>
          <cell r="G4899" t="str">
            <v>Bangalore</v>
          </cell>
        </row>
        <row r="4900">
          <cell r="E4900" t="str">
            <v>PB20INV1696</v>
          </cell>
          <cell r="F4900" t="str">
            <v>Sapphire Foods India Pvt Ltd</v>
          </cell>
          <cell r="G4900" t="str">
            <v>Haryana</v>
          </cell>
        </row>
        <row r="4901">
          <cell r="E4901" t="str">
            <v>BLR/DEMO/OUT/9792</v>
          </cell>
          <cell r="F4901" t="str">
            <v>Tata Starbucks Pvt Ltd</v>
          </cell>
          <cell r="G4901" t="str">
            <v>Amristsar</v>
          </cell>
        </row>
        <row r="4902">
          <cell r="E4902" t="str">
            <v>BLR/DEMO/OUT/9692</v>
          </cell>
          <cell r="F4902" t="str">
            <v>View parker technology india pvt ltd</v>
          </cell>
          <cell r="G4902" t="str">
            <v>Bangalore</v>
          </cell>
        </row>
        <row r="4903">
          <cell r="E4903" t="str">
            <v>PTPL/SO/2021/02159</v>
          </cell>
          <cell r="F4903" t="str">
            <v>Trent Hypermarket Private Limited</v>
          </cell>
          <cell r="G4903" t="str">
            <v>Bangalore</v>
          </cell>
        </row>
        <row r="4904">
          <cell r="E4904" t="str">
            <v>PB20INV1671</v>
          </cell>
          <cell r="F4904" t="str">
            <v>Ratnadeep Retail Pvt Limited</v>
          </cell>
          <cell r="G4904" t="str">
            <v>Bangalore</v>
          </cell>
        </row>
        <row r="4905">
          <cell r="E4905" t="str">
            <v>PB20INV1671</v>
          </cell>
          <cell r="F4905" t="str">
            <v>Ratnadeep Retail Pvt Limited</v>
          </cell>
          <cell r="G4905" t="str">
            <v>Bangalore</v>
          </cell>
        </row>
        <row r="4906">
          <cell r="E4906" t="str">
            <v>PB20INV1671</v>
          </cell>
          <cell r="F4906" t="str">
            <v>Ratnadeep Retail Pvt Limited</v>
          </cell>
          <cell r="G4906" t="str">
            <v>Bangalore</v>
          </cell>
        </row>
        <row r="4907">
          <cell r="E4907" t="str">
            <v>PB20INV1671</v>
          </cell>
          <cell r="F4907" t="str">
            <v>Ratnadeep Retail Pvt Limited</v>
          </cell>
          <cell r="G4907" t="str">
            <v>Bangalore</v>
          </cell>
        </row>
        <row r="4908">
          <cell r="E4908" t="str">
            <v>PB20INV1671</v>
          </cell>
          <cell r="F4908" t="str">
            <v>Ratnadeep Retail Pvt Limited</v>
          </cell>
          <cell r="G4908" t="str">
            <v>Bangalore</v>
          </cell>
        </row>
        <row r="4909">
          <cell r="E4909" t="str">
            <v>PB20INV1671</v>
          </cell>
          <cell r="F4909" t="str">
            <v>Ratnadeep Retail Pvt Limited</v>
          </cell>
          <cell r="G4909" t="str">
            <v>Bangalore</v>
          </cell>
        </row>
        <row r="4910">
          <cell r="E4910" t="str">
            <v>PB20INV1671</v>
          </cell>
          <cell r="F4910" t="str">
            <v>Ratnadeep Retail Pvt Limited</v>
          </cell>
          <cell r="G4910" t="str">
            <v>Bangalore</v>
          </cell>
        </row>
        <row r="4911">
          <cell r="E4911" t="str">
            <v>PB20INV1671</v>
          </cell>
          <cell r="F4911" t="str">
            <v>Ratnadeep Retail Pvt Limited</v>
          </cell>
          <cell r="G4911" t="str">
            <v>Bangalore</v>
          </cell>
        </row>
        <row r="4912">
          <cell r="E4912" t="str">
            <v>PB20INV1671</v>
          </cell>
          <cell r="F4912" t="str">
            <v>Ratnadeep Retail Pvt Limited</v>
          </cell>
          <cell r="G4912" t="str">
            <v>Bangalore</v>
          </cell>
        </row>
        <row r="4913">
          <cell r="E4913" t="str">
            <v>PB20INV1671</v>
          </cell>
          <cell r="F4913" t="str">
            <v>Ratnadeep Retail Pvt Limited</v>
          </cell>
          <cell r="G4913" t="str">
            <v>Bangalore</v>
          </cell>
        </row>
        <row r="4914">
          <cell r="E4914" t="str">
            <v>PB20INV1686</v>
          </cell>
          <cell r="F4914" t="str">
            <v>TCS TEXTILE &amp; APPAREL INDIA P LTD</v>
          </cell>
          <cell r="G4914" t="str">
            <v>Salem</v>
          </cell>
        </row>
        <row r="4915">
          <cell r="E4915" t="str">
            <v>PB20INV1687</v>
          </cell>
          <cell r="F4915" t="str">
            <v>TCS TEXTILE &amp; APPAREL INDIA P LTD</v>
          </cell>
          <cell r="G4915" t="str">
            <v>Salem</v>
          </cell>
        </row>
        <row r="4916">
          <cell r="E4916" t="str">
            <v>PB20INV1684</v>
          </cell>
          <cell r="F4916" t="str">
            <v>TCS TEXTILE &amp; APPAREL INDIA P LTD</v>
          </cell>
          <cell r="G4916" t="str">
            <v>Coimbatore</v>
          </cell>
        </row>
        <row r="4917">
          <cell r="E4917" t="str">
            <v>PB20INV1684</v>
          </cell>
          <cell r="F4917" t="str">
            <v>TCS TEXTILE &amp; APPAREL INDIA P LTD</v>
          </cell>
          <cell r="G4917" t="str">
            <v>Coimbatore</v>
          </cell>
        </row>
        <row r="4918">
          <cell r="E4918" t="str">
            <v>QBLR/DEMO/OUT/00243</v>
          </cell>
          <cell r="F4918" t="str">
            <v>Communications Test Design India Pvt Ltd</v>
          </cell>
          <cell r="G4918" t="str">
            <v>Mumbai</v>
          </cell>
        </row>
        <row r="4919">
          <cell r="E4919" t="str">
            <v>PB20INV1715</v>
          </cell>
          <cell r="F4919" t="str">
            <v>Crown Computers</v>
          </cell>
          <cell r="G4919" t="str">
            <v>Bangalore</v>
          </cell>
        </row>
        <row r="4920">
          <cell r="E4920" t="str">
            <v>PB20INV1715</v>
          </cell>
          <cell r="F4920" t="str">
            <v>Crown Computers</v>
          </cell>
          <cell r="G4920" t="str">
            <v>Bangalore</v>
          </cell>
        </row>
        <row r="4921">
          <cell r="E4921" t="str">
            <v>PB20INV1721</v>
          </cell>
          <cell r="F4921" t="str">
            <v>Annapura Technologies Inc</v>
          </cell>
          <cell r="G4921" t="str">
            <v>Bangalore</v>
          </cell>
        </row>
        <row r="4922">
          <cell r="E4922" t="str">
            <v>PB20INV1698</v>
          </cell>
          <cell r="F4922" t="str">
            <v xml:space="preserve">Sivasakthi Enterprises </v>
          </cell>
          <cell r="G4922" t="str">
            <v>Chennai</v>
          </cell>
        </row>
        <row r="4923">
          <cell r="E4923" t="str">
            <v>PB20INV1698</v>
          </cell>
          <cell r="F4923" t="str">
            <v xml:space="preserve">Sivasakthi Enterprises </v>
          </cell>
          <cell r="G4923" t="str">
            <v>Chennai</v>
          </cell>
        </row>
        <row r="4924">
          <cell r="E4924" t="str">
            <v>PB20INV1698</v>
          </cell>
          <cell r="F4924" t="str">
            <v xml:space="preserve">Sivasakthi Enterprises </v>
          </cell>
          <cell r="G4924" t="str">
            <v>Chennai</v>
          </cell>
        </row>
        <row r="4925">
          <cell r="E4925" t="str">
            <v>PB20INV1698</v>
          </cell>
          <cell r="F4925" t="str">
            <v xml:space="preserve">Sivasakthi Enterprises </v>
          </cell>
          <cell r="G4925" t="str">
            <v>Chennai</v>
          </cell>
        </row>
        <row r="4926">
          <cell r="E4926" t="str">
            <v>PB20INV1701</v>
          </cell>
          <cell r="F4926" t="str">
            <v>Infoaccords Technologies</v>
          </cell>
          <cell r="G4926" t="str">
            <v>Chandigarh</v>
          </cell>
        </row>
        <row r="4927">
          <cell r="E4927" t="str">
            <v>PB20INV1701</v>
          </cell>
          <cell r="F4927" t="str">
            <v>Infoaccords Technologies</v>
          </cell>
          <cell r="G4927" t="str">
            <v>Chandigarh</v>
          </cell>
        </row>
        <row r="4928">
          <cell r="E4928" t="str">
            <v>PB20INV1700</v>
          </cell>
          <cell r="F4928" t="str">
            <v>Infoaccords Technologies</v>
          </cell>
          <cell r="G4928" t="str">
            <v>Chandigarh</v>
          </cell>
        </row>
        <row r="4929">
          <cell r="E4929" t="str">
            <v>PB20INV1700</v>
          </cell>
          <cell r="F4929" t="str">
            <v>Infoaccords Technologies</v>
          </cell>
          <cell r="G4929" t="str">
            <v>Chandigarh</v>
          </cell>
        </row>
        <row r="4930">
          <cell r="E4930" t="str">
            <v>PB20INV1700</v>
          </cell>
          <cell r="F4930" t="str">
            <v>Infoaccords Technologies</v>
          </cell>
          <cell r="G4930" t="str">
            <v>Chandigarh</v>
          </cell>
        </row>
        <row r="4931">
          <cell r="E4931" t="str">
            <v>PB20INV1700</v>
          </cell>
          <cell r="F4931" t="str">
            <v>Infoaccords Technologies</v>
          </cell>
          <cell r="G4931" t="str">
            <v>Chandigarh</v>
          </cell>
        </row>
        <row r="4932">
          <cell r="E4932" t="str">
            <v>PB20INV1700</v>
          </cell>
          <cell r="F4932" t="str">
            <v>Infoaccords Technologies</v>
          </cell>
          <cell r="G4932" t="str">
            <v>Chandigarh</v>
          </cell>
        </row>
        <row r="4933">
          <cell r="E4933" t="str">
            <v>PB20INV1705</v>
          </cell>
          <cell r="F4933" t="str">
            <v>Smart Solutions</v>
          </cell>
          <cell r="G4933" t="str">
            <v>New Delhi</v>
          </cell>
        </row>
        <row r="4934">
          <cell r="E4934" t="str">
            <v>PB20INV1705</v>
          </cell>
          <cell r="F4934" t="str">
            <v>Smart Solutions</v>
          </cell>
          <cell r="G4934" t="str">
            <v>New Delhi</v>
          </cell>
        </row>
        <row r="4935">
          <cell r="E4935" t="str">
            <v>PB20INV1713</v>
          </cell>
          <cell r="F4935" t="str">
            <v>Sujata Computers Pvt Ltd</v>
          </cell>
          <cell r="G4935" t="str">
            <v>Pune</v>
          </cell>
        </row>
        <row r="4936">
          <cell r="E4936" t="str">
            <v>PB20INV1713</v>
          </cell>
          <cell r="F4936" t="str">
            <v>Sujata Computers Pvt Ltd</v>
          </cell>
          <cell r="G4936" t="str">
            <v>Pune</v>
          </cell>
        </row>
        <row r="4937">
          <cell r="E4937" t="str">
            <v>PB20INV1711</v>
          </cell>
          <cell r="F4937" t="str">
            <v>Turbonet Systems Private Limited</v>
          </cell>
          <cell r="G4937" t="str">
            <v>Pune</v>
          </cell>
        </row>
        <row r="4938">
          <cell r="E4938" t="str">
            <v>PB20INV1711</v>
          </cell>
          <cell r="F4938" t="str">
            <v>Turbonet Systems Private Limited</v>
          </cell>
          <cell r="G4938" t="str">
            <v>Pune</v>
          </cell>
        </row>
        <row r="4939">
          <cell r="E4939" t="str">
            <v>PB20INV1709</v>
          </cell>
          <cell r="F4939" t="str">
            <v>Supreme Computers India (P) Ltd</v>
          </cell>
          <cell r="G4939" t="str">
            <v>Coimbatore</v>
          </cell>
        </row>
        <row r="4940">
          <cell r="E4940" t="str">
            <v>PB20INV1709</v>
          </cell>
          <cell r="F4940" t="str">
            <v>Supreme Computers India (P) Ltd</v>
          </cell>
          <cell r="G4940" t="str">
            <v>Coimbatore</v>
          </cell>
        </row>
        <row r="4941">
          <cell r="E4941" t="str">
            <v>PB20INV1712</v>
          </cell>
          <cell r="F4941" t="str">
            <v>Supreme Computers India (P) Ltd</v>
          </cell>
          <cell r="G4941" t="str">
            <v>Chennai</v>
          </cell>
        </row>
        <row r="4942">
          <cell r="E4942" t="str">
            <v>PB20INV1712</v>
          </cell>
          <cell r="F4942" t="str">
            <v>Supreme Computers India (P) Ltd</v>
          </cell>
          <cell r="G4942" t="str">
            <v>Chennai</v>
          </cell>
        </row>
        <row r="4943">
          <cell r="E4943" t="str">
            <v>PB20INV1707</v>
          </cell>
          <cell r="F4943" t="str">
            <v>Turbonet Systems Private Limited</v>
          </cell>
          <cell r="G4943" t="str">
            <v>Mumbai</v>
          </cell>
        </row>
        <row r="4944">
          <cell r="E4944" t="str">
            <v>PB20INV1707</v>
          </cell>
          <cell r="F4944" t="str">
            <v>Turbonet Systems Private Limited</v>
          </cell>
          <cell r="G4944" t="str">
            <v>Mumbai</v>
          </cell>
        </row>
        <row r="4945">
          <cell r="E4945" t="str">
            <v>PB20INV1716</v>
          </cell>
          <cell r="F4945" t="str">
            <v>PC Forms &amp; Stationery</v>
          </cell>
          <cell r="G4945" t="str">
            <v>Kolkata</v>
          </cell>
        </row>
        <row r="4946">
          <cell r="E4946" t="str">
            <v>PB20INV1716</v>
          </cell>
          <cell r="F4946" t="str">
            <v>PC Forms &amp; Stationery</v>
          </cell>
          <cell r="G4946" t="str">
            <v>Kolkata</v>
          </cell>
        </row>
        <row r="4947">
          <cell r="E4947" t="str">
            <v>PB20INV1720</v>
          </cell>
          <cell r="F4947" t="str">
            <v xml:space="preserve">Sivasakthi Enterprises </v>
          </cell>
          <cell r="G4947" t="str">
            <v>Chennai</v>
          </cell>
        </row>
        <row r="4948">
          <cell r="E4948" t="str">
            <v>PB20INV1719</v>
          </cell>
          <cell r="F4948" t="str">
            <v xml:space="preserve">Sivasakthi Enterprises </v>
          </cell>
          <cell r="G4948" t="str">
            <v>Nagpur</v>
          </cell>
        </row>
        <row r="4949">
          <cell r="E4949" t="str">
            <v>PB20INV1719</v>
          </cell>
          <cell r="F4949" t="str">
            <v xml:space="preserve">Sivasakthi Enterprises </v>
          </cell>
          <cell r="G4949" t="str">
            <v>Nagpur</v>
          </cell>
        </row>
        <row r="4950">
          <cell r="E4950" t="str">
            <v>PB20INV1719</v>
          </cell>
          <cell r="F4950" t="str">
            <v xml:space="preserve">Sivasakthi Enterprises </v>
          </cell>
          <cell r="G4950" t="str">
            <v>Nagpur</v>
          </cell>
        </row>
        <row r="4951">
          <cell r="E4951" t="str">
            <v>PB20INV1719</v>
          </cell>
          <cell r="F4951" t="str">
            <v xml:space="preserve">Sivasakthi Enterprises </v>
          </cell>
          <cell r="G4951" t="str">
            <v>Nagpur</v>
          </cell>
        </row>
        <row r="4952">
          <cell r="E4952" t="str">
            <v>PB20INV1719</v>
          </cell>
          <cell r="F4952" t="str">
            <v xml:space="preserve">Sivasakthi Enterprises </v>
          </cell>
          <cell r="G4952" t="str">
            <v>Nagpur</v>
          </cell>
        </row>
        <row r="4953">
          <cell r="E4953" t="str">
            <v>PB20INV1718</v>
          </cell>
          <cell r="F4953" t="str">
            <v>Supreme Computers India (P) Ltd</v>
          </cell>
          <cell r="G4953" t="str">
            <v>Chennai</v>
          </cell>
        </row>
        <row r="4954">
          <cell r="E4954" t="str">
            <v>PB20INV1718</v>
          </cell>
          <cell r="F4954" t="str">
            <v>Supreme Computers India (P) Ltd</v>
          </cell>
          <cell r="G4954" t="str">
            <v>Chennai</v>
          </cell>
        </row>
        <row r="4955">
          <cell r="E4955" t="str">
            <v>PB20INV1718</v>
          </cell>
          <cell r="F4955" t="str">
            <v>Supreme Computers India (P) Ltd</v>
          </cell>
          <cell r="G4955" t="str">
            <v>Chennai</v>
          </cell>
        </row>
        <row r="4956">
          <cell r="E4956" t="str">
            <v>PB20INV1718</v>
          </cell>
          <cell r="F4956" t="str">
            <v>Supreme Computers India (P) Ltd</v>
          </cell>
          <cell r="G4956" t="str">
            <v>Chennai</v>
          </cell>
        </row>
        <row r="4957">
          <cell r="E4957" t="str">
            <v>PB20INV1718</v>
          </cell>
          <cell r="F4957" t="str">
            <v>Supreme Computers India (P) Ltd</v>
          </cell>
          <cell r="G4957" t="str">
            <v>Chennai</v>
          </cell>
        </row>
        <row r="4958">
          <cell r="E4958" t="str">
            <v>PB20INV1717</v>
          </cell>
          <cell r="F4958" t="str">
            <v>Aegis Infoware Private Limited</v>
          </cell>
          <cell r="G4958" t="str">
            <v>Ahmedabad</v>
          </cell>
        </row>
        <row r="4959">
          <cell r="E4959" t="str">
            <v>PB20INV1717</v>
          </cell>
          <cell r="F4959" t="str">
            <v>Aegis Infoware Private Limited</v>
          </cell>
          <cell r="G4959" t="str">
            <v>Ahmedabad</v>
          </cell>
        </row>
        <row r="4960">
          <cell r="E4960" t="str">
            <v>PB20INV1714</v>
          </cell>
          <cell r="F4960" t="str">
            <v>Supreme Computers India (P) Ltd</v>
          </cell>
          <cell r="G4960" t="str">
            <v>Coimbatore</v>
          </cell>
        </row>
        <row r="4961">
          <cell r="E4961" t="str">
            <v>PB20INV1714</v>
          </cell>
          <cell r="F4961" t="str">
            <v>Supreme Computers India (P) Ltd</v>
          </cell>
          <cell r="G4961" t="str">
            <v>Coimbatore</v>
          </cell>
        </row>
        <row r="4962">
          <cell r="E4962" t="str">
            <v>PB20INV1714</v>
          </cell>
          <cell r="F4962" t="str">
            <v>Supreme Computers India (P) Ltd</v>
          </cell>
          <cell r="G4962" t="str">
            <v>Coimbatore</v>
          </cell>
        </row>
        <row r="4963">
          <cell r="E4963" t="str">
            <v>PB20INV1714</v>
          </cell>
          <cell r="F4963" t="str">
            <v>Supreme Computers India (P) Ltd</v>
          </cell>
          <cell r="G4963" t="str">
            <v>Coimbatore</v>
          </cell>
        </row>
        <row r="4964">
          <cell r="E4964" t="str">
            <v>PB20INV1714</v>
          </cell>
          <cell r="F4964" t="str">
            <v>Supreme Computers India (P) Ltd</v>
          </cell>
          <cell r="G4964" t="str">
            <v>Coimbatore</v>
          </cell>
        </row>
        <row r="4965">
          <cell r="E4965" t="str">
            <v>PB20INV1714</v>
          </cell>
          <cell r="F4965" t="str">
            <v>Supreme Computers India (P) Ltd</v>
          </cell>
          <cell r="G4965" t="str">
            <v>Coimbatore</v>
          </cell>
        </row>
        <row r="4966">
          <cell r="E4966" t="str">
            <v>PB20INV1714</v>
          </cell>
          <cell r="F4966" t="str">
            <v>Supreme Computers India (P) Ltd</v>
          </cell>
          <cell r="G4966" t="str">
            <v>Coimbatore</v>
          </cell>
        </row>
        <row r="4967">
          <cell r="E4967" t="str">
            <v>PB20INV1714</v>
          </cell>
          <cell r="F4967" t="str">
            <v>Supreme Computers India (P) Ltd</v>
          </cell>
          <cell r="G4967" t="str">
            <v>Coimbatore</v>
          </cell>
        </row>
        <row r="4968">
          <cell r="E4968" t="str">
            <v>PB20INV1723</v>
          </cell>
          <cell r="F4968" t="str">
            <v xml:space="preserve">Sivasakthi Enterprises </v>
          </cell>
          <cell r="G4968" t="str">
            <v>Chennai</v>
          </cell>
        </row>
        <row r="4969">
          <cell r="E4969" t="str">
            <v>PB20INV1725</v>
          </cell>
          <cell r="F4969" t="str">
            <v>ITecSys Technologies Pvt Ltd/Fortune Data Products</v>
          </cell>
          <cell r="G4969" t="str">
            <v>Secunderabad</v>
          </cell>
        </row>
        <row r="4970">
          <cell r="E4970" t="str">
            <v>PB20INV1725</v>
          </cell>
          <cell r="F4970" t="str">
            <v>ITecSys Technologies Pvt Ltd/Fortune Data Products</v>
          </cell>
          <cell r="G4970" t="str">
            <v>Secunderabad</v>
          </cell>
        </row>
        <row r="4971">
          <cell r="E4971" t="str">
            <v>PB20INV1725</v>
          </cell>
          <cell r="F4971" t="str">
            <v>ITecSys Technologies Pvt Ltd/Fortune Data Products</v>
          </cell>
          <cell r="G4971" t="str">
            <v>Secunderabad</v>
          </cell>
        </row>
        <row r="4972">
          <cell r="E4972" t="str">
            <v>PB20INV1725</v>
          </cell>
          <cell r="F4972" t="str">
            <v>ITecSys Technologies Pvt Ltd/Fortune Data Products</v>
          </cell>
          <cell r="G4972" t="str">
            <v>Secunderabad</v>
          </cell>
        </row>
        <row r="4973">
          <cell r="E4973" t="str">
            <v>PB20INV1724</v>
          </cell>
          <cell r="F4973" t="str">
            <v>ITecSys Technologies Pvt Ltd/Prime Barcode Solutions</v>
          </cell>
          <cell r="G4973" t="str">
            <v>Secunderabad</v>
          </cell>
        </row>
        <row r="4974">
          <cell r="E4974" t="str">
            <v>PB20INV1724</v>
          </cell>
          <cell r="F4974" t="str">
            <v>ITecSys Technologies Pvt Ltd/Prime Barcode Solutions</v>
          </cell>
          <cell r="G4974" t="str">
            <v>Secunderabad</v>
          </cell>
        </row>
        <row r="4975">
          <cell r="E4975" t="str">
            <v>PB20INV1726</v>
          </cell>
          <cell r="F4975" t="str">
            <v>Smart Solutions</v>
          </cell>
          <cell r="G4975" t="str">
            <v>New Delhi</v>
          </cell>
        </row>
        <row r="4976">
          <cell r="E4976" t="str">
            <v>PB20INV1706</v>
          </cell>
          <cell r="F4976" t="str">
            <v>Trent Hypermarket Private Limited</v>
          </cell>
          <cell r="G4976" t="str">
            <v>Bangalore</v>
          </cell>
        </row>
        <row r="4977">
          <cell r="E4977" t="str">
            <v>PB20INV1703</v>
          </cell>
          <cell r="F4977" t="str">
            <v>Aditya Birla Fashion and Retail Limited</v>
          </cell>
          <cell r="G4977" t="str">
            <v>Bangalore</v>
          </cell>
        </row>
        <row r="4978">
          <cell r="E4978" t="str">
            <v>PB20INV1708</v>
          </cell>
          <cell r="F4978" t="str">
            <v>Reliance Retail Limited</v>
          </cell>
          <cell r="G4978" t="str">
            <v>New Delhi</v>
          </cell>
        </row>
        <row r="4979">
          <cell r="E4979" t="str">
            <v>PB20INV1710</v>
          </cell>
          <cell r="F4979" t="str">
            <v>Decathlon Sports India Pvt Ltd</v>
          </cell>
          <cell r="G4979" t="str">
            <v>Gujarat</v>
          </cell>
        </row>
        <row r="4980">
          <cell r="E4980" t="str">
            <v>PB20INV1704</v>
          </cell>
          <cell r="F4980" t="str">
            <v>Tata Starbucks Pvt Ltd</v>
          </cell>
          <cell r="G4980" t="str">
            <v>Bangalore</v>
          </cell>
        </row>
        <row r="4981">
          <cell r="E4981" t="str">
            <v>PB20INV1704</v>
          </cell>
          <cell r="F4981" t="str">
            <v>Tata Starbucks Pvt Ltd</v>
          </cell>
          <cell r="G4981" t="str">
            <v>Bangalore</v>
          </cell>
        </row>
        <row r="4982">
          <cell r="E4982" t="str">
            <v>PB20STKOUT00034</v>
          </cell>
          <cell r="F4982" t="str">
            <v>Posiflex Technology(India) Pvt Ltd</v>
          </cell>
          <cell r="G4982" t="str">
            <v>New Delhi</v>
          </cell>
        </row>
        <row r="4983">
          <cell r="E4983" t="str">
            <v>PB20STKOUT00034</v>
          </cell>
          <cell r="F4983" t="str">
            <v>Posiflex Technology(India) Pvt Ltd</v>
          </cell>
          <cell r="G4983" t="str">
            <v>New Delhi</v>
          </cell>
        </row>
        <row r="4984">
          <cell r="E4984" t="str">
            <v>PB20DC0017</v>
          </cell>
          <cell r="F4984" t="str">
            <v>Life Style international Pvt Ltd</v>
          </cell>
          <cell r="G4984" t="str">
            <v>Kundapura</v>
          </cell>
        </row>
        <row r="4985">
          <cell r="E4985" t="str">
            <v>PB20INV1740</v>
          </cell>
          <cell r="F4985" t="str">
            <v>Reliance Retail Limited</v>
          </cell>
          <cell r="G4985" t="str">
            <v>Kochi</v>
          </cell>
        </row>
        <row r="4986">
          <cell r="E4986" t="str">
            <v>PB20INV1738</v>
          </cell>
          <cell r="F4986" t="str">
            <v>Turbonet Systems Private Limited</v>
          </cell>
          <cell r="G4986" t="str">
            <v>Mumbai</v>
          </cell>
        </row>
        <row r="4987">
          <cell r="E4987" t="str">
            <v>PB20INV1738</v>
          </cell>
          <cell r="F4987" t="str">
            <v>Turbonet Systems Private Limited</v>
          </cell>
          <cell r="G4987" t="str">
            <v>Mumbai</v>
          </cell>
        </row>
        <row r="4988">
          <cell r="E4988" t="str">
            <v>PB20INV1743</v>
          </cell>
          <cell r="F4988" t="str">
            <v>Smart Solutions</v>
          </cell>
          <cell r="G4988" t="str">
            <v>New Delhi</v>
          </cell>
        </row>
        <row r="4989">
          <cell r="E4989" t="str">
            <v>PB20INV1743</v>
          </cell>
          <cell r="F4989" t="str">
            <v>Smart Solutions</v>
          </cell>
          <cell r="G4989" t="str">
            <v>New Delhi</v>
          </cell>
        </row>
        <row r="4990">
          <cell r="E4990" t="str">
            <v>PB20INV1745</v>
          </cell>
          <cell r="F4990" t="str">
            <v>AASHITECH</v>
          </cell>
          <cell r="G4990" t="str">
            <v>Mumbai</v>
          </cell>
        </row>
        <row r="4991">
          <cell r="E4991" t="str">
            <v>PB20INV1745</v>
          </cell>
          <cell r="F4991" t="str">
            <v>AASHITECH</v>
          </cell>
          <cell r="G4991" t="str">
            <v>Mumbai</v>
          </cell>
        </row>
        <row r="4992">
          <cell r="E4992" t="str">
            <v>PB20INV1745</v>
          </cell>
          <cell r="F4992" t="str">
            <v>AASHITECH</v>
          </cell>
          <cell r="G4992" t="str">
            <v>Mumbai</v>
          </cell>
        </row>
        <row r="4993">
          <cell r="E4993" t="str">
            <v>PB20INV1745</v>
          </cell>
          <cell r="F4993" t="str">
            <v>AASHITECH</v>
          </cell>
          <cell r="G4993" t="str">
            <v>Mumbai</v>
          </cell>
        </row>
        <row r="4994">
          <cell r="E4994" t="str">
            <v>PB20INV1745</v>
          </cell>
          <cell r="F4994" t="str">
            <v>AASHITECH</v>
          </cell>
          <cell r="G4994" t="str">
            <v>Mumbai</v>
          </cell>
        </row>
        <row r="4995">
          <cell r="E4995" t="str">
            <v>PB20INV1746</v>
          </cell>
          <cell r="F4995" t="str">
            <v>Smart Solutions</v>
          </cell>
          <cell r="G4995" t="str">
            <v>New Delhi</v>
          </cell>
        </row>
        <row r="4996">
          <cell r="E4996" t="str">
            <v>PB20INV1746</v>
          </cell>
          <cell r="F4996" t="str">
            <v>Smart Solutions</v>
          </cell>
          <cell r="G4996" t="str">
            <v>New Delhi</v>
          </cell>
        </row>
        <row r="4997">
          <cell r="E4997" t="str">
            <v>PB20INV1737</v>
          </cell>
          <cell r="F4997" t="str">
            <v>G Print Technologies</v>
          </cell>
          <cell r="G4997" t="str">
            <v>Coimbatore</v>
          </cell>
        </row>
        <row r="4998">
          <cell r="E4998" t="str">
            <v>PB20INV1737</v>
          </cell>
          <cell r="F4998" t="str">
            <v>G Print Technologies</v>
          </cell>
          <cell r="G4998" t="str">
            <v>Coimbatore</v>
          </cell>
        </row>
        <row r="4999">
          <cell r="E4999" t="str">
            <v>PB20INV1727</v>
          </cell>
          <cell r="F4999" t="str">
            <v>Classic Technologies</v>
          </cell>
          <cell r="G4999" t="str">
            <v>Bangalore</v>
          </cell>
        </row>
        <row r="5000">
          <cell r="E5000" t="str">
            <v>PB20INV1727</v>
          </cell>
          <cell r="F5000" t="str">
            <v>Classic Technologies</v>
          </cell>
          <cell r="G5000" t="str">
            <v>Bangalore</v>
          </cell>
        </row>
        <row r="5001">
          <cell r="E5001" t="str">
            <v>PB20INV1735</v>
          </cell>
          <cell r="F5001" t="str">
            <v>Reliance Retail Limited</v>
          </cell>
          <cell r="G5001" t="str">
            <v>Hyderabad</v>
          </cell>
        </row>
        <row r="5002">
          <cell r="E5002" t="str">
            <v>PB20INV1732</v>
          </cell>
          <cell r="F5002" t="str">
            <v>AASHITECH</v>
          </cell>
          <cell r="G5002" t="str">
            <v>Mumbai</v>
          </cell>
        </row>
        <row r="5003">
          <cell r="E5003" t="str">
            <v>PB20INV1732</v>
          </cell>
          <cell r="F5003" t="str">
            <v>AASHITECH</v>
          </cell>
          <cell r="G5003" t="str">
            <v>Mumbai</v>
          </cell>
        </row>
        <row r="5004">
          <cell r="E5004" t="str">
            <v>PB20INV1739</v>
          </cell>
          <cell r="F5004" t="str">
            <v>Aegis Infoware Private Limited</v>
          </cell>
          <cell r="G5004" t="str">
            <v>Ahmedabad</v>
          </cell>
        </row>
        <row r="5005">
          <cell r="E5005" t="str">
            <v>PB20INV1739</v>
          </cell>
          <cell r="F5005" t="str">
            <v>Aegis Infoware Private Limited</v>
          </cell>
          <cell r="G5005" t="str">
            <v>Ahmedabad</v>
          </cell>
        </row>
        <row r="5006">
          <cell r="E5006" t="str">
            <v>PB20INV1739</v>
          </cell>
          <cell r="F5006" t="str">
            <v>Aegis Infoware Private Limited</v>
          </cell>
          <cell r="G5006" t="str">
            <v>Ahmedabad</v>
          </cell>
        </row>
        <row r="5007">
          <cell r="E5007" t="str">
            <v>PB20INV1739</v>
          </cell>
          <cell r="F5007" t="str">
            <v>Aegis Infoware Private Limited</v>
          </cell>
          <cell r="G5007" t="str">
            <v>Ahmedabad</v>
          </cell>
        </row>
        <row r="5008">
          <cell r="E5008" t="str">
            <v>PB20INV1739</v>
          </cell>
          <cell r="F5008" t="str">
            <v>Aegis Infoware Private Limited</v>
          </cell>
          <cell r="G5008" t="str">
            <v>Ahmedabad</v>
          </cell>
        </row>
        <row r="5009">
          <cell r="E5009" t="str">
            <v>PB20INV1739</v>
          </cell>
          <cell r="F5009" t="str">
            <v>Aegis Infoware Private Limited</v>
          </cell>
          <cell r="G5009" t="str">
            <v>Ahmedabad</v>
          </cell>
        </row>
        <row r="5010">
          <cell r="E5010" t="str">
            <v>PB20INV1739</v>
          </cell>
          <cell r="F5010" t="str">
            <v>Aegis Infoware Private Limited</v>
          </cell>
          <cell r="G5010" t="str">
            <v>Ahmedabad</v>
          </cell>
        </row>
        <row r="5011">
          <cell r="E5011" t="str">
            <v>PB20INV1739</v>
          </cell>
          <cell r="F5011" t="str">
            <v>Aegis Infoware Private Limited</v>
          </cell>
          <cell r="G5011" t="str">
            <v>Ahmedabad</v>
          </cell>
        </row>
        <row r="5012">
          <cell r="E5012" t="str">
            <v>PB20INV1741</v>
          </cell>
          <cell r="F5012" t="str">
            <v>ITeSys Technologies Pvt Ltd/Prime Barcode Solutions</v>
          </cell>
          <cell r="G5012" t="str">
            <v>Secunderabad</v>
          </cell>
        </row>
        <row r="5013">
          <cell r="E5013" t="str">
            <v>PB20INV1741</v>
          </cell>
          <cell r="F5013" t="str">
            <v>ITeSys Technologies Pvt Ltd/Prime Barcode Solutions</v>
          </cell>
          <cell r="G5013" t="str">
            <v>Secunderabad</v>
          </cell>
        </row>
        <row r="5014">
          <cell r="E5014" t="str">
            <v>PB20INV1741</v>
          </cell>
          <cell r="F5014" t="str">
            <v>ITeSys Technologies Pvt Ltd/Prime Barcode Solutions</v>
          </cell>
          <cell r="G5014" t="str">
            <v>Secunderabad</v>
          </cell>
        </row>
        <row r="5015">
          <cell r="E5015" t="str">
            <v>PB20INV1741</v>
          </cell>
          <cell r="F5015" t="str">
            <v>ITeSys Technologies Pvt Ltd/Prime Barcode Solutions</v>
          </cell>
          <cell r="G5015" t="str">
            <v>Secunderabad</v>
          </cell>
        </row>
        <row r="5016">
          <cell r="E5016" t="str">
            <v>PB20INV1734</v>
          </cell>
          <cell r="F5016" t="str">
            <v>Hollasons Trading Company Private Limited</v>
          </cell>
          <cell r="G5016" t="str">
            <v>Bangalore</v>
          </cell>
        </row>
        <row r="5017">
          <cell r="E5017" t="str">
            <v>QBLR/NR/2021/0147</v>
          </cell>
          <cell r="F5017" t="str">
            <v>Instakart Services Private Limited</v>
          </cell>
          <cell r="G5017" t="str">
            <v>Howarh</v>
          </cell>
        </row>
        <row r="5018">
          <cell r="E5018" t="str">
            <v>PB20INV1731</v>
          </cell>
          <cell r="F5018" t="str">
            <v>Flash Innovations</v>
          </cell>
          <cell r="G5018" t="str">
            <v>Bangalore</v>
          </cell>
        </row>
        <row r="5019">
          <cell r="E5019" t="str">
            <v>QBLR/NR/2021/0146</v>
          </cell>
          <cell r="F5019" t="str">
            <v>Instakart Services Private Limited</v>
          </cell>
          <cell r="G5019" t="str">
            <v>Fariabad</v>
          </cell>
        </row>
        <row r="5020">
          <cell r="E5020" t="str">
            <v>QBLR/NR/2021/0146</v>
          </cell>
          <cell r="F5020" t="str">
            <v>Instakart Services Private Limited</v>
          </cell>
          <cell r="G5020" t="str">
            <v>Fariabad</v>
          </cell>
        </row>
        <row r="5021">
          <cell r="E5021" t="str">
            <v>PB20INV1733</v>
          </cell>
          <cell r="F5021" t="str">
            <v>Purohit Sweets</v>
          </cell>
          <cell r="G5021" t="str">
            <v>Pune</v>
          </cell>
        </row>
        <row r="5022">
          <cell r="E5022" t="str">
            <v>PB20INV1733</v>
          </cell>
          <cell r="F5022" t="str">
            <v>Purohit Sweets</v>
          </cell>
          <cell r="G5022" t="str">
            <v>Pune</v>
          </cell>
        </row>
        <row r="5023">
          <cell r="E5023" t="str">
            <v>PB20INV1733</v>
          </cell>
          <cell r="F5023" t="str">
            <v>Purohit Sweets</v>
          </cell>
          <cell r="G5023" t="str">
            <v>Pune</v>
          </cell>
        </row>
        <row r="5024">
          <cell r="E5024" t="str">
            <v>PIT/NR/2021/0052</v>
          </cell>
          <cell r="F5024" t="str">
            <v>24Online Info Technology Pvt Ltd</v>
          </cell>
          <cell r="G5024" t="str">
            <v>Ahmedabad</v>
          </cell>
        </row>
        <row r="5025">
          <cell r="E5025" t="str">
            <v>PIT/NR/2021/0052</v>
          </cell>
          <cell r="F5025" t="str">
            <v>24Online Info Technology Pvt Ltd</v>
          </cell>
          <cell r="G5025" t="str">
            <v>Ahmedabad</v>
          </cell>
        </row>
        <row r="5026">
          <cell r="E5026" t="str">
            <v>BLR/OP/2021/0227</v>
          </cell>
          <cell r="F5026" t="str">
            <v>Posiflex Technology(India) Pvt Ltd</v>
          </cell>
          <cell r="G5026" t="str">
            <v>Bangalore</v>
          </cell>
        </row>
        <row r="5027">
          <cell r="E5027" t="str">
            <v>BLR/OP/2021/0226</v>
          </cell>
          <cell r="F5027" t="str">
            <v>Posiflex Technology(India) Pvt Ltd</v>
          </cell>
          <cell r="G5027" t="str">
            <v>Bangalore</v>
          </cell>
        </row>
        <row r="5028">
          <cell r="E5028" t="str">
            <v>BLR/OP/2021/0226</v>
          </cell>
          <cell r="F5028" t="str">
            <v>Posiflex Technology(India) Pvt Ltd</v>
          </cell>
          <cell r="G5028" t="str">
            <v>Bangalore</v>
          </cell>
        </row>
        <row r="5029">
          <cell r="E5029" t="str">
            <v>BLR/OP/2021/0226</v>
          </cell>
          <cell r="F5029" t="str">
            <v>Posiflex Technology(India) Pvt Ltd</v>
          </cell>
          <cell r="G5029" t="str">
            <v>Bangalore</v>
          </cell>
        </row>
        <row r="5030">
          <cell r="E5030" t="str">
            <v>BLR/OP/2021/0226</v>
          </cell>
          <cell r="F5030" t="str">
            <v>Posiflex Technology(India) Pvt Ltd</v>
          </cell>
          <cell r="G5030" t="str">
            <v>Bangalore</v>
          </cell>
        </row>
        <row r="5031">
          <cell r="E5031" t="str">
            <v>BLR/DEMO/OUT/9828</v>
          </cell>
          <cell r="F5031" t="str">
            <v>Touchline Technologies Pvt Ltd</v>
          </cell>
          <cell r="G5031" t="str">
            <v>Thiruvananthapuram</v>
          </cell>
        </row>
        <row r="5032">
          <cell r="E5032" t="str">
            <v>PB20INV1765</v>
          </cell>
          <cell r="F5032" t="str">
            <v>Quinta System Pvt Ltd</v>
          </cell>
          <cell r="G5032" t="str">
            <v>Bangaluru</v>
          </cell>
        </row>
        <row r="5033">
          <cell r="E5033" t="str">
            <v>PB20INV1753</v>
          </cell>
          <cell r="F5033" t="str">
            <v>Aegis infoware Pvt Ltd</v>
          </cell>
          <cell r="G5033" t="str">
            <v>Surat</v>
          </cell>
        </row>
        <row r="5034">
          <cell r="E5034" t="str">
            <v>PB20INV1753</v>
          </cell>
          <cell r="F5034" t="str">
            <v>Aegis infoware Pvt Ltd</v>
          </cell>
          <cell r="G5034" t="str">
            <v>Surat</v>
          </cell>
        </row>
        <row r="5035">
          <cell r="E5035" t="str">
            <v>PB20INV1763</v>
          </cell>
          <cell r="F5035" t="str">
            <v>Flash innovations</v>
          </cell>
          <cell r="G5035" t="str">
            <v>Banglore</v>
          </cell>
        </row>
        <row r="5036">
          <cell r="E5036" t="str">
            <v>PB20INV1748</v>
          </cell>
          <cell r="F5036" t="str">
            <v>Decathlon Sports India pvt ltd</v>
          </cell>
          <cell r="G5036" t="str">
            <v>Banglore</v>
          </cell>
        </row>
        <row r="5037">
          <cell r="E5037" t="str">
            <v>PB20INV1751</v>
          </cell>
          <cell r="F5037" t="str">
            <v>Puma Sports India pvt ltd</v>
          </cell>
          <cell r="G5037" t="str">
            <v>Banglore</v>
          </cell>
        </row>
        <row r="5038">
          <cell r="E5038" t="str">
            <v>PB20INV1751</v>
          </cell>
          <cell r="F5038" t="str">
            <v>Puma Sports India pvt ltd</v>
          </cell>
          <cell r="G5038" t="str">
            <v>Banglore</v>
          </cell>
        </row>
        <row r="5039">
          <cell r="E5039" t="str">
            <v>PB20INV1766</v>
          </cell>
          <cell r="F5039" t="str">
            <v>Hollasons trading company Pvt Ltd</v>
          </cell>
          <cell r="G5039" t="str">
            <v>Banglore</v>
          </cell>
        </row>
        <row r="5040">
          <cell r="E5040" t="str">
            <v>PB20INV1767</v>
          </cell>
          <cell r="F5040" t="str">
            <v>Hollasons trading company Pvt Ltd</v>
          </cell>
          <cell r="G5040" t="str">
            <v>Banglore</v>
          </cell>
        </row>
        <row r="5041">
          <cell r="E5041" t="str">
            <v>PB20INV1767</v>
          </cell>
          <cell r="F5041" t="str">
            <v>Hollasons trading company Pvt Ltd</v>
          </cell>
          <cell r="G5041" t="str">
            <v>Banglore</v>
          </cell>
        </row>
        <row r="5042">
          <cell r="E5042" t="str">
            <v>PB20INV1747</v>
          </cell>
          <cell r="F5042" t="str">
            <v>Aegis infoware Pvt Ltd</v>
          </cell>
          <cell r="G5042" t="str">
            <v>Ahmedabad</v>
          </cell>
        </row>
        <row r="5043">
          <cell r="E5043" t="str">
            <v>PB20INV1747</v>
          </cell>
          <cell r="F5043" t="str">
            <v>Aegis infoware Pvt Ltd</v>
          </cell>
          <cell r="G5043" t="str">
            <v>Ahmedabad</v>
          </cell>
        </row>
        <row r="5044">
          <cell r="E5044" t="str">
            <v>PB20INV1752</v>
          </cell>
          <cell r="F5044" t="str">
            <v>Turbonet Systems Pvt Ltd</v>
          </cell>
          <cell r="G5044" t="str">
            <v>Mumabi</v>
          </cell>
        </row>
        <row r="5045">
          <cell r="E5045" t="str">
            <v>PB20INV1752</v>
          </cell>
          <cell r="F5045" t="str">
            <v>Turbonet Systems Pvt Ltd</v>
          </cell>
          <cell r="G5045" t="str">
            <v>Mumabi</v>
          </cell>
        </row>
        <row r="5046">
          <cell r="E5046" t="str">
            <v>PB20INV1750</v>
          </cell>
          <cell r="F5046" t="str">
            <v>Turbonet Systems Pvt Ltd</v>
          </cell>
          <cell r="G5046" t="str">
            <v>Pune</v>
          </cell>
        </row>
        <row r="5047">
          <cell r="E5047" t="str">
            <v>PB20INV1750</v>
          </cell>
          <cell r="F5047" t="str">
            <v>Turbonet Systems Pvt Ltd</v>
          </cell>
          <cell r="G5047" t="str">
            <v>Pune</v>
          </cell>
        </row>
        <row r="5048">
          <cell r="E5048" t="str">
            <v>PB20INV1759</v>
          </cell>
          <cell r="F5048" t="str">
            <v>Hardcastle Restaurants Pvt Ltd</v>
          </cell>
          <cell r="G5048" t="str">
            <v>Mumbai</v>
          </cell>
        </row>
        <row r="5049">
          <cell r="E5049" t="str">
            <v>PB20INV1762</v>
          </cell>
          <cell r="F5049" t="str">
            <v>Aditya Birla Fashion retail Ltd</v>
          </cell>
          <cell r="G5049" t="str">
            <v>Haryana</v>
          </cell>
        </row>
        <row r="5050">
          <cell r="E5050" t="str">
            <v>PB20INV1762</v>
          </cell>
          <cell r="F5050" t="str">
            <v>Aditya Birla Fashion retail Ltd</v>
          </cell>
          <cell r="G5050" t="str">
            <v>Haryana</v>
          </cell>
        </row>
        <row r="5051">
          <cell r="E5051" t="str">
            <v>PB20INV1762</v>
          </cell>
          <cell r="F5051" t="str">
            <v>Aditya Birla Fashion retail Ltd</v>
          </cell>
          <cell r="G5051" t="str">
            <v>Haryana</v>
          </cell>
        </row>
        <row r="5052">
          <cell r="E5052" t="str">
            <v>PB20INV1762</v>
          </cell>
          <cell r="F5052" t="str">
            <v>Aditya Birla Fashion retail Ltd</v>
          </cell>
          <cell r="G5052" t="str">
            <v>Haryana</v>
          </cell>
        </row>
        <row r="5053">
          <cell r="E5053" t="str">
            <v>PB20INV1762</v>
          </cell>
          <cell r="F5053" t="str">
            <v>Aditya Birla Fashion retail Ltd</v>
          </cell>
          <cell r="G5053" t="str">
            <v>Haryana</v>
          </cell>
        </row>
        <row r="5054">
          <cell r="E5054" t="str">
            <v>PB20INV1762</v>
          </cell>
          <cell r="F5054" t="str">
            <v>Aditya Birla Fashion retail Ltd</v>
          </cell>
          <cell r="G5054" t="str">
            <v>Haryana</v>
          </cell>
        </row>
        <row r="5055">
          <cell r="E5055" t="str">
            <v>PB20INV1762</v>
          </cell>
          <cell r="F5055" t="str">
            <v>Aditya Birla Fashion retail Ltd</v>
          </cell>
          <cell r="G5055" t="str">
            <v>Haryana</v>
          </cell>
        </row>
        <row r="5056">
          <cell r="E5056" t="str">
            <v>PB20INV1762</v>
          </cell>
          <cell r="F5056" t="str">
            <v>Aditya Birla Fashion retail Ltd</v>
          </cell>
          <cell r="G5056" t="str">
            <v>Haryana</v>
          </cell>
        </row>
        <row r="5057">
          <cell r="E5057" t="str">
            <v>PB20INV1762</v>
          </cell>
          <cell r="F5057" t="str">
            <v>Aditya Birla Fashion retail Ltd</v>
          </cell>
          <cell r="G5057" t="str">
            <v>Haryana</v>
          </cell>
        </row>
        <row r="5058">
          <cell r="E5058" t="str">
            <v>PB20INV1760</v>
          </cell>
          <cell r="F5058" t="str">
            <v>Turbonet Systems pvt Ltd</v>
          </cell>
          <cell r="G5058" t="str">
            <v>Pune</v>
          </cell>
        </row>
        <row r="5059">
          <cell r="E5059" t="str">
            <v>PB20INV1760</v>
          </cell>
          <cell r="F5059" t="str">
            <v>Turbonet Systems pvt Ltd</v>
          </cell>
          <cell r="G5059" t="str">
            <v>Pune</v>
          </cell>
        </row>
        <row r="5060">
          <cell r="E5060" t="str">
            <v>PB20INV1761</v>
          </cell>
          <cell r="F5060" t="str">
            <v>Turbonet Systems pvt Ltd</v>
          </cell>
          <cell r="G5060" t="str">
            <v>Pune</v>
          </cell>
        </row>
        <row r="5061">
          <cell r="E5061" t="str">
            <v>PB20INV1761</v>
          </cell>
          <cell r="F5061" t="str">
            <v>Turbonet Systems pvt Ltd</v>
          </cell>
          <cell r="G5061" t="str">
            <v>Pune</v>
          </cell>
        </row>
        <row r="5062">
          <cell r="E5062" t="str">
            <v>PB20INV1761</v>
          </cell>
          <cell r="F5062" t="str">
            <v>Turbonet Systems pvt Ltd</v>
          </cell>
          <cell r="G5062" t="str">
            <v>Pune</v>
          </cell>
        </row>
        <row r="5063">
          <cell r="E5063" t="str">
            <v>PB20INV1749</v>
          </cell>
          <cell r="F5063" t="str">
            <v>Aashitech</v>
          </cell>
          <cell r="G5063" t="str">
            <v>Mumbai</v>
          </cell>
        </row>
        <row r="5064">
          <cell r="E5064" t="str">
            <v>PB20INV1749</v>
          </cell>
          <cell r="F5064" t="str">
            <v>Aashitech</v>
          </cell>
          <cell r="G5064" t="str">
            <v>Mumbai</v>
          </cell>
        </row>
        <row r="5065">
          <cell r="E5065" t="str">
            <v>PB20INV1757</v>
          </cell>
          <cell r="F5065" t="str">
            <v>Treewalker technologies india Pvt Ltd</v>
          </cell>
          <cell r="G5065" t="str">
            <v>Banglore</v>
          </cell>
        </row>
        <row r="5066">
          <cell r="E5066" t="str">
            <v>PB20INV1757</v>
          </cell>
          <cell r="F5066" t="str">
            <v>Treewalker technologies india Pvt Ltd</v>
          </cell>
          <cell r="G5066" t="str">
            <v>Banglore</v>
          </cell>
        </row>
        <row r="5067">
          <cell r="E5067" t="str">
            <v>PB20INV1768</v>
          </cell>
          <cell r="F5067" t="str">
            <v>Sapphire foods India Pvt Ltd</v>
          </cell>
          <cell r="G5067" t="str">
            <v>Pune</v>
          </cell>
        </row>
        <row r="5068">
          <cell r="E5068" t="str">
            <v>PB20INV1769</v>
          </cell>
          <cell r="F5068" t="str">
            <v>Decathlon Sports india Pvt Ltd</v>
          </cell>
          <cell r="G5068" t="str">
            <v>Hyderabad</v>
          </cell>
        </row>
        <row r="5069">
          <cell r="E5069" t="str">
            <v>Inv/JV/2021/04575</v>
          </cell>
          <cell r="F5069" t="str">
            <v>Posiflex technology india Pvt Ltd</v>
          </cell>
          <cell r="G5069" t="str">
            <v>New Delhi</v>
          </cell>
        </row>
        <row r="5070">
          <cell r="E5070" t="str">
            <v>Inv/JV/2021/04575</v>
          </cell>
          <cell r="F5070" t="str">
            <v>Posiflex technology india Pvt Ltd</v>
          </cell>
          <cell r="G5070" t="str">
            <v>New Delhi</v>
          </cell>
        </row>
        <row r="5071">
          <cell r="E5071" t="str">
            <v>Inv/JV/2021/04575</v>
          </cell>
          <cell r="F5071" t="str">
            <v>Posiflex technology india Pvt Ltd</v>
          </cell>
          <cell r="G5071" t="str">
            <v>New Delhi</v>
          </cell>
        </row>
        <row r="5072">
          <cell r="E5072" t="str">
            <v>Inv/JV/2021/04575</v>
          </cell>
          <cell r="F5072" t="str">
            <v>Posiflex technology india Pvt Ltd</v>
          </cell>
          <cell r="G5072" t="str">
            <v>New Delhi</v>
          </cell>
        </row>
        <row r="5073">
          <cell r="E5073" t="str">
            <v>Inv/JV/2021/04575</v>
          </cell>
          <cell r="F5073" t="str">
            <v>Posiflex technology india Pvt Ltd</v>
          </cell>
          <cell r="G5073" t="str">
            <v>New Delhi</v>
          </cell>
        </row>
        <row r="5074">
          <cell r="E5074" t="str">
            <v>QB20INV0878</v>
          </cell>
          <cell r="F5074" t="str">
            <v>B.s Technology(Avvashya CCI Logistics Pvt Ltd)</v>
          </cell>
          <cell r="G5074" t="str">
            <v>Haryana</v>
          </cell>
        </row>
        <row r="5075">
          <cell r="E5075" t="str">
            <v>QB20INV0878</v>
          </cell>
          <cell r="F5075" t="str">
            <v>B.s Technology(Avvashya CCI Logistics Pvt Ltd)</v>
          </cell>
          <cell r="G5075" t="str">
            <v>Haryana</v>
          </cell>
        </row>
        <row r="5076">
          <cell r="E5076" t="str">
            <v>QB20INV0878</v>
          </cell>
          <cell r="F5076" t="str">
            <v>B.s Technology(Avvashya CCI Logistics Pvt Ltd)</v>
          </cell>
          <cell r="G5076" t="str">
            <v>Haryana</v>
          </cell>
        </row>
        <row r="5077">
          <cell r="E5077" t="str">
            <v>QB20INV0879</v>
          </cell>
          <cell r="F5077" t="str">
            <v>Bartech Data System Pvt Ltd</v>
          </cell>
          <cell r="G5077" t="str">
            <v>Maharashtra</v>
          </cell>
        </row>
        <row r="5078">
          <cell r="E5078" t="str">
            <v>QINV/JV/2021/00259</v>
          </cell>
          <cell r="F5078" t="str">
            <v>Instakart Services Pvt</v>
          </cell>
          <cell r="G5078" t="str">
            <v>West Bengal</v>
          </cell>
        </row>
        <row r="5079">
          <cell r="E5079" t="str">
            <v>INV/JV/2021/00108</v>
          </cell>
          <cell r="F5079" t="str">
            <v>Tecsidel india Pvt ltd</v>
          </cell>
          <cell r="G5079" t="str">
            <v>Haryana</v>
          </cell>
        </row>
        <row r="5080">
          <cell r="E5080" t="str">
            <v>PB20DC0018</v>
          </cell>
          <cell r="F5080" t="str">
            <v>Life Style International Pvt Ltd</v>
          </cell>
          <cell r="G5080" t="str">
            <v>Nizamabad</v>
          </cell>
        </row>
        <row r="5081">
          <cell r="E5081" t="str">
            <v>PB20INV1730</v>
          </cell>
          <cell r="F5081" t="str">
            <v>AASHITECH</v>
          </cell>
          <cell r="G5081" t="str">
            <v>Mumbai</v>
          </cell>
        </row>
        <row r="5082">
          <cell r="E5082" t="str">
            <v>PB20INV1730</v>
          </cell>
          <cell r="F5082" t="str">
            <v>AASHITECH</v>
          </cell>
          <cell r="G5082" t="str">
            <v>Mumbai</v>
          </cell>
        </row>
        <row r="5083">
          <cell r="E5083" t="str">
            <v>PB20INV1730</v>
          </cell>
          <cell r="F5083" t="str">
            <v>AASHITECH</v>
          </cell>
          <cell r="G5083" t="str">
            <v>Mumbai</v>
          </cell>
        </row>
        <row r="5084">
          <cell r="E5084" t="str">
            <v>PB20INV1730</v>
          </cell>
          <cell r="F5084" t="str">
            <v>AASHITECH</v>
          </cell>
          <cell r="G5084" t="str">
            <v>Mumbai</v>
          </cell>
        </row>
        <row r="5085">
          <cell r="E5085" t="str">
            <v>PB20INV1730</v>
          </cell>
          <cell r="F5085" t="str">
            <v>AASHITECH</v>
          </cell>
          <cell r="G5085" t="str">
            <v>Mumbai</v>
          </cell>
        </row>
        <row r="5086">
          <cell r="E5086" t="str">
            <v>PB20INV1730</v>
          </cell>
          <cell r="F5086" t="str">
            <v>AASHITECH</v>
          </cell>
          <cell r="G5086" t="str">
            <v>Mumbai</v>
          </cell>
        </row>
        <row r="5087">
          <cell r="E5087" t="str">
            <v>PB20INV1771</v>
          </cell>
          <cell r="F5087" t="str">
            <v>Supreme Computers india Pvt Ltd</v>
          </cell>
          <cell r="G5087" t="str">
            <v>Chennai</v>
          </cell>
        </row>
        <row r="5088">
          <cell r="E5088" t="str">
            <v>PB20INV1771</v>
          </cell>
          <cell r="F5088" t="str">
            <v>Supreme Computers india Pvt Ltd</v>
          </cell>
          <cell r="G5088" t="str">
            <v>Chennai</v>
          </cell>
        </row>
        <row r="5089">
          <cell r="E5089" t="str">
            <v>PB20INV1771</v>
          </cell>
          <cell r="F5089" t="str">
            <v>Supreme Computers india Pvt Ltd</v>
          </cell>
          <cell r="G5089" t="str">
            <v>Chennai</v>
          </cell>
        </row>
        <row r="5090">
          <cell r="E5090" t="str">
            <v>PB20INV1772</v>
          </cell>
          <cell r="F5090" t="str">
            <v>Supreme Computers india Pvt Ltd</v>
          </cell>
          <cell r="G5090" t="str">
            <v>Coimatore</v>
          </cell>
        </row>
        <row r="5091">
          <cell r="E5091" t="str">
            <v>PB20INV1772</v>
          </cell>
          <cell r="F5091" t="str">
            <v>Supreme Computers india Pvt Ltd</v>
          </cell>
          <cell r="G5091" t="str">
            <v>Coimatore</v>
          </cell>
        </row>
        <row r="5092">
          <cell r="E5092" t="str">
            <v>PB20INV1773</v>
          </cell>
          <cell r="F5092" t="str">
            <v>Supreme Computers india Pvt Ltd</v>
          </cell>
          <cell r="G5092" t="str">
            <v>Coimatore</v>
          </cell>
        </row>
        <row r="5093">
          <cell r="E5093" t="str">
            <v>PB20INV1774</v>
          </cell>
          <cell r="F5093" t="str">
            <v>AASHITECH</v>
          </cell>
          <cell r="G5093" t="str">
            <v>Mumbai</v>
          </cell>
        </row>
        <row r="5094">
          <cell r="E5094" t="str">
            <v>PB20INV1774</v>
          </cell>
          <cell r="F5094" t="str">
            <v>AASHITECH</v>
          </cell>
          <cell r="G5094" t="str">
            <v>Mumbai</v>
          </cell>
        </row>
        <row r="5095">
          <cell r="E5095" t="str">
            <v>PB20INV1774</v>
          </cell>
          <cell r="F5095" t="str">
            <v>AASHITECH</v>
          </cell>
          <cell r="G5095" t="str">
            <v>Mumbai</v>
          </cell>
        </row>
        <row r="5096">
          <cell r="E5096" t="str">
            <v>QB20INV0881</v>
          </cell>
          <cell r="F5096" t="str">
            <v>Hiveloop Logistics Pvt Ltd</v>
          </cell>
          <cell r="G5096" t="str">
            <v>Banglore</v>
          </cell>
        </row>
        <row r="5097">
          <cell r="E5097" t="str">
            <v>QB20INV0880</v>
          </cell>
          <cell r="F5097" t="str">
            <v>Hiveloop Logistics Pvt Ltd</v>
          </cell>
          <cell r="G5097" t="str">
            <v>Telengana</v>
          </cell>
        </row>
        <row r="5098">
          <cell r="E5098" t="str">
            <v>PB20INV1742</v>
          </cell>
          <cell r="F5098" t="str">
            <v>Hard Castle Restaurants pvt Ltd</v>
          </cell>
          <cell r="G5098" t="str">
            <v>Banglore</v>
          </cell>
        </row>
        <row r="5099">
          <cell r="E5099" t="str">
            <v>PB20INV1798</v>
          </cell>
          <cell r="F5099" t="str">
            <v>Progressive Infotech Pvt Ltd</v>
          </cell>
          <cell r="G5099" t="str">
            <v>Uttar pradesh</v>
          </cell>
        </row>
        <row r="5100">
          <cell r="E5100" t="str">
            <v>PB20INV1798</v>
          </cell>
          <cell r="F5100" t="str">
            <v>Progressive Infotech Pvt Ltd</v>
          </cell>
          <cell r="G5100" t="str">
            <v>Uttar pradesh</v>
          </cell>
        </row>
        <row r="5101">
          <cell r="E5101" t="str">
            <v>PB20INV1804</v>
          </cell>
          <cell r="F5101" t="str">
            <v>Reliance projects&amp;property Managemant Service Limited</v>
          </cell>
          <cell r="G5101" t="str">
            <v>Thane</v>
          </cell>
        </row>
        <row r="5102">
          <cell r="E5102" t="str">
            <v>PB20INV1799</v>
          </cell>
          <cell r="F5102" t="str">
            <v>Trent Hypermarket Pvt Ltd</v>
          </cell>
          <cell r="G5102" t="str">
            <v>Pune</v>
          </cell>
        </row>
        <row r="5103">
          <cell r="E5103" t="str">
            <v>PB20INV1799</v>
          </cell>
          <cell r="F5103" t="str">
            <v>Trent Hypermarket Pvt Ltd</v>
          </cell>
          <cell r="G5103" t="str">
            <v>Pune</v>
          </cell>
        </row>
        <row r="5104">
          <cell r="E5104" t="str">
            <v>PB20INV1795</v>
          </cell>
          <cell r="F5104" t="str">
            <v>Smart Solutions</v>
          </cell>
          <cell r="G5104" t="str">
            <v>New Delhi</v>
          </cell>
        </row>
        <row r="5105">
          <cell r="E5105" t="str">
            <v>PB20INV1800</v>
          </cell>
          <cell r="F5105" t="str">
            <v>Burger king India Pvt Ltd</v>
          </cell>
          <cell r="G5105" t="str">
            <v>Chennai</v>
          </cell>
        </row>
        <row r="5106">
          <cell r="E5106" t="str">
            <v>PB20INV1800</v>
          </cell>
          <cell r="F5106" t="str">
            <v>Burger king India Pvt Ltd</v>
          </cell>
          <cell r="G5106" t="str">
            <v>Chennai</v>
          </cell>
        </row>
        <row r="5107">
          <cell r="E5107" t="str">
            <v>PB20INV1797</v>
          </cell>
          <cell r="F5107" t="str">
            <v xml:space="preserve">Maple Automation </v>
          </cell>
          <cell r="G5107" t="str">
            <v>Gujrat</v>
          </cell>
        </row>
        <row r="5108">
          <cell r="E5108" t="str">
            <v>PB20INV1785</v>
          </cell>
          <cell r="F5108" t="str">
            <v>Equinox India Eneterprises</v>
          </cell>
          <cell r="G5108" t="str">
            <v>Goa</v>
          </cell>
        </row>
        <row r="5109">
          <cell r="E5109" t="str">
            <v>PB20INV1785</v>
          </cell>
          <cell r="F5109" t="str">
            <v>Equinox India Eneterprises</v>
          </cell>
          <cell r="G5109" t="str">
            <v>Goa</v>
          </cell>
        </row>
        <row r="5110">
          <cell r="E5110" t="str">
            <v>PB20INV1785</v>
          </cell>
          <cell r="F5110" t="str">
            <v>Equinox India Eneterprises</v>
          </cell>
          <cell r="G5110" t="str">
            <v>Goa</v>
          </cell>
        </row>
        <row r="5111">
          <cell r="E5111" t="str">
            <v>PB20INV1784</v>
          </cell>
          <cell r="F5111" t="str">
            <v>Maestro Tech Solutions</v>
          </cell>
          <cell r="G5111" t="str">
            <v>Chennai</v>
          </cell>
        </row>
        <row r="5112">
          <cell r="E5112" t="str">
            <v>PB20INV1790</v>
          </cell>
          <cell r="F5112" t="str">
            <v>Prime Barcode Solutions</v>
          </cell>
          <cell r="G5112" t="str">
            <v>Secunderabad</v>
          </cell>
        </row>
        <row r="5113">
          <cell r="E5113" t="str">
            <v>PB20INV1790</v>
          </cell>
          <cell r="F5113" t="str">
            <v>Prime Barcode Solutions</v>
          </cell>
          <cell r="G5113" t="str">
            <v>Secunderabad</v>
          </cell>
        </row>
        <row r="5114">
          <cell r="E5114" t="str">
            <v>PB20INV1791</v>
          </cell>
          <cell r="F5114" t="str">
            <v>Prime Barcode Solutions</v>
          </cell>
          <cell r="G5114" t="str">
            <v>Secunderabad</v>
          </cell>
        </row>
        <row r="5115">
          <cell r="E5115" t="str">
            <v>PB20INV1791</v>
          </cell>
          <cell r="F5115" t="str">
            <v>Prime Barcode Solutions</v>
          </cell>
          <cell r="G5115" t="str">
            <v>Secunderabad</v>
          </cell>
        </row>
        <row r="5116">
          <cell r="E5116" t="str">
            <v>PB20INV1786</v>
          </cell>
          <cell r="F5116" t="str">
            <v>Spencer s retail limited</v>
          </cell>
          <cell r="G5116" t="str">
            <v>Gurgaon</v>
          </cell>
        </row>
        <row r="5117">
          <cell r="E5117" t="str">
            <v>PB20INV1803</v>
          </cell>
          <cell r="F5117" t="str">
            <v>Burger king india pvt Ltd</v>
          </cell>
          <cell r="G5117" t="str">
            <v>Noida</v>
          </cell>
        </row>
        <row r="5118">
          <cell r="E5118" t="str">
            <v>PB20INV1801</v>
          </cell>
          <cell r="F5118" t="str">
            <v>Burger king india pvt Ltd</v>
          </cell>
          <cell r="G5118" t="str">
            <v>New Delhi</v>
          </cell>
        </row>
        <row r="5119">
          <cell r="E5119" t="str">
            <v>PB20INV1805</v>
          </cell>
          <cell r="F5119" t="str">
            <v>Smart Solutions</v>
          </cell>
          <cell r="G5119" t="str">
            <v>New Delhi</v>
          </cell>
        </row>
        <row r="5120">
          <cell r="E5120" t="str">
            <v>PB20INV1805</v>
          </cell>
          <cell r="F5120" t="str">
            <v>Smart Solutions</v>
          </cell>
          <cell r="G5120" t="str">
            <v>New Delhi</v>
          </cell>
        </row>
        <row r="5121">
          <cell r="E5121" t="str">
            <v>PB20INV1802</v>
          </cell>
          <cell r="F5121" t="str">
            <v>Smart Solutions</v>
          </cell>
          <cell r="G5121" t="str">
            <v>New Delhi</v>
          </cell>
        </row>
        <row r="5122">
          <cell r="E5122" t="str">
            <v>PB20INV1802</v>
          </cell>
          <cell r="F5122" t="str">
            <v>Smart Solutions</v>
          </cell>
          <cell r="G5122" t="str">
            <v>New Delhi</v>
          </cell>
        </row>
        <row r="5123">
          <cell r="E5123" t="str">
            <v>PB20INV1802</v>
          </cell>
          <cell r="F5123" t="str">
            <v>Smart Solutions</v>
          </cell>
          <cell r="G5123" t="str">
            <v>New Delhi</v>
          </cell>
        </row>
        <row r="5124">
          <cell r="E5124" t="str">
            <v>PB20INV1802</v>
          </cell>
          <cell r="F5124" t="str">
            <v>Smart Solutions</v>
          </cell>
          <cell r="G5124" t="str">
            <v>New Delhi</v>
          </cell>
        </row>
        <row r="5125">
          <cell r="E5125" t="str">
            <v>PB20INV1241</v>
          </cell>
          <cell r="F5125" t="str">
            <v>Trent limited</v>
          </cell>
          <cell r="G5125" t="str">
            <v>AP</v>
          </cell>
        </row>
        <row r="5126">
          <cell r="E5126" t="str">
            <v>PB20INV1728</v>
          </cell>
          <cell r="F5126" t="str">
            <v>Oerlikom Balzers Coating Malaysia Sdn Bhd</v>
          </cell>
          <cell r="G5126" t="str">
            <v>Malaysia</v>
          </cell>
        </row>
        <row r="5127">
          <cell r="E5127" t="str">
            <v>PB20INV1728</v>
          </cell>
          <cell r="F5127" t="str">
            <v>Oerlikom Balzers Coating Malaysia Sdn Bhd</v>
          </cell>
          <cell r="G5127" t="str">
            <v>Malaysia</v>
          </cell>
        </row>
        <row r="5128">
          <cell r="E5128" t="str">
            <v>PB20INV1796</v>
          </cell>
          <cell r="F5128" t="str">
            <v>Trent hypermarket Pvt Ltd</v>
          </cell>
          <cell r="G5128" t="str">
            <v>banglore</v>
          </cell>
        </row>
        <row r="5129">
          <cell r="E5129" t="str">
            <v>PB20INV1796</v>
          </cell>
          <cell r="F5129" t="str">
            <v>Trent hypermarket Pvt Ltd</v>
          </cell>
          <cell r="G5129" t="str">
            <v>banglore</v>
          </cell>
        </row>
        <row r="5130">
          <cell r="E5130" t="str">
            <v>PB20INV1796</v>
          </cell>
          <cell r="F5130" t="str">
            <v>Trent hypermarket Pvt Ltd</v>
          </cell>
          <cell r="G5130" t="str">
            <v>banglore</v>
          </cell>
        </row>
        <row r="5131">
          <cell r="E5131" t="str">
            <v>PB20INV1792</v>
          </cell>
          <cell r="F5131" t="str">
            <v>Classiic Technologies</v>
          </cell>
          <cell r="G5131" t="str">
            <v>banglore</v>
          </cell>
        </row>
        <row r="5132">
          <cell r="E5132" t="str">
            <v>PB20INV1787</v>
          </cell>
          <cell r="F5132" t="str">
            <v>Hollasons tading Company Pvt Ltd</v>
          </cell>
          <cell r="G5132" t="str">
            <v>banglore</v>
          </cell>
        </row>
        <row r="5133">
          <cell r="E5133" t="str">
            <v>PB20INV1787</v>
          </cell>
          <cell r="F5133" t="str">
            <v>Hollasons tading Company Pvt Ltd</v>
          </cell>
          <cell r="G5133" t="str">
            <v>banglore</v>
          </cell>
        </row>
        <row r="5134">
          <cell r="E5134" t="str">
            <v>PB20INV1794</v>
          </cell>
          <cell r="F5134" t="str">
            <v>Hollasons tading Company Pvt Ltd</v>
          </cell>
          <cell r="G5134" t="str">
            <v>banglore</v>
          </cell>
        </row>
        <row r="5135">
          <cell r="E5135" t="str">
            <v>PB20INV1793</v>
          </cell>
          <cell r="F5135" t="str">
            <v>Hollasons tading Company Pvt Ltd</v>
          </cell>
          <cell r="G5135" t="str">
            <v>banglore</v>
          </cell>
        </row>
        <row r="5136">
          <cell r="E5136" t="str">
            <v>PB20INV1793</v>
          </cell>
          <cell r="F5136" t="str">
            <v>Hollasons tading Company Pvt Ltd</v>
          </cell>
          <cell r="G5136" t="str">
            <v>banglore</v>
          </cell>
        </row>
        <row r="5137">
          <cell r="E5137" t="str">
            <v>PB20INV1755</v>
          </cell>
          <cell r="F5137" t="str">
            <v>Quinta Systems Pvt Ltd</v>
          </cell>
          <cell r="G5137" t="str">
            <v>banglore</v>
          </cell>
        </row>
        <row r="5138">
          <cell r="E5138" t="str">
            <v>PB20INV1756</v>
          </cell>
          <cell r="F5138" t="str">
            <v>Quinta Systems Pvt Ltd</v>
          </cell>
          <cell r="G5138" t="str">
            <v>banglore</v>
          </cell>
        </row>
        <row r="5139">
          <cell r="E5139" t="str">
            <v>PB20INV1758</v>
          </cell>
          <cell r="F5139" t="str">
            <v>Quinta Systems Pvt Ltd</v>
          </cell>
          <cell r="G5139" t="str">
            <v>banglore</v>
          </cell>
        </row>
        <row r="5140">
          <cell r="E5140" t="str">
            <v>PB20INV1770</v>
          </cell>
          <cell r="F5140" t="str">
            <v>Quinta Systems Pvt Ltd</v>
          </cell>
          <cell r="G5140" t="str">
            <v>banglore</v>
          </cell>
        </row>
        <row r="5141">
          <cell r="E5141" t="str">
            <v>PB20INV1789</v>
          </cell>
          <cell r="F5141" t="str">
            <v>Aegis infoware Pvt Ltd</v>
          </cell>
          <cell r="G5141" t="str">
            <v>Ahmedabad</v>
          </cell>
        </row>
        <row r="5142">
          <cell r="E5142" t="str">
            <v>INV/JV/2021/04602</v>
          </cell>
          <cell r="F5142" t="str">
            <v>Posiflex technology india Pvt ltd (Office Banglore)</v>
          </cell>
          <cell r="G5142" t="str">
            <v>Bangalore</v>
          </cell>
        </row>
        <row r="5143">
          <cell r="E5143" t="str">
            <v>INV/JV/2021/04602</v>
          </cell>
          <cell r="F5143" t="str">
            <v>Posiflex technology india Pvt ltd (Office Banglore)</v>
          </cell>
          <cell r="G5143" t="str">
            <v>Bangalore</v>
          </cell>
        </row>
        <row r="5144">
          <cell r="E5144" t="str">
            <v>INV/JV/2021/04602</v>
          </cell>
          <cell r="F5144" t="str">
            <v>Posiflex technology india Pvt ltd (Office Banglore)</v>
          </cell>
          <cell r="G5144" t="str">
            <v>Bangalore</v>
          </cell>
        </row>
        <row r="5145">
          <cell r="E5145" t="str">
            <v>INV/JV/2021/04602</v>
          </cell>
          <cell r="F5145" t="str">
            <v>Posiflex technology india Pvt ltd (Office Banglore)</v>
          </cell>
          <cell r="G5145" t="str">
            <v>Bangalore</v>
          </cell>
        </row>
        <row r="5146">
          <cell r="E5146" t="str">
            <v>PB20INV1813</v>
          </cell>
          <cell r="F5146" t="str">
            <v>Burger King India Pvt Ltd</v>
          </cell>
          <cell r="G5146" t="str">
            <v>Ludhiana</v>
          </cell>
        </row>
        <row r="5147">
          <cell r="E5147" t="str">
            <v>PB20INV1788</v>
          </cell>
          <cell r="F5147" t="str">
            <v xml:space="preserve">ITeSys Technologies Pvt Ltd/Fortune Data Products </v>
          </cell>
          <cell r="G5147" t="str">
            <v>Secunderabad</v>
          </cell>
        </row>
        <row r="5148">
          <cell r="E5148" t="str">
            <v>PB20INV1788</v>
          </cell>
          <cell r="F5148" t="str">
            <v xml:space="preserve">ITeSys Technologies Pvt Ltd/Fortune Data Products </v>
          </cell>
          <cell r="G5148" t="str">
            <v>Secunderabad</v>
          </cell>
        </row>
        <row r="5149">
          <cell r="E5149" t="str">
            <v>PB20INV1788</v>
          </cell>
          <cell r="F5149" t="str">
            <v xml:space="preserve">ITeSys Technologies Pvt Ltd/Fortune Data Products </v>
          </cell>
          <cell r="G5149" t="str">
            <v>Secunderabad</v>
          </cell>
        </row>
        <row r="5150">
          <cell r="E5150" t="str">
            <v>PB20INV1811</v>
          </cell>
          <cell r="F5150" t="str">
            <v>Burger King India Pvt Ltd</v>
          </cell>
          <cell r="G5150" t="str">
            <v>New Delhi</v>
          </cell>
        </row>
        <row r="5151">
          <cell r="E5151" t="str">
            <v>PB20INV1809</v>
          </cell>
          <cell r="F5151" t="str">
            <v>Burger King India Pvt Ltd</v>
          </cell>
          <cell r="G5151" t="str">
            <v>Ludhiana</v>
          </cell>
        </row>
        <row r="5152">
          <cell r="E5152" t="str">
            <v>PB20INV1810</v>
          </cell>
          <cell r="F5152" t="str">
            <v>Burger King India Pvt Ltd</v>
          </cell>
          <cell r="G5152" t="str">
            <v>New Delhi</v>
          </cell>
        </row>
        <row r="5153">
          <cell r="E5153" t="str">
            <v>PB20INV1808</v>
          </cell>
          <cell r="F5153" t="str">
            <v>Burger King India Pvt Ltd</v>
          </cell>
          <cell r="G5153" t="str">
            <v>Gurgaon</v>
          </cell>
        </row>
        <row r="5154">
          <cell r="E5154" t="str">
            <v>PB20INV1812</v>
          </cell>
          <cell r="F5154" t="str">
            <v>Burger King India Pvt Ltd</v>
          </cell>
          <cell r="G5154" t="str">
            <v>Jaipur</v>
          </cell>
        </row>
        <row r="5155">
          <cell r="E5155" t="str">
            <v>PB20INV1815</v>
          </cell>
          <cell r="F5155" t="str">
            <v>Trent limited</v>
          </cell>
          <cell r="G5155" t="str">
            <v>New Delhi</v>
          </cell>
        </row>
        <row r="5156">
          <cell r="E5156" t="str">
            <v>PB20INV1815</v>
          </cell>
          <cell r="F5156" t="str">
            <v>Trent limited</v>
          </cell>
          <cell r="G5156" t="str">
            <v>New Delhi</v>
          </cell>
        </row>
        <row r="5157">
          <cell r="E5157" t="str">
            <v>PB20INV1818</v>
          </cell>
          <cell r="F5157" t="str">
            <v>Turbonet Systems Private Limited</v>
          </cell>
          <cell r="G5157" t="str">
            <v>Pune</v>
          </cell>
        </row>
        <row r="5158">
          <cell r="E5158" t="str">
            <v>PB20INV1818</v>
          </cell>
          <cell r="F5158" t="str">
            <v>Turbonet Systems Private Limited</v>
          </cell>
          <cell r="G5158" t="str">
            <v>Pune</v>
          </cell>
        </row>
        <row r="5159">
          <cell r="E5159" t="str">
            <v>PB20INV1820</v>
          </cell>
          <cell r="F5159" t="str">
            <v>Friend Trading Corporation</v>
          </cell>
          <cell r="G5159" t="str">
            <v>Bhopal</v>
          </cell>
        </row>
        <row r="5160">
          <cell r="E5160" t="str">
            <v>PB20INV1820</v>
          </cell>
          <cell r="F5160" t="str">
            <v>Friend Trading Corporation</v>
          </cell>
          <cell r="G5160" t="str">
            <v>Bhopal</v>
          </cell>
        </row>
        <row r="5161">
          <cell r="E5161" t="str">
            <v>PB20INV1819</v>
          </cell>
          <cell r="F5161" t="str">
            <v>PC Technology</v>
          </cell>
          <cell r="G5161" t="str">
            <v>Vijayawada</v>
          </cell>
        </row>
        <row r="5162">
          <cell r="E5162" t="str">
            <v>PB20INV1819</v>
          </cell>
          <cell r="F5162" t="str">
            <v>PC Technology</v>
          </cell>
          <cell r="G5162" t="str">
            <v>Vijayawada</v>
          </cell>
        </row>
        <row r="5163">
          <cell r="E5163" t="str">
            <v>PB20INV1819</v>
          </cell>
          <cell r="F5163" t="str">
            <v>PC Technology</v>
          </cell>
          <cell r="G5163" t="str">
            <v>Vijayawada</v>
          </cell>
        </row>
        <row r="5164">
          <cell r="E5164" t="str">
            <v>PB20INV1824</v>
          </cell>
          <cell r="F5164" t="str">
            <v>Relaince Retail Limited</v>
          </cell>
          <cell r="G5164" t="str">
            <v>New Delhi</v>
          </cell>
        </row>
        <row r="5165">
          <cell r="E5165" t="str">
            <v>PB20INV1824</v>
          </cell>
          <cell r="F5165" t="str">
            <v>Relaince Retail Limited</v>
          </cell>
          <cell r="G5165" t="str">
            <v>New Delhi</v>
          </cell>
        </row>
        <row r="5166">
          <cell r="E5166" t="str">
            <v>PB20INV1823</v>
          </cell>
          <cell r="F5166" t="str">
            <v xml:space="preserve">Shogan Systems </v>
          </cell>
          <cell r="G5166" t="str">
            <v>Coimbatore</v>
          </cell>
        </row>
        <row r="5167">
          <cell r="E5167" t="str">
            <v>PB20INV1827</v>
          </cell>
          <cell r="F5167" t="str">
            <v>Turbonet Systems Private Limited</v>
          </cell>
          <cell r="G5167" t="str">
            <v>Pune</v>
          </cell>
        </row>
        <row r="5168">
          <cell r="E5168" t="str">
            <v>PB20INV1827</v>
          </cell>
          <cell r="F5168" t="str">
            <v>Turbonet Systems Private Limited</v>
          </cell>
          <cell r="G5168" t="str">
            <v>Pune</v>
          </cell>
        </row>
        <row r="5169">
          <cell r="E5169" t="str">
            <v>PB20INV1827</v>
          </cell>
          <cell r="F5169" t="str">
            <v>Turbonet Systems Private Limited</v>
          </cell>
          <cell r="G5169" t="str">
            <v>Pune</v>
          </cell>
        </row>
        <row r="5170">
          <cell r="E5170" t="str">
            <v>PB20INV1827</v>
          </cell>
          <cell r="F5170" t="str">
            <v>Turbonet Systems Private Limited</v>
          </cell>
          <cell r="G5170" t="str">
            <v>Pune</v>
          </cell>
        </row>
        <row r="5171">
          <cell r="E5171" t="str">
            <v>PB20INV1825</v>
          </cell>
          <cell r="F5171" t="str">
            <v>Smart Solutions</v>
          </cell>
          <cell r="G5171" t="str">
            <v>New Delhi</v>
          </cell>
        </row>
        <row r="5172">
          <cell r="E5172" t="str">
            <v>PB20INV1825</v>
          </cell>
          <cell r="F5172" t="str">
            <v>Smart Solutions</v>
          </cell>
          <cell r="G5172" t="str">
            <v>New Delhi</v>
          </cell>
        </row>
        <row r="5173">
          <cell r="E5173" t="str">
            <v>PB20INV1826</v>
          </cell>
          <cell r="F5173" t="str">
            <v>Smart Solutions</v>
          </cell>
          <cell r="G5173" t="str">
            <v>New Delhi</v>
          </cell>
        </row>
        <row r="5174">
          <cell r="E5174" t="str">
            <v>PB20INV1829</v>
          </cell>
          <cell r="F5174" t="str">
            <v>Turbonet Systems  Private Limited</v>
          </cell>
          <cell r="G5174" t="str">
            <v>Pune</v>
          </cell>
        </row>
        <row r="5175">
          <cell r="E5175" t="str">
            <v>PB20INV1829</v>
          </cell>
          <cell r="F5175" t="str">
            <v>Turbonet Systems  Private Limited</v>
          </cell>
          <cell r="G5175" t="str">
            <v>Pune</v>
          </cell>
        </row>
        <row r="5176">
          <cell r="E5176" t="str">
            <v>PB20INV1829</v>
          </cell>
          <cell r="F5176" t="str">
            <v>Turbonet Systems  Private Limited</v>
          </cell>
          <cell r="G5176" t="str">
            <v>Pune</v>
          </cell>
        </row>
        <row r="5177">
          <cell r="E5177" t="str">
            <v>PB20INV1828</v>
          </cell>
          <cell r="F5177" t="str">
            <v>Odyssey Computer Services Private Limited</v>
          </cell>
          <cell r="G5177" t="str">
            <v>Kolkata</v>
          </cell>
        </row>
        <row r="5178">
          <cell r="E5178" t="str">
            <v>PB20INV1828</v>
          </cell>
          <cell r="F5178" t="str">
            <v>Odyssey Computer Services Private Limited</v>
          </cell>
          <cell r="G5178" t="str">
            <v>Kolkata</v>
          </cell>
        </row>
        <row r="5179">
          <cell r="E5179" t="str">
            <v>PB20INV1822</v>
          </cell>
          <cell r="F5179" t="str">
            <v>Turbonet Systems Private Limited</v>
          </cell>
          <cell r="G5179" t="str">
            <v>Pune</v>
          </cell>
        </row>
        <row r="5180">
          <cell r="E5180" t="str">
            <v>PB20INV1822</v>
          </cell>
          <cell r="F5180" t="str">
            <v>Turbonet Systems Private Limited</v>
          </cell>
          <cell r="G5180" t="str">
            <v>Pune</v>
          </cell>
        </row>
        <row r="5181">
          <cell r="E5181" t="str">
            <v>PB20INV1822</v>
          </cell>
          <cell r="F5181" t="str">
            <v>Turbonet Systems Private Limited</v>
          </cell>
          <cell r="G5181" t="str">
            <v>Pune</v>
          </cell>
        </row>
        <row r="5182">
          <cell r="E5182" t="str">
            <v>PB20INV1822</v>
          </cell>
          <cell r="F5182" t="str">
            <v>Turbonet Systems Private Limited</v>
          </cell>
          <cell r="G5182" t="str">
            <v>Pune</v>
          </cell>
        </row>
        <row r="5183">
          <cell r="E5183" t="str">
            <v>PB20INV1822</v>
          </cell>
          <cell r="F5183" t="str">
            <v>Turbonet Systems Private Limited</v>
          </cell>
          <cell r="G5183" t="str">
            <v>Pune</v>
          </cell>
        </row>
        <row r="5184">
          <cell r="E5184" t="str">
            <v>PB20INV1822</v>
          </cell>
          <cell r="F5184" t="str">
            <v>Turbonet Systems Private Limited</v>
          </cell>
          <cell r="G5184" t="str">
            <v>Pune</v>
          </cell>
        </row>
        <row r="5185">
          <cell r="E5185" t="str">
            <v>PB20INV1821</v>
          </cell>
          <cell r="F5185" t="str">
            <v>Turbonet Systems Private Limited</v>
          </cell>
          <cell r="G5185" t="str">
            <v>Mumbai</v>
          </cell>
        </row>
        <row r="5186">
          <cell r="E5186" t="str">
            <v>PB20INV1821</v>
          </cell>
          <cell r="F5186" t="str">
            <v>Turbonet Systems Private Limited</v>
          </cell>
          <cell r="G5186" t="str">
            <v>Mumbai</v>
          </cell>
        </row>
        <row r="5187">
          <cell r="E5187" t="str">
            <v>PB20INV1821</v>
          </cell>
          <cell r="F5187" t="str">
            <v>Turbonet Systems Private Limited</v>
          </cell>
          <cell r="G5187" t="str">
            <v>Mumbai</v>
          </cell>
        </row>
        <row r="5188">
          <cell r="E5188" t="str">
            <v>PB20INV1821</v>
          </cell>
          <cell r="F5188" t="str">
            <v>Turbonet Systems Private Limited</v>
          </cell>
          <cell r="G5188" t="str">
            <v>Mumbai</v>
          </cell>
        </row>
        <row r="5189">
          <cell r="E5189" t="str">
            <v>PB20INV1830</v>
          </cell>
          <cell r="F5189" t="str">
            <v>Smart Solutions</v>
          </cell>
          <cell r="G5189" t="str">
            <v>New Delhi</v>
          </cell>
        </row>
        <row r="5190">
          <cell r="E5190" t="str">
            <v>PB20INV1830</v>
          </cell>
          <cell r="F5190" t="str">
            <v>Smart Solutions</v>
          </cell>
          <cell r="G5190" t="str">
            <v>New Delhi</v>
          </cell>
        </row>
        <row r="5191">
          <cell r="E5191" t="str">
            <v>PB20INV1832</v>
          </cell>
          <cell r="F5191" t="str">
            <v>Relaince Retail Limited</v>
          </cell>
          <cell r="G5191" t="str">
            <v>Jamnagar</v>
          </cell>
        </row>
        <row r="5192">
          <cell r="E5192" t="str">
            <v>PB20INV1831</v>
          </cell>
          <cell r="F5192" t="str">
            <v>The Formatter</v>
          </cell>
          <cell r="G5192" t="str">
            <v>Bihar</v>
          </cell>
        </row>
        <row r="5193">
          <cell r="E5193" t="str">
            <v>PB20INV1831</v>
          </cell>
          <cell r="F5193" t="str">
            <v>The Formatter</v>
          </cell>
          <cell r="G5193" t="str">
            <v>Bihar</v>
          </cell>
        </row>
        <row r="5194">
          <cell r="E5194" t="str">
            <v>PB20INV1833</v>
          </cell>
          <cell r="F5194" t="str">
            <v>Reliance projects&amp;property Managemant Service Limited</v>
          </cell>
          <cell r="G5194" t="str">
            <v>Mumbai</v>
          </cell>
        </row>
        <row r="5195">
          <cell r="E5195" t="str">
            <v>PB20INV1836</v>
          </cell>
          <cell r="F5195" t="str">
            <v>Turbonet Systems Private Limited</v>
          </cell>
          <cell r="G5195" t="str">
            <v>Mumbai</v>
          </cell>
        </row>
        <row r="5196">
          <cell r="E5196" t="str">
            <v>PB20INV1836</v>
          </cell>
          <cell r="F5196" t="str">
            <v>Turbonet Systems Private Limited</v>
          </cell>
          <cell r="G5196" t="str">
            <v>Mumbai</v>
          </cell>
        </row>
        <row r="5197">
          <cell r="E5197" t="str">
            <v>PB20INV1807</v>
          </cell>
          <cell r="F5197" t="str">
            <v>Burger king India Pvt Ltd</v>
          </cell>
          <cell r="G5197" t="str">
            <v>Gurgaon</v>
          </cell>
        </row>
        <row r="5198">
          <cell r="E5198" t="str">
            <v>PB20INV1817</v>
          </cell>
          <cell r="F5198" t="str">
            <v>Smart Solutions</v>
          </cell>
          <cell r="G5198" t="str">
            <v>New Delhi</v>
          </cell>
        </row>
        <row r="5199">
          <cell r="E5199" t="str">
            <v>PB20INV1817</v>
          </cell>
          <cell r="F5199" t="str">
            <v>Smart Solutions</v>
          </cell>
          <cell r="G5199" t="str">
            <v>New Delhi</v>
          </cell>
        </row>
        <row r="5200">
          <cell r="E5200" t="str">
            <v>PB20INV1834</v>
          </cell>
          <cell r="F5200" t="str">
            <v>Life Style International Pvt Ltd</v>
          </cell>
          <cell r="G5200" t="str">
            <v>Salem</v>
          </cell>
        </row>
        <row r="5201">
          <cell r="E5201" t="str">
            <v>PB20INV1834</v>
          </cell>
          <cell r="F5201" t="str">
            <v>Life Style International Pvt Ltd</v>
          </cell>
          <cell r="G5201" t="str">
            <v>Salem</v>
          </cell>
        </row>
        <row r="5202">
          <cell r="E5202" t="str">
            <v>PB20INV1834</v>
          </cell>
          <cell r="F5202" t="str">
            <v>Life Style International Pvt Ltd</v>
          </cell>
          <cell r="G5202" t="str">
            <v>Salem</v>
          </cell>
        </row>
        <row r="5203">
          <cell r="E5203" t="str">
            <v>PB20INV1834</v>
          </cell>
          <cell r="F5203" t="str">
            <v>Life Style International Pvt Ltd</v>
          </cell>
          <cell r="G5203" t="str">
            <v>Salem</v>
          </cell>
        </row>
        <row r="5204">
          <cell r="E5204" t="str">
            <v>PB20INV1834</v>
          </cell>
          <cell r="F5204" t="str">
            <v>Life Style International Pvt Ltd</v>
          </cell>
          <cell r="G5204" t="str">
            <v>Salem</v>
          </cell>
        </row>
        <row r="5205">
          <cell r="E5205" t="str">
            <v>PB20INV1834</v>
          </cell>
          <cell r="F5205" t="str">
            <v>Life Style International Pvt Ltd</v>
          </cell>
          <cell r="G5205" t="str">
            <v>Salem</v>
          </cell>
        </row>
        <row r="5206">
          <cell r="E5206" t="str">
            <v>PB20INV1834</v>
          </cell>
          <cell r="F5206" t="str">
            <v>Life Style International Pvt Ltd</v>
          </cell>
          <cell r="G5206" t="str">
            <v>Salem</v>
          </cell>
        </row>
        <row r="5207">
          <cell r="E5207" t="str">
            <v>PB20INV1834</v>
          </cell>
          <cell r="F5207" t="str">
            <v>Life Style International Pvt Ltd</v>
          </cell>
          <cell r="G5207" t="str">
            <v>Salem</v>
          </cell>
        </row>
        <row r="5208">
          <cell r="E5208" t="str">
            <v>PB20INV1834</v>
          </cell>
          <cell r="F5208" t="str">
            <v>Life Style International Pvt Ltd</v>
          </cell>
          <cell r="G5208" t="str">
            <v>Salem</v>
          </cell>
        </row>
        <row r="5209">
          <cell r="E5209" t="str">
            <v>PB20INV1834</v>
          </cell>
          <cell r="F5209" t="str">
            <v>Life Style International Pvt Ltd</v>
          </cell>
          <cell r="G5209" t="str">
            <v>Salem</v>
          </cell>
        </row>
        <row r="5210">
          <cell r="E5210" t="str">
            <v>PB20INV1834</v>
          </cell>
          <cell r="F5210" t="str">
            <v>Life Style International Pvt Ltd</v>
          </cell>
          <cell r="G5210" t="str">
            <v>Salem</v>
          </cell>
        </row>
        <row r="5211">
          <cell r="E5211" t="str">
            <v>PB20INV1835</v>
          </cell>
          <cell r="F5211" t="str">
            <v>Turbonet Systems Private Limited</v>
          </cell>
          <cell r="G5211" t="str">
            <v>Pune</v>
          </cell>
        </row>
        <row r="5212">
          <cell r="E5212" t="str">
            <v>PB20INV1835</v>
          </cell>
          <cell r="F5212" t="str">
            <v>Turbonet Systems Private Limited</v>
          </cell>
          <cell r="G5212" t="str">
            <v>Pune</v>
          </cell>
        </row>
        <row r="5213">
          <cell r="E5213" t="str">
            <v>PB20INV1849</v>
          </cell>
          <cell r="F5213" t="str">
            <v>Blue Planet Foods Private Limited</v>
          </cell>
          <cell r="G5213" t="str">
            <v>Bangalore</v>
          </cell>
        </row>
        <row r="5214">
          <cell r="E5214" t="str">
            <v>PB20INV1849</v>
          </cell>
          <cell r="F5214" t="str">
            <v>Blue Planet Foods Private Limited</v>
          </cell>
          <cell r="G5214" t="str">
            <v>Bangalore</v>
          </cell>
        </row>
        <row r="5215">
          <cell r="E5215" t="str">
            <v>PB20INV1848</v>
          </cell>
          <cell r="F5215" t="str">
            <v>Allmark Device Integrations Pvt Ltd</v>
          </cell>
          <cell r="G5215" t="str">
            <v>Chennai</v>
          </cell>
        </row>
        <row r="5216">
          <cell r="E5216" t="str">
            <v>PB20INV1848</v>
          </cell>
          <cell r="F5216" t="str">
            <v>Allmark Device Integrations Pvt Ltd</v>
          </cell>
          <cell r="G5216" t="str">
            <v>Chennai</v>
          </cell>
        </row>
        <row r="5217">
          <cell r="E5217" t="str">
            <v>PB20INV1852</v>
          </cell>
          <cell r="F5217" t="str">
            <v>Ratnadeep Retail Pvt Limited</v>
          </cell>
          <cell r="G5217" t="str">
            <v>Secunderabad</v>
          </cell>
        </row>
        <row r="5218">
          <cell r="E5218" t="str">
            <v>PB20INV1852</v>
          </cell>
          <cell r="F5218" t="str">
            <v>Ratnadeep Retail Pvt Limited</v>
          </cell>
          <cell r="G5218" t="str">
            <v>Secunderabad</v>
          </cell>
        </row>
        <row r="5219">
          <cell r="E5219" t="str">
            <v>PB20INV1852</v>
          </cell>
          <cell r="F5219" t="str">
            <v>Ratnadeep Retail Pvt Limited</v>
          </cell>
          <cell r="G5219" t="str">
            <v>Secunderabad</v>
          </cell>
        </row>
        <row r="5220">
          <cell r="E5220" t="str">
            <v>PB20INV1852</v>
          </cell>
          <cell r="F5220" t="str">
            <v>Ratnadeep Retail Pvt Limited</v>
          </cell>
          <cell r="G5220" t="str">
            <v>Secunderabad</v>
          </cell>
        </row>
        <row r="5221">
          <cell r="E5221" t="str">
            <v>PB20INV1852</v>
          </cell>
          <cell r="F5221" t="str">
            <v>Ratnadeep Retail Pvt Limited</v>
          </cell>
          <cell r="G5221" t="str">
            <v>Secunderabad</v>
          </cell>
        </row>
        <row r="5222">
          <cell r="E5222" t="str">
            <v>PB20INV1852</v>
          </cell>
          <cell r="F5222" t="str">
            <v>Ratnadeep Retail Pvt Limited</v>
          </cell>
          <cell r="G5222" t="str">
            <v>Secunderabad</v>
          </cell>
        </row>
        <row r="5223">
          <cell r="E5223" t="str">
            <v>PB20INV1852</v>
          </cell>
          <cell r="F5223" t="str">
            <v>Ratnadeep Retail Pvt Limited</v>
          </cell>
          <cell r="G5223" t="str">
            <v>Secunderabad</v>
          </cell>
        </row>
        <row r="5224">
          <cell r="E5224" t="str">
            <v>PB20INV1852</v>
          </cell>
          <cell r="F5224" t="str">
            <v>Ratnadeep Retail Pvt Limited</v>
          </cell>
          <cell r="G5224" t="str">
            <v>Secunderabad</v>
          </cell>
        </row>
        <row r="5225">
          <cell r="E5225" t="str">
            <v>PB20INV1853</v>
          </cell>
          <cell r="F5225" t="str">
            <v>Ratnadeep Retail Pvt Limited</v>
          </cell>
          <cell r="G5225" t="str">
            <v>Secunderabad</v>
          </cell>
        </row>
        <row r="5226">
          <cell r="E5226" t="str">
            <v>PB20INV1853</v>
          </cell>
          <cell r="F5226" t="str">
            <v>Ratnadeep Retail Pvt Limited</v>
          </cell>
          <cell r="G5226" t="str">
            <v>Secunderabad</v>
          </cell>
        </row>
        <row r="5227">
          <cell r="E5227" t="str">
            <v>PB20INV1853</v>
          </cell>
          <cell r="F5227" t="str">
            <v>Ratnadeep Retail Pvt Limited</v>
          </cell>
          <cell r="G5227" t="str">
            <v>Secunderabad</v>
          </cell>
        </row>
        <row r="5228">
          <cell r="E5228" t="str">
            <v>PB20INV1853</v>
          </cell>
          <cell r="F5228" t="str">
            <v>Ratnadeep Retail Pvt Limited</v>
          </cell>
          <cell r="G5228" t="str">
            <v>Secunderabad</v>
          </cell>
        </row>
        <row r="5229">
          <cell r="E5229" t="str">
            <v>PB20INV1853</v>
          </cell>
          <cell r="F5229" t="str">
            <v>Ratnadeep Retail Pvt Limited</v>
          </cell>
          <cell r="G5229" t="str">
            <v>Secunderabad</v>
          </cell>
        </row>
        <row r="5230">
          <cell r="E5230" t="str">
            <v>PB20INV1853</v>
          </cell>
          <cell r="F5230" t="str">
            <v>Ratnadeep Retail Pvt Limited</v>
          </cell>
          <cell r="G5230" t="str">
            <v>Secunderabad</v>
          </cell>
        </row>
        <row r="5231">
          <cell r="E5231" t="str">
            <v>PB20INV1853</v>
          </cell>
          <cell r="F5231" t="str">
            <v>Ratnadeep Retail Pvt Limited</v>
          </cell>
          <cell r="G5231" t="str">
            <v>Secunderabad</v>
          </cell>
        </row>
        <row r="5232">
          <cell r="E5232" t="str">
            <v>PB20INV1853</v>
          </cell>
          <cell r="F5232" t="str">
            <v>Ratnadeep Retail Pvt Limited</v>
          </cell>
          <cell r="G5232" t="str">
            <v>Secunderabad</v>
          </cell>
        </row>
        <row r="5233">
          <cell r="E5233" t="str">
            <v>PB20INV1856</v>
          </cell>
          <cell r="F5233" t="str">
            <v>Ratnadeep Retail Pvt Limited</v>
          </cell>
          <cell r="G5233" t="str">
            <v>Secunderabad</v>
          </cell>
        </row>
        <row r="5234">
          <cell r="E5234" t="str">
            <v>PB20INV1856</v>
          </cell>
          <cell r="F5234" t="str">
            <v>Ratnadeep Retail Pvt Limited</v>
          </cell>
          <cell r="G5234" t="str">
            <v>Secunderabad</v>
          </cell>
        </row>
        <row r="5235">
          <cell r="E5235" t="str">
            <v>PB20INV1856</v>
          </cell>
          <cell r="F5235" t="str">
            <v>Ratnadeep Retail Pvt Limited</v>
          </cell>
          <cell r="G5235" t="str">
            <v>Secunderabad</v>
          </cell>
        </row>
        <row r="5236">
          <cell r="E5236" t="str">
            <v>PB20INV1856</v>
          </cell>
          <cell r="F5236" t="str">
            <v>Ratnadeep Retail Pvt Limited</v>
          </cell>
          <cell r="G5236" t="str">
            <v>Secunderabad</v>
          </cell>
        </row>
        <row r="5237">
          <cell r="E5237" t="str">
            <v>PB20INV1856</v>
          </cell>
          <cell r="F5237" t="str">
            <v>Ratnadeep Retail Pvt Limited</v>
          </cell>
          <cell r="G5237" t="str">
            <v>Secunderabad</v>
          </cell>
        </row>
        <row r="5238">
          <cell r="E5238" t="str">
            <v>PB20INV1856</v>
          </cell>
          <cell r="F5238" t="str">
            <v>Ratnadeep Retail Pvt Limited</v>
          </cell>
          <cell r="G5238" t="str">
            <v>Secunderabad</v>
          </cell>
        </row>
        <row r="5239">
          <cell r="E5239" t="str">
            <v>PB20INV1856</v>
          </cell>
          <cell r="F5239" t="str">
            <v>Ratnadeep Retail Pvt Limited</v>
          </cell>
          <cell r="G5239" t="str">
            <v>Secunderabad</v>
          </cell>
        </row>
        <row r="5240">
          <cell r="E5240" t="str">
            <v>PB20INV1856</v>
          </cell>
          <cell r="F5240" t="str">
            <v>Ratnadeep Retail Pvt Limited</v>
          </cell>
          <cell r="G5240" t="str">
            <v>Secunderabad</v>
          </cell>
        </row>
        <row r="5241">
          <cell r="E5241" t="str">
            <v>PB20INV1858</v>
          </cell>
          <cell r="F5241" t="str">
            <v>Hardcastle Restaurants Pvt Ltd</v>
          </cell>
          <cell r="G5241" t="str">
            <v>Mumbai</v>
          </cell>
        </row>
        <row r="5242">
          <cell r="E5242" t="str">
            <v>PB20INV1858</v>
          </cell>
          <cell r="F5242" t="str">
            <v>Hardcastle Restaurants Pvt Ltd</v>
          </cell>
          <cell r="G5242" t="str">
            <v>Mumbai</v>
          </cell>
        </row>
        <row r="5243">
          <cell r="E5243" t="str">
            <v>PB20INV1858</v>
          </cell>
          <cell r="F5243" t="str">
            <v>Hardcastle Restaurants Pvt Ltd</v>
          </cell>
          <cell r="G5243" t="str">
            <v>Mumbai</v>
          </cell>
        </row>
        <row r="5244">
          <cell r="E5244" t="str">
            <v>PB20INV1858</v>
          </cell>
          <cell r="F5244" t="str">
            <v>Hardcastle Restaurants Pvt Ltd</v>
          </cell>
          <cell r="G5244" t="str">
            <v>Mumbai</v>
          </cell>
        </row>
        <row r="5245">
          <cell r="E5245" t="str">
            <v>PB20INV1854</v>
          </cell>
          <cell r="F5245" t="str">
            <v>Ratnadeep Retail Pvt Limited</v>
          </cell>
          <cell r="G5245" t="str">
            <v>Secunderabad</v>
          </cell>
        </row>
        <row r="5246">
          <cell r="E5246" t="str">
            <v>PB20INV1854</v>
          </cell>
          <cell r="F5246" t="str">
            <v>Ratnadeep Retail Pvt Limited</v>
          </cell>
          <cell r="G5246" t="str">
            <v>Secunderabad</v>
          </cell>
        </row>
        <row r="5247">
          <cell r="E5247" t="str">
            <v>PB20INV1854</v>
          </cell>
          <cell r="F5247" t="str">
            <v>Ratnadeep Retail Pvt Limited</v>
          </cell>
          <cell r="G5247" t="str">
            <v>Secunderabad</v>
          </cell>
        </row>
        <row r="5248">
          <cell r="E5248" t="str">
            <v>PB20INV1854</v>
          </cell>
          <cell r="F5248" t="str">
            <v>Ratnadeep Retail Pvt Limited</v>
          </cell>
          <cell r="G5248" t="str">
            <v>Secunderabad</v>
          </cell>
        </row>
        <row r="5249">
          <cell r="E5249" t="str">
            <v>PB20INV1854</v>
          </cell>
          <cell r="F5249" t="str">
            <v>Ratnadeep Retail Pvt Limited</v>
          </cell>
          <cell r="G5249" t="str">
            <v>Secunderabad</v>
          </cell>
        </row>
        <row r="5250">
          <cell r="E5250" t="str">
            <v>PB20INV1854</v>
          </cell>
          <cell r="F5250" t="str">
            <v>Ratnadeep Retail Pvt Limited</v>
          </cell>
          <cell r="G5250" t="str">
            <v>Secunderabad</v>
          </cell>
        </row>
        <row r="5251">
          <cell r="E5251" t="str">
            <v>PB20INV1854</v>
          </cell>
          <cell r="F5251" t="str">
            <v>Ratnadeep Retail Pvt Limited</v>
          </cell>
          <cell r="G5251" t="str">
            <v>Secunderabad</v>
          </cell>
        </row>
        <row r="5252">
          <cell r="E5252" t="str">
            <v>PB20INV1854</v>
          </cell>
          <cell r="F5252" t="str">
            <v>Ratnadeep Retail Pvt Limited</v>
          </cell>
          <cell r="G5252" t="str">
            <v>Secunderabad</v>
          </cell>
        </row>
        <row r="5253">
          <cell r="E5253" t="str">
            <v>PB20INV1855</v>
          </cell>
          <cell r="F5253" t="str">
            <v>Ratnadeep Retail Pvt Limited</v>
          </cell>
          <cell r="G5253" t="str">
            <v>Secunderabad</v>
          </cell>
        </row>
        <row r="5254">
          <cell r="E5254" t="str">
            <v>PB20INV1855</v>
          </cell>
          <cell r="F5254" t="str">
            <v>Ratnadeep Retail Pvt Limited</v>
          </cell>
          <cell r="G5254" t="str">
            <v>Secunderabad</v>
          </cell>
        </row>
        <row r="5255">
          <cell r="E5255" t="str">
            <v>PB20INV1855</v>
          </cell>
          <cell r="F5255" t="str">
            <v>Ratnadeep Retail Pvt Limited</v>
          </cell>
          <cell r="G5255" t="str">
            <v>Secunderabad</v>
          </cell>
        </row>
        <row r="5256">
          <cell r="E5256" t="str">
            <v>PB20INV1855</v>
          </cell>
          <cell r="F5256" t="str">
            <v>Ratnadeep Retail Pvt Limited</v>
          </cell>
          <cell r="G5256" t="str">
            <v>Secunderabad</v>
          </cell>
        </row>
        <row r="5257">
          <cell r="E5257" t="str">
            <v>PB20INV1855</v>
          </cell>
          <cell r="F5257" t="str">
            <v>Ratnadeep Retail Pvt Limited</v>
          </cell>
          <cell r="G5257" t="str">
            <v>Secunderabad</v>
          </cell>
        </row>
        <row r="5258">
          <cell r="E5258" t="str">
            <v>PB20INV1855</v>
          </cell>
          <cell r="F5258" t="str">
            <v>Ratnadeep Retail Pvt Limited</v>
          </cell>
          <cell r="G5258" t="str">
            <v>Secunderabad</v>
          </cell>
        </row>
        <row r="5259">
          <cell r="E5259" t="str">
            <v>PB20INV1855</v>
          </cell>
          <cell r="F5259" t="str">
            <v>Ratnadeep Retail Pvt Limited</v>
          </cell>
          <cell r="G5259" t="str">
            <v>Secunderabad</v>
          </cell>
        </row>
        <row r="5260">
          <cell r="E5260" t="str">
            <v>PB20INV1855</v>
          </cell>
          <cell r="F5260" t="str">
            <v>Ratnadeep Retail Pvt Limited</v>
          </cell>
          <cell r="G5260" t="str">
            <v>Secunderabad</v>
          </cell>
        </row>
        <row r="5261">
          <cell r="E5261" t="str">
            <v>PB20INV1842</v>
          </cell>
          <cell r="F5261" t="str">
            <v>Hollasons Trading Company Private Limited</v>
          </cell>
          <cell r="G5261" t="str">
            <v>Bangalore</v>
          </cell>
        </row>
        <row r="5262">
          <cell r="E5262" t="str">
            <v>PB20INV1843</v>
          </cell>
          <cell r="F5262" t="str">
            <v>Hollasons Trading Company Private Limited</v>
          </cell>
          <cell r="G5262" t="str">
            <v>Bangalore</v>
          </cell>
        </row>
        <row r="5263">
          <cell r="E5263" t="str">
            <v>PB20INV1843</v>
          </cell>
          <cell r="F5263" t="str">
            <v>Hollasons Trading Company Private Limited</v>
          </cell>
          <cell r="G5263" t="str">
            <v>Bangalore</v>
          </cell>
        </row>
        <row r="5264">
          <cell r="E5264" t="str">
            <v>PB20INV1843</v>
          </cell>
          <cell r="F5264" t="str">
            <v>Hollasons Trading Company Private Limited</v>
          </cell>
          <cell r="G5264" t="str">
            <v>Bangalore</v>
          </cell>
        </row>
        <row r="5265">
          <cell r="E5265" t="str">
            <v>PB20INV1838</v>
          </cell>
          <cell r="F5265" t="str">
            <v>Life Style International Pvt Ltd</v>
          </cell>
          <cell r="G5265" t="str">
            <v>Bangalore</v>
          </cell>
        </row>
        <row r="5266">
          <cell r="E5266" t="str">
            <v>PB20INV1837</v>
          </cell>
          <cell r="F5266" t="str">
            <v>Crown Computers</v>
          </cell>
          <cell r="G5266" t="str">
            <v>Bangalore</v>
          </cell>
        </row>
        <row r="5267">
          <cell r="E5267" t="str">
            <v>PB20INV1850</v>
          </cell>
          <cell r="F5267" t="str">
            <v>Quinta Systems Pvt Ltd</v>
          </cell>
          <cell r="G5267" t="str">
            <v>Bangalore</v>
          </cell>
        </row>
        <row r="5268">
          <cell r="E5268" t="str">
            <v>PB20INV1850</v>
          </cell>
          <cell r="F5268" t="str">
            <v>Quinta Systems Pvt Ltd</v>
          </cell>
          <cell r="G5268" t="str">
            <v>Bangalore</v>
          </cell>
        </row>
        <row r="5269">
          <cell r="E5269" t="str">
            <v>PB20INV1850</v>
          </cell>
          <cell r="F5269" t="str">
            <v>Quinta Systems Pvt Ltd</v>
          </cell>
          <cell r="G5269" t="str">
            <v>Bangalore</v>
          </cell>
        </row>
        <row r="5270">
          <cell r="E5270" t="str">
            <v>PB20INV1839</v>
          </cell>
          <cell r="F5270" t="str">
            <v>Quinta Systems Pvt Ltd</v>
          </cell>
          <cell r="G5270" t="str">
            <v>Bangalore</v>
          </cell>
        </row>
        <row r="5271">
          <cell r="E5271" t="str">
            <v>PB20INV1840</v>
          </cell>
          <cell r="F5271" t="str">
            <v>Aditya Birla Fashion retail Ltd</v>
          </cell>
          <cell r="G5271" t="str">
            <v>Gurugram</v>
          </cell>
        </row>
        <row r="5272">
          <cell r="E5272" t="str">
            <v>PB20INV1840</v>
          </cell>
          <cell r="F5272" t="str">
            <v>Aditya Birla Fashion retail Ltd</v>
          </cell>
          <cell r="G5272" t="str">
            <v>Gurugram</v>
          </cell>
        </row>
        <row r="5273">
          <cell r="E5273" t="str">
            <v>PB20INV1846</v>
          </cell>
          <cell r="F5273" t="str">
            <v>Aegis infoware Pvt Ltd</v>
          </cell>
          <cell r="G5273" t="str">
            <v>Ahmedabad</v>
          </cell>
        </row>
        <row r="5274">
          <cell r="E5274" t="str">
            <v>PB20INV1846</v>
          </cell>
          <cell r="F5274" t="str">
            <v>Aegis infoware Pvt Ltd</v>
          </cell>
          <cell r="G5274" t="str">
            <v>Ahmedabad</v>
          </cell>
        </row>
        <row r="5275">
          <cell r="E5275" t="str">
            <v>PB20INV1845</v>
          </cell>
          <cell r="F5275" t="str">
            <v>Aegis infoware Pvt Ltd</v>
          </cell>
          <cell r="G5275" t="str">
            <v>Ahmedabad</v>
          </cell>
        </row>
        <row r="5276">
          <cell r="E5276" t="str">
            <v>PB20INV1845</v>
          </cell>
          <cell r="F5276" t="str">
            <v>Aegis infoware Pvt Ltd</v>
          </cell>
          <cell r="G5276" t="str">
            <v>Ahmedabad</v>
          </cell>
        </row>
        <row r="5277">
          <cell r="E5277" t="str">
            <v>PB20INV1841</v>
          </cell>
          <cell r="F5277" t="str">
            <v>Aegis infoware Pvt Ltd</v>
          </cell>
          <cell r="G5277" t="str">
            <v>Ahmedabad</v>
          </cell>
        </row>
        <row r="5278">
          <cell r="E5278" t="str">
            <v>PB20INV1841</v>
          </cell>
          <cell r="F5278" t="str">
            <v>Aegis infoware Pvt Ltd</v>
          </cell>
          <cell r="G5278" t="str">
            <v>Ahmedabad</v>
          </cell>
        </row>
        <row r="5279">
          <cell r="E5279" t="str">
            <v>PB20INV1851</v>
          </cell>
          <cell r="F5279" t="str">
            <v>oDyssey Computer Services Private Limited/Electro Services Pvt Ltd</v>
          </cell>
          <cell r="G5279" t="str">
            <v>Siliguri</v>
          </cell>
        </row>
        <row r="5280">
          <cell r="E5280" t="str">
            <v>PB20INV1851</v>
          </cell>
          <cell r="F5280" t="str">
            <v>oDyssey Computer Services Private Limited/Electro Services Pvt Ltd</v>
          </cell>
          <cell r="G5280" t="str">
            <v>Siliguri</v>
          </cell>
        </row>
        <row r="5281">
          <cell r="E5281" t="str">
            <v>PB20INV1859</v>
          </cell>
          <cell r="F5281" t="str">
            <v>Hardcastle Restaurants Pvt Ltd</v>
          </cell>
          <cell r="G5281" t="str">
            <v>Ahmedabad</v>
          </cell>
        </row>
        <row r="5282">
          <cell r="E5282" t="str">
            <v>PB20INV1859</v>
          </cell>
          <cell r="F5282" t="str">
            <v>Hardcastle Restaurants Pvt Ltd</v>
          </cell>
          <cell r="G5282" t="str">
            <v>Ahmedabad</v>
          </cell>
        </row>
        <row r="5283">
          <cell r="E5283" t="str">
            <v>PB20INV1859</v>
          </cell>
          <cell r="F5283" t="str">
            <v>Hardcastle Restaurants Pvt Ltd</v>
          </cell>
          <cell r="G5283" t="str">
            <v>Ahmedabad</v>
          </cell>
        </row>
        <row r="5284">
          <cell r="E5284" t="str">
            <v>PB20INV1859</v>
          </cell>
          <cell r="F5284" t="str">
            <v>Hardcastle Restaurants Pvt Ltd</v>
          </cell>
          <cell r="G5284" t="str">
            <v>Ahmedabad</v>
          </cell>
        </row>
        <row r="5285">
          <cell r="E5285" t="str">
            <v>PB20INV1861</v>
          </cell>
          <cell r="F5285" t="str">
            <v>Hardcastle Restaurants Pvt Ltd</v>
          </cell>
          <cell r="G5285" t="str">
            <v>Mumbai</v>
          </cell>
        </row>
        <row r="5286">
          <cell r="E5286" t="str">
            <v>PB20INV1861</v>
          </cell>
          <cell r="F5286" t="str">
            <v>Hardcastle Restaurants Pvt Ltd</v>
          </cell>
          <cell r="G5286" t="str">
            <v>Mumbai</v>
          </cell>
        </row>
        <row r="5287">
          <cell r="E5287" t="str">
            <v>PB20INV1861</v>
          </cell>
          <cell r="F5287" t="str">
            <v>Hardcastle Restaurants Pvt Ltd</v>
          </cell>
          <cell r="G5287" t="str">
            <v>Mumbai</v>
          </cell>
        </row>
        <row r="5288">
          <cell r="E5288" t="str">
            <v>PB20INV1861</v>
          </cell>
          <cell r="F5288" t="str">
            <v>Hardcastle Restaurants Pvt Ltd</v>
          </cell>
          <cell r="G5288" t="str">
            <v>Mumbai</v>
          </cell>
        </row>
        <row r="5289">
          <cell r="E5289" t="str">
            <v>PB20INV1862</v>
          </cell>
          <cell r="F5289" t="str">
            <v>Hardcastle Restaurants Pvt Ltd</v>
          </cell>
          <cell r="G5289" t="str">
            <v>Surat</v>
          </cell>
        </row>
        <row r="5290">
          <cell r="E5290" t="str">
            <v>PB20INV1862</v>
          </cell>
          <cell r="F5290" t="str">
            <v>Hardcastle Restaurants Pvt Ltd</v>
          </cell>
          <cell r="G5290" t="str">
            <v>Surat</v>
          </cell>
        </row>
        <row r="5291">
          <cell r="E5291" t="str">
            <v>PB20INV1862</v>
          </cell>
          <cell r="F5291" t="str">
            <v>Hardcastle Restaurants Pvt Ltd</v>
          </cell>
          <cell r="G5291" t="str">
            <v>Surat</v>
          </cell>
        </row>
        <row r="5292">
          <cell r="E5292" t="str">
            <v>PB20INV1862</v>
          </cell>
          <cell r="F5292" t="str">
            <v>Hardcastle Restaurants Pvt Ltd</v>
          </cell>
          <cell r="G5292" t="str">
            <v>Surat</v>
          </cell>
        </row>
        <row r="5293">
          <cell r="E5293" t="str">
            <v>PB20INV1860</v>
          </cell>
          <cell r="F5293" t="str">
            <v>Hardcastle Restaurants Pvt Ltd</v>
          </cell>
          <cell r="G5293" t="str">
            <v>Ahmedabad</v>
          </cell>
        </row>
        <row r="5294">
          <cell r="E5294" t="str">
            <v>PB20INV1860</v>
          </cell>
          <cell r="F5294" t="str">
            <v>Hardcastle Restaurants Pvt Ltd</v>
          </cell>
          <cell r="G5294" t="str">
            <v>Ahmedabad</v>
          </cell>
        </row>
        <row r="5295">
          <cell r="E5295" t="str">
            <v>PB20INV1860</v>
          </cell>
          <cell r="F5295" t="str">
            <v>Hardcastle Restaurants Pvt Ltd</v>
          </cell>
          <cell r="G5295" t="str">
            <v>Ahmedabad</v>
          </cell>
        </row>
        <row r="5296">
          <cell r="E5296" t="str">
            <v>PB20INV1860</v>
          </cell>
          <cell r="F5296" t="str">
            <v>Hardcastle Restaurants Pvt Ltd</v>
          </cell>
          <cell r="G5296" t="str">
            <v>Ahmedabad</v>
          </cell>
        </row>
        <row r="5297">
          <cell r="E5297" t="str">
            <v>PB20INV1857</v>
          </cell>
          <cell r="F5297" t="str">
            <v>Hardcastle Restaurants Pvt Ltd</v>
          </cell>
          <cell r="G5297" t="str">
            <v>Shoolgiri</v>
          </cell>
        </row>
        <row r="5298">
          <cell r="E5298" t="str">
            <v>PB20INV1857</v>
          </cell>
          <cell r="F5298" t="str">
            <v>Hardcastle Restaurants Pvt Ltd</v>
          </cell>
          <cell r="G5298" t="str">
            <v>Shoolgiri</v>
          </cell>
        </row>
        <row r="5299">
          <cell r="E5299" t="str">
            <v>PB20INV1857</v>
          </cell>
          <cell r="F5299" t="str">
            <v>Hardcastle Restaurants Pvt Ltd</v>
          </cell>
          <cell r="G5299" t="str">
            <v>Shoolgiri</v>
          </cell>
        </row>
        <row r="5300">
          <cell r="E5300" t="str">
            <v>PB20INV1857</v>
          </cell>
          <cell r="F5300" t="str">
            <v>Hardcastle Restaurants Pvt Ltd</v>
          </cell>
          <cell r="G5300" t="str">
            <v>Shoolgiri</v>
          </cell>
        </row>
        <row r="5301">
          <cell r="E5301" t="str">
            <v>BLR/OP/2021/0245</v>
          </cell>
          <cell r="F5301" t="str">
            <v xml:space="preserve">Posiflex technology india Pvt ltd </v>
          </cell>
          <cell r="G5301" t="str">
            <v>Mumbai</v>
          </cell>
        </row>
        <row r="5302">
          <cell r="E5302" t="str">
            <v>QBLR/DEMO/OUT/0287</v>
          </cell>
          <cell r="F5302" t="str">
            <v>Communications Test Design India Pvt Ltd</v>
          </cell>
          <cell r="G5302" t="str">
            <v>Mumbai</v>
          </cell>
        </row>
        <row r="5303">
          <cell r="E5303" t="str">
            <v>QBLR/DEMO/OUT/0288</v>
          </cell>
          <cell r="F5303" t="str">
            <v>Communications Test Design India Pvt Ltd</v>
          </cell>
          <cell r="G5303" t="str">
            <v>Mumbai</v>
          </cell>
        </row>
        <row r="5304">
          <cell r="E5304" t="str">
            <v>QB20DC0011</v>
          </cell>
          <cell r="F5304" t="str">
            <v>Quinta Systems Pvt Ltd</v>
          </cell>
          <cell r="G5304" t="str">
            <v>Mumbai</v>
          </cell>
        </row>
        <row r="5305">
          <cell r="E5305" t="str">
            <v>QB20INV0891</v>
          </cell>
          <cell r="F5305" t="str">
            <v>Procter &amp; Gamble Home Products Private Limited</v>
          </cell>
          <cell r="G5305" t="str">
            <v>Mandideep</v>
          </cell>
        </row>
        <row r="5306">
          <cell r="E5306" t="str">
            <v>QB20INV0891</v>
          </cell>
          <cell r="F5306" t="str">
            <v>Procter &amp; Gamble Home Products Private Limited</v>
          </cell>
          <cell r="G5306" t="str">
            <v>Mandideep</v>
          </cell>
        </row>
        <row r="5307">
          <cell r="E5307" t="str">
            <v>QBLR/DEMO/OUT/0289</v>
          </cell>
          <cell r="F5307" t="str">
            <v>Communications Test Design India Pvt Ltd</v>
          </cell>
          <cell r="G5307" t="str">
            <v>Gurgaon</v>
          </cell>
        </row>
        <row r="5308">
          <cell r="E5308" t="str">
            <v>PB20INV1895</v>
          </cell>
          <cell r="F5308" t="str">
            <v>Smart Solutions</v>
          </cell>
          <cell r="G5308" t="str">
            <v>New Delhi</v>
          </cell>
        </row>
        <row r="5309">
          <cell r="E5309" t="str">
            <v>PB20INV1895</v>
          </cell>
          <cell r="F5309" t="str">
            <v>Smart Solutions</v>
          </cell>
          <cell r="G5309" t="str">
            <v>New Delhi</v>
          </cell>
        </row>
        <row r="5310">
          <cell r="E5310" t="str">
            <v>PB20INV1893</v>
          </cell>
          <cell r="F5310" t="str">
            <v>Smart Solutions</v>
          </cell>
          <cell r="G5310" t="str">
            <v>New Delhi</v>
          </cell>
        </row>
        <row r="5311">
          <cell r="E5311" t="str">
            <v>PB20INV1893</v>
          </cell>
          <cell r="F5311" t="str">
            <v>Smart Solutions</v>
          </cell>
          <cell r="G5311" t="str">
            <v>New Delhi</v>
          </cell>
        </row>
        <row r="5312">
          <cell r="E5312" t="str">
            <v>PB20INV1893</v>
          </cell>
          <cell r="F5312" t="str">
            <v>Smart Solutions</v>
          </cell>
          <cell r="G5312" t="str">
            <v>New Delhi</v>
          </cell>
        </row>
        <row r="5313">
          <cell r="E5313" t="str">
            <v>PB20INV1893</v>
          </cell>
          <cell r="F5313" t="str">
            <v>Smart Solutions</v>
          </cell>
          <cell r="G5313" t="str">
            <v>New Delhi</v>
          </cell>
        </row>
        <row r="5314">
          <cell r="E5314" t="str">
            <v>PB20INV1885</v>
          </cell>
          <cell r="F5314" t="str">
            <v>Smart Solutions</v>
          </cell>
          <cell r="G5314" t="str">
            <v>New Delhi</v>
          </cell>
        </row>
        <row r="5315">
          <cell r="E5315" t="str">
            <v>PB20INV1885</v>
          </cell>
          <cell r="F5315" t="str">
            <v>Smart Solutions</v>
          </cell>
          <cell r="G5315" t="str">
            <v>New Delhi</v>
          </cell>
        </row>
        <row r="5316">
          <cell r="E5316" t="str">
            <v>PB20INV1885</v>
          </cell>
          <cell r="F5316" t="str">
            <v>Smart Solutions</v>
          </cell>
          <cell r="G5316" t="str">
            <v>New Delhi</v>
          </cell>
        </row>
        <row r="5317">
          <cell r="E5317" t="str">
            <v>PB20INV1882</v>
          </cell>
          <cell r="F5317" t="str">
            <v>Turbonet Systems Private Limited</v>
          </cell>
          <cell r="G5317" t="str">
            <v>Mumbai</v>
          </cell>
        </row>
        <row r="5318">
          <cell r="E5318" t="str">
            <v>PB20INV1882</v>
          </cell>
          <cell r="F5318" t="str">
            <v>Turbonet Systems Private Limited</v>
          </cell>
          <cell r="G5318" t="str">
            <v>Mumbai</v>
          </cell>
        </row>
        <row r="5319">
          <cell r="E5319" t="str">
            <v>PB20INV1882</v>
          </cell>
          <cell r="F5319" t="str">
            <v>Turbonet Systems Private Limited</v>
          </cell>
          <cell r="G5319" t="str">
            <v>Mumbai</v>
          </cell>
        </row>
        <row r="5320">
          <cell r="E5320" t="str">
            <v>PB20INV1882</v>
          </cell>
          <cell r="F5320" t="str">
            <v>Turbonet Systems Private Limited</v>
          </cell>
          <cell r="G5320" t="str">
            <v>Mumbai</v>
          </cell>
        </row>
        <row r="5321">
          <cell r="E5321" t="str">
            <v>PB20INV1881</v>
          </cell>
          <cell r="F5321" t="str">
            <v>Turbonet Systems Private Limited</v>
          </cell>
          <cell r="G5321" t="str">
            <v>Mumbai</v>
          </cell>
        </row>
        <row r="5322">
          <cell r="E5322" t="str">
            <v>PB20INV1881</v>
          </cell>
          <cell r="F5322" t="str">
            <v>Turbonet Systems Private Limited</v>
          </cell>
          <cell r="G5322" t="str">
            <v>Mumbai</v>
          </cell>
        </row>
        <row r="5323">
          <cell r="E5323" t="str">
            <v>PB20INV1871</v>
          </cell>
          <cell r="F5323" t="str">
            <v>Turbonet Systems Private Limited</v>
          </cell>
          <cell r="G5323" t="str">
            <v>Vidhyavihar West</v>
          </cell>
        </row>
        <row r="5324">
          <cell r="E5324" t="str">
            <v>PB20INV1871</v>
          </cell>
          <cell r="F5324" t="str">
            <v>Turbonet Systems Private Limited</v>
          </cell>
          <cell r="G5324" t="str">
            <v>Vidhyavihar West</v>
          </cell>
        </row>
        <row r="5325">
          <cell r="E5325" t="str">
            <v>PB20INV1871</v>
          </cell>
          <cell r="F5325" t="str">
            <v>Turbonet Systems Private Limited</v>
          </cell>
          <cell r="G5325" t="str">
            <v>Vidhyavihar West</v>
          </cell>
        </row>
        <row r="5326">
          <cell r="E5326" t="str">
            <v>PB20INV1880</v>
          </cell>
          <cell r="F5326" t="str">
            <v>Bodal Chemicals Limited</v>
          </cell>
          <cell r="G5326" t="str">
            <v>Tirupur</v>
          </cell>
        </row>
        <row r="5327">
          <cell r="E5327" t="str">
            <v>PB20INV1880</v>
          </cell>
          <cell r="F5327" t="str">
            <v>Bodal Chemicals Limited</v>
          </cell>
          <cell r="G5327" t="str">
            <v>Tirupur</v>
          </cell>
        </row>
        <row r="5328">
          <cell r="E5328" t="str">
            <v>PB20INV1868</v>
          </cell>
          <cell r="F5328" t="str">
            <v>Ratnadeep Retail Pvt Limited</v>
          </cell>
          <cell r="G5328" t="str">
            <v>Secunderabad</v>
          </cell>
        </row>
        <row r="5329">
          <cell r="E5329" t="str">
            <v>PB20INV1868</v>
          </cell>
          <cell r="F5329" t="str">
            <v>Ratnadeep Retail Pvt Limited</v>
          </cell>
          <cell r="G5329" t="str">
            <v>Secunderabad</v>
          </cell>
        </row>
        <row r="5330">
          <cell r="E5330" t="str">
            <v>PB20INV1868</v>
          </cell>
          <cell r="F5330" t="str">
            <v>Ratnadeep Retail Pvt Limited</v>
          </cell>
          <cell r="G5330" t="str">
            <v>Secunderabad</v>
          </cell>
        </row>
        <row r="5331">
          <cell r="E5331" t="str">
            <v>PB20INV1868</v>
          </cell>
          <cell r="F5331" t="str">
            <v>Ratnadeep Retail Pvt Limited</v>
          </cell>
          <cell r="G5331" t="str">
            <v>Secunderabad</v>
          </cell>
        </row>
        <row r="5332">
          <cell r="E5332" t="str">
            <v>PB20INV1868</v>
          </cell>
          <cell r="F5332" t="str">
            <v>Ratnadeep Retail Pvt Limited</v>
          </cell>
          <cell r="G5332" t="str">
            <v>Secunderabad</v>
          </cell>
        </row>
        <row r="5333">
          <cell r="E5333" t="str">
            <v>PB20INV1868</v>
          </cell>
          <cell r="F5333" t="str">
            <v>Ratnadeep Retail Pvt Limited</v>
          </cell>
          <cell r="G5333" t="str">
            <v>Secunderabad</v>
          </cell>
        </row>
        <row r="5334">
          <cell r="E5334" t="str">
            <v>PB20INV1868</v>
          </cell>
          <cell r="F5334" t="str">
            <v>Ratnadeep Retail Pvt Limited</v>
          </cell>
          <cell r="G5334" t="str">
            <v>Secunderabad</v>
          </cell>
        </row>
        <row r="5335">
          <cell r="E5335" t="str">
            <v>PB20INV1868</v>
          </cell>
          <cell r="F5335" t="str">
            <v>Ratnadeep Retail Pvt Limited</v>
          </cell>
          <cell r="G5335" t="str">
            <v>Secunderabad</v>
          </cell>
        </row>
        <row r="5336">
          <cell r="E5336" t="str">
            <v>PB20INV1870</v>
          </cell>
          <cell r="F5336" t="str">
            <v>Printech Computer</v>
          </cell>
          <cell r="G5336" t="str">
            <v>Salem</v>
          </cell>
        </row>
        <row r="5337">
          <cell r="E5337" t="str">
            <v>PB20INV1870</v>
          </cell>
          <cell r="F5337" t="str">
            <v>Printech Computer</v>
          </cell>
          <cell r="G5337" t="str">
            <v>Salem</v>
          </cell>
        </row>
        <row r="5338">
          <cell r="E5338" t="str">
            <v>PB20INV1870</v>
          </cell>
          <cell r="F5338" t="str">
            <v>Printech Computer</v>
          </cell>
          <cell r="G5338" t="str">
            <v>Salem</v>
          </cell>
        </row>
        <row r="5339">
          <cell r="E5339" t="str">
            <v>PB20INV1867</v>
          </cell>
          <cell r="F5339" t="str">
            <v>Ratnadeep Retail Pvt Limited</v>
          </cell>
          <cell r="G5339" t="str">
            <v>Secunderabad</v>
          </cell>
        </row>
        <row r="5340">
          <cell r="E5340" t="str">
            <v>PB20INV1867</v>
          </cell>
          <cell r="F5340" t="str">
            <v>Ratnadeep Retail Pvt Limited</v>
          </cell>
          <cell r="G5340" t="str">
            <v>Secunderabad</v>
          </cell>
        </row>
        <row r="5341">
          <cell r="E5341" t="str">
            <v>PB20INV1867</v>
          </cell>
          <cell r="F5341" t="str">
            <v>Ratnadeep Retail Pvt Limited</v>
          </cell>
          <cell r="G5341" t="str">
            <v>Secunderabad</v>
          </cell>
        </row>
        <row r="5342">
          <cell r="E5342" t="str">
            <v>PB20INV1867</v>
          </cell>
          <cell r="F5342" t="str">
            <v>Ratnadeep Retail Pvt Limited</v>
          </cell>
          <cell r="G5342" t="str">
            <v>Secunderabad</v>
          </cell>
        </row>
        <row r="5343">
          <cell r="E5343" t="str">
            <v>PB20INV1867</v>
          </cell>
          <cell r="F5343" t="str">
            <v>Ratnadeep Retail Pvt Limited</v>
          </cell>
          <cell r="G5343" t="str">
            <v>Secunderabad</v>
          </cell>
        </row>
        <row r="5344">
          <cell r="E5344" t="str">
            <v>PB20INV1867</v>
          </cell>
          <cell r="F5344" t="str">
            <v>Ratnadeep Retail Pvt Limited</v>
          </cell>
          <cell r="G5344" t="str">
            <v>Secunderabad</v>
          </cell>
        </row>
        <row r="5345">
          <cell r="E5345" t="str">
            <v>PB20INV1867</v>
          </cell>
          <cell r="F5345" t="str">
            <v>Ratnadeep Retail Pvt Limited</v>
          </cell>
          <cell r="G5345" t="str">
            <v>Secunderabad</v>
          </cell>
        </row>
        <row r="5346">
          <cell r="E5346" t="str">
            <v>PB20INV1867</v>
          </cell>
          <cell r="F5346" t="str">
            <v>Ratnadeep Retail Pvt Limited</v>
          </cell>
          <cell r="G5346" t="str">
            <v>Secunderabad</v>
          </cell>
        </row>
        <row r="5347">
          <cell r="E5347" t="str">
            <v>PB20INV1863</v>
          </cell>
          <cell r="F5347" t="str">
            <v>Supreme Computers india Pvt Ltd</v>
          </cell>
          <cell r="G5347" t="str">
            <v>Chennai</v>
          </cell>
        </row>
        <row r="5348">
          <cell r="E5348" t="str">
            <v>PB20INV1863</v>
          </cell>
          <cell r="F5348" t="str">
            <v>Supreme Computers india Pvt Ltd</v>
          </cell>
          <cell r="G5348" t="str">
            <v>Chennai</v>
          </cell>
        </row>
        <row r="5349">
          <cell r="E5349" t="str">
            <v>PB20INV1863</v>
          </cell>
          <cell r="F5349" t="str">
            <v>Supreme Computers india Pvt Ltd</v>
          </cell>
          <cell r="G5349" t="str">
            <v>Chennai</v>
          </cell>
        </row>
        <row r="5350">
          <cell r="E5350" t="str">
            <v>PB20INV1863</v>
          </cell>
          <cell r="F5350" t="str">
            <v>Supreme Computers india Pvt Ltd</v>
          </cell>
          <cell r="G5350" t="str">
            <v>Chennai</v>
          </cell>
        </row>
        <row r="5351">
          <cell r="E5351" t="str">
            <v>PB20INV1865</v>
          </cell>
          <cell r="F5351" t="str">
            <v>Supreme Computers india Pvt Ltd</v>
          </cell>
          <cell r="G5351" t="str">
            <v>Coimbatore</v>
          </cell>
        </row>
        <row r="5352">
          <cell r="E5352" t="str">
            <v>PB20INV1865</v>
          </cell>
          <cell r="F5352" t="str">
            <v>Supreme Computers india Pvt Ltd</v>
          </cell>
          <cell r="G5352" t="str">
            <v>Coimbatore</v>
          </cell>
        </row>
        <row r="5353">
          <cell r="E5353" t="str">
            <v>PB20INV1869</v>
          </cell>
          <cell r="F5353" t="str">
            <v>Quinta Systems Pvt Ltd</v>
          </cell>
          <cell r="G5353" t="str">
            <v>Bangalore</v>
          </cell>
        </row>
        <row r="5354">
          <cell r="E5354" t="str">
            <v>PB20INV1883</v>
          </cell>
          <cell r="F5354" t="str">
            <v>Hollasons Trading Company Private Limited</v>
          </cell>
          <cell r="G5354" t="str">
            <v>Bangalore</v>
          </cell>
        </row>
        <row r="5355">
          <cell r="E5355" t="str">
            <v>PB20INV1477</v>
          </cell>
          <cell r="F5355" t="str">
            <v>Pentagon Systems and Automation</v>
          </cell>
          <cell r="G5355" t="str">
            <v>Bangalore</v>
          </cell>
        </row>
        <row r="5356">
          <cell r="E5356" t="str">
            <v>PB20INV1477</v>
          </cell>
          <cell r="F5356" t="str">
            <v>Pentagon Systems and Automation</v>
          </cell>
          <cell r="G5356" t="str">
            <v>Bangalore</v>
          </cell>
        </row>
        <row r="5357">
          <cell r="E5357" t="str">
            <v>PB20INV1477</v>
          </cell>
          <cell r="F5357" t="str">
            <v>Pentagon Systems and Automation</v>
          </cell>
          <cell r="G5357" t="str">
            <v>Bangalore</v>
          </cell>
        </row>
        <row r="5358">
          <cell r="E5358" t="str">
            <v>PB20INV1477</v>
          </cell>
          <cell r="F5358" t="str">
            <v>Pentagon Systems and Automation</v>
          </cell>
          <cell r="G5358" t="str">
            <v>Bangalore</v>
          </cell>
        </row>
        <row r="5359">
          <cell r="E5359" t="str">
            <v>PB20INV1899</v>
          </cell>
          <cell r="F5359" t="str">
            <v>Smart Solutions</v>
          </cell>
          <cell r="G5359" t="str">
            <v>New Delhi</v>
          </cell>
        </row>
        <row r="5360">
          <cell r="E5360" t="str">
            <v>PB20INV1899</v>
          </cell>
          <cell r="F5360" t="str">
            <v>Smart Solutions</v>
          </cell>
          <cell r="G5360" t="str">
            <v>New Delhi</v>
          </cell>
        </row>
        <row r="5361">
          <cell r="E5361" t="str">
            <v>PB20INV1902</v>
          </cell>
          <cell r="F5361" t="str">
            <v>Hardcastle Restaurants Pvt Ltd</v>
          </cell>
          <cell r="G5361" t="str">
            <v>Bangalore</v>
          </cell>
        </row>
        <row r="5362">
          <cell r="E5362" t="str">
            <v>PB20INV1906</v>
          </cell>
          <cell r="F5362" t="str">
            <v>Tata Starbucks Pvt Ltd</v>
          </cell>
          <cell r="G5362" t="str">
            <v>Kochi</v>
          </cell>
        </row>
        <row r="5363">
          <cell r="E5363" t="str">
            <v>PB20INV1906</v>
          </cell>
          <cell r="F5363" t="str">
            <v>Tata Starbucks Pvt Ltd</v>
          </cell>
          <cell r="G5363" t="str">
            <v>Kochi</v>
          </cell>
        </row>
        <row r="5364">
          <cell r="E5364" t="str">
            <v>PB20INV1901</v>
          </cell>
          <cell r="F5364" t="str">
            <v>Barcode Technologies Mahe</v>
          </cell>
          <cell r="G5364" t="str">
            <v>Mahe</v>
          </cell>
        </row>
        <row r="5365">
          <cell r="E5365" t="str">
            <v>PB20INV1901</v>
          </cell>
          <cell r="F5365" t="str">
            <v>Barcode Technologies Mahe</v>
          </cell>
          <cell r="G5365" t="str">
            <v>Mahe</v>
          </cell>
        </row>
        <row r="5366">
          <cell r="E5366" t="str">
            <v>PB20INV1915</v>
          </cell>
          <cell r="F5366" t="str">
            <v>AASHITECH</v>
          </cell>
          <cell r="G5366" t="str">
            <v>Mumbai</v>
          </cell>
        </row>
        <row r="5367">
          <cell r="E5367" t="str">
            <v>PB20INV1915</v>
          </cell>
          <cell r="F5367" t="str">
            <v>AASHITECH</v>
          </cell>
          <cell r="G5367" t="str">
            <v>Mumbai</v>
          </cell>
        </row>
        <row r="5368">
          <cell r="E5368" t="str">
            <v>PB20INV1915</v>
          </cell>
          <cell r="F5368" t="str">
            <v>AASHITECH</v>
          </cell>
          <cell r="G5368" t="str">
            <v>Mumbai</v>
          </cell>
        </row>
        <row r="5369">
          <cell r="E5369" t="str">
            <v>PB20INV1914</v>
          </cell>
          <cell r="F5369" t="str">
            <v>Hardcastle Restaurants Pvt Ltd</v>
          </cell>
          <cell r="G5369" t="str">
            <v>Pune</v>
          </cell>
        </row>
        <row r="5370">
          <cell r="E5370" t="str">
            <v>PB20INV1913</v>
          </cell>
          <cell r="F5370" t="str">
            <v>Hardcastle Restaurants Pvt Ltd</v>
          </cell>
          <cell r="G5370" t="str">
            <v>Mumbai</v>
          </cell>
        </row>
        <row r="5371">
          <cell r="E5371" t="str">
            <v>PB20INV1912</v>
          </cell>
          <cell r="F5371" t="str">
            <v>Hardcastle Restaurants Pvt Ltd</v>
          </cell>
          <cell r="G5371" t="str">
            <v>Mumbai</v>
          </cell>
        </row>
        <row r="5372">
          <cell r="E5372" t="str">
            <v>PB20INV1911</v>
          </cell>
          <cell r="F5372" t="str">
            <v>Hardcastle Restaurants Pvt Ltd</v>
          </cell>
          <cell r="G5372" t="str">
            <v>Bangalore</v>
          </cell>
        </row>
        <row r="5373">
          <cell r="E5373" t="str">
            <v>PB20INV1911</v>
          </cell>
          <cell r="F5373" t="str">
            <v>Hardcastle Restaurants Pvt Ltd</v>
          </cell>
          <cell r="G5373" t="str">
            <v>Bangalore</v>
          </cell>
        </row>
        <row r="5374">
          <cell r="E5374" t="str">
            <v>PB20INV1900</v>
          </cell>
          <cell r="F5374" t="str">
            <v>Hardcastle Restaurants Pvt Ltd</v>
          </cell>
          <cell r="G5374" t="str">
            <v>Bangalore</v>
          </cell>
        </row>
        <row r="5375">
          <cell r="E5375" t="str">
            <v>QB20INV0012</v>
          </cell>
          <cell r="F5375" t="str">
            <v>Quinta Systems Pvt Ltd</v>
          </cell>
          <cell r="G5375" t="str">
            <v>Mumbai</v>
          </cell>
        </row>
        <row r="5376">
          <cell r="E5376" t="str">
            <v>PB20INV1941</v>
          </cell>
          <cell r="F5376" t="str">
            <v xml:space="preserve">Shogan Systems </v>
          </cell>
          <cell r="G5376" t="str">
            <v>Coimbatore</v>
          </cell>
        </row>
        <row r="5377">
          <cell r="E5377" t="str">
            <v>PB20INV1938</v>
          </cell>
          <cell r="F5377" t="str">
            <v>Infoaccords Technologies</v>
          </cell>
          <cell r="G5377" t="str">
            <v>Chandigarh</v>
          </cell>
        </row>
        <row r="5378">
          <cell r="E5378" t="str">
            <v>PB20INV1938</v>
          </cell>
          <cell r="F5378" t="str">
            <v>Infoaccords Technologies</v>
          </cell>
          <cell r="G5378" t="str">
            <v>Chandigarh</v>
          </cell>
        </row>
        <row r="5379">
          <cell r="E5379" t="str">
            <v>PB20INV1937</v>
          </cell>
          <cell r="F5379" t="str">
            <v>Infoaccords Technologies</v>
          </cell>
          <cell r="G5379" t="str">
            <v>Chandigarh</v>
          </cell>
        </row>
        <row r="5380">
          <cell r="E5380" t="str">
            <v>PB20INV1937</v>
          </cell>
          <cell r="F5380" t="str">
            <v>Infoaccords Technologies</v>
          </cell>
          <cell r="G5380" t="str">
            <v>Chandigarh</v>
          </cell>
        </row>
        <row r="5381">
          <cell r="E5381" t="str">
            <v>PB20INV1937</v>
          </cell>
          <cell r="F5381" t="str">
            <v>Infoaccords Technologies</v>
          </cell>
          <cell r="G5381" t="str">
            <v>Chandigarh</v>
          </cell>
        </row>
        <row r="5382">
          <cell r="E5382" t="str">
            <v>PB20INV1937</v>
          </cell>
          <cell r="F5382" t="str">
            <v>Infoaccords Technologies</v>
          </cell>
          <cell r="G5382" t="str">
            <v>Chandigarh</v>
          </cell>
        </row>
        <row r="5383">
          <cell r="E5383" t="str">
            <v>PB20INV1935</v>
          </cell>
          <cell r="F5383" t="str">
            <v>ITeSys Technologies Pvt Ltd/Prime Barcode Solutions</v>
          </cell>
          <cell r="G5383" t="str">
            <v>Secunderabad</v>
          </cell>
        </row>
        <row r="5384">
          <cell r="E5384" t="str">
            <v>PB20INV1935</v>
          </cell>
          <cell r="F5384" t="str">
            <v>ITeSys Technologies Pvt Ltd/Prime Barcode Solutions</v>
          </cell>
          <cell r="G5384" t="str">
            <v>Secunderabad</v>
          </cell>
        </row>
        <row r="5385">
          <cell r="E5385" t="str">
            <v>PB20INV1935</v>
          </cell>
          <cell r="F5385" t="str">
            <v>ITeSys Technologies Pvt Ltd/Prime Barcode Solutions</v>
          </cell>
          <cell r="G5385" t="str">
            <v>Secunderabad</v>
          </cell>
        </row>
        <row r="5386">
          <cell r="E5386" t="str">
            <v>PB20INV1935</v>
          </cell>
          <cell r="F5386" t="str">
            <v>ITeSys Technologies Pvt Ltd/Prime Barcode Solutions</v>
          </cell>
          <cell r="G5386" t="str">
            <v>Secunderabad</v>
          </cell>
        </row>
        <row r="5387">
          <cell r="E5387" t="str">
            <v>PB20INV1946</v>
          </cell>
          <cell r="F5387" t="str">
            <v>Burger king India Pvt Ltd</v>
          </cell>
          <cell r="G5387" t="str">
            <v>Mumbai</v>
          </cell>
        </row>
        <row r="5388">
          <cell r="E5388" t="str">
            <v>PB20INV1946</v>
          </cell>
          <cell r="F5388" t="str">
            <v>Burger king India Pvt Ltd</v>
          </cell>
          <cell r="G5388" t="str">
            <v>Mumbai</v>
          </cell>
        </row>
        <row r="5389">
          <cell r="E5389" t="str">
            <v>PB20INV1946</v>
          </cell>
          <cell r="F5389" t="str">
            <v>Burger king India Pvt Ltd</v>
          </cell>
          <cell r="G5389" t="str">
            <v>Mumbai</v>
          </cell>
        </row>
        <row r="5390">
          <cell r="E5390" t="str">
            <v>PB20INV1946</v>
          </cell>
          <cell r="F5390" t="str">
            <v>Burger king India Pvt Ltd</v>
          </cell>
          <cell r="G5390" t="str">
            <v>Mumbai</v>
          </cell>
        </row>
        <row r="5391">
          <cell r="E5391" t="str">
            <v>PB20INV1946</v>
          </cell>
          <cell r="F5391" t="str">
            <v>Burger king India Pvt Ltd</v>
          </cell>
          <cell r="G5391" t="str">
            <v>Mumbai</v>
          </cell>
        </row>
        <row r="5392">
          <cell r="E5392" t="str">
            <v>PB20INV1946</v>
          </cell>
          <cell r="F5392" t="str">
            <v>Burger king India Pvt Ltd</v>
          </cell>
          <cell r="G5392" t="str">
            <v>Mumbai</v>
          </cell>
        </row>
        <row r="5393">
          <cell r="E5393" t="str">
            <v>PB20INV1946</v>
          </cell>
          <cell r="F5393" t="str">
            <v>Burger king India Pvt Ltd</v>
          </cell>
          <cell r="G5393" t="str">
            <v>Mumbai</v>
          </cell>
        </row>
        <row r="5394">
          <cell r="E5394" t="str">
            <v>PB20INV1946</v>
          </cell>
          <cell r="F5394" t="str">
            <v>Burger king India Pvt Ltd</v>
          </cell>
          <cell r="G5394" t="str">
            <v>Mumbai</v>
          </cell>
        </row>
        <row r="5395">
          <cell r="E5395" t="str">
            <v>PB20INV1946</v>
          </cell>
          <cell r="F5395" t="str">
            <v>Burger king India Pvt Ltd</v>
          </cell>
          <cell r="G5395" t="str">
            <v>Mumbai</v>
          </cell>
        </row>
        <row r="5396">
          <cell r="E5396" t="str">
            <v>PB20INV1946</v>
          </cell>
          <cell r="F5396" t="str">
            <v>Burger king India Pvt Ltd</v>
          </cell>
          <cell r="G5396" t="str">
            <v>Mumbai</v>
          </cell>
        </row>
        <row r="5397">
          <cell r="E5397" t="str">
            <v>PB20INV1946</v>
          </cell>
          <cell r="F5397" t="str">
            <v>Burger king India Pvt Ltd</v>
          </cell>
          <cell r="G5397" t="str">
            <v>Mumbai</v>
          </cell>
        </row>
        <row r="5398">
          <cell r="E5398" t="str">
            <v>PB20INV1945</v>
          </cell>
          <cell r="F5398" t="str">
            <v>ITeSys Technologies Pvt Ltd/Prime Barcode Solutions</v>
          </cell>
          <cell r="G5398" t="str">
            <v>Secunderabad</v>
          </cell>
        </row>
        <row r="5399">
          <cell r="E5399" t="str">
            <v>PB20INV1945</v>
          </cell>
          <cell r="F5399" t="str">
            <v>ITeSys Technologies Pvt Ltd/Prime Barcode Solutions</v>
          </cell>
          <cell r="G5399" t="str">
            <v>Secunderabad</v>
          </cell>
        </row>
        <row r="5400">
          <cell r="E5400" t="str">
            <v>PB20INV1949</v>
          </cell>
          <cell r="F5400" t="str">
            <v>Smart Solutions</v>
          </cell>
          <cell r="G5400" t="str">
            <v>New Delhi</v>
          </cell>
        </row>
        <row r="5401">
          <cell r="E5401" t="str">
            <v>PB20INV1949</v>
          </cell>
          <cell r="F5401" t="str">
            <v>Smart Solutions</v>
          </cell>
          <cell r="G5401" t="str">
            <v>New Delhi</v>
          </cell>
        </row>
        <row r="5402">
          <cell r="E5402" t="str">
            <v>PB20INV1949</v>
          </cell>
          <cell r="F5402" t="str">
            <v>Smart Solutions</v>
          </cell>
          <cell r="G5402" t="str">
            <v>New Delhi</v>
          </cell>
        </row>
        <row r="5403">
          <cell r="E5403" t="str">
            <v>PB20INV1947</v>
          </cell>
          <cell r="F5403" t="str">
            <v>Status Sales</v>
          </cell>
          <cell r="G5403" t="str">
            <v>Pune</v>
          </cell>
        </row>
        <row r="5404">
          <cell r="E5404" t="str">
            <v>PB20INV1947</v>
          </cell>
          <cell r="F5404" t="str">
            <v>Status Sales</v>
          </cell>
          <cell r="G5404" t="str">
            <v>Pune</v>
          </cell>
        </row>
        <row r="5405">
          <cell r="E5405" t="str">
            <v>PB20INV1947</v>
          </cell>
          <cell r="F5405" t="str">
            <v>Status Sales</v>
          </cell>
          <cell r="G5405" t="str">
            <v>Pune</v>
          </cell>
        </row>
        <row r="5406">
          <cell r="E5406" t="str">
            <v>PB20INV1947</v>
          </cell>
          <cell r="F5406" t="str">
            <v>Status Sales</v>
          </cell>
          <cell r="G5406" t="str">
            <v>Pune</v>
          </cell>
        </row>
        <row r="5407">
          <cell r="E5407" t="str">
            <v>PB20INV1944</v>
          </cell>
          <cell r="F5407" t="str">
            <v>HRS Hospitality Software Private Limited</v>
          </cell>
          <cell r="G5407" t="str">
            <v>Delhi</v>
          </cell>
        </row>
        <row r="5408">
          <cell r="E5408" t="str">
            <v>PB20INV1944</v>
          </cell>
          <cell r="F5408" t="str">
            <v>HRS Hospitality Software Private Limited</v>
          </cell>
          <cell r="G5408" t="str">
            <v>Delhi</v>
          </cell>
        </row>
        <row r="5409">
          <cell r="E5409" t="str">
            <v>PB20INV1944</v>
          </cell>
          <cell r="F5409" t="str">
            <v>HRS Hospitality Software Private Limited</v>
          </cell>
          <cell r="G5409" t="str">
            <v>Delhi</v>
          </cell>
        </row>
        <row r="5410">
          <cell r="E5410" t="str">
            <v>PB20INV1898</v>
          </cell>
          <cell r="F5410" t="str">
            <v xml:space="preserve">M.K Retail </v>
          </cell>
          <cell r="G5410" t="str">
            <v>Bangalore</v>
          </cell>
        </row>
        <row r="5411">
          <cell r="E5411" t="str">
            <v>PB20INV1898</v>
          </cell>
          <cell r="F5411" t="str">
            <v xml:space="preserve">M.K Retail </v>
          </cell>
          <cell r="G5411" t="str">
            <v>Bangalore</v>
          </cell>
        </row>
        <row r="5412">
          <cell r="E5412" t="str">
            <v>PB20INV1898</v>
          </cell>
          <cell r="F5412" t="str">
            <v xml:space="preserve">M.K Retail </v>
          </cell>
          <cell r="G5412" t="str">
            <v>Bangalore</v>
          </cell>
        </row>
        <row r="5413">
          <cell r="E5413" t="str">
            <v>PB20INV1898</v>
          </cell>
          <cell r="F5413" t="str">
            <v xml:space="preserve">M.K Retail </v>
          </cell>
          <cell r="G5413" t="str">
            <v>Bangalore</v>
          </cell>
        </row>
        <row r="5414">
          <cell r="E5414" t="str">
            <v>PB20DC0019</v>
          </cell>
          <cell r="F5414" t="str">
            <v>Mr Amit</v>
          </cell>
          <cell r="G5414" t="str">
            <v>Kolkata</v>
          </cell>
        </row>
        <row r="5415">
          <cell r="E5415" t="str">
            <v>PB20DC0019</v>
          </cell>
          <cell r="F5415" t="str">
            <v>Mr Amit</v>
          </cell>
          <cell r="G5415" t="str">
            <v>Kolkata</v>
          </cell>
        </row>
        <row r="5416">
          <cell r="E5416" t="str">
            <v>PB20DC0019</v>
          </cell>
          <cell r="F5416" t="str">
            <v>Mr Amit</v>
          </cell>
          <cell r="G5416" t="str">
            <v>Kolkata</v>
          </cell>
        </row>
        <row r="5417">
          <cell r="E5417" t="str">
            <v>PB20DC0019</v>
          </cell>
          <cell r="F5417" t="str">
            <v>Mr Amit</v>
          </cell>
          <cell r="G5417" t="str">
            <v>Kolkata</v>
          </cell>
        </row>
        <row r="5418">
          <cell r="E5418" t="str">
            <v>PB20INV1940</v>
          </cell>
          <cell r="F5418" t="str">
            <v>Hardcastle Restaurants Pvt Ltd</v>
          </cell>
          <cell r="G5418" t="str">
            <v>Bangalore</v>
          </cell>
        </row>
        <row r="5419">
          <cell r="E5419" t="str">
            <v>QBLR/NR/2021/0158</v>
          </cell>
          <cell r="F5419" t="str">
            <v>Instakart Services Private Limited</v>
          </cell>
          <cell r="G5419" t="str">
            <v>Hooghly</v>
          </cell>
        </row>
        <row r="5420">
          <cell r="E5420" t="str">
            <v>QBLR/DEMO/OUT/0292</v>
          </cell>
          <cell r="F5420" t="str">
            <v>Communications Test Design India Pvt Ltd</v>
          </cell>
          <cell r="G5420" t="str">
            <v>Mumbai</v>
          </cell>
        </row>
        <row r="5421">
          <cell r="E5421" t="str">
            <v>QB20INV0892</v>
          </cell>
          <cell r="F5421" t="str">
            <v>Esco Couplings And Transmission Pvt Ltd</v>
          </cell>
          <cell r="G5421" t="str">
            <v>Bangalore</v>
          </cell>
        </row>
        <row r="5422">
          <cell r="E5422" t="str">
            <v>QB20INV0892</v>
          </cell>
          <cell r="F5422" t="str">
            <v>Esco Couplings And Transmission Pvt Ltd</v>
          </cell>
          <cell r="G5422" t="str">
            <v>Bangalore</v>
          </cell>
        </row>
        <row r="5423">
          <cell r="E5423" t="str">
            <v>PB20INV1936</v>
          </cell>
          <cell r="F5423" t="str">
            <v>Odyssey Computer Services P Ltd</v>
          </cell>
          <cell r="G5423" t="str">
            <v>Kolkata</v>
          </cell>
        </row>
        <row r="5424">
          <cell r="E5424" t="str">
            <v>PB20INV1936</v>
          </cell>
          <cell r="F5424" t="str">
            <v>Odyssey Computer Services P Ltd</v>
          </cell>
          <cell r="G5424" t="str">
            <v>Kolkata</v>
          </cell>
        </row>
        <row r="5425">
          <cell r="E5425" t="str">
            <v>BLR/OP/2021/0250</v>
          </cell>
          <cell r="F5425" t="str">
            <v xml:space="preserve">Posiflex technology india Pvt ltd </v>
          </cell>
          <cell r="G5425" t="str">
            <v>Chennai</v>
          </cell>
        </row>
        <row r="5426">
          <cell r="E5426" t="str">
            <v>PB20INV1951</v>
          </cell>
          <cell r="F5426" t="str">
            <v>Aegis infoware Pvt Ltd</v>
          </cell>
          <cell r="G5426" t="str">
            <v>Ahmedabad</v>
          </cell>
        </row>
        <row r="5427">
          <cell r="E5427" t="str">
            <v>PB20INV1951</v>
          </cell>
          <cell r="F5427" t="str">
            <v>Aegis infoware Pvt Ltd</v>
          </cell>
          <cell r="G5427" t="str">
            <v>Ahmedabad</v>
          </cell>
        </row>
        <row r="5428">
          <cell r="E5428" t="str">
            <v>PB20INV1951</v>
          </cell>
          <cell r="F5428" t="str">
            <v>Aegis infoware Pvt Ltd</v>
          </cell>
          <cell r="G5428" t="str">
            <v>Ahmedabad</v>
          </cell>
        </row>
        <row r="5429">
          <cell r="E5429" t="str">
            <v>PB20INV1952</v>
          </cell>
          <cell r="F5429" t="str">
            <v>Hardcastle Restaurants Pvt Ltd</v>
          </cell>
          <cell r="G5429" t="str">
            <v>Mumbai</v>
          </cell>
        </row>
        <row r="5430">
          <cell r="E5430" t="str">
            <v>PB20INV1952</v>
          </cell>
          <cell r="F5430" t="str">
            <v>Hardcastle Restaurants Pvt Ltd</v>
          </cell>
          <cell r="G5430" t="str">
            <v>Mumbai</v>
          </cell>
        </row>
        <row r="5431">
          <cell r="E5431" t="str">
            <v>PB20INV1952</v>
          </cell>
          <cell r="F5431" t="str">
            <v>Hardcastle Restaurants Pvt Ltd</v>
          </cell>
          <cell r="G5431" t="str">
            <v>Mumbai</v>
          </cell>
        </row>
        <row r="5432">
          <cell r="E5432" t="str">
            <v>PB20INV1952</v>
          </cell>
          <cell r="F5432" t="str">
            <v>Hardcastle Restaurants Pvt Ltd</v>
          </cell>
          <cell r="G5432" t="str">
            <v>Mumbai</v>
          </cell>
        </row>
        <row r="5433">
          <cell r="E5433" t="str">
            <v>PB20INV1952</v>
          </cell>
          <cell r="F5433" t="str">
            <v>Hardcastle Restaurants Pvt Ltd</v>
          </cell>
          <cell r="G5433" t="str">
            <v>Mumbai</v>
          </cell>
        </row>
        <row r="5434">
          <cell r="E5434" t="str">
            <v>PB20INV1952</v>
          </cell>
          <cell r="F5434" t="str">
            <v>Hardcastle Restaurants Pvt Ltd</v>
          </cell>
          <cell r="G5434" t="str">
            <v>Mumbai</v>
          </cell>
        </row>
        <row r="5435">
          <cell r="E5435" t="str">
            <v>PB20INV1953</v>
          </cell>
          <cell r="F5435" t="str">
            <v>Infoaccords Technologies</v>
          </cell>
          <cell r="G5435" t="str">
            <v>Chandigarh</v>
          </cell>
        </row>
        <row r="5436">
          <cell r="E5436" t="str">
            <v>PB20INV1953</v>
          </cell>
          <cell r="F5436" t="str">
            <v>Infoaccords Technologies</v>
          </cell>
          <cell r="G5436" t="str">
            <v>Chandigarh</v>
          </cell>
        </row>
        <row r="5437">
          <cell r="E5437" t="str">
            <v>PB20INV1953</v>
          </cell>
          <cell r="F5437" t="str">
            <v>Infoaccords Technologies</v>
          </cell>
          <cell r="G5437" t="str">
            <v>Chandigarh</v>
          </cell>
        </row>
        <row r="5438">
          <cell r="E5438" t="str">
            <v>PB20INV1953</v>
          </cell>
          <cell r="F5438" t="str">
            <v>Infoaccords Technologies</v>
          </cell>
          <cell r="G5438" t="str">
            <v>Chandigarh</v>
          </cell>
        </row>
        <row r="5439">
          <cell r="E5439" t="str">
            <v>PB20INV1953</v>
          </cell>
          <cell r="F5439" t="str">
            <v>Infoaccords Technologies</v>
          </cell>
          <cell r="G5439" t="str">
            <v>Chandigarh</v>
          </cell>
        </row>
        <row r="5440">
          <cell r="E5440" t="str">
            <v>PB20INV1953</v>
          </cell>
          <cell r="F5440" t="str">
            <v>Infoaccords Technologies</v>
          </cell>
          <cell r="G5440" t="str">
            <v>Chandigarh</v>
          </cell>
        </row>
        <row r="5441">
          <cell r="E5441" t="str">
            <v>PB20INV1953</v>
          </cell>
          <cell r="F5441" t="str">
            <v>Infoaccords Technologies</v>
          </cell>
          <cell r="G5441" t="str">
            <v>Chandigarh</v>
          </cell>
        </row>
        <row r="5442">
          <cell r="E5442" t="str">
            <v>PB20INV1953</v>
          </cell>
          <cell r="F5442" t="str">
            <v>Infoaccords Technologies</v>
          </cell>
          <cell r="G5442" t="str">
            <v>Chandigarh</v>
          </cell>
        </row>
        <row r="5443">
          <cell r="E5443" t="str">
            <v>PB20INV1953</v>
          </cell>
          <cell r="F5443" t="str">
            <v>Infoaccords Technologies</v>
          </cell>
          <cell r="G5443" t="str">
            <v>Chandigarh</v>
          </cell>
        </row>
        <row r="5444">
          <cell r="E5444" t="str">
            <v>PB20INV1953</v>
          </cell>
          <cell r="F5444" t="str">
            <v>Infoaccords Technologies</v>
          </cell>
          <cell r="G5444" t="str">
            <v>Chandigarh</v>
          </cell>
        </row>
        <row r="5445">
          <cell r="E5445" t="str">
            <v>PB20INV1953</v>
          </cell>
          <cell r="F5445" t="str">
            <v>Infoaccords Technologies</v>
          </cell>
          <cell r="G5445" t="str">
            <v>Chandigarh</v>
          </cell>
        </row>
        <row r="5446">
          <cell r="E5446" t="str">
            <v>PB20INV1958</v>
          </cell>
          <cell r="F5446" t="str">
            <v>Equinox India Eneterprises</v>
          </cell>
          <cell r="G5446" t="str">
            <v>Goa</v>
          </cell>
        </row>
        <row r="5447">
          <cell r="E5447" t="str">
            <v>PB20INV1958</v>
          </cell>
          <cell r="F5447" t="str">
            <v>Equinox India Eneterprises</v>
          </cell>
          <cell r="G5447" t="str">
            <v>Goa</v>
          </cell>
        </row>
        <row r="5448">
          <cell r="E5448" t="str">
            <v>PB20INV1958</v>
          </cell>
          <cell r="F5448" t="str">
            <v>Equinox India Eneterprises</v>
          </cell>
          <cell r="G5448" t="str">
            <v>Goa</v>
          </cell>
        </row>
        <row r="5449">
          <cell r="E5449" t="str">
            <v>PB20INV1958</v>
          </cell>
          <cell r="F5449" t="str">
            <v>Equinox India Eneterprises</v>
          </cell>
          <cell r="G5449" t="str">
            <v>Goa</v>
          </cell>
        </row>
        <row r="5450">
          <cell r="E5450" t="str">
            <v>PB20INV1958</v>
          </cell>
          <cell r="F5450" t="str">
            <v>Equinox India Eneterprises</v>
          </cell>
          <cell r="G5450" t="str">
            <v>Goa</v>
          </cell>
        </row>
        <row r="5451">
          <cell r="E5451" t="str">
            <v>PB20INV1956</v>
          </cell>
          <cell r="F5451" t="str">
            <v>Aegis Infoware Private Limited</v>
          </cell>
          <cell r="G5451" t="str">
            <v>Vadodara</v>
          </cell>
        </row>
        <row r="5452">
          <cell r="E5452" t="str">
            <v>PB20INV1956</v>
          </cell>
          <cell r="F5452" t="str">
            <v>Aegis Infoware Private Limited</v>
          </cell>
          <cell r="G5452" t="str">
            <v>Vadodara</v>
          </cell>
        </row>
        <row r="5453">
          <cell r="E5453" t="str">
            <v>PB20INV1956</v>
          </cell>
          <cell r="F5453" t="str">
            <v>Aegis Infoware Private Limited</v>
          </cell>
          <cell r="G5453" t="str">
            <v>Vadodara</v>
          </cell>
        </row>
        <row r="5454">
          <cell r="E5454" t="str">
            <v>PB20INV1957</v>
          </cell>
          <cell r="F5454" t="str">
            <v>Ratnadeep Retail Pvt Limited</v>
          </cell>
          <cell r="G5454" t="str">
            <v>Secunderabad</v>
          </cell>
        </row>
        <row r="5455">
          <cell r="E5455" t="str">
            <v>PB20INV1957</v>
          </cell>
          <cell r="F5455" t="str">
            <v>Ratnadeep Retail Pvt Limited</v>
          </cell>
          <cell r="G5455" t="str">
            <v>Secunderabad</v>
          </cell>
        </row>
        <row r="5456">
          <cell r="E5456" t="str">
            <v>PB20INV1957</v>
          </cell>
          <cell r="F5456" t="str">
            <v>Ratnadeep Retail Pvt Limited</v>
          </cell>
          <cell r="G5456" t="str">
            <v>Secunderabad</v>
          </cell>
        </row>
        <row r="5457">
          <cell r="E5457" t="str">
            <v>PB20INV1957</v>
          </cell>
          <cell r="F5457" t="str">
            <v>Ratnadeep Retail Pvt Limited</v>
          </cell>
          <cell r="G5457" t="str">
            <v>Secunderabad</v>
          </cell>
        </row>
        <row r="5458">
          <cell r="E5458" t="str">
            <v>PB20INV1957</v>
          </cell>
          <cell r="F5458" t="str">
            <v>Ratnadeep Retail Pvt Limited</v>
          </cell>
          <cell r="G5458" t="str">
            <v>Secunderabad</v>
          </cell>
        </row>
        <row r="5459">
          <cell r="E5459" t="str">
            <v>PB20INV1957</v>
          </cell>
          <cell r="F5459" t="str">
            <v>Ratnadeep Retail Pvt Limited</v>
          </cell>
          <cell r="G5459" t="str">
            <v>Secunderabad</v>
          </cell>
        </row>
        <row r="5460">
          <cell r="E5460" t="str">
            <v>PB20INV1957</v>
          </cell>
          <cell r="F5460" t="str">
            <v>Ratnadeep Retail Pvt Limited</v>
          </cell>
          <cell r="G5460" t="str">
            <v>Secunderabad</v>
          </cell>
        </row>
        <row r="5461">
          <cell r="E5461" t="str">
            <v>PB20INV1957</v>
          </cell>
          <cell r="F5461" t="str">
            <v>Ratnadeep Retail Pvt Limited</v>
          </cell>
          <cell r="G5461" t="str">
            <v>Secunderabad</v>
          </cell>
        </row>
        <row r="5462">
          <cell r="E5462" t="str">
            <v>PB20INV1959</v>
          </cell>
          <cell r="F5462" t="str">
            <v>AASHITECH/Holisol Logistics Pvt Ltd</v>
          </cell>
          <cell r="G5462" t="str">
            <v>Gurugram</v>
          </cell>
        </row>
        <row r="5463">
          <cell r="E5463" t="str">
            <v>PB20INV1959</v>
          </cell>
          <cell r="F5463" t="str">
            <v>AASHITECH/Holisol Logistics Pvt Ltd</v>
          </cell>
          <cell r="G5463" t="str">
            <v>Gurugram</v>
          </cell>
        </row>
        <row r="5464">
          <cell r="E5464" t="str">
            <v>PB20INV1964</v>
          </cell>
          <cell r="F5464" t="str">
            <v>Aegis Infoware Private Limited</v>
          </cell>
          <cell r="G5464" t="str">
            <v>Ahmedabad</v>
          </cell>
        </row>
        <row r="5465">
          <cell r="E5465" t="str">
            <v>PB20INV1964</v>
          </cell>
          <cell r="F5465" t="str">
            <v>Aegis Infoware Private Limited</v>
          </cell>
          <cell r="G5465" t="str">
            <v>Ahmedabad</v>
          </cell>
        </row>
        <row r="5466">
          <cell r="E5466" t="str">
            <v>PB20INV1967</v>
          </cell>
          <cell r="F5466" t="str">
            <v>Pos Technology</v>
          </cell>
          <cell r="G5466" t="str">
            <v>Mysore</v>
          </cell>
        </row>
        <row r="5467">
          <cell r="E5467" t="str">
            <v>PB20INV1954</v>
          </cell>
          <cell r="F5467" t="str">
            <v>ITeSys Technologies Pvt Ltd/Prime Barcode Solutions</v>
          </cell>
          <cell r="G5467" t="str">
            <v>Secunderabad</v>
          </cell>
        </row>
        <row r="5468">
          <cell r="E5468" t="str">
            <v>PB20INV1954</v>
          </cell>
          <cell r="F5468" t="str">
            <v>ITeSys Technologies Pvt Ltd/Prime Barcode Solutions</v>
          </cell>
          <cell r="G5468" t="str">
            <v>Secunderabad</v>
          </cell>
        </row>
        <row r="5469">
          <cell r="E5469" t="str">
            <v>PB20INV1961</v>
          </cell>
          <cell r="F5469" t="str">
            <v>ITeSys Technologies Pvt Ltd/Prime Barcode Solutions</v>
          </cell>
          <cell r="G5469" t="str">
            <v>Secunderabad</v>
          </cell>
        </row>
        <row r="5470">
          <cell r="E5470" t="str">
            <v>PB20INV1961</v>
          </cell>
          <cell r="F5470" t="str">
            <v>ITeSys Technologies Pvt Ltd/Prime Barcode Solutions</v>
          </cell>
          <cell r="G5470" t="str">
            <v>Secunderabad</v>
          </cell>
        </row>
        <row r="5471">
          <cell r="E5471" t="str">
            <v>PB20INV1961</v>
          </cell>
          <cell r="F5471" t="str">
            <v>ITeSys Technologies Pvt Ltd/Prime Barcode Solutions</v>
          </cell>
          <cell r="G5471" t="str">
            <v>Secunderabad</v>
          </cell>
        </row>
        <row r="5472">
          <cell r="E5472" t="str">
            <v>PB20INV1961</v>
          </cell>
          <cell r="F5472" t="str">
            <v>ITeSys Technologies Pvt Ltd/Prime Barcode Solutions</v>
          </cell>
          <cell r="G5472" t="str">
            <v>Secunderabad</v>
          </cell>
        </row>
        <row r="5473">
          <cell r="E5473" t="str">
            <v>PB20INV1961</v>
          </cell>
          <cell r="F5473" t="str">
            <v>ITeSys Technologies Pvt Ltd/Prime Barcode Solutions</v>
          </cell>
          <cell r="G5473" t="str">
            <v>Secunderabad</v>
          </cell>
        </row>
        <row r="5474">
          <cell r="E5474" t="str">
            <v>PB20INV1961</v>
          </cell>
          <cell r="F5474" t="str">
            <v>ITeSys Technologies Pvt Ltd/Prime Barcode Solutions</v>
          </cell>
          <cell r="G5474" t="str">
            <v>Secunderabad</v>
          </cell>
        </row>
        <row r="5475">
          <cell r="E5475" t="str">
            <v>PB20INV1961</v>
          </cell>
          <cell r="F5475" t="str">
            <v>ITeSys Technologies Pvt Ltd/Prime Barcode Solutions</v>
          </cell>
          <cell r="G5475" t="str">
            <v>Secunderabad</v>
          </cell>
        </row>
        <row r="5476">
          <cell r="E5476" t="str">
            <v>PB20INV1961</v>
          </cell>
          <cell r="F5476" t="str">
            <v>ITeSys Technologies Pvt Ltd/Prime Barcode Solutions</v>
          </cell>
          <cell r="G5476" t="str">
            <v>Secunderabad</v>
          </cell>
        </row>
        <row r="5477">
          <cell r="E5477" t="str">
            <v>PB20INV1965</v>
          </cell>
          <cell r="F5477" t="str">
            <v>ITeSys Technologies Pvt Ltd/Prime Barcode Solutions</v>
          </cell>
          <cell r="G5477" t="str">
            <v>Secunderabad</v>
          </cell>
        </row>
        <row r="5478">
          <cell r="E5478" t="str">
            <v>PB20INV1965</v>
          </cell>
          <cell r="F5478" t="str">
            <v>ITeSys Technologies Pvt Ltd/Prime Barcode Solutions</v>
          </cell>
          <cell r="G5478" t="str">
            <v>Secunderabad</v>
          </cell>
        </row>
        <row r="5479">
          <cell r="E5479" t="str">
            <v>PB20INV1970/PB20DC0020</v>
          </cell>
          <cell r="F5479" t="str">
            <v>Odyssey Computer Services P Ltd/Electro Services Pvt Ltd</v>
          </cell>
          <cell r="G5479" t="str">
            <v>Kolkata/Siliguri</v>
          </cell>
        </row>
        <row r="5480">
          <cell r="E5480" t="str">
            <v>PB20INV1969</v>
          </cell>
          <cell r="F5480" t="str">
            <v>Hardcastle Restaurants Pvt Ltd</v>
          </cell>
          <cell r="G5480" t="str">
            <v>Bangalore</v>
          </cell>
        </row>
        <row r="5481">
          <cell r="E5481" t="str">
            <v>PB20INV1966</v>
          </cell>
          <cell r="F5481" t="str">
            <v>Reliance Retail Limited</v>
          </cell>
          <cell r="G5481" t="str">
            <v>Bangalore</v>
          </cell>
        </row>
        <row r="5482">
          <cell r="E5482" t="str">
            <v>PB20INV1968</v>
          </cell>
          <cell r="F5482" t="str">
            <v>Hardcastle Restaurants Pvt Ltd</v>
          </cell>
          <cell r="G5482" t="str">
            <v>Bangalore</v>
          </cell>
        </row>
        <row r="5483">
          <cell r="E5483" t="str">
            <v>PB20INV1950</v>
          </cell>
          <cell r="F5483" t="str">
            <v>Puma Sports India pvt ltd</v>
          </cell>
          <cell r="G5483" t="str">
            <v>Bangalore</v>
          </cell>
        </row>
        <row r="5484">
          <cell r="E5484" t="str">
            <v>PB20INV1963</v>
          </cell>
          <cell r="F5484" t="str">
            <v>Quinta Systems Pvt Ltd</v>
          </cell>
          <cell r="G5484" t="str">
            <v>Bangalore</v>
          </cell>
        </row>
        <row r="5485">
          <cell r="E5485" t="str">
            <v>PB20INV1963</v>
          </cell>
          <cell r="F5485" t="str">
            <v>Quinta Systems Pvt Ltd</v>
          </cell>
          <cell r="G5485" t="str">
            <v>Bangalore</v>
          </cell>
        </row>
        <row r="5486">
          <cell r="E5486" t="str">
            <v>PB20INV1963</v>
          </cell>
          <cell r="F5486" t="str">
            <v>Quinta Systems Pvt Ltd</v>
          </cell>
          <cell r="G5486" t="str">
            <v>Bangalore</v>
          </cell>
        </row>
        <row r="5487">
          <cell r="E5487" t="str">
            <v>PB20STKOUT00040</v>
          </cell>
          <cell r="F5487" t="str">
            <v>Posiflex Technology(Indi) Pvt Ltd</v>
          </cell>
          <cell r="G5487" t="str">
            <v>Mumbai</v>
          </cell>
        </row>
        <row r="5488">
          <cell r="E5488" t="str">
            <v>PB20STKOUT00040</v>
          </cell>
          <cell r="F5488" t="str">
            <v>Posiflex Technology(Indi) Pvt Ltd</v>
          </cell>
          <cell r="G5488" t="str">
            <v>Mumbai</v>
          </cell>
        </row>
        <row r="5489">
          <cell r="E5489" t="str">
            <v>PB20STKOUT00041</v>
          </cell>
          <cell r="F5489" t="str">
            <v>Posiflex Technology(Indi) Pvt Ltd</v>
          </cell>
          <cell r="G5489" t="str">
            <v>Mumbai</v>
          </cell>
        </row>
        <row r="5490">
          <cell r="E5490" t="str">
            <v>PB20STKOUT00041</v>
          </cell>
          <cell r="F5490" t="str">
            <v>Posiflex Technology(Indi) Pvt Ltd</v>
          </cell>
          <cell r="G5490" t="str">
            <v>Mumbai</v>
          </cell>
        </row>
        <row r="5491">
          <cell r="E5491" t="str">
            <v>PB20STKOUT00039</v>
          </cell>
          <cell r="F5491" t="str">
            <v>Posiflex Technology(Indi) Pvt Ltd</v>
          </cell>
          <cell r="G5491" t="str">
            <v>New Delhi</v>
          </cell>
        </row>
        <row r="5492">
          <cell r="E5492" t="str">
            <v>PB20STKOUT00039</v>
          </cell>
          <cell r="F5492" t="str">
            <v>Posiflex Technology(Indi) Pvt Ltd</v>
          </cell>
          <cell r="G5492" t="str">
            <v>New Delhi</v>
          </cell>
        </row>
        <row r="5493">
          <cell r="E5493" t="str">
            <v>PB20STKOUT00039</v>
          </cell>
          <cell r="F5493" t="str">
            <v>Posiflex Technology(Indi) Pvt Ltd</v>
          </cell>
          <cell r="G5493" t="str">
            <v>New Delhi</v>
          </cell>
        </row>
        <row r="5494">
          <cell r="E5494" t="str">
            <v>PB20STKOUT00039</v>
          </cell>
          <cell r="F5494" t="str">
            <v>Posiflex Technology(Indi) Pvt Ltd</v>
          </cell>
          <cell r="G5494" t="str">
            <v>New Delhi</v>
          </cell>
        </row>
        <row r="5495">
          <cell r="E5495" t="str">
            <v>PB20STKOUT00039</v>
          </cell>
          <cell r="F5495" t="str">
            <v>Posiflex Technology(Indi) Pvt Ltd</v>
          </cell>
          <cell r="G5495" t="str">
            <v>New Delhi</v>
          </cell>
        </row>
        <row r="5496">
          <cell r="E5496" t="str">
            <v>PB20STKOUT00039</v>
          </cell>
          <cell r="F5496" t="str">
            <v>Posiflex Technology(Indi) Pvt Ltd</v>
          </cell>
          <cell r="G5496" t="str">
            <v>New Delhi</v>
          </cell>
        </row>
        <row r="5497">
          <cell r="E5497" t="str">
            <v>BLR/OP/2021/0254</v>
          </cell>
          <cell r="F5497" t="str">
            <v>Posiflex Technology(Indi) Pvt Ltd</v>
          </cell>
          <cell r="G5497" t="str">
            <v>Bangalore</v>
          </cell>
        </row>
        <row r="5498">
          <cell r="E5498" t="str">
            <v>BLR/OP/2021/0254</v>
          </cell>
          <cell r="F5498" t="str">
            <v>Posiflex Technology(Indi) Pvt Ltd</v>
          </cell>
          <cell r="G5498" t="str">
            <v>Bangalore</v>
          </cell>
        </row>
        <row r="5499">
          <cell r="E5499" t="str">
            <v>BLR/OP/2021/0254</v>
          </cell>
          <cell r="F5499" t="str">
            <v>Posiflex Technology(Indi) Pvt Ltd</v>
          </cell>
          <cell r="G5499" t="str">
            <v>Bangalore</v>
          </cell>
        </row>
        <row r="5500">
          <cell r="E5500" t="str">
            <v>PB20INV1962</v>
          </cell>
          <cell r="F5500" t="str">
            <v>CPR Distributions Pvt Ltd</v>
          </cell>
          <cell r="G5500" t="str">
            <v>Indore</v>
          </cell>
        </row>
        <row r="5501">
          <cell r="E5501" t="str">
            <v>PB20INV1962</v>
          </cell>
          <cell r="F5501" t="str">
            <v>CPR Distributions Pvt Ltd</v>
          </cell>
          <cell r="G5501" t="str">
            <v>Indore</v>
          </cell>
        </row>
        <row r="5502">
          <cell r="E5502" t="str">
            <v>PB20INV1960</v>
          </cell>
          <cell r="F5502" t="str">
            <v>Rastional Handloom Co. Pvt Ltd</v>
          </cell>
          <cell r="G5502" t="str">
            <v>Jodhpur</v>
          </cell>
        </row>
        <row r="5503">
          <cell r="E5503" t="str">
            <v>PB20INV1960</v>
          </cell>
          <cell r="F5503" t="str">
            <v>Rastional Handloom Co. Pvt Ltd</v>
          </cell>
          <cell r="G5503" t="str">
            <v>Jodhpur</v>
          </cell>
        </row>
        <row r="5504">
          <cell r="E5504" t="str">
            <v>PB20INV1960</v>
          </cell>
          <cell r="F5504" t="str">
            <v>Rastional Handloom Co. Pvt Ltd</v>
          </cell>
          <cell r="G5504" t="str">
            <v>Jodhpur</v>
          </cell>
        </row>
        <row r="5505">
          <cell r="E5505" t="str">
            <v>QB20INV0896</v>
          </cell>
          <cell r="F5505" t="str">
            <v>Amazon Seller Services Private Limited</v>
          </cell>
          <cell r="G5505" t="str">
            <v>Bangalore</v>
          </cell>
        </row>
        <row r="5506">
          <cell r="E5506" t="str">
            <v>QB20INV0895</v>
          </cell>
          <cell r="F5506" t="str">
            <v>Amazon Seller Services Private Limited</v>
          </cell>
          <cell r="G5506" t="str">
            <v>Thane</v>
          </cell>
        </row>
        <row r="5507">
          <cell r="E5507" t="str">
            <v>QB20INV0894</v>
          </cell>
          <cell r="F5507" t="str">
            <v>Amazon Seller Services Private Limited</v>
          </cell>
          <cell r="G5507" t="str">
            <v>Hyderabad</v>
          </cell>
        </row>
        <row r="5508">
          <cell r="E5508" t="str">
            <v>QB20DC0013</v>
          </cell>
          <cell r="F5508" t="str">
            <v>Quinta Systems Pvt Ltd</v>
          </cell>
          <cell r="G5508" t="str">
            <v>Mumbai</v>
          </cell>
        </row>
        <row r="5509">
          <cell r="E5509" t="str">
            <v>QBLR/NR/2021/0172</v>
          </cell>
          <cell r="F5509" t="str">
            <v>Instakart Services Private Limited</v>
          </cell>
          <cell r="G5509" t="str">
            <v>Malur</v>
          </cell>
        </row>
        <row r="5510">
          <cell r="E5510" t="str">
            <v>QBLR/JV/2021/00282</v>
          </cell>
          <cell r="F5510" t="str">
            <v>Instakart Services Private Limited</v>
          </cell>
          <cell r="G5510" t="str">
            <v>Bangalore</v>
          </cell>
        </row>
        <row r="5511">
          <cell r="E5511" t="str">
            <v>PB20INV1942</v>
          </cell>
          <cell r="F5511" t="str">
            <v>AASHITECH/Semnox Solutions Pvt Ltd</v>
          </cell>
          <cell r="G5511" t="str">
            <v>Mangalore</v>
          </cell>
        </row>
        <row r="5512">
          <cell r="E5512" t="str">
            <v>PB20INV1942</v>
          </cell>
          <cell r="F5512" t="str">
            <v>AASHITECH/Semnox Solutions Pvt Ltd</v>
          </cell>
          <cell r="G5512" t="str">
            <v>Mangalore</v>
          </cell>
        </row>
        <row r="5513">
          <cell r="E5513" t="str">
            <v>PB20INV1942</v>
          </cell>
          <cell r="F5513" t="str">
            <v>AASHITECH/Semnox Solutions Pvt Ltd</v>
          </cell>
          <cell r="G5513" t="str">
            <v>Mangalore</v>
          </cell>
        </row>
        <row r="5514">
          <cell r="E5514" t="str">
            <v>PB20INV1942</v>
          </cell>
          <cell r="F5514" t="str">
            <v>AASHITECH/Semnox Solutions Pvt Ltd</v>
          </cell>
          <cell r="G5514" t="str">
            <v>Mangalore</v>
          </cell>
        </row>
        <row r="5515">
          <cell r="E5515" t="str">
            <v>PB20INV1942</v>
          </cell>
          <cell r="F5515" t="str">
            <v>AASHITECH/Semnox Solutions Pvt Ltd</v>
          </cell>
          <cell r="G5515" t="str">
            <v>Mangalore</v>
          </cell>
        </row>
        <row r="5516">
          <cell r="E5516" t="str">
            <v>PB20INV1942</v>
          </cell>
          <cell r="F5516" t="str">
            <v>AASHITECH/Semnox Solutions Pvt Ltd</v>
          </cell>
          <cell r="G5516" t="str">
            <v>Mangalore</v>
          </cell>
        </row>
        <row r="5517">
          <cell r="E5517" t="str">
            <v>PB20INV1976</v>
          </cell>
          <cell r="F5517" t="str">
            <v>Hardcastle Restaurants Pvt Ltd</v>
          </cell>
          <cell r="G5517" t="str">
            <v>Khalapur</v>
          </cell>
        </row>
        <row r="5518">
          <cell r="E5518" t="str">
            <v>PB20INV1974</v>
          </cell>
          <cell r="F5518" t="str">
            <v>Ratnadeep Retail Pvt Limited</v>
          </cell>
          <cell r="G5518" t="str">
            <v>Bangalore</v>
          </cell>
        </row>
        <row r="5519">
          <cell r="E5519" t="str">
            <v>PB20INV1978</v>
          </cell>
          <cell r="F5519" t="str">
            <v>Reliance projects&amp;property Managemant Service Limited</v>
          </cell>
          <cell r="G5519" t="str">
            <v>Thane</v>
          </cell>
        </row>
        <row r="5520">
          <cell r="E5520" t="str">
            <v>BLR/OP/2021/0265</v>
          </cell>
          <cell r="F5520" t="str">
            <v>Posiflex Technology India Pvt Ltd</v>
          </cell>
          <cell r="G5520" t="str">
            <v>Janakpuri</v>
          </cell>
        </row>
        <row r="5521">
          <cell r="E5521" t="str">
            <v>PB20INV1973</v>
          </cell>
          <cell r="F5521" t="str">
            <v>ITeSys Technologies Pvt Ltd/Prime Barcode Solutions</v>
          </cell>
          <cell r="G5521" t="str">
            <v>Secunderabad</v>
          </cell>
        </row>
        <row r="5522">
          <cell r="E5522" t="str">
            <v>PB20INV1973</v>
          </cell>
          <cell r="F5522" t="str">
            <v>ITeSys Technologies Pvt Ltd/Prime Barcode Solutions</v>
          </cell>
          <cell r="G5522" t="str">
            <v>Secunderabad</v>
          </cell>
        </row>
        <row r="5523">
          <cell r="E5523" t="str">
            <v>PB20INV1973</v>
          </cell>
          <cell r="F5523" t="str">
            <v>ITeSys Technologies Pvt Ltd/Prime Barcode Solutions</v>
          </cell>
          <cell r="G5523" t="str">
            <v>Secunderabad</v>
          </cell>
        </row>
        <row r="5524">
          <cell r="E5524" t="str">
            <v>PB20INV1981</v>
          </cell>
          <cell r="F5524" t="str">
            <v>Aegis Infoware Private Limited</v>
          </cell>
          <cell r="G5524" t="str">
            <v>Ahmedabad</v>
          </cell>
        </row>
        <row r="5525">
          <cell r="E5525" t="str">
            <v>PB20INV1981</v>
          </cell>
          <cell r="F5525" t="str">
            <v>Aegis Infoware Private Limited</v>
          </cell>
          <cell r="G5525" t="str">
            <v>Ahmedabad</v>
          </cell>
        </row>
        <row r="5526">
          <cell r="E5526" t="str">
            <v>PB20INV1980</v>
          </cell>
          <cell r="F5526" t="str">
            <v>Status Sales</v>
          </cell>
          <cell r="G5526" t="str">
            <v>Pune</v>
          </cell>
        </row>
        <row r="5527">
          <cell r="E5527" t="str">
            <v>PB20INV1980</v>
          </cell>
          <cell r="F5527" t="str">
            <v>Status Sales</v>
          </cell>
          <cell r="G5527" t="str">
            <v>Pune</v>
          </cell>
        </row>
        <row r="5528">
          <cell r="E5528" t="str">
            <v>PB20INV1982</v>
          </cell>
          <cell r="F5528" t="str">
            <v>ShawMan Software Pvt Ltd/Park Nest Hotels Pvt Ltd</v>
          </cell>
          <cell r="G5528" t="str">
            <v>Mumbai</v>
          </cell>
        </row>
        <row r="5529">
          <cell r="E5529" t="str">
            <v>PB20INV1982</v>
          </cell>
          <cell r="F5529" t="str">
            <v>ShawMan Software Pvt Ltd/Park Nest Hotels Pvt Ltd</v>
          </cell>
          <cell r="G5529" t="str">
            <v>Mumbai</v>
          </cell>
        </row>
        <row r="5530">
          <cell r="E5530" t="str">
            <v>PB20INV1982</v>
          </cell>
          <cell r="F5530" t="str">
            <v>ShawMan Software Pvt Ltd/Park Nest Hotels Pvt Ltd</v>
          </cell>
          <cell r="G5530" t="str">
            <v>Mumbai</v>
          </cell>
        </row>
        <row r="5531">
          <cell r="E5531" t="str">
            <v>PB20INV1988</v>
          </cell>
          <cell r="F5531" t="str">
            <v>Quinta Systems Pvt Ltd</v>
          </cell>
          <cell r="G5531" t="str">
            <v>Bangalore</v>
          </cell>
        </row>
        <row r="5532">
          <cell r="E5532" t="str">
            <v>PB20INV1988</v>
          </cell>
          <cell r="F5532" t="str">
            <v>Quinta Systems Pvt Ltd</v>
          </cell>
          <cell r="G5532" t="str">
            <v>Bangalore</v>
          </cell>
        </row>
        <row r="5533">
          <cell r="E5533" t="str">
            <v>PB20INV1983</v>
          </cell>
          <cell r="F5533" t="str">
            <v>Burger king India Pvt Ltd</v>
          </cell>
          <cell r="G5533" t="str">
            <v>Pune</v>
          </cell>
        </row>
        <row r="5534">
          <cell r="E5534" t="str">
            <v>PB20INV1989</v>
          </cell>
          <cell r="F5534" t="str">
            <v>Ratnadeep Retail Pvt Limited</v>
          </cell>
          <cell r="G5534" t="str">
            <v>Secunderabad</v>
          </cell>
        </row>
        <row r="5535">
          <cell r="E5535" t="str">
            <v>PB20INV1989</v>
          </cell>
          <cell r="F5535" t="str">
            <v>Ratnadeep Retail Pvt Limited</v>
          </cell>
          <cell r="G5535" t="str">
            <v>Secunderabad</v>
          </cell>
        </row>
        <row r="5536">
          <cell r="E5536" t="str">
            <v>PB20INV1989</v>
          </cell>
          <cell r="F5536" t="str">
            <v>Ratnadeep Retail Pvt Limited</v>
          </cell>
          <cell r="G5536" t="str">
            <v>Secunderabad</v>
          </cell>
        </row>
        <row r="5537">
          <cell r="E5537" t="str">
            <v>PB20INV1989</v>
          </cell>
          <cell r="F5537" t="str">
            <v>Ratnadeep Retail Pvt Limited</v>
          </cell>
          <cell r="G5537" t="str">
            <v>Secunderabad</v>
          </cell>
        </row>
        <row r="5538">
          <cell r="E5538" t="str">
            <v>PB20INV1989</v>
          </cell>
          <cell r="F5538" t="str">
            <v>Ratnadeep Retail Pvt Limited</v>
          </cell>
          <cell r="G5538" t="str">
            <v>Secunderabad</v>
          </cell>
        </row>
        <row r="5539">
          <cell r="E5539" t="str">
            <v>PB20INV1989</v>
          </cell>
          <cell r="F5539" t="str">
            <v>Ratnadeep Retail Pvt Limited</v>
          </cell>
          <cell r="G5539" t="str">
            <v>Secunderabad</v>
          </cell>
        </row>
        <row r="5540">
          <cell r="E5540" t="str">
            <v>PB20INV1989</v>
          </cell>
          <cell r="F5540" t="str">
            <v>Ratnadeep Retail Pvt Limited</v>
          </cell>
          <cell r="G5540" t="str">
            <v>Secunderabad</v>
          </cell>
        </row>
        <row r="5541">
          <cell r="E5541" t="str">
            <v>PB20INV1989</v>
          </cell>
          <cell r="F5541" t="str">
            <v>Ratnadeep Retail Pvt Limited</v>
          </cell>
          <cell r="G5541" t="str">
            <v>Secunderabad</v>
          </cell>
        </row>
        <row r="5542">
          <cell r="E5542" t="str">
            <v>PB20INV1986</v>
          </cell>
          <cell r="F5542" t="str">
            <v>Ratnadeep Retail Pvt Limited</v>
          </cell>
          <cell r="G5542" t="str">
            <v>Secunderabad</v>
          </cell>
        </row>
        <row r="5543">
          <cell r="E5543" t="str">
            <v>PB20INV1986</v>
          </cell>
          <cell r="F5543" t="str">
            <v>Ratnadeep Retail Pvt Limited</v>
          </cell>
          <cell r="G5543" t="str">
            <v>Secunderabad</v>
          </cell>
        </row>
        <row r="5544">
          <cell r="E5544" t="str">
            <v>PB20INV1986</v>
          </cell>
          <cell r="F5544" t="str">
            <v>Ratnadeep Retail Pvt Limited</v>
          </cell>
          <cell r="G5544" t="str">
            <v>Secunderabad</v>
          </cell>
        </row>
        <row r="5545">
          <cell r="E5545" t="str">
            <v>PB20INV1986</v>
          </cell>
          <cell r="F5545" t="str">
            <v>Ratnadeep Retail Pvt Limited</v>
          </cell>
          <cell r="G5545" t="str">
            <v>Secunderabad</v>
          </cell>
        </row>
        <row r="5546">
          <cell r="E5546" t="str">
            <v>PB20INV1986</v>
          </cell>
          <cell r="F5546" t="str">
            <v>Ratnadeep Retail Pvt Limited</v>
          </cell>
          <cell r="G5546" t="str">
            <v>Secunderabad</v>
          </cell>
        </row>
        <row r="5547">
          <cell r="E5547" t="str">
            <v>PB20INV1986</v>
          </cell>
          <cell r="F5547" t="str">
            <v>Ratnadeep Retail Pvt Limited</v>
          </cell>
          <cell r="G5547" t="str">
            <v>Secunderabad</v>
          </cell>
        </row>
        <row r="5548">
          <cell r="E5548" t="str">
            <v>PB20INV1986</v>
          </cell>
          <cell r="F5548" t="str">
            <v>Ratnadeep Retail Pvt Limited</v>
          </cell>
          <cell r="G5548" t="str">
            <v>Secunderabad</v>
          </cell>
        </row>
        <row r="5549">
          <cell r="E5549" t="str">
            <v>PB20INV1986</v>
          </cell>
          <cell r="F5549" t="str">
            <v>Ratnadeep Retail Pvt Limited</v>
          </cell>
          <cell r="G5549" t="str">
            <v>Secunderabad</v>
          </cell>
        </row>
        <row r="5550">
          <cell r="E5550" t="str">
            <v>PB20INV1987</v>
          </cell>
          <cell r="F5550" t="str">
            <v>Ratnadeep Retail Pvt Limited</v>
          </cell>
          <cell r="G5550" t="str">
            <v>Secunderabad</v>
          </cell>
        </row>
        <row r="5551">
          <cell r="E5551" t="str">
            <v>PB20INV1987</v>
          </cell>
          <cell r="F5551" t="str">
            <v>Ratnadeep Retail Pvt Limited</v>
          </cell>
          <cell r="G5551" t="str">
            <v>Secunderabad</v>
          </cell>
        </row>
        <row r="5552">
          <cell r="E5552" t="str">
            <v>PB20INV1987</v>
          </cell>
          <cell r="F5552" t="str">
            <v>Ratnadeep Retail Pvt Limited</v>
          </cell>
          <cell r="G5552" t="str">
            <v>Secunderabad</v>
          </cell>
        </row>
        <row r="5553">
          <cell r="E5553" t="str">
            <v>PB20INV1987</v>
          </cell>
          <cell r="F5553" t="str">
            <v>Ratnadeep Retail Pvt Limited</v>
          </cell>
          <cell r="G5553" t="str">
            <v>Secunderabad</v>
          </cell>
        </row>
        <row r="5554">
          <cell r="E5554" t="str">
            <v>PB20INV1987</v>
          </cell>
          <cell r="F5554" t="str">
            <v>Ratnadeep Retail Pvt Limited</v>
          </cell>
          <cell r="G5554" t="str">
            <v>Secunderabad</v>
          </cell>
        </row>
        <row r="5555">
          <cell r="E5555" t="str">
            <v>PB20INV1987</v>
          </cell>
          <cell r="F5555" t="str">
            <v>Ratnadeep Retail Pvt Limited</v>
          </cell>
          <cell r="G5555" t="str">
            <v>Secunderabad</v>
          </cell>
        </row>
        <row r="5556">
          <cell r="E5556" t="str">
            <v>PB20INV1987</v>
          </cell>
          <cell r="F5556" t="str">
            <v>Ratnadeep Retail Pvt Limited</v>
          </cell>
          <cell r="G5556" t="str">
            <v>Secunderabad</v>
          </cell>
        </row>
        <row r="5557">
          <cell r="E5557" t="str">
            <v>PB20INV1987</v>
          </cell>
          <cell r="F5557" t="str">
            <v>Ratnadeep Retail Pvt Limited</v>
          </cell>
          <cell r="G5557" t="str">
            <v>Secunderabad</v>
          </cell>
        </row>
        <row r="5558">
          <cell r="E5558" t="str">
            <v>PB20INV1984</v>
          </cell>
          <cell r="F5558" t="str">
            <v>Ratnadeep Retail Pvt Limited</v>
          </cell>
          <cell r="G5558" t="str">
            <v>Secunderabad</v>
          </cell>
        </row>
        <row r="5559">
          <cell r="E5559" t="str">
            <v>PB20INV1984</v>
          </cell>
          <cell r="F5559" t="str">
            <v>Ratnadeep Retail Pvt Limited</v>
          </cell>
          <cell r="G5559" t="str">
            <v>Secunderabad</v>
          </cell>
        </row>
        <row r="5560">
          <cell r="E5560" t="str">
            <v>PB20INV1984</v>
          </cell>
          <cell r="F5560" t="str">
            <v>Ratnadeep Retail Pvt Limited</v>
          </cell>
          <cell r="G5560" t="str">
            <v>Secunderabad</v>
          </cell>
        </row>
        <row r="5561">
          <cell r="E5561" t="str">
            <v>PB20INV1984</v>
          </cell>
          <cell r="F5561" t="str">
            <v>Ratnadeep Retail Pvt Limited</v>
          </cell>
          <cell r="G5561" t="str">
            <v>Secunderabad</v>
          </cell>
        </row>
        <row r="5562">
          <cell r="E5562" t="str">
            <v>PB20INV1984</v>
          </cell>
          <cell r="F5562" t="str">
            <v>Ratnadeep Retail Pvt Limited</v>
          </cell>
          <cell r="G5562" t="str">
            <v>Secunderabad</v>
          </cell>
        </row>
        <row r="5563">
          <cell r="E5563" t="str">
            <v>PB20INV1985</v>
          </cell>
          <cell r="F5563" t="str">
            <v>Ratnadeep Retail Pvt Limited</v>
          </cell>
          <cell r="G5563" t="str">
            <v>Secunderabad</v>
          </cell>
        </row>
        <row r="5564">
          <cell r="E5564" t="str">
            <v>PB20INV1985</v>
          </cell>
          <cell r="F5564" t="str">
            <v>Ratnadeep Retail Pvt Limited</v>
          </cell>
          <cell r="G5564" t="str">
            <v>Secunderabad</v>
          </cell>
        </row>
        <row r="5565">
          <cell r="E5565" t="str">
            <v>PB20INV1985</v>
          </cell>
          <cell r="F5565" t="str">
            <v>Ratnadeep Retail Pvt Limited</v>
          </cell>
          <cell r="G5565" t="str">
            <v>Secunderabad</v>
          </cell>
        </row>
        <row r="5566">
          <cell r="E5566" t="str">
            <v>PB20INV1985</v>
          </cell>
          <cell r="F5566" t="str">
            <v>Ratnadeep Retail Pvt Limited</v>
          </cell>
          <cell r="G5566" t="str">
            <v>Secunderabad</v>
          </cell>
        </row>
        <row r="5567">
          <cell r="E5567" t="str">
            <v>PB20INV1985</v>
          </cell>
          <cell r="F5567" t="str">
            <v>Ratnadeep Retail Pvt Limited</v>
          </cell>
          <cell r="G5567" t="str">
            <v>Secunderabad</v>
          </cell>
        </row>
        <row r="5568">
          <cell r="E5568" t="str">
            <v>PB20INV1985</v>
          </cell>
          <cell r="F5568" t="str">
            <v>Ratnadeep Retail Pvt Limited</v>
          </cell>
          <cell r="G5568" t="str">
            <v>Secunderabad</v>
          </cell>
        </row>
        <row r="5569">
          <cell r="E5569" t="str">
            <v>PB20INV1985</v>
          </cell>
          <cell r="F5569" t="str">
            <v>Ratnadeep Retail Pvt Limited</v>
          </cell>
          <cell r="G5569" t="str">
            <v>Secunderabad</v>
          </cell>
        </row>
        <row r="5570">
          <cell r="E5570" t="str">
            <v>PB20INV1985</v>
          </cell>
          <cell r="F5570" t="str">
            <v>Ratnadeep Retail Pvt Limited</v>
          </cell>
          <cell r="G5570" t="str">
            <v>Secunderabad</v>
          </cell>
        </row>
        <row r="5571">
          <cell r="E5571" t="str">
            <v>PB20INV1814</v>
          </cell>
          <cell r="F5571" t="str">
            <v>Sree Raj</v>
          </cell>
          <cell r="G5571" t="str">
            <v>Bangalore</v>
          </cell>
        </row>
        <row r="5572">
          <cell r="E5572" t="str">
            <v>PB20INV1814</v>
          </cell>
          <cell r="F5572" t="str">
            <v>Sree Raj</v>
          </cell>
          <cell r="G5572" t="str">
            <v>Bangalore</v>
          </cell>
        </row>
        <row r="5573">
          <cell r="E5573" t="str">
            <v>PB20INV1975</v>
          </cell>
          <cell r="F5573" t="str">
            <v>Hollasons Trading Company Private Limited</v>
          </cell>
          <cell r="G5573" t="str">
            <v>Bangalore</v>
          </cell>
        </row>
        <row r="5574">
          <cell r="E5574" t="str">
            <v>PB20INV1975</v>
          </cell>
          <cell r="F5574" t="str">
            <v>Hollasons Trading Company Private Limited</v>
          </cell>
          <cell r="G5574" t="str">
            <v>Bangalore</v>
          </cell>
        </row>
        <row r="5575">
          <cell r="E5575" t="str">
            <v>PB20INV1975</v>
          </cell>
          <cell r="F5575" t="str">
            <v>Hollasons Trading Company Private Limited</v>
          </cell>
          <cell r="G5575" t="str">
            <v>Bangalore</v>
          </cell>
        </row>
        <row r="5576">
          <cell r="E5576" t="str">
            <v>PB20INV1977</v>
          </cell>
          <cell r="F5576" t="str">
            <v>Hollasons Trading Company Private Limited</v>
          </cell>
          <cell r="G5576" t="str">
            <v>Bangalore</v>
          </cell>
        </row>
        <row r="5577">
          <cell r="E5577" t="str">
            <v>PB20INV1977</v>
          </cell>
          <cell r="F5577" t="str">
            <v>Hollasons Trading Company Private Limited</v>
          </cell>
          <cell r="G5577" t="str">
            <v>Bangalore</v>
          </cell>
        </row>
        <row r="5578">
          <cell r="E5578" t="str">
            <v>PB20INV1904</v>
          </cell>
          <cell r="F5578" t="str">
            <v>IBM India Pvt Ltd</v>
          </cell>
          <cell r="G5578" t="str">
            <v>Bangalore</v>
          </cell>
        </row>
        <row r="5579">
          <cell r="E5579" t="str">
            <v>PB20INV1904</v>
          </cell>
          <cell r="F5579" t="str">
            <v>IBM India Pvt Ltd</v>
          </cell>
          <cell r="G5579" t="str">
            <v>Bangalore</v>
          </cell>
        </row>
        <row r="5580">
          <cell r="E5580" t="str">
            <v>PB20INV1904</v>
          </cell>
          <cell r="F5580" t="str">
            <v>IBM India Pvt Ltd</v>
          </cell>
          <cell r="G5580" t="str">
            <v>Bangalore</v>
          </cell>
        </row>
        <row r="5581">
          <cell r="E5581" t="str">
            <v>PB20INV1979</v>
          </cell>
          <cell r="F5581" t="str">
            <v>Snapbizz Clod Tech Private Limited</v>
          </cell>
          <cell r="G5581" t="str">
            <v>Bangalore</v>
          </cell>
        </row>
        <row r="5582">
          <cell r="E5582" t="str">
            <v>PB20INV1979</v>
          </cell>
          <cell r="F5582" t="str">
            <v>Snapbizz Clod Tech Private Limited</v>
          </cell>
          <cell r="G5582" t="str">
            <v>Bangalore</v>
          </cell>
        </row>
        <row r="5583">
          <cell r="E5583" t="str">
            <v>PB20INV1971</v>
          </cell>
          <cell r="F5583" t="str">
            <v>Quinta Systems Pvt Ltd</v>
          </cell>
          <cell r="G5583" t="str">
            <v>Bangalore</v>
          </cell>
        </row>
        <row r="5584">
          <cell r="E5584" t="str">
            <v>PB20INV1994</v>
          </cell>
          <cell r="F5584" t="str">
            <v>Prime Barcode Solutions</v>
          </cell>
          <cell r="G5584" t="str">
            <v>Secunderabad</v>
          </cell>
        </row>
        <row r="5585">
          <cell r="E5585" t="str">
            <v>PB20INV1990</v>
          </cell>
          <cell r="F5585" t="str">
            <v>Quinta Systems Pvt Ltd</v>
          </cell>
          <cell r="G5585" t="str">
            <v>Bangalore</v>
          </cell>
        </row>
        <row r="5586">
          <cell r="E5586" t="str">
            <v>PB20INV1990</v>
          </cell>
          <cell r="F5586" t="str">
            <v>Quinta Systems Pvt Ltd</v>
          </cell>
          <cell r="G5586" t="str">
            <v>Bangalore</v>
          </cell>
        </row>
        <row r="5587">
          <cell r="E5587" t="str">
            <v>PB20INV1990</v>
          </cell>
          <cell r="F5587" t="str">
            <v>Quinta Systems Pvt Ltd</v>
          </cell>
          <cell r="G5587" t="str">
            <v>Bangalore</v>
          </cell>
        </row>
        <row r="5588">
          <cell r="E5588" t="str">
            <v>PB20INV1990</v>
          </cell>
          <cell r="F5588" t="str">
            <v>Quinta Systems Pvt Ltd</v>
          </cell>
          <cell r="G5588" t="str">
            <v>Bangalore</v>
          </cell>
        </row>
        <row r="5589">
          <cell r="E5589" t="str">
            <v>PB20INV1990</v>
          </cell>
          <cell r="F5589" t="str">
            <v>Quinta Systems Pvt Ltd</v>
          </cell>
          <cell r="G5589" t="str">
            <v>Bangalore</v>
          </cell>
        </row>
        <row r="5590">
          <cell r="E5590" t="str">
            <v>PB20INV1993</v>
          </cell>
          <cell r="F5590" t="str">
            <v>Sree Kumuran Thangamaligai</v>
          </cell>
          <cell r="G5590" t="str">
            <v>Hosur</v>
          </cell>
        </row>
        <row r="5591">
          <cell r="E5591" t="str">
            <v>PB20INV1991</v>
          </cell>
          <cell r="F5591" t="str">
            <v>Aegis Infoware Private Limited</v>
          </cell>
          <cell r="G5591" t="str">
            <v>Ahmedabad</v>
          </cell>
        </row>
        <row r="5592">
          <cell r="E5592" t="str">
            <v>PB20INV1991</v>
          </cell>
          <cell r="F5592" t="str">
            <v>Aegis Infoware Private Limited</v>
          </cell>
          <cell r="G5592" t="str">
            <v>Ahmedabad</v>
          </cell>
        </row>
        <row r="5593">
          <cell r="E5593" t="str">
            <v>PB20INV1991</v>
          </cell>
          <cell r="F5593" t="str">
            <v>Aegis Infoware Private Limited</v>
          </cell>
          <cell r="G5593" t="str">
            <v>Ahmedabad</v>
          </cell>
        </row>
        <row r="5594">
          <cell r="E5594" t="str">
            <v>PB20INV1991</v>
          </cell>
          <cell r="F5594" t="str">
            <v>Aegis Infoware Private Limited</v>
          </cell>
          <cell r="G5594" t="str">
            <v>Ahmedabad</v>
          </cell>
        </row>
        <row r="5595">
          <cell r="E5595" t="str">
            <v>PB20INV1995</v>
          </cell>
          <cell r="F5595" t="str">
            <v>Apex Enterprises</v>
          </cell>
          <cell r="G5595" t="str">
            <v>Mumbai</v>
          </cell>
        </row>
        <row r="5596">
          <cell r="E5596" t="str">
            <v>PB20INV1995</v>
          </cell>
          <cell r="F5596" t="str">
            <v>Apex Enterprises</v>
          </cell>
          <cell r="G5596" t="str">
            <v>Mumbai</v>
          </cell>
        </row>
        <row r="5597">
          <cell r="E5597" t="str">
            <v>PB20INV1992</v>
          </cell>
          <cell r="F5597" t="str">
            <v>Odyssey Computer Services P Ltd</v>
          </cell>
          <cell r="G5597" t="str">
            <v>Kolkata</v>
          </cell>
        </row>
        <row r="5598">
          <cell r="E5598" t="str">
            <v>PB20INV1992</v>
          </cell>
          <cell r="F5598" t="str">
            <v>Odyssey Computer Services P Ltd</v>
          </cell>
          <cell r="G5598" t="str">
            <v>Kolkata</v>
          </cell>
        </row>
        <row r="5599">
          <cell r="E5599" t="str">
            <v>PB20INV1992</v>
          </cell>
          <cell r="F5599" t="str">
            <v>Odyssey Computer Services P Ltd</v>
          </cell>
          <cell r="G5599" t="str">
            <v>Kolkata</v>
          </cell>
        </row>
        <row r="5600">
          <cell r="E5600" t="str">
            <v>PB20INV1997</v>
          </cell>
          <cell r="F5600" t="str">
            <v>Odyssey Computer Services P Ltd</v>
          </cell>
          <cell r="G5600" t="str">
            <v>Kolkata</v>
          </cell>
        </row>
        <row r="5601">
          <cell r="E5601" t="str">
            <v>PB20INV1997</v>
          </cell>
          <cell r="F5601" t="str">
            <v>Odyssey Computer Services P Ltd</v>
          </cell>
          <cell r="G5601" t="str">
            <v>Kolkata</v>
          </cell>
        </row>
        <row r="5602">
          <cell r="E5602" t="str">
            <v>PB20INV1997</v>
          </cell>
          <cell r="F5602" t="str">
            <v>Odyssey Computer Services P Ltd</v>
          </cell>
          <cell r="G5602" t="str">
            <v>Kolkata</v>
          </cell>
        </row>
        <row r="5603">
          <cell r="E5603" t="str">
            <v>PB20INV1999</v>
          </cell>
          <cell r="F5603" t="str">
            <v>Supreme Computers india Pvt Ltd</v>
          </cell>
          <cell r="G5603" t="str">
            <v>Chennai</v>
          </cell>
        </row>
        <row r="5604">
          <cell r="E5604" t="str">
            <v>PB20INV1999</v>
          </cell>
          <cell r="F5604" t="str">
            <v>Supreme Computers india Pvt Ltd</v>
          </cell>
          <cell r="G5604" t="str">
            <v>Chennai</v>
          </cell>
        </row>
        <row r="5605">
          <cell r="E5605" t="str">
            <v>PB20INV1998</v>
          </cell>
          <cell r="F5605" t="str">
            <v>Ratnadeep Retail Pvt Limited</v>
          </cell>
          <cell r="G5605" t="str">
            <v>Secunderabad</v>
          </cell>
        </row>
        <row r="5606">
          <cell r="E5606" t="str">
            <v>PB20INV1998</v>
          </cell>
          <cell r="F5606" t="str">
            <v>Ratnadeep Retail Pvt Limited</v>
          </cell>
          <cell r="G5606" t="str">
            <v>Secunderabad</v>
          </cell>
        </row>
        <row r="5607">
          <cell r="E5607" t="str">
            <v>PB20INV1998</v>
          </cell>
          <cell r="F5607" t="str">
            <v>Ratnadeep Retail Pvt Limited</v>
          </cell>
          <cell r="G5607" t="str">
            <v>Secunderabad</v>
          </cell>
        </row>
        <row r="5608">
          <cell r="E5608" t="str">
            <v>PB20INV1998</v>
          </cell>
          <cell r="F5608" t="str">
            <v>Ratnadeep Retail Pvt Limited</v>
          </cell>
          <cell r="G5608" t="str">
            <v>Secunderabad</v>
          </cell>
        </row>
        <row r="5609">
          <cell r="E5609" t="str">
            <v>PB20INV1998</v>
          </cell>
          <cell r="F5609" t="str">
            <v>Ratnadeep Retail Pvt Limited</v>
          </cell>
          <cell r="G5609" t="str">
            <v>Secunderabad</v>
          </cell>
        </row>
        <row r="5610">
          <cell r="E5610" t="str">
            <v>PB20INV1998</v>
          </cell>
          <cell r="F5610" t="str">
            <v>Ratnadeep Retail Pvt Limited</v>
          </cell>
          <cell r="G5610" t="str">
            <v>Secunderabad</v>
          </cell>
        </row>
        <row r="5611">
          <cell r="E5611" t="str">
            <v>PB20INV2003</v>
          </cell>
          <cell r="F5611" t="str">
            <v>Supreme Computers india Pvt Ltd</v>
          </cell>
          <cell r="G5611" t="str">
            <v>Chennai</v>
          </cell>
        </row>
        <row r="5612">
          <cell r="E5612" t="str">
            <v>PB20INV2003</v>
          </cell>
          <cell r="F5612" t="str">
            <v>Supreme Computers india Pvt Ltd</v>
          </cell>
          <cell r="G5612" t="str">
            <v>Chennai</v>
          </cell>
        </row>
        <row r="5613">
          <cell r="E5613" t="str">
            <v>PB20INV2006</v>
          </cell>
          <cell r="F5613" t="str">
            <v>Next Step</v>
          </cell>
          <cell r="G5613" t="str">
            <v>Pune</v>
          </cell>
        </row>
        <row r="5614">
          <cell r="E5614" t="str">
            <v>PB20INV2006</v>
          </cell>
          <cell r="F5614" t="str">
            <v>Next Step</v>
          </cell>
          <cell r="G5614" t="str">
            <v>Pune</v>
          </cell>
        </row>
        <row r="5615">
          <cell r="E5615" t="str">
            <v>QB20INV0906</v>
          </cell>
          <cell r="F5615" t="str">
            <v>Instakart Services Private Limited</v>
          </cell>
          <cell r="G5615" t="str">
            <v>Nelmangla Grocery</v>
          </cell>
        </row>
        <row r="5616">
          <cell r="E5616" t="str">
            <v>QB20INV0906</v>
          </cell>
          <cell r="F5616" t="str">
            <v>Instakart Services Private Limited</v>
          </cell>
          <cell r="G5616" t="str">
            <v>Nelmangla Grocery</v>
          </cell>
        </row>
        <row r="5617">
          <cell r="E5617" t="str">
            <v>QB20INV0907</v>
          </cell>
          <cell r="F5617" t="str">
            <v>Brainbees Solution Pvt Ltd</v>
          </cell>
          <cell r="G5617" t="str">
            <v>Pune</v>
          </cell>
        </row>
        <row r="5618">
          <cell r="E5618" t="str">
            <v>PB20STKOUT00042</v>
          </cell>
          <cell r="F5618" t="str">
            <v>Posiflex Technology(India) Pvt Ltd</v>
          </cell>
          <cell r="G5618" t="str">
            <v>Chennai</v>
          </cell>
        </row>
        <row r="5619">
          <cell r="E5619" t="str">
            <v>PB20STKOUT00043</v>
          </cell>
          <cell r="F5619" t="str">
            <v>Posiflex Technology(India) Pvt Ltd</v>
          </cell>
          <cell r="G5619" t="str">
            <v>Mumbai</v>
          </cell>
        </row>
        <row r="5620">
          <cell r="E5620" t="str">
            <v>PB20STKOUT00043</v>
          </cell>
          <cell r="F5620" t="str">
            <v>Posiflex Technology(India) Pvt Ltd</v>
          </cell>
          <cell r="G5620" t="str">
            <v>Mumbai</v>
          </cell>
        </row>
        <row r="5621">
          <cell r="E5621" t="str">
            <v>BLR/DEMO/OUT/9980</v>
          </cell>
          <cell r="F5621" t="str">
            <v>Smart Solutions</v>
          </cell>
          <cell r="G5621" t="str">
            <v>New Delhi</v>
          </cell>
        </row>
        <row r="5622">
          <cell r="E5622" t="str">
            <v>PB20STKOUT00044</v>
          </cell>
          <cell r="F5622" t="str">
            <v>Posiflex Technology(India) Pvt Ltd</v>
          </cell>
          <cell r="G5622" t="str">
            <v>New Delhi</v>
          </cell>
        </row>
        <row r="5623">
          <cell r="E5623" t="str">
            <v>PB20STKOUT00044</v>
          </cell>
          <cell r="F5623" t="str">
            <v>Posiflex Technology(India) Pvt Ltd</v>
          </cell>
          <cell r="G5623" t="str">
            <v>New Delhi</v>
          </cell>
        </row>
        <row r="5624">
          <cell r="E5624" t="str">
            <v>PB20STKOUT00044</v>
          </cell>
          <cell r="F5624" t="str">
            <v>Posiflex Technology(India) Pvt Ltd</v>
          </cell>
          <cell r="G5624" t="str">
            <v>New Delhi</v>
          </cell>
        </row>
        <row r="5625">
          <cell r="E5625" t="str">
            <v>PB20INV2009</v>
          </cell>
          <cell r="F5625" t="str">
            <v>AASHITECH</v>
          </cell>
          <cell r="G5625" t="str">
            <v>Mumbai</v>
          </cell>
        </row>
        <row r="5626">
          <cell r="E5626" t="str">
            <v>PB20INV2009</v>
          </cell>
          <cell r="F5626" t="str">
            <v>AASHITECH</v>
          </cell>
          <cell r="G5626" t="str">
            <v>Mumbai</v>
          </cell>
        </row>
        <row r="5627">
          <cell r="E5627" t="str">
            <v>PB20INV2009</v>
          </cell>
          <cell r="F5627" t="str">
            <v>AASHITECH</v>
          </cell>
          <cell r="G5627" t="str">
            <v>Mumbai</v>
          </cell>
        </row>
        <row r="5628">
          <cell r="E5628" t="str">
            <v>PB20STKOUT00045</v>
          </cell>
          <cell r="F5628" t="str">
            <v>Posiflex Technology(India) Pvt Ltd</v>
          </cell>
          <cell r="G5628" t="str">
            <v>Mumbai</v>
          </cell>
        </row>
        <row r="5629">
          <cell r="E5629" t="str">
            <v>PB20STKOUT00045</v>
          </cell>
          <cell r="F5629" t="str">
            <v>Posiflex Technology(India) Pvt Ltd</v>
          </cell>
          <cell r="G5629" t="str">
            <v>Mumbai</v>
          </cell>
        </row>
        <row r="5630">
          <cell r="E5630" t="str">
            <v>PB20STKOUT00045</v>
          </cell>
          <cell r="F5630" t="str">
            <v>Posiflex Technology(India) Pvt Ltd</v>
          </cell>
          <cell r="G5630" t="str">
            <v>Mumbai</v>
          </cell>
        </row>
        <row r="5631">
          <cell r="E5631" t="str">
            <v>PB20INV2029</v>
          </cell>
          <cell r="F5631" t="str">
            <v>Turbonet Systems Private Limited</v>
          </cell>
          <cell r="G5631" t="str">
            <v>Pune</v>
          </cell>
        </row>
        <row r="5632">
          <cell r="E5632" t="str">
            <v>PB20INV2029</v>
          </cell>
          <cell r="F5632" t="str">
            <v>Turbonet Systems Private Limited</v>
          </cell>
          <cell r="G5632" t="str">
            <v>Pune</v>
          </cell>
        </row>
        <row r="5633">
          <cell r="E5633" t="str">
            <v>PB20INV2029</v>
          </cell>
          <cell r="F5633" t="str">
            <v>Turbonet Systems Private Limited</v>
          </cell>
          <cell r="G5633" t="str">
            <v>Pune</v>
          </cell>
        </row>
        <row r="5634">
          <cell r="E5634" t="str">
            <v>PB20INV2029</v>
          </cell>
          <cell r="F5634" t="str">
            <v>Turbonet Systems Private Limited</v>
          </cell>
          <cell r="G5634" t="str">
            <v>Pune</v>
          </cell>
        </row>
        <row r="5635">
          <cell r="E5635" t="str">
            <v>PB20INV2029</v>
          </cell>
          <cell r="F5635" t="str">
            <v>Turbonet Systems Private Limited</v>
          </cell>
          <cell r="G5635" t="str">
            <v>Pune</v>
          </cell>
        </row>
        <row r="5636">
          <cell r="E5636" t="str">
            <v>PB20INV2033</v>
          </cell>
          <cell r="F5636" t="str">
            <v>Classic Technologies</v>
          </cell>
          <cell r="G5636" t="str">
            <v>Bangalore</v>
          </cell>
        </row>
        <row r="5637">
          <cell r="E5637" t="str">
            <v>PB20INV2033</v>
          </cell>
          <cell r="F5637" t="str">
            <v>Classic Technologies</v>
          </cell>
          <cell r="G5637" t="str">
            <v>Bangalore</v>
          </cell>
        </row>
        <row r="5638">
          <cell r="E5638" t="str">
            <v>PB20INV2020</v>
          </cell>
          <cell r="F5638" t="str">
            <v>Turbonet Systems Private Limited</v>
          </cell>
          <cell r="G5638" t="str">
            <v>Pune</v>
          </cell>
        </row>
        <row r="5639">
          <cell r="E5639" t="str">
            <v>PB20INV2020</v>
          </cell>
          <cell r="F5639" t="str">
            <v>Turbonet Systems Private Limited</v>
          </cell>
          <cell r="G5639" t="str">
            <v>Pune</v>
          </cell>
        </row>
        <row r="5640">
          <cell r="E5640" t="str">
            <v>PB20INV2012</v>
          </cell>
          <cell r="F5640" t="str">
            <v>Supreme Computers india Pvt Ltd</v>
          </cell>
          <cell r="G5640" t="str">
            <v>Chennai</v>
          </cell>
        </row>
        <row r="5641">
          <cell r="E5641" t="str">
            <v>PB20INV2012</v>
          </cell>
          <cell r="F5641" t="str">
            <v>Supreme Computers india Pvt Ltd</v>
          </cell>
          <cell r="G5641" t="str">
            <v>Chennai</v>
          </cell>
        </row>
        <row r="5642">
          <cell r="E5642" t="str">
            <v>PB20INV2028</v>
          </cell>
          <cell r="F5642" t="str">
            <v>Aegis Infoware Private Limited</v>
          </cell>
          <cell r="G5642" t="str">
            <v>Ahmedabad</v>
          </cell>
        </row>
        <row r="5643">
          <cell r="E5643" t="str">
            <v>PB20INV2028</v>
          </cell>
          <cell r="F5643" t="str">
            <v>Aegis Infoware Private Limited</v>
          </cell>
          <cell r="G5643" t="str">
            <v>Ahmedabad</v>
          </cell>
        </row>
        <row r="5644">
          <cell r="E5644" t="str">
            <v>PB20INV2018</v>
          </cell>
          <cell r="F5644" t="str">
            <v>Infoaccords Technologies</v>
          </cell>
          <cell r="G5644" t="str">
            <v>Chandigarh</v>
          </cell>
        </row>
        <row r="5645">
          <cell r="E5645" t="str">
            <v>PB20INV2018</v>
          </cell>
          <cell r="F5645" t="str">
            <v>Infoaccords Technologies</v>
          </cell>
          <cell r="G5645" t="str">
            <v>Chandigarh</v>
          </cell>
        </row>
        <row r="5646">
          <cell r="E5646" t="str">
            <v>PB20INV2011</v>
          </cell>
          <cell r="F5646" t="str">
            <v>Turbonet Systems Private Limited</v>
          </cell>
          <cell r="G5646" t="str">
            <v>Pune</v>
          </cell>
        </row>
        <row r="5647">
          <cell r="E5647" t="str">
            <v>PB20INV2011</v>
          </cell>
          <cell r="F5647" t="str">
            <v>Turbonet Systems Private Limited</v>
          </cell>
          <cell r="G5647" t="str">
            <v>Pune</v>
          </cell>
        </row>
        <row r="5648">
          <cell r="E5648" t="str">
            <v>PB20INV2032</v>
          </cell>
          <cell r="F5648" t="str">
            <v>Supreme Computers india Pvt Ltd</v>
          </cell>
          <cell r="G5648" t="str">
            <v>Chennai</v>
          </cell>
        </row>
        <row r="5649">
          <cell r="E5649" t="str">
            <v>PB20INV2032</v>
          </cell>
          <cell r="F5649" t="str">
            <v>Supreme Computers india Pvt Ltd</v>
          </cell>
          <cell r="G5649" t="str">
            <v>Chennai</v>
          </cell>
        </row>
        <row r="5650">
          <cell r="E5650" t="str">
            <v>PB20INV2034</v>
          </cell>
          <cell r="F5650" t="str">
            <v xml:space="preserve">T.S Info Systems </v>
          </cell>
          <cell r="G5650" t="str">
            <v>Chennai</v>
          </cell>
        </row>
        <row r="5651">
          <cell r="E5651" t="str">
            <v>PB20INV2034</v>
          </cell>
          <cell r="F5651" t="str">
            <v xml:space="preserve">T.S Info Systems </v>
          </cell>
          <cell r="G5651" t="str">
            <v>Chennai</v>
          </cell>
        </row>
        <row r="5652">
          <cell r="E5652" t="str">
            <v>PB20INV2034</v>
          </cell>
          <cell r="F5652" t="str">
            <v xml:space="preserve">T.S Info Systems </v>
          </cell>
          <cell r="G5652" t="str">
            <v>Chennai</v>
          </cell>
        </row>
        <row r="5653">
          <cell r="E5653" t="str">
            <v>PB20INV2034</v>
          </cell>
          <cell r="F5653" t="str">
            <v xml:space="preserve">T.S Info Systems </v>
          </cell>
          <cell r="G5653" t="str">
            <v>Chennai</v>
          </cell>
        </row>
        <row r="5654">
          <cell r="E5654" t="str">
            <v>PB20INV2024</v>
          </cell>
          <cell r="F5654" t="str">
            <v>Aegis Infoware Private Limited</v>
          </cell>
          <cell r="G5654" t="str">
            <v xml:space="preserve">Rajkot </v>
          </cell>
        </row>
        <row r="5655">
          <cell r="E5655" t="str">
            <v>PB20INV2024</v>
          </cell>
          <cell r="F5655" t="str">
            <v>Aegis Infoware Private Limited</v>
          </cell>
          <cell r="G5655" t="str">
            <v xml:space="preserve">Rajkot </v>
          </cell>
        </row>
        <row r="5656">
          <cell r="E5656" t="str">
            <v>PB20INV2022</v>
          </cell>
          <cell r="F5656" t="str">
            <v>Smart Solutions</v>
          </cell>
          <cell r="G5656" t="str">
            <v>New Delhi</v>
          </cell>
        </row>
        <row r="5657">
          <cell r="E5657" t="str">
            <v>PB20INV2022</v>
          </cell>
          <cell r="F5657" t="str">
            <v>Smart Solutions</v>
          </cell>
          <cell r="G5657" t="str">
            <v>New Delhi</v>
          </cell>
        </row>
        <row r="5658">
          <cell r="E5658" t="str">
            <v>PB20INV2026</v>
          </cell>
          <cell r="F5658" t="str">
            <v>AASHITECH</v>
          </cell>
          <cell r="G5658" t="str">
            <v>Mumbai</v>
          </cell>
        </row>
        <row r="5659">
          <cell r="E5659" t="str">
            <v>PB20INV2026</v>
          </cell>
          <cell r="F5659" t="str">
            <v>AASHITECH</v>
          </cell>
          <cell r="G5659" t="str">
            <v>Mumbai</v>
          </cell>
        </row>
        <row r="5660">
          <cell r="E5660" t="str">
            <v>PB20INV2014</v>
          </cell>
          <cell r="F5660" t="str">
            <v>Odyssey Computer Services P Ltd</v>
          </cell>
          <cell r="G5660" t="str">
            <v>Kolkata</v>
          </cell>
        </row>
        <row r="5661">
          <cell r="E5661" t="str">
            <v>PB20INV2014</v>
          </cell>
          <cell r="F5661" t="str">
            <v>Odyssey Computer Services P Ltd</v>
          </cell>
          <cell r="G5661" t="str">
            <v>Kolkata</v>
          </cell>
        </row>
        <row r="5662">
          <cell r="E5662" t="str">
            <v>PB20INV2016</v>
          </cell>
          <cell r="F5662" t="str">
            <v>Infoaccords Technologies</v>
          </cell>
          <cell r="G5662" t="str">
            <v>Chandigarh</v>
          </cell>
        </row>
        <row r="5663">
          <cell r="E5663" t="str">
            <v>PB20INV2016</v>
          </cell>
          <cell r="F5663" t="str">
            <v>Infoaccords Technologies</v>
          </cell>
          <cell r="G5663" t="str">
            <v>Chandigarh</v>
          </cell>
        </row>
        <row r="5664">
          <cell r="E5664" t="str">
            <v>PB20INV2023</v>
          </cell>
          <cell r="F5664" t="str">
            <v>Aegis Infoware Private Limited</v>
          </cell>
          <cell r="G5664" t="str">
            <v xml:space="preserve">Surat </v>
          </cell>
        </row>
        <row r="5665">
          <cell r="E5665" t="str">
            <v>PB20INV2023</v>
          </cell>
          <cell r="F5665" t="str">
            <v>Aegis Infoware Private Limited</v>
          </cell>
          <cell r="G5665" t="str">
            <v xml:space="preserve">Surat </v>
          </cell>
        </row>
        <row r="5666">
          <cell r="E5666" t="str">
            <v>PB20INV2035</v>
          </cell>
          <cell r="F5666" t="str">
            <v>Josh Tech Services Pvt Ltd</v>
          </cell>
          <cell r="G5666" t="str">
            <v>Bangalore</v>
          </cell>
        </row>
        <row r="5667">
          <cell r="E5667" t="str">
            <v>PB20INV2035</v>
          </cell>
          <cell r="F5667" t="str">
            <v>Josh Tech Services Pvt Ltd</v>
          </cell>
          <cell r="G5667" t="str">
            <v>Bangalore</v>
          </cell>
        </row>
        <row r="5668">
          <cell r="E5668" t="str">
            <v>PB20INV2019</v>
          </cell>
          <cell r="F5668" t="str">
            <v>Aditya Birla Fashion retail Ltd</v>
          </cell>
          <cell r="G5668" t="str">
            <v>Gurugram</v>
          </cell>
        </row>
        <row r="5669">
          <cell r="E5669" t="str">
            <v>PB20INV2013</v>
          </cell>
          <cell r="F5669" t="str">
            <v>AASHITECH</v>
          </cell>
          <cell r="G5669" t="str">
            <v>Mumbai</v>
          </cell>
        </row>
        <row r="5670">
          <cell r="E5670" t="str">
            <v>PB20INV2013</v>
          </cell>
          <cell r="F5670" t="str">
            <v>AASHITECH</v>
          </cell>
          <cell r="G5670" t="str">
            <v>Mumbai</v>
          </cell>
        </row>
        <row r="5671">
          <cell r="E5671" t="str">
            <v>PB20INV2027</v>
          </cell>
          <cell r="F5671" t="str">
            <v>Aegis Infoware Private Limited</v>
          </cell>
          <cell r="G5671" t="str">
            <v>Ahmedabad</v>
          </cell>
        </row>
        <row r="5672">
          <cell r="E5672" t="str">
            <v>PB20INV2027</v>
          </cell>
          <cell r="F5672" t="str">
            <v>Aegis Infoware Private Limited</v>
          </cell>
          <cell r="G5672" t="str">
            <v>Ahmedabad</v>
          </cell>
        </row>
        <row r="5673">
          <cell r="E5673" t="str">
            <v>PB20INV2010</v>
          </cell>
          <cell r="F5673" t="str">
            <v>Odyssey Computer Services P Ltd</v>
          </cell>
          <cell r="G5673" t="str">
            <v>Kolkata</v>
          </cell>
        </row>
        <row r="5674">
          <cell r="E5674" t="str">
            <v>PB20INV2010</v>
          </cell>
          <cell r="F5674" t="str">
            <v>Odyssey Computer Services P Ltd</v>
          </cell>
          <cell r="G5674" t="str">
            <v>Kolkata</v>
          </cell>
        </row>
        <row r="5675">
          <cell r="E5675" t="str">
            <v>PB20INV2031</v>
          </cell>
          <cell r="F5675" t="str">
            <v>Supreme Computers india Pvt Ltd</v>
          </cell>
          <cell r="G5675" t="str">
            <v>Coimbatore</v>
          </cell>
        </row>
        <row r="5676">
          <cell r="E5676" t="str">
            <v>PB20INV2031</v>
          </cell>
          <cell r="F5676" t="str">
            <v>Supreme Computers india Pvt Ltd</v>
          </cell>
          <cell r="G5676" t="str">
            <v>Coimbatore</v>
          </cell>
        </row>
        <row r="5677">
          <cell r="E5677" t="str">
            <v>PB20INV2025</v>
          </cell>
          <cell r="F5677" t="str">
            <v>AASHITECH</v>
          </cell>
          <cell r="G5677" t="str">
            <v>Mumbai</v>
          </cell>
        </row>
        <row r="5678">
          <cell r="E5678" t="str">
            <v>PB20INV2025</v>
          </cell>
          <cell r="F5678" t="str">
            <v>AASHITECH</v>
          </cell>
          <cell r="G5678" t="str">
            <v>Mumbai</v>
          </cell>
        </row>
        <row r="5679">
          <cell r="E5679" t="str">
            <v>PB20INV2025</v>
          </cell>
          <cell r="F5679" t="str">
            <v>AASHITECH</v>
          </cell>
          <cell r="G5679" t="str">
            <v>Mumbai</v>
          </cell>
        </row>
        <row r="5680">
          <cell r="E5680" t="str">
            <v>PB20INV2021</v>
          </cell>
          <cell r="F5680" t="str">
            <v>Aegis Infoware Private Limited</v>
          </cell>
          <cell r="G5680" t="str">
            <v>Baroda</v>
          </cell>
        </row>
        <row r="5681">
          <cell r="E5681" t="str">
            <v>PB20INV2021</v>
          </cell>
          <cell r="F5681" t="str">
            <v>Aegis Infoware Private Limited</v>
          </cell>
          <cell r="G5681" t="str">
            <v>Baroda</v>
          </cell>
        </row>
        <row r="5682">
          <cell r="E5682" t="str">
            <v>PB20INV2017</v>
          </cell>
          <cell r="F5682" t="str">
            <v>Aegis Infoware Private Limited</v>
          </cell>
          <cell r="G5682" t="str">
            <v>Ahmedabad</v>
          </cell>
        </row>
        <row r="5683">
          <cell r="E5683" t="str">
            <v>PB20INV2015</v>
          </cell>
          <cell r="F5683" t="str">
            <v>Aegis Infoware Private Limited</v>
          </cell>
          <cell r="G5683" t="str">
            <v>Ahmedabad</v>
          </cell>
        </row>
        <row r="5684">
          <cell r="E5684" t="str">
            <v>PB20INV2015</v>
          </cell>
          <cell r="F5684" t="str">
            <v>Aegis Infoware Private Limited</v>
          </cell>
          <cell r="G5684" t="str">
            <v>Ahmedabad</v>
          </cell>
        </row>
        <row r="5685">
          <cell r="E5685" t="str">
            <v>PB20INV2030</v>
          </cell>
          <cell r="F5685" t="str">
            <v>Pos-Desk Technologies</v>
          </cell>
          <cell r="G5685" t="str">
            <v>Pune</v>
          </cell>
        </row>
        <row r="5686">
          <cell r="E5686" t="str">
            <v>PB20INV2030</v>
          </cell>
          <cell r="F5686" t="str">
            <v>Pos-Desk Technologies</v>
          </cell>
          <cell r="G5686" t="str">
            <v>Pune</v>
          </cell>
        </row>
        <row r="5687">
          <cell r="E5687" t="str">
            <v>PB20INV2007</v>
          </cell>
          <cell r="F5687" t="str">
            <v xml:space="preserve">M.K Retail </v>
          </cell>
          <cell r="G5687" t="str">
            <v>Bangalore</v>
          </cell>
        </row>
        <row r="5688">
          <cell r="E5688" t="str">
            <v>PB20INV2007</v>
          </cell>
          <cell r="F5688" t="str">
            <v xml:space="preserve">M.K Retail </v>
          </cell>
          <cell r="G5688" t="str">
            <v>Bangalore</v>
          </cell>
        </row>
        <row r="5689">
          <cell r="E5689" t="str">
            <v>PB20INV2007</v>
          </cell>
          <cell r="F5689" t="str">
            <v xml:space="preserve">M.K Retail </v>
          </cell>
          <cell r="G5689" t="str">
            <v>Bangalore</v>
          </cell>
        </row>
        <row r="5690">
          <cell r="E5690" t="str">
            <v>PB20INV2007</v>
          </cell>
          <cell r="F5690" t="str">
            <v xml:space="preserve">M.K Retail </v>
          </cell>
          <cell r="G5690" t="str">
            <v>Bangalore</v>
          </cell>
        </row>
        <row r="5691">
          <cell r="E5691" t="str">
            <v>QBLR/NR/2021/0176</v>
          </cell>
          <cell r="F5691" t="str">
            <v>Instakart Services Private Limited</v>
          </cell>
          <cell r="G5691" t="str">
            <v>Kolar</v>
          </cell>
        </row>
        <row r="5692">
          <cell r="E5692" t="str">
            <v>QB20INV0909</v>
          </cell>
          <cell r="F5692" t="str">
            <v>Gati Kintetsu Express Pvt Ltd</v>
          </cell>
          <cell r="G5692" t="str">
            <v>Vijayawada</v>
          </cell>
        </row>
        <row r="5693">
          <cell r="E5693" t="str">
            <v>QB20INV0908</v>
          </cell>
          <cell r="F5693" t="str">
            <v>Gati Kintetsu Express Pvt Ltd</v>
          </cell>
          <cell r="G5693" t="str">
            <v>Vijayawada</v>
          </cell>
        </row>
        <row r="5694">
          <cell r="E5694" t="str">
            <v>PB20INV2039</v>
          </cell>
          <cell r="F5694" t="str">
            <v>Hardcastle Restaurants Pvt Ltd</v>
          </cell>
          <cell r="G5694" t="str">
            <v>Hyderabad</v>
          </cell>
        </row>
        <row r="5695">
          <cell r="E5695" t="str">
            <v>PB20INV2039</v>
          </cell>
          <cell r="F5695" t="str">
            <v>Hardcastle Restaurants Pvt Ltd</v>
          </cell>
          <cell r="G5695" t="str">
            <v>Hyderabad</v>
          </cell>
        </row>
        <row r="5696">
          <cell r="E5696" t="str">
            <v>PB20INV2039</v>
          </cell>
          <cell r="F5696" t="str">
            <v>Hardcastle Restaurants Pvt Ltd</v>
          </cell>
          <cell r="G5696" t="str">
            <v>Hyderabad</v>
          </cell>
        </row>
        <row r="5697">
          <cell r="E5697" t="str">
            <v>PB20INV2039</v>
          </cell>
          <cell r="F5697" t="str">
            <v>Hardcastle Restaurants Pvt Ltd</v>
          </cell>
          <cell r="G5697" t="str">
            <v>Hyderabad</v>
          </cell>
        </row>
        <row r="5698">
          <cell r="E5698" t="str">
            <v>PB20INV2039</v>
          </cell>
          <cell r="F5698" t="str">
            <v>Hardcastle Restaurants Pvt Ltd</v>
          </cell>
          <cell r="G5698" t="str">
            <v>Hyderabad</v>
          </cell>
        </row>
        <row r="5699">
          <cell r="E5699" t="str">
            <v>PB20INV2039</v>
          </cell>
          <cell r="F5699" t="str">
            <v>Hardcastle Restaurants Pvt Ltd</v>
          </cell>
          <cell r="G5699" t="str">
            <v>Hyderabad</v>
          </cell>
        </row>
        <row r="5700">
          <cell r="E5700" t="str">
            <v>PB20INV2040</v>
          </cell>
          <cell r="F5700" t="str">
            <v>Hardcastle Restaurants Pvt Ltd</v>
          </cell>
          <cell r="G5700" t="str">
            <v>Mumbai</v>
          </cell>
        </row>
        <row r="5701">
          <cell r="E5701" t="str">
            <v>PB20INV2040</v>
          </cell>
          <cell r="F5701" t="str">
            <v>Hardcastle Restaurants Pvt Ltd</v>
          </cell>
          <cell r="G5701" t="str">
            <v>Mumbai</v>
          </cell>
        </row>
        <row r="5702">
          <cell r="E5702" t="str">
            <v>PB20INV2040</v>
          </cell>
          <cell r="F5702" t="str">
            <v>Hardcastle Restaurants Pvt Ltd</v>
          </cell>
          <cell r="G5702" t="str">
            <v>Mumbai</v>
          </cell>
        </row>
        <row r="5703">
          <cell r="E5703" t="str">
            <v>PB20INV2040</v>
          </cell>
          <cell r="F5703" t="str">
            <v>Hardcastle Restaurants Pvt Ltd</v>
          </cell>
          <cell r="G5703" t="str">
            <v>Mumbai</v>
          </cell>
        </row>
        <row r="5704">
          <cell r="E5704" t="str">
            <v>PB20INV2040</v>
          </cell>
          <cell r="F5704" t="str">
            <v>Hardcastle Restaurants Pvt Ltd</v>
          </cell>
          <cell r="G5704" t="str">
            <v>Mumbai</v>
          </cell>
        </row>
        <row r="5705">
          <cell r="E5705" t="str">
            <v>PB20INV2040</v>
          </cell>
          <cell r="F5705" t="str">
            <v>Hardcastle Restaurants Pvt Ltd</v>
          </cell>
          <cell r="G5705" t="str">
            <v>Mumbai</v>
          </cell>
        </row>
        <row r="5706">
          <cell r="E5706" t="str">
            <v>PB20INV2041</v>
          </cell>
          <cell r="F5706" t="str">
            <v>Hardcastle Restaurants Pvt Ltd</v>
          </cell>
          <cell r="G5706" t="str">
            <v>Thane</v>
          </cell>
        </row>
        <row r="5707">
          <cell r="E5707" t="str">
            <v>PB20INV2041</v>
          </cell>
          <cell r="F5707" t="str">
            <v>Hardcastle Restaurants Pvt Ltd</v>
          </cell>
          <cell r="G5707" t="str">
            <v>Thane</v>
          </cell>
        </row>
        <row r="5708">
          <cell r="E5708" t="str">
            <v>PB20INV2041</v>
          </cell>
          <cell r="F5708" t="str">
            <v>Hardcastle Restaurants Pvt Ltd</v>
          </cell>
          <cell r="G5708" t="str">
            <v>Thane</v>
          </cell>
        </row>
        <row r="5709">
          <cell r="E5709" t="str">
            <v>PB20INV2043</v>
          </cell>
          <cell r="F5709" t="str">
            <v>Spencers Retail Limited</v>
          </cell>
          <cell r="G5709" t="str">
            <v>Siliguri</v>
          </cell>
        </row>
        <row r="5710">
          <cell r="E5710" t="str">
            <v>PB20INV2050</v>
          </cell>
          <cell r="F5710" t="str">
            <v>Turbonet Systems Private Limited</v>
          </cell>
          <cell r="G5710" t="str">
            <v>Mumbai</v>
          </cell>
        </row>
        <row r="5711">
          <cell r="E5711" t="str">
            <v>PB20INV2050</v>
          </cell>
          <cell r="F5711" t="str">
            <v>Turbonet Systems Private Limited</v>
          </cell>
          <cell r="G5711" t="str">
            <v>Mumbai</v>
          </cell>
        </row>
        <row r="5712">
          <cell r="E5712" t="str">
            <v>PB20INV2050</v>
          </cell>
          <cell r="F5712" t="str">
            <v>Turbonet Systems Private Limited</v>
          </cell>
          <cell r="G5712" t="str">
            <v>Mumbai</v>
          </cell>
        </row>
        <row r="5713">
          <cell r="E5713" t="str">
            <v>PB20INV2050</v>
          </cell>
          <cell r="F5713" t="str">
            <v>Turbonet Systems Private Limited</v>
          </cell>
          <cell r="G5713" t="str">
            <v>Mumbai</v>
          </cell>
        </row>
        <row r="5714">
          <cell r="E5714" t="str">
            <v>PB20INV2050</v>
          </cell>
          <cell r="F5714" t="str">
            <v>Turbonet Systems Private Limited</v>
          </cell>
          <cell r="G5714" t="str">
            <v>Mumbai</v>
          </cell>
        </row>
        <row r="5715">
          <cell r="E5715" t="str">
            <v>PB20INV2050</v>
          </cell>
          <cell r="F5715" t="str">
            <v>Turbonet Systems Private Limited</v>
          </cell>
          <cell r="G5715" t="str">
            <v>Mumbai</v>
          </cell>
        </row>
        <row r="5716">
          <cell r="E5716" t="str">
            <v>PB20INV2050</v>
          </cell>
          <cell r="F5716" t="str">
            <v>Turbonet Systems Private Limited</v>
          </cell>
          <cell r="G5716" t="str">
            <v>Mumbai</v>
          </cell>
        </row>
        <row r="5717">
          <cell r="E5717" t="str">
            <v>PB20INV2047</v>
          </cell>
          <cell r="F5717" t="str">
            <v>I Care Computers</v>
          </cell>
          <cell r="G5717" t="str">
            <v xml:space="preserve">Surathkal </v>
          </cell>
        </row>
        <row r="5718">
          <cell r="E5718" t="str">
            <v>PB20INV2047</v>
          </cell>
          <cell r="F5718" t="str">
            <v>I Care Computers</v>
          </cell>
          <cell r="G5718" t="str">
            <v xml:space="preserve">Surathkal </v>
          </cell>
        </row>
        <row r="5719">
          <cell r="E5719" t="str">
            <v>BLR/DEMO/OUT/10018</v>
          </cell>
          <cell r="F5719" t="str">
            <v>Posiflex Technology India Pvt Ltd</v>
          </cell>
          <cell r="G5719" t="str">
            <v>New Delhi</v>
          </cell>
        </row>
        <row r="5720">
          <cell r="E5720" t="str">
            <v>PB20INV2048</v>
          </cell>
          <cell r="F5720" t="str">
            <v xml:space="preserve">Fort System Services </v>
          </cell>
          <cell r="G5720" t="str">
            <v>Madurai</v>
          </cell>
        </row>
        <row r="5721">
          <cell r="E5721" t="str">
            <v>PB20INV2048</v>
          </cell>
          <cell r="F5721" t="str">
            <v xml:space="preserve">Fort System Services </v>
          </cell>
          <cell r="G5721" t="str">
            <v>Madurai</v>
          </cell>
        </row>
        <row r="5722">
          <cell r="E5722" t="str">
            <v>PB20INV2045</v>
          </cell>
          <cell r="F5722" t="str">
            <v xml:space="preserve">Microtech Systems </v>
          </cell>
          <cell r="G5722" t="str">
            <v>Thiruvananthapuram</v>
          </cell>
        </row>
        <row r="5723">
          <cell r="E5723" t="str">
            <v>PB20INV2045</v>
          </cell>
          <cell r="F5723" t="str">
            <v xml:space="preserve">Microtech Systems </v>
          </cell>
          <cell r="G5723" t="str">
            <v>Thiruvananthapuram</v>
          </cell>
        </row>
        <row r="5724">
          <cell r="E5724" t="str">
            <v>PB20INV2038</v>
          </cell>
          <cell r="F5724" t="str">
            <v>Crown Computers</v>
          </cell>
          <cell r="G5724" t="str">
            <v>Bangalore</v>
          </cell>
        </row>
        <row r="5725">
          <cell r="E5725" t="str">
            <v>PB20INV2038</v>
          </cell>
          <cell r="F5725" t="str">
            <v>Crown Computers</v>
          </cell>
          <cell r="G5725" t="str">
            <v>Bangalore</v>
          </cell>
        </row>
        <row r="5726">
          <cell r="E5726" t="str">
            <v>PB20INV2038</v>
          </cell>
          <cell r="F5726" t="str">
            <v>Crown Computers</v>
          </cell>
          <cell r="G5726" t="str">
            <v>Bangalore</v>
          </cell>
        </row>
        <row r="5727">
          <cell r="E5727" t="str">
            <v>PB20INV2037</v>
          </cell>
          <cell r="F5727" t="str">
            <v>Crown Computers</v>
          </cell>
          <cell r="G5727" t="str">
            <v>Bangalore</v>
          </cell>
        </row>
        <row r="5728">
          <cell r="E5728" t="str">
            <v>PB20INV2036</v>
          </cell>
          <cell r="F5728" t="str">
            <v>Hollasons Trading Company Private Limited</v>
          </cell>
          <cell r="G5728" t="str">
            <v>Bangalore</v>
          </cell>
        </row>
        <row r="5729">
          <cell r="E5729" t="str">
            <v>PB20INV2036</v>
          </cell>
          <cell r="F5729" t="str">
            <v>Hollasons Trading Company Private Limited</v>
          </cell>
          <cell r="G5729" t="str">
            <v>Bangalore</v>
          </cell>
        </row>
        <row r="5730">
          <cell r="E5730" t="str">
            <v>PB20INV2036</v>
          </cell>
          <cell r="F5730" t="str">
            <v>Hollasons Trading Company Private Limited</v>
          </cell>
          <cell r="G5730" t="str">
            <v>Bangalore</v>
          </cell>
        </row>
        <row r="5731">
          <cell r="E5731" t="str">
            <v>PB20INV2046</v>
          </cell>
          <cell r="F5731" t="str">
            <v>Hollasons Trading Company Private Limited</v>
          </cell>
          <cell r="G5731" t="str">
            <v>Bangalore</v>
          </cell>
        </row>
        <row r="5732">
          <cell r="E5732" t="str">
            <v>PB20INV2046</v>
          </cell>
          <cell r="F5732" t="str">
            <v>Hollasons Trading Company Private Limited</v>
          </cell>
          <cell r="G5732" t="str">
            <v>Bangalore</v>
          </cell>
        </row>
        <row r="5733">
          <cell r="E5733" t="str">
            <v>PB20INV2046</v>
          </cell>
          <cell r="F5733" t="str">
            <v>Hollasons Trading Company Private Limited</v>
          </cell>
          <cell r="G5733" t="str">
            <v>Bangalore</v>
          </cell>
        </row>
        <row r="5734">
          <cell r="E5734" t="str">
            <v>PB20INV2046</v>
          </cell>
          <cell r="F5734" t="str">
            <v>Hollasons Trading Company Private Limited</v>
          </cell>
          <cell r="G5734" t="str">
            <v>Bangalore</v>
          </cell>
        </row>
        <row r="5735">
          <cell r="E5735" t="str">
            <v>PB20INV2044</v>
          </cell>
          <cell r="F5735" t="str">
            <v>Friend Trading Corporation</v>
          </cell>
          <cell r="G5735" t="str">
            <v>Bhopal</v>
          </cell>
        </row>
        <row r="5736">
          <cell r="E5736" t="str">
            <v>QB20INV0910</v>
          </cell>
          <cell r="F5736" t="str">
            <v>More Retail Limited</v>
          </cell>
          <cell r="G5736" t="str">
            <v>Chennai</v>
          </cell>
        </row>
        <row r="5737">
          <cell r="E5737" t="str">
            <v>QB20INV0912</v>
          </cell>
          <cell r="F5737" t="str">
            <v>More Retail Limited</v>
          </cell>
          <cell r="G5737" t="str">
            <v>Alappuzha</v>
          </cell>
        </row>
        <row r="5738">
          <cell r="E5738" t="str">
            <v>QB20INV0911</v>
          </cell>
          <cell r="F5738" t="str">
            <v>More Retail Limited</v>
          </cell>
          <cell r="G5738" t="str">
            <v>Alappuzha</v>
          </cell>
        </row>
        <row r="5739">
          <cell r="E5739" t="str">
            <v>QB20INV0914</v>
          </cell>
          <cell r="F5739" t="str">
            <v>More Retail Limited</v>
          </cell>
          <cell r="G5739" t="str">
            <v>Zirakpur</v>
          </cell>
        </row>
        <row r="5740">
          <cell r="E5740" t="str">
            <v>QB20INV0915</v>
          </cell>
          <cell r="F5740" t="str">
            <v>More Retail Limited</v>
          </cell>
          <cell r="G5740" t="str">
            <v>Delhi</v>
          </cell>
        </row>
        <row r="5741">
          <cell r="E5741" t="str">
            <v>QB20INV0913</v>
          </cell>
          <cell r="F5741" t="str">
            <v>More Retail Limited</v>
          </cell>
          <cell r="G5741" t="str">
            <v>Dharwar</v>
          </cell>
        </row>
        <row r="5742">
          <cell r="E5742" t="str">
            <v>QB20INV0919</v>
          </cell>
          <cell r="F5742" t="str">
            <v>More Retail Limited</v>
          </cell>
          <cell r="G5742" t="str">
            <v>Bangalore</v>
          </cell>
        </row>
        <row r="5743">
          <cell r="E5743" t="str">
            <v>QB20INV0916</v>
          </cell>
          <cell r="F5743" t="str">
            <v>More Retail Limited</v>
          </cell>
          <cell r="G5743" t="str">
            <v>Alappuzha</v>
          </cell>
        </row>
        <row r="5744">
          <cell r="E5744" t="str">
            <v>QB20INV0918</v>
          </cell>
          <cell r="F5744" t="str">
            <v>More Retail Limited</v>
          </cell>
          <cell r="G5744" t="str">
            <v>Kolkata</v>
          </cell>
        </row>
        <row r="5745">
          <cell r="E5745" t="str">
            <v>QB20INV0917</v>
          </cell>
          <cell r="F5745" t="str">
            <v>More Retail Limited</v>
          </cell>
          <cell r="G5745" t="str">
            <v>Pune</v>
          </cell>
        </row>
        <row r="5746">
          <cell r="E5746" t="str">
            <v>PB20INV2059</v>
          </cell>
          <cell r="F5746" t="str">
            <v>AASHITECH</v>
          </cell>
          <cell r="G5746" t="str">
            <v>Mumbai</v>
          </cell>
        </row>
        <row r="5747">
          <cell r="E5747" t="str">
            <v>PB20INV2059</v>
          </cell>
          <cell r="F5747" t="str">
            <v>AASHITECH</v>
          </cell>
          <cell r="G5747" t="str">
            <v>Mumbai</v>
          </cell>
        </row>
        <row r="5748">
          <cell r="E5748" t="str">
            <v>PB20INV2064</v>
          </cell>
          <cell r="F5748" t="str">
            <v>Hardcastle Restaurants Pvt Ltd</v>
          </cell>
          <cell r="G5748" t="str">
            <v>Pune</v>
          </cell>
        </row>
        <row r="5749">
          <cell r="E5749" t="str">
            <v>PB20INV2058</v>
          </cell>
          <cell r="F5749" t="str">
            <v>Supreme Computers india Pvt Ltd</v>
          </cell>
          <cell r="G5749" t="str">
            <v>Chennai</v>
          </cell>
        </row>
        <row r="5750">
          <cell r="E5750" t="str">
            <v>PB20INV2058</v>
          </cell>
          <cell r="F5750" t="str">
            <v>Supreme Computers india Pvt Ltd</v>
          </cell>
          <cell r="G5750" t="str">
            <v>Chennai</v>
          </cell>
        </row>
        <row r="5751">
          <cell r="E5751" t="str">
            <v>PB20INV2061</v>
          </cell>
          <cell r="F5751" t="str">
            <v>Turbonet Systems Private Limited</v>
          </cell>
          <cell r="G5751" t="str">
            <v>Vidhyavihar West</v>
          </cell>
        </row>
        <row r="5752">
          <cell r="E5752" t="str">
            <v>PB20INV2061</v>
          </cell>
          <cell r="F5752" t="str">
            <v>Turbonet Systems Private Limited</v>
          </cell>
          <cell r="G5752" t="str">
            <v>Vidhyavihar West</v>
          </cell>
        </row>
        <row r="5753">
          <cell r="E5753" t="str">
            <v>PB20INV2063</v>
          </cell>
          <cell r="F5753" t="str">
            <v>Supreme Computers india Pvt Ltd</v>
          </cell>
          <cell r="G5753" t="str">
            <v>Coimbatore</v>
          </cell>
        </row>
        <row r="5754">
          <cell r="E5754" t="str">
            <v>PB20INV2063</v>
          </cell>
          <cell r="F5754" t="str">
            <v>Supreme Computers india Pvt Ltd</v>
          </cell>
          <cell r="G5754" t="str">
            <v>Coimbatore</v>
          </cell>
        </row>
        <row r="5755">
          <cell r="E5755" t="str">
            <v>PB20INV2065</v>
          </cell>
          <cell r="F5755" t="str">
            <v>Smart Solutions</v>
          </cell>
          <cell r="G5755" t="str">
            <v>New Delhi</v>
          </cell>
        </row>
        <row r="5756">
          <cell r="E5756" t="str">
            <v>PB20INV2065</v>
          </cell>
          <cell r="F5756" t="str">
            <v>Smart Solutions</v>
          </cell>
          <cell r="G5756" t="str">
            <v>New Delhi</v>
          </cell>
        </row>
        <row r="5757">
          <cell r="E5757" t="str">
            <v>PB20INV2065</v>
          </cell>
          <cell r="F5757" t="str">
            <v>Smart Solutions</v>
          </cell>
          <cell r="G5757" t="str">
            <v>New Delhi</v>
          </cell>
        </row>
        <row r="5758">
          <cell r="E5758" t="str">
            <v>PB20INV2065</v>
          </cell>
          <cell r="F5758" t="str">
            <v>Smart Solutions</v>
          </cell>
          <cell r="G5758" t="str">
            <v>New Delhi</v>
          </cell>
        </row>
        <row r="5759">
          <cell r="E5759" t="str">
            <v>PB20INV2055</v>
          </cell>
          <cell r="F5759" t="str">
            <v>Aegis Infoware Private Limited</v>
          </cell>
          <cell r="G5759" t="str">
            <v>Ahmedabad</v>
          </cell>
        </row>
        <row r="5760">
          <cell r="E5760" t="str">
            <v>PB20INV2055</v>
          </cell>
          <cell r="F5760" t="str">
            <v>Aegis Infoware Private Limited</v>
          </cell>
          <cell r="G5760" t="str">
            <v>Ahmedabad</v>
          </cell>
        </row>
        <row r="5761">
          <cell r="E5761" t="str">
            <v>BLR/NR/2021/0195</v>
          </cell>
          <cell r="F5761" t="str">
            <v>Aegis Infoware Private Limited</v>
          </cell>
          <cell r="G5761" t="str">
            <v>Ahmedabad</v>
          </cell>
        </row>
        <row r="5762">
          <cell r="E5762" t="str">
            <v>BLR/NR/2021/0195</v>
          </cell>
          <cell r="F5762" t="str">
            <v>Aegis Infoware Private Limited</v>
          </cell>
          <cell r="G5762" t="str">
            <v>Ahmedabad</v>
          </cell>
        </row>
        <row r="5763">
          <cell r="E5763" t="str">
            <v>BLR/NR/2021/0195</v>
          </cell>
          <cell r="F5763" t="str">
            <v>Aegis Infoware Private Limited</v>
          </cell>
          <cell r="G5763" t="str">
            <v>Ahmedabad</v>
          </cell>
        </row>
        <row r="5764">
          <cell r="E5764" t="str">
            <v>PB20INV2062</v>
          </cell>
          <cell r="F5764" t="str">
            <v>Turbonet Systems Private Limited</v>
          </cell>
          <cell r="G5764" t="str">
            <v>Pune</v>
          </cell>
        </row>
        <row r="5765">
          <cell r="E5765" t="str">
            <v>PB20INV2062</v>
          </cell>
          <cell r="F5765" t="str">
            <v>Turbonet Systems Private Limited</v>
          </cell>
          <cell r="G5765" t="str">
            <v>Pune</v>
          </cell>
        </row>
        <row r="5766">
          <cell r="E5766" t="str">
            <v>PB20INV2060</v>
          </cell>
          <cell r="F5766" t="str">
            <v>Infoaccords Technologies</v>
          </cell>
          <cell r="G5766" t="str">
            <v>Chandigarh</v>
          </cell>
        </row>
        <row r="5767">
          <cell r="E5767" t="str">
            <v>PB20INV2060</v>
          </cell>
          <cell r="F5767" t="str">
            <v>Infoaccords Technologies</v>
          </cell>
          <cell r="G5767" t="str">
            <v>Chandigarh</v>
          </cell>
        </row>
        <row r="5768">
          <cell r="E5768" t="str">
            <v>PB20INV2057</v>
          </cell>
          <cell r="F5768" t="str">
            <v>Odyssey Computer Services P Ltd</v>
          </cell>
          <cell r="G5768" t="str">
            <v>Kolkata</v>
          </cell>
        </row>
        <row r="5769">
          <cell r="E5769" t="str">
            <v>PB20INV2057</v>
          </cell>
          <cell r="F5769" t="str">
            <v>Odyssey Computer Services P Ltd</v>
          </cell>
          <cell r="G5769" t="str">
            <v>Kolkata</v>
          </cell>
        </row>
        <row r="5770">
          <cell r="E5770" t="str">
            <v>PB20INV2057</v>
          </cell>
          <cell r="F5770" t="str">
            <v>Odyssey Computer Services P Ltd</v>
          </cell>
          <cell r="G5770" t="str">
            <v>Kolkata</v>
          </cell>
        </row>
        <row r="5771">
          <cell r="E5771" t="str">
            <v>PB20INV2057</v>
          </cell>
          <cell r="F5771" t="str">
            <v>Odyssey Computer Services P Ltd</v>
          </cell>
          <cell r="G5771" t="str">
            <v>Kolkata</v>
          </cell>
        </row>
        <row r="5772">
          <cell r="E5772" t="str">
            <v>PB20INV2053</v>
          </cell>
          <cell r="F5772" t="str">
            <v>Aarkay Technoconsultants Pvt Ltd</v>
          </cell>
          <cell r="G5772" t="str">
            <v>Nagpur</v>
          </cell>
        </row>
        <row r="5773">
          <cell r="E5773" t="str">
            <v>PB20INV2053</v>
          </cell>
          <cell r="F5773" t="str">
            <v>Aarkay Technoconsultants Pvt Ltd</v>
          </cell>
          <cell r="G5773" t="str">
            <v>Nagpur</v>
          </cell>
        </row>
        <row r="5774">
          <cell r="E5774" t="str">
            <v>PB20INV2069</v>
          </cell>
          <cell r="F5774" t="str">
            <v>Hardcastle Restaurants Pvt Ltd</v>
          </cell>
          <cell r="G5774" t="str">
            <v>Navi Mumbai</v>
          </cell>
        </row>
        <row r="5775">
          <cell r="E5775" t="str">
            <v>PB20INV2069</v>
          </cell>
          <cell r="F5775" t="str">
            <v>Hardcastle Restaurants Pvt Ltd</v>
          </cell>
          <cell r="G5775" t="str">
            <v>Navi Mumbai</v>
          </cell>
        </row>
        <row r="5776">
          <cell r="E5776" t="str">
            <v>PB20INV2068</v>
          </cell>
          <cell r="F5776" t="str">
            <v>Hardcastle Restaurants Pvt Ltd</v>
          </cell>
          <cell r="G5776" t="str">
            <v>Coimbatore</v>
          </cell>
        </row>
        <row r="5777">
          <cell r="E5777" t="str">
            <v>PB20INV2067</v>
          </cell>
          <cell r="F5777" t="str">
            <v>Maven Automation</v>
          </cell>
          <cell r="G5777" t="str">
            <v>Ahmedabad</v>
          </cell>
        </row>
        <row r="5778">
          <cell r="E5778" t="str">
            <v>PB20INV2067</v>
          </cell>
          <cell r="F5778" t="str">
            <v>Maven Automation</v>
          </cell>
          <cell r="G5778" t="str">
            <v>Ahmedabad</v>
          </cell>
        </row>
        <row r="5779">
          <cell r="E5779" t="str">
            <v>PB20INV2074</v>
          </cell>
          <cell r="F5779" t="str">
            <v>Hardcastle Restaurants Pvt Ltd</v>
          </cell>
          <cell r="G5779" t="str">
            <v>Mumbai</v>
          </cell>
        </row>
        <row r="5780">
          <cell r="E5780" t="str">
            <v>PB20INV2074</v>
          </cell>
          <cell r="F5780" t="str">
            <v>Hardcastle Restaurants Pvt Ltd</v>
          </cell>
          <cell r="G5780" t="str">
            <v>Mumbai</v>
          </cell>
        </row>
        <row r="5781">
          <cell r="E5781" t="str">
            <v>PB20INV2074</v>
          </cell>
          <cell r="F5781" t="str">
            <v>Hardcastle Restaurants Pvt Ltd</v>
          </cell>
          <cell r="G5781" t="str">
            <v>Mumbai</v>
          </cell>
        </row>
        <row r="5782">
          <cell r="E5782" t="str">
            <v>PB20INV2074</v>
          </cell>
          <cell r="F5782" t="str">
            <v>Hardcastle Restaurants Pvt Ltd</v>
          </cell>
          <cell r="G5782" t="str">
            <v>Mumbai</v>
          </cell>
        </row>
        <row r="5783">
          <cell r="E5783" t="str">
            <v>PB20INV2074</v>
          </cell>
          <cell r="F5783" t="str">
            <v>Hardcastle Restaurants Pvt Ltd</v>
          </cell>
          <cell r="G5783" t="str">
            <v>Mumbai</v>
          </cell>
        </row>
        <row r="5784">
          <cell r="E5784" t="str">
            <v>PB20INV2074</v>
          </cell>
          <cell r="F5784" t="str">
            <v>Hardcastle Restaurants Pvt Ltd</v>
          </cell>
          <cell r="G5784" t="str">
            <v>Mumbai</v>
          </cell>
        </row>
        <row r="5785">
          <cell r="E5785" t="str">
            <v>PB20INV2075</v>
          </cell>
          <cell r="F5785" t="str">
            <v>AASHITECH</v>
          </cell>
          <cell r="G5785" t="str">
            <v>Mumbai</v>
          </cell>
        </row>
        <row r="5786">
          <cell r="E5786" t="str">
            <v>PB20INV2075</v>
          </cell>
          <cell r="F5786" t="str">
            <v>AASHITECH</v>
          </cell>
          <cell r="G5786" t="str">
            <v>Mumbai</v>
          </cell>
        </row>
        <row r="5787">
          <cell r="E5787" t="str">
            <v>PB20INV2075</v>
          </cell>
          <cell r="F5787" t="str">
            <v>AASHITECH</v>
          </cell>
          <cell r="G5787" t="str">
            <v>Mumbai</v>
          </cell>
        </row>
        <row r="5788">
          <cell r="E5788" t="str">
            <v>PB20INV2075</v>
          </cell>
          <cell r="F5788" t="str">
            <v>AASHITECH</v>
          </cell>
          <cell r="G5788" t="str">
            <v>Mumbai</v>
          </cell>
        </row>
        <row r="5789">
          <cell r="E5789" t="str">
            <v>PB20INV2073</v>
          </cell>
          <cell r="F5789" t="str">
            <v>Hardcastle Restaurants Pvt Ltd</v>
          </cell>
          <cell r="G5789" t="str">
            <v>Kerala</v>
          </cell>
        </row>
        <row r="5790">
          <cell r="E5790" t="str">
            <v>PB20INV2073</v>
          </cell>
          <cell r="F5790" t="str">
            <v>Hardcastle Restaurants Pvt Ltd</v>
          </cell>
          <cell r="G5790" t="str">
            <v>Kerala</v>
          </cell>
        </row>
        <row r="5791">
          <cell r="E5791" t="str">
            <v>PB20INV2073</v>
          </cell>
          <cell r="F5791" t="str">
            <v>Hardcastle Restaurants Pvt Ltd</v>
          </cell>
          <cell r="G5791" t="str">
            <v>Kerala</v>
          </cell>
        </row>
        <row r="5792">
          <cell r="E5792" t="str">
            <v>PB20INV2073</v>
          </cell>
          <cell r="F5792" t="str">
            <v>Hardcastle Restaurants Pvt Ltd</v>
          </cell>
          <cell r="G5792" t="str">
            <v>Kerala</v>
          </cell>
        </row>
        <row r="5793">
          <cell r="E5793" t="str">
            <v>PB20INV2073</v>
          </cell>
          <cell r="F5793" t="str">
            <v>Hardcastle Restaurants Pvt Ltd</v>
          </cell>
          <cell r="G5793" t="str">
            <v>Kerala</v>
          </cell>
        </row>
        <row r="5794">
          <cell r="E5794" t="str">
            <v>PB20INV2073</v>
          </cell>
          <cell r="F5794" t="str">
            <v>Hardcastle Restaurants Pvt Ltd</v>
          </cell>
          <cell r="G5794" t="str">
            <v>Kerala</v>
          </cell>
        </row>
        <row r="5795">
          <cell r="E5795" t="str">
            <v>PB20INV2070</v>
          </cell>
          <cell r="F5795" t="str">
            <v>Anubhav-NX</v>
          </cell>
          <cell r="G5795" t="str">
            <v>Shivamogga</v>
          </cell>
        </row>
        <row r="5796">
          <cell r="E5796" t="str">
            <v>PB20INV2066</v>
          </cell>
          <cell r="F5796" t="str">
            <v>ITeSys Technologies Pvt Ltd/Prime Barcode Solutions</v>
          </cell>
          <cell r="G5796" t="str">
            <v>Bangalore/Secunderabad</v>
          </cell>
        </row>
        <row r="5797">
          <cell r="E5797" t="str">
            <v>PB20INV2066</v>
          </cell>
          <cell r="F5797" t="str">
            <v>ITeSys Technologies Pvt Ltd/Prime Barcode Solutions</v>
          </cell>
          <cell r="G5797" t="str">
            <v>Bangalore/Secunderabad</v>
          </cell>
        </row>
        <row r="5798">
          <cell r="E5798" t="str">
            <v>PB20INV2066</v>
          </cell>
          <cell r="F5798" t="str">
            <v>ITeSys Technologies Pvt Ltd/Prime Barcode Solutions</v>
          </cell>
          <cell r="G5798" t="str">
            <v>Bangalore/Secunderabad</v>
          </cell>
        </row>
        <row r="5799">
          <cell r="E5799" t="str">
            <v>PB20INV2066</v>
          </cell>
          <cell r="F5799" t="str">
            <v>ITeSys Technologies Pvt Ltd/Prime Barcode Solutions</v>
          </cell>
          <cell r="G5799" t="str">
            <v>Bangalore/Secunderabad</v>
          </cell>
        </row>
        <row r="5800">
          <cell r="E5800" t="str">
            <v>PB20INV2066</v>
          </cell>
          <cell r="F5800" t="str">
            <v>ITeSys Technologies Pvt Ltd/Prime Barcode Solutions</v>
          </cell>
          <cell r="G5800" t="str">
            <v>Bangalore/Secunderabad</v>
          </cell>
        </row>
        <row r="5801">
          <cell r="E5801" t="str">
            <v>PB20INV2066</v>
          </cell>
          <cell r="F5801" t="str">
            <v>ITeSys Technologies Pvt Ltd/Prime Barcode Solutions</v>
          </cell>
          <cell r="G5801" t="str">
            <v>Bangalore/Secunderabad</v>
          </cell>
        </row>
        <row r="5802">
          <cell r="E5802" t="str">
            <v>PB20INV2066</v>
          </cell>
          <cell r="F5802" t="str">
            <v>ITeSys Technologies Pvt Ltd/Prime Barcode Solutions</v>
          </cell>
          <cell r="G5802" t="str">
            <v>Bangalore/Secunderabad</v>
          </cell>
        </row>
        <row r="5803">
          <cell r="E5803" t="str">
            <v>PB20INV2065</v>
          </cell>
          <cell r="F5803" t="str">
            <v>Smart Solutions/Peripheral Services</v>
          </cell>
          <cell r="G5803" t="str">
            <v>New Delhi/Lucknow</v>
          </cell>
        </row>
        <row r="5804">
          <cell r="E5804" t="str">
            <v>PB20INV2065</v>
          </cell>
          <cell r="F5804" t="str">
            <v>Smart Solutions/Peripheral Services</v>
          </cell>
          <cell r="G5804" t="str">
            <v>New Delhi/Lucknow</v>
          </cell>
        </row>
        <row r="5805">
          <cell r="E5805" t="str">
            <v>PB20INV2065</v>
          </cell>
          <cell r="F5805" t="str">
            <v>Smart Solutions/Peripheral Services</v>
          </cell>
          <cell r="G5805" t="str">
            <v>New Delhi/Lucknow</v>
          </cell>
        </row>
        <row r="5806">
          <cell r="E5806" t="str">
            <v>PB20INV2065</v>
          </cell>
          <cell r="F5806" t="str">
            <v>Smart Solutions/Peripheral Services</v>
          </cell>
          <cell r="G5806" t="str">
            <v>New Delhi/Lucknow</v>
          </cell>
        </row>
        <row r="5807">
          <cell r="E5807" t="str">
            <v>PB20INV2072</v>
          </cell>
          <cell r="F5807" t="str">
            <v>AASHITECH/ANI Technologies Private Limited</v>
          </cell>
          <cell r="G5807" t="str">
            <v>Mumbai/Haryana</v>
          </cell>
        </row>
        <row r="5808">
          <cell r="E5808" t="str">
            <v>PB20INV2072</v>
          </cell>
          <cell r="F5808" t="str">
            <v>AASHITECH/ANI Technologies Private Limited</v>
          </cell>
          <cell r="G5808" t="str">
            <v>Mumbai/Haryana</v>
          </cell>
        </row>
        <row r="5809">
          <cell r="E5809" t="str">
            <v>PB20INV2052</v>
          </cell>
          <cell r="F5809" t="str">
            <v>Prime Barcode Solutions</v>
          </cell>
          <cell r="G5809" t="str">
            <v>Secunderabad/Bangalore</v>
          </cell>
        </row>
        <row r="5810">
          <cell r="E5810" t="str">
            <v>PB20INV2054</v>
          </cell>
          <cell r="F5810" t="str">
            <v>Hollasons Trading Company Private Limited</v>
          </cell>
          <cell r="G5810" t="str">
            <v>Bangalore</v>
          </cell>
        </row>
        <row r="5811">
          <cell r="E5811" t="str">
            <v>PB20INV2054</v>
          </cell>
          <cell r="F5811" t="str">
            <v>Hollasons Trading Company Private Limited</v>
          </cell>
          <cell r="G5811" t="str">
            <v>Bangalore</v>
          </cell>
        </row>
        <row r="5812">
          <cell r="E5812" t="str">
            <v>PB20INV2054</v>
          </cell>
          <cell r="F5812" t="str">
            <v>Hollasons Trading Company Private Limited</v>
          </cell>
          <cell r="G5812" t="str">
            <v>Bangalore</v>
          </cell>
        </row>
        <row r="5813">
          <cell r="E5813" t="str">
            <v>PB20INV2054</v>
          </cell>
          <cell r="F5813" t="str">
            <v>Hollasons Trading Company Private Limited</v>
          </cell>
          <cell r="G5813" t="str">
            <v>Bangalore</v>
          </cell>
        </row>
        <row r="5814">
          <cell r="E5814" t="str">
            <v>PB20INV2051</v>
          </cell>
          <cell r="F5814" t="str">
            <v>Quinta Systems Pvt Ltd</v>
          </cell>
          <cell r="G5814" t="str">
            <v>Bangalore</v>
          </cell>
        </row>
        <row r="5815">
          <cell r="E5815" t="str">
            <v>PIT/DEMO/OUT/0118</v>
          </cell>
          <cell r="F5815" t="str">
            <v>Jendamark India Pvt Ltd</v>
          </cell>
          <cell r="G5815" t="str">
            <v>Pune</v>
          </cell>
        </row>
        <row r="5816">
          <cell r="E5816" t="str">
            <v>PIT/DEMO/OUT/0118</v>
          </cell>
          <cell r="F5816" t="str">
            <v>Jendamark India Pvt Ltd</v>
          </cell>
          <cell r="G5816" t="str">
            <v>Pune</v>
          </cell>
        </row>
        <row r="5817">
          <cell r="E5817" t="str">
            <v>PB20DC0021</v>
          </cell>
          <cell r="F5817" t="str">
            <v>Ratnadeep Retail Pvt Limited</v>
          </cell>
          <cell r="G5817" t="str">
            <v>Secunderabad</v>
          </cell>
        </row>
        <row r="5818">
          <cell r="E5818" t="str">
            <v>PB20INV2077</v>
          </cell>
          <cell r="F5818" t="str">
            <v>Smart Solutions</v>
          </cell>
          <cell r="G5818" t="str">
            <v>New Delhi</v>
          </cell>
        </row>
        <row r="5819">
          <cell r="E5819" t="str">
            <v>PB20INV2077</v>
          </cell>
          <cell r="F5819" t="str">
            <v>Smart Solutions</v>
          </cell>
          <cell r="G5819" t="str">
            <v>New Delhi</v>
          </cell>
        </row>
        <row r="5820">
          <cell r="E5820" t="str">
            <v>PB20INV2071</v>
          </cell>
          <cell r="F5820" t="str">
            <v>Hardcastle Restaurants Pvt Ltd</v>
          </cell>
          <cell r="G5820" t="str">
            <v>Bangalore</v>
          </cell>
        </row>
        <row r="5821">
          <cell r="E5821" t="str">
            <v>PB20INV2071</v>
          </cell>
          <cell r="F5821" t="str">
            <v>Hardcastle Restaurants Pvt Ltd</v>
          </cell>
          <cell r="G5821" t="str">
            <v>Bangalore</v>
          </cell>
        </row>
        <row r="5822">
          <cell r="E5822" t="str">
            <v>PB20INV2071</v>
          </cell>
          <cell r="F5822" t="str">
            <v>Hardcastle Restaurants Pvt Ltd</v>
          </cell>
          <cell r="G5822" t="str">
            <v>Bangalore</v>
          </cell>
        </row>
        <row r="5823">
          <cell r="E5823" t="str">
            <v>PB20INV2071</v>
          </cell>
          <cell r="F5823" t="str">
            <v>Hardcastle Restaurants Pvt Ltd</v>
          </cell>
          <cell r="G5823" t="str">
            <v>Bangalore</v>
          </cell>
        </row>
        <row r="5824">
          <cell r="E5824" t="str">
            <v>PB20INV2076</v>
          </cell>
          <cell r="F5824" t="str">
            <v>Smart Solutions</v>
          </cell>
          <cell r="G5824" t="str">
            <v>New Delhi</v>
          </cell>
        </row>
        <row r="5825">
          <cell r="E5825" t="str">
            <v>PB20INV2076</v>
          </cell>
          <cell r="F5825" t="str">
            <v>Smart Solutions</v>
          </cell>
          <cell r="G5825" t="str">
            <v>New Delhi</v>
          </cell>
        </row>
        <row r="5826">
          <cell r="E5826" t="str">
            <v>PB20INV2076</v>
          </cell>
          <cell r="F5826" t="str">
            <v>Smart Solutions</v>
          </cell>
          <cell r="G5826" t="str">
            <v>New Delhi</v>
          </cell>
        </row>
        <row r="5827">
          <cell r="E5827" t="str">
            <v>PB20INV2076</v>
          </cell>
          <cell r="F5827" t="str">
            <v>Smart Solutions</v>
          </cell>
          <cell r="G5827" t="str">
            <v>New Delhi</v>
          </cell>
        </row>
        <row r="5828">
          <cell r="E5828" t="str">
            <v>PB20INV2076</v>
          </cell>
          <cell r="F5828" t="str">
            <v>Smart Solutions</v>
          </cell>
          <cell r="G5828" t="str">
            <v>New Delhi</v>
          </cell>
        </row>
        <row r="5829">
          <cell r="E5829" t="str">
            <v>PB20INV2079</v>
          </cell>
          <cell r="F5829" t="str">
            <v>AASHITECH</v>
          </cell>
          <cell r="G5829" t="str">
            <v>Mumbai</v>
          </cell>
        </row>
        <row r="5830">
          <cell r="E5830" t="str">
            <v>PB20INV2079</v>
          </cell>
          <cell r="F5830" t="str">
            <v>AASHITECH</v>
          </cell>
          <cell r="G5830" t="str">
            <v>Mumbai</v>
          </cell>
        </row>
        <row r="5831">
          <cell r="E5831" t="str">
            <v>PB20INV2079</v>
          </cell>
          <cell r="F5831" t="str">
            <v>AASHITECH</v>
          </cell>
          <cell r="G5831" t="str">
            <v>Mumbai</v>
          </cell>
        </row>
        <row r="5832">
          <cell r="E5832" t="str">
            <v>PB20INV2082</v>
          </cell>
          <cell r="F5832" t="str">
            <v>Prasad Trading Co</v>
          </cell>
          <cell r="G5832" t="str">
            <v>Guwahati</v>
          </cell>
        </row>
        <row r="5833">
          <cell r="E5833" t="str">
            <v>PB20INV2082</v>
          </cell>
          <cell r="F5833" t="str">
            <v>Prasad Trading Co</v>
          </cell>
          <cell r="G5833" t="str">
            <v>Guwahati</v>
          </cell>
        </row>
        <row r="5834">
          <cell r="E5834" t="str">
            <v>PB20INV2084</v>
          </cell>
          <cell r="F5834" t="str">
            <v>Aegis Infoware Private Limited</v>
          </cell>
          <cell r="G5834" t="str">
            <v>Ahmedabad</v>
          </cell>
        </row>
        <row r="5835">
          <cell r="E5835" t="str">
            <v>PB20INV2084</v>
          </cell>
          <cell r="F5835" t="str">
            <v>Aegis Infoware Private Limited</v>
          </cell>
          <cell r="G5835" t="str">
            <v>Ahmedabad</v>
          </cell>
        </row>
        <row r="5836">
          <cell r="E5836" t="str">
            <v>PB20INV2084</v>
          </cell>
          <cell r="F5836" t="str">
            <v>Aegis Infoware Private Limited</v>
          </cell>
          <cell r="G5836" t="str">
            <v>Ahmedabad</v>
          </cell>
        </row>
        <row r="5837">
          <cell r="E5837" t="str">
            <v>PB20INV2083</v>
          </cell>
          <cell r="F5837" t="str">
            <v>Prasad Trading Co</v>
          </cell>
          <cell r="G5837" t="str">
            <v>Guwahati</v>
          </cell>
        </row>
        <row r="5838">
          <cell r="E5838" t="str">
            <v>PB20INV2083</v>
          </cell>
          <cell r="F5838" t="str">
            <v>Prasad Trading Co</v>
          </cell>
          <cell r="G5838" t="str">
            <v>Guwahati</v>
          </cell>
        </row>
        <row r="5839">
          <cell r="E5839" t="str">
            <v>PB20INV2086</v>
          </cell>
          <cell r="F5839" t="str">
            <v>iAIDC Technologies Priavate Limited</v>
          </cell>
          <cell r="G5839" t="str">
            <v>Pune</v>
          </cell>
        </row>
        <row r="5840">
          <cell r="E5840" t="str">
            <v>PB20INV2086</v>
          </cell>
          <cell r="F5840" t="str">
            <v>iAIDC Technologies Priavate Limited</v>
          </cell>
          <cell r="G5840" t="str">
            <v>Pune</v>
          </cell>
        </row>
        <row r="5841">
          <cell r="E5841" t="str">
            <v>PB20INV2078</v>
          </cell>
          <cell r="F5841" t="str">
            <v>ShawMan Software Pvt Ltd/Muralya Hotels and Resorts Pvt Ltd</v>
          </cell>
          <cell r="G5841" t="str">
            <v>Thiruvananthapuram</v>
          </cell>
        </row>
        <row r="5842">
          <cell r="E5842" t="str">
            <v>PB20INV2078</v>
          </cell>
          <cell r="F5842" t="str">
            <v>ShawMan Software Pvt Ltd/Muralya Hotels and Resorts Pvt Ltd</v>
          </cell>
          <cell r="G5842" t="str">
            <v>Thiruvananthapuram</v>
          </cell>
        </row>
        <row r="5843">
          <cell r="E5843" t="str">
            <v>PB20INV2078</v>
          </cell>
          <cell r="F5843" t="str">
            <v>ShawMan Software Pvt Ltd/Muralya Hotels and Resorts Pvt Ltd</v>
          </cell>
          <cell r="G5843" t="str">
            <v>Thiruvananthapuram</v>
          </cell>
        </row>
        <row r="5844">
          <cell r="E5844" t="str">
            <v>PB20INV2107</v>
          </cell>
          <cell r="F5844" t="str">
            <v>Relaince Retail Limited</v>
          </cell>
          <cell r="G5844" t="str">
            <v>Hyderabad</v>
          </cell>
        </row>
        <row r="5845">
          <cell r="E5845" t="str">
            <v>PB20INV2109</v>
          </cell>
          <cell r="F5845" t="str">
            <v>Tata Starbucks Pvt Ltd</v>
          </cell>
          <cell r="G5845" t="str">
            <v>Ahmedabad</v>
          </cell>
        </row>
        <row r="5846">
          <cell r="E5846" t="str">
            <v>PB20INV2109</v>
          </cell>
          <cell r="F5846" t="str">
            <v>Tata Starbucks Pvt Ltd</v>
          </cell>
          <cell r="G5846" t="str">
            <v>Ahmedabad</v>
          </cell>
        </row>
        <row r="5847">
          <cell r="E5847" t="str">
            <v>PB20INV2108</v>
          </cell>
          <cell r="F5847" t="str">
            <v>AASHITECH</v>
          </cell>
          <cell r="G5847" t="str">
            <v>Mumbai</v>
          </cell>
        </row>
        <row r="5848">
          <cell r="E5848" t="str">
            <v>PB20INV2103</v>
          </cell>
          <cell r="F5848" t="str">
            <v>Wal-Mart India Pvt Ltd</v>
          </cell>
          <cell r="G5848" t="str">
            <v>Amravati</v>
          </cell>
        </row>
        <row r="5849">
          <cell r="E5849" t="str">
            <v>PB20INV2110</v>
          </cell>
          <cell r="F5849" t="str">
            <v>Wal-Mart India Pvt Ltd</v>
          </cell>
          <cell r="G5849" t="str">
            <v>Bhatinda</v>
          </cell>
        </row>
        <row r="5850">
          <cell r="E5850" t="str">
            <v>PB20INV2089</v>
          </cell>
          <cell r="F5850" t="str">
            <v>Wal-Mart India Pvt Ltd</v>
          </cell>
          <cell r="G5850" t="str">
            <v>Raod Kota</v>
          </cell>
        </row>
        <row r="5851">
          <cell r="E5851" t="str">
            <v>PB20INV2088</v>
          </cell>
          <cell r="F5851" t="str">
            <v>Wal-Mart India Pvt Ltd</v>
          </cell>
          <cell r="G5851" t="str">
            <v>Zirakpur</v>
          </cell>
        </row>
        <row r="5852">
          <cell r="E5852" t="str">
            <v>PB20INV2087</v>
          </cell>
          <cell r="F5852" t="str">
            <v>Wal-Mart India Pvt Ltd</v>
          </cell>
          <cell r="G5852" t="str">
            <v>Agra</v>
          </cell>
        </row>
        <row r="5853">
          <cell r="E5853" t="str">
            <v>PB20INV2102</v>
          </cell>
          <cell r="F5853" t="str">
            <v>Wal-Mart India Pvt Ltd</v>
          </cell>
          <cell r="G5853" t="str">
            <v>Aurangabad</v>
          </cell>
        </row>
        <row r="5854">
          <cell r="E5854" t="str">
            <v>PB20INV2027</v>
          </cell>
          <cell r="F5854" t="str">
            <v>Wal-Mart India Pvt Ltd</v>
          </cell>
          <cell r="G5854" t="str">
            <v>Hyderabad</v>
          </cell>
        </row>
        <row r="5855">
          <cell r="E5855" t="str">
            <v>PB20INV2090</v>
          </cell>
          <cell r="F5855" t="str">
            <v>Wal-Mart India Pvt Ltd</v>
          </cell>
          <cell r="G5855" t="str">
            <v xml:space="preserve">Meerut </v>
          </cell>
        </row>
        <row r="5856">
          <cell r="E5856" t="str">
            <v>PB20INV2098</v>
          </cell>
          <cell r="F5856" t="str">
            <v>Wal-Mart India Pvt Ltd</v>
          </cell>
          <cell r="G5856" t="str">
            <v>Chattisgarh</v>
          </cell>
        </row>
        <row r="5857">
          <cell r="E5857" t="str">
            <v>PB20INV2091</v>
          </cell>
          <cell r="F5857" t="str">
            <v>Wal-Mart India Pvt Ltd</v>
          </cell>
          <cell r="G5857" t="str">
            <v>Akhnoor</v>
          </cell>
        </row>
        <row r="5858">
          <cell r="E5858" t="str">
            <v>PB20INV2094</v>
          </cell>
          <cell r="F5858" t="str">
            <v>Wal-Mart India Pvt Ltd</v>
          </cell>
          <cell r="G5858" t="str">
            <v>Indore</v>
          </cell>
        </row>
        <row r="5859">
          <cell r="E5859" t="str">
            <v>PB20INV2093</v>
          </cell>
          <cell r="F5859" t="str">
            <v>Wal-Mart India Pvt Ltd</v>
          </cell>
          <cell r="G5859" t="str">
            <v>Luudhiana</v>
          </cell>
        </row>
        <row r="5860">
          <cell r="E5860" t="str">
            <v>PB20INV2095</v>
          </cell>
          <cell r="F5860" t="str">
            <v>Wal-Mart India Pvt Ltd</v>
          </cell>
          <cell r="G5860" t="str">
            <v>Agra</v>
          </cell>
        </row>
        <row r="5861">
          <cell r="E5861" t="str">
            <v>PB20INV2092</v>
          </cell>
          <cell r="F5861" t="str">
            <v>Wal-Mart India Pvt Ltd</v>
          </cell>
          <cell r="G5861" t="str">
            <v>Lucknow</v>
          </cell>
        </row>
        <row r="5862">
          <cell r="E5862" t="str">
            <v>PB20INV2096</v>
          </cell>
          <cell r="F5862" t="str">
            <v>Wal-Mart India Pvt Ltd</v>
          </cell>
          <cell r="G5862" t="str">
            <v>Bhopal</v>
          </cell>
        </row>
        <row r="5863">
          <cell r="E5863" t="str">
            <v>PB20INV2106</v>
          </cell>
          <cell r="F5863" t="str">
            <v>Wal-Mart India Pvt Ltd</v>
          </cell>
          <cell r="G5863" t="str">
            <v>Guntur</v>
          </cell>
        </row>
        <row r="5864">
          <cell r="E5864" t="str">
            <v>PB20INV2101</v>
          </cell>
          <cell r="F5864" t="str">
            <v>Wal-Mart India Pvt Ltd</v>
          </cell>
          <cell r="G5864" t="str">
            <v>Amristar</v>
          </cell>
        </row>
        <row r="5865">
          <cell r="E5865" t="str">
            <v>PB20INV2100</v>
          </cell>
          <cell r="F5865" t="str">
            <v>Wal-Mart India Pvt Ltd</v>
          </cell>
          <cell r="G5865" t="str">
            <v>Godavari</v>
          </cell>
        </row>
        <row r="5866">
          <cell r="E5866" t="str">
            <v>PB20INV2104</v>
          </cell>
          <cell r="F5866" t="str">
            <v>Wal-Mart India Pvt Ltd</v>
          </cell>
          <cell r="G5866" t="str">
            <v>Jalandhar</v>
          </cell>
        </row>
        <row r="5867">
          <cell r="E5867" t="str">
            <v>PB20INV2253</v>
          </cell>
          <cell r="F5867" t="str">
            <v>Wal-Mart India Pvt Ltd</v>
          </cell>
          <cell r="G5867" t="str">
            <v>Bhopal</v>
          </cell>
        </row>
        <row r="5868">
          <cell r="E5868" t="str">
            <v>PB20INV2085</v>
          </cell>
          <cell r="F5868" t="str">
            <v xml:space="preserve">Stallion Systems </v>
          </cell>
          <cell r="G5868" t="str">
            <v>Kolkata</v>
          </cell>
        </row>
        <row r="5869">
          <cell r="E5869" t="str">
            <v>PB20INV2105</v>
          </cell>
          <cell r="F5869" t="str">
            <v>Hollasons Trading Company Private Limited</v>
          </cell>
          <cell r="G5869" t="str">
            <v>Bangalore</v>
          </cell>
        </row>
        <row r="5870">
          <cell r="E5870" t="str">
            <v>PIT/NR/2021/0056</v>
          </cell>
          <cell r="F5870" t="str">
            <v>24Online Info Technology Pvt Ltd</v>
          </cell>
          <cell r="G5870" t="str">
            <v>Ahmedabad</v>
          </cell>
        </row>
        <row r="5871">
          <cell r="E5871" t="str">
            <v>BLR/DEMO/OUT/10043</v>
          </cell>
          <cell r="F5871" t="str">
            <v>Burger king India Pvt Ltd</v>
          </cell>
          <cell r="G5871" t="str">
            <v>Bangalore</v>
          </cell>
        </row>
        <row r="5872">
          <cell r="E5872" t="str">
            <v>QBLR/NR/2021/0179</v>
          </cell>
          <cell r="F5872" t="str">
            <v>Instakart Services Private Limited</v>
          </cell>
          <cell r="G5872" t="str">
            <v>Krishnagiri</v>
          </cell>
        </row>
        <row r="5873">
          <cell r="E5873" t="str">
            <v>QBLR/NR/2021/0177</v>
          </cell>
          <cell r="F5873" t="str">
            <v>Instakart Services Private Limited</v>
          </cell>
          <cell r="G5873" t="str">
            <v>Fariabad</v>
          </cell>
        </row>
        <row r="5874">
          <cell r="E5874" t="str">
            <v>QBLR/NR/2021/0180</v>
          </cell>
          <cell r="F5874" t="str">
            <v>Instakart Services Private Limited</v>
          </cell>
          <cell r="G5874" t="str">
            <v>Bhiwandi</v>
          </cell>
        </row>
        <row r="5875">
          <cell r="E5875" t="str">
            <v>QBLR/NR/2021/0178</v>
          </cell>
          <cell r="F5875" t="str">
            <v>Instakart Services Private Limited</v>
          </cell>
          <cell r="G5875" t="str">
            <v>Bangalore</v>
          </cell>
        </row>
        <row r="5876">
          <cell r="E5876" t="str">
            <v>QB20INV0920</v>
          </cell>
          <cell r="F5876" t="str">
            <v>Maven Automation</v>
          </cell>
          <cell r="G5876" t="str">
            <v>Ahmedabad</v>
          </cell>
        </row>
        <row r="5877">
          <cell r="E5877" t="str">
            <v>QB20INV0923</v>
          </cell>
          <cell r="F5877" t="str">
            <v>Brainbees Solution Pvt Ltd</v>
          </cell>
          <cell r="G5877" t="str">
            <v>Pune</v>
          </cell>
        </row>
        <row r="5878">
          <cell r="E5878" t="str">
            <v>QB20INV0923</v>
          </cell>
          <cell r="F5878" t="str">
            <v>Brainbees Solution Pvt Ltd</v>
          </cell>
          <cell r="G5878" t="str">
            <v>Pune</v>
          </cell>
        </row>
        <row r="5879">
          <cell r="E5879" t="str">
            <v>QB20INV0922</v>
          </cell>
          <cell r="F5879" t="str">
            <v>Digital Age Retail Pvt Ltd</v>
          </cell>
          <cell r="G5879" t="str">
            <v>Pune</v>
          </cell>
        </row>
        <row r="5880">
          <cell r="E5880" t="str">
            <v>QBLR/NR/2021/0181</v>
          </cell>
          <cell r="F5880" t="str">
            <v>Instakart Services Private Limited</v>
          </cell>
          <cell r="G5880" t="str">
            <v>Thane</v>
          </cell>
        </row>
        <row r="5881">
          <cell r="E5881" t="str">
            <v>QBLR/NR/2021/0184</v>
          </cell>
          <cell r="F5881" t="str">
            <v>Instakart Services Private Limited</v>
          </cell>
          <cell r="G5881" t="str">
            <v>Hosur</v>
          </cell>
        </row>
        <row r="5882">
          <cell r="E5882" t="str">
            <v>QBLR/NR/2021/0183</v>
          </cell>
          <cell r="F5882" t="str">
            <v>Instakart Services Private Limited</v>
          </cell>
          <cell r="G5882" t="str">
            <v>Bamunari Hooghly</v>
          </cell>
        </row>
        <row r="5883">
          <cell r="E5883" t="str">
            <v>QBLR/NR/2021/0182</v>
          </cell>
          <cell r="F5883" t="str">
            <v>Instakart Services Private Limited</v>
          </cell>
          <cell r="G5883" t="str">
            <v>Bangalore</v>
          </cell>
        </row>
        <row r="5884">
          <cell r="E5884" t="str">
            <v>QBLR/DEMO/OUT/0295</v>
          </cell>
          <cell r="F5884" t="str">
            <v>Communications Test Design India Pvt Ltd</v>
          </cell>
          <cell r="G5884" t="str">
            <v>Navi Mumbai</v>
          </cell>
        </row>
        <row r="5885">
          <cell r="E5885" t="str">
            <v>QBLR/DEMO/OUT/0294</v>
          </cell>
          <cell r="F5885" t="str">
            <v>Communications Test Design India Pvt Ltd</v>
          </cell>
          <cell r="G5885" t="str">
            <v>Navi Mumbai</v>
          </cell>
        </row>
        <row r="5886">
          <cell r="E5886" t="str">
            <v>PB20INV2115</v>
          </cell>
          <cell r="F5886" t="str">
            <v>Supreme Computers india Pvt Ltd</v>
          </cell>
          <cell r="G5886" t="str">
            <v>Chennai</v>
          </cell>
        </row>
        <row r="5887">
          <cell r="E5887" t="str">
            <v>PB20INV2115</v>
          </cell>
          <cell r="F5887" t="str">
            <v>Supreme Computers india Pvt Ltd</v>
          </cell>
          <cell r="G5887" t="str">
            <v>Chennai</v>
          </cell>
        </row>
        <row r="5888">
          <cell r="E5888" t="str">
            <v>PB20INV2115</v>
          </cell>
          <cell r="F5888" t="str">
            <v>Supreme Computers india Pvt Ltd</v>
          </cell>
          <cell r="G5888" t="str">
            <v>Chennai</v>
          </cell>
        </row>
        <row r="5889">
          <cell r="E5889" t="str">
            <v>PB20INV2115</v>
          </cell>
          <cell r="F5889" t="str">
            <v>Supreme Computers india Pvt Ltd</v>
          </cell>
          <cell r="G5889" t="str">
            <v>Chennai</v>
          </cell>
        </row>
        <row r="5890">
          <cell r="E5890" t="str">
            <v>PB20INV2115</v>
          </cell>
          <cell r="F5890" t="str">
            <v>Supreme Computers india Pvt Ltd</v>
          </cell>
          <cell r="G5890" t="str">
            <v>Chennai</v>
          </cell>
        </row>
        <row r="5891">
          <cell r="E5891" t="str">
            <v>PB20INV2120</v>
          </cell>
          <cell r="F5891" t="str">
            <v>Decathlon Sports india Pvt Ltd</v>
          </cell>
          <cell r="G5891" t="str">
            <v>Noida</v>
          </cell>
        </row>
        <row r="5892">
          <cell r="E5892" t="str">
            <v>PB20INV2118</v>
          </cell>
          <cell r="F5892" t="str">
            <v>Indo Count Industries Ltd</v>
          </cell>
          <cell r="G5892" t="str">
            <v>Kolhapur</v>
          </cell>
        </row>
        <row r="5893">
          <cell r="E5893" t="str">
            <v>PB20INV2117</v>
          </cell>
          <cell r="F5893" t="str">
            <v>Supreme Computers india Pvt Ltd</v>
          </cell>
          <cell r="G5893" t="str">
            <v>Coimbatore</v>
          </cell>
        </row>
        <row r="5894">
          <cell r="E5894" t="str">
            <v>PB20INV2116</v>
          </cell>
          <cell r="F5894" t="str">
            <v>Supreme Computers india Pvt Ltd</v>
          </cell>
          <cell r="G5894" t="str">
            <v>Chennai</v>
          </cell>
        </row>
        <row r="5895">
          <cell r="E5895" t="str">
            <v>PB20INV2122</v>
          </cell>
          <cell r="F5895" t="str">
            <v>Supreme Computers india Pvt Ltd</v>
          </cell>
          <cell r="G5895" t="str">
            <v>Coimbatore</v>
          </cell>
        </row>
        <row r="5896">
          <cell r="E5896" t="str">
            <v>PB20INV2122</v>
          </cell>
          <cell r="F5896" t="str">
            <v>Supreme Computers india Pvt Ltd</v>
          </cell>
          <cell r="G5896" t="str">
            <v>Coimbatore</v>
          </cell>
        </row>
        <row r="5897">
          <cell r="E5897" t="str">
            <v>PB20INV2122</v>
          </cell>
          <cell r="F5897" t="str">
            <v>Supreme Computers india Pvt Ltd</v>
          </cell>
          <cell r="G5897" t="str">
            <v>Coimbatore</v>
          </cell>
        </row>
        <row r="5898">
          <cell r="E5898" t="str">
            <v>PB20INV2122</v>
          </cell>
          <cell r="F5898" t="str">
            <v>Supreme Computers india Pvt Ltd</v>
          </cell>
          <cell r="G5898" t="str">
            <v>Coimbatore</v>
          </cell>
        </row>
        <row r="5899">
          <cell r="E5899" t="str">
            <v>PB20INV2112</v>
          </cell>
          <cell r="F5899" t="str">
            <v>Micro Comp Inc</v>
          </cell>
          <cell r="G5899" t="str">
            <v>Bangalore</v>
          </cell>
        </row>
        <row r="5900">
          <cell r="E5900" t="str">
            <v>PB20INV2112</v>
          </cell>
          <cell r="F5900" t="str">
            <v>Micro Comp Inc</v>
          </cell>
          <cell r="G5900" t="str">
            <v>Bangalore</v>
          </cell>
        </row>
        <row r="5901">
          <cell r="E5901" t="str">
            <v>PB20INV2123</v>
          </cell>
          <cell r="F5901" t="str">
            <v>Supreme Computers india Pvt Ltd</v>
          </cell>
          <cell r="G5901" t="str">
            <v>Coimbatore</v>
          </cell>
        </row>
        <row r="5902">
          <cell r="E5902" t="str">
            <v>PB20INV2123</v>
          </cell>
          <cell r="F5902" t="str">
            <v>Supreme Computers india Pvt Ltd</v>
          </cell>
          <cell r="G5902" t="str">
            <v>Coimbatore</v>
          </cell>
        </row>
        <row r="5903">
          <cell r="E5903" t="str">
            <v>PB20INV2123</v>
          </cell>
          <cell r="F5903" t="str">
            <v>Supreme Computers india Pvt Ltd</v>
          </cell>
          <cell r="G5903" t="str">
            <v>Coimbatore</v>
          </cell>
        </row>
        <row r="5904">
          <cell r="E5904" t="str">
            <v>PB20INV2128</v>
          </cell>
          <cell r="F5904" t="str">
            <v>AASHITECH</v>
          </cell>
          <cell r="G5904" t="str">
            <v>Mumbai</v>
          </cell>
        </row>
        <row r="5905">
          <cell r="E5905" t="str">
            <v>PB20INV2128</v>
          </cell>
          <cell r="F5905" t="str">
            <v>AASHITECH</v>
          </cell>
          <cell r="G5905" t="str">
            <v>Mumbai</v>
          </cell>
        </row>
        <row r="5906">
          <cell r="E5906" t="str">
            <v>PB20INV2126</v>
          </cell>
          <cell r="F5906" t="str">
            <v>Turbonet Systems Private Limited</v>
          </cell>
          <cell r="G5906" t="str">
            <v>Mumbai</v>
          </cell>
        </row>
        <row r="5907">
          <cell r="E5907" t="str">
            <v>PB20INV2126</v>
          </cell>
          <cell r="F5907" t="str">
            <v>Turbonet Systems Private Limited</v>
          </cell>
          <cell r="G5907" t="str">
            <v>Mumbai</v>
          </cell>
        </row>
        <row r="5908">
          <cell r="E5908" t="str">
            <v>PB20INV2125</v>
          </cell>
          <cell r="F5908" t="str">
            <v>Aegis Infoware Private Limited</v>
          </cell>
          <cell r="G5908" t="str">
            <v>Ahmedabad</v>
          </cell>
        </row>
        <row r="5909">
          <cell r="E5909" t="str">
            <v>PB20INV2125</v>
          </cell>
          <cell r="F5909" t="str">
            <v>Aegis Infoware Private Limited</v>
          </cell>
          <cell r="G5909" t="str">
            <v>Ahmedabad</v>
          </cell>
        </row>
        <row r="5910">
          <cell r="E5910" t="str">
            <v>PB20INV2135</v>
          </cell>
          <cell r="F5910" t="str">
            <v>Max Hypermarket India Pvt Ltd</v>
          </cell>
          <cell r="G5910" t="str">
            <v>Bangalore</v>
          </cell>
        </row>
        <row r="5911">
          <cell r="E5911" t="str">
            <v>PB20INV2135</v>
          </cell>
          <cell r="F5911" t="str">
            <v>Max Hypermarket India Pvt Ltd</v>
          </cell>
          <cell r="G5911" t="str">
            <v>Bangalore</v>
          </cell>
        </row>
        <row r="5912">
          <cell r="E5912" t="str">
            <v>PB20INV2135</v>
          </cell>
          <cell r="F5912" t="str">
            <v>Max Hypermarket India Pvt Ltd</v>
          </cell>
          <cell r="G5912" t="str">
            <v>Bangalore</v>
          </cell>
        </row>
        <row r="5913">
          <cell r="E5913" t="str">
            <v>PB20INV2135</v>
          </cell>
          <cell r="F5913" t="str">
            <v>Max Hypermarket India Pvt Ltd</v>
          </cell>
          <cell r="G5913" t="str">
            <v>Bangalore</v>
          </cell>
        </row>
        <row r="5914">
          <cell r="E5914" t="str">
            <v>PB20INV2121</v>
          </cell>
          <cell r="F5914" t="str">
            <v>Relaince Retail Limited</v>
          </cell>
          <cell r="G5914" t="str">
            <v>New Delhi</v>
          </cell>
        </row>
        <row r="5915">
          <cell r="E5915" t="str">
            <v>PB20INV2133</v>
          </cell>
          <cell r="F5915" t="str">
            <v>Aegis Infoware Private Limited</v>
          </cell>
          <cell r="G5915" t="str">
            <v>Ahmedabad</v>
          </cell>
        </row>
        <row r="5916">
          <cell r="E5916" t="str">
            <v>PB20INV2133</v>
          </cell>
          <cell r="F5916" t="str">
            <v>Aegis Infoware Private Limited</v>
          </cell>
          <cell r="G5916" t="str">
            <v>Ahmedabad</v>
          </cell>
        </row>
        <row r="5917">
          <cell r="E5917" t="str">
            <v>PB20INV2133</v>
          </cell>
          <cell r="F5917" t="str">
            <v>Aegis Infoware Private Limited</v>
          </cell>
          <cell r="G5917" t="str">
            <v>Ahmedabad</v>
          </cell>
        </row>
        <row r="5918">
          <cell r="E5918" t="str">
            <v>PB20INV2133</v>
          </cell>
          <cell r="F5918" t="str">
            <v>Aegis Infoware Private Limited</v>
          </cell>
          <cell r="G5918" t="str">
            <v>Ahmedabad</v>
          </cell>
        </row>
        <row r="5919">
          <cell r="E5919" t="str">
            <v>PB20INV2133</v>
          </cell>
          <cell r="F5919" t="str">
            <v>Aegis Infoware Private Limited</v>
          </cell>
          <cell r="G5919" t="str">
            <v>Ahmedabad</v>
          </cell>
        </row>
        <row r="5920">
          <cell r="E5920" t="str">
            <v>PB20INV2134</v>
          </cell>
          <cell r="F5920" t="str">
            <v>Hardcastle Restaurants Pvt Ltd</v>
          </cell>
          <cell r="G5920" t="str">
            <v>Mumbai</v>
          </cell>
        </row>
        <row r="5921">
          <cell r="E5921" t="str">
            <v>PB20INV2134</v>
          </cell>
          <cell r="F5921" t="str">
            <v>Hardcastle Restaurants Pvt Ltd</v>
          </cell>
          <cell r="G5921" t="str">
            <v>Mumbai</v>
          </cell>
        </row>
        <row r="5922">
          <cell r="E5922" t="str">
            <v>PB20INV2134</v>
          </cell>
          <cell r="F5922" t="str">
            <v>Hardcastle Restaurants Pvt Ltd</v>
          </cell>
          <cell r="G5922" t="str">
            <v>Mumbai</v>
          </cell>
        </row>
        <row r="5923">
          <cell r="E5923" t="str">
            <v>PB20INV2132</v>
          </cell>
          <cell r="F5923" t="str">
            <v>Hardcastle Restaurants Pvt Ltd</v>
          </cell>
          <cell r="G5923" t="str">
            <v>Hyderabad</v>
          </cell>
        </row>
        <row r="5924">
          <cell r="E5924" t="str">
            <v>PB20INV2132</v>
          </cell>
          <cell r="F5924" t="str">
            <v>Hardcastle Restaurants Pvt Ltd</v>
          </cell>
          <cell r="G5924" t="str">
            <v>Hyderabad</v>
          </cell>
        </row>
        <row r="5925">
          <cell r="E5925" t="str">
            <v>PB20INV2132</v>
          </cell>
          <cell r="F5925" t="str">
            <v>Hardcastle Restaurants Pvt Ltd</v>
          </cell>
          <cell r="G5925" t="str">
            <v>Hyderabad</v>
          </cell>
        </row>
        <row r="5926">
          <cell r="E5926" t="str">
            <v>PB20INV2131</v>
          </cell>
          <cell r="F5926" t="str">
            <v>AASHITECH</v>
          </cell>
          <cell r="G5926" t="str">
            <v>Mumbai</v>
          </cell>
        </row>
        <row r="5927">
          <cell r="E5927" t="str">
            <v>PB20INV2131</v>
          </cell>
          <cell r="F5927" t="str">
            <v>AASHITECH</v>
          </cell>
          <cell r="G5927" t="str">
            <v>Mumbai</v>
          </cell>
        </row>
        <row r="5928">
          <cell r="E5928" t="str">
            <v>PB20INV2131</v>
          </cell>
          <cell r="F5928" t="str">
            <v>AASHITECH</v>
          </cell>
          <cell r="G5928" t="str">
            <v>Mumbai</v>
          </cell>
        </row>
        <row r="5929">
          <cell r="E5929" t="str">
            <v>PB20INV2130</v>
          </cell>
          <cell r="F5929" t="str">
            <v>AASHITECH</v>
          </cell>
          <cell r="G5929" t="str">
            <v>Mumbai</v>
          </cell>
        </row>
        <row r="5930">
          <cell r="E5930" t="str">
            <v>PB20INV2130</v>
          </cell>
          <cell r="F5930" t="str">
            <v>AASHITECH</v>
          </cell>
          <cell r="G5930" t="str">
            <v>Mumbai</v>
          </cell>
        </row>
        <row r="5931">
          <cell r="E5931" t="str">
            <v>PB20INV2119</v>
          </cell>
          <cell r="F5931" t="str">
            <v>Trent limited</v>
          </cell>
          <cell r="G5931" t="str">
            <v>Pune</v>
          </cell>
        </row>
        <row r="5932">
          <cell r="E5932" t="str">
            <v>PB20INV2113</v>
          </cell>
          <cell r="F5932" t="str">
            <v>Quinta Systems Pvt Ltd</v>
          </cell>
          <cell r="G5932" t="str">
            <v>Bangalore</v>
          </cell>
        </row>
        <row r="5933">
          <cell r="E5933" t="str">
            <v>PB20INV2113</v>
          </cell>
          <cell r="F5933" t="str">
            <v>Quinta Systems Pvt Ltd</v>
          </cell>
          <cell r="G5933" t="str">
            <v>Bangalore</v>
          </cell>
        </row>
        <row r="5934">
          <cell r="E5934" t="str">
            <v>PB20INV2113</v>
          </cell>
          <cell r="F5934" t="str">
            <v>Quinta Systems Pvt Ltd</v>
          </cell>
          <cell r="G5934" t="str">
            <v>Bangalore</v>
          </cell>
        </row>
        <row r="5935">
          <cell r="E5935" t="str">
            <v>PB20INV2127</v>
          </cell>
          <cell r="F5935" t="str">
            <v>Relaince Projects &amp; Property Management Services Limited</v>
          </cell>
          <cell r="G5935" t="str">
            <v>Mumbai</v>
          </cell>
        </row>
        <row r="5936">
          <cell r="E5936" t="str">
            <v>PB20INV2127</v>
          </cell>
          <cell r="F5936" t="str">
            <v>Relaince Projects &amp; Property Management Services Limited</v>
          </cell>
          <cell r="G5936" t="str">
            <v>Mumbai</v>
          </cell>
        </row>
        <row r="5937">
          <cell r="E5937" t="str">
            <v>PB20INV2127</v>
          </cell>
          <cell r="F5937" t="str">
            <v>Relaince Projects &amp; Property Management Services Limited</v>
          </cell>
          <cell r="G5937" t="str">
            <v>Mumbai</v>
          </cell>
        </row>
        <row r="5938">
          <cell r="E5938" t="str">
            <v>PB20INV2127</v>
          </cell>
          <cell r="F5938" t="str">
            <v>Relaince Projects &amp; Property Management Services Limited</v>
          </cell>
          <cell r="G5938" t="str">
            <v>Mumbai</v>
          </cell>
        </row>
        <row r="5939">
          <cell r="E5939" t="str">
            <v>PB20INV2111</v>
          </cell>
          <cell r="F5939" t="str">
            <v>Tata Consumer Projects Limited</v>
          </cell>
          <cell r="G5939" t="str">
            <v>Bangalore</v>
          </cell>
        </row>
        <row r="5940">
          <cell r="E5940" t="str">
            <v>PB20INV2111</v>
          </cell>
          <cell r="F5940" t="str">
            <v>Tata Consumer Projects Limited</v>
          </cell>
          <cell r="G5940" t="str">
            <v>Bangalore</v>
          </cell>
        </row>
        <row r="5941">
          <cell r="E5941" t="str">
            <v>PB20INV2111</v>
          </cell>
          <cell r="F5941" t="str">
            <v>Tata Consumer Projects Limited</v>
          </cell>
          <cell r="G5941" t="str">
            <v>Bangalore</v>
          </cell>
        </row>
        <row r="5942">
          <cell r="E5942" t="str">
            <v>PB20INV2111</v>
          </cell>
          <cell r="F5942" t="str">
            <v>Tata Consumer Projects Limited</v>
          </cell>
          <cell r="G5942" t="str">
            <v>Bangalore</v>
          </cell>
        </row>
        <row r="5943">
          <cell r="E5943" t="str">
            <v>PB20INV2111</v>
          </cell>
          <cell r="F5943" t="str">
            <v>Tata Consumer Projects Limited</v>
          </cell>
          <cell r="G5943" t="str">
            <v>Bangalore</v>
          </cell>
        </row>
        <row r="5944">
          <cell r="E5944" t="str">
            <v>PB20INV2111</v>
          </cell>
          <cell r="F5944" t="str">
            <v>Tata Consumer Projects Limited</v>
          </cell>
          <cell r="G5944" t="str">
            <v>Bangalore</v>
          </cell>
        </row>
        <row r="5945">
          <cell r="E5945" t="str">
            <v>PB20INV2111</v>
          </cell>
          <cell r="F5945" t="str">
            <v>Tata Consumer Projects Limited</v>
          </cell>
          <cell r="G5945" t="str">
            <v>Bangalore</v>
          </cell>
        </row>
        <row r="5946">
          <cell r="E5946" t="str">
            <v>PB20INV2114</v>
          </cell>
          <cell r="F5946" t="str">
            <v>Hollasons Trading Company Private Limited</v>
          </cell>
          <cell r="G5946" t="str">
            <v>Bangalore</v>
          </cell>
        </row>
        <row r="5947">
          <cell r="E5947" t="str">
            <v>PB20INV2114</v>
          </cell>
          <cell r="F5947" t="str">
            <v>Hollasons Trading Company Private Limited</v>
          </cell>
          <cell r="G5947" t="str">
            <v>Bangalore</v>
          </cell>
        </row>
        <row r="5948">
          <cell r="E5948" t="str">
            <v>PB20INV2114</v>
          </cell>
          <cell r="F5948" t="str">
            <v>Hollasons Trading Company Private Limited</v>
          </cell>
          <cell r="G5948" t="str">
            <v>Bangalore</v>
          </cell>
        </row>
        <row r="5949">
          <cell r="E5949" t="str">
            <v>PB20INV2129</v>
          </cell>
          <cell r="F5949" t="str">
            <v>Hollasons Trading Company Private Limited</v>
          </cell>
          <cell r="G5949" t="str">
            <v>Bangalore</v>
          </cell>
        </row>
        <row r="5950">
          <cell r="E5950" t="str">
            <v>QB20INV0925</v>
          </cell>
          <cell r="F5950" t="str">
            <v>Instakart Services Private Limited</v>
          </cell>
          <cell r="G5950" t="str">
            <v>Cuttack</v>
          </cell>
        </row>
        <row r="5951">
          <cell r="E5951" t="str">
            <v>QB20INV0925</v>
          </cell>
          <cell r="F5951" t="str">
            <v>Instakart Services Private Limited</v>
          </cell>
          <cell r="G5951" t="str">
            <v>Cuttack</v>
          </cell>
        </row>
        <row r="5952">
          <cell r="E5952" t="str">
            <v>QBLR/DEMO/OUT/0296</v>
          </cell>
          <cell r="F5952" t="str">
            <v>Communications Test Design India Pvt Ltd</v>
          </cell>
          <cell r="G5952" t="str">
            <v>Mumbai</v>
          </cell>
        </row>
        <row r="5953">
          <cell r="E5953" t="str">
            <v>QBLR/NR/2021/0187</v>
          </cell>
          <cell r="F5953" t="str">
            <v>Instakart Services Private Limited</v>
          </cell>
          <cell r="G5953" t="str">
            <v>Kolar</v>
          </cell>
        </row>
        <row r="5954">
          <cell r="E5954" t="str">
            <v>PB20INV2142</v>
          </cell>
          <cell r="F5954" t="str">
            <v>Micro Comp Inc</v>
          </cell>
          <cell r="G5954" t="str">
            <v>Bangalore</v>
          </cell>
        </row>
        <row r="5955">
          <cell r="E5955" t="str">
            <v>PB20INV2142</v>
          </cell>
          <cell r="F5955" t="str">
            <v>Micro Comp Inc</v>
          </cell>
          <cell r="G5955" t="str">
            <v>Bangalore</v>
          </cell>
        </row>
        <row r="5956">
          <cell r="E5956" t="str">
            <v>PB20INV2142</v>
          </cell>
          <cell r="F5956" t="str">
            <v>Micro Comp Inc</v>
          </cell>
          <cell r="G5956" t="str">
            <v>Bangalore</v>
          </cell>
        </row>
        <row r="5957">
          <cell r="E5957" t="str">
            <v>PB20INV2174</v>
          </cell>
          <cell r="F5957" t="str">
            <v>Micro Comp Inc</v>
          </cell>
          <cell r="G5957" t="str">
            <v>Bangalore</v>
          </cell>
        </row>
        <row r="5958">
          <cell r="E5958" t="str">
            <v>PB20INV2143</v>
          </cell>
          <cell r="F5958" t="str">
            <v>Classic Technologies</v>
          </cell>
          <cell r="G5958" t="str">
            <v>Bangalore</v>
          </cell>
        </row>
        <row r="5959">
          <cell r="E5959" t="str">
            <v>PB20INV2143</v>
          </cell>
          <cell r="F5959" t="str">
            <v>Classic Technologies</v>
          </cell>
          <cell r="G5959" t="str">
            <v>Bangalore</v>
          </cell>
        </row>
        <row r="5960">
          <cell r="E5960" t="str">
            <v>PB20INV2143</v>
          </cell>
          <cell r="F5960" t="str">
            <v>Classic Technologies</v>
          </cell>
          <cell r="G5960" t="str">
            <v>Bangalore</v>
          </cell>
        </row>
        <row r="5961">
          <cell r="E5961" t="str">
            <v>PB20INV2143</v>
          </cell>
          <cell r="F5961" t="str">
            <v>Classic Technologies</v>
          </cell>
          <cell r="G5961" t="str">
            <v>Bangalore</v>
          </cell>
        </row>
        <row r="5962">
          <cell r="E5962" t="str">
            <v>PB20INV2146</v>
          </cell>
          <cell r="F5962" t="str">
            <v>Trent limited</v>
          </cell>
          <cell r="G5962" t="str">
            <v>Indore</v>
          </cell>
        </row>
        <row r="5963">
          <cell r="E5963" t="str">
            <v>PB20INV2146</v>
          </cell>
          <cell r="F5963" t="str">
            <v>Trent limited</v>
          </cell>
          <cell r="G5963" t="str">
            <v>Indore</v>
          </cell>
        </row>
        <row r="5964">
          <cell r="E5964" t="str">
            <v>PB20INV2145</v>
          </cell>
          <cell r="F5964" t="str">
            <v>Natures Basket Limited</v>
          </cell>
          <cell r="G5964" t="str">
            <v>Kolkata</v>
          </cell>
        </row>
        <row r="5965">
          <cell r="E5965" t="str">
            <v>PB20INV2145</v>
          </cell>
          <cell r="F5965" t="str">
            <v>Natures Basket Limited</v>
          </cell>
          <cell r="G5965" t="str">
            <v>Kolkata</v>
          </cell>
        </row>
        <row r="5966">
          <cell r="E5966" t="str">
            <v>PB20INV2145</v>
          </cell>
          <cell r="F5966" t="str">
            <v>Natures Basket Limited</v>
          </cell>
          <cell r="G5966" t="str">
            <v>Kolkata</v>
          </cell>
        </row>
        <row r="5967">
          <cell r="E5967" t="str">
            <v>PB20INV2145</v>
          </cell>
          <cell r="F5967" t="str">
            <v>Natures Basket Limited</v>
          </cell>
          <cell r="G5967" t="str">
            <v>Kolkata</v>
          </cell>
        </row>
        <row r="5968">
          <cell r="E5968" t="str">
            <v>PB20INV2145</v>
          </cell>
          <cell r="F5968" t="str">
            <v>Natures Basket Limited</v>
          </cell>
          <cell r="G5968" t="str">
            <v>Kolkata</v>
          </cell>
        </row>
        <row r="5969">
          <cell r="E5969" t="str">
            <v>PB20INV2145</v>
          </cell>
          <cell r="F5969" t="str">
            <v>Natures Basket Limited</v>
          </cell>
          <cell r="G5969" t="str">
            <v>Kolkata</v>
          </cell>
        </row>
        <row r="5970">
          <cell r="E5970" t="str">
            <v>PB20INV2145</v>
          </cell>
          <cell r="F5970" t="str">
            <v>Natures Basket Limited</v>
          </cell>
          <cell r="G5970" t="str">
            <v>Kolkata</v>
          </cell>
        </row>
        <row r="5971">
          <cell r="E5971" t="str">
            <v>PB20INV2145</v>
          </cell>
          <cell r="F5971" t="str">
            <v>Natures Basket Limited</v>
          </cell>
          <cell r="G5971" t="str">
            <v>Kolkata</v>
          </cell>
        </row>
        <row r="5972">
          <cell r="E5972" t="str">
            <v>PB20INV2145</v>
          </cell>
          <cell r="F5972" t="str">
            <v>Natures Basket Limited</v>
          </cell>
          <cell r="G5972" t="str">
            <v>Kolkata</v>
          </cell>
        </row>
        <row r="5973">
          <cell r="E5973" t="str">
            <v>PB20INV2145</v>
          </cell>
          <cell r="F5973" t="str">
            <v>Natures Basket Limited</v>
          </cell>
          <cell r="G5973" t="str">
            <v>Kolkata</v>
          </cell>
        </row>
        <row r="5974">
          <cell r="E5974" t="str">
            <v>PB20INV2144</v>
          </cell>
          <cell r="F5974" t="str">
            <v>Supreme Computers india Pvt Ltd</v>
          </cell>
          <cell r="G5974" t="str">
            <v>Chennai</v>
          </cell>
        </row>
        <row r="5975">
          <cell r="E5975" t="str">
            <v>PB20INV2144</v>
          </cell>
          <cell r="F5975" t="str">
            <v>Supreme Computers india Pvt Ltd</v>
          </cell>
          <cell r="G5975" t="str">
            <v>Chennai</v>
          </cell>
        </row>
        <row r="5976">
          <cell r="E5976" t="str">
            <v>PB20INV2141</v>
          </cell>
          <cell r="F5976" t="str">
            <v>AASHITECH</v>
          </cell>
          <cell r="G5976" t="str">
            <v>Mumbai</v>
          </cell>
        </row>
        <row r="5977">
          <cell r="E5977" t="str">
            <v>PB20INV2141</v>
          </cell>
          <cell r="F5977" t="str">
            <v>AASHITECH</v>
          </cell>
          <cell r="G5977" t="str">
            <v>Mumbai</v>
          </cell>
        </row>
        <row r="5978">
          <cell r="E5978" t="str">
            <v>PB20INV2141</v>
          </cell>
          <cell r="F5978" t="str">
            <v>AASHITECH</v>
          </cell>
          <cell r="G5978" t="str">
            <v>Mumbai</v>
          </cell>
        </row>
        <row r="5979">
          <cell r="E5979" t="str">
            <v>PB20INV2147</v>
          </cell>
          <cell r="F5979" t="str">
            <v>Tata Starbucks Pvt Ltd</v>
          </cell>
          <cell r="G5979" t="str">
            <v>Noida</v>
          </cell>
        </row>
        <row r="5980">
          <cell r="E5980" t="str">
            <v>PB20INV2147</v>
          </cell>
          <cell r="F5980" t="str">
            <v>Tata Starbucks Pvt Ltd</v>
          </cell>
          <cell r="G5980" t="str">
            <v>Noida</v>
          </cell>
        </row>
        <row r="5981">
          <cell r="E5981" t="str">
            <v>PB20INV2137</v>
          </cell>
          <cell r="F5981" t="str">
            <v>AASHITECH</v>
          </cell>
          <cell r="G5981" t="str">
            <v>Mumbai/Haridhwar</v>
          </cell>
        </row>
        <row r="5982">
          <cell r="E5982" t="str">
            <v>PB20INV2137</v>
          </cell>
          <cell r="F5982" t="str">
            <v>AASHITECH</v>
          </cell>
          <cell r="G5982" t="str">
            <v>Mumbai/Haridhwar</v>
          </cell>
        </row>
        <row r="5983">
          <cell r="E5983" t="str">
            <v>PB20INV2137</v>
          </cell>
          <cell r="F5983" t="str">
            <v>AASHITECH</v>
          </cell>
          <cell r="G5983" t="str">
            <v>Mumbai/Zaheerabad</v>
          </cell>
        </row>
        <row r="5984">
          <cell r="E5984" t="str">
            <v>PB20INV2137</v>
          </cell>
          <cell r="F5984" t="str">
            <v>AASHITECH</v>
          </cell>
          <cell r="G5984" t="str">
            <v>Mumbai/Zaheerabad</v>
          </cell>
        </row>
        <row r="5985">
          <cell r="E5985" t="str">
            <v>PB20INV2149</v>
          </cell>
          <cell r="F5985" t="str">
            <v>Aditya Birla Fashion retail Ltd</v>
          </cell>
          <cell r="G5985" t="str">
            <v>Bangalore</v>
          </cell>
        </row>
        <row r="5986">
          <cell r="E5986" t="str">
            <v>PB20INV2148</v>
          </cell>
          <cell r="F5986" t="str">
            <v>Max Hypermarket India Pvt Ltd</v>
          </cell>
          <cell r="G5986" t="str">
            <v>Bangalore</v>
          </cell>
        </row>
        <row r="5987">
          <cell r="E5987" t="str">
            <v>PB20INV2152</v>
          </cell>
          <cell r="F5987" t="str">
            <v>Trent limited</v>
          </cell>
          <cell r="G5987" t="str">
            <v>Palghar</v>
          </cell>
        </row>
        <row r="5988">
          <cell r="E5988" t="str">
            <v>PB20INV2152</v>
          </cell>
          <cell r="F5988" t="str">
            <v>Trent limited</v>
          </cell>
          <cell r="G5988" t="str">
            <v>Palghar</v>
          </cell>
        </row>
        <row r="5989">
          <cell r="E5989" t="str">
            <v>PB20INV2152</v>
          </cell>
          <cell r="F5989" t="str">
            <v>Trent limited</v>
          </cell>
          <cell r="G5989" t="str">
            <v>Palghar</v>
          </cell>
        </row>
        <row r="5990">
          <cell r="E5990" t="str">
            <v>PB20INV2152</v>
          </cell>
          <cell r="F5990" t="str">
            <v>Trent limited</v>
          </cell>
          <cell r="G5990" t="str">
            <v>Palghar</v>
          </cell>
        </row>
        <row r="5991">
          <cell r="E5991" t="str">
            <v>PB20INV2152</v>
          </cell>
          <cell r="F5991" t="str">
            <v>Trent limited</v>
          </cell>
          <cell r="G5991" t="str">
            <v>Palghar</v>
          </cell>
        </row>
        <row r="5992">
          <cell r="E5992" t="str">
            <v>PB20INV2152</v>
          </cell>
          <cell r="F5992" t="str">
            <v>Trent limited</v>
          </cell>
          <cell r="G5992" t="str">
            <v>Palghar</v>
          </cell>
        </row>
        <row r="5993">
          <cell r="E5993" t="str">
            <v>PB20INV2152</v>
          </cell>
          <cell r="F5993" t="str">
            <v>Trent limited</v>
          </cell>
          <cell r="G5993" t="str">
            <v>Palghar</v>
          </cell>
        </row>
        <row r="5994">
          <cell r="E5994" t="str">
            <v>PB20INV2152</v>
          </cell>
          <cell r="F5994" t="str">
            <v>Trent limited</v>
          </cell>
          <cell r="G5994" t="str">
            <v>Palghar</v>
          </cell>
        </row>
        <row r="5995">
          <cell r="E5995" t="str">
            <v>PB20INV2140</v>
          </cell>
          <cell r="F5995" t="str">
            <v>Trent hypermarket Pvt Ltd</v>
          </cell>
          <cell r="G5995" t="str">
            <v>Bangalore</v>
          </cell>
        </row>
        <row r="5996">
          <cell r="E5996" t="str">
            <v>PB20INV2140</v>
          </cell>
          <cell r="F5996" t="str">
            <v>Trent hypermarket Pvt Ltd</v>
          </cell>
          <cell r="G5996" t="str">
            <v>Bangalore</v>
          </cell>
        </row>
        <row r="5997">
          <cell r="E5997" t="str">
            <v>PB20INV2151</v>
          </cell>
          <cell r="F5997" t="str">
            <v>Trent hypermarket Pvt Ltd</v>
          </cell>
          <cell r="G5997" t="str">
            <v>Pune</v>
          </cell>
        </row>
        <row r="5998">
          <cell r="E5998" t="str">
            <v>PB20INV2150</v>
          </cell>
          <cell r="F5998" t="str">
            <v>Trent hypermarket Pvt Ltd</v>
          </cell>
          <cell r="G5998" t="str">
            <v>Pune</v>
          </cell>
        </row>
        <row r="5999">
          <cell r="E5999" t="str">
            <v>PB20INV2150</v>
          </cell>
          <cell r="F5999" t="str">
            <v>Trent hypermarket Pvt Ltd</v>
          </cell>
          <cell r="G5999" t="str">
            <v>Pune</v>
          </cell>
        </row>
        <row r="6000">
          <cell r="E6000" t="str">
            <v>PB20INV2150</v>
          </cell>
          <cell r="F6000" t="str">
            <v>Trent hypermarket Pvt Ltd</v>
          </cell>
          <cell r="G6000" t="str">
            <v>Pune</v>
          </cell>
        </row>
        <row r="6001">
          <cell r="E6001" t="str">
            <v>PB20INV2150</v>
          </cell>
          <cell r="F6001" t="str">
            <v>Trent hypermarket Pvt Ltd</v>
          </cell>
          <cell r="G6001" t="str">
            <v>Pune</v>
          </cell>
        </row>
        <row r="6002">
          <cell r="E6002" t="str">
            <v>PB20INV2150</v>
          </cell>
          <cell r="F6002" t="str">
            <v>Trent hypermarket Pvt Ltd</v>
          </cell>
          <cell r="G6002" t="str">
            <v>Pune</v>
          </cell>
        </row>
        <row r="6003">
          <cell r="E6003" t="str">
            <v>PB20INV2136</v>
          </cell>
          <cell r="F6003" t="str">
            <v>Burger king India Pvt Ltd</v>
          </cell>
          <cell r="G6003" t="str">
            <v>Bangalore</v>
          </cell>
        </row>
        <row r="6004">
          <cell r="E6004" t="str">
            <v>PB20INV2165</v>
          </cell>
          <cell r="F6004" t="str">
            <v>Relaince retail Limited</v>
          </cell>
          <cell r="G6004" t="str">
            <v>New Delhi</v>
          </cell>
        </row>
        <row r="6005">
          <cell r="E6005" t="str">
            <v>PB20INV2164</v>
          </cell>
          <cell r="F6005" t="str">
            <v>Micro Comp Inc</v>
          </cell>
          <cell r="G6005" t="str">
            <v>Bangalore</v>
          </cell>
        </row>
        <row r="6006">
          <cell r="E6006" t="str">
            <v>PB20INV2161</v>
          </cell>
          <cell r="F6006" t="str">
            <v>AASHITECH</v>
          </cell>
          <cell r="G6006" t="str">
            <v>Ranchi</v>
          </cell>
        </row>
        <row r="6007">
          <cell r="E6007" t="str">
            <v>PB20INV2161</v>
          </cell>
          <cell r="F6007" t="str">
            <v>AASHITECH</v>
          </cell>
          <cell r="G6007" t="str">
            <v>Ranchi</v>
          </cell>
        </row>
        <row r="6008">
          <cell r="E6008" t="str">
            <v>PB20INV2161</v>
          </cell>
          <cell r="F6008" t="str">
            <v>AASHITECH</v>
          </cell>
          <cell r="G6008" t="str">
            <v>Ranchi</v>
          </cell>
        </row>
        <row r="6009">
          <cell r="E6009" t="str">
            <v>PB20INV2166</v>
          </cell>
          <cell r="F6009" t="str">
            <v>AASHITECH</v>
          </cell>
          <cell r="G6009" t="str">
            <v>Mumbai</v>
          </cell>
        </row>
        <row r="6010">
          <cell r="E6010" t="str">
            <v>PB20INV2166</v>
          </cell>
          <cell r="F6010" t="str">
            <v>AASHITECH</v>
          </cell>
          <cell r="G6010" t="str">
            <v>Mumbai</v>
          </cell>
        </row>
        <row r="6011">
          <cell r="E6011" t="str">
            <v>PB20INV2166</v>
          </cell>
          <cell r="F6011" t="str">
            <v>AASHITECH</v>
          </cell>
          <cell r="G6011" t="str">
            <v>Mumbai</v>
          </cell>
        </row>
        <row r="6012">
          <cell r="E6012" t="str">
            <v>PB20INV2166</v>
          </cell>
          <cell r="F6012" t="str">
            <v>AASHITECH</v>
          </cell>
          <cell r="G6012" t="str">
            <v>Mumbai</v>
          </cell>
        </row>
        <row r="6013">
          <cell r="E6013" t="str">
            <v>PB20INV2160</v>
          </cell>
          <cell r="F6013" t="str">
            <v>AASHITECH</v>
          </cell>
          <cell r="G6013" t="str">
            <v>Guwahati</v>
          </cell>
        </row>
        <row r="6014">
          <cell r="E6014" t="str">
            <v>PB20INV2160</v>
          </cell>
          <cell r="F6014" t="str">
            <v>AASHITECH</v>
          </cell>
          <cell r="G6014" t="str">
            <v>Guwahati</v>
          </cell>
        </row>
        <row r="6015">
          <cell r="E6015" t="str">
            <v>PB20INV2160</v>
          </cell>
          <cell r="F6015" t="str">
            <v>AASHITECH</v>
          </cell>
          <cell r="G6015" t="str">
            <v>Guwahati</v>
          </cell>
        </row>
        <row r="6016">
          <cell r="E6016" t="str">
            <v>PB20INV2168</v>
          </cell>
          <cell r="F6016" t="str">
            <v>Equinox India Enterprises</v>
          </cell>
          <cell r="G6016" t="str">
            <v>Goa</v>
          </cell>
        </row>
        <row r="6017">
          <cell r="E6017" t="str">
            <v>PB20INV2168</v>
          </cell>
          <cell r="F6017" t="str">
            <v>Equinox India Enterprises</v>
          </cell>
          <cell r="G6017" t="str">
            <v>Goa</v>
          </cell>
        </row>
        <row r="6018">
          <cell r="E6018" t="str">
            <v>PB20INV2168</v>
          </cell>
          <cell r="F6018" t="str">
            <v>Equinox India Enterprises</v>
          </cell>
          <cell r="G6018" t="str">
            <v>Goa</v>
          </cell>
        </row>
        <row r="6019">
          <cell r="E6019" t="str">
            <v>PB20INV2168</v>
          </cell>
          <cell r="F6019" t="str">
            <v>Equinox India Enterprises</v>
          </cell>
          <cell r="G6019" t="str">
            <v>Goa</v>
          </cell>
        </row>
        <row r="6020">
          <cell r="E6020" t="str">
            <v>PB20INV2168</v>
          </cell>
          <cell r="F6020" t="str">
            <v>Equinox India Enterprises</v>
          </cell>
          <cell r="G6020" t="str">
            <v>Goa</v>
          </cell>
        </row>
        <row r="6021">
          <cell r="E6021" t="str">
            <v>PB20INV2167</v>
          </cell>
          <cell r="F6021" t="str">
            <v>Aegis Infoware Private limited</v>
          </cell>
          <cell r="G6021" t="str">
            <v>Ahmedabad</v>
          </cell>
        </row>
        <row r="6022">
          <cell r="E6022" t="str">
            <v>PB20INV2167</v>
          </cell>
          <cell r="F6022" t="str">
            <v>Aegis Infoware Private limited</v>
          </cell>
          <cell r="G6022" t="str">
            <v>Ahmedabad</v>
          </cell>
        </row>
        <row r="6023">
          <cell r="E6023" t="str">
            <v>PB20INV2167</v>
          </cell>
          <cell r="F6023" t="str">
            <v>Aegis Infoware Private limited</v>
          </cell>
          <cell r="G6023" t="str">
            <v>Ahmedabad</v>
          </cell>
        </row>
        <row r="6024">
          <cell r="E6024" t="str">
            <v>PB20INV2163</v>
          </cell>
          <cell r="F6024" t="str">
            <v>Aegis Infoware Private limited</v>
          </cell>
          <cell r="G6024" t="str">
            <v>Ahmedabad</v>
          </cell>
        </row>
        <row r="6025">
          <cell r="E6025" t="str">
            <v>PB20INV2163</v>
          </cell>
          <cell r="F6025" t="str">
            <v>Aegis Infoware Private limited</v>
          </cell>
          <cell r="G6025" t="str">
            <v>Ahmedabad</v>
          </cell>
        </row>
        <row r="6026">
          <cell r="E6026" t="str">
            <v>PB20INV2163</v>
          </cell>
          <cell r="F6026" t="str">
            <v>Aegis Infoware Private limited</v>
          </cell>
          <cell r="G6026" t="str">
            <v>Ahmedabad</v>
          </cell>
        </row>
        <row r="6027">
          <cell r="E6027" t="str">
            <v>PB20INV2163</v>
          </cell>
          <cell r="F6027" t="str">
            <v>Aegis Infoware Private limited</v>
          </cell>
          <cell r="G6027" t="str">
            <v>Ahmedabad</v>
          </cell>
        </row>
        <row r="6028">
          <cell r="E6028" t="str">
            <v>PB20INV2170</v>
          </cell>
          <cell r="F6028" t="str">
            <v>Trent limited</v>
          </cell>
          <cell r="G6028" t="str">
            <v>Gorakhpur</v>
          </cell>
        </row>
        <row r="6029">
          <cell r="E6029" t="str">
            <v>PB20INV2162</v>
          </cell>
          <cell r="F6029" t="str">
            <v>AASHITECH</v>
          </cell>
          <cell r="G6029" t="str">
            <v>Patna</v>
          </cell>
        </row>
        <row r="6030">
          <cell r="E6030" t="str">
            <v>PB20INV2162</v>
          </cell>
          <cell r="F6030" t="str">
            <v>AASHITECH</v>
          </cell>
          <cell r="G6030" t="str">
            <v>Patna</v>
          </cell>
        </row>
        <row r="6031">
          <cell r="E6031" t="str">
            <v>PB20INV2162</v>
          </cell>
          <cell r="F6031" t="str">
            <v>AASHITECH</v>
          </cell>
          <cell r="G6031" t="str">
            <v>Patna</v>
          </cell>
        </row>
        <row r="6032">
          <cell r="E6032" t="str">
            <v>PB20INV2159</v>
          </cell>
          <cell r="F6032" t="str">
            <v>AASHITECH</v>
          </cell>
          <cell r="G6032" t="str">
            <v>Mumbai</v>
          </cell>
        </row>
        <row r="6033">
          <cell r="E6033" t="str">
            <v>PB20INV2159</v>
          </cell>
          <cell r="F6033" t="str">
            <v>AASHITECH</v>
          </cell>
          <cell r="G6033" t="str">
            <v>Mumbai</v>
          </cell>
        </row>
        <row r="6034">
          <cell r="E6034" t="str">
            <v>PB20INV2155</v>
          </cell>
          <cell r="F6034" t="str">
            <v>PC Technology</v>
          </cell>
          <cell r="G6034" t="str">
            <v>Vijayawada</v>
          </cell>
        </row>
        <row r="6035">
          <cell r="E6035" t="str">
            <v>PB20INV2155</v>
          </cell>
          <cell r="F6035" t="str">
            <v>PC Technology</v>
          </cell>
          <cell r="G6035" t="str">
            <v>Vijayawada</v>
          </cell>
        </row>
        <row r="6036">
          <cell r="E6036" t="str">
            <v>PB20INV2158</v>
          </cell>
          <cell r="F6036" t="str">
            <v>Smart Solutions</v>
          </cell>
          <cell r="G6036" t="str">
            <v>New Delhi</v>
          </cell>
        </row>
        <row r="6037">
          <cell r="E6037" t="str">
            <v>PB20INV2158</v>
          </cell>
          <cell r="F6037" t="str">
            <v>Smart Solutions</v>
          </cell>
          <cell r="G6037" t="str">
            <v>New Delhi</v>
          </cell>
        </row>
        <row r="6038">
          <cell r="E6038" t="str">
            <v>PB20INV2158</v>
          </cell>
          <cell r="F6038" t="str">
            <v>Smart Solutions</v>
          </cell>
          <cell r="G6038" t="str">
            <v>New Delhi</v>
          </cell>
        </row>
        <row r="6039">
          <cell r="E6039" t="str">
            <v>PB20INV2158</v>
          </cell>
          <cell r="F6039" t="str">
            <v>Smart Solutions</v>
          </cell>
          <cell r="G6039" t="str">
            <v>New Delhi</v>
          </cell>
        </row>
        <row r="6040">
          <cell r="E6040" t="str">
            <v>PB20INV2169</v>
          </cell>
          <cell r="F6040" t="str">
            <v>Barcode Technologies</v>
          </cell>
          <cell r="G6040" t="str">
            <v>Mahe</v>
          </cell>
        </row>
        <row r="6041">
          <cell r="E6041" t="str">
            <v>PB20INV2169</v>
          </cell>
          <cell r="F6041" t="str">
            <v>Barcode Technologies</v>
          </cell>
          <cell r="G6041" t="str">
            <v>Mahe</v>
          </cell>
        </row>
        <row r="6042">
          <cell r="E6042" t="str">
            <v>PB20INV2157</v>
          </cell>
          <cell r="F6042" t="str">
            <v>Hollasons Trading Company Pvt Ltd</v>
          </cell>
          <cell r="G6042" t="str">
            <v>Banglore</v>
          </cell>
        </row>
        <row r="6043">
          <cell r="E6043" t="str">
            <v>PB20INV2153</v>
          </cell>
          <cell r="F6043" t="str">
            <v>Quinta Systems Pvt Ltd</v>
          </cell>
          <cell r="G6043" t="str">
            <v>Banglore</v>
          </cell>
        </row>
        <row r="6044">
          <cell r="E6044" t="str">
            <v>PB20INV2154</v>
          </cell>
          <cell r="F6044" t="str">
            <v>Connoiseur Electronics Pvt Ltd</v>
          </cell>
          <cell r="G6044" t="str">
            <v>Banglore</v>
          </cell>
        </row>
        <row r="6045">
          <cell r="E6045" t="str">
            <v>PB20INV2154</v>
          </cell>
          <cell r="F6045" t="str">
            <v>Connoiseur Electronics Pvt Ltd</v>
          </cell>
          <cell r="G6045" t="str">
            <v>Banglore</v>
          </cell>
        </row>
        <row r="6046">
          <cell r="E6046" t="str">
            <v>PB20INV2154</v>
          </cell>
          <cell r="F6046" t="str">
            <v>Connoiseur Electronics Pvt Ltd</v>
          </cell>
          <cell r="G6046" t="str">
            <v>Banglore</v>
          </cell>
        </row>
        <row r="6047">
          <cell r="E6047" t="str">
            <v>PB20INV2154</v>
          </cell>
          <cell r="F6047" t="str">
            <v>Connoiseur Electronics Pvt Ltd</v>
          </cell>
          <cell r="G6047" t="str">
            <v>Banglore</v>
          </cell>
        </row>
        <row r="6048">
          <cell r="E6048" t="str">
            <v>PB20INV2154</v>
          </cell>
          <cell r="F6048" t="str">
            <v>Connoiseur Electronics Pvt Ltd</v>
          </cell>
          <cell r="G6048" t="str">
            <v>Banglore</v>
          </cell>
        </row>
        <row r="6049">
          <cell r="E6049" t="str">
            <v>PB20INV2156</v>
          </cell>
          <cell r="F6049" t="str">
            <v>Bio-Vision Secure Solutions Pvt Ltd</v>
          </cell>
          <cell r="G6049" t="str">
            <v>Chennai</v>
          </cell>
        </row>
        <row r="6050">
          <cell r="E6050" t="str">
            <v>PB20INV2156</v>
          </cell>
          <cell r="F6050" t="str">
            <v>Bio-Vision Secure Solutions Pvt Ltd</v>
          </cell>
          <cell r="G6050" t="str">
            <v>Chennai</v>
          </cell>
        </row>
        <row r="6051">
          <cell r="E6051" t="str">
            <v>BLR/DEMO/OUT/10104</v>
          </cell>
          <cell r="F6051" t="str">
            <v>Barcode technologies</v>
          </cell>
          <cell r="G6051" t="str">
            <v>Cochin</v>
          </cell>
        </row>
        <row r="6052">
          <cell r="E6052" t="str">
            <v>BLR/NR/2021/0204</v>
          </cell>
          <cell r="F6052" t="str">
            <v>Infoaccords technologies</v>
          </cell>
          <cell r="G6052" t="str">
            <v>Chandigarh</v>
          </cell>
        </row>
        <row r="6053">
          <cell r="E6053" t="str">
            <v>PB20STKOUT00048</v>
          </cell>
          <cell r="F6053" t="str">
            <v>Posiflex Technologies India Pvt Ltd</v>
          </cell>
          <cell r="G6053" t="str">
            <v>Mumbai</v>
          </cell>
        </row>
        <row r="6054">
          <cell r="E6054" t="str">
            <v>QB20INV0927</v>
          </cell>
          <cell r="F6054" t="str">
            <v>AVVASHYA CCI LOGISTICS PVT LTD</v>
          </cell>
          <cell r="G6054" t="str">
            <v>Cuttack</v>
          </cell>
        </row>
        <row r="6055">
          <cell r="E6055" t="str">
            <v>QB20INV0927</v>
          </cell>
          <cell r="F6055" t="str">
            <v>AVVASHYA CCI LOGISTICS PVT LTD</v>
          </cell>
          <cell r="G6055" t="str">
            <v>Cuttack</v>
          </cell>
        </row>
        <row r="6056">
          <cell r="E6056" t="str">
            <v>QB20INV0927</v>
          </cell>
          <cell r="F6056" t="str">
            <v>AVVASHYA CCI LOGISTICS PVT LTD</v>
          </cell>
          <cell r="G6056" t="str">
            <v>Cuttack</v>
          </cell>
        </row>
        <row r="6057">
          <cell r="E6057" t="str">
            <v>QB20INV0927</v>
          </cell>
          <cell r="F6057" t="str">
            <v>AVVASHYA CCI LOGISTICS PVT LTD</v>
          </cell>
          <cell r="G6057" t="str">
            <v>Cuttack</v>
          </cell>
        </row>
        <row r="6058">
          <cell r="E6058" t="str">
            <v>QB20INV0928</v>
          </cell>
          <cell r="F6058" t="str">
            <v>Amazon Transportation Services pvt Ltd</v>
          </cell>
          <cell r="G6058" t="str">
            <v>Banglore</v>
          </cell>
        </row>
        <row r="6059">
          <cell r="E6059" t="str">
            <v>QB20INV0928</v>
          </cell>
          <cell r="F6059" t="str">
            <v>Amazon Transportation Services pvt Ltd</v>
          </cell>
          <cell r="G6059" t="str">
            <v>Banglore</v>
          </cell>
        </row>
        <row r="6060">
          <cell r="E6060" t="str">
            <v>QBLR/NR/2021/0189</v>
          </cell>
          <cell r="F6060" t="str">
            <v xml:space="preserve">	Instakart Services Pvt</v>
          </cell>
          <cell r="G6060" t="str">
            <v>Hobli</v>
          </cell>
        </row>
        <row r="6061">
          <cell r="E6061" t="str">
            <v>OBLR/DEMO/OUT/0297</v>
          </cell>
          <cell r="F6061" t="str">
            <v>Communication test design</v>
          </cell>
          <cell r="G6061" t="str">
            <v>Mumbai</v>
          </cell>
        </row>
        <row r="6062">
          <cell r="E6062" t="str">
            <v>OBLR/DEMO/OUT/0297</v>
          </cell>
          <cell r="F6062" t="str">
            <v>Communication test design</v>
          </cell>
          <cell r="G6062" t="str">
            <v>Mumbai</v>
          </cell>
        </row>
        <row r="6063">
          <cell r="E6063" t="str">
            <v>PIT20INV00045</v>
          </cell>
          <cell r="F6063" t="str">
            <v>ALL TRONIX</v>
          </cell>
          <cell r="G6063" t="str">
            <v xml:space="preserve">Banglore </v>
          </cell>
        </row>
        <row r="6064">
          <cell r="E6064" t="str">
            <v>PIT20INV00047</v>
          </cell>
          <cell r="F6064" t="str">
            <v>Biso Developments</v>
          </cell>
          <cell r="G6064" t="str">
            <v>Pune</v>
          </cell>
        </row>
        <row r="6065">
          <cell r="E6065" t="str">
            <v>PIT/DEMO/OUT/0119</v>
          </cell>
          <cell r="F6065" t="str">
            <v>Jendamark india Pvt Ltd</v>
          </cell>
          <cell r="G6065" t="str">
            <v>Pune</v>
          </cell>
        </row>
        <row r="6066">
          <cell r="E6066" t="str">
            <v>PIT/DEMO/OUT/0119</v>
          </cell>
          <cell r="F6066" t="str">
            <v>Jendamark india Pvt Ltd</v>
          </cell>
          <cell r="G6066" t="str">
            <v>Pune</v>
          </cell>
        </row>
        <row r="6067">
          <cell r="E6067" t="str">
            <v>PIT/DEMO/OUT/0119</v>
          </cell>
          <cell r="F6067" t="str">
            <v>Jendamark india Pvt Ltd</v>
          </cell>
          <cell r="G6067" t="str">
            <v>Pune</v>
          </cell>
        </row>
        <row r="6068">
          <cell r="E6068" t="str">
            <v>QB20INV0929</v>
          </cell>
          <cell r="F6068" t="str">
            <v>Atmos Care Pvt Ltd</v>
          </cell>
          <cell r="G6068" t="str">
            <v>Pune</v>
          </cell>
        </row>
        <row r="6069">
          <cell r="E6069" t="str">
            <v>PB20INV2175</v>
          </cell>
          <cell r="F6069" t="str">
            <v>Quinta Systems Pvt Ltd</v>
          </cell>
          <cell r="G6069" t="str">
            <v>Bangalore</v>
          </cell>
        </row>
        <row r="6070">
          <cell r="E6070" t="str">
            <v>PB20INV2179</v>
          </cell>
          <cell r="F6070" t="str">
            <v>Quinta Systems Pvt Ltd</v>
          </cell>
          <cell r="G6070" t="str">
            <v>Bangalore</v>
          </cell>
        </row>
        <row r="6071">
          <cell r="E6071" t="str">
            <v>PB20INV2177</v>
          </cell>
          <cell r="F6071" t="str">
            <v>Quinta Systems Pvt Ltd</v>
          </cell>
          <cell r="G6071" t="str">
            <v>Bangalore</v>
          </cell>
        </row>
        <row r="6072">
          <cell r="E6072" t="str">
            <v>PB20INV2178</v>
          </cell>
          <cell r="F6072" t="str">
            <v>Quinta Systems Pvt Ltd</v>
          </cell>
          <cell r="G6072" t="str">
            <v>Bangalore</v>
          </cell>
        </row>
        <row r="6073">
          <cell r="E6073" t="str">
            <v>PB20INV2178</v>
          </cell>
          <cell r="F6073" t="str">
            <v>Quinta Systems Pvt Ltd</v>
          </cell>
          <cell r="G6073" t="str">
            <v>Bangalore</v>
          </cell>
        </row>
        <row r="6074">
          <cell r="E6074" t="str">
            <v>PB20INV2178</v>
          </cell>
          <cell r="F6074" t="str">
            <v>Quinta Systems Pvt Ltd</v>
          </cell>
          <cell r="G6074" t="str">
            <v>Bangalore</v>
          </cell>
        </row>
        <row r="6075">
          <cell r="E6075" t="str">
            <v>PB20INV2178</v>
          </cell>
          <cell r="F6075" t="str">
            <v>Quinta Systems Pvt Ltd</v>
          </cell>
          <cell r="G6075" t="str">
            <v>Bangalore</v>
          </cell>
        </row>
        <row r="6076">
          <cell r="E6076" t="str">
            <v>PB20INV2178</v>
          </cell>
          <cell r="F6076" t="str">
            <v>Quinta Systems Pvt Ltd</v>
          </cell>
          <cell r="G6076" t="str">
            <v>Bangalore</v>
          </cell>
        </row>
        <row r="6077">
          <cell r="E6077" t="str">
            <v>QBLR/NR/2021/0191</v>
          </cell>
          <cell r="F6077" t="str">
            <v>INSTAKART Services Pvt Ltd</v>
          </cell>
          <cell r="G6077" t="str">
            <v>Kolar</v>
          </cell>
        </row>
        <row r="6078">
          <cell r="E6078" t="str">
            <v>QBLR/NR/2021/0190</v>
          </cell>
          <cell r="F6078" t="str">
            <v>INSTAKART Services Pvt Ltd</v>
          </cell>
          <cell r="G6078" t="str">
            <v>Hyderabad</v>
          </cell>
        </row>
        <row r="6079">
          <cell r="E6079" t="str">
            <v>PB20INV2176</v>
          </cell>
          <cell r="F6079" t="str">
            <v>Classic Technologies</v>
          </cell>
          <cell r="G6079" t="str">
            <v>Bangalore</v>
          </cell>
        </row>
        <row r="6080">
          <cell r="E6080" t="str">
            <v>PB20INV2106</v>
          </cell>
          <cell r="F6080" t="str">
            <v>Wal-Mart India Pvt Ltd</v>
          </cell>
          <cell r="G6080" t="str">
            <v>Guntur</v>
          </cell>
        </row>
        <row r="6081">
          <cell r="E6081" t="str">
            <v>PB20INV2181</v>
          </cell>
          <cell r="F6081" t="str">
            <v>ITecsys Technologies Pvt Ltd - Prime Barcode Solutions</v>
          </cell>
          <cell r="G6081" t="str">
            <v>Bangalore - Secunderabad</v>
          </cell>
        </row>
        <row r="6082">
          <cell r="E6082" t="str">
            <v>PB20INV2180</v>
          </cell>
          <cell r="F6082" t="str">
            <v>ITecsys Technologies Pvt Ltd - Paramount Office Systems</v>
          </cell>
          <cell r="G6082" t="str">
            <v>Bangalore - Vishakapatnam</v>
          </cell>
        </row>
        <row r="6083">
          <cell r="E6083" t="str">
            <v>PB20INV2182</v>
          </cell>
          <cell r="F6083" t="str">
            <v>Supreme Computers India Pvt Ltd</v>
          </cell>
          <cell r="G6083" t="str">
            <v>Coimbatore</v>
          </cell>
        </row>
        <row r="6084">
          <cell r="E6084" t="str">
            <v>PB20INV2182</v>
          </cell>
          <cell r="F6084" t="str">
            <v>Supreme Computers India Pvt Ltd</v>
          </cell>
          <cell r="G6084" t="str">
            <v>Coimbatore</v>
          </cell>
        </row>
        <row r="6085">
          <cell r="E6085" t="str">
            <v>PB20INV2182</v>
          </cell>
          <cell r="F6085" t="str">
            <v>Supreme Computers India Pvt Ltd</v>
          </cell>
          <cell r="G6085" t="str">
            <v>Coimbatore</v>
          </cell>
        </row>
        <row r="6086">
          <cell r="E6086" t="str">
            <v>PB20INV2182</v>
          </cell>
          <cell r="F6086" t="str">
            <v>Supreme Computers India Pvt Ltd</v>
          </cell>
          <cell r="G6086" t="str">
            <v>Coimbatore</v>
          </cell>
        </row>
        <row r="6087">
          <cell r="E6087" t="str">
            <v>PB20INV2184</v>
          </cell>
          <cell r="F6087" t="str">
            <v>Larive Beach Resorts</v>
          </cell>
          <cell r="G6087" t="str">
            <v>Goa</v>
          </cell>
        </row>
        <row r="6088">
          <cell r="E6088" t="str">
            <v>PB20INV2184</v>
          </cell>
          <cell r="F6088" t="str">
            <v>Larive Beach Resorts</v>
          </cell>
          <cell r="G6088" t="str">
            <v>Goa</v>
          </cell>
        </row>
        <row r="6089">
          <cell r="E6089" t="str">
            <v>PB20INV2193</v>
          </cell>
          <cell r="F6089" t="str">
            <v>Smart Solutions</v>
          </cell>
          <cell r="G6089" t="str">
            <v>New Delhi</v>
          </cell>
        </row>
        <row r="6090">
          <cell r="E6090" t="str">
            <v>PB20INV2193</v>
          </cell>
          <cell r="F6090" t="str">
            <v>Smart Solutions</v>
          </cell>
          <cell r="G6090" t="str">
            <v>New Delhi</v>
          </cell>
        </row>
        <row r="6091">
          <cell r="E6091" t="str">
            <v>PB20INV2194</v>
          </cell>
          <cell r="F6091" t="str">
            <v>ITecsys Technologies Pvt Ltd - Prime Barcode Solutions</v>
          </cell>
          <cell r="G6091" t="str">
            <v>Bangalore - Secunderabad</v>
          </cell>
        </row>
        <row r="6092">
          <cell r="E6092" t="str">
            <v>PB20INV2194</v>
          </cell>
          <cell r="F6092" t="str">
            <v>ITecsys Technologies Pvt Ltd - Prime Barcode Solutions</v>
          </cell>
          <cell r="G6092" t="str">
            <v>Bangalore - Secunderabad</v>
          </cell>
        </row>
        <row r="6093">
          <cell r="E6093" t="str">
            <v>PB20INV2194</v>
          </cell>
          <cell r="F6093" t="str">
            <v>ITecsys Technologies Pvt Ltd - Prime Barcode Solutions</v>
          </cell>
          <cell r="G6093" t="str">
            <v>Bangalore - Secunderabad</v>
          </cell>
        </row>
        <row r="6094">
          <cell r="E6094" t="str">
            <v>PB20INV2194</v>
          </cell>
          <cell r="F6094" t="str">
            <v>ITecsys Technologies Pvt Ltd - Prime Barcode Solutions</v>
          </cell>
          <cell r="G6094" t="str">
            <v>Bangalore - Secunderabad</v>
          </cell>
        </row>
        <row r="6095">
          <cell r="E6095" t="str">
            <v>PB20INV2189</v>
          </cell>
          <cell r="F6095" t="str">
            <v>Trent Limited</v>
          </cell>
          <cell r="G6095" t="str">
            <v>Cochin</v>
          </cell>
        </row>
        <row r="6096">
          <cell r="E6096" t="str">
            <v>PB20INV2192</v>
          </cell>
          <cell r="F6096" t="str">
            <v>Crown Computers</v>
          </cell>
          <cell r="G6096" t="str">
            <v>Bangalore</v>
          </cell>
        </row>
        <row r="6097">
          <cell r="E6097" t="str">
            <v>PB20INV2192</v>
          </cell>
          <cell r="F6097" t="str">
            <v>Crown Computers</v>
          </cell>
          <cell r="G6097" t="str">
            <v>Bangalore</v>
          </cell>
        </row>
        <row r="6098">
          <cell r="E6098" t="str">
            <v>PB20INV2192</v>
          </cell>
          <cell r="F6098" t="str">
            <v>Crown Computers</v>
          </cell>
          <cell r="G6098" t="str">
            <v>Bangalore</v>
          </cell>
        </row>
        <row r="6099">
          <cell r="E6099" t="str">
            <v>PB20INV2195</v>
          </cell>
          <cell r="F6099" t="str">
            <v>Quinta Systems Pvt Ltd</v>
          </cell>
          <cell r="G6099" t="str">
            <v>Bangalore</v>
          </cell>
        </row>
        <row r="6100">
          <cell r="E6100" t="str">
            <v>PB20INV2190</v>
          </cell>
          <cell r="F6100" t="str">
            <v>KV Business Solutions</v>
          </cell>
          <cell r="G6100" t="str">
            <v>Chennai</v>
          </cell>
        </row>
        <row r="6101">
          <cell r="E6101" t="str">
            <v>PB20INV2190</v>
          </cell>
          <cell r="F6101" t="str">
            <v>KV Business Solutions</v>
          </cell>
          <cell r="G6101" t="str">
            <v>Chennai</v>
          </cell>
        </row>
        <row r="6102">
          <cell r="E6102" t="str">
            <v>PB20INV2191</v>
          </cell>
          <cell r="F6102" t="str">
            <v>Hollasons Trading Company Pvt Ltd</v>
          </cell>
          <cell r="G6102" t="str">
            <v>Bangalore</v>
          </cell>
        </row>
        <row r="6103">
          <cell r="E6103" t="str">
            <v>PB20INV2183</v>
          </cell>
          <cell r="F6103" t="str">
            <v>Royalmart</v>
          </cell>
          <cell r="G6103" t="str">
            <v>Bangalore</v>
          </cell>
        </row>
        <row r="6104">
          <cell r="E6104" t="str">
            <v>PB20INV2183</v>
          </cell>
          <cell r="F6104" t="str">
            <v>Royalmart</v>
          </cell>
          <cell r="G6104" t="str">
            <v>Bangalore</v>
          </cell>
        </row>
        <row r="6105">
          <cell r="E6105" t="str">
            <v>BLR/DEMO/OUT/10133</v>
          </cell>
          <cell r="F6105" t="str">
            <v>Posiflex Technologies India Pvt Ltd</v>
          </cell>
          <cell r="G6105" t="str">
            <v>Mumbai</v>
          </cell>
        </row>
        <row r="6106">
          <cell r="E6106" t="str">
            <v>QBLR/NR/2021/0194</v>
          </cell>
          <cell r="F6106" t="str">
            <v>Instakart Services Private Limited</v>
          </cell>
          <cell r="G6106" t="str">
            <v>Gurgaon</v>
          </cell>
        </row>
        <row r="6107">
          <cell r="E6107" t="str">
            <v>QB20INV0939</v>
          </cell>
          <cell r="F6107" t="str">
            <v>Instakart Services Private Limited</v>
          </cell>
          <cell r="G6107" t="str">
            <v>Bhiwandi</v>
          </cell>
        </row>
        <row r="6108">
          <cell r="E6108" t="str">
            <v>QB20INV0939</v>
          </cell>
          <cell r="F6108" t="str">
            <v>Instakart Services Private Limited</v>
          </cell>
          <cell r="G6108" t="str">
            <v>Bhiwandi</v>
          </cell>
        </row>
        <row r="6109">
          <cell r="E6109" t="str">
            <v>PB20INV2198</v>
          </cell>
          <cell r="F6109" t="str">
            <v>Hollasons Trading Company Private Limited</v>
          </cell>
          <cell r="G6109" t="str">
            <v>Bangalore</v>
          </cell>
        </row>
        <row r="6110">
          <cell r="E6110" t="str">
            <v>PB20INV2199</v>
          </cell>
          <cell r="F6110" t="str">
            <v>Portwell India Technology Pvt Ltd</v>
          </cell>
          <cell r="G6110" t="str">
            <v>Bangalore</v>
          </cell>
        </row>
        <row r="6111">
          <cell r="E6111" t="str">
            <v>PB20INV2199</v>
          </cell>
          <cell r="F6111" t="str">
            <v>Portwell India Technology Pvt Ltd</v>
          </cell>
          <cell r="G6111" t="str">
            <v>Bangalore</v>
          </cell>
        </row>
        <row r="6112">
          <cell r="E6112" t="str">
            <v>PB20INV2199</v>
          </cell>
          <cell r="F6112" t="str">
            <v>Portwell India Technology Pvt Ltd</v>
          </cell>
          <cell r="G6112" t="str">
            <v>Bangalore</v>
          </cell>
        </row>
        <row r="6113">
          <cell r="E6113" t="str">
            <v>PB20INV2199</v>
          </cell>
          <cell r="F6113" t="str">
            <v>Portwell India Technology Pvt Ltd</v>
          </cell>
          <cell r="G6113" t="str">
            <v>Bangalore</v>
          </cell>
        </row>
        <row r="6114">
          <cell r="E6114" t="str">
            <v>PB20INV2199</v>
          </cell>
          <cell r="F6114" t="str">
            <v>Portwell India Technology Pvt Ltd</v>
          </cell>
          <cell r="G6114" t="str">
            <v>Bangalore</v>
          </cell>
        </row>
        <row r="6115">
          <cell r="E6115" t="str">
            <v>PB20INV2199</v>
          </cell>
          <cell r="F6115" t="str">
            <v>Portwell India Technology Pvt Ltd</v>
          </cell>
          <cell r="G6115" t="str">
            <v>Bangalore</v>
          </cell>
        </row>
        <row r="6116">
          <cell r="E6116" t="str">
            <v>PB20INV2199</v>
          </cell>
          <cell r="F6116" t="str">
            <v>Portwell India Technology Pvt Ltd</v>
          </cell>
          <cell r="G6116" t="str">
            <v>Bangalore</v>
          </cell>
        </row>
        <row r="6117">
          <cell r="E6117" t="str">
            <v>PB20INV2199</v>
          </cell>
          <cell r="F6117" t="str">
            <v>Portwell India Technology Pvt Ltd</v>
          </cell>
          <cell r="G6117" t="str">
            <v>Bangalore</v>
          </cell>
        </row>
        <row r="6118">
          <cell r="E6118" t="str">
            <v>PB20INV2199</v>
          </cell>
          <cell r="F6118" t="str">
            <v>Portwell India Technology Pvt Ltd</v>
          </cell>
          <cell r="G6118" t="str">
            <v>Bangalore</v>
          </cell>
        </row>
        <row r="6119">
          <cell r="E6119" t="str">
            <v>PB20INV2199</v>
          </cell>
          <cell r="F6119" t="str">
            <v>Portwell India Technology Pvt Ltd</v>
          </cell>
          <cell r="G6119" t="str">
            <v>Bangalore</v>
          </cell>
        </row>
        <row r="6120">
          <cell r="E6120" t="str">
            <v>PB20INV2199</v>
          </cell>
          <cell r="F6120" t="str">
            <v>Portwell India Technology Pvt Ltd</v>
          </cell>
          <cell r="G6120" t="str">
            <v>Bangalore</v>
          </cell>
        </row>
        <row r="6121">
          <cell r="E6121" t="str">
            <v>PB20INV2199</v>
          </cell>
          <cell r="F6121" t="str">
            <v>Portwell India Technology Pvt Ltd</v>
          </cell>
          <cell r="G6121" t="str">
            <v>Bangalore</v>
          </cell>
        </row>
        <row r="6122">
          <cell r="E6122" t="str">
            <v>PB20INV2188</v>
          </cell>
          <cell r="F6122" t="str">
            <v>Shawman Software Pvt Ltd/Vistar Properties Pvt Ltd</v>
          </cell>
          <cell r="G6122" t="str">
            <v>Darjeeling</v>
          </cell>
        </row>
        <row r="6123">
          <cell r="E6123" t="str">
            <v>PB20INV2188</v>
          </cell>
          <cell r="F6123" t="str">
            <v>Shawman Software Pvt Ltd/Vistar Properties Pvt Ltd</v>
          </cell>
          <cell r="G6123" t="str">
            <v>Darjeeling</v>
          </cell>
        </row>
        <row r="6124">
          <cell r="E6124" t="str">
            <v>PB20INV2188</v>
          </cell>
          <cell r="F6124" t="str">
            <v>Shawman Software Pvt Ltd/Vistar Properties Pvt Ltd</v>
          </cell>
          <cell r="G6124" t="str">
            <v>Darjeeling</v>
          </cell>
        </row>
        <row r="6125">
          <cell r="E6125" t="str">
            <v>PB20INV2201</v>
          </cell>
          <cell r="F6125" t="str">
            <v>Shinwa India Engineering &amp; Trading Pvt Ltd</v>
          </cell>
          <cell r="G6125" t="str">
            <v>Bangalore</v>
          </cell>
        </row>
        <row r="6126">
          <cell r="E6126" t="str">
            <v>PB20INV2201</v>
          </cell>
          <cell r="F6126" t="str">
            <v>Shinwa India Engineering &amp; Trading Pvt Ltd</v>
          </cell>
          <cell r="G6126" t="str">
            <v>Bangalore</v>
          </cell>
        </row>
        <row r="6127">
          <cell r="E6127" t="str">
            <v>PB20INV2201</v>
          </cell>
          <cell r="F6127" t="str">
            <v>Shinwa India Engineering &amp; Trading Pvt Ltd</v>
          </cell>
          <cell r="G6127" t="str">
            <v>Bangalore</v>
          </cell>
        </row>
        <row r="6128">
          <cell r="E6128" t="str">
            <v>PB20INV2200</v>
          </cell>
          <cell r="F6128" t="str">
            <v xml:space="preserve">ITeSys Technologies Pvt Ltd/Fortune Data Products </v>
          </cell>
          <cell r="G6128" t="str">
            <v>Secunderabad</v>
          </cell>
        </row>
        <row r="6129">
          <cell r="E6129" t="str">
            <v>PB20INV2200</v>
          </cell>
          <cell r="F6129" t="str">
            <v xml:space="preserve">ITeSys Technologies Pvt Ltd/Fortune Data Products </v>
          </cell>
          <cell r="G6129" t="str">
            <v>Secunderabad</v>
          </cell>
        </row>
        <row r="6130">
          <cell r="E6130" t="str">
            <v>PB20INV2200</v>
          </cell>
          <cell r="F6130" t="str">
            <v xml:space="preserve">ITeSys Technologies Pvt Ltd/Fortune Data Products </v>
          </cell>
          <cell r="G6130" t="str">
            <v>Secunderabad</v>
          </cell>
        </row>
        <row r="6131">
          <cell r="E6131" t="str">
            <v>PB20INV2202</v>
          </cell>
          <cell r="F6131" t="str">
            <v>Fiora Hypermarket Limited</v>
          </cell>
          <cell r="G6131" t="str">
            <v>Surat</v>
          </cell>
        </row>
        <row r="6132">
          <cell r="E6132" t="str">
            <v>PB20INV2202</v>
          </cell>
          <cell r="F6132" t="str">
            <v>Fiora Hypermarket Limited</v>
          </cell>
          <cell r="G6132" t="str">
            <v>Surat</v>
          </cell>
        </row>
        <row r="6133">
          <cell r="E6133" t="str">
            <v>PB20INV2202</v>
          </cell>
          <cell r="F6133" t="str">
            <v>Fiora Hypermarket Limited</v>
          </cell>
          <cell r="G6133" t="str">
            <v>Surat</v>
          </cell>
        </row>
        <row r="6134">
          <cell r="E6134" t="str">
            <v>PB20INV2202</v>
          </cell>
          <cell r="F6134" t="str">
            <v>Fiora Hypermarket Limited</v>
          </cell>
          <cell r="G6134" t="str">
            <v>Surat</v>
          </cell>
        </row>
        <row r="6135">
          <cell r="E6135" t="str">
            <v>PB20INV2202</v>
          </cell>
          <cell r="F6135" t="str">
            <v>Fiora Hypermarket Limited</v>
          </cell>
          <cell r="G6135" t="str">
            <v>Surat</v>
          </cell>
        </row>
        <row r="6136">
          <cell r="E6136" t="str">
            <v>PB20INV2202</v>
          </cell>
          <cell r="F6136" t="str">
            <v>Fiora Hypermarket Limited</v>
          </cell>
          <cell r="G6136" t="str">
            <v>Surat</v>
          </cell>
        </row>
        <row r="6137">
          <cell r="E6137" t="str">
            <v>PB20INV2202</v>
          </cell>
          <cell r="F6137" t="str">
            <v>Fiora Hypermarket Limited</v>
          </cell>
          <cell r="G6137" t="str">
            <v>Surat</v>
          </cell>
        </row>
        <row r="6138">
          <cell r="E6138" t="str">
            <v>PB20INV2202</v>
          </cell>
          <cell r="F6138" t="str">
            <v>Fiora Hypermarket Limited</v>
          </cell>
          <cell r="G6138" t="str">
            <v>Surat</v>
          </cell>
        </row>
        <row r="6139">
          <cell r="E6139" t="str">
            <v>PB20INV2202</v>
          </cell>
          <cell r="F6139" t="str">
            <v>Fiora Hypermarket Limited</v>
          </cell>
          <cell r="G6139" t="str">
            <v>Surat</v>
          </cell>
        </row>
        <row r="6140">
          <cell r="E6140" t="str">
            <v>PB20INV2202</v>
          </cell>
          <cell r="F6140" t="str">
            <v>Fiora Hypermarket Limited</v>
          </cell>
          <cell r="G6140" t="str">
            <v>Surat</v>
          </cell>
        </row>
        <row r="6141">
          <cell r="E6141" t="str">
            <v>PB20INV2202</v>
          </cell>
          <cell r="F6141" t="str">
            <v>Fiora Hypermarket Limited</v>
          </cell>
          <cell r="G6141" t="str">
            <v>Surat</v>
          </cell>
        </row>
        <row r="6142">
          <cell r="E6142" t="str">
            <v>PB20INV2197</v>
          </cell>
          <cell r="F6142" t="str">
            <v>Aegis Infoware Private limited</v>
          </cell>
          <cell r="G6142" t="str">
            <v>Ahmedabad</v>
          </cell>
        </row>
        <row r="6143">
          <cell r="E6143" t="str">
            <v>PB20INV2197</v>
          </cell>
          <cell r="F6143" t="str">
            <v>Aegis Infoware Private limited</v>
          </cell>
          <cell r="G6143" t="str">
            <v>Ahmedabad</v>
          </cell>
        </row>
        <row r="6144">
          <cell r="E6144" t="str">
            <v>PB20INV2197</v>
          </cell>
          <cell r="F6144" t="str">
            <v>Aegis Infoware Private limited</v>
          </cell>
          <cell r="G6144" t="str">
            <v>Ahmedabad</v>
          </cell>
        </row>
        <row r="6145">
          <cell r="E6145" t="str">
            <v>BLR/DEMO/OUT/10135</v>
          </cell>
          <cell r="F6145" t="str">
            <v xml:space="preserve">Brahma Brews Works </v>
          </cell>
          <cell r="G6145" t="str">
            <v>Bangalore</v>
          </cell>
        </row>
        <row r="6146">
          <cell r="E6146" t="str">
            <v>PB20STKOUT00049</v>
          </cell>
          <cell r="F6146" t="str">
            <v>Posiflex Technologies India Pvt Ltd</v>
          </cell>
          <cell r="G6146" t="str">
            <v>Telangana</v>
          </cell>
        </row>
        <row r="6147">
          <cell r="E6147" t="str">
            <v>PIT20INV00048</v>
          </cell>
          <cell r="F6147" t="str">
            <v>Miltec Eqipments And Systems Pvt Ltd</v>
          </cell>
          <cell r="G6147" t="str">
            <v>Hyderabad</v>
          </cell>
        </row>
        <row r="6148">
          <cell r="E6148" t="str">
            <v>QBLR/DEMO/OUT/0299</v>
          </cell>
          <cell r="F6148" t="str">
            <v>Communications Test Design India Pvt Ltd</v>
          </cell>
          <cell r="G6148" t="str">
            <v>Mumbai</v>
          </cell>
        </row>
        <row r="6149">
          <cell r="E6149" t="str">
            <v>QBLR/NR/2021/0200</v>
          </cell>
          <cell r="F6149" t="str">
            <v>Intakart Services Private Limited</v>
          </cell>
          <cell r="G6149" t="str">
            <v>Chennai</v>
          </cell>
        </row>
        <row r="6150">
          <cell r="E6150" t="str">
            <v>QBLR/NR/2021/0201</v>
          </cell>
          <cell r="F6150" t="str">
            <v>Intakart Services Private Limited</v>
          </cell>
          <cell r="G6150" t="str">
            <v>Howarh</v>
          </cell>
        </row>
        <row r="6151">
          <cell r="E6151" t="str">
            <v>PB20STKOUT00050</v>
          </cell>
          <cell r="F6151" t="str">
            <v>Posiflex Technologies India Pvt Ltd</v>
          </cell>
          <cell r="G6151" t="str">
            <v>Mumbai</v>
          </cell>
        </row>
        <row r="6152">
          <cell r="E6152" t="str">
            <v>PB20STKOUT00050</v>
          </cell>
          <cell r="F6152" t="str">
            <v>Posiflex Technologies India Pvt Ltd</v>
          </cell>
          <cell r="G6152" t="str">
            <v>Mumbai</v>
          </cell>
        </row>
        <row r="6153">
          <cell r="E6153" t="str">
            <v>PB20STKOUT00051</v>
          </cell>
          <cell r="F6153" t="str">
            <v>Posiflex Technologies India Pvt Ltd</v>
          </cell>
          <cell r="G6153" t="str">
            <v>Mumbai</v>
          </cell>
        </row>
        <row r="6154">
          <cell r="E6154" t="str">
            <v>PIT/NR/2021/0059</v>
          </cell>
          <cell r="F6154" t="str">
            <v>Savio India Limited</v>
          </cell>
          <cell r="G6154" t="str">
            <v>Coimbatore</v>
          </cell>
        </row>
        <row r="6155">
          <cell r="E6155" t="str">
            <v>PIT20INV00049</v>
          </cell>
          <cell r="F6155" t="str">
            <v>Restech Pharmaceuticals</v>
          </cell>
          <cell r="G6155" t="str">
            <v>Ahmedabad</v>
          </cell>
        </row>
        <row r="6156">
          <cell r="E6156" t="str">
            <v>PIT20INV00050</v>
          </cell>
          <cell r="F6156" t="str">
            <v>Variable Energy Cyclotron Center</v>
          </cell>
          <cell r="G6156" t="str">
            <v>Kolkata</v>
          </cell>
        </row>
        <row r="6157">
          <cell r="E6157" t="str">
            <v>PIT20INV00051</v>
          </cell>
          <cell r="F6157" t="str">
            <v>Torrent Power Ltd</v>
          </cell>
          <cell r="G6157" t="str">
            <v>Bharuch</v>
          </cell>
        </row>
        <row r="6158">
          <cell r="E6158" t="str">
            <v>PIT20INV00051</v>
          </cell>
          <cell r="F6158" t="str">
            <v>Torrent Power Ltd</v>
          </cell>
          <cell r="G6158" t="str">
            <v>Bharuch</v>
          </cell>
        </row>
        <row r="6159">
          <cell r="E6159" t="str">
            <v>PIT20INV00052</v>
          </cell>
          <cell r="F6159" t="str">
            <v>Tata Advanced Systems Limited</v>
          </cell>
          <cell r="G6159" t="str">
            <v>Noida</v>
          </cell>
        </row>
        <row r="6160">
          <cell r="E6160" t="str">
            <v>PIT20INV00053</v>
          </cell>
          <cell r="F6160" t="str">
            <v>Aditech ICT Private Limited</v>
          </cell>
          <cell r="G6160" t="str">
            <v>Mumbai</v>
          </cell>
        </row>
        <row r="6161">
          <cell r="E6161" t="str">
            <v>PB20INV2203</v>
          </cell>
          <cell r="F6161" t="str">
            <v>Smart Solutions</v>
          </cell>
          <cell r="G6161" t="str">
            <v>New Delhi</v>
          </cell>
        </row>
        <row r="6162">
          <cell r="E6162" t="str">
            <v>PB20INV2203</v>
          </cell>
          <cell r="F6162" t="str">
            <v>Smart Solutions</v>
          </cell>
          <cell r="G6162" t="str">
            <v>New Delhi</v>
          </cell>
        </row>
        <row r="6163">
          <cell r="E6163" t="str">
            <v>PB20INV2204</v>
          </cell>
          <cell r="F6163" t="str">
            <v>Smart Solutions</v>
          </cell>
          <cell r="G6163" t="str">
            <v>New Delhi</v>
          </cell>
        </row>
        <row r="6164">
          <cell r="E6164" t="str">
            <v>PB20INV2204</v>
          </cell>
          <cell r="F6164" t="str">
            <v>Smart Solutions</v>
          </cell>
          <cell r="G6164" t="str">
            <v>New Delhi</v>
          </cell>
        </row>
        <row r="6165">
          <cell r="E6165" t="str">
            <v>PB20INV2207</v>
          </cell>
          <cell r="F6165" t="str">
            <v>Equinox India Enterprises</v>
          </cell>
          <cell r="G6165" t="str">
            <v>Goa</v>
          </cell>
        </row>
        <row r="6166">
          <cell r="E6166" t="str">
            <v>PB20INV2207</v>
          </cell>
          <cell r="F6166" t="str">
            <v>Equinox India Enterprises</v>
          </cell>
          <cell r="G6166" t="str">
            <v>Goa</v>
          </cell>
        </row>
        <row r="6167">
          <cell r="E6167" t="str">
            <v>PB20INV2207</v>
          </cell>
          <cell r="F6167" t="str">
            <v>Equinox India Enterprises</v>
          </cell>
          <cell r="G6167" t="str">
            <v>Goa</v>
          </cell>
        </row>
        <row r="6168">
          <cell r="E6168" t="str">
            <v>PB20INV2207</v>
          </cell>
          <cell r="F6168" t="str">
            <v>Equinox India Enterprises</v>
          </cell>
          <cell r="G6168" t="str">
            <v>Goa</v>
          </cell>
        </row>
        <row r="6169">
          <cell r="E6169" t="str">
            <v>PB20INV2207</v>
          </cell>
          <cell r="F6169" t="str">
            <v>Equinox India Enterprises</v>
          </cell>
          <cell r="G6169" t="str">
            <v>Goa</v>
          </cell>
        </row>
        <row r="6170">
          <cell r="E6170" t="str">
            <v>PB20INV2210</v>
          </cell>
          <cell r="F6170" t="str">
            <v>Sonar Restaurant</v>
          </cell>
          <cell r="G6170" t="str">
            <v>Kolkata</v>
          </cell>
        </row>
        <row r="6171">
          <cell r="E6171" t="str">
            <v>PB20INV2210</v>
          </cell>
          <cell r="F6171" t="str">
            <v>Sonar Restaurant</v>
          </cell>
          <cell r="G6171" t="str">
            <v>Kolkata</v>
          </cell>
        </row>
        <row r="6172">
          <cell r="E6172" t="str">
            <v>PB20INV2208</v>
          </cell>
          <cell r="F6172" t="str">
            <v>Milan</v>
          </cell>
          <cell r="G6172" t="str">
            <v>Kolkata</v>
          </cell>
        </row>
        <row r="6173">
          <cell r="E6173" t="str">
            <v>PB20INV2208</v>
          </cell>
          <cell r="F6173" t="str">
            <v>Milan</v>
          </cell>
          <cell r="G6173" t="str">
            <v>Kolkata</v>
          </cell>
        </row>
        <row r="6174">
          <cell r="E6174" t="str">
            <v>PB20INV2213</v>
          </cell>
          <cell r="F6174" t="str">
            <v>ITeSys Technologies Pvt Ltd</v>
          </cell>
          <cell r="G6174" t="str">
            <v>Bangalore</v>
          </cell>
        </row>
        <row r="6175">
          <cell r="E6175" t="str">
            <v>PB20INV2213</v>
          </cell>
          <cell r="F6175" t="str">
            <v>ITeSys Technologies Pvt Ltd</v>
          </cell>
          <cell r="G6175" t="str">
            <v>Bangalore</v>
          </cell>
        </row>
        <row r="6176">
          <cell r="E6176" t="str">
            <v>PB20INV2213</v>
          </cell>
          <cell r="F6176" t="str">
            <v>ITeSys Technologies Pvt Ltd</v>
          </cell>
          <cell r="G6176" t="str">
            <v>Bangalore</v>
          </cell>
        </row>
        <row r="6177">
          <cell r="E6177" t="str">
            <v>PB20INV2213</v>
          </cell>
          <cell r="F6177" t="str">
            <v>ITeSys Technologies Pvt Ltd</v>
          </cell>
          <cell r="G6177" t="str">
            <v>Bangalore</v>
          </cell>
        </row>
        <row r="6178">
          <cell r="E6178" t="str">
            <v>PB20INV2213</v>
          </cell>
          <cell r="F6178" t="str">
            <v>ITeSys Technologies Pvt Ltd</v>
          </cell>
          <cell r="G6178" t="str">
            <v>Bangalore</v>
          </cell>
        </row>
        <row r="6179">
          <cell r="E6179" t="str">
            <v>PB20INV2214</v>
          </cell>
          <cell r="F6179" t="str">
            <v>Falcon Exim P . Ltd</v>
          </cell>
          <cell r="G6179" t="str">
            <v>Pune</v>
          </cell>
        </row>
        <row r="6180">
          <cell r="E6180" t="str">
            <v>PB20INV2214</v>
          </cell>
          <cell r="F6180" t="str">
            <v>Falcon Exim P . Ltd</v>
          </cell>
          <cell r="G6180" t="str">
            <v>Pune</v>
          </cell>
        </row>
        <row r="6181">
          <cell r="E6181" t="str">
            <v>PB20INV2211</v>
          </cell>
          <cell r="F6181" t="str">
            <v>ITecSys Technologies Pvt Ltd/Prime Barcode Solutions</v>
          </cell>
          <cell r="G6181" t="str">
            <v>Secunderabad</v>
          </cell>
        </row>
        <row r="6182">
          <cell r="E6182" t="str">
            <v>PB20INV2211</v>
          </cell>
          <cell r="F6182" t="str">
            <v>ITecSys Technologies Pvt Ltd/Prime Barcode Solutions</v>
          </cell>
          <cell r="G6182" t="str">
            <v>Secunderabad</v>
          </cell>
        </row>
        <row r="6183">
          <cell r="E6183" t="str">
            <v>PB20INV2211</v>
          </cell>
          <cell r="F6183" t="str">
            <v>ITecSys Technologies Pvt Ltd/Prime Barcode Solutions</v>
          </cell>
          <cell r="G6183" t="str">
            <v>Secunderabad</v>
          </cell>
        </row>
        <row r="6184">
          <cell r="E6184" t="str">
            <v>BLR/OP/2021/0302</v>
          </cell>
          <cell r="F6184" t="str">
            <v>Posiflex Technologies India Pvt Ltd</v>
          </cell>
          <cell r="G6184" t="str">
            <v>Secunderabad</v>
          </cell>
        </row>
        <row r="6185">
          <cell r="E6185" t="str">
            <v>BLR/OP/2021/0301</v>
          </cell>
          <cell r="F6185" t="str">
            <v>Posiflex Technologies India Pvt Ltd</v>
          </cell>
          <cell r="G6185" t="str">
            <v>Bangalore</v>
          </cell>
        </row>
        <row r="6186">
          <cell r="E6186" t="str">
            <v>PB20INV2206</v>
          </cell>
          <cell r="F6186" t="str">
            <v>Aegis Infoware Private limited</v>
          </cell>
          <cell r="G6186" t="str">
            <v>Mumbai</v>
          </cell>
        </row>
        <row r="6187">
          <cell r="E6187" t="str">
            <v>PB20INV2206</v>
          </cell>
          <cell r="F6187" t="str">
            <v>Aegis Infoware Private limited</v>
          </cell>
          <cell r="G6187" t="str">
            <v>Mumbai</v>
          </cell>
        </row>
        <row r="6188">
          <cell r="E6188" t="str">
            <v>PB20INV2205</v>
          </cell>
          <cell r="F6188" t="str">
            <v>Aegis Infoware Private limited</v>
          </cell>
          <cell r="G6188" t="str">
            <v>Mumbai</v>
          </cell>
        </row>
        <row r="6189">
          <cell r="E6189" t="str">
            <v>PB20INV2205</v>
          </cell>
          <cell r="F6189" t="str">
            <v>Aegis Infoware Private limited</v>
          </cell>
          <cell r="G6189" t="str">
            <v>Mumbai</v>
          </cell>
        </row>
        <row r="6190">
          <cell r="E6190" t="str">
            <v>PB20INV2205</v>
          </cell>
          <cell r="F6190" t="str">
            <v>Aegis Infoware Private limited</v>
          </cell>
          <cell r="G6190" t="str">
            <v>Mumbai</v>
          </cell>
        </row>
        <row r="6191">
          <cell r="E6191" t="str">
            <v>PB20INV2209</v>
          </cell>
          <cell r="F6191" t="str">
            <v>Quinta Systems Pvt Ltd</v>
          </cell>
          <cell r="G6191" t="str">
            <v>Bangalore</v>
          </cell>
        </row>
        <row r="6192">
          <cell r="E6192" t="str">
            <v>PB20INV2216</v>
          </cell>
          <cell r="F6192" t="str">
            <v>Quinta Systems Pvt Ltd</v>
          </cell>
          <cell r="G6192" t="str">
            <v>Bangalore</v>
          </cell>
        </row>
        <row r="6193">
          <cell r="E6193" t="str">
            <v>QBLR/NR/2021/0202</v>
          </cell>
          <cell r="F6193" t="str">
            <v>Instakart Service Pvt ltd</v>
          </cell>
          <cell r="G6193" t="str">
            <v>Faridabad</v>
          </cell>
        </row>
        <row r="6194">
          <cell r="E6194" t="str">
            <v>PB20INV2219</v>
          </cell>
          <cell r="F6194" t="str">
            <v>Quinta Systems pvt ltd</v>
          </cell>
          <cell r="G6194" t="str">
            <v>Bangalore</v>
          </cell>
        </row>
        <row r="6195">
          <cell r="E6195" t="str">
            <v>PB20INV2219</v>
          </cell>
          <cell r="F6195" t="str">
            <v>Quinta Systems pvt ltd</v>
          </cell>
          <cell r="G6195" t="str">
            <v>Bangalore</v>
          </cell>
        </row>
        <row r="6196">
          <cell r="E6196" t="str">
            <v>PB20INV2219</v>
          </cell>
          <cell r="F6196" t="str">
            <v>Quinta Systems pvt ltd</v>
          </cell>
          <cell r="G6196" t="str">
            <v>Bangalore</v>
          </cell>
        </row>
        <row r="6197">
          <cell r="E6197" t="str">
            <v>BLR/OP/2021/304</v>
          </cell>
          <cell r="F6197" t="str">
            <v>Quinta Systems pvt ltd</v>
          </cell>
          <cell r="G6197" t="str">
            <v>Bangalore</v>
          </cell>
        </row>
        <row r="6198">
          <cell r="E6198" t="str">
            <v>BLR/OP/2021/304</v>
          </cell>
          <cell r="F6198" t="str">
            <v>Quinta Systems pvt ltd</v>
          </cell>
          <cell r="G6198" t="str">
            <v>Bangalore</v>
          </cell>
        </row>
        <row r="6199">
          <cell r="E6199" t="str">
            <v>BLR/OP/2021/304</v>
          </cell>
          <cell r="F6199" t="str">
            <v>Quinta Systems pvt ltd</v>
          </cell>
          <cell r="G6199" t="str">
            <v>Bangalore</v>
          </cell>
        </row>
        <row r="6200">
          <cell r="E6200" t="str">
            <v>PB20INV2175</v>
          </cell>
          <cell r="F6200" t="str">
            <v>Quinta Systems pvt ltd</v>
          </cell>
          <cell r="G6200" t="str">
            <v>Bangalore</v>
          </cell>
        </row>
        <row r="6201">
          <cell r="E6201" t="str">
            <v>PB20INV2221</v>
          </cell>
          <cell r="F6201" t="str">
            <v>Hardcastle Restaurants Pvt ltd</v>
          </cell>
          <cell r="G6201" t="str">
            <v>Andheri West Mumbai</v>
          </cell>
        </row>
        <row r="6202">
          <cell r="E6202" t="str">
            <v>PB20INV2221</v>
          </cell>
          <cell r="F6202" t="str">
            <v>Hardcastle Restaurants Pvt ltd</v>
          </cell>
          <cell r="G6202" t="str">
            <v>Andheri West Mumbai</v>
          </cell>
        </row>
        <row r="6203">
          <cell r="E6203" t="str">
            <v>PB20INV2221</v>
          </cell>
          <cell r="F6203" t="str">
            <v>Hardcastle Restaurants Pvt ltd</v>
          </cell>
          <cell r="G6203" t="str">
            <v>Andheri West Mumbai</v>
          </cell>
        </row>
        <row r="6204">
          <cell r="E6204" t="str">
            <v>PB20INV2221</v>
          </cell>
          <cell r="F6204" t="str">
            <v>Hardcastle Restaurants Pvt ltd</v>
          </cell>
          <cell r="G6204" t="str">
            <v>Andheri West Mumbai</v>
          </cell>
        </row>
        <row r="6205">
          <cell r="E6205" t="str">
            <v>PB20INV2221</v>
          </cell>
          <cell r="F6205" t="str">
            <v>Hardcastle Restaurants Pvt ltd</v>
          </cell>
          <cell r="G6205" t="str">
            <v>Andheri West Mumbai</v>
          </cell>
        </row>
        <row r="6206">
          <cell r="E6206" t="str">
            <v>PB20INV2221</v>
          </cell>
          <cell r="F6206" t="str">
            <v>Hardcastle Restaurants Pvt ltd</v>
          </cell>
          <cell r="G6206" t="str">
            <v>Andheri West Mumbai</v>
          </cell>
        </row>
        <row r="6207">
          <cell r="E6207" t="str">
            <v>PB20INV2222</v>
          </cell>
          <cell r="F6207" t="str">
            <v>Hardcastle Restaurants Pvt ltd</v>
          </cell>
          <cell r="G6207" t="str">
            <v>Chembur Mumbai</v>
          </cell>
        </row>
        <row r="6208">
          <cell r="E6208" t="str">
            <v>PB20INV2222</v>
          </cell>
          <cell r="F6208" t="str">
            <v>Hardcastle Restaurants Pvt ltd</v>
          </cell>
          <cell r="G6208" t="str">
            <v>Chembur Mumbai</v>
          </cell>
        </row>
        <row r="6209">
          <cell r="E6209" t="str">
            <v>PB20INV2222</v>
          </cell>
          <cell r="F6209" t="str">
            <v>Hardcastle Restaurants Pvt ltd</v>
          </cell>
          <cell r="G6209" t="str">
            <v>Chembur Mumbai</v>
          </cell>
        </row>
        <row r="6210">
          <cell r="E6210" t="str">
            <v>PB20INV2222</v>
          </cell>
          <cell r="F6210" t="str">
            <v>Hardcastle Restaurants Pvt ltd</v>
          </cell>
          <cell r="G6210" t="str">
            <v>Chembur Mumbai</v>
          </cell>
        </row>
        <row r="6211">
          <cell r="E6211" t="str">
            <v>PB20INV2222</v>
          </cell>
          <cell r="F6211" t="str">
            <v>Hardcastle Restaurants Pvt ltd</v>
          </cell>
          <cell r="G6211" t="str">
            <v>Chembur Mumbai</v>
          </cell>
        </row>
        <row r="6212">
          <cell r="E6212" t="str">
            <v>PB20INV2222</v>
          </cell>
          <cell r="F6212" t="str">
            <v>Hardcastle Restaurants Pvt ltd</v>
          </cell>
          <cell r="G6212" t="str">
            <v>Chembur Mumbai</v>
          </cell>
        </row>
        <row r="6213">
          <cell r="E6213" t="str">
            <v>PB20INV2223</v>
          </cell>
          <cell r="F6213" t="str">
            <v>Hardcastle Restaurants Pvt ltd</v>
          </cell>
          <cell r="G6213" t="str">
            <v>Navi Mumbai</v>
          </cell>
        </row>
        <row r="6214">
          <cell r="E6214" t="str">
            <v>PB20INV2223</v>
          </cell>
          <cell r="F6214" t="str">
            <v>Hardcastle Restaurants Pvt ltd</v>
          </cell>
          <cell r="G6214" t="str">
            <v>Navi Mumbai</v>
          </cell>
        </row>
        <row r="6215">
          <cell r="E6215" t="str">
            <v>PB20INV2223</v>
          </cell>
          <cell r="F6215" t="str">
            <v>Hardcastle Restaurants Pvt ltd</v>
          </cell>
          <cell r="G6215" t="str">
            <v>Navi Mumbai</v>
          </cell>
        </row>
        <row r="6216">
          <cell r="E6216" t="str">
            <v>PB20INV2223</v>
          </cell>
          <cell r="F6216" t="str">
            <v>Hardcastle Restaurants Pvt ltd</v>
          </cell>
          <cell r="G6216" t="str">
            <v>Navi Mumbai</v>
          </cell>
        </row>
        <row r="6217">
          <cell r="E6217" t="str">
            <v>PB20INV2223</v>
          </cell>
          <cell r="F6217" t="str">
            <v>Hardcastle Restaurants Pvt ltd</v>
          </cell>
          <cell r="G6217" t="str">
            <v>Navi Mumbai</v>
          </cell>
        </row>
        <row r="6218">
          <cell r="E6218" t="str">
            <v>PB20INV2223</v>
          </cell>
          <cell r="F6218" t="str">
            <v>Hardcastle Restaurants Pvt ltd</v>
          </cell>
          <cell r="G6218" t="str">
            <v>Navi Mumbai</v>
          </cell>
        </row>
        <row r="6219">
          <cell r="E6219" t="str">
            <v>PB20INV2218</v>
          </cell>
          <cell r="F6219" t="str">
            <v xml:space="preserve">Sivasakthi Enterprises </v>
          </cell>
          <cell r="G6219" t="str">
            <v>Chennai</v>
          </cell>
        </row>
        <row r="6220">
          <cell r="E6220" t="str">
            <v>PB20INV2218</v>
          </cell>
          <cell r="F6220" t="str">
            <v xml:space="preserve">Sivasakthi Enterprises </v>
          </cell>
          <cell r="G6220" t="str">
            <v>Chennai</v>
          </cell>
        </row>
        <row r="6221">
          <cell r="E6221" t="str">
            <v>PB20INV2218</v>
          </cell>
          <cell r="F6221" t="str">
            <v xml:space="preserve">Sivasakthi Enterprises </v>
          </cell>
          <cell r="G6221" t="str">
            <v>Chennai</v>
          </cell>
        </row>
        <row r="6222">
          <cell r="E6222" t="str">
            <v>PIT/NR/2021/0060</v>
          </cell>
          <cell r="F6222" t="str">
            <v xml:space="preserve">Galore Networks </v>
          </cell>
          <cell r="G6222" t="str">
            <v>Bangalore</v>
          </cell>
        </row>
        <row r="6223">
          <cell r="E6223" t="str">
            <v>PB20INV2233</v>
          </cell>
          <cell r="F6223" t="str">
            <v>Hollasons Trading Company Pvt ltd</v>
          </cell>
          <cell r="G6223" t="str">
            <v>Bangaloe</v>
          </cell>
        </row>
        <row r="6224">
          <cell r="E6224" t="str">
            <v>PB20INV2234</v>
          </cell>
          <cell r="F6224" t="str">
            <v>Trent Hypermarket Pvt ltd</v>
          </cell>
          <cell r="G6224" t="str">
            <v>Bangalore</v>
          </cell>
        </row>
        <row r="6225">
          <cell r="E6225" t="str">
            <v>PB20INV2234</v>
          </cell>
          <cell r="F6225" t="str">
            <v>Trent Hypermarket Pvt ltd</v>
          </cell>
          <cell r="G6225" t="str">
            <v>Bangalore</v>
          </cell>
        </row>
        <row r="6226">
          <cell r="E6226" t="str">
            <v>PB20INV2232</v>
          </cell>
          <cell r="F6226" t="str">
            <v>Hardcastle Restaurants Pvt ltd</v>
          </cell>
          <cell r="G6226" t="str">
            <v>Bangalore</v>
          </cell>
        </row>
        <row r="6227">
          <cell r="E6227" t="str">
            <v>PB20INV2231</v>
          </cell>
          <cell r="F6227" t="str">
            <v>Trent Hypermarket Pvt ltd</v>
          </cell>
          <cell r="G6227" t="str">
            <v>Bangalore</v>
          </cell>
        </row>
        <row r="6228">
          <cell r="E6228" t="str">
            <v>PB20INV2231</v>
          </cell>
          <cell r="F6228" t="str">
            <v>Trent Hypermarket Pvt ltd</v>
          </cell>
          <cell r="G6228" t="str">
            <v>Bangalore</v>
          </cell>
        </row>
        <row r="6229">
          <cell r="E6229" t="str">
            <v>PB20INV2231</v>
          </cell>
          <cell r="F6229" t="str">
            <v>Trent Hypermarket Pvt ltd</v>
          </cell>
          <cell r="G6229" t="str">
            <v>Bangalore</v>
          </cell>
        </row>
        <row r="6230">
          <cell r="E6230" t="str">
            <v>PB20INV2231</v>
          </cell>
          <cell r="F6230" t="str">
            <v>Trent Hypermarket Pvt ltd</v>
          </cell>
          <cell r="G6230" t="str">
            <v>Bangalore</v>
          </cell>
        </row>
        <row r="6231">
          <cell r="E6231" t="str">
            <v>PB20INV2231</v>
          </cell>
          <cell r="F6231" t="str">
            <v>Trent Hypermarket Pvt ltd</v>
          </cell>
          <cell r="G6231" t="str">
            <v>Bangalore</v>
          </cell>
        </row>
        <row r="6232">
          <cell r="E6232" t="str">
            <v>PB20INV2231</v>
          </cell>
          <cell r="F6232" t="str">
            <v>Trent Hypermarket Pvt ltd</v>
          </cell>
          <cell r="G6232" t="str">
            <v>Bangalore</v>
          </cell>
        </row>
        <row r="6233">
          <cell r="E6233" t="str">
            <v>PB20INV2231</v>
          </cell>
          <cell r="F6233" t="str">
            <v>Trent Hypermarket Pvt ltd</v>
          </cell>
          <cell r="G6233" t="str">
            <v>Bangalore</v>
          </cell>
        </row>
        <row r="6234">
          <cell r="E6234" t="str">
            <v>PB20INV2231</v>
          </cell>
          <cell r="F6234" t="str">
            <v>Trent Hypermarket Pvt ltd</v>
          </cell>
          <cell r="G6234" t="str">
            <v>Bangalore</v>
          </cell>
        </row>
        <row r="6235">
          <cell r="E6235" t="str">
            <v>PB20INV2231</v>
          </cell>
          <cell r="F6235" t="str">
            <v>Trent Hypermarket Pvt ltd</v>
          </cell>
          <cell r="G6235" t="str">
            <v>Bangalore</v>
          </cell>
        </row>
        <row r="6236">
          <cell r="E6236" t="str">
            <v>PB20INV2231</v>
          </cell>
          <cell r="F6236" t="str">
            <v>Trent Hypermarket Pvt ltd</v>
          </cell>
          <cell r="G6236" t="str">
            <v>Bangalore</v>
          </cell>
        </row>
        <row r="6237">
          <cell r="E6237" t="str">
            <v>PB20INV2231</v>
          </cell>
          <cell r="F6237" t="str">
            <v>Trent Hypermarket Pvt ltd</v>
          </cell>
          <cell r="G6237" t="str">
            <v>Bangalore</v>
          </cell>
        </row>
        <row r="6238">
          <cell r="E6238" t="str">
            <v>PB20INV2230</v>
          </cell>
          <cell r="F6238" t="str">
            <v>Hardcastle Restaurants pvt ltd</v>
          </cell>
          <cell r="G6238" t="str">
            <v>Bangalore</v>
          </cell>
        </row>
        <row r="6239">
          <cell r="E6239" t="str">
            <v>PB20INV2226</v>
          </cell>
          <cell r="F6239" t="str">
            <v>Trent Hypermarket Pvt ltd</v>
          </cell>
          <cell r="G6239" t="str">
            <v>Bangalore</v>
          </cell>
        </row>
        <row r="6240">
          <cell r="E6240" t="str">
            <v>PB20INV2220</v>
          </cell>
          <cell r="F6240" t="str">
            <v>Hardcastle Restaurants pvt ltd</v>
          </cell>
          <cell r="G6240" t="str">
            <v>Bangalore</v>
          </cell>
        </row>
        <row r="6241">
          <cell r="E6241" t="str">
            <v>PB20INV2220</v>
          </cell>
          <cell r="F6241" t="str">
            <v>Hardcastle Restaurants pvt ltd</v>
          </cell>
          <cell r="G6241" t="str">
            <v>Bangalore</v>
          </cell>
        </row>
        <row r="6242">
          <cell r="E6242" t="str">
            <v>PB20INV2224</v>
          </cell>
          <cell r="F6242" t="str">
            <v>Trent Ltd</v>
          </cell>
          <cell r="G6242" t="str">
            <v>Bangalore</v>
          </cell>
        </row>
        <row r="6243">
          <cell r="E6243" t="str">
            <v>PB20INV2224</v>
          </cell>
          <cell r="F6243" t="str">
            <v>Trent Ltd</v>
          </cell>
          <cell r="G6243" t="str">
            <v>Bangalore</v>
          </cell>
        </row>
        <row r="6244">
          <cell r="E6244" t="str">
            <v>PB20INV2224</v>
          </cell>
          <cell r="F6244" t="str">
            <v>Trent Ltd</v>
          </cell>
          <cell r="G6244" t="str">
            <v>Bangalore</v>
          </cell>
        </row>
        <row r="6245">
          <cell r="E6245" t="str">
            <v>PB20INV2224</v>
          </cell>
          <cell r="F6245" t="str">
            <v>Trent Ltd</v>
          </cell>
          <cell r="G6245" t="str">
            <v>Bangalore</v>
          </cell>
        </row>
        <row r="6246">
          <cell r="E6246" t="str">
            <v>PB20INV2224</v>
          </cell>
          <cell r="F6246" t="str">
            <v>Trent Ltd</v>
          </cell>
          <cell r="G6246" t="str">
            <v>Bangalore</v>
          </cell>
        </row>
        <row r="6247">
          <cell r="E6247" t="str">
            <v>PB20INV2224</v>
          </cell>
          <cell r="F6247" t="str">
            <v>Trent Ltd</v>
          </cell>
          <cell r="G6247" t="str">
            <v>Bangalore</v>
          </cell>
        </row>
        <row r="6248">
          <cell r="E6248" t="str">
            <v>PB20INV2224</v>
          </cell>
          <cell r="F6248" t="str">
            <v>Trent Ltd</v>
          </cell>
          <cell r="G6248" t="str">
            <v>Bangalore</v>
          </cell>
        </row>
        <row r="6249">
          <cell r="E6249" t="str">
            <v>PB20INV2224</v>
          </cell>
          <cell r="F6249" t="str">
            <v>Trent Ltd</v>
          </cell>
          <cell r="G6249" t="str">
            <v>Bangalore</v>
          </cell>
        </row>
        <row r="6250">
          <cell r="E6250" t="str">
            <v>PB20INV2224</v>
          </cell>
          <cell r="F6250" t="str">
            <v>Trent Ltd</v>
          </cell>
          <cell r="G6250" t="str">
            <v>Bangalore</v>
          </cell>
        </row>
        <row r="6251">
          <cell r="E6251" t="str">
            <v>PB20INV2235</v>
          </cell>
          <cell r="F6251" t="str">
            <v>Crown Computer</v>
          </cell>
          <cell r="G6251" t="str">
            <v>Bangalore</v>
          </cell>
        </row>
        <row r="6252">
          <cell r="E6252" t="str">
            <v>PB20INV2237</v>
          </cell>
          <cell r="F6252" t="str">
            <v>Hollasons Trading Company Pvt ltd- BLR</v>
          </cell>
          <cell r="G6252" t="str">
            <v>Bangalore</v>
          </cell>
        </row>
        <row r="6253">
          <cell r="E6253" t="str">
            <v>PB20INV2237</v>
          </cell>
          <cell r="F6253" t="str">
            <v>Hollasons Trading Company Pvt ltd- BLR</v>
          </cell>
          <cell r="G6253" t="str">
            <v>Bangalore</v>
          </cell>
        </row>
        <row r="6254">
          <cell r="E6254" t="str">
            <v>PB20INV2237</v>
          </cell>
          <cell r="F6254" t="str">
            <v>Hollasons Trading Company Pvt ltd- BLR</v>
          </cell>
          <cell r="G6254" t="str">
            <v>Bangalore</v>
          </cell>
        </row>
        <row r="6255">
          <cell r="E6255" t="str">
            <v>PB20INV2237</v>
          </cell>
          <cell r="F6255" t="str">
            <v>Hollasons Trading Company Pvt ltd- BLR</v>
          </cell>
          <cell r="G6255" t="str">
            <v>Bangalore</v>
          </cell>
        </row>
        <row r="6256">
          <cell r="E6256" t="str">
            <v>PB20INV2227</v>
          </cell>
          <cell r="F6256" t="str">
            <v>Supreme Computer India P ltd</v>
          </cell>
          <cell r="G6256" t="str">
            <v>Chennai</v>
          </cell>
        </row>
        <row r="6257">
          <cell r="E6257" t="str">
            <v>PB20INV2227</v>
          </cell>
          <cell r="F6257" t="str">
            <v>Supreme Computer India P ltd</v>
          </cell>
          <cell r="G6257" t="str">
            <v>Chennai</v>
          </cell>
        </row>
        <row r="6258">
          <cell r="E6258" t="str">
            <v>PB20INV2227</v>
          </cell>
          <cell r="F6258" t="str">
            <v>Supreme Computer India P ltd</v>
          </cell>
          <cell r="G6258" t="str">
            <v>Chennai</v>
          </cell>
        </row>
        <row r="6259">
          <cell r="E6259" t="str">
            <v>PB20INV2228</v>
          </cell>
          <cell r="F6259" t="str">
            <v>Supreme Computer India P ltd</v>
          </cell>
          <cell r="G6259" t="str">
            <v>Chennai</v>
          </cell>
        </row>
        <row r="6260">
          <cell r="E6260" t="str">
            <v>PB20INV2228</v>
          </cell>
          <cell r="F6260" t="str">
            <v>Supreme Computer India P ltd</v>
          </cell>
          <cell r="G6260" t="str">
            <v>Chennai</v>
          </cell>
        </row>
        <row r="6261">
          <cell r="E6261" t="str">
            <v>PB20INV2228</v>
          </cell>
          <cell r="F6261" t="str">
            <v>Supreme Computer India P ltd</v>
          </cell>
          <cell r="G6261" t="str">
            <v>Chennai</v>
          </cell>
        </row>
        <row r="6262">
          <cell r="E6262" t="str">
            <v>PB20INV2225</v>
          </cell>
          <cell r="F6262" t="str">
            <v>Supreme Computer India P ltd</v>
          </cell>
          <cell r="G6262" t="str">
            <v>Chennai</v>
          </cell>
        </row>
        <row r="6263">
          <cell r="E6263" t="str">
            <v>PB20INV2103</v>
          </cell>
          <cell r="F6263" t="str">
            <v>Wal- Mart- India _Pvt ltd</v>
          </cell>
          <cell r="G6263" t="str">
            <v xml:space="preserve">Amravati </v>
          </cell>
        </row>
        <row r="6264">
          <cell r="E6264" t="str">
            <v>PB20STKOUT00052</v>
          </cell>
          <cell r="F6264" t="str">
            <v>Posiflex Technology India Pvt ltd</v>
          </cell>
          <cell r="G6264" t="str">
            <v>Mumbai</v>
          </cell>
        </row>
        <row r="6265">
          <cell r="E6265" t="str">
            <v>PB20INV2239</v>
          </cell>
          <cell r="F6265" t="str">
            <v xml:space="preserve">Smart Solution </v>
          </cell>
          <cell r="G6265" t="str">
            <v>Delhi</v>
          </cell>
        </row>
        <row r="6266">
          <cell r="E6266" t="str">
            <v>PB20INV2239</v>
          </cell>
          <cell r="F6266" t="str">
            <v xml:space="preserve">Smart Solution </v>
          </cell>
          <cell r="G6266" t="str">
            <v>Delhi</v>
          </cell>
        </row>
        <row r="6267">
          <cell r="E6267" t="str">
            <v>PB20INV2240</v>
          </cell>
          <cell r="F6267" t="str">
            <v xml:space="preserve">Smart Solution </v>
          </cell>
          <cell r="G6267" t="str">
            <v>Delhi</v>
          </cell>
        </row>
        <row r="6268">
          <cell r="E6268" t="str">
            <v>PB20INV2240</v>
          </cell>
          <cell r="F6268" t="str">
            <v xml:space="preserve">Smart Solution </v>
          </cell>
          <cell r="G6268" t="str">
            <v>Delhi</v>
          </cell>
        </row>
        <row r="6269">
          <cell r="E6269" t="str">
            <v>PB20INV2243</v>
          </cell>
          <cell r="F6269" t="str">
            <v>Lifestyle International Pvt ltd</v>
          </cell>
          <cell r="G6269" t="str">
            <v>Medchal M</v>
          </cell>
        </row>
        <row r="6270">
          <cell r="E6270" t="str">
            <v>PB20INV2242</v>
          </cell>
          <cell r="F6270" t="str">
            <v>Lifestyle International Pvt ltd</v>
          </cell>
          <cell r="G6270" t="str">
            <v>Medchal M</v>
          </cell>
        </row>
        <row r="6271">
          <cell r="E6271" t="str">
            <v>PB20INV2241</v>
          </cell>
          <cell r="F6271" t="str">
            <v>Lifestyle International Pvt ltd</v>
          </cell>
          <cell r="G6271" t="str">
            <v xml:space="preserve">Neelankarai </v>
          </cell>
        </row>
        <row r="6272">
          <cell r="E6272" t="str">
            <v>PB20INV2241</v>
          </cell>
          <cell r="F6272" t="str">
            <v>Lifestyle International Pvt ltd</v>
          </cell>
          <cell r="G6272" t="str">
            <v xml:space="preserve">Neelankarai </v>
          </cell>
        </row>
        <row r="6273">
          <cell r="E6273" t="str">
            <v>PB20INV2241</v>
          </cell>
          <cell r="F6273" t="str">
            <v>Lifestyle International Pvt ltd</v>
          </cell>
          <cell r="G6273" t="str">
            <v xml:space="preserve">Neelankarai </v>
          </cell>
        </row>
        <row r="6274">
          <cell r="E6274" t="str">
            <v>PB20INV2241</v>
          </cell>
          <cell r="F6274" t="str">
            <v>Lifestyle International Pvt ltd</v>
          </cell>
          <cell r="G6274" t="str">
            <v xml:space="preserve">Neelankarai </v>
          </cell>
        </row>
        <row r="6275">
          <cell r="E6275" t="str">
            <v>PB20INV2241</v>
          </cell>
          <cell r="F6275" t="str">
            <v>Lifestyle International Pvt ltd</v>
          </cell>
          <cell r="G6275" t="str">
            <v xml:space="preserve">Neelankarai </v>
          </cell>
        </row>
        <row r="6276">
          <cell r="E6276" t="str">
            <v>PB20INV2241</v>
          </cell>
          <cell r="F6276" t="str">
            <v>Lifestyle International Pvt ltd</v>
          </cell>
          <cell r="G6276" t="str">
            <v xml:space="preserve">Neelankarai </v>
          </cell>
        </row>
        <row r="6277">
          <cell r="E6277" t="str">
            <v>PB20INV2241</v>
          </cell>
          <cell r="F6277" t="str">
            <v>Lifestyle International Pvt ltd</v>
          </cell>
          <cell r="G6277" t="str">
            <v xml:space="preserve">Neelankarai </v>
          </cell>
        </row>
        <row r="6278">
          <cell r="E6278" t="str">
            <v>PB20INV2241</v>
          </cell>
          <cell r="F6278" t="str">
            <v>Lifestyle International Pvt ltd</v>
          </cell>
          <cell r="G6278" t="str">
            <v xml:space="preserve">Neelankarai </v>
          </cell>
        </row>
        <row r="6279">
          <cell r="E6279" t="str">
            <v>PB20INV2241</v>
          </cell>
          <cell r="F6279" t="str">
            <v>Lifestyle International Pvt ltd</v>
          </cell>
          <cell r="G6279" t="str">
            <v xml:space="preserve">Neelankarai </v>
          </cell>
        </row>
        <row r="6280">
          <cell r="E6280" t="str">
            <v>PB20INV2241</v>
          </cell>
          <cell r="F6280" t="str">
            <v>Lifestyle International Pvt ltd</v>
          </cell>
          <cell r="G6280" t="str">
            <v xml:space="preserve">Neelankarai </v>
          </cell>
        </row>
        <row r="6281">
          <cell r="E6281" t="str">
            <v>PB20INV2246</v>
          </cell>
          <cell r="F6281" t="str">
            <v>Hardcastle Restaurants Pvt ltd</v>
          </cell>
          <cell r="G6281" t="str">
            <v xml:space="preserve">Mysore </v>
          </cell>
        </row>
        <row r="6282">
          <cell r="E6282" t="str">
            <v>PB20INV2248</v>
          </cell>
          <cell r="F6282" t="str">
            <v>Turbonet Systems Pvt ltd</v>
          </cell>
          <cell r="G6282" t="str">
            <v>Mumbai</v>
          </cell>
        </row>
        <row r="6283">
          <cell r="E6283" t="str">
            <v>PB20INV2248</v>
          </cell>
          <cell r="F6283" t="str">
            <v>Turbonet Systems Pvt ltd</v>
          </cell>
          <cell r="G6283" t="str">
            <v>Mumbai</v>
          </cell>
        </row>
        <row r="6284">
          <cell r="E6284" t="str">
            <v>PB20INV2248</v>
          </cell>
          <cell r="F6284" t="str">
            <v>Turbonet Systems Pvt ltd</v>
          </cell>
          <cell r="G6284" t="str">
            <v>Mumbai</v>
          </cell>
        </row>
        <row r="6285">
          <cell r="E6285" t="str">
            <v>PB20INV2248</v>
          </cell>
          <cell r="F6285" t="str">
            <v>Turbonet Systems Pvt ltd</v>
          </cell>
          <cell r="G6285" t="str">
            <v>Mumbai</v>
          </cell>
        </row>
        <row r="6286">
          <cell r="E6286" t="str">
            <v>PB20INV2238</v>
          </cell>
          <cell r="F6286" t="str">
            <v>Trent Hypermarket Pvt ltd</v>
          </cell>
          <cell r="G6286" t="str">
            <v>Pune</v>
          </cell>
        </row>
        <row r="6287">
          <cell r="E6287" t="str">
            <v>PB20INV2238</v>
          </cell>
          <cell r="F6287" t="str">
            <v>Trent Hypermarket Pvt ltd</v>
          </cell>
          <cell r="G6287" t="str">
            <v>Pune</v>
          </cell>
        </row>
        <row r="6288">
          <cell r="E6288" t="str">
            <v>PB20INV2238</v>
          </cell>
          <cell r="F6288" t="str">
            <v>Trent Hypermarket Pvt ltd</v>
          </cell>
          <cell r="G6288" t="str">
            <v>Pune</v>
          </cell>
        </row>
        <row r="6289">
          <cell r="E6289" t="str">
            <v>PB20INV2245</v>
          </cell>
          <cell r="F6289" t="str">
            <v>Trent Hypermarket Pvt ltd</v>
          </cell>
          <cell r="G6289" t="str">
            <v>Mumbai</v>
          </cell>
        </row>
        <row r="6290">
          <cell r="E6290" t="str">
            <v>PB20INV2245</v>
          </cell>
          <cell r="F6290" t="str">
            <v>Trent Hypermarket Pvt ltd</v>
          </cell>
          <cell r="G6290" t="str">
            <v>Mumbai</v>
          </cell>
        </row>
        <row r="6291">
          <cell r="E6291" t="str">
            <v>PB20INV2245</v>
          </cell>
          <cell r="F6291" t="str">
            <v>Trent Hypermarket Pvt ltd</v>
          </cell>
          <cell r="G6291" t="str">
            <v>Mumbai</v>
          </cell>
        </row>
        <row r="6292">
          <cell r="E6292" t="str">
            <v>PB20INV2245</v>
          </cell>
          <cell r="F6292" t="str">
            <v>Trent Hypermarket Pvt ltd</v>
          </cell>
          <cell r="G6292" t="str">
            <v>Mumbai</v>
          </cell>
        </row>
        <row r="6293">
          <cell r="E6293" t="str">
            <v>PB20INV2251</v>
          </cell>
          <cell r="F6293" t="str">
            <v>Smart Solutions</v>
          </cell>
          <cell r="G6293" t="str">
            <v>New Delhi</v>
          </cell>
        </row>
        <row r="6294">
          <cell r="E6294" t="str">
            <v>PB20INV2251</v>
          </cell>
          <cell r="F6294" t="str">
            <v>Smart Solutions</v>
          </cell>
          <cell r="G6294" t="str">
            <v>New Delhi</v>
          </cell>
        </row>
        <row r="6295">
          <cell r="E6295" t="str">
            <v>PB20INV2251</v>
          </cell>
          <cell r="F6295" t="str">
            <v>Smart Solutions</v>
          </cell>
          <cell r="G6295" t="str">
            <v>New Delhi</v>
          </cell>
        </row>
        <row r="6296">
          <cell r="E6296" t="str">
            <v>QB20INV0941</v>
          </cell>
          <cell r="F6296" t="str">
            <v>Shreedha Technologies</v>
          </cell>
          <cell r="G6296" t="str">
            <v>Bangalore</v>
          </cell>
        </row>
        <row r="6297">
          <cell r="E6297" t="str">
            <v>QB20INV0941</v>
          </cell>
          <cell r="F6297" t="str">
            <v>Shreedha Technologies</v>
          </cell>
          <cell r="G6297" t="str">
            <v>Bangalore</v>
          </cell>
        </row>
        <row r="6298">
          <cell r="E6298" t="str">
            <v>QB20INV0941</v>
          </cell>
          <cell r="F6298" t="str">
            <v>Shreedha Technologies</v>
          </cell>
          <cell r="G6298" t="str">
            <v>Bangalore</v>
          </cell>
        </row>
        <row r="6299">
          <cell r="E6299" t="str">
            <v>PIT/NR/2021/0062</v>
          </cell>
          <cell r="F6299" t="str">
            <v>Restech Pharmaceuticals</v>
          </cell>
          <cell r="G6299" t="str">
            <v>Ahmedabad</v>
          </cell>
        </row>
        <row r="6300">
          <cell r="E6300" t="str">
            <v>PIT/NR/2021/0062</v>
          </cell>
          <cell r="F6300" t="str">
            <v>Restech Pharmaceuticals</v>
          </cell>
          <cell r="G6300" t="str">
            <v>Ahmedabad</v>
          </cell>
        </row>
        <row r="6301">
          <cell r="E6301" t="str">
            <v>QBLR/NR/2021/0190</v>
          </cell>
          <cell r="F6301" t="str">
            <v>Instakart Services Private Limited</v>
          </cell>
          <cell r="G6301" t="str">
            <v>Hyderabad</v>
          </cell>
        </row>
        <row r="6302">
          <cell r="E6302" t="str">
            <v>PB20INV2256</v>
          </cell>
          <cell r="F6302" t="str">
            <v xml:space="preserve">PC Technology </v>
          </cell>
          <cell r="G6302" t="str">
            <v>Vijayawada</v>
          </cell>
        </row>
        <row r="6303">
          <cell r="E6303" t="str">
            <v>PB20INV2256</v>
          </cell>
          <cell r="F6303" t="str">
            <v xml:space="preserve">PC Technology </v>
          </cell>
          <cell r="G6303" t="str">
            <v>Vijayawada</v>
          </cell>
        </row>
        <row r="6304">
          <cell r="E6304" t="str">
            <v>PB20INV2255</v>
          </cell>
          <cell r="F6304" t="str">
            <v>Quinta Systems Pvt ltd</v>
          </cell>
          <cell r="G6304" t="str">
            <v>Bangalore</v>
          </cell>
        </row>
        <row r="6305">
          <cell r="E6305" t="str">
            <v>PB20INV2252</v>
          </cell>
          <cell r="F6305" t="str">
            <v xml:space="preserve">Prime Barcode Solution </v>
          </cell>
          <cell r="G6305" t="str">
            <v>HYD</v>
          </cell>
        </row>
        <row r="6306">
          <cell r="E6306" t="str">
            <v>PB20INV2252</v>
          </cell>
          <cell r="F6306" t="str">
            <v xml:space="preserve">Prime Barcode Solution </v>
          </cell>
          <cell r="G6306" t="str">
            <v>HYD</v>
          </cell>
        </row>
        <row r="6307">
          <cell r="E6307" t="str">
            <v>PB20INV2252</v>
          </cell>
          <cell r="F6307" t="str">
            <v xml:space="preserve">Prime Barcode Solution </v>
          </cell>
          <cell r="G6307" t="str">
            <v>HYD</v>
          </cell>
        </row>
        <row r="6308">
          <cell r="E6308" t="str">
            <v>PB20INV2249</v>
          </cell>
          <cell r="F6308" t="str">
            <v xml:space="preserve">Prime Barcode Solution </v>
          </cell>
          <cell r="G6308" t="str">
            <v>HYD</v>
          </cell>
        </row>
        <row r="6309">
          <cell r="E6309" t="str">
            <v>PB20INV2262</v>
          </cell>
          <cell r="F6309" t="str">
            <v>Odyssey Computer Service Pvt ltd</v>
          </cell>
          <cell r="G6309" t="str">
            <v>Kolkata</v>
          </cell>
        </row>
        <row r="6310">
          <cell r="E6310" t="str">
            <v>PB20INV2262</v>
          </cell>
          <cell r="F6310" t="str">
            <v>Odyssey Computer Service Pvt ltd</v>
          </cell>
          <cell r="G6310" t="str">
            <v>Kolkata</v>
          </cell>
        </row>
        <row r="6311">
          <cell r="E6311" t="str">
            <v>PB20INV2263</v>
          </cell>
          <cell r="F6311" t="str">
            <v>Odyssey Computer Service Pvt ltd</v>
          </cell>
          <cell r="G6311" t="str">
            <v>Kolkata</v>
          </cell>
        </row>
        <row r="6312">
          <cell r="E6312" t="str">
            <v>PB20INV2263</v>
          </cell>
          <cell r="F6312" t="str">
            <v>Odyssey Computer Service Pvt ltd</v>
          </cell>
          <cell r="G6312" t="str">
            <v>Kolkata</v>
          </cell>
        </row>
        <row r="6313">
          <cell r="E6313" t="str">
            <v>PB20INV2264</v>
          </cell>
          <cell r="F6313" t="str">
            <v>Odyssey Computer Service Pvt ltd</v>
          </cell>
          <cell r="G6313" t="str">
            <v>Kolkata</v>
          </cell>
        </row>
        <row r="6314">
          <cell r="E6314" t="str">
            <v>PB20INV2265</v>
          </cell>
          <cell r="F6314" t="str">
            <v>Life Style International Pvt ltd</v>
          </cell>
          <cell r="G6314" t="str">
            <v>Delhi</v>
          </cell>
        </row>
        <row r="6315">
          <cell r="E6315" t="str">
            <v>PB20INV2265</v>
          </cell>
          <cell r="F6315" t="str">
            <v>Life Style International Pvt ltd</v>
          </cell>
          <cell r="G6315" t="str">
            <v>Delhi</v>
          </cell>
        </row>
        <row r="6316">
          <cell r="E6316" t="str">
            <v>PB20INV2265</v>
          </cell>
          <cell r="F6316" t="str">
            <v>Life Style International Pvt ltd</v>
          </cell>
          <cell r="G6316" t="str">
            <v>Delhi</v>
          </cell>
        </row>
        <row r="6317">
          <cell r="E6317" t="str">
            <v>PB20INV2265</v>
          </cell>
          <cell r="F6317" t="str">
            <v>Life Style International Pvt ltd</v>
          </cell>
          <cell r="G6317" t="str">
            <v>Delhi</v>
          </cell>
        </row>
        <row r="6318">
          <cell r="E6318" t="str">
            <v>PB20INV2265</v>
          </cell>
          <cell r="F6318" t="str">
            <v>Life Style International Pvt ltd</v>
          </cell>
          <cell r="G6318" t="str">
            <v>Delhi</v>
          </cell>
        </row>
        <row r="6319">
          <cell r="E6319" t="str">
            <v>PB20INV2265</v>
          </cell>
          <cell r="F6319" t="str">
            <v>Life Style International Pvt ltd</v>
          </cell>
          <cell r="G6319" t="str">
            <v>Delhi</v>
          </cell>
        </row>
        <row r="6320">
          <cell r="E6320" t="str">
            <v>PB20INV2265</v>
          </cell>
          <cell r="F6320" t="str">
            <v>Life Style International Pvt ltd</v>
          </cell>
          <cell r="G6320" t="str">
            <v>Delhi</v>
          </cell>
        </row>
        <row r="6321">
          <cell r="E6321" t="str">
            <v>PB20INV2265</v>
          </cell>
          <cell r="F6321" t="str">
            <v>Life Style International Pvt ltd</v>
          </cell>
          <cell r="G6321" t="str">
            <v>Delhi</v>
          </cell>
        </row>
        <row r="6322">
          <cell r="E6322" t="str">
            <v>PB20INV2265</v>
          </cell>
          <cell r="F6322" t="str">
            <v>Life Style International Pvt ltd</v>
          </cell>
          <cell r="G6322" t="str">
            <v>Delhi</v>
          </cell>
        </row>
        <row r="6323">
          <cell r="E6323" t="str">
            <v>PB20INV2265</v>
          </cell>
          <cell r="F6323" t="str">
            <v>Life Style International Pvt ltd</v>
          </cell>
          <cell r="G6323" t="str">
            <v>Delhi</v>
          </cell>
        </row>
        <row r="6324">
          <cell r="E6324" t="str">
            <v>PB20INV2267</v>
          </cell>
          <cell r="F6324" t="str">
            <v>Hollasons Trading Company Pvt ltd</v>
          </cell>
          <cell r="G6324" t="str">
            <v>Bangalore</v>
          </cell>
        </row>
        <row r="6325">
          <cell r="E6325" t="str">
            <v>PB20INV2267</v>
          </cell>
          <cell r="F6325" t="str">
            <v>Hollasons Trading Company Pvt ltd</v>
          </cell>
          <cell r="G6325" t="str">
            <v>Bangalore</v>
          </cell>
        </row>
        <row r="6326">
          <cell r="E6326" t="str">
            <v>PB20INV2266</v>
          </cell>
          <cell r="F6326" t="str">
            <v>Life Style International Pvt ltd</v>
          </cell>
          <cell r="G6326" t="str">
            <v>Delhi</v>
          </cell>
        </row>
        <row r="6327">
          <cell r="E6327" t="str">
            <v>PB20INV2266</v>
          </cell>
          <cell r="F6327" t="str">
            <v>Life Style International Pvt ltd</v>
          </cell>
          <cell r="G6327" t="str">
            <v>Delhi</v>
          </cell>
        </row>
        <row r="6328">
          <cell r="E6328" t="str">
            <v>PB20INV2266</v>
          </cell>
          <cell r="F6328" t="str">
            <v>Life Style International Pvt ltd</v>
          </cell>
          <cell r="G6328" t="str">
            <v>Delhi</v>
          </cell>
        </row>
        <row r="6329">
          <cell r="E6329" t="str">
            <v>PB20INV2266</v>
          </cell>
          <cell r="F6329" t="str">
            <v>Life Style International Pvt ltd</v>
          </cell>
          <cell r="G6329" t="str">
            <v>Delhi</v>
          </cell>
        </row>
        <row r="6330">
          <cell r="E6330" t="str">
            <v>PB20INV2266</v>
          </cell>
          <cell r="F6330" t="str">
            <v>Life Style International Pvt ltd</v>
          </cell>
          <cell r="G6330" t="str">
            <v>Delhi</v>
          </cell>
        </row>
        <row r="6331">
          <cell r="E6331" t="str">
            <v>PB20INV2266</v>
          </cell>
          <cell r="F6331" t="str">
            <v>Life Style International Pvt ltd</v>
          </cell>
          <cell r="G6331" t="str">
            <v>Delhi</v>
          </cell>
        </row>
        <row r="6332">
          <cell r="E6332" t="str">
            <v>PB20INV2266</v>
          </cell>
          <cell r="F6332" t="str">
            <v>Life Style International Pvt ltd</v>
          </cell>
          <cell r="G6332" t="str">
            <v>Delhi</v>
          </cell>
        </row>
        <row r="6333">
          <cell r="E6333" t="str">
            <v>PB20INV2266</v>
          </cell>
          <cell r="F6333" t="str">
            <v>Life Style International Pvt ltd</v>
          </cell>
          <cell r="G6333" t="str">
            <v>Delhi</v>
          </cell>
        </row>
        <row r="6334">
          <cell r="E6334" t="str">
            <v>PB20INV2266</v>
          </cell>
          <cell r="F6334" t="str">
            <v>Life Style International Pvt ltd</v>
          </cell>
          <cell r="G6334" t="str">
            <v>Delhi</v>
          </cell>
        </row>
        <row r="6335">
          <cell r="E6335" t="str">
            <v>PB20INV2266</v>
          </cell>
          <cell r="F6335" t="str">
            <v>Life Style International Pvt ltd</v>
          </cell>
          <cell r="G6335" t="str">
            <v>Delhi</v>
          </cell>
        </row>
        <row r="6336">
          <cell r="E6336" t="str">
            <v>PB20INV2250</v>
          </cell>
          <cell r="F6336" t="str">
            <v>More Retail Limited</v>
          </cell>
          <cell r="G6336" t="str">
            <v>Delhi</v>
          </cell>
        </row>
        <row r="6337">
          <cell r="E6337" t="str">
            <v>PB20INV2268</v>
          </cell>
          <cell r="F6337" t="str">
            <v>Life Style International Pvt ltd</v>
          </cell>
          <cell r="G6337" t="str">
            <v>Secunderabad</v>
          </cell>
        </row>
        <row r="6338">
          <cell r="E6338" t="str">
            <v>PB20INV2268</v>
          </cell>
          <cell r="F6338" t="str">
            <v>Life Style International Pvt ltd</v>
          </cell>
          <cell r="G6338" t="str">
            <v>Secunderabad</v>
          </cell>
        </row>
        <row r="6339">
          <cell r="E6339" t="str">
            <v>PB20INV2269</v>
          </cell>
          <cell r="F6339" t="str">
            <v xml:space="preserve">Smart Solutions </v>
          </cell>
          <cell r="G6339" t="str">
            <v>Delhi</v>
          </cell>
        </row>
        <row r="6340">
          <cell r="E6340" t="str">
            <v>BLR/OP/2021/0312</v>
          </cell>
          <cell r="F6340" t="str">
            <v>Posiflex Technology India Pvt ltd</v>
          </cell>
          <cell r="G6340" t="str">
            <v>Delhi</v>
          </cell>
        </row>
        <row r="6341">
          <cell r="E6341" t="str">
            <v>PB20INV2272</v>
          </cell>
          <cell r="F6341" t="str">
            <v xml:space="preserve">Ratnadeep Retail Pvt ltd </v>
          </cell>
          <cell r="G6341" t="str">
            <v>HYD</v>
          </cell>
        </row>
        <row r="6342">
          <cell r="E6342" t="str">
            <v>PB20INV2272</v>
          </cell>
          <cell r="F6342" t="str">
            <v xml:space="preserve">Ratnadeep Retail Pvt ltd </v>
          </cell>
          <cell r="G6342" t="str">
            <v>HYD</v>
          </cell>
        </row>
        <row r="6343">
          <cell r="E6343" t="str">
            <v>PB20INV2272</v>
          </cell>
          <cell r="F6343" t="str">
            <v xml:space="preserve">Ratnadeep Retail Pvt ltd </v>
          </cell>
          <cell r="G6343" t="str">
            <v>HYD</v>
          </cell>
        </row>
        <row r="6344">
          <cell r="E6344" t="str">
            <v>PB20INV2272</v>
          </cell>
          <cell r="F6344" t="str">
            <v xml:space="preserve">Ratnadeep Retail Pvt ltd </v>
          </cell>
          <cell r="G6344" t="str">
            <v>HYD</v>
          </cell>
        </row>
        <row r="6345">
          <cell r="E6345" t="str">
            <v>PB20INV2272</v>
          </cell>
          <cell r="F6345" t="str">
            <v xml:space="preserve">Ratnadeep Retail Pvt ltd </v>
          </cell>
          <cell r="G6345" t="str">
            <v>HYD</v>
          </cell>
        </row>
        <row r="6346">
          <cell r="E6346" t="str">
            <v>PB20INV2272</v>
          </cell>
          <cell r="F6346" t="str">
            <v xml:space="preserve">Ratnadeep Retail Pvt ltd </v>
          </cell>
          <cell r="G6346" t="str">
            <v>HYD</v>
          </cell>
        </row>
        <row r="6347">
          <cell r="E6347" t="str">
            <v>PB20INV2272</v>
          </cell>
          <cell r="F6347" t="str">
            <v xml:space="preserve">Ratnadeep Retail Pvt ltd </v>
          </cell>
          <cell r="G6347" t="str">
            <v>HYD</v>
          </cell>
        </row>
        <row r="6348">
          <cell r="E6348" t="str">
            <v>PB20INV2272</v>
          </cell>
          <cell r="F6348" t="str">
            <v xml:space="preserve">Ratnadeep Retail Pvt ltd </v>
          </cell>
          <cell r="G6348" t="str">
            <v>HYD</v>
          </cell>
        </row>
        <row r="6349">
          <cell r="E6349" t="str">
            <v>PB20INV2272</v>
          </cell>
          <cell r="F6349" t="str">
            <v xml:space="preserve">Ratnadeep Retail Pvt ltd </v>
          </cell>
          <cell r="G6349" t="str">
            <v>HYD</v>
          </cell>
        </row>
        <row r="6350">
          <cell r="E6350" t="str">
            <v>PB20INV2270</v>
          </cell>
          <cell r="F6350" t="str">
            <v>Smart Solutions</v>
          </cell>
          <cell r="G6350" t="str">
            <v>Delhi</v>
          </cell>
        </row>
        <row r="6351">
          <cell r="E6351" t="str">
            <v>PB20INV2244</v>
          </cell>
          <cell r="F6351" t="str">
            <v xml:space="preserve">Aashitech </v>
          </cell>
          <cell r="G6351" t="str">
            <v>Mumbai</v>
          </cell>
        </row>
        <row r="6352">
          <cell r="E6352" t="str">
            <v>PB20INV2273</v>
          </cell>
          <cell r="F6352" t="str">
            <v xml:space="preserve">Ratnadeep Retail Pvt ltd </v>
          </cell>
          <cell r="G6352" t="str">
            <v>HYD</v>
          </cell>
        </row>
        <row r="6353">
          <cell r="E6353" t="str">
            <v>PB20INV2273</v>
          </cell>
          <cell r="F6353" t="str">
            <v xml:space="preserve">Ratnadeep Retail Pvt ltd </v>
          </cell>
          <cell r="G6353" t="str">
            <v>HYD</v>
          </cell>
        </row>
        <row r="6354">
          <cell r="E6354" t="str">
            <v>PB20INV2273</v>
          </cell>
          <cell r="F6354" t="str">
            <v xml:space="preserve">Ratnadeep Retail Pvt ltd </v>
          </cell>
          <cell r="G6354" t="str">
            <v>HYD</v>
          </cell>
        </row>
        <row r="6355">
          <cell r="E6355" t="str">
            <v>PB20INV2273</v>
          </cell>
          <cell r="F6355" t="str">
            <v xml:space="preserve">Ratnadeep Retail Pvt ltd </v>
          </cell>
          <cell r="G6355" t="str">
            <v>HYD</v>
          </cell>
        </row>
        <row r="6356">
          <cell r="E6356" t="str">
            <v>PB20INV2273</v>
          </cell>
          <cell r="F6356" t="str">
            <v xml:space="preserve">Ratnadeep Retail Pvt ltd </v>
          </cell>
          <cell r="G6356" t="str">
            <v>HYD</v>
          </cell>
        </row>
        <row r="6357">
          <cell r="E6357" t="str">
            <v>PB20INV2273</v>
          </cell>
          <cell r="F6357" t="str">
            <v xml:space="preserve">Ratnadeep Retail Pvt ltd </v>
          </cell>
          <cell r="G6357" t="str">
            <v>HYD</v>
          </cell>
        </row>
        <row r="6358">
          <cell r="E6358" t="str">
            <v>PB20INV2273</v>
          </cell>
          <cell r="F6358" t="str">
            <v xml:space="preserve">Ratnadeep Retail Pvt ltd </v>
          </cell>
          <cell r="G6358" t="str">
            <v>HYD</v>
          </cell>
        </row>
        <row r="6359">
          <cell r="E6359" t="str">
            <v>PB20INV2273</v>
          </cell>
          <cell r="F6359" t="str">
            <v xml:space="preserve">Ratnadeep Retail Pvt ltd </v>
          </cell>
          <cell r="G6359" t="str">
            <v>HYD</v>
          </cell>
        </row>
        <row r="6360">
          <cell r="E6360" t="str">
            <v>PB20INV2273</v>
          </cell>
          <cell r="F6360" t="str">
            <v xml:space="preserve">Ratnadeep Retail Pvt ltd </v>
          </cell>
          <cell r="G6360" t="str">
            <v>HYD</v>
          </cell>
        </row>
        <row r="6361">
          <cell r="E6361" t="str">
            <v>PB20INV2274</v>
          </cell>
          <cell r="F6361" t="str">
            <v>Lifestlye International Pvt ltd</v>
          </cell>
          <cell r="G6361" t="str">
            <v>Chennai</v>
          </cell>
        </row>
        <row r="6362">
          <cell r="E6362" t="str">
            <v>PB20INV2274</v>
          </cell>
          <cell r="F6362" t="str">
            <v>Lifestlye International Pvt ltd</v>
          </cell>
          <cell r="G6362" t="str">
            <v>Chennai</v>
          </cell>
        </row>
        <row r="6363">
          <cell r="E6363" t="str">
            <v>PB20INV2274</v>
          </cell>
          <cell r="F6363" t="str">
            <v>Lifestlye International Pvt ltd</v>
          </cell>
          <cell r="G6363" t="str">
            <v>Chennai</v>
          </cell>
        </row>
        <row r="6364">
          <cell r="E6364" t="str">
            <v>PB20INV2274</v>
          </cell>
          <cell r="F6364" t="str">
            <v>Lifestlye International Pvt ltd</v>
          </cell>
          <cell r="G6364" t="str">
            <v>Chennai</v>
          </cell>
        </row>
        <row r="6365">
          <cell r="E6365" t="str">
            <v>PB20INV2274</v>
          </cell>
          <cell r="F6365" t="str">
            <v>Lifestlye International Pvt ltd</v>
          </cell>
          <cell r="G6365" t="str">
            <v>Chennai</v>
          </cell>
        </row>
        <row r="6366">
          <cell r="E6366" t="str">
            <v>PB20INV2274</v>
          </cell>
          <cell r="F6366" t="str">
            <v>Lifestlye International Pvt ltd</v>
          </cell>
          <cell r="G6366" t="str">
            <v>Chennai</v>
          </cell>
        </row>
        <row r="6367">
          <cell r="E6367" t="str">
            <v>PB20INV2274</v>
          </cell>
          <cell r="F6367" t="str">
            <v>Lifestlye International Pvt ltd</v>
          </cell>
          <cell r="G6367" t="str">
            <v>Chennai</v>
          </cell>
        </row>
        <row r="6368">
          <cell r="E6368" t="str">
            <v>PB20INV2274</v>
          </cell>
          <cell r="F6368" t="str">
            <v>Lifestlye International Pvt ltd</v>
          </cell>
          <cell r="G6368" t="str">
            <v>Chennai</v>
          </cell>
        </row>
        <row r="6369">
          <cell r="E6369" t="str">
            <v>PB20INV2274</v>
          </cell>
          <cell r="F6369" t="str">
            <v>Lifestlye International Pvt ltd</v>
          </cell>
          <cell r="G6369" t="str">
            <v>Chennai</v>
          </cell>
        </row>
        <row r="6370">
          <cell r="E6370" t="str">
            <v>PB20INV2274</v>
          </cell>
          <cell r="F6370" t="str">
            <v>Lifestlye International Pvt ltd</v>
          </cell>
          <cell r="G6370" t="str">
            <v>Chennai</v>
          </cell>
        </row>
        <row r="6371">
          <cell r="E6371" t="str">
            <v>PB20INV2275</v>
          </cell>
          <cell r="F6371" t="str">
            <v>Equinox India Enterprises</v>
          </cell>
          <cell r="G6371" t="str">
            <v>Goa</v>
          </cell>
        </row>
        <row r="6372">
          <cell r="E6372" t="str">
            <v>PB20INV2275</v>
          </cell>
          <cell r="F6372" t="str">
            <v>Equinox India Enterprises</v>
          </cell>
          <cell r="G6372" t="str">
            <v>Goa</v>
          </cell>
        </row>
        <row r="6373">
          <cell r="E6373" t="str">
            <v>QBLR/DEMO/OUT/301</v>
          </cell>
          <cell r="F6373" t="str">
            <v xml:space="preserve">Communications Test Desgin </v>
          </cell>
          <cell r="G6373" t="str">
            <v>Navi Mumbai</v>
          </cell>
        </row>
        <row r="6374">
          <cell r="E6374" t="str">
            <v>QB20INV0943</v>
          </cell>
          <cell r="F6374" t="str">
            <v>Instakart Service Pvt ltd</v>
          </cell>
          <cell r="G6374" t="str">
            <v xml:space="preserve">Patna </v>
          </cell>
        </row>
        <row r="6375">
          <cell r="E6375" t="str">
            <v>QB20INV0943</v>
          </cell>
          <cell r="F6375" t="str">
            <v>Instakart Service Pvt ltd</v>
          </cell>
          <cell r="G6375" t="str">
            <v xml:space="preserve">Patna </v>
          </cell>
        </row>
        <row r="6376">
          <cell r="E6376" t="str">
            <v>QB20INV0943</v>
          </cell>
          <cell r="F6376" t="str">
            <v>Instakart Service Pvt ltd</v>
          </cell>
          <cell r="G6376" t="str">
            <v xml:space="preserve">Patna </v>
          </cell>
        </row>
        <row r="6377">
          <cell r="E6377" t="str">
            <v>QB20INV0943</v>
          </cell>
          <cell r="F6377" t="str">
            <v>Instakart Service Pvt ltd</v>
          </cell>
          <cell r="G6377" t="str">
            <v xml:space="preserve">Patna </v>
          </cell>
        </row>
        <row r="6378">
          <cell r="E6378" t="str">
            <v>QB20INV0943</v>
          </cell>
          <cell r="F6378" t="str">
            <v>Instakart Service Pvt ltd</v>
          </cell>
          <cell r="G6378" t="str">
            <v xml:space="preserve">Patna </v>
          </cell>
        </row>
        <row r="6379">
          <cell r="E6379" t="str">
            <v>QB20INV0943</v>
          </cell>
          <cell r="F6379" t="str">
            <v>Instakart Service Pvt ltd</v>
          </cell>
          <cell r="G6379" t="str">
            <v xml:space="preserve">Patna </v>
          </cell>
        </row>
        <row r="6380">
          <cell r="E6380" t="str">
            <v>PIT20INV00049</v>
          </cell>
          <cell r="F6380" t="str">
            <v>Bisotech India Pvt ltd</v>
          </cell>
          <cell r="G6380" t="str">
            <v>Pune</v>
          </cell>
        </row>
        <row r="6381">
          <cell r="E6381" t="str">
            <v>PB20INV2271</v>
          </cell>
          <cell r="F6381" t="str">
            <v>Hollasons Trading Company Pvt ltd</v>
          </cell>
          <cell r="G6381" t="str">
            <v>Bangalore</v>
          </cell>
        </row>
        <row r="6382">
          <cell r="E6382" t="str">
            <v>PB20INV2288</v>
          </cell>
          <cell r="F6382" t="str">
            <v>Hollasons Trading Company Pvt ltd</v>
          </cell>
          <cell r="G6382" t="str">
            <v>Bangalore</v>
          </cell>
        </row>
        <row r="6383">
          <cell r="E6383" t="str">
            <v>PB20INV2290</v>
          </cell>
          <cell r="F6383" t="str">
            <v>Tata Starbucks Pvt ltd</v>
          </cell>
          <cell r="G6383" t="str">
            <v>Bangalore</v>
          </cell>
        </row>
        <row r="6384">
          <cell r="E6384" t="str">
            <v>PB20INV2290</v>
          </cell>
          <cell r="F6384" t="str">
            <v>Tata Starbucks Pvt ltd</v>
          </cell>
          <cell r="G6384" t="str">
            <v>Bangalore</v>
          </cell>
        </row>
        <row r="6385">
          <cell r="E6385" t="str">
            <v>PB20INV2279</v>
          </cell>
          <cell r="F6385" t="str">
            <v>Hardcastle Restaurants Pvt Ltd</v>
          </cell>
          <cell r="G6385" t="str">
            <v>Pune</v>
          </cell>
        </row>
        <row r="6386">
          <cell r="E6386" t="str">
            <v>PB20INV2279</v>
          </cell>
          <cell r="F6386" t="str">
            <v>Hardcastle Restaurants Pvt Ltd</v>
          </cell>
          <cell r="G6386" t="str">
            <v>Pune</v>
          </cell>
        </row>
        <row r="6387">
          <cell r="E6387" t="str">
            <v>PB20INV2279</v>
          </cell>
          <cell r="F6387" t="str">
            <v>Hardcastle Restaurants Pvt Ltd</v>
          </cell>
          <cell r="G6387" t="str">
            <v>Pune</v>
          </cell>
        </row>
        <row r="6388">
          <cell r="E6388" t="str">
            <v>PB20INV2280</v>
          </cell>
          <cell r="F6388" t="str">
            <v>Ratnadeep retail Pvt Ltd</v>
          </cell>
          <cell r="G6388" t="str">
            <v>Telengana</v>
          </cell>
        </row>
        <row r="6389">
          <cell r="E6389" t="str">
            <v>PB20INV2281</v>
          </cell>
          <cell r="F6389" t="str">
            <v>Ratnadeep retail Pvt Ltd</v>
          </cell>
          <cell r="G6389" t="str">
            <v>Telengana</v>
          </cell>
        </row>
        <row r="6390">
          <cell r="E6390" t="str">
            <v>PB20INV2282</v>
          </cell>
          <cell r="F6390" t="str">
            <v>Ratnadeep retail Pvt Ltd</v>
          </cell>
          <cell r="G6390" t="str">
            <v>Telengana</v>
          </cell>
        </row>
        <row r="6391">
          <cell r="E6391" t="str">
            <v>PB20INV2283</v>
          </cell>
          <cell r="F6391" t="str">
            <v>Ratnadeep retail Pvt Ltd</v>
          </cell>
          <cell r="G6391" t="str">
            <v>Telengana</v>
          </cell>
        </row>
        <row r="6392">
          <cell r="E6392" t="str">
            <v>PB20INV2284</v>
          </cell>
          <cell r="F6392" t="str">
            <v>Ratnadeep retail Pvt Ltd</v>
          </cell>
          <cell r="G6392" t="str">
            <v>Telengana</v>
          </cell>
        </row>
        <row r="6393">
          <cell r="E6393" t="str">
            <v>PB20INV2285</v>
          </cell>
          <cell r="F6393" t="str">
            <v>Ratnadeep retail Pvt Ltd</v>
          </cell>
          <cell r="G6393" t="str">
            <v>Telengana</v>
          </cell>
        </row>
        <row r="6394">
          <cell r="E6394" t="str">
            <v>PB20INV2286</v>
          </cell>
          <cell r="F6394" t="str">
            <v>Ratnadeep retail Pvt Ltd</v>
          </cell>
          <cell r="G6394" t="str">
            <v>Telengana</v>
          </cell>
        </row>
        <row r="6395">
          <cell r="E6395" t="str">
            <v>PB20INV2287</v>
          </cell>
          <cell r="F6395" t="str">
            <v>Ratnadeep retail Pvt Ltd</v>
          </cell>
          <cell r="G6395" t="str">
            <v>Telengana</v>
          </cell>
        </row>
        <row r="6396">
          <cell r="E6396" t="str">
            <v>PB20INV2289</v>
          </cell>
          <cell r="F6396" t="str">
            <v>Aegis Infoware Private Limited</v>
          </cell>
          <cell r="G6396" t="str">
            <v>Ahmedabad</v>
          </cell>
        </row>
        <row r="6397">
          <cell r="E6397" t="str">
            <v>PB20INV2289</v>
          </cell>
          <cell r="F6397" t="str">
            <v>Aegis Infoware Private Limited</v>
          </cell>
          <cell r="G6397" t="str">
            <v>Ahmedabad</v>
          </cell>
        </row>
        <row r="6398">
          <cell r="E6398" t="str">
            <v>PB20INV2289</v>
          </cell>
          <cell r="F6398" t="str">
            <v>Aegis Infoware Private Limited</v>
          </cell>
          <cell r="G6398" t="str">
            <v>Ahmedabad</v>
          </cell>
        </row>
        <row r="6399">
          <cell r="E6399" t="str">
            <v>PB20INV2289</v>
          </cell>
          <cell r="F6399" t="str">
            <v>Aegis Infoware Private Limited</v>
          </cell>
          <cell r="G6399" t="str">
            <v>Ahmedabad</v>
          </cell>
        </row>
        <row r="6400">
          <cell r="E6400" t="str">
            <v>PB20INV2294</v>
          </cell>
          <cell r="F6400" t="str">
            <v>Reliance Retail Limited</v>
          </cell>
          <cell r="G6400" t="str">
            <v>Delhi</v>
          </cell>
        </row>
        <row r="6401">
          <cell r="E6401" t="str">
            <v>PB20INV2296</v>
          </cell>
          <cell r="F6401" t="str">
            <v>Aegis Infoware Private Limited</v>
          </cell>
          <cell r="G6401" t="str">
            <v>Ahmedabad</v>
          </cell>
        </row>
        <row r="6402">
          <cell r="E6402" t="str">
            <v>PB20INV2296</v>
          </cell>
          <cell r="F6402" t="str">
            <v>Aegis Infoware Private Limited</v>
          </cell>
          <cell r="G6402" t="str">
            <v>Ahmedabad</v>
          </cell>
        </row>
        <row r="6403">
          <cell r="E6403" t="str">
            <v>PB20INV2110</v>
          </cell>
          <cell r="F6403" t="str">
            <v>Wal-Mart India Pvt Ltd</v>
          </cell>
          <cell r="G6403" t="str">
            <v>Punjab</v>
          </cell>
        </row>
        <row r="6404">
          <cell r="E6404" t="str">
            <v>PB20INV2298</v>
          </cell>
          <cell r="F6404" t="str">
            <v>Turbonet Systems Private Limited</v>
          </cell>
          <cell r="G6404" t="str">
            <v>Pune</v>
          </cell>
        </row>
        <row r="6405">
          <cell r="E6405" t="str">
            <v>PB20INV2298</v>
          </cell>
          <cell r="F6405" t="str">
            <v>Turbonet Systems Private Limited</v>
          </cell>
          <cell r="G6405" t="str">
            <v>Pune</v>
          </cell>
        </row>
        <row r="6406">
          <cell r="E6406" t="str">
            <v>PB20INV2298</v>
          </cell>
          <cell r="F6406" t="str">
            <v>Turbonet Systems Private Limited</v>
          </cell>
          <cell r="G6406" t="str">
            <v>Pune</v>
          </cell>
        </row>
        <row r="6407">
          <cell r="E6407" t="str">
            <v>PB20INV2298</v>
          </cell>
          <cell r="F6407" t="str">
            <v>Turbonet Systems Private Limited</v>
          </cell>
          <cell r="G6407" t="str">
            <v>Pune</v>
          </cell>
        </row>
        <row r="6408">
          <cell r="E6408" t="str">
            <v>PB20INV2298</v>
          </cell>
          <cell r="F6408" t="str">
            <v>Turbonet Systems Private Limited</v>
          </cell>
          <cell r="G6408" t="str">
            <v>Pune</v>
          </cell>
        </row>
        <row r="6409">
          <cell r="E6409" t="str">
            <v>PB20INV2297</v>
          </cell>
          <cell r="F6409" t="str">
            <v>Turbonet Systems Private Limited</v>
          </cell>
          <cell r="G6409" t="str">
            <v>Pune</v>
          </cell>
        </row>
        <row r="6410">
          <cell r="E6410" t="str">
            <v>PB20INV2297</v>
          </cell>
          <cell r="F6410" t="str">
            <v>Turbonet Systems Private Limited</v>
          </cell>
          <cell r="G6410" t="str">
            <v>Pune</v>
          </cell>
        </row>
        <row r="6411">
          <cell r="E6411" t="str">
            <v>PB20INV2297</v>
          </cell>
          <cell r="F6411" t="str">
            <v>Hardcastle Restaurents Pvt Ltd</v>
          </cell>
          <cell r="G6411" t="str">
            <v>Surat</v>
          </cell>
        </row>
        <row r="6412">
          <cell r="E6412" t="str">
            <v>PB20INV2297</v>
          </cell>
          <cell r="F6412" t="str">
            <v>Hardcastle Restaurents Pvt Ltd</v>
          </cell>
          <cell r="G6412" t="str">
            <v>Surat</v>
          </cell>
        </row>
        <row r="6413">
          <cell r="E6413" t="str">
            <v>PB20INV2301</v>
          </cell>
          <cell r="F6413" t="str">
            <v>Aegis Infoware Private Limited</v>
          </cell>
          <cell r="G6413" t="str">
            <v>Ahmedabad</v>
          </cell>
        </row>
        <row r="6414">
          <cell r="E6414" t="str">
            <v>PB20INV2301</v>
          </cell>
          <cell r="F6414" t="str">
            <v>Aegis Infoware Private Limited</v>
          </cell>
          <cell r="G6414" t="str">
            <v>Ahmedabad</v>
          </cell>
        </row>
        <row r="6415">
          <cell r="E6415" t="str">
            <v>PB20INV2300</v>
          </cell>
          <cell r="F6415" t="str">
            <v>Wayinfotech Solutions</v>
          </cell>
          <cell r="G6415" t="str">
            <v>Delhi</v>
          </cell>
        </row>
        <row r="6416">
          <cell r="E6416" t="str">
            <v>PB20INV2300</v>
          </cell>
          <cell r="F6416" t="str">
            <v>Wayinfotech Solutions</v>
          </cell>
          <cell r="G6416" t="str">
            <v>Delhi</v>
          </cell>
        </row>
        <row r="6417">
          <cell r="E6417" t="str">
            <v>PB20INV2302</v>
          </cell>
          <cell r="F6417" t="str">
            <v>Decathlon Sports India Pvt Ltd</v>
          </cell>
          <cell r="G6417" t="str">
            <v>Mumbai</v>
          </cell>
        </row>
        <row r="6418">
          <cell r="E6418" t="str">
            <v>PB20INV2302</v>
          </cell>
          <cell r="F6418" t="str">
            <v>Decathlon Sports India Pvt Ltd</v>
          </cell>
          <cell r="G6418" t="str">
            <v>Mumbai</v>
          </cell>
        </row>
        <row r="6419">
          <cell r="E6419" t="str">
            <v>PB20INV2302</v>
          </cell>
          <cell r="F6419" t="str">
            <v>Decathlon Sports India Pvt Ltd</v>
          </cell>
          <cell r="G6419" t="str">
            <v>Mumbai</v>
          </cell>
        </row>
        <row r="6420">
          <cell r="E6420" t="str">
            <v>PB20INV2302</v>
          </cell>
          <cell r="F6420" t="str">
            <v>Decathlon Sports India Pvt Ltd</v>
          </cell>
          <cell r="G6420" t="str">
            <v>Mumbai</v>
          </cell>
        </row>
        <row r="6421">
          <cell r="E6421" t="str">
            <v>PB20INV2302</v>
          </cell>
          <cell r="F6421" t="str">
            <v>Decathlon Sports India Pvt Ltd</v>
          </cell>
          <cell r="G6421" t="str">
            <v>Mumbai</v>
          </cell>
        </row>
        <row r="6422">
          <cell r="E6422" t="str">
            <v>PB20INV2293</v>
          </cell>
          <cell r="F6422" t="str">
            <v>Trent Hypermarket Private limited</v>
          </cell>
          <cell r="G6422" t="str">
            <v>Telengana</v>
          </cell>
        </row>
        <row r="6423">
          <cell r="E6423" t="str">
            <v>PB20INV2293</v>
          </cell>
          <cell r="F6423" t="str">
            <v>Trent Hypermarket Private limited</v>
          </cell>
          <cell r="G6423" t="str">
            <v>Telengana</v>
          </cell>
        </row>
        <row r="6424">
          <cell r="E6424" t="str">
            <v>PB20INV2293</v>
          </cell>
          <cell r="F6424" t="str">
            <v>Trent Hypermarket Private limited</v>
          </cell>
          <cell r="G6424" t="str">
            <v>Telengana</v>
          </cell>
        </row>
        <row r="6425">
          <cell r="E6425" t="str">
            <v>PB20INV2295</v>
          </cell>
          <cell r="F6425" t="str">
            <v>Trent Hypermarket Private limited</v>
          </cell>
          <cell r="G6425" t="str">
            <v>Telengana</v>
          </cell>
        </row>
        <row r="6426">
          <cell r="E6426" t="str">
            <v>PB20INV2292</v>
          </cell>
          <cell r="F6426" t="str">
            <v>Trent Hypermarket Private limited</v>
          </cell>
          <cell r="G6426" t="str">
            <v>Banglore</v>
          </cell>
        </row>
        <row r="6427">
          <cell r="E6427" t="str">
            <v>PB20INV2292</v>
          </cell>
          <cell r="F6427" t="str">
            <v>Trent Hypermarket Private limited</v>
          </cell>
          <cell r="G6427" t="str">
            <v>Banglore</v>
          </cell>
        </row>
        <row r="6428">
          <cell r="E6428" t="str">
            <v>PB20INV2291</v>
          </cell>
          <cell r="F6428" t="str">
            <v>Spencers Retail Limited</v>
          </cell>
          <cell r="G6428" t="str">
            <v>Thiruvalla</v>
          </cell>
        </row>
        <row r="6429">
          <cell r="E6429" t="str">
            <v>PB20INV2277</v>
          </cell>
          <cell r="F6429" t="str">
            <v>Quinta Systems Pvt Ltd</v>
          </cell>
          <cell r="G6429" t="str">
            <v>Banglore</v>
          </cell>
        </row>
        <row r="6430">
          <cell r="E6430" t="str">
            <v>PB20INV2278</v>
          </cell>
          <cell r="F6430" t="str">
            <v>Quinta Systems Pvt Ltd</v>
          </cell>
          <cell r="G6430" t="str">
            <v>Banglore</v>
          </cell>
        </row>
        <row r="6431">
          <cell r="E6431" t="str">
            <v>QB20INV0945</v>
          </cell>
          <cell r="F6431" t="str">
            <v>Procter&amp;Gamble Home Products Pvt Ltd</v>
          </cell>
          <cell r="G6431" t="str">
            <v>Mandideep</v>
          </cell>
        </row>
        <row r="6432">
          <cell r="E6432" t="str">
            <v>QB20INV0951</v>
          </cell>
          <cell r="F6432" t="str">
            <v>Instakart Services Pvt Ltd</v>
          </cell>
          <cell r="G6432" t="str">
            <v>Banglore</v>
          </cell>
        </row>
        <row r="6433">
          <cell r="E6433" t="str">
            <v>QB20INV0950</v>
          </cell>
          <cell r="F6433" t="str">
            <v>Instakart Services Pvt Ltd</v>
          </cell>
          <cell r="G6433" t="str">
            <v>Banglore</v>
          </cell>
        </row>
        <row r="6434">
          <cell r="E6434" t="str">
            <v>QB20INV0955</v>
          </cell>
          <cell r="F6434" t="str">
            <v>Paycraft Urban Solutions Pvt Ltd</v>
          </cell>
          <cell r="G6434" t="str">
            <v>Pune</v>
          </cell>
        </row>
        <row r="6435">
          <cell r="E6435" t="str">
            <v>QB20INV0955</v>
          </cell>
          <cell r="F6435" t="str">
            <v>Paycraft Urban Solutions Pvt Ltd</v>
          </cell>
          <cell r="G6435" t="str">
            <v>Pune</v>
          </cell>
        </row>
        <row r="6436">
          <cell r="E6436" t="str">
            <v>QB20INV0954</v>
          </cell>
          <cell r="F6436" t="str">
            <v>Metro Brands Ltd</v>
          </cell>
          <cell r="G6436" t="str">
            <v>Thane</v>
          </cell>
        </row>
        <row r="6437">
          <cell r="E6437" t="str">
            <v>QB20INV0956</v>
          </cell>
          <cell r="F6437" t="str">
            <v>Paycraft Urban Solutions Pvt Ltd</v>
          </cell>
          <cell r="G6437" t="str">
            <v>Pune</v>
          </cell>
        </row>
        <row r="6438">
          <cell r="E6438" t="str">
            <v>QB20INV0952</v>
          </cell>
          <cell r="F6438" t="str">
            <v>Instakart Services Private Limited</v>
          </cell>
          <cell r="G6438" t="str">
            <v>Haryana</v>
          </cell>
        </row>
        <row r="6439">
          <cell r="E6439" t="str">
            <v>QB20INV0953</v>
          </cell>
          <cell r="F6439" t="str">
            <v>Instakart Services Private Limited</v>
          </cell>
          <cell r="G6439" t="str">
            <v>Haryana</v>
          </cell>
        </row>
        <row r="6440">
          <cell r="E6440" t="str">
            <v>QB20INV0947</v>
          </cell>
          <cell r="F6440" t="str">
            <v>Instakart Services Private Limited</v>
          </cell>
          <cell r="G6440" t="str">
            <v>Haryana</v>
          </cell>
        </row>
        <row r="6441">
          <cell r="E6441" t="str">
            <v>QB20INV0947</v>
          </cell>
          <cell r="F6441" t="str">
            <v>Instakart Services Private Limited</v>
          </cell>
          <cell r="G6441" t="str">
            <v>Haryana</v>
          </cell>
        </row>
        <row r="6442">
          <cell r="E6442" t="str">
            <v>QB20INV0946</v>
          </cell>
          <cell r="F6442" t="str">
            <v>Instakart Services Private Limited</v>
          </cell>
          <cell r="G6442" t="str">
            <v>Haryana</v>
          </cell>
        </row>
        <row r="6443">
          <cell r="E6443" t="str">
            <v>QB20INV0949</v>
          </cell>
          <cell r="F6443" t="str">
            <v>Instakart Services Private Limited</v>
          </cell>
          <cell r="G6443" t="str">
            <v>Mumbai</v>
          </cell>
        </row>
        <row r="6444">
          <cell r="E6444" t="str">
            <v>QB20INV0949</v>
          </cell>
          <cell r="F6444" t="str">
            <v>Instakart Services Private Limited</v>
          </cell>
          <cell r="G6444" t="str">
            <v>Mumbai</v>
          </cell>
        </row>
        <row r="6445">
          <cell r="E6445" t="str">
            <v>QBLR/DEMO/OUT/0303</v>
          </cell>
          <cell r="F6445" t="str">
            <v>Communication Test Design</v>
          </cell>
          <cell r="G6445" t="str">
            <v>Gurgaon</v>
          </cell>
        </row>
        <row r="6446">
          <cell r="E6446" t="str">
            <v>PIT/NR/2021/0064</v>
          </cell>
          <cell r="F6446" t="str">
            <v>Galore Networks Private Limited</v>
          </cell>
          <cell r="G6446" t="str">
            <v>Banglore</v>
          </cell>
        </row>
        <row r="6447">
          <cell r="E6447" t="str">
            <v>PIT/NR/2021/0064</v>
          </cell>
          <cell r="F6447" t="str">
            <v>Galore Networks Private Limited</v>
          </cell>
          <cell r="G6447" t="str">
            <v>Banglore</v>
          </cell>
        </row>
        <row r="6448">
          <cell r="E6448" t="str">
            <v>PB20INV2306</v>
          </cell>
          <cell r="F6448" t="str">
            <v xml:space="preserve">Sivasakthi Enterprises </v>
          </cell>
          <cell r="G6448" t="str">
            <v>Chennai</v>
          </cell>
        </row>
        <row r="6449">
          <cell r="E6449" t="str">
            <v>PB20INV2306</v>
          </cell>
          <cell r="F6449" t="str">
            <v xml:space="preserve">Sivasakthi Enterprises </v>
          </cell>
          <cell r="G6449" t="str">
            <v>Chennai</v>
          </cell>
        </row>
        <row r="6450">
          <cell r="E6450" t="str">
            <v>PB20INV2304</v>
          </cell>
          <cell r="F6450" t="str">
            <v xml:space="preserve">Infocom Systems </v>
          </cell>
          <cell r="G6450" t="str">
            <v>Nashik</v>
          </cell>
        </row>
        <row r="6451">
          <cell r="E6451" t="str">
            <v>PB20INV2304</v>
          </cell>
          <cell r="F6451" t="str">
            <v xml:space="preserve">Infocom Systems </v>
          </cell>
          <cell r="G6451" t="str">
            <v>Nashik</v>
          </cell>
        </row>
        <row r="6452">
          <cell r="E6452" t="str">
            <v>PB20INV2304</v>
          </cell>
          <cell r="F6452" t="str">
            <v xml:space="preserve">Infocom Systems </v>
          </cell>
          <cell r="G6452" t="str">
            <v>Nashik</v>
          </cell>
        </row>
        <row r="6453">
          <cell r="E6453" t="str">
            <v>PB20INV2308</v>
          </cell>
          <cell r="F6453" t="str">
            <v>Aegis Infoware Private Limited</v>
          </cell>
          <cell r="G6453" t="str">
            <v>Ahmedabad</v>
          </cell>
        </row>
        <row r="6454">
          <cell r="E6454" t="str">
            <v>PB20INV2308</v>
          </cell>
          <cell r="F6454" t="str">
            <v>Aegis Infoware Private Limited</v>
          </cell>
          <cell r="G6454" t="str">
            <v>Ahmedabad</v>
          </cell>
        </row>
        <row r="6455">
          <cell r="E6455" t="str">
            <v>PB20INV2316</v>
          </cell>
          <cell r="F6455" t="str">
            <v>Hardcastle Restaurants Pvt Ltd</v>
          </cell>
          <cell r="G6455" t="str">
            <v>Mumbai</v>
          </cell>
        </row>
        <row r="6456">
          <cell r="E6456" t="str">
            <v>PB20INV2316</v>
          </cell>
          <cell r="F6456" t="str">
            <v>Hardcastle Restaurants Pvt Ltd</v>
          </cell>
          <cell r="G6456" t="str">
            <v>Mumbai</v>
          </cell>
        </row>
        <row r="6457">
          <cell r="E6457" t="str">
            <v>PB20INV2316</v>
          </cell>
          <cell r="F6457" t="str">
            <v>Hardcastle Restaurants Pvt Ltd</v>
          </cell>
          <cell r="G6457" t="str">
            <v>Mumbai</v>
          </cell>
        </row>
        <row r="6458">
          <cell r="E6458" t="str">
            <v>PB20INV2316</v>
          </cell>
          <cell r="F6458" t="str">
            <v>Hardcastle Restaurants Pvt Ltd</v>
          </cell>
          <cell r="G6458" t="str">
            <v>Mumbai</v>
          </cell>
        </row>
        <row r="6459">
          <cell r="E6459" t="str">
            <v>PB20INV2307</v>
          </cell>
          <cell r="F6459" t="str">
            <v>Spencers Retail Limited</v>
          </cell>
          <cell r="G6459" t="str">
            <v>Durgapur</v>
          </cell>
        </row>
        <row r="6460">
          <cell r="E6460" t="str">
            <v>PB20INV2307</v>
          </cell>
          <cell r="F6460" t="str">
            <v>Spencers Retail Limited</v>
          </cell>
          <cell r="G6460" t="str">
            <v>Durgapur</v>
          </cell>
        </row>
        <row r="6461">
          <cell r="E6461" t="str">
            <v>PB20INV2307</v>
          </cell>
          <cell r="F6461" t="str">
            <v>Spencers Retail Limited</v>
          </cell>
          <cell r="G6461" t="str">
            <v>Durgapur</v>
          </cell>
        </row>
        <row r="6462">
          <cell r="E6462" t="str">
            <v>PB20INV2307</v>
          </cell>
          <cell r="F6462" t="str">
            <v>Spencers Retail Limited</v>
          </cell>
          <cell r="G6462" t="str">
            <v>Durgapur</v>
          </cell>
        </row>
        <row r="6463">
          <cell r="E6463" t="str">
            <v>PB20INV2307</v>
          </cell>
          <cell r="F6463" t="str">
            <v>Spencers Retail Limited</v>
          </cell>
          <cell r="G6463" t="str">
            <v>Durgapur</v>
          </cell>
        </row>
        <row r="6464">
          <cell r="E6464" t="str">
            <v>PB20INV2307</v>
          </cell>
          <cell r="F6464" t="str">
            <v>Spencers Retail Limited</v>
          </cell>
          <cell r="G6464" t="str">
            <v>Durgapur</v>
          </cell>
        </row>
        <row r="6465">
          <cell r="E6465" t="str">
            <v>PB20INV2307</v>
          </cell>
          <cell r="F6465" t="str">
            <v>Spencers Retail Limited</v>
          </cell>
          <cell r="G6465" t="str">
            <v>Durgapur</v>
          </cell>
        </row>
        <row r="6466">
          <cell r="E6466" t="str">
            <v>PB20INV2307</v>
          </cell>
          <cell r="F6466" t="str">
            <v>Spencers Retail Limited</v>
          </cell>
          <cell r="G6466" t="str">
            <v>Durgapur</v>
          </cell>
        </row>
        <row r="6467">
          <cell r="E6467" t="str">
            <v>PB20INV2307</v>
          </cell>
          <cell r="F6467" t="str">
            <v>Spencers Retail Limited</v>
          </cell>
          <cell r="G6467" t="str">
            <v>Durgapur</v>
          </cell>
        </row>
        <row r="6468">
          <cell r="E6468" t="str">
            <v>PB20INV2311</v>
          </cell>
          <cell r="F6468" t="str">
            <v xml:space="preserve">T.S Info Systems </v>
          </cell>
          <cell r="G6468" t="str">
            <v>Chennai</v>
          </cell>
        </row>
        <row r="6469">
          <cell r="E6469" t="str">
            <v>PB20INV2311</v>
          </cell>
          <cell r="F6469" t="str">
            <v xml:space="preserve">T.S Info Systems </v>
          </cell>
          <cell r="G6469" t="str">
            <v>Chennai</v>
          </cell>
        </row>
        <row r="6470">
          <cell r="E6470" t="str">
            <v>PB20INV2311</v>
          </cell>
          <cell r="F6470" t="str">
            <v xml:space="preserve">T.S Info Systems </v>
          </cell>
          <cell r="G6470" t="str">
            <v>Chennai</v>
          </cell>
        </row>
        <row r="6471">
          <cell r="E6471" t="str">
            <v>PB20INV2311</v>
          </cell>
          <cell r="F6471" t="str">
            <v xml:space="preserve">T.S Info Systems </v>
          </cell>
          <cell r="G6471" t="str">
            <v>Chennai</v>
          </cell>
        </row>
        <row r="6472">
          <cell r="E6472" t="str">
            <v>PB20INV2311</v>
          </cell>
          <cell r="F6472" t="str">
            <v xml:space="preserve">T.S Info Systems </v>
          </cell>
          <cell r="G6472" t="str">
            <v>Chennai</v>
          </cell>
        </row>
        <row r="6473">
          <cell r="E6473" t="str">
            <v>PB20INV2311</v>
          </cell>
          <cell r="F6473" t="str">
            <v xml:space="preserve">T.S Info Systems </v>
          </cell>
          <cell r="G6473" t="str">
            <v>Chennai</v>
          </cell>
        </row>
        <row r="6474">
          <cell r="E6474" t="str">
            <v>PB20INV2314</v>
          </cell>
          <cell r="F6474" t="str">
            <v>Equinox India Enterprises</v>
          </cell>
          <cell r="G6474" t="str">
            <v>Goa</v>
          </cell>
        </row>
        <row r="6475">
          <cell r="E6475" t="str">
            <v>PB20INV2314</v>
          </cell>
          <cell r="F6475" t="str">
            <v>Equinox India Enterprises</v>
          </cell>
          <cell r="G6475" t="str">
            <v>Goa</v>
          </cell>
        </row>
        <row r="6476">
          <cell r="E6476" t="str">
            <v>PB20INV2314</v>
          </cell>
          <cell r="F6476" t="str">
            <v>Equinox India Enterprises</v>
          </cell>
          <cell r="G6476" t="str">
            <v>Goa</v>
          </cell>
        </row>
        <row r="6477">
          <cell r="E6477" t="str">
            <v>PB20INV2314</v>
          </cell>
          <cell r="F6477" t="str">
            <v>Equinox India Enterprises</v>
          </cell>
          <cell r="G6477" t="str">
            <v>Goa</v>
          </cell>
        </row>
        <row r="6478">
          <cell r="E6478" t="str">
            <v>PB20INV2314</v>
          </cell>
          <cell r="F6478" t="str">
            <v>Equinox India Enterprises</v>
          </cell>
          <cell r="G6478" t="str">
            <v>Goa</v>
          </cell>
        </row>
        <row r="6479">
          <cell r="E6479" t="str">
            <v>PB20INV2314</v>
          </cell>
          <cell r="F6479" t="str">
            <v>Equinox India Enterprises</v>
          </cell>
          <cell r="G6479" t="str">
            <v>Goa</v>
          </cell>
        </row>
        <row r="6480">
          <cell r="E6480" t="str">
            <v>PB20INV2303</v>
          </cell>
          <cell r="F6480" t="str">
            <v>Quinta Systems Pvt Ltd</v>
          </cell>
          <cell r="G6480" t="str">
            <v>Bangalore</v>
          </cell>
        </row>
        <row r="6481">
          <cell r="E6481" t="str">
            <v>PB20INV2310</v>
          </cell>
          <cell r="F6481" t="str">
            <v>Quinta Systems Pvt Ltd</v>
          </cell>
          <cell r="G6481" t="str">
            <v>Bangalore</v>
          </cell>
        </row>
        <row r="6482">
          <cell r="E6482" t="str">
            <v>PB20INV2310</v>
          </cell>
          <cell r="F6482" t="str">
            <v>Quinta Systems Pvt Ltd</v>
          </cell>
          <cell r="G6482" t="str">
            <v>Bangalore</v>
          </cell>
        </row>
        <row r="6483">
          <cell r="E6483" t="str">
            <v>PB20INV2310</v>
          </cell>
          <cell r="F6483" t="str">
            <v>Quinta Systems Pvt Ltd</v>
          </cell>
          <cell r="G6483" t="str">
            <v>Bangalore</v>
          </cell>
        </row>
        <row r="6484">
          <cell r="E6484" t="str">
            <v>PB20INV2310</v>
          </cell>
          <cell r="F6484" t="str">
            <v>Quinta Systems Pvt Ltd</v>
          </cell>
          <cell r="G6484" t="str">
            <v>Bangalore</v>
          </cell>
        </row>
        <row r="6485">
          <cell r="E6485" t="str">
            <v>PB20INV2310</v>
          </cell>
          <cell r="F6485" t="str">
            <v>Quinta Systems Pvt Ltd</v>
          </cell>
          <cell r="G6485" t="str">
            <v>Bangalore</v>
          </cell>
        </row>
        <row r="6486">
          <cell r="E6486" t="str">
            <v>BLR/DEMO/OUT/10223</v>
          </cell>
          <cell r="F6486" t="str">
            <v xml:space="preserve">Shogan Systems </v>
          </cell>
          <cell r="G6486" t="str">
            <v>Coimbatore</v>
          </cell>
        </row>
        <row r="6487">
          <cell r="E6487" t="str">
            <v>QB20INV0948</v>
          </cell>
          <cell r="F6487" t="str">
            <v>Instakart Services Private Limited</v>
          </cell>
          <cell r="G6487" t="str">
            <v>Bangalore</v>
          </cell>
        </row>
        <row r="6488">
          <cell r="E6488" t="str">
            <v>QB20INV0948</v>
          </cell>
          <cell r="F6488" t="str">
            <v>Instakart Services Private Limited</v>
          </cell>
          <cell r="G6488" t="str">
            <v>Bangalore</v>
          </cell>
        </row>
        <row r="6489">
          <cell r="E6489" t="str">
            <v>QBLR/NR/2021/0205</v>
          </cell>
          <cell r="F6489" t="str">
            <v>Instakart Services Private Limited</v>
          </cell>
          <cell r="G6489" t="str">
            <v>Chennai</v>
          </cell>
        </row>
        <row r="6490">
          <cell r="E6490" t="str">
            <v>QB20INV0958</v>
          </cell>
          <cell r="F6490" t="str">
            <v>Instakart Services Private Limited</v>
          </cell>
          <cell r="G6490" t="str">
            <v>Sarai Joga</v>
          </cell>
        </row>
        <row r="6491">
          <cell r="E6491" t="str">
            <v>QB20INV0958</v>
          </cell>
          <cell r="F6491" t="str">
            <v>Instakart Services Private Limited</v>
          </cell>
          <cell r="G6491" t="str">
            <v>Sarai Joga</v>
          </cell>
        </row>
        <row r="6492">
          <cell r="E6492" t="str">
            <v>QB20INV0958</v>
          </cell>
          <cell r="F6492" t="str">
            <v>Instakart Services Private Limited</v>
          </cell>
          <cell r="G6492" t="str">
            <v>Sarai Joga</v>
          </cell>
        </row>
        <row r="6493">
          <cell r="E6493" t="str">
            <v>QB20INV0958</v>
          </cell>
          <cell r="F6493" t="str">
            <v>Instakart Services Private Limited</v>
          </cell>
          <cell r="G6493" t="str">
            <v>Sarai Joga</v>
          </cell>
        </row>
        <row r="6494">
          <cell r="E6494" t="str">
            <v>QB20INV0958</v>
          </cell>
          <cell r="F6494" t="str">
            <v>Instakart Services Private Limited</v>
          </cell>
          <cell r="G6494" t="str">
            <v>Sarai Joga</v>
          </cell>
        </row>
        <row r="6495">
          <cell r="E6495" t="str">
            <v>PB20INV2309</v>
          </cell>
          <cell r="F6495" t="str">
            <v>AASHITECH/Digital Barcode</v>
          </cell>
          <cell r="G6495" t="str">
            <v>Pune</v>
          </cell>
        </row>
        <row r="6496">
          <cell r="E6496" t="str">
            <v>PB20INV2309</v>
          </cell>
          <cell r="F6496" t="str">
            <v>AASHITECH/Digital Barcode</v>
          </cell>
          <cell r="G6496" t="str">
            <v>Pune</v>
          </cell>
        </row>
        <row r="6497">
          <cell r="E6497" t="str">
            <v>PB20INV2332</v>
          </cell>
          <cell r="F6497" t="str">
            <v>Hardcastle Restaurants Pvt Ltd</v>
          </cell>
          <cell r="G6497" t="str">
            <v>Khalapur</v>
          </cell>
        </row>
        <row r="6498">
          <cell r="E6498" t="str">
            <v>PB20INV2332</v>
          </cell>
          <cell r="F6498" t="str">
            <v>Hardcastle Restaurants Pvt Ltd</v>
          </cell>
          <cell r="G6498" t="str">
            <v>Khalapur</v>
          </cell>
        </row>
        <row r="6499">
          <cell r="E6499" t="str">
            <v>PB20INV2327</v>
          </cell>
          <cell r="F6499" t="str">
            <v>Hardcastle Restaurants Pvt Ltd</v>
          </cell>
          <cell r="G6499" t="str">
            <v>Pune</v>
          </cell>
        </row>
        <row r="6500">
          <cell r="E6500" t="str">
            <v>PB20INV2325</v>
          </cell>
          <cell r="F6500" t="str">
            <v>Supreme Computer India P ltd</v>
          </cell>
          <cell r="G6500" t="str">
            <v>Coimbatore</v>
          </cell>
        </row>
        <row r="6501">
          <cell r="E6501" t="str">
            <v>PB20INV2325</v>
          </cell>
          <cell r="F6501" t="str">
            <v>Supreme Computer India P ltd</v>
          </cell>
          <cell r="G6501" t="str">
            <v>Coimbatore</v>
          </cell>
        </row>
        <row r="6502">
          <cell r="E6502" t="str">
            <v>PB20INV2324</v>
          </cell>
          <cell r="F6502" t="str">
            <v>Supreme Computer India P ltd</v>
          </cell>
          <cell r="G6502" t="str">
            <v>Chennai</v>
          </cell>
        </row>
        <row r="6503">
          <cell r="E6503" t="str">
            <v>PB20INV2324</v>
          </cell>
          <cell r="F6503" t="str">
            <v>Supreme Computer India P ltd</v>
          </cell>
          <cell r="G6503" t="str">
            <v>Chennai</v>
          </cell>
        </row>
        <row r="6504">
          <cell r="E6504" t="str">
            <v>PB20INV2330</v>
          </cell>
          <cell r="F6504" t="str">
            <v>Hardcastle Restaurants Pvt Ltd</v>
          </cell>
          <cell r="G6504" t="str">
            <v>Shoolgiri</v>
          </cell>
        </row>
        <row r="6505">
          <cell r="E6505" t="str">
            <v>PB20INV2330</v>
          </cell>
          <cell r="F6505" t="str">
            <v>Hardcastle Restaurants Pvt Ltd</v>
          </cell>
          <cell r="G6505" t="str">
            <v>Shoolgiri</v>
          </cell>
        </row>
        <row r="6506">
          <cell r="E6506" t="str">
            <v>PB20INV2326</v>
          </cell>
          <cell r="F6506" t="str">
            <v>Hardcastle Restaurants Pvt Ltd</v>
          </cell>
          <cell r="G6506" t="str">
            <v>Kandivali</v>
          </cell>
        </row>
        <row r="6507">
          <cell r="E6507" t="str">
            <v>PB20INV2329</v>
          </cell>
          <cell r="F6507" t="str">
            <v>Hardcastle Restaurants Pvt Ltd</v>
          </cell>
          <cell r="G6507" t="str">
            <v>Pune</v>
          </cell>
        </row>
        <row r="6508">
          <cell r="E6508" t="str">
            <v>PB20INV2329</v>
          </cell>
          <cell r="F6508" t="str">
            <v>Hardcastle Restaurants Pvt Ltd</v>
          </cell>
          <cell r="G6508" t="str">
            <v>Pune</v>
          </cell>
        </row>
        <row r="6509">
          <cell r="E6509" t="str">
            <v>PB20INV2331</v>
          </cell>
          <cell r="F6509" t="str">
            <v>Hardcastle Restaurants Pvt Ltd</v>
          </cell>
          <cell r="G6509" t="str">
            <v>Vasai</v>
          </cell>
        </row>
        <row r="6510">
          <cell r="E6510" t="str">
            <v>PB20INV2331</v>
          </cell>
          <cell r="F6510" t="str">
            <v>Hardcastle Restaurants Pvt Ltd</v>
          </cell>
          <cell r="G6510" t="str">
            <v>Vasai</v>
          </cell>
        </row>
        <row r="6511">
          <cell r="E6511" t="str">
            <v>PB20INV2328</v>
          </cell>
          <cell r="F6511" t="str">
            <v>Supreme Computer India P ltd</v>
          </cell>
          <cell r="G6511" t="str">
            <v>Chennai</v>
          </cell>
        </row>
        <row r="6512">
          <cell r="E6512" t="str">
            <v>PB20INV2328</v>
          </cell>
          <cell r="F6512" t="str">
            <v>Supreme Computer India P ltd</v>
          </cell>
          <cell r="G6512" t="str">
            <v>Chennai</v>
          </cell>
        </row>
        <row r="6513">
          <cell r="E6513" t="str">
            <v>PB20INV2322</v>
          </cell>
          <cell r="F6513" t="str">
            <v>Micro Comp Inc</v>
          </cell>
          <cell r="G6513" t="str">
            <v>Bangalore</v>
          </cell>
        </row>
        <row r="6514">
          <cell r="E6514" t="str">
            <v>PB20INV2322</v>
          </cell>
          <cell r="F6514" t="str">
            <v>Micro Comp Inc</v>
          </cell>
          <cell r="G6514" t="str">
            <v>Bangalore</v>
          </cell>
        </row>
        <row r="6515">
          <cell r="E6515" t="str">
            <v>PB20INV2323</v>
          </cell>
          <cell r="F6515" t="str">
            <v>Classic Technologies</v>
          </cell>
          <cell r="G6515" t="str">
            <v>Bangalore</v>
          </cell>
        </row>
        <row r="6516">
          <cell r="E6516" t="str">
            <v>PB20INV2323</v>
          </cell>
          <cell r="F6516" t="str">
            <v>Classic Technologies</v>
          </cell>
          <cell r="G6516" t="str">
            <v>Bangalore</v>
          </cell>
        </row>
        <row r="6517">
          <cell r="E6517" t="str">
            <v>PB20INV2333</v>
          </cell>
          <cell r="F6517" t="str">
            <v>Equinox India Enterprises</v>
          </cell>
          <cell r="G6517" t="str">
            <v>Goa</v>
          </cell>
        </row>
        <row r="6518">
          <cell r="E6518" t="str">
            <v>PB20INV2333</v>
          </cell>
          <cell r="F6518" t="str">
            <v>Equinox India Enterprises</v>
          </cell>
          <cell r="G6518" t="str">
            <v>Goa</v>
          </cell>
        </row>
        <row r="6519">
          <cell r="E6519" t="str">
            <v>PB20INV2334</v>
          </cell>
          <cell r="F6519" t="str">
            <v>Turbonet Systems Private Limited</v>
          </cell>
          <cell r="G6519" t="str">
            <v>Mumbai</v>
          </cell>
        </row>
        <row r="6520">
          <cell r="E6520" t="str">
            <v>PB20INV2312</v>
          </cell>
          <cell r="F6520" t="str">
            <v>Crown Computers</v>
          </cell>
          <cell r="G6520" t="str">
            <v>Bangalore</v>
          </cell>
        </row>
        <row r="6521">
          <cell r="E6521" t="str">
            <v>PB20INV2317</v>
          </cell>
          <cell r="F6521" t="str">
            <v>Crown Computers</v>
          </cell>
          <cell r="G6521" t="str">
            <v>Bangalore</v>
          </cell>
        </row>
        <row r="6522">
          <cell r="E6522" t="str">
            <v>PB20INV2319</v>
          </cell>
          <cell r="F6522" t="str">
            <v>Hardcastle Restaurants Pvt Ltd</v>
          </cell>
          <cell r="G6522" t="str">
            <v>Bangalore</v>
          </cell>
        </row>
        <row r="6523">
          <cell r="E6523" t="str">
            <v>PB20INV2318</v>
          </cell>
          <cell r="F6523" t="str">
            <v>Hardcastle Restaurants Pvt Ltd</v>
          </cell>
          <cell r="G6523" t="str">
            <v>Bangalore</v>
          </cell>
        </row>
        <row r="6524">
          <cell r="E6524" t="str">
            <v>PB20INV2320</v>
          </cell>
          <cell r="F6524" t="str">
            <v>Hardcastle Restaurants Pvt Ltd</v>
          </cell>
          <cell r="G6524" t="str">
            <v>Bangalore</v>
          </cell>
        </row>
        <row r="6525">
          <cell r="E6525" t="str">
            <v>PB20INV2321</v>
          </cell>
          <cell r="F6525" t="str">
            <v>Tata Starbucks Pvt ltd</v>
          </cell>
          <cell r="G6525" t="str">
            <v>Bangalore</v>
          </cell>
        </row>
        <row r="6526">
          <cell r="E6526" t="str">
            <v>PB20INV2321</v>
          </cell>
          <cell r="F6526" t="str">
            <v>Tata Starbucks Pvt ltd</v>
          </cell>
          <cell r="G6526" t="str">
            <v>Bangalore</v>
          </cell>
        </row>
        <row r="6527">
          <cell r="E6527" t="str">
            <v>QB20INV0960</v>
          </cell>
          <cell r="F6527" t="str">
            <v>Bartech Data Systems Pvt Ltd</v>
          </cell>
          <cell r="G6527" t="str">
            <v>Palghar</v>
          </cell>
        </row>
        <row r="6528">
          <cell r="E6528" t="str">
            <v>QB20INV0960</v>
          </cell>
          <cell r="F6528" t="str">
            <v>Bartech Data Systems Pvt Ltd</v>
          </cell>
          <cell r="G6528" t="str">
            <v>Palghar</v>
          </cell>
        </row>
        <row r="6529">
          <cell r="E6529" t="str">
            <v>QB20INV0960</v>
          </cell>
          <cell r="F6529" t="str">
            <v>Bartech Data Systems Pvt Ltd</v>
          </cell>
          <cell r="G6529" t="str">
            <v>Palghar</v>
          </cell>
        </row>
        <row r="6530">
          <cell r="E6530" t="str">
            <v>QB20INV0962</v>
          </cell>
          <cell r="F6530" t="str">
            <v>Amazon Seller Services Private Limited</v>
          </cell>
          <cell r="G6530" t="str">
            <v>Gudgaon</v>
          </cell>
        </row>
        <row r="6531">
          <cell r="E6531" t="str">
            <v>QB20INV0961</v>
          </cell>
          <cell r="F6531" t="str">
            <v>Bartech Data Systems Pvt Ltd</v>
          </cell>
          <cell r="G6531" t="str">
            <v>Palghar</v>
          </cell>
        </row>
        <row r="6532">
          <cell r="E6532" t="str">
            <v>QB20INV0961</v>
          </cell>
          <cell r="F6532" t="str">
            <v>Bartech Data Systems Pvt Ltd</v>
          </cell>
          <cell r="G6532" t="str">
            <v>Palghar</v>
          </cell>
        </row>
        <row r="6533">
          <cell r="E6533" t="str">
            <v>QB20INV0961</v>
          </cell>
          <cell r="F6533" t="str">
            <v>Bartech Data Systems Pvt Ltd</v>
          </cell>
          <cell r="G6533" t="str">
            <v>Palghar</v>
          </cell>
        </row>
        <row r="6534">
          <cell r="E6534" t="str">
            <v>QB20INV0961</v>
          </cell>
          <cell r="F6534" t="str">
            <v>Bartech Data Systems Pvt Ltd</v>
          </cell>
          <cell r="G6534" t="str">
            <v>Palghar</v>
          </cell>
        </row>
        <row r="6535">
          <cell r="E6535" t="str">
            <v>QB20INV0971</v>
          </cell>
          <cell r="F6535" t="str">
            <v>More Retail Limited</v>
          </cell>
          <cell r="G6535" t="str">
            <v>Dharwar</v>
          </cell>
        </row>
        <row r="6536">
          <cell r="E6536" t="str">
            <v>QB20INV0970</v>
          </cell>
          <cell r="F6536" t="str">
            <v>More Retail Limited</v>
          </cell>
          <cell r="G6536" t="str">
            <v>Kolkata</v>
          </cell>
        </row>
        <row r="6537">
          <cell r="E6537" t="str">
            <v>QB20INV0968</v>
          </cell>
          <cell r="F6537" t="str">
            <v>More Retail Limited</v>
          </cell>
          <cell r="G6537" t="str">
            <v>Bangalore</v>
          </cell>
        </row>
        <row r="6538">
          <cell r="E6538" t="str">
            <v>QB20INV0965</v>
          </cell>
          <cell r="F6538" t="str">
            <v>More Retail Limited</v>
          </cell>
          <cell r="G6538" t="str">
            <v>Guntur</v>
          </cell>
        </row>
        <row r="6539">
          <cell r="E6539" t="str">
            <v>QB20INV0966</v>
          </cell>
          <cell r="F6539" t="str">
            <v>More Retail Limited</v>
          </cell>
          <cell r="G6539" t="str">
            <v>Delhi</v>
          </cell>
        </row>
        <row r="6540">
          <cell r="E6540" t="str">
            <v>QB20INV0967</v>
          </cell>
          <cell r="F6540" t="str">
            <v>More Retail Limited</v>
          </cell>
          <cell r="G6540" t="str">
            <v>Kolkata</v>
          </cell>
        </row>
        <row r="6541">
          <cell r="E6541" t="str">
            <v>QB20INV0964</v>
          </cell>
          <cell r="F6541" t="str">
            <v>More Retail Limited</v>
          </cell>
          <cell r="G6541" t="str">
            <v>Punjab</v>
          </cell>
        </row>
        <row r="6542">
          <cell r="E6542" t="str">
            <v>PB20INV2358</v>
          </cell>
          <cell r="F6542" t="str">
            <v>M.K RETAIL</v>
          </cell>
          <cell r="G6542" t="str">
            <v>Bangalore</v>
          </cell>
        </row>
        <row r="6543">
          <cell r="E6543" t="str">
            <v>PB20INV2358</v>
          </cell>
          <cell r="F6543" t="str">
            <v>M.K RETAIL</v>
          </cell>
          <cell r="G6543" t="str">
            <v>Bangalore</v>
          </cell>
        </row>
        <row r="6544">
          <cell r="E6544" t="str">
            <v>PB20INV2358</v>
          </cell>
          <cell r="F6544" t="str">
            <v>M.K RETAIL</v>
          </cell>
          <cell r="G6544" t="str">
            <v>Bangalore</v>
          </cell>
        </row>
        <row r="6545">
          <cell r="E6545" t="str">
            <v>PB20INV2358</v>
          </cell>
          <cell r="F6545" t="str">
            <v>M.K RETAIL</v>
          </cell>
          <cell r="G6545" t="str">
            <v>Bangalore</v>
          </cell>
        </row>
        <row r="6546">
          <cell r="E6546" t="str">
            <v>PB20INV2346</v>
          </cell>
          <cell r="F6546" t="str">
            <v>Lifestyle International Pvt ltd</v>
          </cell>
          <cell r="G6546" t="str">
            <v>Yellampet</v>
          </cell>
        </row>
        <row r="6547">
          <cell r="E6547" t="str">
            <v>PB20INV2346</v>
          </cell>
          <cell r="F6547" t="str">
            <v>Lifestyle International Pvt ltd</v>
          </cell>
          <cell r="G6547" t="str">
            <v>Yellampet</v>
          </cell>
        </row>
        <row r="6548">
          <cell r="E6548" t="str">
            <v>PB20INV2351</v>
          </cell>
          <cell r="F6548" t="str">
            <v>Equinox India Enterprises</v>
          </cell>
          <cell r="G6548" t="str">
            <v>Goa</v>
          </cell>
        </row>
        <row r="6549">
          <cell r="E6549" t="str">
            <v>PB20INV2351</v>
          </cell>
          <cell r="F6549" t="str">
            <v>Equinox India Enterprises</v>
          </cell>
          <cell r="G6549" t="str">
            <v>Goa</v>
          </cell>
        </row>
        <row r="6550">
          <cell r="E6550" t="str">
            <v>PB20INV2351</v>
          </cell>
          <cell r="F6550" t="str">
            <v>Equinox India Enterprises</v>
          </cell>
          <cell r="G6550" t="str">
            <v>Goa</v>
          </cell>
        </row>
        <row r="6551">
          <cell r="E6551" t="str">
            <v>PB20INV2355</v>
          </cell>
          <cell r="F6551" t="str">
            <v>Supreme Computer India P ltd</v>
          </cell>
          <cell r="G6551" t="str">
            <v>Coimbatore</v>
          </cell>
        </row>
        <row r="6552">
          <cell r="E6552" t="str">
            <v>PB20INV2355</v>
          </cell>
          <cell r="F6552" t="str">
            <v>Supreme Computer India P ltd</v>
          </cell>
          <cell r="G6552" t="str">
            <v>Coimbatore</v>
          </cell>
        </row>
        <row r="6553">
          <cell r="E6553" t="str">
            <v>PB20INV2353</v>
          </cell>
          <cell r="F6553" t="str">
            <v>Supreme Computer India P ltd</v>
          </cell>
          <cell r="G6553" t="str">
            <v>Chennai</v>
          </cell>
        </row>
        <row r="6554">
          <cell r="E6554" t="str">
            <v>PB20INV2353</v>
          </cell>
          <cell r="F6554" t="str">
            <v>Supreme Computer India P ltd</v>
          </cell>
          <cell r="G6554" t="str">
            <v>Chennai</v>
          </cell>
        </row>
        <row r="6555">
          <cell r="E6555" t="str">
            <v>PB20INV2352</v>
          </cell>
          <cell r="F6555" t="str">
            <v>Smart Solutions</v>
          </cell>
          <cell r="G6555" t="str">
            <v>New Delhi</v>
          </cell>
        </row>
        <row r="6556">
          <cell r="E6556" t="str">
            <v>PB20INV2352</v>
          </cell>
          <cell r="F6556" t="str">
            <v>Smart Solutions</v>
          </cell>
          <cell r="G6556" t="str">
            <v>New Delhi</v>
          </cell>
        </row>
        <row r="6557">
          <cell r="E6557" t="str">
            <v>PB20INV2348</v>
          </cell>
          <cell r="F6557" t="str">
            <v>Supreme Computer India P ltd</v>
          </cell>
          <cell r="G6557" t="str">
            <v>Chennai</v>
          </cell>
        </row>
        <row r="6558">
          <cell r="E6558" t="str">
            <v>PB20INV2348</v>
          </cell>
          <cell r="F6558" t="str">
            <v>Supreme Computer India P ltd</v>
          </cell>
          <cell r="G6558" t="str">
            <v>Chennai</v>
          </cell>
        </row>
        <row r="6559">
          <cell r="E6559" t="str">
            <v>PB20INV2349</v>
          </cell>
          <cell r="F6559" t="str">
            <v>AASHITECH</v>
          </cell>
          <cell r="G6559" t="str">
            <v>Mumbai</v>
          </cell>
        </row>
        <row r="6560">
          <cell r="E6560" t="str">
            <v>PB20INV2349</v>
          </cell>
          <cell r="F6560" t="str">
            <v>AASHITECH</v>
          </cell>
          <cell r="G6560" t="str">
            <v>Mumbai</v>
          </cell>
        </row>
        <row r="6561">
          <cell r="E6561" t="str">
            <v>PB20INV2350</v>
          </cell>
          <cell r="F6561" t="str">
            <v>Turbonet Systems Private Limited</v>
          </cell>
          <cell r="G6561" t="str">
            <v>Pune</v>
          </cell>
        </row>
        <row r="6562">
          <cell r="E6562" t="str">
            <v>PB20INV2350</v>
          </cell>
          <cell r="F6562" t="str">
            <v>Turbonet Systems Private Limited</v>
          </cell>
          <cell r="G6562" t="str">
            <v>Pune</v>
          </cell>
        </row>
        <row r="6563">
          <cell r="E6563" t="str">
            <v>PB20INV2361</v>
          </cell>
          <cell r="F6563" t="str">
            <v xml:space="preserve">Sivasakthi Enterprises </v>
          </cell>
          <cell r="G6563" t="str">
            <v>Chennai</v>
          </cell>
        </row>
        <row r="6564">
          <cell r="E6564" t="str">
            <v>PB20INV2361</v>
          </cell>
          <cell r="F6564" t="str">
            <v xml:space="preserve">Sivasakthi Enterprises </v>
          </cell>
          <cell r="G6564" t="str">
            <v>Chennai</v>
          </cell>
        </row>
        <row r="6565">
          <cell r="E6565" t="str">
            <v>PB20INV2363</v>
          </cell>
          <cell r="F6565" t="str">
            <v>Aegis Infoware Private Limited</v>
          </cell>
          <cell r="G6565" t="str">
            <v>Ahmedabad</v>
          </cell>
        </row>
        <row r="6566">
          <cell r="E6566" t="str">
            <v>PB20INV2363</v>
          </cell>
          <cell r="F6566" t="str">
            <v>Aegis Infoware Private Limited</v>
          </cell>
          <cell r="G6566" t="str">
            <v>Ahmedabad</v>
          </cell>
        </row>
        <row r="6567">
          <cell r="E6567" t="str">
            <v>PB20INV2366</v>
          </cell>
          <cell r="F6567" t="str">
            <v>Odyssey Computer Service Pvt ltd</v>
          </cell>
          <cell r="G6567" t="str">
            <v>Kolkata</v>
          </cell>
        </row>
        <row r="6568">
          <cell r="E6568" t="str">
            <v>PB20INV2366</v>
          </cell>
          <cell r="F6568" t="str">
            <v>Odyssey Computer Service Pvt ltd</v>
          </cell>
          <cell r="G6568" t="str">
            <v>Kolkata</v>
          </cell>
        </row>
        <row r="6569">
          <cell r="E6569" t="str">
            <v>PB20INV2365</v>
          </cell>
          <cell r="F6569" t="str">
            <v>Smart Solutions</v>
          </cell>
          <cell r="G6569" t="str">
            <v>New Delhi</v>
          </cell>
        </row>
        <row r="6570">
          <cell r="E6570" t="str">
            <v>PB20INV2365</v>
          </cell>
          <cell r="F6570" t="str">
            <v>Smart Solutions</v>
          </cell>
          <cell r="G6570" t="str">
            <v>New Delhi</v>
          </cell>
        </row>
        <row r="6571">
          <cell r="E6571" t="str">
            <v>PB20INV2365</v>
          </cell>
          <cell r="F6571" t="str">
            <v>Smart Solutions</v>
          </cell>
          <cell r="G6571" t="str">
            <v>New Delhi</v>
          </cell>
        </row>
        <row r="6572">
          <cell r="E6572" t="str">
            <v>PB20INV2365</v>
          </cell>
          <cell r="F6572" t="str">
            <v>Smart Solutions</v>
          </cell>
          <cell r="G6572" t="str">
            <v>New Delhi</v>
          </cell>
        </row>
        <row r="6573">
          <cell r="E6573" t="str">
            <v>PB20INV2360</v>
          </cell>
          <cell r="F6573" t="str">
            <v>Supreme Computer India P ltd</v>
          </cell>
          <cell r="G6573" t="str">
            <v>Coimbatore</v>
          </cell>
        </row>
        <row r="6574">
          <cell r="E6574" t="str">
            <v>PB20INV2360</v>
          </cell>
          <cell r="F6574" t="str">
            <v>Supreme Computer India P ltd</v>
          </cell>
          <cell r="G6574" t="str">
            <v>Coimbatore</v>
          </cell>
        </row>
        <row r="6575">
          <cell r="E6575" t="str">
            <v>PB20INV2362</v>
          </cell>
          <cell r="F6575" t="str">
            <v>Stallions Systems and Solutions Pvt Ltd</v>
          </cell>
          <cell r="G6575" t="str">
            <v>Thane</v>
          </cell>
        </row>
        <row r="6576">
          <cell r="E6576" t="str">
            <v>PB20INV2362</v>
          </cell>
          <cell r="F6576" t="str">
            <v>Stallions Systems and Solutions Pvt Ltd</v>
          </cell>
          <cell r="G6576" t="str">
            <v>Thane</v>
          </cell>
        </row>
        <row r="6577">
          <cell r="E6577" t="str">
            <v>PB20INV2377</v>
          </cell>
          <cell r="F6577" t="str">
            <v xml:space="preserve">Sivasakthi Enterprises </v>
          </cell>
          <cell r="G6577" t="str">
            <v>Chennai</v>
          </cell>
        </row>
        <row r="6578">
          <cell r="E6578" t="str">
            <v>PB20INV2377</v>
          </cell>
          <cell r="F6578" t="str">
            <v xml:space="preserve">Sivasakthi Enterprises </v>
          </cell>
          <cell r="G6578" t="str">
            <v>Chennai</v>
          </cell>
        </row>
        <row r="6579">
          <cell r="E6579" t="str">
            <v>PB20INV2368</v>
          </cell>
          <cell r="F6579" t="str">
            <v>Decathlon Sports India Pvt Ltd</v>
          </cell>
          <cell r="G6579" t="str">
            <v>Bangalore</v>
          </cell>
        </row>
        <row r="6580">
          <cell r="E6580" t="str">
            <v>PB20INV2381</v>
          </cell>
          <cell r="F6580" t="str">
            <v xml:space="preserve">Shogan Systems </v>
          </cell>
          <cell r="G6580" t="str">
            <v>Coimbatore</v>
          </cell>
        </row>
        <row r="6581">
          <cell r="E6581" t="str">
            <v>PB20INV2381</v>
          </cell>
          <cell r="F6581" t="str">
            <v xml:space="preserve">Shogan Systems </v>
          </cell>
          <cell r="G6581" t="str">
            <v>Coimbatore</v>
          </cell>
        </row>
        <row r="6582">
          <cell r="E6582" t="str">
            <v>PB20INV2381</v>
          </cell>
          <cell r="F6582" t="str">
            <v xml:space="preserve">Shogan Systems </v>
          </cell>
          <cell r="G6582" t="str">
            <v>Coimbatore</v>
          </cell>
        </row>
        <row r="6583">
          <cell r="E6583" t="str">
            <v>PB20INV2379</v>
          </cell>
          <cell r="F6583" t="str">
            <v>Lifestyle International Pvt ltd</v>
          </cell>
          <cell r="G6583" t="str">
            <v>Yellampet</v>
          </cell>
        </row>
        <row r="6584">
          <cell r="E6584" t="str">
            <v>PB20INV2379</v>
          </cell>
          <cell r="F6584" t="str">
            <v>Lifestyle International Pvt ltd</v>
          </cell>
          <cell r="G6584" t="str">
            <v>Yellampet</v>
          </cell>
        </row>
        <row r="6585">
          <cell r="E6585" t="str">
            <v>PB20INV2379</v>
          </cell>
          <cell r="F6585" t="str">
            <v>Lifestyle International Pvt ltd</v>
          </cell>
          <cell r="G6585" t="str">
            <v>Yellampet</v>
          </cell>
        </row>
        <row r="6586">
          <cell r="E6586" t="str">
            <v>PB20INV2379</v>
          </cell>
          <cell r="F6586" t="str">
            <v>Lifestyle International Pvt ltd</v>
          </cell>
          <cell r="G6586" t="str">
            <v>Yellampet</v>
          </cell>
        </row>
        <row r="6587">
          <cell r="E6587" t="str">
            <v>PB20INV2379</v>
          </cell>
          <cell r="F6587" t="str">
            <v>Lifestyle International Pvt ltd</v>
          </cell>
          <cell r="G6587" t="str">
            <v>Yellampet</v>
          </cell>
        </row>
        <row r="6588">
          <cell r="E6588" t="str">
            <v>PB20INV2379</v>
          </cell>
          <cell r="F6588" t="str">
            <v>Lifestyle International Pvt ltd</v>
          </cell>
          <cell r="G6588" t="str">
            <v>Yellampet</v>
          </cell>
        </row>
        <row r="6589">
          <cell r="E6589" t="str">
            <v>PB20INV2379</v>
          </cell>
          <cell r="F6589" t="str">
            <v>Lifestyle International Pvt ltd</v>
          </cell>
          <cell r="G6589" t="str">
            <v>Yellampet</v>
          </cell>
        </row>
        <row r="6590">
          <cell r="E6590" t="str">
            <v>PB20INV2379</v>
          </cell>
          <cell r="F6590" t="str">
            <v>Lifestyle International Pvt ltd</v>
          </cell>
          <cell r="G6590" t="str">
            <v>Yellampet</v>
          </cell>
        </row>
        <row r="6591">
          <cell r="E6591" t="str">
            <v>PB20INV2379</v>
          </cell>
          <cell r="F6591" t="str">
            <v>Lifestyle International Pvt ltd</v>
          </cell>
          <cell r="G6591" t="str">
            <v>Yellampet</v>
          </cell>
        </row>
        <row r="6592">
          <cell r="E6592" t="str">
            <v>PB20INV2379</v>
          </cell>
          <cell r="F6592" t="str">
            <v>Lifestyle International Pvt ltd</v>
          </cell>
          <cell r="G6592" t="str">
            <v>Yellampet</v>
          </cell>
        </row>
        <row r="6593">
          <cell r="E6593" t="str">
            <v>PB20INV2376</v>
          </cell>
          <cell r="F6593" t="str">
            <v>Turbonet Systems Private Limited</v>
          </cell>
          <cell r="G6593" t="str">
            <v>Vidhyavihar West</v>
          </cell>
        </row>
        <row r="6594">
          <cell r="E6594" t="str">
            <v>PB20INV2376</v>
          </cell>
          <cell r="F6594" t="str">
            <v>Turbonet Systems Private Limited</v>
          </cell>
          <cell r="G6594" t="str">
            <v>Vidhyavihar West</v>
          </cell>
        </row>
        <row r="6595">
          <cell r="E6595" t="str">
            <v>PB20INV2374</v>
          </cell>
          <cell r="F6595" t="str">
            <v>AASHITECH</v>
          </cell>
          <cell r="G6595" t="str">
            <v>Mumbai</v>
          </cell>
        </row>
        <row r="6596">
          <cell r="E6596" t="str">
            <v>PB20INV2374</v>
          </cell>
          <cell r="F6596" t="str">
            <v>AASHITECH</v>
          </cell>
          <cell r="G6596" t="str">
            <v>Mumbai</v>
          </cell>
        </row>
        <row r="6597">
          <cell r="E6597" t="str">
            <v>PB20INV2369</v>
          </cell>
          <cell r="F6597" t="str">
            <v>Burger king India Pvt Ltd</v>
          </cell>
          <cell r="G6597" t="str">
            <v>Odisha</v>
          </cell>
        </row>
        <row r="6598">
          <cell r="E6598" t="str">
            <v>PB20INV2380</v>
          </cell>
          <cell r="F6598" t="str">
            <v>Allmart Device Integrations Pvt Ltd</v>
          </cell>
          <cell r="G6598" t="str">
            <v>Chennai</v>
          </cell>
        </row>
        <row r="6599">
          <cell r="E6599" t="str">
            <v>PB20INV2380</v>
          </cell>
          <cell r="F6599" t="str">
            <v>Allmart Device Integrations Pvt Ltd</v>
          </cell>
          <cell r="G6599" t="str">
            <v>Chennai</v>
          </cell>
        </row>
        <row r="6600">
          <cell r="E6600" t="str">
            <v>PB20INV2380</v>
          </cell>
          <cell r="F6600" t="str">
            <v>Allmart Device Integrations Pvt Ltd</v>
          </cell>
          <cell r="G6600" t="str">
            <v>Chennai</v>
          </cell>
        </row>
        <row r="6601">
          <cell r="E6601" t="str">
            <v>PB20INV2380</v>
          </cell>
          <cell r="F6601" t="str">
            <v>Allmart Device Integrations Pvt Ltd</v>
          </cell>
          <cell r="G6601" t="str">
            <v>Chennai</v>
          </cell>
        </row>
        <row r="6602">
          <cell r="E6602" t="str">
            <v>PB20INV2371</v>
          </cell>
          <cell r="F6602" t="str">
            <v>Turbonet Systems Pvt ltd</v>
          </cell>
          <cell r="G6602" t="str">
            <v>Pune</v>
          </cell>
        </row>
        <row r="6603">
          <cell r="E6603" t="str">
            <v>PB20INV2378</v>
          </cell>
          <cell r="F6603" t="str">
            <v>The Local Café</v>
          </cell>
          <cell r="G6603" t="str">
            <v>Sikkim</v>
          </cell>
        </row>
        <row r="6604">
          <cell r="E6604" t="str">
            <v>PB20INV2378</v>
          </cell>
          <cell r="F6604" t="str">
            <v>The Local Café</v>
          </cell>
          <cell r="G6604" t="str">
            <v>Sikkim</v>
          </cell>
        </row>
        <row r="6605">
          <cell r="E6605" t="str">
            <v>PB20INV2382</v>
          </cell>
          <cell r="F6605" t="str">
            <v>Smart Solutions</v>
          </cell>
          <cell r="G6605" t="str">
            <v>New Delhi</v>
          </cell>
        </row>
        <row r="6606">
          <cell r="E6606" t="str">
            <v>PB20INV2382</v>
          </cell>
          <cell r="F6606" t="str">
            <v>Smart Solutions</v>
          </cell>
          <cell r="G6606" t="str">
            <v>New Delhi</v>
          </cell>
        </row>
        <row r="6607">
          <cell r="E6607" t="str">
            <v>PB20INV2386</v>
          </cell>
          <cell r="F6607" t="str">
            <v>Status Sales</v>
          </cell>
          <cell r="G6607" t="str">
            <v>Pune</v>
          </cell>
        </row>
        <row r="6608">
          <cell r="E6608" t="str">
            <v>PB20INV2386</v>
          </cell>
          <cell r="F6608" t="str">
            <v>Status Sales</v>
          </cell>
          <cell r="G6608" t="str">
            <v>Pune</v>
          </cell>
        </row>
        <row r="6609">
          <cell r="E6609" t="str">
            <v>PB20INV2387</v>
          </cell>
          <cell r="F6609" t="str">
            <v>Status Sales</v>
          </cell>
          <cell r="G6609" t="str">
            <v>Pune</v>
          </cell>
        </row>
        <row r="6610">
          <cell r="E6610" t="str">
            <v>PB20INV2387</v>
          </cell>
          <cell r="F6610" t="str">
            <v>Status Sales</v>
          </cell>
          <cell r="G6610" t="str">
            <v>Pune</v>
          </cell>
        </row>
        <row r="6611">
          <cell r="E6611" t="str">
            <v>PB20INV2398</v>
          </cell>
          <cell r="F6611" t="str">
            <v>AASHITECH</v>
          </cell>
          <cell r="G6611" t="str">
            <v>Ranchi</v>
          </cell>
        </row>
        <row r="6612">
          <cell r="E6612" t="str">
            <v>PB20INV2398</v>
          </cell>
          <cell r="F6612" t="str">
            <v>AASHITECH</v>
          </cell>
          <cell r="G6612" t="str">
            <v>Ranchi</v>
          </cell>
        </row>
        <row r="6613">
          <cell r="E6613" t="str">
            <v>PB20INV2395</v>
          </cell>
          <cell r="F6613" t="str">
            <v>AASHITECH</v>
          </cell>
          <cell r="G6613" t="str">
            <v>Guwahati</v>
          </cell>
        </row>
        <row r="6614">
          <cell r="E6614" t="str">
            <v>PB20INV2395</v>
          </cell>
          <cell r="F6614" t="str">
            <v>AASHITECH</v>
          </cell>
          <cell r="G6614" t="str">
            <v>Guwahati</v>
          </cell>
        </row>
        <row r="6615">
          <cell r="E6615" t="str">
            <v>PB20INV2394</v>
          </cell>
          <cell r="F6615" t="str">
            <v>Hardcastle Restaurants Pvt Ltd</v>
          </cell>
          <cell r="G6615" t="str">
            <v>Bangalore</v>
          </cell>
        </row>
        <row r="6616">
          <cell r="E6616" t="str">
            <v>PB20INV2390</v>
          </cell>
          <cell r="F6616" t="str">
            <v>Quinta Systems Pvt Ltd</v>
          </cell>
          <cell r="G6616" t="str">
            <v>Bangalore</v>
          </cell>
        </row>
        <row r="6617">
          <cell r="E6617" t="str">
            <v>PB20INV2390</v>
          </cell>
          <cell r="F6617" t="str">
            <v>Quinta Systems Pvt Ltd</v>
          </cell>
          <cell r="G6617" t="str">
            <v>Bangalore</v>
          </cell>
        </row>
        <row r="6618">
          <cell r="E6618" t="str">
            <v>PB20INV2388</v>
          </cell>
          <cell r="F6618" t="str">
            <v>Quinta Systems Pvt Ltd</v>
          </cell>
          <cell r="G6618" t="str">
            <v>Bangalore</v>
          </cell>
        </row>
        <row r="6619">
          <cell r="E6619" t="str">
            <v>PB20INV2367</v>
          </cell>
          <cell r="F6619" t="str">
            <v>Quinta Systems Pvt Ltd</v>
          </cell>
          <cell r="G6619" t="str">
            <v>Bangalore</v>
          </cell>
        </row>
        <row r="6620">
          <cell r="E6620" t="str">
            <v>PB20INV2391</v>
          </cell>
          <cell r="F6620" t="str">
            <v>Quinta Systems Pvt Ltd</v>
          </cell>
          <cell r="G6620" t="str">
            <v>Bangalore</v>
          </cell>
        </row>
        <row r="6621">
          <cell r="E6621" t="str">
            <v>PIT20INV00055</v>
          </cell>
          <cell r="F6621" t="str">
            <v>Palmsure Solutions Pvt Ltd</v>
          </cell>
          <cell r="G6621" t="str">
            <v>Bangalore</v>
          </cell>
        </row>
        <row r="6622">
          <cell r="E6622" t="str">
            <v>QB20INV0969</v>
          </cell>
          <cell r="F6622" t="str">
            <v>More Retail Limited</v>
          </cell>
          <cell r="G6622" t="str">
            <v>Alappuzha</v>
          </cell>
        </row>
        <row r="6623">
          <cell r="E6623" t="str">
            <v>QB20INV0972</v>
          </cell>
          <cell r="F6623" t="str">
            <v>Amazon Seller Services Private Limited</v>
          </cell>
          <cell r="G6623" t="str">
            <v>Ahmedabad</v>
          </cell>
        </row>
        <row r="6624">
          <cell r="E6624" t="str">
            <v>QB20INV0972</v>
          </cell>
          <cell r="F6624" t="str">
            <v>Amazon Seller Services Private Limited</v>
          </cell>
          <cell r="G6624" t="str">
            <v>Ahmedabad</v>
          </cell>
        </row>
        <row r="6625">
          <cell r="E6625" t="str">
            <v>QB20INV0973</v>
          </cell>
          <cell r="F6625" t="str">
            <v>Hyundai Construction Equipment India Pvt Ltd</v>
          </cell>
          <cell r="G6625" t="str">
            <v>Pune</v>
          </cell>
        </row>
        <row r="6626">
          <cell r="E6626" t="str">
            <v>QB20INV0973</v>
          </cell>
          <cell r="F6626" t="str">
            <v>Hyundai Construction Equipment India Pvt Ltd</v>
          </cell>
          <cell r="G6626" t="str">
            <v>Pune</v>
          </cell>
        </row>
        <row r="6627">
          <cell r="E6627" t="str">
            <v>QB20INV0973</v>
          </cell>
          <cell r="F6627" t="str">
            <v>Hyundai Construction Equipment India Pvt Ltd</v>
          </cell>
          <cell r="G6627" t="str">
            <v>Pune</v>
          </cell>
        </row>
        <row r="6628">
          <cell r="E6628" t="str">
            <v>QBLR/DEMO/OUT/0304</v>
          </cell>
          <cell r="F6628" t="str">
            <v>Communications Test Design India Pvt Ltd</v>
          </cell>
          <cell r="G6628" t="str">
            <v>Mumbai</v>
          </cell>
        </row>
        <row r="6629">
          <cell r="E6629" t="str">
            <v>BLR/OP/2021/0320</v>
          </cell>
          <cell r="F6629" t="str">
            <v>Posiflex Technology India Pvt ltd</v>
          </cell>
          <cell r="G6629" t="str">
            <v>Bangalore</v>
          </cell>
        </row>
        <row r="6630">
          <cell r="E6630" t="str">
            <v>PB20INV2383</v>
          </cell>
          <cell r="F6630" t="str">
            <v>Classic Technologies</v>
          </cell>
          <cell r="G6630" t="str">
            <v>Bangalore</v>
          </cell>
        </row>
        <row r="6631">
          <cell r="E6631" t="str">
            <v>PB20INV2383</v>
          </cell>
          <cell r="F6631" t="str">
            <v>Classic Technologies</v>
          </cell>
          <cell r="G6631" t="str">
            <v>Bangalore</v>
          </cell>
        </row>
        <row r="6632">
          <cell r="E6632" t="str">
            <v>PB20INV2384</v>
          </cell>
          <cell r="F6632" t="str">
            <v>Classic Technologies</v>
          </cell>
          <cell r="G6632" t="str">
            <v>Bangalore</v>
          </cell>
        </row>
        <row r="6633">
          <cell r="E6633" t="str">
            <v>PB20INV2418</v>
          </cell>
          <cell r="F6633" t="str">
            <v>Classic Technologies</v>
          </cell>
          <cell r="G6633" t="str">
            <v>Bangalore</v>
          </cell>
        </row>
        <row r="6634">
          <cell r="E6634" t="str">
            <v>PB20INV2417</v>
          </cell>
          <cell r="F6634" t="str">
            <v>Status Sales</v>
          </cell>
          <cell r="G6634" t="str">
            <v>Pune</v>
          </cell>
        </row>
        <row r="6635">
          <cell r="E6635" t="str">
            <v>PB20INV2417</v>
          </cell>
          <cell r="F6635" t="str">
            <v>Status Sales</v>
          </cell>
          <cell r="G6635" t="str">
            <v>Pune</v>
          </cell>
        </row>
        <row r="6636">
          <cell r="E6636" t="str">
            <v>PB20INV2417</v>
          </cell>
          <cell r="F6636" t="str">
            <v>Status Sales</v>
          </cell>
          <cell r="G6636" t="str">
            <v>Pune</v>
          </cell>
        </row>
        <row r="6637">
          <cell r="E6637" t="str">
            <v>PB20INV2417</v>
          </cell>
          <cell r="F6637" t="str">
            <v>Status Sales</v>
          </cell>
          <cell r="G6637" t="str">
            <v>Pune</v>
          </cell>
        </row>
        <row r="6638">
          <cell r="E6638" t="str">
            <v>PB20STKOUT00054</v>
          </cell>
          <cell r="F6638" t="str">
            <v>Posiflex Technology India Pvt ltd</v>
          </cell>
          <cell r="G6638" t="str">
            <v>New Delhi</v>
          </cell>
        </row>
        <row r="6639">
          <cell r="E6639" t="str">
            <v>PB20INV2419</v>
          </cell>
          <cell r="F6639" t="str">
            <v>Treewalker Technologies Pvt Ltd</v>
          </cell>
          <cell r="G6639" t="str">
            <v>Bangalore</v>
          </cell>
        </row>
        <row r="6640">
          <cell r="E6640" t="str">
            <v>PB20INV2419</v>
          </cell>
          <cell r="F6640" t="str">
            <v>Treewalker Technologies Pvt Ltd</v>
          </cell>
          <cell r="G6640" t="str">
            <v>Bangalore</v>
          </cell>
        </row>
        <row r="6641">
          <cell r="E6641" t="str">
            <v>PB20INV2414</v>
          </cell>
          <cell r="F6641" t="str">
            <v>ITecSys Technologies Pvt Ltd/Paramount Office Systems Pvt Ltd</v>
          </cell>
          <cell r="G6641" t="str">
            <v>Bangalore/Vishakapatnam</v>
          </cell>
        </row>
        <row r="6642">
          <cell r="E6642" t="str">
            <v>PB20INV2414</v>
          </cell>
          <cell r="F6642" t="str">
            <v>ITecSys Technologies Pvt Ltd/Paramount Office Systems Pvt Ltd</v>
          </cell>
          <cell r="G6642" t="str">
            <v>Bangalore/Vishakapatnam</v>
          </cell>
        </row>
        <row r="6643">
          <cell r="E6643" t="str">
            <v>PB20INV2414</v>
          </cell>
          <cell r="F6643" t="str">
            <v>ITecSys Technologies Pvt Ltd/Paramount Office Systems Pvt Ltd</v>
          </cell>
          <cell r="G6643" t="str">
            <v>Bangalore/Vishakapatnam</v>
          </cell>
        </row>
        <row r="6644">
          <cell r="E6644" t="str">
            <v>PB20INV2414</v>
          </cell>
          <cell r="F6644" t="str">
            <v>ITecSys Technologies Pvt Ltd/Paramount Office Systems Pvt Ltd</v>
          </cell>
          <cell r="G6644" t="str">
            <v>Bangalore/Vishakapatnam</v>
          </cell>
        </row>
        <row r="6645">
          <cell r="E6645" t="str">
            <v>PB20INV2415</v>
          </cell>
          <cell r="F6645" t="str">
            <v>ITecSys Technologies Pvt Ltd</v>
          </cell>
          <cell r="G6645" t="str">
            <v>Bangalore</v>
          </cell>
        </row>
        <row r="6646">
          <cell r="E6646" t="str">
            <v>PB20INV2415</v>
          </cell>
          <cell r="F6646" t="str">
            <v>ITecSys Technologies Pvt Ltd</v>
          </cell>
          <cell r="G6646" t="str">
            <v>Bangalore</v>
          </cell>
        </row>
        <row r="6647">
          <cell r="E6647" t="str">
            <v>PB20INV2415</v>
          </cell>
          <cell r="F6647" t="str">
            <v>ITecSys Technologies Pvt Ltd</v>
          </cell>
          <cell r="G6647" t="str">
            <v>Bangalore</v>
          </cell>
        </row>
        <row r="6648">
          <cell r="E6648" t="str">
            <v>PB20INV2415</v>
          </cell>
          <cell r="F6648" t="str">
            <v>ITecSys Technologies Pvt Ltd</v>
          </cell>
          <cell r="G6648" t="str">
            <v>Bangalore</v>
          </cell>
        </row>
        <row r="6649">
          <cell r="E6649" t="str">
            <v>PB20INV2415</v>
          </cell>
          <cell r="F6649" t="str">
            <v>ITecSys Technologies Pvt Ltd</v>
          </cell>
          <cell r="G6649" t="str">
            <v>Bangalore</v>
          </cell>
        </row>
        <row r="6650">
          <cell r="E6650" t="str">
            <v>PB20STKOUT00055</v>
          </cell>
          <cell r="F6650" t="str">
            <v>Posiflex Technology India Pvt ltd</v>
          </cell>
          <cell r="G6650" t="str">
            <v>New Delhi</v>
          </cell>
        </row>
        <row r="6651">
          <cell r="E6651" t="str">
            <v>PB20INV2421</v>
          </cell>
          <cell r="F6651" t="str">
            <v>Aegis Infoware Private Limited</v>
          </cell>
          <cell r="G6651" t="str">
            <v>Ahmedabad</v>
          </cell>
        </row>
        <row r="6652">
          <cell r="E6652" t="str">
            <v>PB20INV2421</v>
          </cell>
          <cell r="F6652" t="str">
            <v>Aegis Infoware Private Limited</v>
          </cell>
          <cell r="G6652" t="str">
            <v>Ahmedabad</v>
          </cell>
        </row>
        <row r="6653">
          <cell r="E6653" t="str">
            <v>PB20INV2421</v>
          </cell>
          <cell r="F6653" t="str">
            <v>Aegis Infoware Private Limited</v>
          </cell>
          <cell r="G6653" t="str">
            <v>Ahmedabad</v>
          </cell>
        </row>
        <row r="6654">
          <cell r="E6654" t="str">
            <v>PB20INV2385</v>
          </cell>
          <cell r="F6654" t="str">
            <v>Mother Dairy Fruit &amp; Vegetables Pvt Ltd</v>
          </cell>
          <cell r="G6654" t="str">
            <v>Delhi</v>
          </cell>
        </row>
        <row r="6655">
          <cell r="E6655" t="str">
            <v>PB20INV2385</v>
          </cell>
          <cell r="F6655" t="str">
            <v>Mother Dairy Fruit &amp; Vegetables Pvt Ltd</v>
          </cell>
          <cell r="G6655" t="str">
            <v>Delhi</v>
          </cell>
        </row>
        <row r="6656">
          <cell r="E6656" t="str">
            <v>PB20INV2385</v>
          </cell>
          <cell r="F6656" t="str">
            <v>Mother Dairy Fruit &amp; Vegetables Pvt Ltd</v>
          </cell>
          <cell r="G6656" t="str">
            <v>Delhi</v>
          </cell>
        </row>
        <row r="6657">
          <cell r="E6657" t="str">
            <v>PB20INV2385</v>
          </cell>
          <cell r="F6657" t="str">
            <v>Mother Dairy Fruit &amp; Vegetables Pvt Ltd</v>
          </cell>
          <cell r="G6657" t="str">
            <v>Delhi</v>
          </cell>
        </row>
        <row r="6658">
          <cell r="E6658" t="str">
            <v>PB20INV2397</v>
          </cell>
          <cell r="F6658" t="str">
            <v>AASHITECH</v>
          </cell>
          <cell r="G6658" t="str">
            <v xml:space="preserve">Patna </v>
          </cell>
        </row>
        <row r="6659">
          <cell r="E6659" t="str">
            <v>PB20INV2397</v>
          </cell>
          <cell r="F6659" t="str">
            <v>AASHITECH</v>
          </cell>
          <cell r="G6659" t="str">
            <v xml:space="preserve">Patna </v>
          </cell>
        </row>
        <row r="6660">
          <cell r="E6660" t="str">
            <v>PB20INV2412</v>
          </cell>
          <cell r="F6660" t="str">
            <v>Portwell India Technology Pvt Ltd</v>
          </cell>
          <cell r="G6660" t="str">
            <v>Bangalore</v>
          </cell>
        </row>
        <row r="6661">
          <cell r="E6661" t="str">
            <v>PB20INV2412</v>
          </cell>
          <cell r="F6661" t="str">
            <v>Portwell India Technology Pvt Ltd</v>
          </cell>
          <cell r="G6661" t="str">
            <v>Bangalore</v>
          </cell>
        </row>
        <row r="6662">
          <cell r="E6662" t="str">
            <v>PB20INV2412</v>
          </cell>
          <cell r="F6662" t="str">
            <v>Portwell India Technology Pvt Ltd</v>
          </cell>
          <cell r="G6662" t="str">
            <v>Bangalore</v>
          </cell>
        </row>
        <row r="6663">
          <cell r="E6663" t="str">
            <v>PB20INV2412</v>
          </cell>
          <cell r="F6663" t="str">
            <v>Portwell India Technology Pvt Ltd</v>
          </cell>
          <cell r="G6663" t="str">
            <v>Bangalore</v>
          </cell>
        </row>
        <row r="6664">
          <cell r="E6664" t="str">
            <v>PB20INV2412</v>
          </cell>
          <cell r="F6664" t="str">
            <v>Portwell India Technology Pvt Ltd</v>
          </cell>
          <cell r="G6664" t="str">
            <v>Bangalore</v>
          </cell>
        </row>
        <row r="6665">
          <cell r="E6665" t="str">
            <v>PB20INV2412</v>
          </cell>
          <cell r="F6665" t="str">
            <v>Portwell India Technology Pvt Ltd</v>
          </cell>
          <cell r="G6665" t="str">
            <v>Bangalore</v>
          </cell>
        </row>
        <row r="6666">
          <cell r="E6666" t="str">
            <v>PB20INV2412</v>
          </cell>
          <cell r="F6666" t="str">
            <v>Portwell India Technology Pvt Ltd</v>
          </cell>
          <cell r="G6666" t="str">
            <v>Bangalore</v>
          </cell>
        </row>
        <row r="6667">
          <cell r="E6667" t="str">
            <v>PB20INV2412</v>
          </cell>
          <cell r="F6667" t="str">
            <v>Portwell India Technology Pvt Ltd</v>
          </cell>
          <cell r="G6667" t="str">
            <v>Bangalore</v>
          </cell>
        </row>
        <row r="6668">
          <cell r="E6668" t="str">
            <v>PB20INV2412</v>
          </cell>
          <cell r="F6668" t="str">
            <v>Portwell India Technology Pvt Ltd</v>
          </cell>
          <cell r="G6668" t="str">
            <v>Bangalore</v>
          </cell>
        </row>
        <row r="6669">
          <cell r="E6669" t="str">
            <v>PB20INV2412</v>
          </cell>
          <cell r="F6669" t="str">
            <v>Portwell India Technology Pvt Ltd</v>
          </cell>
          <cell r="G6669" t="str">
            <v>Bangalore</v>
          </cell>
        </row>
        <row r="6670">
          <cell r="E6670" t="str">
            <v>PB20INV2412</v>
          </cell>
          <cell r="F6670" t="str">
            <v>Portwell India Technology Pvt Ltd</v>
          </cell>
          <cell r="G6670" t="str">
            <v>Bangalore</v>
          </cell>
        </row>
        <row r="6671">
          <cell r="E6671" t="str">
            <v>PB20INV2412</v>
          </cell>
          <cell r="F6671" t="str">
            <v>Portwell India Technology Pvt Ltd</v>
          </cell>
          <cell r="G6671" t="str">
            <v>Bangalore</v>
          </cell>
        </row>
        <row r="6672">
          <cell r="E6672" t="str">
            <v>PB20INV2412</v>
          </cell>
          <cell r="F6672" t="str">
            <v>Portwell India Technology Pvt Ltd</v>
          </cell>
          <cell r="G6672" t="str">
            <v>Bangalore</v>
          </cell>
        </row>
        <row r="6673">
          <cell r="E6673" t="str">
            <v>PB20INV2412</v>
          </cell>
          <cell r="F6673" t="str">
            <v>Portwell India Technology Pvt Ltd</v>
          </cell>
          <cell r="G6673" t="str">
            <v>Bangalore</v>
          </cell>
        </row>
        <row r="6674">
          <cell r="E6674" t="str">
            <v>PB20INV2389</v>
          </cell>
          <cell r="F6674" t="str">
            <v>Crown Computers</v>
          </cell>
          <cell r="G6674" t="str">
            <v>Bangalore</v>
          </cell>
        </row>
        <row r="6675">
          <cell r="E6675" t="str">
            <v>PB20INV2389</v>
          </cell>
          <cell r="F6675" t="str">
            <v>Crown Computers</v>
          </cell>
          <cell r="G6675" t="str">
            <v>Bangalore</v>
          </cell>
        </row>
        <row r="6676">
          <cell r="E6676" t="str">
            <v>PB20INV2389</v>
          </cell>
          <cell r="F6676" t="str">
            <v>Crown Computers</v>
          </cell>
          <cell r="G6676" t="str">
            <v>Bangalore</v>
          </cell>
        </row>
        <row r="6677">
          <cell r="E6677" t="str">
            <v>PB20INV2420</v>
          </cell>
          <cell r="F6677" t="str">
            <v>Crown Computers</v>
          </cell>
          <cell r="G6677" t="str">
            <v>Bangalore</v>
          </cell>
        </row>
        <row r="6678">
          <cell r="E6678" t="str">
            <v>PB20INV2364</v>
          </cell>
          <cell r="F6678" t="str">
            <v>Puma Sports India pvt ltd</v>
          </cell>
          <cell r="G6678" t="str">
            <v>Bangalore</v>
          </cell>
        </row>
        <row r="6679">
          <cell r="E6679" t="str">
            <v>PB20INV2364</v>
          </cell>
          <cell r="F6679" t="str">
            <v>Puma Sports India pvt ltd</v>
          </cell>
          <cell r="G6679" t="str">
            <v>Bangalore</v>
          </cell>
        </row>
        <row r="6680">
          <cell r="E6680" t="str">
            <v>PB20INV2364</v>
          </cell>
          <cell r="F6680" t="str">
            <v>Puma Sports India pvt ltd</v>
          </cell>
          <cell r="G6680" t="str">
            <v>Bangalore</v>
          </cell>
        </row>
        <row r="6681">
          <cell r="E6681" t="str">
            <v>PB20INV2347</v>
          </cell>
          <cell r="F6681" t="str">
            <v>Hollasons Trading Company Pvt ltd</v>
          </cell>
          <cell r="G6681" t="str">
            <v>Bangalore</v>
          </cell>
        </row>
        <row r="6682">
          <cell r="E6682" t="str">
            <v>PB20INV2347</v>
          </cell>
          <cell r="F6682" t="str">
            <v>Hollasons Trading Company Pvt ltd</v>
          </cell>
          <cell r="G6682" t="str">
            <v>Bangalore</v>
          </cell>
        </row>
        <row r="6683">
          <cell r="E6683" t="str">
            <v>PB20INV2347</v>
          </cell>
          <cell r="F6683" t="str">
            <v>Hollasons Trading Company Pvt ltd</v>
          </cell>
          <cell r="G6683" t="str">
            <v>Bangalore</v>
          </cell>
        </row>
        <row r="6684">
          <cell r="E6684" t="str">
            <v>PB20INV2347</v>
          </cell>
          <cell r="F6684" t="str">
            <v>Hollasons Trading Company Pvt ltd</v>
          </cell>
          <cell r="G6684" t="str">
            <v>Bangalore</v>
          </cell>
        </row>
        <row r="6685">
          <cell r="E6685" t="str">
            <v>PB20INV2347</v>
          </cell>
          <cell r="F6685" t="str">
            <v>Hollasons Trading Company Pvt ltd</v>
          </cell>
          <cell r="G6685" t="str">
            <v>Bangalore</v>
          </cell>
        </row>
        <row r="6686">
          <cell r="E6686" t="str">
            <v>PB20INV2354</v>
          </cell>
          <cell r="F6686" t="str">
            <v>Hollasons Trading Company Pvt ltd</v>
          </cell>
          <cell r="G6686" t="str">
            <v>Bangalore</v>
          </cell>
        </row>
        <row r="6687">
          <cell r="E6687" t="str">
            <v>PB20INV2354</v>
          </cell>
          <cell r="F6687" t="str">
            <v>Hollasons Trading Company Pvt ltd</v>
          </cell>
          <cell r="G6687" t="str">
            <v>Bangalore</v>
          </cell>
        </row>
        <row r="6688">
          <cell r="E6688" t="str">
            <v>PB20INV2413</v>
          </cell>
          <cell r="F6688" t="str">
            <v>Hollasons Trading Company Pvt ltd</v>
          </cell>
          <cell r="G6688" t="str">
            <v>Bangalore</v>
          </cell>
        </row>
        <row r="6689">
          <cell r="E6689" t="str">
            <v>QB20INV0975</v>
          </cell>
          <cell r="F6689" t="str">
            <v>M/s.Ashok Leyland Ltd</v>
          </cell>
          <cell r="G6689" t="str">
            <v>Pantnagar</v>
          </cell>
        </row>
        <row r="6690">
          <cell r="E6690" t="str">
            <v>QB20INV0975</v>
          </cell>
          <cell r="F6690" t="str">
            <v>M/s.Ashok Leyland Ltd</v>
          </cell>
          <cell r="G6690" t="str">
            <v>Pantnagar</v>
          </cell>
        </row>
        <row r="6691">
          <cell r="E6691" t="str">
            <v>QB20INV0974</v>
          </cell>
          <cell r="F6691" t="str">
            <v>M/s.Ashok Leyland Ltd</v>
          </cell>
          <cell r="G6691" t="str">
            <v>Krishnagiri</v>
          </cell>
        </row>
        <row r="6692">
          <cell r="E6692" t="str">
            <v>QB20INV0974</v>
          </cell>
          <cell r="F6692" t="str">
            <v>M/s.Ashok Leyland Ltd</v>
          </cell>
          <cell r="G6692" t="str">
            <v>Krishnagiri</v>
          </cell>
        </row>
        <row r="6693">
          <cell r="E6693" t="str">
            <v>QB20INV0976</v>
          </cell>
          <cell r="F6693" t="str">
            <v>M/s.Ashok Leyland Ltd</v>
          </cell>
          <cell r="G6693" t="str">
            <v>Chennai</v>
          </cell>
        </row>
        <row r="6694">
          <cell r="E6694" t="str">
            <v>QB20INV0976</v>
          </cell>
          <cell r="F6694" t="str">
            <v>M/s.Ashok Leyland Ltd</v>
          </cell>
          <cell r="G6694" t="str">
            <v>Chennai</v>
          </cell>
        </row>
        <row r="6695">
          <cell r="E6695" t="str">
            <v>QBLR/DEMO/OUT/0305</v>
          </cell>
          <cell r="F6695" t="str">
            <v>Communications Test Design India Pvt Ltd</v>
          </cell>
          <cell r="G6695" t="str">
            <v>Gurgaon</v>
          </cell>
        </row>
        <row r="6696">
          <cell r="E6696" t="str">
            <v>PIT20INV00058</v>
          </cell>
          <cell r="F6696" t="str">
            <v>Maruti Suzuki India Ltd</v>
          </cell>
          <cell r="G6696" t="str">
            <v>Gurugram</v>
          </cell>
        </row>
        <row r="6697">
          <cell r="E6697" t="str">
            <v>PIT20INV00057</v>
          </cell>
          <cell r="F6697" t="str">
            <v>Tata Advanced Systems Limited</v>
          </cell>
          <cell r="G6697" t="str">
            <v>Noida</v>
          </cell>
        </row>
        <row r="6698">
          <cell r="E6698" t="str">
            <v>PIT20INV00057</v>
          </cell>
          <cell r="F6698" t="str">
            <v>Tata Advanced Systems Limited</v>
          </cell>
          <cell r="G6698" t="str">
            <v>Noida</v>
          </cell>
        </row>
        <row r="6699">
          <cell r="E6699" t="str">
            <v>PIT20INV00059</v>
          </cell>
          <cell r="F6699" t="str">
            <v>Aditech ICT Private Limited</v>
          </cell>
          <cell r="G6699" t="str">
            <v>Navi Mumbai</v>
          </cell>
        </row>
        <row r="6700">
          <cell r="E6700" t="str">
            <v>PIT20INV00060</v>
          </cell>
          <cell r="F6700" t="str">
            <v>Miltec Eqipments And Systems Pvt Ltd</v>
          </cell>
          <cell r="G6700" t="str">
            <v>Telangana</v>
          </cell>
        </row>
        <row r="6701">
          <cell r="E6701" t="str">
            <v>BLR/OP/2021/0327</v>
          </cell>
          <cell r="F6701" t="str">
            <v>Posiflex Technology India Pvt ltd</v>
          </cell>
          <cell r="G6701" t="str">
            <v>Bangalore</v>
          </cell>
        </row>
        <row r="6702">
          <cell r="E6702" t="str">
            <v>PB20INV2437</v>
          </cell>
          <cell r="F6702" t="str">
            <v>Spencers Retail Limited</v>
          </cell>
          <cell r="G6702" t="str">
            <v>Gurugram</v>
          </cell>
        </row>
        <row r="6703">
          <cell r="E6703" t="str">
            <v>PB20INV2437</v>
          </cell>
          <cell r="F6703" t="str">
            <v>Spencers Retail Limited</v>
          </cell>
          <cell r="G6703" t="str">
            <v>Gurugram</v>
          </cell>
        </row>
        <row r="6704">
          <cell r="E6704" t="str">
            <v>PB20INV2437</v>
          </cell>
          <cell r="F6704" t="str">
            <v>Spencers Retail Limited</v>
          </cell>
          <cell r="G6704" t="str">
            <v>Gurugram</v>
          </cell>
        </row>
        <row r="6705">
          <cell r="E6705" t="str">
            <v>PB20INV2437</v>
          </cell>
          <cell r="F6705" t="str">
            <v>Spencers Retail Limited</v>
          </cell>
          <cell r="G6705" t="str">
            <v>Gurugram</v>
          </cell>
        </row>
        <row r="6706">
          <cell r="E6706" t="str">
            <v>PB20INV2437</v>
          </cell>
          <cell r="F6706" t="str">
            <v>Spencers Retail Limited</v>
          </cell>
          <cell r="G6706" t="str">
            <v>Gurugram</v>
          </cell>
        </row>
        <row r="6707">
          <cell r="E6707" t="str">
            <v>PB20INV2437</v>
          </cell>
          <cell r="F6707" t="str">
            <v>Spencers Retail Limited</v>
          </cell>
          <cell r="G6707" t="str">
            <v>Gurugram</v>
          </cell>
        </row>
        <row r="6708">
          <cell r="E6708" t="str">
            <v>PB20INV2437</v>
          </cell>
          <cell r="F6708" t="str">
            <v>Spencers Retail Limited</v>
          </cell>
          <cell r="G6708" t="str">
            <v>Gurugram</v>
          </cell>
        </row>
        <row r="6709">
          <cell r="E6709" t="str">
            <v>PB20INV2426</v>
          </cell>
          <cell r="F6709" t="str">
            <v xml:space="preserve">ITeSys Technologies Pvt Ltd/Fortune Data Products </v>
          </cell>
          <cell r="G6709" t="str">
            <v>Secunderabad</v>
          </cell>
        </row>
        <row r="6710">
          <cell r="E6710" t="str">
            <v>PB20INV2426</v>
          </cell>
          <cell r="F6710" t="str">
            <v xml:space="preserve">ITeSys Technologies Pvt Ltd/Fortune Data Products </v>
          </cell>
          <cell r="G6710" t="str">
            <v>Secunderabad</v>
          </cell>
        </row>
        <row r="6711">
          <cell r="E6711" t="str">
            <v>PB20INV2426</v>
          </cell>
          <cell r="F6711" t="str">
            <v xml:space="preserve">ITeSys Technologies Pvt Ltd/Fortune Data Products </v>
          </cell>
          <cell r="G6711" t="str">
            <v>Secunderabad</v>
          </cell>
        </row>
        <row r="6712">
          <cell r="E6712" t="str">
            <v>PB20INV2432</v>
          </cell>
          <cell r="F6712" t="str">
            <v>Decathlon Sports India Pvt Ltd</v>
          </cell>
          <cell r="G6712" t="str">
            <v>Noida</v>
          </cell>
        </row>
        <row r="6713">
          <cell r="E6713" t="str">
            <v>PB20INV2432</v>
          </cell>
          <cell r="F6713" t="str">
            <v>Decathlon Sports India Pvt Ltd</v>
          </cell>
          <cell r="G6713" t="str">
            <v>Noida</v>
          </cell>
        </row>
        <row r="6714">
          <cell r="E6714" t="str">
            <v>PB20INV2436</v>
          </cell>
          <cell r="F6714" t="str">
            <v>Apex Enterprises</v>
          </cell>
          <cell r="G6714" t="str">
            <v>Mumbai</v>
          </cell>
        </row>
        <row r="6715">
          <cell r="E6715" t="str">
            <v>PB20INV2436</v>
          </cell>
          <cell r="F6715" t="str">
            <v>Apex Enterprises</v>
          </cell>
          <cell r="G6715" t="str">
            <v>Mumbai</v>
          </cell>
        </row>
        <row r="6716">
          <cell r="E6716" t="str">
            <v>PB20INV2436</v>
          </cell>
          <cell r="F6716" t="str">
            <v>Apex Enterprises</v>
          </cell>
          <cell r="G6716" t="str">
            <v>Mumbai</v>
          </cell>
        </row>
        <row r="6717">
          <cell r="E6717" t="str">
            <v>PB20INV2434</v>
          </cell>
          <cell r="F6717" t="str">
            <v>Hardcastle Restaurants Pvt Ltd</v>
          </cell>
          <cell r="G6717" t="str">
            <v>Hyderabad</v>
          </cell>
        </row>
        <row r="6718">
          <cell r="E6718" t="str">
            <v>PB20INV2434</v>
          </cell>
          <cell r="F6718" t="str">
            <v>Hardcastle Restaurants Pvt Ltd</v>
          </cell>
          <cell r="G6718" t="str">
            <v>Hyderabad</v>
          </cell>
        </row>
        <row r="6719">
          <cell r="E6719" t="str">
            <v>PB20INV2434</v>
          </cell>
          <cell r="F6719" t="str">
            <v>Hardcastle Restaurants Pvt Ltd</v>
          </cell>
          <cell r="G6719" t="str">
            <v>Hyderabad</v>
          </cell>
        </row>
        <row r="6720">
          <cell r="E6720" t="str">
            <v>PB20INV2434</v>
          </cell>
          <cell r="F6720" t="str">
            <v>Hardcastle Restaurants Pvt Ltd</v>
          </cell>
          <cell r="G6720" t="str">
            <v>Hyderabad</v>
          </cell>
        </row>
        <row r="6721">
          <cell r="E6721" t="str">
            <v>PB20INV2435</v>
          </cell>
          <cell r="F6721" t="str">
            <v>Hardcastle Restaurants Pvt Ltd</v>
          </cell>
          <cell r="G6721" t="str">
            <v>Mumbai</v>
          </cell>
        </row>
        <row r="6722">
          <cell r="E6722" t="str">
            <v>PB20INV2435</v>
          </cell>
          <cell r="F6722" t="str">
            <v>Hardcastle Restaurants Pvt Ltd</v>
          </cell>
          <cell r="G6722" t="str">
            <v>Mumbai</v>
          </cell>
        </row>
        <row r="6723">
          <cell r="E6723" t="str">
            <v>PB20INV2435</v>
          </cell>
          <cell r="F6723" t="str">
            <v>Hardcastle Restaurants Pvt Ltd</v>
          </cell>
          <cell r="G6723" t="str">
            <v>Mumbai</v>
          </cell>
        </row>
        <row r="6724">
          <cell r="E6724" t="str">
            <v>PB20INV2435</v>
          </cell>
          <cell r="F6724" t="str">
            <v>Hardcastle Restaurants Pvt Ltd</v>
          </cell>
          <cell r="G6724" t="str">
            <v>Mumbai</v>
          </cell>
        </row>
        <row r="6725">
          <cell r="E6725" t="str">
            <v>PB20INV2427</v>
          </cell>
          <cell r="F6725" t="str">
            <v>M.K RETAIL</v>
          </cell>
          <cell r="G6725" t="str">
            <v>Bangalore</v>
          </cell>
        </row>
        <row r="6726">
          <cell r="E6726" t="str">
            <v>PB20INV2427</v>
          </cell>
          <cell r="F6726" t="str">
            <v>M.K RETAIL</v>
          </cell>
          <cell r="G6726" t="str">
            <v>Bangalore</v>
          </cell>
        </row>
        <row r="6727">
          <cell r="E6727" t="str">
            <v>PB20INV2429</v>
          </cell>
          <cell r="F6727" t="str">
            <v>Hardcastle Restaurants Pvt Ltd</v>
          </cell>
          <cell r="G6727" t="str">
            <v>Pune</v>
          </cell>
        </row>
        <row r="6728">
          <cell r="E6728" t="str">
            <v>PB20INV2429</v>
          </cell>
          <cell r="F6728" t="str">
            <v>Hardcastle Restaurants Pvt Ltd</v>
          </cell>
          <cell r="G6728" t="str">
            <v>Pune</v>
          </cell>
        </row>
        <row r="6729">
          <cell r="E6729" t="str">
            <v>PB20INV2429</v>
          </cell>
          <cell r="F6729" t="str">
            <v>Hardcastle Restaurants Pvt Ltd</v>
          </cell>
          <cell r="G6729" t="str">
            <v>Pune</v>
          </cell>
        </row>
        <row r="6730">
          <cell r="E6730" t="str">
            <v>PB20INV2431</v>
          </cell>
          <cell r="F6730" t="str">
            <v>Hardcastle Restaurants Pvt Ltd</v>
          </cell>
          <cell r="G6730" t="str">
            <v>Bangalore</v>
          </cell>
        </row>
        <row r="6731">
          <cell r="E6731" t="str">
            <v>PB20INV2431</v>
          </cell>
          <cell r="F6731" t="str">
            <v>Hardcastle Restaurants Pvt Ltd</v>
          </cell>
          <cell r="G6731" t="str">
            <v>Bangalore</v>
          </cell>
        </row>
        <row r="6732">
          <cell r="E6732" t="str">
            <v>PB20INV2431</v>
          </cell>
          <cell r="F6732" t="str">
            <v>Hardcastle Restaurants Pvt Ltd</v>
          </cell>
          <cell r="G6732" t="str">
            <v>Bangalore</v>
          </cell>
        </row>
        <row r="6733">
          <cell r="E6733" t="str">
            <v>PB20INV2431</v>
          </cell>
          <cell r="F6733" t="str">
            <v>Hardcastle Restaurants Pvt Ltd</v>
          </cell>
          <cell r="G6733" t="str">
            <v>Bangalore</v>
          </cell>
        </row>
        <row r="6734">
          <cell r="E6734" t="str">
            <v>PB20INV2433</v>
          </cell>
          <cell r="F6734" t="str">
            <v>Hardcastle Restaurants Pvt Ltd</v>
          </cell>
          <cell r="G6734" t="str">
            <v>Bangalore</v>
          </cell>
        </row>
        <row r="6735">
          <cell r="E6735" t="str">
            <v>PB20INV2433</v>
          </cell>
          <cell r="F6735" t="str">
            <v>Hardcastle Restaurants Pvt Ltd</v>
          </cell>
          <cell r="G6735" t="str">
            <v>Bangalore</v>
          </cell>
        </row>
        <row r="6736">
          <cell r="E6736" t="str">
            <v>PB20INV2433</v>
          </cell>
          <cell r="F6736" t="str">
            <v>Hardcastle Restaurants Pvt Ltd</v>
          </cell>
          <cell r="G6736" t="str">
            <v>Bangalore</v>
          </cell>
        </row>
        <row r="6737">
          <cell r="E6737" t="str">
            <v>PB20INV2433</v>
          </cell>
          <cell r="F6737" t="str">
            <v>Hardcastle Restaurants Pvt Ltd</v>
          </cell>
          <cell r="G6737" t="str">
            <v>Bangalore</v>
          </cell>
        </row>
        <row r="6738">
          <cell r="E6738" t="str">
            <v>PB20INV2425</v>
          </cell>
          <cell r="F6738" t="str">
            <v>Spencers Retail Limited</v>
          </cell>
          <cell r="G6738" t="str">
            <v>Gurugram</v>
          </cell>
        </row>
        <row r="6739">
          <cell r="E6739" t="str">
            <v>PB20INV2425</v>
          </cell>
          <cell r="F6739" t="str">
            <v>Spencers Retail Limited</v>
          </cell>
          <cell r="G6739" t="str">
            <v>Gurugram</v>
          </cell>
        </row>
        <row r="6740">
          <cell r="E6740" t="str">
            <v>PB20INV2428</v>
          </cell>
          <cell r="F6740" t="str">
            <v>Classic Technologies</v>
          </cell>
          <cell r="G6740" t="str">
            <v>Bangalore</v>
          </cell>
        </row>
        <row r="6741">
          <cell r="E6741" t="str">
            <v>PB20INV2428</v>
          </cell>
          <cell r="F6741" t="str">
            <v>Classic Technologies</v>
          </cell>
          <cell r="G6741" t="str">
            <v>Bangalore</v>
          </cell>
        </row>
        <row r="6742">
          <cell r="E6742" t="str">
            <v>PB20INV2423</v>
          </cell>
          <cell r="F6742" t="str">
            <v>Aegis Infoware Private Limited</v>
          </cell>
          <cell r="G6742" t="str">
            <v>Andheri East</v>
          </cell>
        </row>
        <row r="6743">
          <cell r="E6743" t="str">
            <v>PB20INV2423</v>
          </cell>
          <cell r="F6743" t="str">
            <v>Aegis Infoware Private Limited</v>
          </cell>
          <cell r="G6743" t="str">
            <v>Andheri East</v>
          </cell>
        </row>
        <row r="6744">
          <cell r="E6744" t="str">
            <v>PB20INV2422</v>
          </cell>
          <cell r="F6744" t="str">
            <v>Equinox India Enterprises</v>
          </cell>
          <cell r="G6744" t="str">
            <v>Goa</v>
          </cell>
        </row>
        <row r="6745">
          <cell r="E6745" t="str">
            <v>PB20INV2422</v>
          </cell>
          <cell r="F6745" t="str">
            <v>Equinox India Enterprises</v>
          </cell>
          <cell r="G6745" t="str">
            <v>Goa</v>
          </cell>
        </row>
        <row r="6746">
          <cell r="E6746" t="str">
            <v>PB20INV2430</v>
          </cell>
          <cell r="F6746" t="str">
            <v>Quinta Systems Pvt Ltd</v>
          </cell>
          <cell r="G6746" t="str">
            <v>Bangalore</v>
          </cell>
        </row>
        <row r="6747">
          <cell r="E6747" t="str">
            <v>PB20INV2430</v>
          </cell>
          <cell r="F6747" t="str">
            <v>Quinta Systems Pvt Ltd</v>
          </cell>
          <cell r="G6747" t="str">
            <v>Bangalore</v>
          </cell>
        </row>
        <row r="6748">
          <cell r="E6748" t="str">
            <v>PB20INV2430</v>
          </cell>
          <cell r="F6748" t="str">
            <v>Quinta Systems Pvt Ltd</v>
          </cell>
          <cell r="G6748" t="str">
            <v>Bangalore</v>
          </cell>
        </row>
        <row r="6749">
          <cell r="E6749" t="str">
            <v>PB20INV2430</v>
          </cell>
          <cell r="F6749" t="str">
            <v>Quinta Systems Pvt Ltd</v>
          </cell>
          <cell r="G6749" t="str">
            <v>Bangalore</v>
          </cell>
        </row>
        <row r="6750">
          <cell r="E6750" t="str">
            <v>PB20INV2430</v>
          </cell>
          <cell r="F6750" t="str">
            <v>Quinta Systems Pvt Ltd</v>
          </cell>
          <cell r="G6750" t="str">
            <v>Bangalore</v>
          </cell>
        </row>
        <row r="6751">
          <cell r="E6751" t="str">
            <v>PB20INV2424</v>
          </cell>
          <cell r="F6751" t="str">
            <v>Quinta Systems Pvt Ltd</v>
          </cell>
          <cell r="G6751" t="str">
            <v>Bangalore</v>
          </cell>
        </row>
        <row r="6752">
          <cell r="E6752" t="str">
            <v>BLR/OP/2021/0335</v>
          </cell>
          <cell r="F6752" t="str">
            <v>Posiflex Technology India Pvt ltd</v>
          </cell>
          <cell r="G6752" t="str">
            <v>Bangalore</v>
          </cell>
        </row>
        <row r="6753">
          <cell r="E6753" t="str">
            <v>QBLR/DEMO/OUT/0306</v>
          </cell>
          <cell r="F6753" t="str">
            <v>Communications Test Design India Pvt Ltd</v>
          </cell>
          <cell r="G6753" t="str">
            <v>Mumbai</v>
          </cell>
        </row>
        <row r="6754">
          <cell r="E6754" t="str">
            <v>QBLR/NR/2021/0209</v>
          </cell>
          <cell r="F6754" t="str">
            <v>Instakart Services Private Limited</v>
          </cell>
          <cell r="G6754" t="str">
            <v>Bangalore</v>
          </cell>
        </row>
        <row r="6755">
          <cell r="E6755" t="str">
            <v>QB20INV0977</v>
          </cell>
          <cell r="F6755" t="str">
            <v>Agility Logistics Pvt Ltd</v>
          </cell>
          <cell r="G6755" t="str">
            <v>Bhiwandi</v>
          </cell>
        </row>
        <row r="6756">
          <cell r="E6756" t="str">
            <v>QB20INV0977</v>
          </cell>
          <cell r="F6756" t="str">
            <v>Agility Logistics Pvt Ltd</v>
          </cell>
          <cell r="G6756" t="str">
            <v>Bhiwandi</v>
          </cell>
        </row>
        <row r="6757">
          <cell r="E6757" t="str">
            <v>QB20INV0977</v>
          </cell>
          <cell r="F6757" t="str">
            <v>Agility Logistics Pvt Ltd</v>
          </cell>
          <cell r="G6757" t="str">
            <v>Bhiwandi</v>
          </cell>
        </row>
        <row r="6758">
          <cell r="E6758" t="str">
            <v>PB20INV2444</v>
          </cell>
          <cell r="F6758" t="str">
            <v>Turbonet Systems Pvt Ltd</v>
          </cell>
          <cell r="G6758" t="str">
            <v>Mumbai</v>
          </cell>
        </row>
        <row r="6759">
          <cell r="E6759" t="str">
            <v>PB20INV2444</v>
          </cell>
          <cell r="F6759" t="str">
            <v>Turbonet Systems Pvt Ltd</v>
          </cell>
          <cell r="G6759" t="str">
            <v>Mumbai</v>
          </cell>
        </row>
        <row r="6760">
          <cell r="E6760" t="str">
            <v>PB20INV2445</v>
          </cell>
          <cell r="F6760" t="str">
            <v>Turbonet Systems Pvt Ltd</v>
          </cell>
          <cell r="G6760" t="str">
            <v>Pune</v>
          </cell>
        </row>
        <row r="6761">
          <cell r="E6761" t="str">
            <v>PB20INV2445</v>
          </cell>
          <cell r="F6761" t="str">
            <v>Turbonet Systems Pvt Ltd</v>
          </cell>
          <cell r="G6761" t="str">
            <v>Pune</v>
          </cell>
        </row>
        <row r="6762">
          <cell r="E6762" t="str">
            <v>PB20INV2445</v>
          </cell>
          <cell r="F6762" t="str">
            <v>Turbonet Systems Pvt Ltd</v>
          </cell>
          <cell r="G6762" t="str">
            <v>Pune</v>
          </cell>
        </row>
        <row r="6763">
          <cell r="E6763" t="str">
            <v>PB20INV2447</v>
          </cell>
          <cell r="F6763" t="str">
            <v>Aegis Infoware Private Limited</v>
          </cell>
          <cell r="G6763" t="str">
            <v>Surat</v>
          </cell>
        </row>
        <row r="6764">
          <cell r="E6764" t="str">
            <v>PB20INV2447</v>
          </cell>
          <cell r="F6764" t="str">
            <v>Aegis Infoware Private Limited</v>
          </cell>
          <cell r="G6764" t="str">
            <v>Surat</v>
          </cell>
        </row>
        <row r="6765">
          <cell r="E6765" t="str">
            <v>PB20INV2446</v>
          </cell>
          <cell r="F6765" t="str">
            <v>Aegis Infoware Private Limited</v>
          </cell>
          <cell r="G6765" t="str">
            <v>Ahmedabad</v>
          </cell>
        </row>
        <row r="6766">
          <cell r="E6766" t="str">
            <v>PB20INV2446</v>
          </cell>
          <cell r="F6766" t="str">
            <v>Aegis Infoware Private Limited</v>
          </cell>
          <cell r="G6766" t="str">
            <v>Ahmedabad</v>
          </cell>
        </row>
        <row r="6767">
          <cell r="E6767" t="str">
            <v>PB20INV2443</v>
          </cell>
          <cell r="F6767" t="str">
            <v>Turbonet Systems Pvt Ltd</v>
          </cell>
          <cell r="G6767" t="str">
            <v>Mumbai</v>
          </cell>
        </row>
        <row r="6768">
          <cell r="E6768" t="str">
            <v>PB20INV2443</v>
          </cell>
          <cell r="F6768" t="str">
            <v>Turbonet Systems Pvt Ltd</v>
          </cell>
          <cell r="G6768" t="str">
            <v>Mumbai</v>
          </cell>
        </row>
        <row r="6769">
          <cell r="E6769" t="str">
            <v>PB20INV2442</v>
          </cell>
          <cell r="F6769" t="str">
            <v>PC Technology</v>
          </cell>
          <cell r="G6769" t="str">
            <v>Vijayawada</v>
          </cell>
        </row>
        <row r="6770">
          <cell r="E6770" t="str">
            <v>PB20INV2442</v>
          </cell>
          <cell r="F6770" t="str">
            <v>PC Technology</v>
          </cell>
          <cell r="G6770" t="str">
            <v>Vijayawada</v>
          </cell>
        </row>
        <row r="6771">
          <cell r="E6771" t="str">
            <v>PB20INV2440</v>
          </cell>
          <cell r="F6771" t="str">
            <v>RAJKAMAL BAR-SCAN SYSTEMS Pvt Ltd</v>
          </cell>
          <cell r="G6771" t="str">
            <v>Bhiwandi</v>
          </cell>
        </row>
        <row r="6772">
          <cell r="E6772" t="str">
            <v>PB20INV2448</v>
          </cell>
          <cell r="F6772" t="str">
            <v>M/S Jain Sweet &amp; Bhelpuri House</v>
          </cell>
          <cell r="G6772" t="str">
            <v>Mumbai</v>
          </cell>
        </row>
        <row r="6773">
          <cell r="E6773" t="str">
            <v>PB20INV2448</v>
          </cell>
          <cell r="F6773" t="str">
            <v>M/S Jain Sweet &amp; Bhelpuri House</v>
          </cell>
          <cell r="G6773" t="str">
            <v>Mumbai</v>
          </cell>
        </row>
        <row r="6774">
          <cell r="E6774" t="str">
            <v>PB20INV2448</v>
          </cell>
          <cell r="F6774" t="str">
            <v>M/S Jain Sweet &amp; Bhelpuri House</v>
          </cell>
          <cell r="G6774" t="str">
            <v>Mumbai</v>
          </cell>
        </row>
        <row r="6775">
          <cell r="E6775" t="str">
            <v>PB20INV2448</v>
          </cell>
          <cell r="F6775" t="str">
            <v>M/S Jain Sweet &amp; Bhelpuri House</v>
          </cell>
          <cell r="G6775" t="str">
            <v>Mumbai</v>
          </cell>
        </row>
        <row r="6776">
          <cell r="E6776" t="str">
            <v>PB20INV2453</v>
          </cell>
          <cell r="F6776" t="str">
            <v>Supreme Computers India (P) Ltd</v>
          </cell>
          <cell r="G6776" t="str">
            <v>Coimbatore</v>
          </cell>
        </row>
        <row r="6777">
          <cell r="E6777" t="str">
            <v>PB20INV2453</v>
          </cell>
          <cell r="F6777" t="str">
            <v>Supreme Computers India (P) Ltd</v>
          </cell>
          <cell r="G6777" t="str">
            <v>Coimbatore</v>
          </cell>
        </row>
        <row r="6778">
          <cell r="E6778" t="str">
            <v>PB20INV2453</v>
          </cell>
          <cell r="F6778" t="str">
            <v>Supreme Computers India (P) Ltd</v>
          </cell>
          <cell r="G6778" t="str">
            <v>Coimbatore</v>
          </cell>
        </row>
        <row r="6779">
          <cell r="E6779" t="str">
            <v>PB20INV2454</v>
          </cell>
          <cell r="F6779" t="str">
            <v>Smart Solutions</v>
          </cell>
          <cell r="G6779" t="str">
            <v>New Delhi</v>
          </cell>
        </row>
        <row r="6780">
          <cell r="E6780" t="str">
            <v>PB20INV2454</v>
          </cell>
          <cell r="F6780" t="str">
            <v>Smart Solutions</v>
          </cell>
          <cell r="G6780" t="str">
            <v>New Delhi</v>
          </cell>
        </row>
        <row r="6781">
          <cell r="E6781" t="str">
            <v>PB20INV2454</v>
          </cell>
          <cell r="F6781" t="str">
            <v>Smart Solutions</v>
          </cell>
          <cell r="G6781" t="str">
            <v>New Delhi</v>
          </cell>
        </row>
        <row r="6782">
          <cell r="E6782" t="str">
            <v>PB20INV2454</v>
          </cell>
          <cell r="F6782" t="str">
            <v>Smart Solutions</v>
          </cell>
          <cell r="G6782" t="str">
            <v>New Delhi</v>
          </cell>
        </row>
        <row r="6783">
          <cell r="E6783" t="str">
            <v>PB20INV2452</v>
          </cell>
          <cell r="F6783" t="str">
            <v>Hardcastle Restaurants Pvt Ltd</v>
          </cell>
          <cell r="G6783" t="str">
            <v>Mumbai</v>
          </cell>
        </row>
        <row r="6784">
          <cell r="E6784" t="str">
            <v>PB20INV2449</v>
          </cell>
          <cell r="F6784" t="str">
            <v xml:space="preserve">Shree Semiconductors </v>
          </cell>
          <cell r="G6784" t="str">
            <v>Mumbai</v>
          </cell>
        </row>
        <row r="6785">
          <cell r="E6785" t="str">
            <v>PB20INV2449</v>
          </cell>
          <cell r="F6785" t="str">
            <v xml:space="preserve">Shree Semiconductors </v>
          </cell>
          <cell r="G6785" t="str">
            <v>Mumbai</v>
          </cell>
        </row>
        <row r="6786">
          <cell r="E6786" t="str">
            <v>PB20INV2449</v>
          </cell>
          <cell r="F6786" t="str">
            <v xml:space="preserve">Shree Semiconductors </v>
          </cell>
          <cell r="G6786" t="str">
            <v>Mumbai</v>
          </cell>
        </row>
        <row r="6787">
          <cell r="E6787" t="str">
            <v>PB20INV2451</v>
          </cell>
          <cell r="F6787" t="str">
            <v xml:space="preserve">Shree Semiconductors </v>
          </cell>
          <cell r="G6787" t="str">
            <v>Mumbai</v>
          </cell>
        </row>
        <row r="6788">
          <cell r="E6788" t="str">
            <v>PB20STKOUT00056</v>
          </cell>
          <cell r="F6788" t="str">
            <v>Posiflex Technology India Pvt ltd</v>
          </cell>
          <cell r="G6788" t="str">
            <v>Secunderabad</v>
          </cell>
        </row>
        <row r="6789">
          <cell r="E6789" t="str">
            <v>PIT20INV00061</v>
          </cell>
          <cell r="F6789" t="str">
            <v>Satyam Software Solutions Pvt Ltd</v>
          </cell>
          <cell r="G6789" t="str">
            <v>Noida</v>
          </cell>
        </row>
        <row r="6790">
          <cell r="E6790" t="str">
            <v>PB20INV2438</v>
          </cell>
          <cell r="F6790" t="str">
            <v>Quinta Systems Pvt Ltd</v>
          </cell>
          <cell r="G6790" t="str">
            <v>Bangalore</v>
          </cell>
        </row>
        <row r="6791">
          <cell r="E6791" t="str">
            <v>QBLR/NR/2021/0210</v>
          </cell>
          <cell r="F6791" t="str">
            <v>Instakart Services Private Limited</v>
          </cell>
          <cell r="G6791" t="str">
            <v>Marasandra</v>
          </cell>
        </row>
        <row r="6792">
          <cell r="E6792" t="str">
            <v>PB20INV2441</v>
          </cell>
          <cell r="F6792" t="str">
            <v>Quinta Systems Pvt Ltd</v>
          </cell>
          <cell r="G6792" t="str">
            <v>Bangalore</v>
          </cell>
        </row>
        <row r="6793">
          <cell r="E6793" t="str">
            <v>PB20INV2439</v>
          </cell>
          <cell r="F6793" t="str">
            <v>Hardcastle Restaurants Pvt Ltd</v>
          </cell>
          <cell r="G6793" t="str">
            <v>Bangalore</v>
          </cell>
        </row>
        <row r="6794">
          <cell r="E6794" t="str">
            <v>BLR/NR/2021/0226</v>
          </cell>
          <cell r="F6794" t="str">
            <v>Turbonet Systems Private Limited</v>
          </cell>
          <cell r="G6794" t="str">
            <v>Mumbai</v>
          </cell>
        </row>
        <row r="6795">
          <cell r="E6795" t="str">
            <v>BLR/NR/2021/0226</v>
          </cell>
          <cell r="F6795" t="str">
            <v>Turbonet Systems Private Limited</v>
          </cell>
          <cell r="G6795" t="str">
            <v>Mumbai</v>
          </cell>
        </row>
        <row r="6796">
          <cell r="E6796" t="str">
            <v>PB20INV2461</v>
          </cell>
          <cell r="F6796" t="str">
            <v xml:space="preserve">Ashlin Services </v>
          </cell>
          <cell r="G6796" t="str">
            <v>Fariabad</v>
          </cell>
        </row>
        <row r="6797">
          <cell r="E6797" t="str">
            <v>PB20INV2461</v>
          </cell>
          <cell r="F6797" t="str">
            <v xml:space="preserve">Ashlin Services </v>
          </cell>
          <cell r="G6797" t="str">
            <v>Fariabad</v>
          </cell>
        </row>
        <row r="6798">
          <cell r="E6798" t="str">
            <v>PB20INV2464</v>
          </cell>
          <cell r="F6798" t="str">
            <v>Supreme Computers India (P) Ltd</v>
          </cell>
          <cell r="G6798" t="str">
            <v>Chennai</v>
          </cell>
        </row>
        <row r="6799">
          <cell r="E6799" t="str">
            <v>PB20INV2464</v>
          </cell>
          <cell r="F6799" t="str">
            <v>Supreme Computers India (P) Ltd</v>
          </cell>
          <cell r="G6799" t="str">
            <v>Chennai</v>
          </cell>
        </row>
        <row r="6800">
          <cell r="E6800" t="str">
            <v>PB20INV2460</v>
          </cell>
          <cell r="F6800" t="str">
            <v xml:space="preserve">Ashlin Services </v>
          </cell>
          <cell r="G6800" t="str">
            <v>Fariabad</v>
          </cell>
        </row>
        <row r="6801">
          <cell r="E6801" t="str">
            <v>PB20INV2460</v>
          </cell>
          <cell r="F6801" t="str">
            <v xml:space="preserve">Ashlin Services </v>
          </cell>
          <cell r="G6801" t="str">
            <v>Fariabad</v>
          </cell>
        </row>
        <row r="6802">
          <cell r="E6802" t="str">
            <v>PB20INV2463</v>
          </cell>
          <cell r="F6802" t="str">
            <v>Micro Comp Inc</v>
          </cell>
          <cell r="G6802" t="str">
            <v>Bangalore</v>
          </cell>
        </row>
        <row r="6803">
          <cell r="E6803" t="str">
            <v>PB20INV2463</v>
          </cell>
          <cell r="F6803" t="str">
            <v>Micro Comp Inc</v>
          </cell>
          <cell r="G6803" t="str">
            <v>Bangalore</v>
          </cell>
        </row>
        <row r="6804">
          <cell r="E6804" t="str">
            <v>PB20INV2465</v>
          </cell>
          <cell r="F6804" t="str">
            <v>Decathlon Sports India Pvt Ltd</v>
          </cell>
          <cell r="G6804" t="str">
            <v>Bangalore</v>
          </cell>
        </row>
        <row r="6805">
          <cell r="E6805" t="str">
            <v>PB20INV2455</v>
          </cell>
          <cell r="F6805" t="str">
            <v>Odyssey Computer Service Pvt ltd</v>
          </cell>
          <cell r="G6805" t="str">
            <v>Kolkata</v>
          </cell>
        </row>
        <row r="6806">
          <cell r="E6806" t="str">
            <v>PB20INV2455</v>
          </cell>
          <cell r="F6806" t="str">
            <v>Odyssey Computer Service Pvt ltd</v>
          </cell>
          <cell r="G6806" t="str">
            <v>Kolkata</v>
          </cell>
        </row>
        <row r="6807">
          <cell r="E6807" t="str">
            <v>BLR/OP/2021/0343</v>
          </cell>
          <cell r="F6807" t="str">
            <v>Posiflex Technology India Pvt ltd</v>
          </cell>
          <cell r="G6807" t="str">
            <v>Mumbai</v>
          </cell>
        </row>
        <row r="6808">
          <cell r="E6808" t="str">
            <v>PB20INV2457</v>
          </cell>
          <cell r="F6808" t="str">
            <v>Odyssey Computer Service Pvt ltd</v>
          </cell>
          <cell r="G6808" t="str">
            <v>Kolkata</v>
          </cell>
        </row>
        <row r="6809">
          <cell r="E6809" t="str">
            <v>PB20INV2457</v>
          </cell>
          <cell r="F6809" t="str">
            <v>Odyssey Computer Service Pvt ltd</v>
          </cell>
          <cell r="G6809" t="str">
            <v>Kolkata</v>
          </cell>
        </row>
        <row r="6810">
          <cell r="E6810" t="str">
            <v>PB20INV2457</v>
          </cell>
          <cell r="F6810" t="str">
            <v>Odyssey Computer Service Pvt ltd</v>
          </cell>
          <cell r="G6810" t="str">
            <v>Kolkata</v>
          </cell>
        </row>
        <row r="6811">
          <cell r="E6811" t="str">
            <v>PB20INV2457</v>
          </cell>
          <cell r="F6811" t="str">
            <v>Odyssey Computer Service Pvt ltd</v>
          </cell>
          <cell r="G6811" t="str">
            <v>Kolkata</v>
          </cell>
        </row>
        <row r="6812">
          <cell r="E6812" t="str">
            <v>PB20INV2457</v>
          </cell>
          <cell r="F6812" t="str">
            <v>Odyssey Computer Service Pvt ltd</v>
          </cell>
          <cell r="G6812" t="str">
            <v>Kolkata</v>
          </cell>
        </row>
        <row r="6813">
          <cell r="E6813" t="str">
            <v>PB20INV2457</v>
          </cell>
          <cell r="F6813" t="str">
            <v>Odyssey Computer Service Pvt ltd</v>
          </cell>
          <cell r="G6813" t="str">
            <v>Kolkata</v>
          </cell>
        </row>
        <row r="6814">
          <cell r="E6814" t="str">
            <v>PB20INV2456</v>
          </cell>
          <cell r="F6814" t="str">
            <v>Odyssey Computer Service Pvt ltd</v>
          </cell>
          <cell r="G6814" t="str">
            <v>Kolkata</v>
          </cell>
        </row>
        <row r="6815">
          <cell r="E6815" t="str">
            <v>PB20INV2456</v>
          </cell>
          <cell r="F6815" t="str">
            <v>Odyssey Computer Service Pvt ltd</v>
          </cell>
          <cell r="G6815" t="str">
            <v>Kolkata</v>
          </cell>
        </row>
        <row r="6816">
          <cell r="E6816" t="str">
            <v>PB20INV2470</v>
          </cell>
          <cell r="F6816" t="str">
            <v>Hardcastle Restaurants Pvt Ltd</v>
          </cell>
          <cell r="G6816" t="str">
            <v>Ahmedabad</v>
          </cell>
        </row>
        <row r="6817">
          <cell r="E6817" t="str">
            <v>PB20INV2471</v>
          </cell>
          <cell r="F6817" t="str">
            <v>Hardcastle Restaurants Pvt Ltd</v>
          </cell>
          <cell r="G6817" t="str">
            <v>Bangalore</v>
          </cell>
        </row>
        <row r="6818">
          <cell r="E6818" t="str">
            <v>PB20INV2472</v>
          </cell>
          <cell r="F6818" t="str">
            <v>ITeSys Technologies Pvt Ltd/Paramount Office Systems Pvt Ltd</v>
          </cell>
          <cell r="G6818" t="str">
            <v>Viskapatnam</v>
          </cell>
        </row>
        <row r="6819">
          <cell r="E6819" t="str">
            <v>PB20INV2472</v>
          </cell>
          <cell r="F6819" t="str">
            <v>ITeSys Technologies Pvt Ltd/Paramount Office Systems Pvt Ltd</v>
          </cell>
          <cell r="G6819" t="str">
            <v>Viskapatnam</v>
          </cell>
        </row>
        <row r="6820">
          <cell r="E6820" t="str">
            <v>PB20INV2472</v>
          </cell>
          <cell r="F6820" t="str">
            <v>ITeSys Technologies Pvt Ltd/Paramount Office Systems Pvt Ltd</v>
          </cell>
          <cell r="G6820" t="str">
            <v>Viskapatnam</v>
          </cell>
        </row>
        <row r="6821">
          <cell r="E6821" t="str">
            <v>PB20INV2472</v>
          </cell>
          <cell r="F6821" t="str">
            <v>ITeSys Technologies Pvt Ltd/Paramount Office Systems Pvt Ltd</v>
          </cell>
          <cell r="G6821" t="str">
            <v>Viskapatnam</v>
          </cell>
        </row>
        <row r="6822">
          <cell r="E6822" t="str">
            <v>PB20INV2472</v>
          </cell>
          <cell r="F6822" t="str">
            <v>ITeSys Technologies Pvt Ltd/Paramount Office Systems Pvt Ltd</v>
          </cell>
          <cell r="G6822" t="str">
            <v>Viskapatnam</v>
          </cell>
        </row>
        <row r="6823">
          <cell r="E6823" t="str">
            <v>PB20INV2477</v>
          </cell>
          <cell r="F6823" t="str">
            <v>Hardcastle Restaurants Pvt Ltd</v>
          </cell>
          <cell r="G6823" t="str">
            <v>Bangalore</v>
          </cell>
        </row>
        <row r="6824">
          <cell r="E6824" t="str">
            <v>PB20INV2477</v>
          </cell>
          <cell r="F6824" t="str">
            <v>Hardcastle Restaurants Pvt Ltd</v>
          </cell>
          <cell r="G6824" t="str">
            <v>Bangalore</v>
          </cell>
        </row>
        <row r="6825">
          <cell r="E6825" t="str">
            <v>PB20INV2477</v>
          </cell>
          <cell r="F6825" t="str">
            <v>Hardcastle Restaurants Pvt Ltd</v>
          </cell>
          <cell r="G6825" t="str">
            <v>Bangalore</v>
          </cell>
        </row>
        <row r="6826">
          <cell r="E6826" t="str">
            <v>PB20INV2477</v>
          </cell>
          <cell r="F6826" t="str">
            <v>Hardcastle Restaurants Pvt Ltd</v>
          </cell>
          <cell r="G6826" t="str">
            <v>Bangalore</v>
          </cell>
        </row>
        <row r="6827">
          <cell r="E6827" t="str">
            <v>PB20INV2476</v>
          </cell>
          <cell r="F6827" t="str">
            <v>Hardcastle Restaurants Pvt Ltd</v>
          </cell>
          <cell r="G6827" t="str">
            <v>Mumbai</v>
          </cell>
        </row>
        <row r="6828">
          <cell r="E6828" t="str">
            <v>PB20INV2476</v>
          </cell>
          <cell r="F6828" t="str">
            <v>Hardcastle Restaurants Pvt Ltd</v>
          </cell>
          <cell r="G6828" t="str">
            <v>Mumbai</v>
          </cell>
        </row>
        <row r="6829">
          <cell r="E6829" t="str">
            <v>PB20INV2476</v>
          </cell>
          <cell r="F6829" t="str">
            <v>Hardcastle Restaurants Pvt Ltd</v>
          </cell>
          <cell r="G6829" t="str">
            <v>Mumbai</v>
          </cell>
        </row>
        <row r="6830">
          <cell r="E6830" t="str">
            <v>PB20INV2476</v>
          </cell>
          <cell r="F6830" t="str">
            <v>Hardcastle Restaurants Pvt Ltd</v>
          </cell>
          <cell r="G6830" t="str">
            <v>Mumbai</v>
          </cell>
        </row>
        <row r="6831">
          <cell r="E6831" t="str">
            <v>PB20INV2475</v>
          </cell>
          <cell r="F6831" t="str">
            <v>Hardcastle Restaurants Pvt Ltd</v>
          </cell>
          <cell r="G6831" t="str">
            <v>Chennai</v>
          </cell>
        </row>
        <row r="6832">
          <cell r="E6832" t="str">
            <v>PB20INV2475</v>
          </cell>
          <cell r="F6832" t="str">
            <v>Hardcastle Restaurants Pvt Ltd</v>
          </cell>
          <cell r="G6832" t="str">
            <v>Chennai</v>
          </cell>
        </row>
        <row r="6833">
          <cell r="E6833" t="str">
            <v>PB20INV2475</v>
          </cell>
          <cell r="F6833" t="str">
            <v>Hardcastle Restaurants Pvt Ltd</v>
          </cell>
          <cell r="G6833" t="str">
            <v>Chennai</v>
          </cell>
        </row>
        <row r="6834">
          <cell r="E6834" t="str">
            <v>PB20INV2475</v>
          </cell>
          <cell r="F6834" t="str">
            <v>Hardcastle Restaurants Pvt Ltd</v>
          </cell>
          <cell r="G6834" t="str">
            <v>Chennai</v>
          </cell>
        </row>
        <row r="6835">
          <cell r="E6835" t="str">
            <v>PB20INV2468</v>
          </cell>
          <cell r="F6835" t="str">
            <v>Hardcastle Restaurants Pvt Ltd</v>
          </cell>
          <cell r="G6835" t="str">
            <v>Bangalore</v>
          </cell>
        </row>
        <row r="6836">
          <cell r="E6836" t="str">
            <v>PB20INV2469</v>
          </cell>
          <cell r="F6836" t="str">
            <v>Hardcastle Restaurants Pvt Ltd</v>
          </cell>
          <cell r="G6836" t="str">
            <v>Ahmedabad</v>
          </cell>
        </row>
        <row r="6837">
          <cell r="E6837" t="str">
            <v>PB20INV2467</v>
          </cell>
          <cell r="F6837" t="str">
            <v>Smart Solutions</v>
          </cell>
          <cell r="G6837" t="str">
            <v>New Delhi</v>
          </cell>
        </row>
        <row r="6838">
          <cell r="E6838" t="str">
            <v>PB20INV2467</v>
          </cell>
          <cell r="F6838" t="str">
            <v>Smart Solutions</v>
          </cell>
          <cell r="G6838" t="str">
            <v>New Delhi</v>
          </cell>
        </row>
        <row r="6839">
          <cell r="E6839" t="str">
            <v>PB20INV2480</v>
          </cell>
          <cell r="F6839" t="str">
            <v>Hardcastle Restaurants Pvt Ltd</v>
          </cell>
          <cell r="G6839" t="str">
            <v>Vapi</v>
          </cell>
        </row>
        <row r="6840">
          <cell r="E6840" t="str">
            <v>PB20INV2480</v>
          </cell>
          <cell r="F6840" t="str">
            <v>Hardcastle Restaurants Pvt Ltd</v>
          </cell>
          <cell r="G6840" t="str">
            <v>Vapi</v>
          </cell>
        </row>
        <row r="6841">
          <cell r="E6841" t="str">
            <v>PB20INV2480</v>
          </cell>
          <cell r="F6841" t="str">
            <v>Hardcastle Restaurants Pvt Ltd</v>
          </cell>
          <cell r="G6841" t="str">
            <v>Vapi</v>
          </cell>
        </row>
        <row r="6842">
          <cell r="E6842" t="str">
            <v>PB20INV2473</v>
          </cell>
          <cell r="F6842" t="str">
            <v>Crown Computers</v>
          </cell>
          <cell r="G6842" t="str">
            <v>Bangalore</v>
          </cell>
        </row>
        <row r="6843">
          <cell r="E6843" t="str">
            <v>PB20INV2473</v>
          </cell>
          <cell r="F6843" t="str">
            <v>Crown Computers</v>
          </cell>
          <cell r="G6843" t="str">
            <v>Bangalore</v>
          </cell>
        </row>
        <row r="6844">
          <cell r="E6844" t="str">
            <v>PB20INV2466</v>
          </cell>
          <cell r="F6844" t="str">
            <v>Quinta Systems Pvt Ltd</v>
          </cell>
          <cell r="G6844" t="str">
            <v>Bangalore</v>
          </cell>
        </row>
        <row r="6845">
          <cell r="E6845" t="str">
            <v>PB20INV2466</v>
          </cell>
          <cell r="F6845" t="str">
            <v>Quinta Systems Pvt Ltd</v>
          </cell>
          <cell r="G6845" t="str">
            <v>Bangalore</v>
          </cell>
        </row>
        <row r="6846">
          <cell r="E6846" t="str">
            <v>PB20INV2466</v>
          </cell>
          <cell r="F6846" t="str">
            <v>Quinta Systems Pvt Ltd</v>
          </cell>
          <cell r="G6846" t="str">
            <v>Bangalore</v>
          </cell>
        </row>
        <row r="6847">
          <cell r="E6847" t="str">
            <v>PB20INV2466</v>
          </cell>
          <cell r="F6847" t="str">
            <v>Quinta Systems Pvt Ltd</v>
          </cell>
          <cell r="G6847" t="str">
            <v>Bangalore</v>
          </cell>
        </row>
        <row r="6848">
          <cell r="E6848" t="str">
            <v>PB20INV2458</v>
          </cell>
          <cell r="F6848" t="str">
            <v>Quinta Systems Pvt Ltd</v>
          </cell>
          <cell r="G6848" t="str">
            <v>Bangalore</v>
          </cell>
        </row>
        <row r="6849">
          <cell r="E6849" t="str">
            <v>MB20INV0004</v>
          </cell>
          <cell r="F6849" t="str">
            <v>Komarla Hatcheries</v>
          </cell>
          <cell r="G6849" t="str">
            <v>Bangalore</v>
          </cell>
        </row>
        <row r="6850">
          <cell r="E6850" t="str">
            <v>MB20INV0004</v>
          </cell>
          <cell r="F6850" t="str">
            <v>Komarla Hatcheries</v>
          </cell>
          <cell r="G6850" t="str">
            <v>Bangalore</v>
          </cell>
        </row>
        <row r="6851">
          <cell r="E6851" t="str">
            <v>BLR/NR/2021/0227</v>
          </cell>
          <cell r="F6851" t="str">
            <v>Posiflex Technology India Pvt ltd</v>
          </cell>
          <cell r="G6851" t="str">
            <v>Bangalore</v>
          </cell>
        </row>
        <row r="6852">
          <cell r="E6852" t="str">
            <v>PB20INV2462</v>
          </cell>
          <cell r="F6852" t="str">
            <v>Supreme Computers India (P) Ltd</v>
          </cell>
          <cell r="G6852" t="str">
            <v>Coimbatore</v>
          </cell>
        </row>
        <row r="6853">
          <cell r="E6853" t="str">
            <v>PB20INV2459</v>
          </cell>
          <cell r="F6853" t="str">
            <v>Aravind Lifestyle Brands Ltd</v>
          </cell>
          <cell r="G6853" t="str">
            <v>Bangalore</v>
          </cell>
        </row>
        <row r="6854">
          <cell r="E6854" t="str">
            <v>QB20INV0978</v>
          </cell>
          <cell r="F6854" t="str">
            <v>Kurlon Enterprise Limited</v>
          </cell>
          <cell r="G6854" t="str">
            <v>Fariabad</v>
          </cell>
        </row>
        <row r="6855">
          <cell r="E6855" t="str">
            <v>QBLR/DEMO/OUT/0309</v>
          </cell>
          <cell r="F6855" t="str">
            <v>Communications Test Design India Pvt Ltd</v>
          </cell>
          <cell r="G6855" t="str">
            <v>Navi Mumbai</v>
          </cell>
        </row>
        <row r="6856">
          <cell r="E6856" t="str">
            <v>QBLR/NR/2021/0214</v>
          </cell>
          <cell r="F6856" t="str">
            <v>Instakart Services Private Limited</v>
          </cell>
          <cell r="G6856" t="str">
            <v>Haryana</v>
          </cell>
        </row>
        <row r="6857">
          <cell r="E6857" t="str">
            <v>QBLR/NR/2021/0212</v>
          </cell>
          <cell r="F6857" t="str">
            <v>M/S Thermopads Pvt Ltd</v>
          </cell>
          <cell r="G6857" t="str">
            <v>Hyderabad</v>
          </cell>
        </row>
        <row r="6858">
          <cell r="E6858" t="str">
            <v>QBLR/NR/2021/0213</v>
          </cell>
          <cell r="F6858" t="str">
            <v>Brainbees Solutions Pvt Ltd</v>
          </cell>
          <cell r="G6858" t="str">
            <v xml:space="preserve">Jaipur </v>
          </cell>
        </row>
        <row r="6859">
          <cell r="E6859" t="str">
            <v>QB20INV0956</v>
          </cell>
          <cell r="F6859" t="str">
            <v>Paycraft Urban Solutions Pvt Ltd</v>
          </cell>
          <cell r="G6859" t="str">
            <v>Pune/Bangalore</v>
          </cell>
        </row>
        <row r="6860">
          <cell r="E6860" t="str">
            <v>BLR/DEMO/OUT/10311</v>
          </cell>
          <cell r="F6860" t="str">
            <v>Hollasons Trading Company</v>
          </cell>
          <cell r="G6860" t="str">
            <v>Bangalore</v>
          </cell>
        </row>
        <row r="6861">
          <cell r="E6861" t="str">
            <v>PB20INV2484</v>
          </cell>
          <cell r="F6861" t="str">
            <v>Barcode Technologies Mahe</v>
          </cell>
          <cell r="G6861" t="str">
            <v xml:space="preserve">Pallur </v>
          </cell>
        </row>
        <row r="6862">
          <cell r="E6862" t="str">
            <v>PB20INV2484</v>
          </cell>
          <cell r="F6862" t="str">
            <v>Barcode Technologies Mahe</v>
          </cell>
          <cell r="G6862" t="str">
            <v xml:space="preserve">Pallur </v>
          </cell>
        </row>
        <row r="6863">
          <cell r="E6863" t="str">
            <v>PB20INV2484</v>
          </cell>
          <cell r="F6863" t="str">
            <v>Barcode Technologies Mahe</v>
          </cell>
          <cell r="G6863" t="str">
            <v xml:space="preserve">Pallur </v>
          </cell>
        </row>
        <row r="6864">
          <cell r="E6864" t="str">
            <v>PB20INV2485</v>
          </cell>
          <cell r="F6864" t="str">
            <v>Equinox India Enterprises</v>
          </cell>
          <cell r="G6864" t="str">
            <v>Goa</v>
          </cell>
        </row>
        <row r="6865">
          <cell r="E6865" t="str">
            <v>PB20INV2485</v>
          </cell>
          <cell r="F6865" t="str">
            <v>Equinox India Enterprises</v>
          </cell>
          <cell r="G6865" t="str">
            <v>Goa</v>
          </cell>
        </row>
        <row r="6866">
          <cell r="E6866" t="str">
            <v>PB20INV2481</v>
          </cell>
          <cell r="F6866" t="str">
            <v>Quinta Systems Pvt Ltd</v>
          </cell>
          <cell r="G6866" t="str">
            <v>Bangalore</v>
          </cell>
        </row>
        <row r="6867">
          <cell r="E6867" t="str">
            <v>PB20INV2483</v>
          </cell>
          <cell r="F6867" t="str">
            <v>Hollasons Trading Company Private Limited/Source And Process Solutions</v>
          </cell>
          <cell r="G6867" t="str">
            <v>Bangalore</v>
          </cell>
        </row>
        <row r="6868">
          <cell r="E6868" t="str">
            <v>PB20INV2483</v>
          </cell>
          <cell r="F6868" t="str">
            <v>Hollasons Trading Company Private Limited/Source And Process Solutions</v>
          </cell>
          <cell r="G6868" t="str">
            <v>Bangalore</v>
          </cell>
        </row>
        <row r="6869">
          <cell r="E6869" t="str">
            <v>PB20INV2483</v>
          </cell>
          <cell r="F6869" t="str">
            <v>Hollasons Trading Company Private Limited/Source And Process Solutions</v>
          </cell>
          <cell r="G6869" t="str">
            <v>Bangalore</v>
          </cell>
        </row>
        <row r="6870">
          <cell r="E6870" t="str">
            <v>PB20INV2483</v>
          </cell>
          <cell r="F6870" t="str">
            <v>Hollasons Trading Company Private Limited/Source And Process Solutions</v>
          </cell>
          <cell r="G6870" t="str">
            <v>Bangalore</v>
          </cell>
        </row>
        <row r="6871">
          <cell r="E6871" t="str">
            <v>PB20INV2483</v>
          </cell>
          <cell r="F6871" t="str">
            <v>Hollasons Trading Company Private Limited/Source And Process Solutions</v>
          </cell>
          <cell r="G6871" t="str">
            <v>Bangalore</v>
          </cell>
        </row>
        <row r="6872">
          <cell r="E6872" t="str">
            <v>QB20INV0979</v>
          </cell>
          <cell r="F6872" t="str">
            <v>Instakart Services Private Limited</v>
          </cell>
          <cell r="G6872" t="str">
            <v>Mumbai</v>
          </cell>
        </row>
        <row r="6873">
          <cell r="E6873" t="str">
            <v>QB20INV0979</v>
          </cell>
          <cell r="F6873" t="str">
            <v>Instakart Services Private Limited</v>
          </cell>
          <cell r="G6873" t="str">
            <v>Mumbai</v>
          </cell>
        </row>
        <row r="6874">
          <cell r="E6874" t="str">
            <v>QB20INV0979</v>
          </cell>
          <cell r="F6874" t="str">
            <v>Instakart Services Private Limited</v>
          </cell>
          <cell r="G6874" t="str">
            <v>Mumbai</v>
          </cell>
        </row>
        <row r="6875">
          <cell r="E6875" t="str">
            <v>QB20INV0979</v>
          </cell>
          <cell r="F6875" t="str">
            <v>Instakart Services Private Limited</v>
          </cell>
          <cell r="G6875" t="str">
            <v>Mumbai</v>
          </cell>
        </row>
        <row r="6876">
          <cell r="E6876" t="str">
            <v>QB20INV0979</v>
          </cell>
          <cell r="F6876" t="str">
            <v>Instakart Services Private Limited</v>
          </cell>
          <cell r="G6876" t="str">
            <v>Mumbai</v>
          </cell>
        </row>
        <row r="6877">
          <cell r="E6877" t="str">
            <v>QB20INV0979</v>
          </cell>
          <cell r="F6877" t="str">
            <v>Instakart Services Private Limited</v>
          </cell>
          <cell r="G6877" t="str">
            <v>Mumbai</v>
          </cell>
        </row>
        <row r="6878">
          <cell r="E6878" t="str">
            <v>QBLR/NR/2021/0215</v>
          </cell>
          <cell r="F6878" t="str">
            <v>Instakart Services Private Limited</v>
          </cell>
          <cell r="G6878" t="str">
            <v>Haryana</v>
          </cell>
        </row>
        <row r="6879">
          <cell r="E6879" t="str">
            <v>PB20INV2490</v>
          </cell>
          <cell r="F6879" t="str">
            <v>Hollasons Trading Company Private Limited</v>
          </cell>
          <cell r="G6879" t="str">
            <v>Bangalore</v>
          </cell>
        </row>
        <row r="6880">
          <cell r="E6880" t="str">
            <v>PB20INV2490</v>
          </cell>
          <cell r="F6880" t="str">
            <v>Hollasons Trading Company Private Limited</v>
          </cell>
          <cell r="G6880" t="str">
            <v>Bangalore</v>
          </cell>
        </row>
        <row r="6881">
          <cell r="E6881" t="str">
            <v>PB20INV2490</v>
          </cell>
          <cell r="F6881" t="str">
            <v>Hollasons Trading Company Private Limited</v>
          </cell>
          <cell r="G6881" t="str">
            <v>Bangalore</v>
          </cell>
        </row>
        <row r="6882">
          <cell r="E6882" t="str">
            <v>PB20INV2490</v>
          </cell>
          <cell r="F6882" t="str">
            <v>Hollasons Trading Company Private Limited</v>
          </cell>
          <cell r="G6882" t="str">
            <v>Bangalore</v>
          </cell>
        </row>
        <row r="6883">
          <cell r="E6883" t="str">
            <v>PB20INV2486</v>
          </cell>
          <cell r="F6883" t="str">
            <v>Hardcastle Restaurants Pvt Ltd</v>
          </cell>
          <cell r="G6883" t="str">
            <v>Thane</v>
          </cell>
        </row>
        <row r="6884">
          <cell r="E6884" t="str">
            <v>PB20INV2486</v>
          </cell>
          <cell r="F6884" t="str">
            <v>Hardcastle Restaurants Pvt Ltd</v>
          </cell>
          <cell r="G6884" t="str">
            <v>Thane</v>
          </cell>
        </row>
        <row r="6885">
          <cell r="E6885" t="str">
            <v>PB20INV2487</v>
          </cell>
          <cell r="F6885" t="str">
            <v>Hardcastle Restaurants Pvt Ltd</v>
          </cell>
          <cell r="G6885" t="str">
            <v>Goregaon</v>
          </cell>
        </row>
        <row r="6886">
          <cell r="E6886" t="str">
            <v>PB20INV2487</v>
          </cell>
          <cell r="F6886" t="str">
            <v>Hardcastle Restaurants Pvt Ltd</v>
          </cell>
          <cell r="G6886" t="str">
            <v>Goregaon</v>
          </cell>
        </row>
        <row r="6887">
          <cell r="E6887" t="str">
            <v>PB20INV2488</v>
          </cell>
          <cell r="F6887" t="str">
            <v>Aegis Infoware Private Limited</v>
          </cell>
          <cell r="G6887" t="str">
            <v>Ahmedabad</v>
          </cell>
        </row>
        <row r="6888">
          <cell r="E6888" t="str">
            <v>PB20INV2488</v>
          </cell>
          <cell r="F6888" t="str">
            <v>Aegis Infoware Private Limited</v>
          </cell>
          <cell r="G6888" t="str">
            <v>Ahmedabad</v>
          </cell>
        </row>
        <row r="6889">
          <cell r="E6889" t="str">
            <v>PB20INV2488</v>
          </cell>
          <cell r="F6889" t="str">
            <v>Aegis Infoware Private Limited</v>
          </cell>
          <cell r="G6889" t="str">
            <v>Ahmedabad</v>
          </cell>
        </row>
        <row r="6890">
          <cell r="E6890" t="str">
            <v>PB20INV2488</v>
          </cell>
          <cell r="F6890" t="str">
            <v>Aegis Infoware Private Limited</v>
          </cell>
          <cell r="G6890" t="str">
            <v>Ahmedabad</v>
          </cell>
        </row>
        <row r="6891">
          <cell r="E6891" t="str">
            <v>PB20INV2499</v>
          </cell>
          <cell r="F6891" t="str">
            <v>Smart Solutions</v>
          </cell>
          <cell r="G6891" t="str">
            <v>New Delhi</v>
          </cell>
        </row>
        <row r="6892">
          <cell r="E6892" t="str">
            <v>PB20INV2499</v>
          </cell>
          <cell r="F6892" t="str">
            <v>Smart Solutions</v>
          </cell>
          <cell r="G6892" t="str">
            <v>New Delhi</v>
          </cell>
        </row>
        <row r="6893">
          <cell r="E6893" t="str">
            <v>PB20INV2499</v>
          </cell>
          <cell r="F6893" t="str">
            <v>Smart Solutions</v>
          </cell>
          <cell r="G6893" t="str">
            <v>New Delhi</v>
          </cell>
        </row>
        <row r="6894">
          <cell r="E6894" t="str">
            <v>PB20INV2499</v>
          </cell>
          <cell r="F6894" t="str">
            <v>Smart Solutions</v>
          </cell>
          <cell r="G6894" t="str">
            <v>New Delhi</v>
          </cell>
        </row>
        <row r="6895">
          <cell r="E6895" t="str">
            <v>PB20INV2499</v>
          </cell>
          <cell r="F6895" t="str">
            <v>Smart Solutions</v>
          </cell>
          <cell r="G6895" t="str">
            <v>New Delhi</v>
          </cell>
        </row>
        <row r="6896">
          <cell r="E6896" t="str">
            <v>PB20INV2499</v>
          </cell>
          <cell r="F6896" t="str">
            <v>Smart Solutions</v>
          </cell>
          <cell r="G6896" t="str">
            <v>New Delhi</v>
          </cell>
        </row>
        <row r="6897">
          <cell r="E6897" t="str">
            <v>PB20INV2499</v>
          </cell>
          <cell r="F6897" t="str">
            <v>Smart Solutions</v>
          </cell>
          <cell r="G6897" t="str">
            <v>New Delhi</v>
          </cell>
        </row>
        <row r="6898">
          <cell r="E6898" t="str">
            <v>PB20INV2499</v>
          </cell>
          <cell r="F6898" t="str">
            <v>Smart Solutions</v>
          </cell>
          <cell r="G6898" t="str">
            <v>New Delhi</v>
          </cell>
        </row>
        <row r="6899">
          <cell r="E6899" t="str">
            <v>PB20INV2489</v>
          </cell>
          <cell r="F6899" t="str">
            <v>ITeSys Technologies Pvt Ltd/Prime Barcode Solutions</v>
          </cell>
          <cell r="G6899" t="str">
            <v>Secunderabad</v>
          </cell>
        </row>
        <row r="6900">
          <cell r="E6900" t="str">
            <v>PB20INV2489</v>
          </cell>
          <cell r="F6900" t="str">
            <v>ITeSys Technologies Pvt Ltd/Prime Barcode Solutions</v>
          </cell>
          <cell r="G6900" t="str">
            <v>Secunderabad</v>
          </cell>
        </row>
        <row r="6901">
          <cell r="E6901" t="str">
            <v>PB20INV2489</v>
          </cell>
          <cell r="F6901" t="str">
            <v>ITeSys Technologies Pvt Ltd/Prime Barcode Solutions</v>
          </cell>
          <cell r="G6901" t="str">
            <v>Secunderabad</v>
          </cell>
        </row>
        <row r="6902">
          <cell r="E6902" t="str">
            <v>PB20INV2493</v>
          </cell>
          <cell r="F6902" t="str">
            <v>ITeSys Technologies Pvt Ltd/Prime Barcode Solutions</v>
          </cell>
          <cell r="G6902" t="str">
            <v>Secunderabad</v>
          </cell>
        </row>
        <row r="6903">
          <cell r="E6903" t="str">
            <v>PB20INV2493</v>
          </cell>
          <cell r="F6903" t="str">
            <v>ITeSys Technologies Pvt Ltd/Prime Barcode Solutions</v>
          </cell>
          <cell r="G6903" t="str">
            <v>Secunderabad</v>
          </cell>
        </row>
        <row r="6904">
          <cell r="E6904" t="str">
            <v>PB20INV2493</v>
          </cell>
          <cell r="F6904" t="str">
            <v>ITeSys Technologies Pvt Ltd/Prime Barcode Solutions</v>
          </cell>
          <cell r="G6904" t="str">
            <v>Secunderabad</v>
          </cell>
        </row>
        <row r="6905">
          <cell r="E6905" t="str">
            <v>PB20INV2493</v>
          </cell>
          <cell r="F6905" t="str">
            <v>ITeSys Technologies Pvt Ltd/Prime Barcode Solutions</v>
          </cell>
          <cell r="G6905" t="str">
            <v>Secunderabad</v>
          </cell>
        </row>
        <row r="6906">
          <cell r="E6906" t="str">
            <v>PB20INV2492</v>
          </cell>
          <cell r="F6906" t="str">
            <v>ITeSys Technologies Pvt Ltd/Sarvan Smart Solutions</v>
          </cell>
          <cell r="G6906" t="str">
            <v>Hyderabad</v>
          </cell>
        </row>
        <row r="6907">
          <cell r="E6907" t="str">
            <v>PB20INV2492</v>
          </cell>
          <cell r="F6907" t="str">
            <v>ITeSys Technologies Pvt Ltd/Sarvan Smart Solutions</v>
          </cell>
          <cell r="G6907" t="str">
            <v>Hyderabad</v>
          </cell>
        </row>
        <row r="6908">
          <cell r="E6908" t="str">
            <v>PB20INV2492</v>
          </cell>
          <cell r="F6908" t="str">
            <v>ITeSys Technologies Pvt Ltd/Sarvan Smart Solutions</v>
          </cell>
          <cell r="G6908" t="str">
            <v>Hyderabad</v>
          </cell>
        </row>
        <row r="6909">
          <cell r="E6909" t="str">
            <v>PB20INV2492</v>
          </cell>
          <cell r="F6909" t="str">
            <v>ITeSys Technologies Pvt Ltd/Sarvan Smart Solutions</v>
          </cell>
          <cell r="G6909" t="str">
            <v>Hyderabad</v>
          </cell>
        </row>
        <row r="6910">
          <cell r="E6910" t="str">
            <v>PB20INV2497</v>
          </cell>
          <cell r="F6910" t="str">
            <v>iAIDC Technologies Priavate Limited</v>
          </cell>
          <cell r="G6910" t="str">
            <v>Pune</v>
          </cell>
        </row>
        <row r="6911">
          <cell r="E6911" t="str">
            <v>PB20INV2501</v>
          </cell>
          <cell r="F6911" t="str">
            <v xml:space="preserve">Innovative Solutions </v>
          </cell>
          <cell r="G6911" t="str">
            <v>Ahmedabad</v>
          </cell>
        </row>
        <row r="6912">
          <cell r="E6912" t="str">
            <v>PB20INV2501</v>
          </cell>
          <cell r="F6912" t="str">
            <v xml:space="preserve">Innovative Solutions </v>
          </cell>
          <cell r="G6912" t="str">
            <v>Ahmedabad</v>
          </cell>
        </row>
        <row r="6913">
          <cell r="E6913" t="str">
            <v>PB20INV2498</v>
          </cell>
          <cell r="F6913" t="str">
            <v>Quinta Systems Pvt Ltd</v>
          </cell>
          <cell r="G6913" t="str">
            <v>Bangalore</v>
          </cell>
        </row>
        <row r="6914">
          <cell r="E6914" t="str">
            <v>PB20STKOUT00057</v>
          </cell>
          <cell r="F6914" t="str">
            <v>Posiflex Technology India Pvt ltd</v>
          </cell>
          <cell r="G6914" t="str">
            <v>New Delhi</v>
          </cell>
        </row>
        <row r="6915">
          <cell r="E6915" t="str">
            <v>PB20INV2494</v>
          </cell>
          <cell r="F6915" t="str">
            <v>Supreme Computers India (P) Ltd</v>
          </cell>
          <cell r="G6915" t="str">
            <v>Coimbatore</v>
          </cell>
        </row>
        <row r="6916">
          <cell r="E6916" t="str">
            <v>PB20INV2494</v>
          </cell>
          <cell r="F6916" t="str">
            <v>Supreme Computers India (P) Ltd</v>
          </cell>
          <cell r="G6916" t="str">
            <v>Coimbatore</v>
          </cell>
        </row>
        <row r="6917">
          <cell r="E6917" t="str">
            <v>PB20INV2494</v>
          </cell>
          <cell r="F6917" t="str">
            <v>Supreme Computers India (P) Ltd</v>
          </cell>
          <cell r="G6917" t="str">
            <v>Coimbatore</v>
          </cell>
        </row>
        <row r="6918">
          <cell r="E6918" t="str">
            <v>PB20INV2494</v>
          </cell>
          <cell r="F6918" t="str">
            <v>Supreme Computers India (P) Ltd</v>
          </cell>
          <cell r="G6918" t="str">
            <v>Coimbatore</v>
          </cell>
        </row>
        <row r="6919">
          <cell r="E6919" t="str">
            <v>PB20INV2494</v>
          </cell>
          <cell r="F6919" t="str">
            <v>Supreme Computers India (P) Ltd</v>
          </cell>
          <cell r="G6919" t="str">
            <v>Coimbatore</v>
          </cell>
        </row>
        <row r="6920">
          <cell r="E6920" t="str">
            <v>PB20INV2494</v>
          </cell>
          <cell r="F6920" t="str">
            <v>Supreme Computers India (P) Ltd</v>
          </cell>
          <cell r="G6920" t="str">
            <v>Coimbatore</v>
          </cell>
        </row>
        <row r="6921">
          <cell r="E6921" t="str">
            <v>PB20INV2494</v>
          </cell>
          <cell r="F6921" t="str">
            <v>Supreme Computers India (P) Ltd</v>
          </cell>
          <cell r="G6921" t="str">
            <v>Coimbatore</v>
          </cell>
        </row>
        <row r="6922">
          <cell r="E6922" t="str">
            <v>PB20INV2496</v>
          </cell>
          <cell r="F6922" t="str">
            <v>Trent Limited</v>
          </cell>
          <cell r="G6922" t="str">
            <v>Kozhikode</v>
          </cell>
        </row>
        <row r="6923">
          <cell r="E6923" t="str">
            <v>PB20INV2496</v>
          </cell>
          <cell r="F6923" t="str">
            <v>Trent Limited</v>
          </cell>
          <cell r="G6923" t="str">
            <v>Kozhikode</v>
          </cell>
        </row>
        <row r="6924">
          <cell r="E6924" t="str">
            <v>PB20INV2496</v>
          </cell>
          <cell r="F6924" t="str">
            <v>Trent Limited</v>
          </cell>
          <cell r="G6924" t="str">
            <v>Kozhikode</v>
          </cell>
        </row>
        <row r="6925">
          <cell r="E6925" t="str">
            <v>PB20INV2496</v>
          </cell>
          <cell r="F6925" t="str">
            <v>Trent Limited</v>
          </cell>
          <cell r="G6925" t="str">
            <v>Kozhikode</v>
          </cell>
        </row>
        <row r="6926">
          <cell r="E6926" t="str">
            <v>PB20INV2496</v>
          </cell>
          <cell r="F6926" t="str">
            <v>Trent Limited</v>
          </cell>
          <cell r="G6926" t="str">
            <v>Kozhikode</v>
          </cell>
        </row>
        <row r="6927">
          <cell r="E6927" t="str">
            <v>PB20INV2496</v>
          </cell>
          <cell r="F6927" t="str">
            <v>Trent Limited</v>
          </cell>
          <cell r="G6927" t="str">
            <v>Kozhikode</v>
          </cell>
        </row>
        <row r="6928">
          <cell r="E6928" t="str">
            <v>PB20INV2496</v>
          </cell>
          <cell r="F6928" t="str">
            <v>Trent Limited</v>
          </cell>
          <cell r="G6928" t="str">
            <v>Kozhikode</v>
          </cell>
        </row>
        <row r="6929">
          <cell r="E6929" t="str">
            <v>PB20INV2500</v>
          </cell>
          <cell r="F6929" t="str">
            <v>Hardcastle Restaurants Pvt Ltd</v>
          </cell>
          <cell r="G6929" t="str">
            <v>Pune</v>
          </cell>
        </row>
        <row r="6930">
          <cell r="E6930" t="str">
            <v>PB20INV2505</v>
          </cell>
          <cell r="F6930" t="str">
            <v>Smart Solutions</v>
          </cell>
          <cell r="G6930" t="str">
            <v>New Delhi</v>
          </cell>
        </row>
        <row r="6931">
          <cell r="E6931" t="str">
            <v>PB20INV2505</v>
          </cell>
          <cell r="F6931" t="str">
            <v>Smart Solutions</v>
          </cell>
          <cell r="G6931" t="str">
            <v>New Delhi</v>
          </cell>
        </row>
        <row r="6932">
          <cell r="E6932" t="str">
            <v>PB20INV2505</v>
          </cell>
          <cell r="F6932" t="str">
            <v>Smart Solutions</v>
          </cell>
          <cell r="G6932" t="str">
            <v>New Delhi</v>
          </cell>
        </row>
        <row r="6933">
          <cell r="E6933" t="str">
            <v>BLR/DEMO/OUT/10355</v>
          </cell>
          <cell r="F6933" t="str">
            <v>PricewaterhouseCoopers Private Limited</v>
          </cell>
          <cell r="G6933" t="str">
            <v>Ahmedabad</v>
          </cell>
        </row>
        <row r="6934">
          <cell r="E6934" t="str">
            <v>BLR/DEMO/OUT/10355</v>
          </cell>
          <cell r="F6934" t="str">
            <v>PricewaterhouseCoopers Private Limited</v>
          </cell>
          <cell r="G6934" t="str">
            <v>Ahmedabad</v>
          </cell>
        </row>
        <row r="6935">
          <cell r="E6935" t="str">
            <v>BLR/DEMO/OUT/10355</v>
          </cell>
          <cell r="F6935" t="str">
            <v>PricewaterhouseCoopers Private Limited</v>
          </cell>
          <cell r="G6935" t="str">
            <v>Ahmedabad</v>
          </cell>
        </row>
        <row r="6936">
          <cell r="E6936" t="str">
            <v>BLR/DEMO/OUT/10355</v>
          </cell>
          <cell r="F6936" t="str">
            <v>PricewaterhouseCoopers Private Limited</v>
          </cell>
          <cell r="G6936" t="str">
            <v>Ahmedabad</v>
          </cell>
        </row>
        <row r="6937">
          <cell r="E6937" t="str">
            <v>BLR/DEMO/OUT/10355</v>
          </cell>
          <cell r="F6937" t="str">
            <v>PricewaterhouseCoopers Private Limited</v>
          </cell>
          <cell r="G6937" t="str">
            <v>Ahmedabad</v>
          </cell>
        </row>
        <row r="6938">
          <cell r="E6938" t="str">
            <v>BLR/DEMO/OUT/10355</v>
          </cell>
          <cell r="F6938" t="str">
            <v>PricewaterhouseCoopers Private Limited</v>
          </cell>
          <cell r="G6938" t="str">
            <v>Ahmedabad</v>
          </cell>
        </row>
        <row r="6939">
          <cell r="E6939" t="str">
            <v>BLR/DEMO/OUT/10355</v>
          </cell>
          <cell r="F6939" t="str">
            <v>PricewaterhouseCoopers Private Limited</v>
          </cell>
          <cell r="G6939" t="str">
            <v>Ahmedabad</v>
          </cell>
        </row>
        <row r="6940">
          <cell r="E6940" t="str">
            <v>PB20INV2507</v>
          </cell>
          <cell r="F6940" t="str">
            <v>Falcon Exim P . Ltd</v>
          </cell>
          <cell r="G6940" t="str">
            <v>Pune</v>
          </cell>
        </row>
        <row r="6941">
          <cell r="E6941" t="str">
            <v>PB20INV2507</v>
          </cell>
          <cell r="F6941" t="str">
            <v>Falcon Exim P . Ltd</v>
          </cell>
          <cell r="G6941" t="str">
            <v>Pune</v>
          </cell>
        </row>
        <row r="6942">
          <cell r="E6942" t="str">
            <v>PB20INV2507</v>
          </cell>
          <cell r="F6942" t="str">
            <v>Falcon Exim P . Ltd</v>
          </cell>
          <cell r="G6942" t="str">
            <v>Pune</v>
          </cell>
        </row>
        <row r="6943">
          <cell r="E6943" t="str">
            <v>PB20INV2510</v>
          </cell>
          <cell r="F6943" t="str">
            <v xml:space="preserve">Prime Barcode Solution </v>
          </cell>
          <cell r="G6943" t="str">
            <v>Secunderabad</v>
          </cell>
        </row>
        <row r="6944">
          <cell r="E6944" t="str">
            <v>PB20INV2510</v>
          </cell>
          <cell r="F6944" t="str">
            <v xml:space="preserve">Prime Barcode Solution </v>
          </cell>
          <cell r="G6944" t="str">
            <v>Secunderabad</v>
          </cell>
        </row>
        <row r="6945">
          <cell r="E6945" t="str">
            <v>PB20INV2510</v>
          </cell>
          <cell r="F6945" t="str">
            <v xml:space="preserve">Prime Barcode Solution </v>
          </cell>
          <cell r="G6945" t="str">
            <v>Secunderabad</v>
          </cell>
        </row>
        <row r="6946">
          <cell r="E6946" t="str">
            <v>PB20INV2513</v>
          </cell>
          <cell r="F6946" t="str">
            <v>Decathlon Sports India Pvt Ltd</v>
          </cell>
          <cell r="G6946" t="str">
            <v>Mysore</v>
          </cell>
        </row>
        <row r="6947">
          <cell r="E6947" t="str">
            <v>PB20INV2518</v>
          </cell>
          <cell r="F6947" t="str">
            <v xml:space="preserve">T.S Info Systems </v>
          </cell>
          <cell r="G6947" t="str">
            <v>Chennai</v>
          </cell>
        </row>
        <row r="6948">
          <cell r="E6948" t="str">
            <v>PB20INV2518</v>
          </cell>
          <cell r="F6948" t="str">
            <v xml:space="preserve">T.S Info Systems </v>
          </cell>
          <cell r="G6948" t="str">
            <v>Chennai</v>
          </cell>
        </row>
        <row r="6949">
          <cell r="E6949" t="str">
            <v>PB20INV2521</v>
          </cell>
          <cell r="F6949" t="str">
            <v>Odyssey Computer Service Pvt ltd</v>
          </cell>
          <cell r="G6949" t="str">
            <v>Kolkata</v>
          </cell>
        </row>
        <row r="6950">
          <cell r="E6950" t="str">
            <v>PB20INV2521</v>
          </cell>
          <cell r="F6950" t="str">
            <v>Odyssey Computer Service Pvt ltd</v>
          </cell>
          <cell r="G6950" t="str">
            <v>Kolkata</v>
          </cell>
        </row>
        <row r="6951">
          <cell r="E6951" t="str">
            <v>PB20INV2522</v>
          </cell>
          <cell r="F6951" t="str">
            <v>Royal Dryfruit India Pvt Ltd</v>
          </cell>
          <cell r="G6951" t="str">
            <v xml:space="preserve">Jaipur </v>
          </cell>
        </row>
        <row r="6952">
          <cell r="E6952" t="str">
            <v>PB20INV2522</v>
          </cell>
          <cell r="F6952" t="str">
            <v>Royal Dryfruit India Pvt Ltd</v>
          </cell>
          <cell r="G6952" t="str">
            <v xml:space="preserve">Jaipur </v>
          </cell>
        </row>
        <row r="6953">
          <cell r="E6953" t="str">
            <v>PB20INV2522</v>
          </cell>
          <cell r="F6953" t="str">
            <v>Royal Dryfruit India Pvt Ltd</v>
          </cell>
          <cell r="G6953" t="str">
            <v xml:space="preserve">Jaipur </v>
          </cell>
        </row>
        <row r="6954">
          <cell r="E6954" t="str">
            <v>PB20INV2522</v>
          </cell>
          <cell r="F6954" t="str">
            <v>Royal Dryfruit India Pvt Ltd</v>
          </cell>
          <cell r="G6954" t="str">
            <v xml:space="preserve">Jaipur </v>
          </cell>
        </row>
        <row r="6955">
          <cell r="E6955" t="str">
            <v>PB20INV2522</v>
          </cell>
          <cell r="F6955" t="str">
            <v>Royal Dryfruit India Pvt Ltd</v>
          </cell>
          <cell r="G6955" t="str">
            <v xml:space="preserve">Jaipur </v>
          </cell>
        </row>
        <row r="6956">
          <cell r="E6956" t="str">
            <v>PB20INV2522</v>
          </cell>
          <cell r="F6956" t="str">
            <v>Royal Dryfruit India Pvt Ltd</v>
          </cell>
          <cell r="G6956" t="str">
            <v xml:space="preserve">Jaipur </v>
          </cell>
        </row>
        <row r="6957">
          <cell r="E6957" t="str">
            <v>PB20INV2523</v>
          </cell>
          <cell r="F6957" t="str">
            <v>House of Spirit</v>
          </cell>
          <cell r="G6957" t="str">
            <v>Bangalore</v>
          </cell>
        </row>
        <row r="6958">
          <cell r="E6958" t="str">
            <v>PIT20INV00062</v>
          </cell>
          <cell r="F6958" t="str">
            <v>Portwell India Technology Pvt Ltd</v>
          </cell>
          <cell r="G6958" t="str">
            <v>Pune</v>
          </cell>
        </row>
        <row r="6959">
          <cell r="E6959" t="str">
            <v>-</v>
          </cell>
          <cell r="F6959" t="str">
            <v>Posiflex Technology India Pvt ltd</v>
          </cell>
          <cell r="G6959" t="str">
            <v>Bangalore</v>
          </cell>
        </row>
        <row r="6960">
          <cell r="E6960" t="str">
            <v>-</v>
          </cell>
          <cell r="F6960" t="str">
            <v>Posiflex Technology India Pvt ltd</v>
          </cell>
          <cell r="G6960" t="str">
            <v>Bangalore</v>
          </cell>
        </row>
        <row r="6961">
          <cell r="E6961" t="str">
            <v>-</v>
          </cell>
          <cell r="F6961" t="str">
            <v>Posiflex Technology India Pvt ltd</v>
          </cell>
          <cell r="G6961" t="str">
            <v>Bangalore</v>
          </cell>
        </row>
        <row r="6962">
          <cell r="E6962" t="str">
            <v>-</v>
          </cell>
          <cell r="F6962" t="str">
            <v>Posiflex Technology India Pvt ltd</v>
          </cell>
          <cell r="G6962" t="str">
            <v>Bangalore</v>
          </cell>
        </row>
        <row r="6963">
          <cell r="E6963" t="str">
            <v>-</v>
          </cell>
          <cell r="F6963" t="str">
            <v>Posiflex Technology India Pvt ltd</v>
          </cell>
          <cell r="G6963" t="str">
            <v>Bangalore</v>
          </cell>
        </row>
        <row r="6964">
          <cell r="E6964" t="str">
            <v>-</v>
          </cell>
          <cell r="F6964" t="str">
            <v>Posiflex Technology India Pvt ltd</v>
          </cell>
          <cell r="G6964" t="str">
            <v>Bangalore</v>
          </cell>
        </row>
        <row r="6965">
          <cell r="E6965" t="str">
            <v>-</v>
          </cell>
          <cell r="F6965" t="str">
            <v>Posiflex Technology India Pvt ltd</v>
          </cell>
          <cell r="G6965" t="str">
            <v>Bangalore</v>
          </cell>
        </row>
        <row r="6966">
          <cell r="E6966" t="str">
            <v>PIT/NR/2021/0067</v>
          </cell>
          <cell r="F6966" t="str">
            <v>Schneider Electric IT Business India</v>
          </cell>
          <cell r="G6966" t="str">
            <v>Bangalore</v>
          </cell>
        </row>
        <row r="6967">
          <cell r="E6967" t="str">
            <v>PB20STKOUT00059</v>
          </cell>
          <cell r="F6967" t="str">
            <v>Posiflex Technology India Pvt ltd</v>
          </cell>
          <cell r="G6967" t="str">
            <v>Mumbai</v>
          </cell>
        </row>
        <row r="6968">
          <cell r="E6968" t="str">
            <v>PB20INV2520</v>
          </cell>
          <cell r="F6968" t="str">
            <v>Hollasons Trading Company Private Limited</v>
          </cell>
          <cell r="G6968" t="str">
            <v>Bangalore</v>
          </cell>
        </row>
        <row r="6969">
          <cell r="E6969" t="str">
            <v>PB20INV2520</v>
          </cell>
          <cell r="F6969" t="str">
            <v>Hollasons Trading Company Private Limited</v>
          </cell>
          <cell r="G6969" t="str">
            <v>Bangalore</v>
          </cell>
        </row>
        <row r="6970">
          <cell r="E6970" t="str">
            <v>PB20INV2520</v>
          </cell>
          <cell r="F6970" t="str">
            <v>Hollasons Trading Company Private Limited</v>
          </cell>
          <cell r="G6970" t="str">
            <v>Bangalore</v>
          </cell>
        </row>
        <row r="6971">
          <cell r="E6971" t="str">
            <v>PB20INV2520</v>
          </cell>
          <cell r="F6971" t="str">
            <v>Hollasons Trading Company Private Limited</v>
          </cell>
          <cell r="G6971" t="str">
            <v>Bangalore</v>
          </cell>
        </row>
        <row r="6972">
          <cell r="E6972" t="str">
            <v>PB20INV2520</v>
          </cell>
          <cell r="F6972" t="str">
            <v>Hollasons Trading Company Private Limited</v>
          </cell>
          <cell r="G6972" t="str">
            <v>Bangalore</v>
          </cell>
        </row>
        <row r="6973">
          <cell r="E6973" t="str">
            <v>PB20INV2520</v>
          </cell>
          <cell r="F6973" t="str">
            <v>Hollasons Trading Company Private Limited</v>
          </cell>
          <cell r="G6973" t="str">
            <v>Bangalore</v>
          </cell>
        </row>
        <row r="6974">
          <cell r="E6974" t="str">
            <v>PB20INV2520</v>
          </cell>
          <cell r="F6974" t="str">
            <v>Hollasons Trading Company Private Limited</v>
          </cell>
          <cell r="G6974" t="str">
            <v>Bangalore</v>
          </cell>
        </row>
        <row r="6975">
          <cell r="E6975" t="str">
            <v>PB20INV2520</v>
          </cell>
          <cell r="F6975" t="str">
            <v>Hollasons Trading Company Private Limited</v>
          </cell>
          <cell r="G6975" t="str">
            <v>Bangalore</v>
          </cell>
        </row>
        <row r="6976">
          <cell r="E6976" t="str">
            <v>PB20INV2512</v>
          </cell>
          <cell r="F6976" t="str">
            <v>Reliance Retail Limited</v>
          </cell>
          <cell r="G6976" t="str">
            <v>Bangalore</v>
          </cell>
        </row>
        <row r="6977">
          <cell r="E6977" t="str">
            <v>PB20INV2515</v>
          </cell>
          <cell r="F6977" t="str">
            <v>Reliance Retail Limited</v>
          </cell>
          <cell r="G6977" t="str">
            <v>Bangalore</v>
          </cell>
        </row>
        <row r="6978">
          <cell r="E6978" t="str">
            <v>PB20INV2509</v>
          </cell>
          <cell r="F6978" t="str">
            <v>Quinta Systems Pvt Ltd</v>
          </cell>
          <cell r="G6978" t="str">
            <v>Bangalore</v>
          </cell>
        </row>
        <row r="6979">
          <cell r="E6979" t="str">
            <v>PB20INV2509</v>
          </cell>
          <cell r="F6979" t="str">
            <v>Quinta Systems Pvt Ltd</v>
          </cell>
          <cell r="G6979" t="str">
            <v>Bangalore</v>
          </cell>
        </row>
        <row r="6980">
          <cell r="E6980" t="str">
            <v>PB20INV2506</v>
          </cell>
          <cell r="F6980" t="str">
            <v>Hollasons Trading Company Private Limited</v>
          </cell>
          <cell r="G6980" t="str">
            <v>Bangalore</v>
          </cell>
        </row>
        <row r="6981">
          <cell r="E6981" t="str">
            <v>PB20INV2504</v>
          </cell>
          <cell r="F6981" t="str">
            <v>Hardcastle Restaurants Pvt Ltd</v>
          </cell>
          <cell r="G6981" t="str">
            <v>Bangalore</v>
          </cell>
        </row>
        <row r="6982">
          <cell r="E6982" t="str">
            <v>PB20INV2503</v>
          </cell>
          <cell r="F6982" t="str">
            <v>Hardcastle Restaurants Pvt Ltd</v>
          </cell>
          <cell r="G6982" t="str">
            <v>Bangalore</v>
          </cell>
        </row>
        <row r="6983">
          <cell r="E6983" t="str">
            <v>BLR/DC/2021/0361</v>
          </cell>
          <cell r="F6983" t="str">
            <v>Instakart Services Private Limited</v>
          </cell>
          <cell r="G6983" t="str">
            <v>Bangalore</v>
          </cell>
        </row>
        <row r="6984">
          <cell r="E6984" t="str">
            <v>BLR/DC/2021/0361</v>
          </cell>
          <cell r="F6984" t="str">
            <v>Instakart Services Private Limited</v>
          </cell>
          <cell r="G6984" t="str">
            <v>Bangalore</v>
          </cell>
        </row>
        <row r="6985">
          <cell r="E6985" t="str">
            <v>QBLR/DEMO/OUT/0310</v>
          </cell>
          <cell r="F6985" t="str">
            <v>Communications Test Design India Pvt Ltd</v>
          </cell>
          <cell r="G6985" t="str">
            <v>Gurgaon</v>
          </cell>
        </row>
        <row r="6986">
          <cell r="E6986" t="str">
            <v>QBLR/DEMO/OUT/0313</v>
          </cell>
          <cell r="F6986" t="str">
            <v>Communications Test Design India Pvt Ltd</v>
          </cell>
          <cell r="G6986" t="str">
            <v>Mumbai</v>
          </cell>
        </row>
        <row r="6987">
          <cell r="E6987" t="str">
            <v>QBLR/NR/2021/0224</v>
          </cell>
          <cell r="F6987" t="str">
            <v>Instakart Services Private Limited</v>
          </cell>
          <cell r="G6987" t="str">
            <v>Howarh</v>
          </cell>
        </row>
        <row r="6988">
          <cell r="E6988" t="str">
            <v>QBLR/NR/2021/0223</v>
          </cell>
          <cell r="F6988" t="str">
            <v>Instakart Services Private Limited</v>
          </cell>
          <cell r="G6988" t="str">
            <v>Malur</v>
          </cell>
        </row>
        <row r="6989">
          <cell r="E6989" t="str">
            <v>QBLR/NR/2021/0222</v>
          </cell>
          <cell r="F6989" t="str">
            <v>Instakart Services Private Limited</v>
          </cell>
          <cell r="G6989" t="str">
            <v>Bangalore</v>
          </cell>
        </row>
        <row r="6990">
          <cell r="E6990" t="str">
            <v>QBLR/NR/2021/0221</v>
          </cell>
          <cell r="F6990" t="str">
            <v>Instakart Services Private Limited</v>
          </cell>
          <cell r="G6990" t="str">
            <v>Hosur</v>
          </cell>
        </row>
        <row r="6991">
          <cell r="E6991" t="str">
            <v>QBLR/NR/2021/0219</v>
          </cell>
          <cell r="F6991" t="str">
            <v>Instakart Services Private Limited</v>
          </cell>
          <cell r="G6991" t="str">
            <v>Gurgaon</v>
          </cell>
        </row>
        <row r="6992">
          <cell r="E6992" t="str">
            <v>QBLR/NR/2021/0220</v>
          </cell>
          <cell r="F6992" t="str">
            <v>Instakart Services Private Limited</v>
          </cell>
          <cell r="G6992" t="str">
            <v>Thiruvallur</v>
          </cell>
        </row>
        <row r="6993">
          <cell r="E6993" t="str">
            <v>QB20INV0983</v>
          </cell>
          <cell r="F6993" t="str">
            <v>Procter &amp; Gamkble Home Products Private Limited</v>
          </cell>
          <cell r="G6993" t="str">
            <v>Mandideep</v>
          </cell>
        </row>
        <row r="6994">
          <cell r="E6994" t="str">
            <v>QB20INV0983</v>
          </cell>
          <cell r="F6994" t="str">
            <v>Procter &amp; Gamkble Home Products Private Limited</v>
          </cell>
          <cell r="G6994" t="str">
            <v>Mandideep</v>
          </cell>
        </row>
        <row r="6995">
          <cell r="E6995" t="str">
            <v>QB20INV0983</v>
          </cell>
          <cell r="F6995" t="str">
            <v>Procter &amp; Gamkble Home Products Private Limited</v>
          </cell>
          <cell r="G6995" t="str">
            <v>Mandideep</v>
          </cell>
        </row>
        <row r="6996">
          <cell r="E6996" t="str">
            <v>PB20INV2502</v>
          </cell>
          <cell r="F6996" t="str">
            <v>Turbonet Systems Private Limited</v>
          </cell>
          <cell r="G6996" t="str">
            <v>Mumbai</v>
          </cell>
        </row>
        <row r="6997">
          <cell r="E6997" t="str">
            <v>PB20INV2502</v>
          </cell>
          <cell r="F6997" t="str">
            <v>Turbonet Systems Private Limited</v>
          </cell>
          <cell r="G6997" t="str">
            <v>Mumbai</v>
          </cell>
        </row>
        <row r="6998">
          <cell r="E6998" t="str">
            <v>PB20INV2528</v>
          </cell>
          <cell r="F6998" t="str">
            <v>Crown Computers</v>
          </cell>
          <cell r="G6998" t="str">
            <v>Bangalore</v>
          </cell>
        </row>
        <row r="6999">
          <cell r="E6999" t="str">
            <v>PB20INV2528</v>
          </cell>
          <cell r="F6999" t="str">
            <v>Crown Computers</v>
          </cell>
          <cell r="G6999" t="str">
            <v>Bangalore</v>
          </cell>
        </row>
        <row r="7000">
          <cell r="E7000" t="str">
            <v>PB20INV2529</v>
          </cell>
          <cell r="F7000" t="str">
            <v>Relaince Projects &amp; Property Management Services Limited</v>
          </cell>
          <cell r="G7000" t="str">
            <v>Mumbai</v>
          </cell>
        </row>
        <row r="7001">
          <cell r="E7001" t="str">
            <v>PB20INV2525</v>
          </cell>
          <cell r="F7001" t="str">
            <v>Decathlon Sports India Pvt Ltd</v>
          </cell>
          <cell r="G7001" t="str">
            <v>Zirakpur</v>
          </cell>
        </row>
        <row r="7002">
          <cell r="E7002" t="str">
            <v>PB20INV2526</v>
          </cell>
          <cell r="F7002" t="str">
            <v>Reliance Retail Limited</v>
          </cell>
          <cell r="G7002" t="str">
            <v>Delhi</v>
          </cell>
        </row>
        <row r="7003">
          <cell r="E7003" t="str">
            <v>PB20INV2527</v>
          </cell>
          <cell r="F7003" t="str">
            <v>Infiniti Retail Ltd</v>
          </cell>
          <cell r="G7003" t="str">
            <v>Bhiwandi</v>
          </cell>
        </row>
        <row r="7004">
          <cell r="E7004" t="str">
            <v>PB20INV2532</v>
          </cell>
          <cell r="F7004" t="str">
            <v>Burger king India Pvt Ltd</v>
          </cell>
          <cell r="G7004" t="str">
            <v>Pune</v>
          </cell>
        </row>
        <row r="7005">
          <cell r="E7005" t="str">
            <v>PB20INV2532</v>
          </cell>
          <cell r="F7005" t="str">
            <v>Burger king India Pvt Ltd</v>
          </cell>
          <cell r="G7005" t="str">
            <v>Pune</v>
          </cell>
        </row>
        <row r="7006">
          <cell r="E7006" t="str">
            <v>PB20INV2532</v>
          </cell>
          <cell r="F7006" t="str">
            <v>Burger king India Pvt Ltd</v>
          </cell>
          <cell r="G7006" t="str">
            <v>Pune</v>
          </cell>
        </row>
        <row r="7007">
          <cell r="E7007" t="str">
            <v>PB20INV2532</v>
          </cell>
          <cell r="F7007" t="str">
            <v>Burger king India Pvt Ltd</v>
          </cell>
          <cell r="G7007" t="str">
            <v>Pune</v>
          </cell>
        </row>
        <row r="7008">
          <cell r="E7008" t="str">
            <v>PB20INV2532</v>
          </cell>
          <cell r="F7008" t="str">
            <v>Burger king India Pvt Ltd</v>
          </cell>
          <cell r="G7008" t="str">
            <v>Pune</v>
          </cell>
        </row>
        <row r="7009">
          <cell r="E7009" t="str">
            <v>PB20INV2533</v>
          </cell>
          <cell r="F7009" t="str">
            <v xml:space="preserve">Prime Barcode Solution </v>
          </cell>
          <cell r="G7009" t="str">
            <v>Secunderabad</v>
          </cell>
        </row>
        <row r="7010">
          <cell r="E7010" t="str">
            <v>PB20INV2533</v>
          </cell>
          <cell r="F7010" t="str">
            <v xml:space="preserve">Prime Barcode Solution </v>
          </cell>
          <cell r="G7010" t="str">
            <v>Secunderabad</v>
          </cell>
        </row>
        <row r="7011">
          <cell r="E7011" t="str">
            <v>PB20INV2533</v>
          </cell>
          <cell r="F7011" t="str">
            <v xml:space="preserve">Prime Barcode Solution </v>
          </cell>
          <cell r="G7011" t="str">
            <v>Secunderabad</v>
          </cell>
        </row>
        <row r="7012">
          <cell r="E7012" t="str">
            <v>PB20INV2533</v>
          </cell>
          <cell r="F7012" t="str">
            <v xml:space="preserve">Prime Barcode Solution </v>
          </cell>
          <cell r="G7012" t="str">
            <v>Secunderabad</v>
          </cell>
        </row>
        <row r="7013">
          <cell r="E7013" t="str">
            <v>PB20INV2534</v>
          </cell>
          <cell r="F7013" t="str">
            <v>Reliance Retail Limited</v>
          </cell>
          <cell r="G7013" t="str">
            <v>Hyderabad</v>
          </cell>
        </row>
        <row r="7014">
          <cell r="E7014" t="str">
            <v>PB20INV2530</v>
          </cell>
          <cell r="F7014" t="str">
            <v>ITeSys Technologies Pvt Ltd/Sarvan Smart Solutions</v>
          </cell>
          <cell r="G7014" t="str">
            <v>Hyderabad</v>
          </cell>
        </row>
        <row r="7015">
          <cell r="E7015" t="str">
            <v>PB20INV2530</v>
          </cell>
          <cell r="F7015" t="str">
            <v>ITeSys Technologies Pvt Ltd/Sarvan Smart Solutions</v>
          </cell>
          <cell r="G7015" t="str">
            <v>Hyderabad</v>
          </cell>
        </row>
        <row r="7016">
          <cell r="E7016" t="str">
            <v>PB20INV2530</v>
          </cell>
          <cell r="F7016" t="str">
            <v>ITeSys Technologies Pvt Ltd/Sarvan Smart Solutions</v>
          </cell>
          <cell r="G7016" t="str">
            <v>Hyderabad</v>
          </cell>
        </row>
        <row r="7017">
          <cell r="E7017" t="str">
            <v>PB20INV2530</v>
          </cell>
          <cell r="F7017" t="str">
            <v>ITeSys Technologies Pvt Ltd/Sarvan Smart Solutions</v>
          </cell>
          <cell r="G7017" t="str">
            <v>Hyderabad</v>
          </cell>
        </row>
        <row r="7018">
          <cell r="E7018" t="str">
            <v>PB20INV2536</v>
          </cell>
          <cell r="F7018" t="str">
            <v>Burman Hospitality Private Limited</v>
          </cell>
          <cell r="G7018" t="str">
            <v>Bangalore</v>
          </cell>
        </row>
        <row r="7019">
          <cell r="E7019" t="str">
            <v>PB20INV2535</v>
          </cell>
          <cell r="F7019" t="str">
            <v>ITeSys Technologies Pvt Ltd/Prime Barcode Solutions</v>
          </cell>
          <cell r="G7019" t="str">
            <v>Secunderabad</v>
          </cell>
        </row>
        <row r="7020">
          <cell r="E7020" t="str">
            <v>PB20INV2535</v>
          </cell>
          <cell r="F7020" t="str">
            <v>ITeSys Technologies Pvt Ltd/Prime Barcode Solutions</v>
          </cell>
          <cell r="G7020" t="str">
            <v>Secunderabad</v>
          </cell>
        </row>
        <row r="7021">
          <cell r="E7021" t="str">
            <v>PB20INV2535</v>
          </cell>
          <cell r="F7021" t="str">
            <v>ITeSys Technologies Pvt Ltd/Prime Barcode Solutions</v>
          </cell>
          <cell r="G7021" t="str">
            <v>Secunderabad</v>
          </cell>
        </row>
        <row r="7022">
          <cell r="E7022" t="str">
            <v>PB20INV2535</v>
          </cell>
          <cell r="F7022" t="str">
            <v>ITeSys Technologies Pvt Ltd/Prime Barcode Solutions</v>
          </cell>
          <cell r="G7022" t="str">
            <v>Secunderabad</v>
          </cell>
        </row>
        <row r="7023">
          <cell r="E7023" t="str">
            <v>PB20INV2535</v>
          </cell>
          <cell r="F7023" t="str">
            <v>ITeSys Technologies Pvt Ltd/Prime Barcode Solutions</v>
          </cell>
          <cell r="G7023" t="str">
            <v>Secunderabad</v>
          </cell>
        </row>
        <row r="7024">
          <cell r="E7024" t="str">
            <v>PB20INV2535</v>
          </cell>
          <cell r="F7024" t="str">
            <v>ITeSys Technologies Pvt Ltd/Prime Barcode Solutions</v>
          </cell>
          <cell r="G7024" t="str">
            <v>Secunderabad</v>
          </cell>
        </row>
        <row r="7025">
          <cell r="E7025" t="str">
            <v>PB20INV2535</v>
          </cell>
          <cell r="F7025" t="str">
            <v>ITeSys Technologies Pvt Ltd/Prime Barcode Solutions</v>
          </cell>
          <cell r="G7025" t="str">
            <v>Secunderabad</v>
          </cell>
        </row>
        <row r="7026">
          <cell r="E7026" t="str">
            <v>PB20INV2531</v>
          </cell>
          <cell r="F7026" t="str">
            <v>Aegis Infoware Private Limited</v>
          </cell>
          <cell r="G7026" t="str">
            <v>Ahmedabad</v>
          </cell>
        </row>
        <row r="7027">
          <cell r="E7027" t="str">
            <v>PB20INV2531</v>
          </cell>
          <cell r="F7027" t="str">
            <v>Aegis Infoware Private Limited</v>
          </cell>
          <cell r="G7027" t="str">
            <v>Ahmedabad</v>
          </cell>
        </row>
        <row r="7028">
          <cell r="E7028" t="str">
            <v>PB20INV2537</v>
          </cell>
          <cell r="F7028" t="str">
            <v>Spencers Retail Limited</v>
          </cell>
          <cell r="G7028" t="str">
            <v>Durgapur</v>
          </cell>
        </row>
        <row r="7029">
          <cell r="E7029" t="str">
            <v>PB20INV2537</v>
          </cell>
          <cell r="F7029" t="str">
            <v>Spencers Retail Limited</v>
          </cell>
          <cell r="G7029" t="str">
            <v>Durgapur</v>
          </cell>
        </row>
        <row r="7030">
          <cell r="E7030" t="str">
            <v>PB20INV2537</v>
          </cell>
          <cell r="F7030" t="str">
            <v>Spencers Retail Limited</v>
          </cell>
          <cell r="G7030" t="str">
            <v>Durgapur</v>
          </cell>
        </row>
        <row r="7031">
          <cell r="E7031" t="str">
            <v>PB20INV2537</v>
          </cell>
          <cell r="F7031" t="str">
            <v>Spencers Retail Limited</v>
          </cell>
          <cell r="G7031" t="str">
            <v>Durgapur</v>
          </cell>
        </row>
        <row r="7032">
          <cell r="E7032" t="str">
            <v>PB20INV2537</v>
          </cell>
          <cell r="F7032" t="str">
            <v>Spencers Retail Limited</v>
          </cell>
          <cell r="G7032" t="str">
            <v>Durgapur</v>
          </cell>
        </row>
        <row r="7033">
          <cell r="E7033" t="str">
            <v>PB20INV2537</v>
          </cell>
          <cell r="F7033" t="str">
            <v>Spencers Retail Limited</v>
          </cell>
          <cell r="G7033" t="str">
            <v>Durgapur</v>
          </cell>
        </row>
        <row r="7034">
          <cell r="E7034" t="str">
            <v>PB20INV2537</v>
          </cell>
          <cell r="F7034" t="str">
            <v>Spencers Retail Limited</v>
          </cell>
          <cell r="G7034" t="str">
            <v>Durgapur</v>
          </cell>
        </row>
        <row r="7035">
          <cell r="E7035" t="str">
            <v>PB20INV2537</v>
          </cell>
          <cell r="F7035" t="str">
            <v>Spencers Retail Limited</v>
          </cell>
          <cell r="G7035" t="str">
            <v>Durgapur</v>
          </cell>
        </row>
        <row r="7036">
          <cell r="E7036" t="str">
            <v>PB20INV2537</v>
          </cell>
          <cell r="F7036" t="str">
            <v>Spencers Retail Limited</v>
          </cell>
          <cell r="G7036" t="str">
            <v>Durgapur</v>
          </cell>
        </row>
        <row r="7037">
          <cell r="E7037" t="str">
            <v>QB20INV0984</v>
          </cell>
          <cell r="F7037" t="str">
            <v>Garrett Motion Technologies (India) Private Limited</v>
          </cell>
          <cell r="G7037" t="str">
            <v>Pune</v>
          </cell>
        </row>
        <row r="7038">
          <cell r="E7038" t="str">
            <v>QB20INV0984</v>
          </cell>
          <cell r="F7038" t="str">
            <v>Garrett Motion Technologies (India) Private Limited</v>
          </cell>
          <cell r="G7038" t="str">
            <v>Pune</v>
          </cell>
        </row>
        <row r="7039">
          <cell r="E7039" t="str">
            <v>QBLR/DEMO/OUT/0314</v>
          </cell>
          <cell r="F7039" t="str">
            <v>Communications Test Design India Pvt Ltd</v>
          </cell>
          <cell r="G7039" t="str">
            <v>Mumbai</v>
          </cell>
        </row>
        <row r="7040">
          <cell r="E7040" t="str">
            <v>PB20INV2546</v>
          </cell>
          <cell r="F7040" t="str">
            <v>Joplume Delicacies Private Limited</v>
          </cell>
          <cell r="G7040" t="str">
            <v>Bangalore</v>
          </cell>
        </row>
        <row r="7041">
          <cell r="E7041" t="str">
            <v>PB20INV2546</v>
          </cell>
          <cell r="F7041" t="str">
            <v>Joplume Delicacies Private Limited</v>
          </cell>
          <cell r="G7041" t="str">
            <v>Bangalore</v>
          </cell>
        </row>
        <row r="7042">
          <cell r="E7042" t="str">
            <v>PB20INV2539</v>
          </cell>
          <cell r="F7042" t="str">
            <v>Quinta Systems Pvt Ltd</v>
          </cell>
          <cell r="G7042" t="str">
            <v>Bangalore</v>
          </cell>
        </row>
        <row r="7043">
          <cell r="E7043" t="str">
            <v>PB20INV2539</v>
          </cell>
          <cell r="F7043" t="str">
            <v>Quinta Systems Pvt Ltd</v>
          </cell>
          <cell r="G7043" t="str">
            <v>Bangalore</v>
          </cell>
        </row>
        <row r="7044">
          <cell r="E7044" t="str">
            <v>PB20STKOUT00060</v>
          </cell>
          <cell r="F7044" t="str">
            <v>Posiflex Technology India Pvt ltd</v>
          </cell>
          <cell r="G7044" t="str">
            <v>Mumbai</v>
          </cell>
        </row>
        <row r="7045">
          <cell r="E7045" t="str">
            <v>PB20STKOUT00060</v>
          </cell>
          <cell r="F7045" t="str">
            <v>Posiflex Technology India Pvt ltd</v>
          </cell>
          <cell r="G7045" t="str">
            <v>Mumbai</v>
          </cell>
        </row>
        <row r="7046">
          <cell r="E7046" t="str">
            <v>PB20STKOUT00060</v>
          </cell>
          <cell r="F7046" t="str">
            <v>Posiflex Technology India Pvt ltd</v>
          </cell>
          <cell r="G7046" t="str">
            <v>Mumbai</v>
          </cell>
        </row>
        <row r="7047">
          <cell r="E7047" t="str">
            <v>PB20INV2541</v>
          </cell>
          <cell r="F7047" t="str">
            <v>Ratnadeep Retail Pvt Ltd</v>
          </cell>
          <cell r="G7047" t="str">
            <v>Secunderabad</v>
          </cell>
        </row>
        <row r="7048">
          <cell r="E7048" t="str">
            <v>PB20INV2545</v>
          </cell>
          <cell r="F7048" t="str">
            <v>Ratnadeep Retail Pvt Ltd</v>
          </cell>
          <cell r="G7048" t="str">
            <v>Secunderabad</v>
          </cell>
        </row>
        <row r="7049">
          <cell r="E7049" t="str">
            <v>PB20INV2545</v>
          </cell>
          <cell r="F7049" t="str">
            <v>Ratnadeep Retail Pvt Ltd</v>
          </cell>
          <cell r="G7049" t="str">
            <v>Secunderabad</v>
          </cell>
        </row>
        <row r="7050">
          <cell r="E7050" t="str">
            <v>PB20INV2547</v>
          </cell>
          <cell r="F7050" t="str">
            <v>Ratnadeep Retail Pvt Ltd</v>
          </cell>
          <cell r="G7050" t="str">
            <v>Secunderabad</v>
          </cell>
        </row>
        <row r="7051">
          <cell r="E7051" t="str">
            <v>PB20INV2547</v>
          </cell>
          <cell r="F7051" t="str">
            <v>Ratnadeep Retail Pvt Ltd</v>
          </cell>
          <cell r="G7051" t="str">
            <v>Secunderabad</v>
          </cell>
        </row>
        <row r="7052">
          <cell r="E7052" t="str">
            <v>PB20INV2544</v>
          </cell>
          <cell r="F7052" t="str">
            <v>Ratnadeep Retail Pvt Ltd</v>
          </cell>
          <cell r="G7052" t="str">
            <v>Secunderabad</v>
          </cell>
        </row>
        <row r="7053">
          <cell r="E7053" t="str">
            <v>PB20INV2544</v>
          </cell>
          <cell r="F7053" t="str">
            <v>Ratnadeep Retail Pvt Ltd</v>
          </cell>
          <cell r="G7053" t="str">
            <v>Secunderabad</v>
          </cell>
        </row>
        <row r="7054">
          <cell r="E7054" t="str">
            <v>PB20INV2543</v>
          </cell>
          <cell r="F7054" t="str">
            <v>Ratnadeep Retail Pvt Ltd</v>
          </cell>
          <cell r="G7054" t="str">
            <v>Secunderabad</v>
          </cell>
        </row>
        <row r="7055">
          <cell r="E7055" t="str">
            <v>PB20INV2543</v>
          </cell>
          <cell r="F7055" t="str">
            <v>Ratnadeep Retail Pvt Ltd</v>
          </cell>
          <cell r="G7055" t="str">
            <v>Secunderabad</v>
          </cell>
        </row>
        <row r="7056">
          <cell r="E7056" t="str">
            <v>PB20INV2548</v>
          </cell>
          <cell r="F7056" t="str">
            <v>Ratnadeep Retail Pvt Ltd</v>
          </cell>
          <cell r="G7056" t="str">
            <v>Secunderabad</v>
          </cell>
        </row>
        <row r="7057">
          <cell r="E7057" t="str">
            <v>PB20INV2548</v>
          </cell>
          <cell r="F7057" t="str">
            <v>Ratnadeep Retail Pvt Ltd</v>
          </cell>
          <cell r="G7057" t="str">
            <v>Secunderabad</v>
          </cell>
        </row>
        <row r="7058">
          <cell r="E7058" t="str">
            <v>PB20INV2550</v>
          </cell>
          <cell r="F7058" t="str">
            <v xml:space="preserve">Innovative Solutions </v>
          </cell>
          <cell r="G7058" t="str">
            <v>Ahmedabad</v>
          </cell>
        </row>
        <row r="7059">
          <cell r="E7059" t="str">
            <v>PB20INV2550</v>
          </cell>
          <cell r="F7059" t="str">
            <v xml:space="preserve">Innovative Solutions </v>
          </cell>
          <cell r="G7059" t="str">
            <v>Ahmedabad</v>
          </cell>
        </row>
        <row r="7060">
          <cell r="E7060" t="str">
            <v>PB20INV2551</v>
          </cell>
          <cell r="F7060" t="str">
            <v>Supreme Computers India (P) Ltd</v>
          </cell>
          <cell r="G7060" t="str">
            <v>Coimbatore</v>
          </cell>
        </row>
        <row r="7061">
          <cell r="E7061" t="str">
            <v>PB20INV2551</v>
          </cell>
          <cell r="F7061" t="str">
            <v>Supreme Computers India (P) Ltd</v>
          </cell>
          <cell r="G7061" t="str">
            <v>Coimbatore</v>
          </cell>
        </row>
        <row r="7062">
          <cell r="E7062" t="str">
            <v>PB20INV2551</v>
          </cell>
          <cell r="F7062" t="str">
            <v>Supreme Computers India (P) Ltd</v>
          </cell>
          <cell r="G7062" t="str">
            <v>Coimbatore</v>
          </cell>
        </row>
        <row r="7063">
          <cell r="E7063" t="str">
            <v>PB20INV2551</v>
          </cell>
          <cell r="F7063" t="str">
            <v>Supreme Computers India (P) Ltd</v>
          </cell>
          <cell r="G7063" t="str">
            <v>Coimbatore</v>
          </cell>
        </row>
        <row r="7064">
          <cell r="E7064" t="str">
            <v>PB20INV2552</v>
          </cell>
          <cell r="F7064" t="str">
            <v>Supreme Computers India (P) Ltd</v>
          </cell>
          <cell r="G7064" t="str">
            <v>Chennai</v>
          </cell>
        </row>
        <row r="7065">
          <cell r="E7065" t="str">
            <v>PB20INV2552</v>
          </cell>
          <cell r="F7065" t="str">
            <v>Supreme Computers India (P) Ltd</v>
          </cell>
          <cell r="G7065" t="str">
            <v>Chennai</v>
          </cell>
        </row>
        <row r="7066">
          <cell r="E7066" t="str">
            <v>PB20INV2552</v>
          </cell>
          <cell r="F7066" t="str">
            <v>Supreme Computers India (P) Ltd</v>
          </cell>
          <cell r="G7066" t="str">
            <v>Chennai</v>
          </cell>
        </row>
        <row r="7067">
          <cell r="E7067" t="str">
            <v>PB20INV2552</v>
          </cell>
          <cell r="F7067" t="str">
            <v>Supreme Computers India (P) Ltd</v>
          </cell>
          <cell r="G7067" t="str">
            <v>Chennai</v>
          </cell>
        </row>
        <row r="7068">
          <cell r="E7068" t="str">
            <v>PB20INV2553</v>
          </cell>
          <cell r="F7068" t="str">
            <v>Aegis Infoware Private Limited</v>
          </cell>
          <cell r="G7068" t="str">
            <v>Ahmedabad</v>
          </cell>
        </row>
        <row r="7069">
          <cell r="E7069" t="str">
            <v>PB20INV2553</v>
          </cell>
          <cell r="F7069" t="str">
            <v>Aegis Infoware Private Limited</v>
          </cell>
          <cell r="G7069" t="str">
            <v>Ahmedabad</v>
          </cell>
        </row>
        <row r="7070">
          <cell r="E7070" t="str">
            <v>PB20INV2554</v>
          </cell>
          <cell r="F7070" t="str">
            <v>Barcode Technologies Mahe</v>
          </cell>
          <cell r="G7070" t="str">
            <v xml:space="preserve">Pallur </v>
          </cell>
        </row>
        <row r="7071">
          <cell r="E7071" t="str">
            <v>PB20INV2554</v>
          </cell>
          <cell r="F7071" t="str">
            <v>Barcode Technologies Mahe</v>
          </cell>
          <cell r="G7071" t="str">
            <v xml:space="preserve">Pallur </v>
          </cell>
        </row>
        <row r="7072">
          <cell r="E7072" t="str">
            <v>PB20INV2554</v>
          </cell>
          <cell r="F7072" t="str">
            <v>Barcode Technologies Mahe</v>
          </cell>
          <cell r="G7072" t="str">
            <v xml:space="preserve">Pallur </v>
          </cell>
        </row>
        <row r="7073">
          <cell r="E7073" t="str">
            <v>PB20INV2554</v>
          </cell>
          <cell r="F7073" t="str">
            <v>Barcode Technologies Mahe</v>
          </cell>
          <cell r="G7073" t="str">
            <v xml:space="preserve">Pallur </v>
          </cell>
        </row>
        <row r="7074">
          <cell r="E7074" t="str">
            <v>PB20INV2554</v>
          </cell>
          <cell r="F7074" t="str">
            <v>Barcode Technologies Mahe</v>
          </cell>
          <cell r="G7074" t="str">
            <v xml:space="preserve">Pallur </v>
          </cell>
        </row>
        <row r="7075">
          <cell r="E7075" t="str">
            <v>PB20INV2554</v>
          </cell>
          <cell r="F7075" t="str">
            <v>Barcode Technologies Mahe</v>
          </cell>
          <cell r="G7075" t="str">
            <v xml:space="preserve">Pallur </v>
          </cell>
        </row>
        <row r="7076">
          <cell r="E7076" t="str">
            <v>PB20INV2556</v>
          </cell>
          <cell r="F7076" t="str">
            <v>Spencers Retail Limited</v>
          </cell>
          <cell r="G7076" t="str">
            <v>Lucknow</v>
          </cell>
        </row>
        <row r="7077">
          <cell r="E7077" t="str">
            <v>PB20INV2557</v>
          </cell>
          <cell r="F7077" t="str">
            <v>Smart Solutions</v>
          </cell>
          <cell r="G7077" t="str">
            <v>New Delhi</v>
          </cell>
        </row>
        <row r="7078">
          <cell r="E7078" t="str">
            <v>PB20INV2557</v>
          </cell>
          <cell r="F7078" t="str">
            <v>Smart Solutions</v>
          </cell>
          <cell r="G7078" t="str">
            <v>New Delhi</v>
          </cell>
        </row>
        <row r="7079">
          <cell r="E7079" t="str">
            <v>PB20INV2557</v>
          </cell>
          <cell r="F7079" t="str">
            <v>Smart Solutions</v>
          </cell>
          <cell r="G7079" t="str">
            <v>New Delhi</v>
          </cell>
        </row>
        <row r="7080">
          <cell r="E7080" t="str">
            <v>PB20INV2557</v>
          </cell>
          <cell r="F7080" t="str">
            <v>Smart Solutions</v>
          </cell>
          <cell r="G7080" t="str">
            <v>New Delhi</v>
          </cell>
        </row>
        <row r="7081">
          <cell r="E7081" t="str">
            <v>PB20INV2557</v>
          </cell>
          <cell r="F7081" t="str">
            <v>Smart Solutions</v>
          </cell>
          <cell r="G7081" t="str">
            <v>New Delhi</v>
          </cell>
        </row>
        <row r="7082">
          <cell r="E7082" t="str">
            <v>PB20INV2559</v>
          </cell>
          <cell r="F7082" t="str">
            <v>Smart Solutions</v>
          </cell>
          <cell r="G7082" t="str">
            <v>New Delhi</v>
          </cell>
        </row>
        <row r="7083">
          <cell r="E7083" t="str">
            <v>PB20INV2559</v>
          </cell>
          <cell r="F7083" t="str">
            <v>Smart Solutions</v>
          </cell>
          <cell r="G7083" t="str">
            <v>New Delhi</v>
          </cell>
        </row>
        <row r="7084">
          <cell r="E7084" t="str">
            <v>PB20INV2559</v>
          </cell>
          <cell r="F7084" t="str">
            <v>Smart Solutions</v>
          </cell>
          <cell r="G7084" t="str">
            <v>New Delhi</v>
          </cell>
        </row>
        <row r="7085">
          <cell r="E7085" t="str">
            <v>PB20INV2562</v>
          </cell>
          <cell r="F7085" t="str">
            <v>Hardcastle Restaurants Pvt Ltd</v>
          </cell>
          <cell r="G7085" t="str">
            <v>Lonawala</v>
          </cell>
        </row>
        <row r="7086">
          <cell r="E7086" t="str">
            <v>PB20INV2562</v>
          </cell>
          <cell r="F7086" t="str">
            <v>Hardcastle Restaurants Pvt Ltd</v>
          </cell>
          <cell r="G7086" t="str">
            <v>Lonawala</v>
          </cell>
        </row>
        <row r="7087">
          <cell r="E7087" t="str">
            <v>PB20INV2562</v>
          </cell>
          <cell r="F7087" t="str">
            <v>Hardcastle Restaurants Pvt Ltd</v>
          </cell>
          <cell r="G7087" t="str">
            <v>Lonawala</v>
          </cell>
        </row>
        <row r="7088">
          <cell r="E7088" t="str">
            <v>PB20INV2562</v>
          </cell>
          <cell r="F7088" t="str">
            <v>Hardcastle Restaurants Pvt Ltd</v>
          </cell>
          <cell r="G7088" t="str">
            <v>Lonawala</v>
          </cell>
        </row>
        <row r="7089">
          <cell r="E7089" t="str">
            <v>PB20INV2566</v>
          </cell>
          <cell r="F7089" t="str">
            <v>Hardcastle Restaurants Pvt Ltd</v>
          </cell>
          <cell r="G7089" t="str">
            <v>Hyderabad</v>
          </cell>
        </row>
        <row r="7090">
          <cell r="E7090" t="str">
            <v>PB20INV2566</v>
          </cell>
          <cell r="F7090" t="str">
            <v>Hardcastle Restaurants Pvt Ltd</v>
          </cell>
          <cell r="G7090" t="str">
            <v>Hyderabad</v>
          </cell>
        </row>
        <row r="7091">
          <cell r="E7091" t="str">
            <v>PB20INV2566</v>
          </cell>
          <cell r="F7091" t="str">
            <v>Hardcastle Restaurants Pvt Ltd</v>
          </cell>
          <cell r="G7091" t="str">
            <v>Hyderabad</v>
          </cell>
        </row>
        <row r="7092">
          <cell r="E7092" t="str">
            <v>PB20INV2566</v>
          </cell>
          <cell r="F7092" t="str">
            <v>Hardcastle Restaurants Pvt Ltd</v>
          </cell>
          <cell r="G7092" t="str">
            <v>Hyderabad</v>
          </cell>
        </row>
        <row r="7093">
          <cell r="E7093" t="str">
            <v>PB20INV2571</v>
          </cell>
          <cell r="F7093" t="str">
            <v>Turbonet Systems Private Limited</v>
          </cell>
          <cell r="G7093" t="str">
            <v>Mumbai</v>
          </cell>
        </row>
        <row r="7094">
          <cell r="E7094" t="str">
            <v>PB20INV2571</v>
          </cell>
          <cell r="F7094" t="str">
            <v>Turbonet Systems Private Limited</v>
          </cell>
          <cell r="G7094" t="str">
            <v>Mumbai</v>
          </cell>
        </row>
        <row r="7095">
          <cell r="E7095" t="str">
            <v>PB20INV2569</v>
          </cell>
          <cell r="F7095" t="str">
            <v>Turbonet Systems Private Limited</v>
          </cell>
          <cell r="G7095" t="str">
            <v>Pune</v>
          </cell>
        </row>
        <row r="7096">
          <cell r="E7096" t="str">
            <v>PB20INV2569</v>
          </cell>
          <cell r="F7096" t="str">
            <v>Turbonet Systems Private Limited</v>
          </cell>
          <cell r="G7096" t="str">
            <v>Pune</v>
          </cell>
        </row>
        <row r="7097">
          <cell r="E7097" t="str">
            <v>PB20INV2568</v>
          </cell>
          <cell r="F7097" t="str">
            <v>Quinta Systems Pvt Ltd</v>
          </cell>
          <cell r="G7097" t="str">
            <v>Bangalore</v>
          </cell>
        </row>
        <row r="7098">
          <cell r="E7098" t="str">
            <v>PB20INV2567</v>
          </cell>
          <cell r="F7098" t="str">
            <v>Quinta Systems Pvt Ltd</v>
          </cell>
          <cell r="G7098" t="str">
            <v>Bangalore</v>
          </cell>
        </row>
        <row r="7099">
          <cell r="E7099" t="str">
            <v>PB20INV2563</v>
          </cell>
          <cell r="F7099" t="str">
            <v>Hardcastle Restaurants Pvt Ltd</v>
          </cell>
          <cell r="G7099" t="str">
            <v>Hyderabad</v>
          </cell>
        </row>
        <row r="7100">
          <cell r="E7100" t="str">
            <v>PB20INV2563</v>
          </cell>
          <cell r="F7100" t="str">
            <v>Hardcastle Restaurants Pvt Ltd</v>
          </cell>
          <cell r="G7100" t="str">
            <v>Hyderabad</v>
          </cell>
        </row>
        <row r="7101">
          <cell r="E7101" t="str">
            <v>PB20INV2563</v>
          </cell>
          <cell r="F7101" t="str">
            <v>Hardcastle Restaurants Pvt Ltd</v>
          </cell>
          <cell r="G7101" t="str">
            <v>Hyderabad</v>
          </cell>
        </row>
        <row r="7102">
          <cell r="E7102" t="str">
            <v>PB20INV2563</v>
          </cell>
          <cell r="F7102" t="str">
            <v>Hardcastle Restaurants Pvt Ltd</v>
          </cell>
          <cell r="G7102" t="str">
            <v>Hyderabad</v>
          </cell>
        </row>
        <row r="7103">
          <cell r="E7103" t="str">
            <v>PB20INV2558</v>
          </cell>
          <cell r="F7103" t="str">
            <v>Supreme Computers India (P) Ltd</v>
          </cell>
          <cell r="G7103" t="str">
            <v>Chennai</v>
          </cell>
        </row>
        <row r="7104">
          <cell r="E7104" t="str">
            <v>PB20INV2558</v>
          </cell>
          <cell r="F7104" t="str">
            <v>Supreme Computers India (P) Ltd</v>
          </cell>
          <cell r="G7104" t="str">
            <v>Chennai</v>
          </cell>
        </row>
        <row r="7105">
          <cell r="E7105" t="str">
            <v>PB20INV2561</v>
          </cell>
          <cell r="F7105" t="str">
            <v>Equinox India Enterprises</v>
          </cell>
          <cell r="G7105" t="str">
            <v>Goa</v>
          </cell>
        </row>
        <row r="7106">
          <cell r="E7106" t="str">
            <v>PB20INV2561</v>
          </cell>
          <cell r="F7106" t="str">
            <v>Equinox India Enterprises</v>
          </cell>
          <cell r="G7106" t="str">
            <v>Goa</v>
          </cell>
        </row>
        <row r="7107">
          <cell r="E7107" t="str">
            <v>PB20INV2555</v>
          </cell>
          <cell r="F7107" t="str">
            <v>M.K RETAIL</v>
          </cell>
          <cell r="G7107" t="str">
            <v>Bangalore</v>
          </cell>
        </row>
        <row r="7108">
          <cell r="E7108" t="str">
            <v>PB20INV2555</v>
          </cell>
          <cell r="F7108" t="str">
            <v>M.K RETAIL</v>
          </cell>
          <cell r="G7108" t="str">
            <v>Bangalore</v>
          </cell>
        </row>
        <row r="7109">
          <cell r="E7109" t="str">
            <v>PB20INV2555</v>
          </cell>
          <cell r="F7109" t="str">
            <v>M.K RETAIL</v>
          </cell>
          <cell r="G7109" t="str">
            <v>Bangalore</v>
          </cell>
        </row>
        <row r="7110">
          <cell r="E7110" t="str">
            <v>PB20INV2555</v>
          </cell>
          <cell r="F7110" t="str">
            <v>M.K RETAIL</v>
          </cell>
          <cell r="G7110" t="str">
            <v>Bangalore</v>
          </cell>
        </row>
        <row r="7111">
          <cell r="E7111" t="str">
            <v>QB20INV0985</v>
          </cell>
          <cell r="F7111" t="str">
            <v>Kirloskar Brothers Limited</v>
          </cell>
          <cell r="G7111" t="str">
            <v>Pune</v>
          </cell>
        </row>
        <row r="7112">
          <cell r="E7112" t="str">
            <v>QB20INV0985</v>
          </cell>
          <cell r="F7112" t="str">
            <v>Kirloskar Brothers Limited</v>
          </cell>
          <cell r="G7112" t="str">
            <v>Pune</v>
          </cell>
        </row>
        <row r="7113">
          <cell r="E7113" t="str">
            <v>QB20INV0988</v>
          </cell>
          <cell r="F7113" t="str">
            <v>RAJKAMAL BAR-SCAN SYSTEMS Pvt Ltd</v>
          </cell>
          <cell r="G7113" t="str">
            <v>Bhiwandi</v>
          </cell>
        </row>
        <row r="7114">
          <cell r="E7114" t="str">
            <v>QB20INV0986</v>
          </cell>
          <cell r="F7114" t="str">
            <v>Garrett Motion Technologies (India) Private Limited</v>
          </cell>
          <cell r="G7114" t="str">
            <v>Pune</v>
          </cell>
        </row>
        <row r="7115">
          <cell r="E7115" t="str">
            <v>QB20INV0987</v>
          </cell>
          <cell r="F7115" t="str">
            <v>Garrett Motion Technologies (India) Private Limited</v>
          </cell>
          <cell r="G7115" t="str">
            <v>Pune</v>
          </cell>
        </row>
        <row r="7116">
          <cell r="E7116" t="str">
            <v>PB20INV2564</v>
          </cell>
          <cell r="F7116" t="str">
            <v>Hardcastle Restaurants Pvt Ltd</v>
          </cell>
          <cell r="G7116" t="str">
            <v>Surat</v>
          </cell>
        </row>
        <row r="7117">
          <cell r="E7117" t="str">
            <v>PB20INV2564</v>
          </cell>
          <cell r="F7117" t="str">
            <v>Hardcastle Restaurants Pvt Ltd</v>
          </cell>
          <cell r="G7117" t="str">
            <v>Surat</v>
          </cell>
        </row>
        <row r="7118">
          <cell r="E7118" t="str">
            <v>PB20INV2564</v>
          </cell>
          <cell r="F7118" t="str">
            <v>Hardcastle Restaurants Pvt Ltd</v>
          </cell>
          <cell r="G7118" t="str">
            <v>Surat</v>
          </cell>
        </row>
        <row r="7119">
          <cell r="E7119" t="str">
            <v>PB20INV2564</v>
          </cell>
          <cell r="F7119" t="str">
            <v>Hardcastle Restaurants Pvt Ltd</v>
          </cell>
          <cell r="G7119" t="str">
            <v>Surat</v>
          </cell>
        </row>
        <row r="7120">
          <cell r="E7120" t="str">
            <v>PB20INV2570</v>
          </cell>
          <cell r="F7120" t="str">
            <v>Hardcastle Restaurants Pvt Ltd</v>
          </cell>
          <cell r="G7120" t="str">
            <v>Calangute</v>
          </cell>
        </row>
        <row r="7121">
          <cell r="E7121" t="str">
            <v>PB20INV2570</v>
          </cell>
          <cell r="F7121" t="str">
            <v>Hardcastle Restaurants Pvt Ltd</v>
          </cell>
          <cell r="G7121" t="str">
            <v>Calangute</v>
          </cell>
        </row>
        <row r="7122">
          <cell r="E7122" t="str">
            <v>PB20INV2570</v>
          </cell>
          <cell r="F7122" t="str">
            <v>Hardcastle Restaurants Pvt Ltd</v>
          </cell>
          <cell r="G7122" t="str">
            <v>Calangute</v>
          </cell>
        </row>
        <row r="7123">
          <cell r="E7123" t="str">
            <v>PB20INV2573</v>
          </cell>
          <cell r="F7123" t="str">
            <v>Hardcastle Restaurants Pvt Ltd</v>
          </cell>
          <cell r="G7123" t="str">
            <v>Nadiad</v>
          </cell>
        </row>
        <row r="7124">
          <cell r="E7124" t="str">
            <v>PB20INV2573</v>
          </cell>
          <cell r="F7124" t="str">
            <v>Hardcastle Restaurants Pvt Ltd</v>
          </cell>
          <cell r="G7124" t="str">
            <v>Nadiad</v>
          </cell>
        </row>
        <row r="7125">
          <cell r="E7125" t="str">
            <v>PB20INV2573</v>
          </cell>
          <cell r="F7125" t="str">
            <v>Hardcastle Restaurants Pvt Ltd</v>
          </cell>
          <cell r="G7125" t="str">
            <v>Nadiad</v>
          </cell>
        </row>
        <row r="7126">
          <cell r="E7126" t="str">
            <v>PB20INV2572</v>
          </cell>
          <cell r="F7126" t="str">
            <v>Hardcastle Restaurants Pvt Ltd</v>
          </cell>
          <cell r="G7126" t="str">
            <v>Pune</v>
          </cell>
        </row>
        <row r="7127">
          <cell r="E7127" t="str">
            <v>PB20INV2572</v>
          </cell>
          <cell r="F7127" t="str">
            <v>Hardcastle Restaurants Pvt Ltd</v>
          </cell>
          <cell r="G7127" t="str">
            <v>Pune</v>
          </cell>
        </row>
        <row r="7128">
          <cell r="E7128" t="str">
            <v>PB20INV2572</v>
          </cell>
          <cell r="F7128" t="str">
            <v>Hardcastle Restaurants Pvt Ltd</v>
          </cell>
          <cell r="G7128" t="str">
            <v>Pune</v>
          </cell>
        </row>
        <row r="7129">
          <cell r="E7129" t="str">
            <v>PB20INV2577</v>
          </cell>
          <cell r="F7129" t="str">
            <v>Hardcastle Restaurants Pvt Ltd</v>
          </cell>
          <cell r="G7129" t="str">
            <v>Hyderabad</v>
          </cell>
        </row>
        <row r="7130">
          <cell r="E7130" t="str">
            <v>PB20INV2577</v>
          </cell>
          <cell r="F7130" t="str">
            <v>Hardcastle Restaurants Pvt Ltd</v>
          </cell>
          <cell r="G7130" t="str">
            <v>Hyderabad</v>
          </cell>
        </row>
        <row r="7131">
          <cell r="E7131" t="str">
            <v>PB20INV2577</v>
          </cell>
          <cell r="F7131" t="str">
            <v>Hardcastle Restaurants Pvt Ltd</v>
          </cell>
          <cell r="G7131" t="str">
            <v>Hyderabad</v>
          </cell>
        </row>
        <row r="7132">
          <cell r="E7132" t="str">
            <v>PB20INV2578</v>
          </cell>
          <cell r="F7132" t="str">
            <v>Hardcastle Restaurants Pvt Ltd</v>
          </cell>
          <cell r="G7132" t="str">
            <v>Kolhapur</v>
          </cell>
        </row>
        <row r="7133">
          <cell r="E7133" t="str">
            <v>PB20INV2578</v>
          </cell>
          <cell r="F7133" t="str">
            <v>Hardcastle Restaurants Pvt Ltd</v>
          </cell>
          <cell r="G7133" t="str">
            <v>Kolhapur</v>
          </cell>
        </row>
        <row r="7134">
          <cell r="E7134" t="str">
            <v>PB20INV2578</v>
          </cell>
          <cell r="F7134" t="str">
            <v>Hardcastle Restaurants Pvt Ltd</v>
          </cell>
          <cell r="G7134" t="str">
            <v>Kolhapur</v>
          </cell>
        </row>
        <row r="7135">
          <cell r="E7135" t="str">
            <v>PB20INV2576</v>
          </cell>
          <cell r="F7135" t="str">
            <v>Hardcastle Restaurants Pvt Ltd</v>
          </cell>
          <cell r="G7135" t="str">
            <v>Rajkot</v>
          </cell>
        </row>
        <row r="7136">
          <cell r="E7136" t="str">
            <v>PB20INV2576</v>
          </cell>
          <cell r="F7136" t="str">
            <v>Hardcastle Restaurants Pvt Ltd</v>
          </cell>
          <cell r="G7136" t="str">
            <v>Rajkot</v>
          </cell>
        </row>
        <row r="7137">
          <cell r="E7137" t="str">
            <v>PB20INV2576</v>
          </cell>
          <cell r="F7137" t="str">
            <v>Hardcastle Restaurants Pvt Ltd</v>
          </cell>
          <cell r="G7137" t="str">
            <v>Rajkot</v>
          </cell>
        </row>
        <row r="7138">
          <cell r="E7138" t="str">
            <v>PB20INV2580</v>
          </cell>
          <cell r="F7138" t="str">
            <v>Hardcastle Restaurants Pvt Ltd</v>
          </cell>
          <cell r="G7138" t="str">
            <v>Mumbai</v>
          </cell>
        </row>
        <row r="7139">
          <cell r="E7139" t="str">
            <v>PB20INV2580</v>
          </cell>
          <cell r="F7139" t="str">
            <v>Hardcastle Restaurants Pvt Ltd</v>
          </cell>
          <cell r="G7139" t="str">
            <v>Mumbai</v>
          </cell>
        </row>
        <row r="7140">
          <cell r="E7140" t="str">
            <v>PB20INV2580</v>
          </cell>
          <cell r="F7140" t="str">
            <v>Hardcastle Restaurants Pvt Ltd</v>
          </cell>
          <cell r="G7140" t="str">
            <v>Mumbai</v>
          </cell>
        </row>
        <row r="7141">
          <cell r="E7141" t="str">
            <v>PB20INV2580</v>
          </cell>
          <cell r="F7141" t="str">
            <v>Hardcastle Restaurants Pvt Ltd</v>
          </cell>
          <cell r="G7141" t="str">
            <v>Mumbai</v>
          </cell>
        </row>
        <row r="7142">
          <cell r="E7142" t="str">
            <v>PB20INV2580</v>
          </cell>
          <cell r="F7142" t="str">
            <v>Hardcastle Restaurants Pvt Ltd</v>
          </cell>
          <cell r="G7142" t="str">
            <v>Mumbai</v>
          </cell>
        </row>
        <row r="7143">
          <cell r="E7143" t="str">
            <v>PB20INV2580</v>
          </cell>
          <cell r="F7143" t="str">
            <v>Hardcastle Restaurants Pvt Ltd</v>
          </cell>
          <cell r="G7143" t="str">
            <v>Mumbai</v>
          </cell>
        </row>
        <row r="7144">
          <cell r="E7144" t="str">
            <v>PB20INV2581</v>
          </cell>
          <cell r="F7144" t="str">
            <v>Hardcastle Restaurants Pvt Ltd</v>
          </cell>
          <cell r="G7144" t="str">
            <v>Hyderabad</v>
          </cell>
        </row>
        <row r="7145">
          <cell r="E7145" t="str">
            <v>PB20INV2581</v>
          </cell>
          <cell r="F7145" t="str">
            <v>Hardcastle Restaurants Pvt Ltd</v>
          </cell>
          <cell r="G7145" t="str">
            <v>Hyderabad</v>
          </cell>
        </row>
        <row r="7146">
          <cell r="E7146" t="str">
            <v>PB20INV2581</v>
          </cell>
          <cell r="F7146" t="str">
            <v>Hardcastle Restaurants Pvt Ltd</v>
          </cell>
          <cell r="G7146" t="str">
            <v>Hyderabad</v>
          </cell>
        </row>
        <row r="7147">
          <cell r="E7147" t="str">
            <v>PB20INV2581</v>
          </cell>
          <cell r="F7147" t="str">
            <v>Hardcastle Restaurants Pvt Ltd</v>
          </cell>
          <cell r="G7147" t="str">
            <v>Hyderabad</v>
          </cell>
        </row>
        <row r="7148">
          <cell r="E7148" t="str">
            <v>PB20INV2581</v>
          </cell>
          <cell r="F7148" t="str">
            <v>Hardcastle Restaurants Pvt Ltd</v>
          </cell>
          <cell r="G7148" t="str">
            <v>Hyderabad</v>
          </cell>
        </row>
        <row r="7149">
          <cell r="E7149" t="str">
            <v>PB20INV2581</v>
          </cell>
          <cell r="F7149" t="str">
            <v>Hardcastle Restaurants Pvt Ltd</v>
          </cell>
          <cell r="G7149" t="str">
            <v>Hyderabad</v>
          </cell>
        </row>
        <row r="7150">
          <cell r="E7150" t="str">
            <v>PB20INV2579</v>
          </cell>
          <cell r="F7150" t="str">
            <v>Hardcastle Restaurants Pvt Ltd</v>
          </cell>
          <cell r="G7150" t="str">
            <v>Bangalore</v>
          </cell>
        </row>
        <row r="7151">
          <cell r="E7151" t="str">
            <v>PB20INV2579</v>
          </cell>
          <cell r="F7151" t="str">
            <v>Hardcastle Restaurants Pvt Ltd</v>
          </cell>
          <cell r="G7151" t="str">
            <v>Bangalore</v>
          </cell>
        </row>
        <row r="7152">
          <cell r="E7152" t="str">
            <v>PB20INV2579</v>
          </cell>
          <cell r="F7152" t="str">
            <v>Hardcastle Restaurants Pvt Ltd</v>
          </cell>
          <cell r="G7152" t="str">
            <v>Bangalore</v>
          </cell>
        </row>
        <row r="7153">
          <cell r="E7153" t="str">
            <v>PB20INV2579</v>
          </cell>
          <cell r="F7153" t="str">
            <v>Hardcastle Restaurants Pvt Ltd</v>
          </cell>
          <cell r="G7153" t="str">
            <v>Bangalore</v>
          </cell>
        </row>
        <row r="7154">
          <cell r="E7154" t="str">
            <v>PB20INV2588</v>
          </cell>
          <cell r="F7154" t="str">
            <v xml:space="preserve">Prime Barcode Solution </v>
          </cell>
          <cell r="G7154" t="str">
            <v>Secunderabad</v>
          </cell>
        </row>
        <row r="7155">
          <cell r="E7155" t="str">
            <v>PB20INV2588</v>
          </cell>
          <cell r="F7155" t="str">
            <v xml:space="preserve">Prime Barcode Solution </v>
          </cell>
          <cell r="G7155" t="str">
            <v>Secunderabad</v>
          </cell>
        </row>
        <row r="7156">
          <cell r="E7156" t="str">
            <v>PB20INV2588</v>
          </cell>
          <cell r="F7156" t="str">
            <v xml:space="preserve">Prime Barcode Solution </v>
          </cell>
          <cell r="G7156" t="str">
            <v>Secunderabad</v>
          </cell>
        </row>
        <row r="7157">
          <cell r="E7157" t="str">
            <v>PB20INV2565</v>
          </cell>
          <cell r="F7157" t="str">
            <v>ITeSys Technologies Pvt Ltd/Prime Barcode Solutions</v>
          </cell>
          <cell r="G7157" t="str">
            <v>Secunderabad</v>
          </cell>
        </row>
        <row r="7158">
          <cell r="E7158" t="str">
            <v>PB20INV2565</v>
          </cell>
          <cell r="F7158" t="str">
            <v>ITeSys Technologies Pvt Ltd/Prime Barcode Solutions</v>
          </cell>
          <cell r="G7158" t="str">
            <v>Secunderabad</v>
          </cell>
        </row>
        <row r="7159">
          <cell r="E7159" t="str">
            <v>PB20INV2565</v>
          </cell>
          <cell r="F7159" t="str">
            <v>ITeSys Technologies Pvt Ltd/Prime Barcode Solutions</v>
          </cell>
          <cell r="G7159" t="str">
            <v>Secunderabad</v>
          </cell>
        </row>
        <row r="7160">
          <cell r="E7160" t="str">
            <v>PB20INV2583</v>
          </cell>
          <cell r="F7160" t="str">
            <v>Infoaccords technologies</v>
          </cell>
          <cell r="G7160" t="str">
            <v>Chandigarh</v>
          </cell>
        </row>
        <row r="7161">
          <cell r="E7161" t="str">
            <v>PB20INV2583</v>
          </cell>
          <cell r="F7161" t="str">
            <v>Infoaccords technologies</v>
          </cell>
          <cell r="G7161" t="str">
            <v>Chandigarh</v>
          </cell>
        </row>
        <row r="7162">
          <cell r="E7162" t="str">
            <v>PB20INV2583</v>
          </cell>
          <cell r="F7162" t="str">
            <v>Infoaccords technologies</v>
          </cell>
          <cell r="G7162" t="str">
            <v>Chandigarh</v>
          </cell>
        </row>
        <row r="7163">
          <cell r="E7163" t="str">
            <v>PB20INV2583</v>
          </cell>
          <cell r="F7163" t="str">
            <v>Infoaccords technologies</v>
          </cell>
          <cell r="G7163" t="str">
            <v>Chandigarh</v>
          </cell>
        </row>
        <row r="7164">
          <cell r="E7164" t="str">
            <v>PB20INV2583</v>
          </cell>
          <cell r="F7164" t="str">
            <v>Infoaccords technologies</v>
          </cell>
          <cell r="G7164" t="str">
            <v>Chandigarh</v>
          </cell>
        </row>
        <row r="7165">
          <cell r="E7165" t="str">
            <v>PB20INV2583</v>
          </cell>
          <cell r="F7165" t="str">
            <v>Infoaccords technologies</v>
          </cell>
          <cell r="G7165" t="str">
            <v>Chandigarh</v>
          </cell>
        </row>
        <row r="7166">
          <cell r="E7166" t="str">
            <v>PB20INV2582</v>
          </cell>
          <cell r="F7166" t="str">
            <v>Aegis Infoware Private Limited</v>
          </cell>
          <cell r="G7166" t="str">
            <v>Girgaon</v>
          </cell>
        </row>
        <row r="7167">
          <cell r="E7167" t="str">
            <v>PB20INV2582</v>
          </cell>
          <cell r="F7167" t="str">
            <v>Aegis Infoware Private Limited</v>
          </cell>
          <cell r="G7167" t="str">
            <v>Girgaon</v>
          </cell>
        </row>
        <row r="7168">
          <cell r="E7168" t="str">
            <v>PB20INV2582</v>
          </cell>
          <cell r="F7168" t="str">
            <v>Aegis Infoware Private Limited</v>
          </cell>
          <cell r="G7168" t="str">
            <v>Girgaon</v>
          </cell>
        </row>
        <row r="7169">
          <cell r="E7169" t="str">
            <v>PB20INV2524</v>
          </cell>
          <cell r="F7169" t="str">
            <v>Odyssey Computer Service Pvt ltd/Softnet Technoware Pvt Ltd</v>
          </cell>
          <cell r="G7169" t="str">
            <v>Kolkata/Bhubaneshwar</v>
          </cell>
        </row>
        <row r="7170">
          <cell r="E7170" t="str">
            <v>PB20INV2524</v>
          </cell>
          <cell r="F7170" t="str">
            <v>Odyssey Computer Service Pvt ltd/Softnet Technoware Pvt Ltd</v>
          </cell>
          <cell r="G7170" t="str">
            <v>Kolkata/Bhubaneshwar</v>
          </cell>
        </row>
        <row r="7171">
          <cell r="E7171" t="str">
            <v>PB20INV2524</v>
          </cell>
          <cell r="F7171" t="str">
            <v>Odyssey Computer Service Pvt ltd/Softnet Technoware Pvt Ltd</v>
          </cell>
          <cell r="G7171" t="str">
            <v>Kolkata/Bhubaneshwar</v>
          </cell>
        </row>
        <row r="7172">
          <cell r="E7172" t="str">
            <v>PB20INV2524</v>
          </cell>
          <cell r="F7172" t="str">
            <v>Odyssey Computer Service Pvt ltd/Softnet Technoware Pvt Ltd</v>
          </cell>
          <cell r="G7172" t="str">
            <v>Kolkata/Bhubaneshwar</v>
          </cell>
        </row>
        <row r="7173">
          <cell r="E7173" t="str">
            <v>PB20INV2524</v>
          </cell>
          <cell r="F7173" t="str">
            <v>Odyssey Computer Service Pvt ltd/Softnet Technoware Pvt Ltd</v>
          </cell>
          <cell r="G7173" t="str">
            <v>Kolkata/Bhubaneshwar</v>
          </cell>
        </row>
        <row r="7174">
          <cell r="E7174" t="str">
            <v>PB20INV2586</v>
          </cell>
          <cell r="F7174" t="str">
            <v>Reliance Retail Limited</v>
          </cell>
          <cell r="G7174" t="str">
            <v>New Delhi</v>
          </cell>
        </row>
        <row r="7175">
          <cell r="E7175" t="str">
            <v>PB20INV2585</v>
          </cell>
          <cell r="F7175" t="str">
            <v>Reliance Retail Limited</v>
          </cell>
          <cell r="G7175" t="str">
            <v>Mumbai</v>
          </cell>
        </row>
        <row r="7176">
          <cell r="E7176" t="str">
            <v>PB20INV2590</v>
          </cell>
          <cell r="F7176" t="str">
            <v>Burger king India Pvt Ltd</v>
          </cell>
          <cell r="G7176" t="str">
            <v>New Delhi</v>
          </cell>
        </row>
        <row r="7177">
          <cell r="E7177" t="str">
            <v>PB20INV2596</v>
          </cell>
          <cell r="F7177" t="str">
            <v>Burger king India Pvt Ltd</v>
          </cell>
          <cell r="G7177" t="str">
            <v>Mumbai</v>
          </cell>
        </row>
        <row r="7178">
          <cell r="E7178" t="str">
            <v>PB20INV2591</v>
          </cell>
          <cell r="F7178" t="str">
            <v>Burger king India Pvt Ltd</v>
          </cell>
          <cell r="G7178" t="str">
            <v>New Delhi</v>
          </cell>
        </row>
        <row r="7179">
          <cell r="E7179" t="str">
            <v>PB20INV2592</v>
          </cell>
          <cell r="F7179" t="str">
            <v>Burger king India Pvt Ltd</v>
          </cell>
          <cell r="G7179" t="str">
            <v>Bangalore</v>
          </cell>
        </row>
        <row r="7180">
          <cell r="E7180" t="str">
            <v>PB20INV2593</v>
          </cell>
          <cell r="F7180" t="str">
            <v>Burger king India Pvt Ltd</v>
          </cell>
          <cell r="G7180" t="str">
            <v>Bangalore</v>
          </cell>
        </row>
        <row r="7181">
          <cell r="E7181" t="str">
            <v>PB20INV2594</v>
          </cell>
          <cell r="F7181" t="str">
            <v>Burger king India Pvt Ltd</v>
          </cell>
          <cell r="G7181" t="str">
            <v>Bangalore</v>
          </cell>
        </row>
        <row r="7182">
          <cell r="E7182" t="str">
            <v>PB20INV2595</v>
          </cell>
          <cell r="F7182" t="str">
            <v>Burger king India Pvt Ltd</v>
          </cell>
          <cell r="G7182" t="str">
            <v>Bangalore</v>
          </cell>
        </row>
        <row r="7183">
          <cell r="E7183" t="str">
            <v>PB20INV2589</v>
          </cell>
          <cell r="F7183" t="str">
            <v>Quinta Systems Pvt Ltd</v>
          </cell>
          <cell r="G7183" t="str">
            <v>Bangalore</v>
          </cell>
        </row>
        <row r="7184">
          <cell r="E7184" t="str">
            <v>PB20INV2587</v>
          </cell>
          <cell r="F7184" t="str">
            <v>Quinta Systems Pvt Ltd</v>
          </cell>
          <cell r="G7184" t="str">
            <v>Bangalore</v>
          </cell>
        </row>
        <row r="7185">
          <cell r="E7185" t="str">
            <v>PB20INV2574</v>
          </cell>
          <cell r="F7185" t="str">
            <v>Quinta Systems Pvt Ltd</v>
          </cell>
          <cell r="G7185" t="str">
            <v>Bangalore</v>
          </cell>
        </row>
        <row r="7186">
          <cell r="E7186" t="str">
            <v>PB20INV2575</v>
          </cell>
          <cell r="F7186" t="str">
            <v>Quinta Systems Pvt Ltd</v>
          </cell>
          <cell r="G7186" t="str">
            <v>Bangalore</v>
          </cell>
        </row>
        <row r="7187">
          <cell r="E7187" t="str">
            <v>PB20DC0022</v>
          </cell>
          <cell r="F7187" t="str">
            <v>Smart Solutions</v>
          </cell>
          <cell r="G7187" t="str">
            <v>New Delhi</v>
          </cell>
        </row>
        <row r="7188">
          <cell r="E7188" t="str">
            <v>PB20STKOUT00058</v>
          </cell>
          <cell r="F7188" t="str">
            <v>Posiflex Technology India Pvt ltd</v>
          </cell>
          <cell r="G7188" t="str">
            <v>New Delhi</v>
          </cell>
        </row>
        <row r="7189">
          <cell r="E7189" t="str">
            <v>QB20INV0995</v>
          </cell>
          <cell r="F7189" t="str">
            <v>Instakart Services Private Limited</v>
          </cell>
          <cell r="G7189" t="str">
            <v>Ludhiana</v>
          </cell>
        </row>
        <row r="7190">
          <cell r="E7190" t="str">
            <v>QB20INV0996</v>
          </cell>
          <cell r="F7190" t="str">
            <v>Instakart Services Private Limited</v>
          </cell>
          <cell r="G7190" t="str">
            <v>Malkajgiri</v>
          </cell>
        </row>
        <row r="7191">
          <cell r="E7191" t="str">
            <v>QB20INV1005</v>
          </cell>
          <cell r="F7191" t="str">
            <v>Instakart Services Private Limited</v>
          </cell>
          <cell r="G7191" t="str">
            <v>Chennai</v>
          </cell>
        </row>
        <row r="7192">
          <cell r="E7192" t="str">
            <v>QB20INV0997</v>
          </cell>
          <cell r="F7192" t="str">
            <v>Instakart Services Private Limited</v>
          </cell>
          <cell r="G7192" t="str">
            <v>Hosur</v>
          </cell>
        </row>
        <row r="7193">
          <cell r="E7193" t="str">
            <v>QB20INV1004</v>
          </cell>
          <cell r="F7193" t="str">
            <v>Instakart Services Private Limited</v>
          </cell>
          <cell r="G7193" t="str">
            <v>Malkajgiri</v>
          </cell>
        </row>
        <row r="7194">
          <cell r="E7194" t="str">
            <v>QB20INV0999</v>
          </cell>
          <cell r="F7194" t="str">
            <v>Instakart Services Private Limited</v>
          </cell>
          <cell r="G7194" t="str">
            <v>Haryana</v>
          </cell>
        </row>
        <row r="7195">
          <cell r="E7195" t="str">
            <v>QB20INV1000</v>
          </cell>
          <cell r="F7195" t="str">
            <v>Instakart Services Private Limited</v>
          </cell>
          <cell r="G7195" t="str">
            <v>Thane</v>
          </cell>
        </row>
        <row r="7196">
          <cell r="E7196" t="str">
            <v>QB20INV1001</v>
          </cell>
          <cell r="F7196" t="str">
            <v>Instakart Services Private Limited</v>
          </cell>
          <cell r="G7196" t="str">
            <v>Malkajgiri</v>
          </cell>
        </row>
        <row r="7197">
          <cell r="E7197" t="str">
            <v>QB20INV1002</v>
          </cell>
          <cell r="F7197" t="str">
            <v>Instakart Services Private Limited</v>
          </cell>
          <cell r="G7197" t="str">
            <v>Bangalore</v>
          </cell>
        </row>
        <row r="7198">
          <cell r="E7198" t="str">
            <v>QB20INV0998</v>
          </cell>
          <cell r="F7198" t="str">
            <v>Instakart Services Private Limited</v>
          </cell>
          <cell r="G7198" t="str">
            <v>Hosur</v>
          </cell>
        </row>
        <row r="7199">
          <cell r="E7199" t="str">
            <v>QB20INV0991</v>
          </cell>
          <cell r="F7199" t="str">
            <v>Instakart Services Private Limited</v>
          </cell>
          <cell r="G7199" t="str">
            <v>Haryana</v>
          </cell>
        </row>
        <row r="7200">
          <cell r="E7200" t="str">
            <v>QB20INV0990</v>
          </cell>
          <cell r="F7200" t="str">
            <v>Honestattva IT Solutions Pvt Ltd</v>
          </cell>
          <cell r="G7200" t="str">
            <v>Ahmedabad</v>
          </cell>
        </row>
        <row r="7201">
          <cell r="E7201" t="str">
            <v>QB20INV0990</v>
          </cell>
          <cell r="F7201" t="str">
            <v>Honestattva IT Solutions Pvt Ltd</v>
          </cell>
          <cell r="G7201" t="str">
            <v>Ahmedabad</v>
          </cell>
        </row>
        <row r="7202">
          <cell r="E7202" t="str">
            <v>QB20INV0990</v>
          </cell>
          <cell r="F7202" t="str">
            <v>Honestattva IT Solutions Pvt Ltd</v>
          </cell>
          <cell r="G7202" t="str">
            <v>Ahmedabad</v>
          </cell>
        </row>
        <row r="7203">
          <cell r="E7203" t="str">
            <v>QB20INV0989</v>
          </cell>
          <cell r="F7203" t="str">
            <v>Brainbees Solutions Pvt Ltd</v>
          </cell>
          <cell r="G7203" t="str">
            <v>Pune</v>
          </cell>
        </row>
        <row r="7204">
          <cell r="E7204" t="str">
            <v>PB20INV2560</v>
          </cell>
          <cell r="F7204" t="str">
            <v>Reliance Retail Limited</v>
          </cell>
          <cell r="G7204" t="str">
            <v>Delhi</v>
          </cell>
        </row>
        <row r="7205">
          <cell r="E7205" t="str">
            <v>QB20INV1006</v>
          </cell>
          <cell r="F7205" t="str">
            <v>iAIDC Technologies Priavate Limited</v>
          </cell>
          <cell r="G7205" t="str">
            <v>Pune</v>
          </cell>
        </row>
        <row r="7206">
          <cell r="E7206" t="str">
            <v>QB20INV1006</v>
          </cell>
          <cell r="F7206" t="str">
            <v>iAIDC Technologies Priavate Limited</v>
          </cell>
          <cell r="G7206" t="str">
            <v>Pune</v>
          </cell>
        </row>
        <row r="7207">
          <cell r="E7207" t="str">
            <v>QB20INV1006</v>
          </cell>
          <cell r="F7207" t="str">
            <v>iAIDC Technologies Priavate Limited</v>
          </cell>
          <cell r="G7207" t="str">
            <v>Pune</v>
          </cell>
        </row>
        <row r="7208">
          <cell r="E7208" t="str">
            <v>QB20INV1006</v>
          </cell>
          <cell r="F7208" t="str">
            <v>iAIDC Technologies Priavate Limited</v>
          </cell>
          <cell r="G7208" t="str">
            <v>Pune</v>
          </cell>
        </row>
        <row r="7209">
          <cell r="E7209" t="str">
            <v>PB20INV2474</v>
          </cell>
          <cell r="F7209" t="str">
            <v>PC Technology</v>
          </cell>
          <cell r="G7209" t="str">
            <v>Vijayawada</v>
          </cell>
        </row>
        <row r="7210">
          <cell r="E7210" t="str">
            <v>PB20INV2474</v>
          </cell>
          <cell r="F7210" t="str">
            <v>PC Technology</v>
          </cell>
          <cell r="G7210" t="str">
            <v>Vijayawada</v>
          </cell>
        </row>
        <row r="7211">
          <cell r="E7211" t="str">
            <v>PB20INV2474</v>
          </cell>
          <cell r="F7211" t="str">
            <v>PC Technology</v>
          </cell>
          <cell r="G7211" t="str">
            <v>Vijayawada</v>
          </cell>
        </row>
        <row r="7212">
          <cell r="E7212" t="str">
            <v>PB20INV2603</v>
          </cell>
          <cell r="F7212" t="str">
            <v>Supreme Computers India (P) Ltd</v>
          </cell>
          <cell r="G7212" t="str">
            <v>Chennai</v>
          </cell>
        </row>
        <row r="7213">
          <cell r="E7213" t="str">
            <v>PB20INV2603</v>
          </cell>
          <cell r="F7213" t="str">
            <v>Supreme Computers India (P) Ltd</v>
          </cell>
          <cell r="G7213" t="str">
            <v>Chennai</v>
          </cell>
        </row>
        <row r="7214">
          <cell r="E7214" t="str">
            <v>PB20INV2603</v>
          </cell>
          <cell r="F7214" t="str">
            <v>Supreme Computers India (P) Ltd</v>
          </cell>
          <cell r="G7214" t="str">
            <v>Chennai</v>
          </cell>
        </row>
        <row r="7215">
          <cell r="E7215" t="str">
            <v>PB20INV2597</v>
          </cell>
          <cell r="F7215" t="str">
            <v>Smart Solutions</v>
          </cell>
          <cell r="G7215" t="str">
            <v>New Delhi</v>
          </cell>
        </row>
        <row r="7216">
          <cell r="E7216" t="str">
            <v>PB20INV2597</v>
          </cell>
          <cell r="F7216" t="str">
            <v>Smart Solutions</v>
          </cell>
          <cell r="G7216" t="str">
            <v>New Delhi</v>
          </cell>
        </row>
        <row r="7217">
          <cell r="E7217" t="str">
            <v>PB20INV2600</v>
          </cell>
          <cell r="F7217" t="str">
            <v>MSP Retail Pvt Ltd</v>
          </cell>
          <cell r="G7217" t="str">
            <v>Cochin</v>
          </cell>
        </row>
        <row r="7218">
          <cell r="E7218" t="str">
            <v>PB20INV2600</v>
          </cell>
          <cell r="F7218" t="str">
            <v>MSP Retail Pvt Ltd</v>
          </cell>
          <cell r="G7218" t="str">
            <v>Cochin</v>
          </cell>
        </row>
        <row r="7219">
          <cell r="E7219" t="str">
            <v>PB20INV2600</v>
          </cell>
          <cell r="F7219" t="str">
            <v>MSP Retail Pvt Ltd</v>
          </cell>
          <cell r="G7219" t="str">
            <v>Cochin</v>
          </cell>
        </row>
        <row r="7220">
          <cell r="E7220" t="str">
            <v>PB20INV2600</v>
          </cell>
          <cell r="F7220" t="str">
            <v>MSP Retail Pvt Ltd</v>
          </cell>
          <cell r="G7220" t="str">
            <v>Cochin</v>
          </cell>
        </row>
        <row r="7221">
          <cell r="E7221" t="str">
            <v>PB20INV2600</v>
          </cell>
          <cell r="F7221" t="str">
            <v>MSP Retail Pvt Ltd</v>
          </cell>
          <cell r="G7221" t="str">
            <v>Cochin</v>
          </cell>
        </row>
        <row r="7222">
          <cell r="E7222" t="str">
            <v>PB20INV2600</v>
          </cell>
          <cell r="F7222" t="str">
            <v>MSP Retail Pvt Ltd</v>
          </cell>
          <cell r="G7222" t="str">
            <v>Cochin</v>
          </cell>
        </row>
        <row r="7223">
          <cell r="E7223" t="str">
            <v>PB20INV2600</v>
          </cell>
          <cell r="F7223" t="str">
            <v>MSP Retail Pvt Ltd</v>
          </cell>
          <cell r="G7223" t="str">
            <v>Cochin</v>
          </cell>
        </row>
        <row r="7224">
          <cell r="E7224" t="str">
            <v>PB20INV2600</v>
          </cell>
          <cell r="F7224" t="str">
            <v>MSP Retail Pvt Ltd</v>
          </cell>
          <cell r="G7224" t="str">
            <v>Cochin</v>
          </cell>
        </row>
        <row r="7225">
          <cell r="E7225" t="str">
            <v>PB20INV2600</v>
          </cell>
          <cell r="F7225" t="str">
            <v>MSP Retail Pvt Ltd</v>
          </cell>
          <cell r="G7225" t="str">
            <v>Cochin</v>
          </cell>
        </row>
        <row r="7226">
          <cell r="E7226" t="str">
            <v>PB20INV2600</v>
          </cell>
          <cell r="F7226" t="str">
            <v>MSP Retail Pvt Ltd</v>
          </cell>
          <cell r="G7226" t="str">
            <v>Cochin</v>
          </cell>
        </row>
        <row r="7227">
          <cell r="E7227" t="str">
            <v>PB20INV2600</v>
          </cell>
          <cell r="F7227" t="str">
            <v>MSP Retail Pvt Ltd</v>
          </cell>
          <cell r="G7227" t="str">
            <v>Cochin</v>
          </cell>
        </row>
        <row r="7228">
          <cell r="E7228" t="str">
            <v>PB20INV2605</v>
          </cell>
          <cell r="F7228" t="str">
            <v>Supreme Computers India (P) Ltd</v>
          </cell>
          <cell r="G7228" t="str">
            <v>Chennai</v>
          </cell>
        </row>
        <row r="7229">
          <cell r="E7229" t="str">
            <v>PB20INV2605</v>
          </cell>
          <cell r="F7229" t="str">
            <v>Supreme Computers India (P) Ltd</v>
          </cell>
          <cell r="G7229" t="str">
            <v>Chennai</v>
          </cell>
        </row>
        <row r="7230">
          <cell r="E7230" t="str">
            <v>PB20INV2605</v>
          </cell>
          <cell r="F7230" t="str">
            <v>Supreme Computers India (P) Ltd</v>
          </cell>
          <cell r="G7230" t="str">
            <v>Chennai</v>
          </cell>
        </row>
        <row r="7231">
          <cell r="E7231" t="str">
            <v>PB20INV2608</v>
          </cell>
          <cell r="F7231" t="str">
            <v>Smart Solutions</v>
          </cell>
          <cell r="G7231" t="str">
            <v>New Delhi</v>
          </cell>
        </row>
        <row r="7232">
          <cell r="E7232" t="str">
            <v>PB20INV2608</v>
          </cell>
          <cell r="F7232" t="str">
            <v>Smart Solutions</v>
          </cell>
          <cell r="G7232" t="str">
            <v>New Delhi</v>
          </cell>
        </row>
        <row r="7233">
          <cell r="E7233" t="str">
            <v>PB20INV2607</v>
          </cell>
          <cell r="F7233" t="str">
            <v xml:space="preserve">Jaikrishna Systems </v>
          </cell>
          <cell r="G7233" t="str">
            <v>Coimbatore</v>
          </cell>
        </row>
        <row r="7234">
          <cell r="E7234" t="str">
            <v>PB20INV2607</v>
          </cell>
          <cell r="F7234" t="str">
            <v xml:space="preserve">Jaikrishna Systems </v>
          </cell>
          <cell r="G7234" t="str">
            <v>Coimbatore</v>
          </cell>
        </row>
        <row r="7235">
          <cell r="E7235" t="str">
            <v>PB20INV2607</v>
          </cell>
          <cell r="F7235" t="str">
            <v xml:space="preserve">Jaikrishna Systems </v>
          </cell>
          <cell r="G7235" t="str">
            <v>Coimbatore</v>
          </cell>
        </row>
        <row r="7236">
          <cell r="E7236" t="str">
            <v>PB20INV2607</v>
          </cell>
          <cell r="F7236" t="str">
            <v xml:space="preserve">Jaikrishna Systems </v>
          </cell>
          <cell r="G7236" t="str">
            <v>Coimbatore</v>
          </cell>
        </row>
        <row r="7237">
          <cell r="E7237" t="str">
            <v>PB20INV2607</v>
          </cell>
          <cell r="F7237" t="str">
            <v xml:space="preserve">Jaikrishna Systems </v>
          </cell>
          <cell r="G7237" t="str">
            <v>Coimbatore</v>
          </cell>
        </row>
        <row r="7238">
          <cell r="E7238" t="str">
            <v>PB20INV2599</v>
          </cell>
          <cell r="F7238" t="str">
            <v>Supreme Computers India (P) Ltd/Touchline Technologies Pvt Ltd</v>
          </cell>
          <cell r="G7238" t="str">
            <v>Thiruvananthapuram</v>
          </cell>
        </row>
        <row r="7239">
          <cell r="E7239" t="str">
            <v>PB20INV2599</v>
          </cell>
          <cell r="F7239" t="str">
            <v>Supreme Computers India (P) Ltd/Touchline Technologies Pvt Ltd</v>
          </cell>
          <cell r="G7239" t="str">
            <v>Thiruvananthapuram</v>
          </cell>
        </row>
        <row r="7240">
          <cell r="E7240" t="str">
            <v>PB20INV2599</v>
          </cell>
          <cell r="F7240" t="str">
            <v>Supreme Computers India (P) Ltd/Touchline Technologies Pvt Ltd</v>
          </cell>
          <cell r="G7240" t="str">
            <v>Thiruvananthapuram</v>
          </cell>
        </row>
        <row r="7241">
          <cell r="E7241" t="str">
            <v>PB20INV2599</v>
          </cell>
          <cell r="F7241" t="str">
            <v>Supreme Computers India (P) Ltd/Touchline Technologies Pvt Ltd</v>
          </cell>
          <cell r="G7241" t="str">
            <v>Thiruvananthapuram</v>
          </cell>
        </row>
        <row r="7242">
          <cell r="E7242" t="str">
            <v>PB20INV2599</v>
          </cell>
          <cell r="F7242" t="str">
            <v>Supreme Computers India (P) Ltd/Touchline Technologies Pvt Ltd</v>
          </cell>
          <cell r="G7242" t="str">
            <v>Thiruvananthapuram</v>
          </cell>
        </row>
        <row r="7243">
          <cell r="E7243" t="str">
            <v>PB20INV2601</v>
          </cell>
          <cell r="F7243" t="str">
            <v>Supreme Computers India (P) Ltd/Touchline Technologies Pvt Ltd</v>
          </cell>
          <cell r="G7243" t="str">
            <v>Kozhikode</v>
          </cell>
        </row>
        <row r="7244">
          <cell r="E7244" t="str">
            <v>PB20INV2601</v>
          </cell>
          <cell r="F7244" t="str">
            <v>Supreme Computers India (P) Ltd/Touchline Technologies Pvt Ltd</v>
          </cell>
          <cell r="G7244" t="str">
            <v>Kozhikode</v>
          </cell>
        </row>
        <row r="7245">
          <cell r="E7245" t="str">
            <v>PB20INV2601</v>
          </cell>
          <cell r="F7245" t="str">
            <v>Supreme Computers India (P) Ltd/Touchline Technologies Pvt Ltd</v>
          </cell>
          <cell r="G7245" t="str">
            <v>Kozhikode</v>
          </cell>
        </row>
        <row r="7246">
          <cell r="E7246" t="str">
            <v>PB20INV2601</v>
          </cell>
          <cell r="F7246" t="str">
            <v>Supreme Computers India (P) Ltd/Touchline Technologies Pvt Ltd</v>
          </cell>
          <cell r="G7246" t="str">
            <v>Kozhikode</v>
          </cell>
        </row>
        <row r="7247">
          <cell r="E7247" t="str">
            <v>PB20INV2601</v>
          </cell>
          <cell r="F7247" t="str">
            <v>Supreme Computers India (P) Ltd/Touchline Technologies Pvt Ltd</v>
          </cell>
          <cell r="G7247" t="str">
            <v>Kozhikode</v>
          </cell>
        </row>
        <row r="7248">
          <cell r="E7248" t="str">
            <v>PB20INV2612</v>
          </cell>
          <cell r="F7248" t="str">
            <v>Turbonet Systems Private Limited</v>
          </cell>
          <cell r="G7248" t="str">
            <v>Mumbai</v>
          </cell>
        </row>
        <row r="7249">
          <cell r="E7249" t="str">
            <v>PB20INV2612</v>
          </cell>
          <cell r="F7249" t="str">
            <v>Turbonet Systems Private Limited</v>
          </cell>
          <cell r="G7249" t="str">
            <v>Mumbai</v>
          </cell>
        </row>
        <row r="7250">
          <cell r="E7250" t="str">
            <v>PB20INV2612</v>
          </cell>
          <cell r="F7250" t="str">
            <v>Turbonet Systems Private Limited</v>
          </cell>
          <cell r="G7250" t="str">
            <v>Mumbai</v>
          </cell>
        </row>
        <row r="7251">
          <cell r="E7251" t="str">
            <v>PB20INV2612</v>
          </cell>
          <cell r="F7251" t="str">
            <v>Turbonet Systems Private Limited</v>
          </cell>
          <cell r="G7251" t="str">
            <v>Mumbai</v>
          </cell>
        </row>
        <row r="7252">
          <cell r="E7252" t="str">
            <v>PB20INV2612</v>
          </cell>
          <cell r="F7252" t="str">
            <v>Turbonet Systems Private Limited</v>
          </cell>
          <cell r="G7252" t="str">
            <v>Mumbai</v>
          </cell>
        </row>
        <row r="7253">
          <cell r="E7253" t="str">
            <v>PB20INV2610</v>
          </cell>
          <cell r="F7253" t="str">
            <v>Hardcastle Restaurants Pvt Ltd</v>
          </cell>
          <cell r="G7253" t="str">
            <v>Kanchipuram</v>
          </cell>
        </row>
        <row r="7254">
          <cell r="E7254" t="str">
            <v>PB20INV2610</v>
          </cell>
          <cell r="F7254" t="str">
            <v>Hardcastle Restaurants Pvt Ltd</v>
          </cell>
          <cell r="G7254" t="str">
            <v>Kanchipuram</v>
          </cell>
        </row>
        <row r="7255">
          <cell r="E7255" t="str">
            <v>PB20INV2610</v>
          </cell>
          <cell r="F7255" t="str">
            <v>Hardcastle Restaurants Pvt Ltd</v>
          </cell>
          <cell r="G7255" t="str">
            <v>Kanchipuram</v>
          </cell>
        </row>
        <row r="7256">
          <cell r="E7256" t="str">
            <v>PB20INV2611</v>
          </cell>
          <cell r="F7256" t="str">
            <v>Hardcastle Restaurants Pvt Ltd</v>
          </cell>
          <cell r="G7256" t="str">
            <v>Chennai</v>
          </cell>
        </row>
        <row r="7257">
          <cell r="E7257" t="str">
            <v>PB20INV2611</v>
          </cell>
          <cell r="F7257" t="str">
            <v>Hardcastle Restaurants Pvt Ltd</v>
          </cell>
          <cell r="G7257" t="str">
            <v>Chennai</v>
          </cell>
        </row>
        <row r="7258">
          <cell r="E7258" t="str">
            <v>PB20INV2611</v>
          </cell>
          <cell r="F7258" t="str">
            <v>Hardcastle Restaurants Pvt Ltd</v>
          </cell>
          <cell r="G7258" t="str">
            <v>Chennai</v>
          </cell>
        </row>
        <row r="7259">
          <cell r="E7259" t="str">
            <v>PB20INV2611</v>
          </cell>
          <cell r="F7259" t="str">
            <v>Hardcastle Restaurants Pvt Ltd</v>
          </cell>
          <cell r="G7259" t="str">
            <v>Chennai</v>
          </cell>
        </row>
        <row r="7260">
          <cell r="E7260" t="str">
            <v>PB20INV2604</v>
          </cell>
          <cell r="F7260" t="str">
            <v>Quinta Systems Pvt Ltd</v>
          </cell>
          <cell r="G7260" t="str">
            <v>Bangalore</v>
          </cell>
        </row>
        <row r="7261">
          <cell r="E7261" t="str">
            <v>PB20INV2519</v>
          </cell>
          <cell r="F7261" t="str">
            <v xml:space="preserve">T.S Info Systems </v>
          </cell>
          <cell r="G7261" t="str">
            <v>Chennai</v>
          </cell>
        </row>
        <row r="7262">
          <cell r="E7262" t="str">
            <v>PB20INV2519</v>
          </cell>
          <cell r="F7262" t="str">
            <v xml:space="preserve">T.S Info Systems </v>
          </cell>
          <cell r="G7262" t="str">
            <v>Chennai</v>
          </cell>
        </row>
        <row r="7263">
          <cell r="E7263" t="str">
            <v>PB20INV2519</v>
          </cell>
          <cell r="F7263" t="str">
            <v xml:space="preserve">T.S Info Systems </v>
          </cell>
          <cell r="G7263" t="str">
            <v>Chennai</v>
          </cell>
        </row>
        <row r="7264">
          <cell r="E7264" t="str">
            <v>PB20INV2519</v>
          </cell>
          <cell r="F7264" t="str">
            <v xml:space="preserve">T.S Info Systems </v>
          </cell>
          <cell r="G7264" t="str">
            <v>Chennai</v>
          </cell>
        </row>
        <row r="7265">
          <cell r="E7265" t="str">
            <v>PB20INV2519</v>
          </cell>
          <cell r="F7265" t="str">
            <v xml:space="preserve">T.S Info Systems </v>
          </cell>
          <cell r="G7265" t="str">
            <v>Chennai</v>
          </cell>
        </row>
        <row r="7266">
          <cell r="E7266" t="str">
            <v>PB20INV2519</v>
          </cell>
          <cell r="F7266" t="str">
            <v xml:space="preserve">T.S Info Systems </v>
          </cell>
          <cell r="G7266" t="str">
            <v>Chennai</v>
          </cell>
        </row>
        <row r="7267">
          <cell r="E7267" t="str">
            <v>PB20INV2606</v>
          </cell>
          <cell r="F7267" t="str">
            <v>Infodot Technologies</v>
          </cell>
          <cell r="G7267" t="str">
            <v>Bangalore</v>
          </cell>
        </row>
        <row r="7268">
          <cell r="E7268" t="str">
            <v>BLR/OP/2021/0362</v>
          </cell>
          <cell r="F7268" t="str">
            <v>Posiflex Technology India Pvt ltd</v>
          </cell>
          <cell r="G7268" t="str">
            <v>Bangalore</v>
          </cell>
        </row>
        <row r="7269">
          <cell r="E7269" t="str">
            <v>QBLR/NR/2021/0231</v>
          </cell>
          <cell r="F7269" t="str">
            <v>Instakart Services Private Limited</v>
          </cell>
          <cell r="G7269" t="str">
            <v>Haryana</v>
          </cell>
        </row>
        <row r="7270">
          <cell r="E7270" t="str">
            <v>QB20INV1003</v>
          </cell>
          <cell r="F7270" t="str">
            <v>Instakart Services Private Limited</v>
          </cell>
          <cell r="G7270" t="str">
            <v>Nelmangla</v>
          </cell>
        </row>
        <row r="7271">
          <cell r="E7271" t="str">
            <v>QB20INV0992</v>
          </cell>
          <cell r="F7271" t="str">
            <v>Instakart Services Private Limited</v>
          </cell>
          <cell r="G7271" t="str">
            <v>Kolkata</v>
          </cell>
        </row>
        <row r="7272">
          <cell r="E7272" t="str">
            <v>QB20INV0993</v>
          </cell>
          <cell r="F7272" t="str">
            <v>Instakart Services Private Limited</v>
          </cell>
          <cell r="G7272" t="str">
            <v>Hooghly</v>
          </cell>
        </row>
        <row r="7273">
          <cell r="E7273" t="str">
            <v>QB20INV0994</v>
          </cell>
          <cell r="F7273" t="str">
            <v>Instakart Services Private Limited</v>
          </cell>
          <cell r="G7273" t="str">
            <v>Hooghly</v>
          </cell>
        </row>
        <row r="7274">
          <cell r="E7274" t="str">
            <v>PB20INV2598</v>
          </cell>
          <cell r="F7274" t="str">
            <v>Reliance Retail Limited</v>
          </cell>
          <cell r="G7274" t="str">
            <v>Bangalore</v>
          </cell>
        </row>
        <row r="7275">
          <cell r="E7275" t="str">
            <v>PB20INV2614</v>
          </cell>
          <cell r="F7275" t="str">
            <v>Smart Solutions</v>
          </cell>
          <cell r="G7275" t="str">
            <v>New Delhi</v>
          </cell>
        </row>
        <row r="7276">
          <cell r="E7276" t="str">
            <v>PB20INV2614</v>
          </cell>
          <cell r="F7276" t="str">
            <v>Smart Solutions</v>
          </cell>
          <cell r="G7276" t="str">
            <v>New Delhi</v>
          </cell>
        </row>
        <row r="7277">
          <cell r="E7277" t="str">
            <v>PB20INV2614</v>
          </cell>
          <cell r="F7277" t="str">
            <v>Smart Solutions</v>
          </cell>
          <cell r="G7277" t="str">
            <v>New Delhi</v>
          </cell>
        </row>
        <row r="7278">
          <cell r="E7278" t="str">
            <v>PB20INV2614</v>
          </cell>
          <cell r="F7278" t="str">
            <v>Smart Solutions</v>
          </cell>
          <cell r="G7278" t="str">
            <v>New Delhi</v>
          </cell>
        </row>
        <row r="7279">
          <cell r="E7279" t="str">
            <v>PB20INV2614</v>
          </cell>
          <cell r="F7279" t="str">
            <v>Smart Solutions</v>
          </cell>
          <cell r="G7279" t="str">
            <v>New Delhi</v>
          </cell>
        </row>
        <row r="7280">
          <cell r="E7280" t="str">
            <v>PB20INV2614</v>
          </cell>
          <cell r="F7280" t="str">
            <v>Smart Solutions</v>
          </cell>
          <cell r="G7280" t="str">
            <v>New Delhi</v>
          </cell>
        </row>
        <row r="7281">
          <cell r="E7281" t="str">
            <v>PB20INV2619</v>
          </cell>
          <cell r="F7281" t="str">
            <v>Aegis Infoware Private Limited</v>
          </cell>
          <cell r="G7281" t="str">
            <v>Ahmedabad</v>
          </cell>
        </row>
        <row r="7282">
          <cell r="E7282" t="str">
            <v>PB20INV2619</v>
          </cell>
          <cell r="F7282" t="str">
            <v>Aegis Infoware Private Limited</v>
          </cell>
          <cell r="G7282" t="str">
            <v>Ahmedabad</v>
          </cell>
        </row>
        <row r="7283">
          <cell r="E7283" t="str">
            <v>PB20INV2622</v>
          </cell>
          <cell r="F7283" t="str">
            <v>Sanbees Hotel Pvt Ltd</v>
          </cell>
          <cell r="G7283" t="str">
            <v>Coimbatore</v>
          </cell>
        </row>
        <row r="7284">
          <cell r="E7284" t="str">
            <v>PB20INV2622</v>
          </cell>
          <cell r="F7284" t="str">
            <v>Sanbees Hotel Pvt Ltd</v>
          </cell>
          <cell r="G7284" t="str">
            <v>Coimbatore</v>
          </cell>
        </row>
        <row r="7285">
          <cell r="E7285" t="str">
            <v>PB20INV2622</v>
          </cell>
          <cell r="F7285" t="str">
            <v>Sanbees Hotel Pvt Ltd</v>
          </cell>
          <cell r="G7285" t="str">
            <v>Coimbatore</v>
          </cell>
        </row>
        <row r="7286">
          <cell r="E7286" t="str">
            <v>PB20INV2622</v>
          </cell>
          <cell r="F7286" t="str">
            <v>Sanbees Hotel Pvt Ltd</v>
          </cell>
          <cell r="G7286" t="str">
            <v>Coimbatore</v>
          </cell>
        </row>
        <row r="7287">
          <cell r="E7287" t="str">
            <v>PB20INV2622</v>
          </cell>
          <cell r="F7287" t="str">
            <v>Sanbees Hotel Pvt Ltd</v>
          </cell>
          <cell r="G7287" t="str">
            <v>Coimbatore</v>
          </cell>
        </row>
        <row r="7288">
          <cell r="E7288" t="str">
            <v>PB20INV2622</v>
          </cell>
          <cell r="F7288" t="str">
            <v>Sanbees Hotel Pvt Ltd</v>
          </cell>
          <cell r="G7288" t="str">
            <v>Coimbatore</v>
          </cell>
        </row>
        <row r="7289">
          <cell r="E7289" t="str">
            <v>PB20INV2622</v>
          </cell>
          <cell r="F7289" t="str">
            <v>Sanbees Hotel Pvt Ltd</v>
          </cell>
          <cell r="G7289" t="str">
            <v>Coimbatore</v>
          </cell>
        </row>
        <row r="7290">
          <cell r="E7290" t="str">
            <v>PB20INV2622</v>
          </cell>
          <cell r="F7290" t="str">
            <v>Sanbees Hotel Pvt Ltd</v>
          </cell>
          <cell r="G7290" t="str">
            <v>Coimbatore</v>
          </cell>
        </row>
        <row r="7291">
          <cell r="E7291" t="str">
            <v>PB20INV2622</v>
          </cell>
          <cell r="F7291" t="str">
            <v>Sanbees Hotel Pvt Ltd</v>
          </cell>
          <cell r="G7291" t="str">
            <v>Coimbatore</v>
          </cell>
        </row>
        <row r="7292">
          <cell r="E7292" t="str">
            <v>PB20INV2622</v>
          </cell>
          <cell r="F7292" t="str">
            <v>Sanbees Hotel Pvt Ltd</v>
          </cell>
          <cell r="G7292" t="str">
            <v>Coimbatore</v>
          </cell>
        </row>
        <row r="7293">
          <cell r="E7293" t="str">
            <v>PB20INV2622</v>
          </cell>
          <cell r="F7293" t="str">
            <v>Sanbees Hotel Pvt Ltd</v>
          </cell>
          <cell r="G7293" t="str">
            <v>Coimbatore</v>
          </cell>
        </row>
        <row r="7294">
          <cell r="E7294" t="str">
            <v>PB20INV2622</v>
          </cell>
          <cell r="F7294" t="str">
            <v>Sanbees Hotel Pvt Ltd</v>
          </cell>
          <cell r="G7294" t="str">
            <v>Coimbatore</v>
          </cell>
        </row>
        <row r="7295">
          <cell r="E7295" t="str">
            <v>PB20INV2626</v>
          </cell>
          <cell r="F7295" t="str">
            <v>Equinox India Enterprises</v>
          </cell>
          <cell r="G7295" t="str">
            <v>Goa</v>
          </cell>
        </row>
        <row r="7296">
          <cell r="E7296" t="str">
            <v>PB20INV2626</v>
          </cell>
          <cell r="F7296" t="str">
            <v>Equinox India Enterprises</v>
          </cell>
          <cell r="G7296" t="str">
            <v>Goa</v>
          </cell>
        </row>
        <row r="7297">
          <cell r="E7297" t="str">
            <v>PB20INV2630</v>
          </cell>
          <cell r="F7297" t="str">
            <v>Hardcastle Restaurants Pvt Ltd</v>
          </cell>
          <cell r="G7297" t="str">
            <v>Hyderabad</v>
          </cell>
        </row>
        <row r="7298">
          <cell r="E7298" t="str">
            <v>PB20INV2627</v>
          </cell>
          <cell r="F7298" t="str">
            <v>Hardcastle Restaurants Pvt Ltd</v>
          </cell>
          <cell r="G7298" t="str">
            <v>Vadodara</v>
          </cell>
        </row>
        <row r="7299">
          <cell r="E7299" t="str">
            <v>PB20INV2627</v>
          </cell>
          <cell r="F7299" t="str">
            <v>Hardcastle Restaurants Pvt Ltd</v>
          </cell>
          <cell r="G7299" t="str">
            <v>Vadodara</v>
          </cell>
        </row>
        <row r="7300">
          <cell r="E7300" t="str">
            <v>PB20INV2627</v>
          </cell>
          <cell r="F7300" t="str">
            <v>Hardcastle Restaurants Pvt Ltd</v>
          </cell>
          <cell r="G7300" t="str">
            <v>Vadodara</v>
          </cell>
        </row>
        <row r="7301">
          <cell r="E7301" t="str">
            <v>PB20INV2627</v>
          </cell>
          <cell r="F7301" t="str">
            <v>Hardcastle Restaurants Pvt Ltd</v>
          </cell>
          <cell r="G7301" t="str">
            <v>Vadodara</v>
          </cell>
        </row>
        <row r="7302">
          <cell r="E7302" t="str">
            <v>PB20INV2629</v>
          </cell>
          <cell r="F7302" t="str">
            <v>Tech Ridge Solutions Private Limited</v>
          </cell>
          <cell r="G7302" t="str">
            <v>Kolkata</v>
          </cell>
        </row>
        <row r="7303">
          <cell r="E7303" t="str">
            <v>PB20INV2629</v>
          </cell>
          <cell r="F7303" t="str">
            <v>Tech Ridge Solutions Private Limited</v>
          </cell>
          <cell r="G7303" t="str">
            <v>Kolkata</v>
          </cell>
        </row>
        <row r="7304">
          <cell r="E7304" t="str">
            <v>PB20INV2631</v>
          </cell>
          <cell r="F7304" t="str">
            <v>Hardcastle Restaurants Pvt Ltd</v>
          </cell>
          <cell r="G7304" t="str">
            <v>Aurangabad</v>
          </cell>
        </row>
        <row r="7305">
          <cell r="E7305" t="str">
            <v>PB20INV2624</v>
          </cell>
          <cell r="F7305" t="str">
            <v>ITeSys Technologies Pvt Ltd/Paramount Office Systems Pvt Ltd</v>
          </cell>
          <cell r="G7305" t="str">
            <v>Vishakapatnam</v>
          </cell>
        </row>
        <row r="7306">
          <cell r="E7306" t="str">
            <v>PB20INV2624</v>
          </cell>
          <cell r="F7306" t="str">
            <v>ITeSys Technologies Pvt Ltd/Paramount Office Systems Pvt Ltd</v>
          </cell>
          <cell r="G7306" t="str">
            <v>Vishakapatnam</v>
          </cell>
        </row>
        <row r="7307">
          <cell r="E7307" t="str">
            <v>PB20INV2624</v>
          </cell>
          <cell r="F7307" t="str">
            <v>ITeSys Technologies Pvt Ltd/Paramount Office Systems Pvt Ltd</v>
          </cell>
          <cell r="G7307" t="str">
            <v>Vishakapatnam</v>
          </cell>
        </row>
        <row r="7308">
          <cell r="E7308" t="str">
            <v>PB20INV2625</v>
          </cell>
          <cell r="F7308" t="str">
            <v>ITeSys Technologies Pvt Ltd/Paramount Office Systems Pvt Ltd</v>
          </cell>
          <cell r="G7308" t="str">
            <v>Vishakapatnam</v>
          </cell>
        </row>
        <row r="7309">
          <cell r="E7309" t="str">
            <v>PB20INV2625</v>
          </cell>
          <cell r="F7309" t="str">
            <v>ITeSys Technologies Pvt Ltd/Paramount Office Systems Pvt Ltd</v>
          </cell>
          <cell r="G7309" t="str">
            <v>Vishakapatnam</v>
          </cell>
        </row>
        <row r="7310">
          <cell r="E7310" t="str">
            <v>PB20INV2617</v>
          </cell>
          <cell r="F7310" t="str">
            <v>Trent Hypermarket Private limited</v>
          </cell>
          <cell r="G7310" t="str">
            <v>Bangalore</v>
          </cell>
        </row>
        <row r="7311">
          <cell r="E7311" t="str">
            <v>PB20INV2602</v>
          </cell>
          <cell r="F7311" t="str">
            <v>E-Connect Solutions Pvt Ltd</v>
          </cell>
          <cell r="G7311" t="str">
            <v>Udaipur</v>
          </cell>
        </row>
        <row r="7312">
          <cell r="E7312" t="str">
            <v>PB20INV2602</v>
          </cell>
          <cell r="F7312" t="str">
            <v>E-Connect Solutions Pvt Ltd</v>
          </cell>
          <cell r="G7312" t="str">
            <v>Udaipur</v>
          </cell>
        </row>
        <row r="7313">
          <cell r="E7313" t="str">
            <v>PB20INV2602</v>
          </cell>
          <cell r="F7313" t="str">
            <v>E-Connect Solutions Pvt Ltd</v>
          </cell>
          <cell r="G7313" t="str">
            <v>Udaipur</v>
          </cell>
        </row>
        <row r="7314">
          <cell r="E7314" t="str">
            <v>PB20INV2602</v>
          </cell>
          <cell r="F7314" t="str">
            <v>E-Connect Solutions Pvt Ltd</v>
          </cell>
          <cell r="G7314" t="str">
            <v>Udaipur</v>
          </cell>
        </row>
        <row r="7315">
          <cell r="E7315" t="str">
            <v>PB20INV2602</v>
          </cell>
          <cell r="F7315" t="str">
            <v>E-Connect Solutions Pvt Ltd</v>
          </cell>
          <cell r="G7315" t="str">
            <v>Udaipur</v>
          </cell>
        </row>
        <row r="7316">
          <cell r="E7316" t="str">
            <v>PB20INV2628</v>
          </cell>
          <cell r="F7316" t="str">
            <v>ITeSys Technologies Pvt Ltd/Prime Barcode Solutions</v>
          </cell>
          <cell r="G7316" t="str">
            <v>Secunderabad</v>
          </cell>
        </row>
        <row r="7317">
          <cell r="E7317" t="str">
            <v>PB20INV2628</v>
          </cell>
          <cell r="F7317" t="str">
            <v>ITeSys Technologies Pvt Ltd/Prime Barcode Solutions</v>
          </cell>
          <cell r="G7317" t="str">
            <v>Secunderabad</v>
          </cell>
        </row>
        <row r="7318">
          <cell r="E7318" t="str">
            <v>PB20INV2628</v>
          </cell>
          <cell r="F7318" t="str">
            <v>ITeSys Technologies Pvt Ltd/Prime Barcode Solutions</v>
          </cell>
          <cell r="G7318" t="str">
            <v>Secunderabad</v>
          </cell>
        </row>
        <row r="7319">
          <cell r="E7319" t="str">
            <v>PB20INV2628</v>
          </cell>
          <cell r="F7319" t="str">
            <v>ITeSys Technologies Pvt Ltd/Prime Barcode Solutions</v>
          </cell>
          <cell r="G7319" t="str">
            <v>Secunderabad</v>
          </cell>
        </row>
        <row r="7320">
          <cell r="E7320" t="str">
            <v>PB20INV2628</v>
          </cell>
          <cell r="F7320" t="str">
            <v>ITeSys Technologies Pvt Ltd/Prime Barcode Solutions</v>
          </cell>
          <cell r="G7320" t="str">
            <v>Secunderabad</v>
          </cell>
        </row>
        <row r="7321">
          <cell r="E7321" t="str">
            <v>PB20INV2628</v>
          </cell>
          <cell r="F7321" t="str">
            <v>ITeSys Technologies Pvt Ltd/Prime Barcode Solutions</v>
          </cell>
          <cell r="G7321" t="str">
            <v>Secunderabad</v>
          </cell>
        </row>
        <row r="7322">
          <cell r="E7322" t="str">
            <v>PB20INV2628</v>
          </cell>
          <cell r="F7322" t="str">
            <v>ITeSys Technologies Pvt Ltd/Prime Barcode Solutions</v>
          </cell>
          <cell r="G7322" t="str">
            <v>Secunderabad</v>
          </cell>
        </row>
        <row r="7323">
          <cell r="E7323" t="str">
            <v>PB20INV2634</v>
          </cell>
          <cell r="F7323" t="str">
            <v>Trent Hypermarket Private limited</v>
          </cell>
          <cell r="G7323" t="str">
            <v>Bangalore</v>
          </cell>
        </row>
        <row r="7324">
          <cell r="E7324" t="str">
            <v>PB20INV2635</v>
          </cell>
          <cell r="F7324" t="str">
            <v>Aegis Infoware Private Limited</v>
          </cell>
          <cell r="G7324" t="str">
            <v>Vadodara</v>
          </cell>
        </row>
        <row r="7325">
          <cell r="E7325" t="str">
            <v>PB20INV2635</v>
          </cell>
          <cell r="F7325" t="str">
            <v>Aegis Infoware Private Limited</v>
          </cell>
          <cell r="G7325" t="str">
            <v>Vadodara</v>
          </cell>
        </row>
        <row r="7326">
          <cell r="E7326" t="str">
            <v>PB20INV2635</v>
          </cell>
          <cell r="F7326" t="str">
            <v>Aegis Infoware Private Limited</v>
          </cell>
          <cell r="G7326" t="str">
            <v>Vadodara</v>
          </cell>
        </row>
        <row r="7327">
          <cell r="E7327" t="str">
            <v>PB20INV2635</v>
          </cell>
          <cell r="F7327" t="str">
            <v>Aegis Infoware Private Limited</v>
          </cell>
          <cell r="G7327" t="str">
            <v>Vadodara</v>
          </cell>
        </row>
        <row r="7328">
          <cell r="E7328" t="str">
            <v>PB20INV2638</v>
          </cell>
          <cell r="F7328" t="str">
            <v>Aegis Infoware Private Limited</v>
          </cell>
          <cell r="G7328" t="str">
            <v>Rajkot</v>
          </cell>
        </row>
        <row r="7329">
          <cell r="E7329" t="str">
            <v>PB20INV2638</v>
          </cell>
          <cell r="F7329" t="str">
            <v>Aegis Infoware Private Limited</v>
          </cell>
          <cell r="G7329" t="str">
            <v>Rajkot</v>
          </cell>
        </row>
        <row r="7330">
          <cell r="E7330" t="str">
            <v>PB20INV2636</v>
          </cell>
          <cell r="F7330" t="str">
            <v>Karishma Computers Pvt Ltd</v>
          </cell>
          <cell r="G7330" t="str">
            <v>New Delhi</v>
          </cell>
        </row>
        <row r="7331">
          <cell r="E7331" t="str">
            <v>PB20INV2636</v>
          </cell>
          <cell r="F7331" t="str">
            <v>Karishma Computers Pvt Ltd</v>
          </cell>
          <cell r="G7331" t="str">
            <v>New Delhi</v>
          </cell>
        </row>
        <row r="7332">
          <cell r="E7332" t="str">
            <v>PB20INV2636</v>
          </cell>
          <cell r="F7332" t="str">
            <v>Karishma Computers Pvt Ltd</v>
          </cell>
          <cell r="G7332" t="str">
            <v>New Delhi</v>
          </cell>
        </row>
        <row r="7333">
          <cell r="E7333" t="str">
            <v>PB20INV2642</v>
          </cell>
          <cell r="F7333" t="str">
            <v>Smart Solutions</v>
          </cell>
          <cell r="G7333" t="str">
            <v>New Delhi</v>
          </cell>
        </row>
        <row r="7334">
          <cell r="E7334" t="str">
            <v>PB20INV2642</v>
          </cell>
          <cell r="F7334" t="str">
            <v>Smart Solutions</v>
          </cell>
          <cell r="G7334" t="str">
            <v>New Delhi</v>
          </cell>
        </row>
        <row r="7335">
          <cell r="E7335" t="str">
            <v>PB20INV2623</v>
          </cell>
          <cell r="F7335" t="str">
            <v>HET Consultancy</v>
          </cell>
          <cell r="G7335" t="str">
            <v>Ahmedabad</v>
          </cell>
        </row>
        <row r="7336">
          <cell r="E7336" t="str">
            <v>PB20INV2623</v>
          </cell>
          <cell r="F7336" t="str">
            <v>HET Consultancy</v>
          </cell>
          <cell r="G7336" t="str">
            <v>Ahmedabad</v>
          </cell>
        </row>
        <row r="7337">
          <cell r="E7337" t="str">
            <v>PB20INV2640</v>
          </cell>
          <cell r="F7337" t="str">
            <v>New Heart Loving Hospitality LLP</v>
          </cell>
          <cell r="G7337" t="str">
            <v>Mumbai</v>
          </cell>
        </row>
        <row r="7338">
          <cell r="E7338" t="str">
            <v>PB20INV2495</v>
          </cell>
          <cell r="F7338" t="str">
            <v>Hollasons Trading Company Private Limited</v>
          </cell>
          <cell r="G7338" t="str">
            <v>Bangalore</v>
          </cell>
        </row>
        <row r="7339">
          <cell r="E7339" t="str">
            <v>PB20INV2584</v>
          </cell>
          <cell r="F7339" t="str">
            <v>Hollasons Trading Company Private Limited</v>
          </cell>
          <cell r="G7339" t="str">
            <v>Bangalore</v>
          </cell>
        </row>
        <row r="7340">
          <cell r="E7340" t="str">
            <v>PB20INV2618</v>
          </cell>
          <cell r="F7340" t="str">
            <v>Hollasons Trading Company Private Limited</v>
          </cell>
          <cell r="G7340" t="str">
            <v>Bangalore</v>
          </cell>
        </row>
        <row r="7341">
          <cell r="E7341" t="str">
            <v>PB20INV2613</v>
          </cell>
          <cell r="F7341" t="str">
            <v>Quinta Systems Pvt Ltd</v>
          </cell>
          <cell r="G7341" t="str">
            <v>Bangalore</v>
          </cell>
        </row>
        <row r="7342">
          <cell r="E7342" t="str">
            <v>BLR/OP/2021/0367</v>
          </cell>
          <cell r="F7342" t="str">
            <v>Posiflex Technology India Pvt ltd</v>
          </cell>
          <cell r="G7342" t="str">
            <v>Bangalore</v>
          </cell>
        </row>
        <row r="7343">
          <cell r="E7343" t="str">
            <v>PB20INV2609</v>
          </cell>
          <cell r="F7343" t="str">
            <v>Hardcastle Restaurants Pvt Ltd</v>
          </cell>
          <cell r="G7343" t="str">
            <v>Bangalore</v>
          </cell>
        </row>
        <row r="7344">
          <cell r="E7344" t="str">
            <v>PB20INV2609</v>
          </cell>
          <cell r="F7344" t="str">
            <v>Hardcastle Restaurants Pvt Ltd</v>
          </cell>
          <cell r="G7344" t="str">
            <v>Bangalore</v>
          </cell>
        </row>
        <row r="7345">
          <cell r="E7345" t="str">
            <v>PB20INV2609</v>
          </cell>
          <cell r="F7345" t="str">
            <v>Hardcastle Restaurants Pvt Ltd</v>
          </cell>
          <cell r="G7345" t="str">
            <v>Bangalore</v>
          </cell>
        </row>
        <row r="7346">
          <cell r="E7346" t="str">
            <v>PB20INV2609</v>
          </cell>
          <cell r="F7346" t="str">
            <v>Hardcastle Restaurants Pvt Ltd</v>
          </cell>
          <cell r="G7346" t="str">
            <v>Bangalore</v>
          </cell>
        </row>
        <row r="7347">
          <cell r="E7347" t="str">
            <v>PB20INV2609</v>
          </cell>
          <cell r="F7347" t="str">
            <v>Hardcastle Restaurants Pvt Ltd</v>
          </cell>
          <cell r="G7347" t="str">
            <v>Bangalore</v>
          </cell>
        </row>
        <row r="7348">
          <cell r="E7348" t="str">
            <v>PB20INV2609</v>
          </cell>
          <cell r="F7348" t="str">
            <v>Hardcastle Restaurants Pvt Ltd</v>
          </cell>
          <cell r="G7348" t="str">
            <v>Bangalore</v>
          </cell>
        </row>
        <row r="7349">
          <cell r="E7349" t="str">
            <v>PB20INV2621</v>
          </cell>
          <cell r="F7349" t="str">
            <v>Quinta Systems Pvt Ltd</v>
          </cell>
          <cell r="G7349" t="str">
            <v>Bangalore</v>
          </cell>
        </row>
        <row r="7350">
          <cell r="E7350" t="str">
            <v>PB20INV2621</v>
          </cell>
          <cell r="F7350" t="str">
            <v>Quinta Systems Pvt Ltd</v>
          </cell>
          <cell r="G7350" t="str">
            <v>Bangalore</v>
          </cell>
        </row>
        <row r="7351">
          <cell r="E7351" t="str">
            <v>PB20INV2620</v>
          </cell>
          <cell r="F7351" t="str">
            <v>Aegis Infoware Private Limited</v>
          </cell>
          <cell r="G7351" t="str">
            <v>Ahmedabad</v>
          </cell>
        </row>
        <row r="7352">
          <cell r="E7352" t="str">
            <v>PB20INV2615</v>
          </cell>
          <cell r="F7352" t="str">
            <v>Tata Starbuks Pvt Ltd</v>
          </cell>
          <cell r="G7352" t="str">
            <v>Bangalore</v>
          </cell>
        </row>
        <row r="7353">
          <cell r="E7353" t="str">
            <v>PB20INV2615</v>
          </cell>
          <cell r="F7353" t="str">
            <v>Tata Starbuks Pvt Ltd</v>
          </cell>
          <cell r="G7353" t="str">
            <v>Bangalore</v>
          </cell>
        </row>
        <row r="7354">
          <cell r="E7354" t="str">
            <v>PB20INV2633</v>
          </cell>
          <cell r="F7354" t="str">
            <v>Akshita Enterprises</v>
          </cell>
          <cell r="G7354" t="str">
            <v>Kurnool</v>
          </cell>
        </row>
        <row r="7355">
          <cell r="E7355" t="str">
            <v>PB20INV2632</v>
          </cell>
          <cell r="F7355" t="str">
            <v>Trent Limited</v>
          </cell>
          <cell r="G7355" t="str">
            <v>Kozhikode</v>
          </cell>
        </row>
        <row r="7356">
          <cell r="E7356" t="str">
            <v>PB20INV2637</v>
          </cell>
          <cell r="F7356" t="str">
            <v>Hardcastle Restaurants Pvt Ltd</v>
          </cell>
          <cell r="G7356" t="str">
            <v>Bangalore</v>
          </cell>
        </row>
        <row r="7357">
          <cell r="E7357" t="str">
            <v>PB20INV2639</v>
          </cell>
          <cell r="F7357" t="str">
            <v>Hardcastle Restaurants Pvt Ltd</v>
          </cell>
          <cell r="G7357" t="str">
            <v>Bangalore</v>
          </cell>
        </row>
        <row r="7358">
          <cell r="E7358" t="str">
            <v>QB20INV1010</v>
          </cell>
          <cell r="F7358" t="str">
            <v>Instakart Services Private Limited</v>
          </cell>
          <cell r="G7358" t="str">
            <v>Farrukhnagar</v>
          </cell>
        </row>
        <row r="7359">
          <cell r="E7359" t="str">
            <v>QB20INV1012</v>
          </cell>
          <cell r="F7359" t="str">
            <v>Bartech Data Systems Pvt Ltd</v>
          </cell>
          <cell r="G7359" t="str">
            <v>Palghar</v>
          </cell>
        </row>
        <row r="7360">
          <cell r="E7360" t="str">
            <v>QB20INV1012</v>
          </cell>
          <cell r="F7360" t="str">
            <v>Bartech Data Systems Pvt Ltd</v>
          </cell>
          <cell r="G7360" t="str">
            <v>Palghar</v>
          </cell>
        </row>
        <row r="7361">
          <cell r="E7361" t="str">
            <v>QB20INV1008</v>
          </cell>
          <cell r="F7361" t="str">
            <v>iAIDC Technologies Priavate Limited</v>
          </cell>
          <cell r="G7361" t="str">
            <v>Pune</v>
          </cell>
        </row>
        <row r="7362">
          <cell r="E7362" t="str">
            <v>QB20INV1007</v>
          </cell>
          <cell r="F7362" t="str">
            <v>Instakart Services Private Limited</v>
          </cell>
          <cell r="G7362" t="str">
            <v>Thane</v>
          </cell>
        </row>
        <row r="7363">
          <cell r="E7363" t="str">
            <v>QB20INV1009</v>
          </cell>
          <cell r="F7363" t="str">
            <v>Instakart Services Private Limited</v>
          </cell>
          <cell r="G7363" t="str">
            <v>Bangalore</v>
          </cell>
        </row>
        <row r="7364">
          <cell r="E7364" t="str">
            <v>QB20INV1011</v>
          </cell>
          <cell r="F7364" t="str">
            <v>Instakart Services Private Limited</v>
          </cell>
          <cell r="G7364" t="str">
            <v>Gurgaon</v>
          </cell>
        </row>
        <row r="7365">
          <cell r="E7365" t="str">
            <v>QBLR/NR/2021/0234</v>
          </cell>
          <cell r="F7365" t="str">
            <v>Instakart Services Private Limited</v>
          </cell>
          <cell r="G7365" t="str">
            <v>Howarh</v>
          </cell>
        </row>
        <row r="7366">
          <cell r="E7366" t="str">
            <v>QBLR/DEMO/OUT/0316</v>
          </cell>
          <cell r="F7366" t="str">
            <v>Communications Test Design India Pvt Ltd</v>
          </cell>
          <cell r="G7366" t="str">
            <v>Mumbai</v>
          </cell>
        </row>
        <row r="7367">
          <cell r="E7367" t="str">
            <v>PIT20INV00063</v>
          </cell>
          <cell r="F7367" t="str">
            <v>Nova Integrated Systems Ltd</v>
          </cell>
          <cell r="G7367" t="str">
            <v>Gautambudh Nagar</v>
          </cell>
        </row>
        <row r="7368">
          <cell r="E7368" t="str">
            <v>PIT20INV00063</v>
          </cell>
          <cell r="F7368" t="str">
            <v>Nova Integrated Systems Ltd</v>
          </cell>
          <cell r="G7368" t="str">
            <v>Gautambudh Nagar</v>
          </cell>
        </row>
        <row r="7369">
          <cell r="E7369" t="str">
            <v>PIT20INV00063</v>
          </cell>
          <cell r="F7369" t="str">
            <v>Nova Integrated Systems Ltd</v>
          </cell>
          <cell r="G7369" t="str">
            <v>Gautambudh Nagar</v>
          </cell>
        </row>
        <row r="7370">
          <cell r="E7370" t="str">
            <v>PIT20INV00063</v>
          </cell>
          <cell r="F7370" t="str">
            <v>Nova Integrated Systems Ltd</v>
          </cell>
          <cell r="G7370" t="str">
            <v>Gautambudh Nagar</v>
          </cell>
        </row>
        <row r="7371">
          <cell r="E7371" t="str">
            <v>PIT20INV00063</v>
          </cell>
          <cell r="F7371" t="str">
            <v>Nova Integrated Systems Ltd</v>
          </cell>
          <cell r="G7371" t="str">
            <v>Gautambudh Nagar</v>
          </cell>
        </row>
        <row r="7372">
          <cell r="E7372" t="str">
            <v>PIT20INV00063</v>
          </cell>
          <cell r="F7372" t="str">
            <v>Nova Integrated Systems Ltd</v>
          </cell>
          <cell r="G7372" t="str">
            <v>Gautambudh Nagar</v>
          </cell>
        </row>
        <row r="7373">
          <cell r="E7373" t="str">
            <v>PIT20INV00063</v>
          </cell>
          <cell r="F7373" t="str">
            <v>Nova Integrated Systems Ltd</v>
          </cell>
          <cell r="G7373" t="str">
            <v>Gautambudh Nagar</v>
          </cell>
        </row>
        <row r="7374">
          <cell r="E7374" t="str">
            <v>PIT20INV00063</v>
          </cell>
          <cell r="F7374" t="str">
            <v>Nova Integrated Systems Ltd</v>
          </cell>
          <cell r="G7374" t="str">
            <v>Gautambudh Nagar</v>
          </cell>
        </row>
        <row r="7375">
          <cell r="E7375" t="str">
            <v>PIT20INV00063</v>
          </cell>
          <cell r="F7375" t="str">
            <v>Nova Integrated Systems Ltd</v>
          </cell>
          <cell r="G7375" t="str">
            <v>Gautambudh Nagar</v>
          </cell>
        </row>
        <row r="7376">
          <cell r="E7376" t="str">
            <v>PIT20INV00063</v>
          </cell>
          <cell r="F7376" t="str">
            <v>Nova Integrated Systems Ltd</v>
          </cell>
          <cell r="G7376" t="str">
            <v>Gautambudh Nagar</v>
          </cell>
        </row>
        <row r="7377">
          <cell r="E7377" t="str">
            <v>PIT20INV00063</v>
          </cell>
          <cell r="F7377" t="str">
            <v>Nova Integrated Systems Ltd</v>
          </cell>
          <cell r="G7377" t="str">
            <v>Gautambudh Nagar</v>
          </cell>
        </row>
        <row r="7378">
          <cell r="E7378" t="str">
            <v>PIT20INV00063</v>
          </cell>
          <cell r="F7378" t="str">
            <v>Nova Integrated Systems Ltd</v>
          </cell>
          <cell r="G7378" t="str">
            <v>Gautambudh Nagar</v>
          </cell>
        </row>
        <row r="7379">
          <cell r="E7379" t="str">
            <v>PB20INV2644</v>
          </cell>
          <cell r="F7379" t="str">
            <v>Hollasons Trading Company Private Limited</v>
          </cell>
          <cell r="G7379" t="str">
            <v>Bangalore</v>
          </cell>
        </row>
        <row r="7380">
          <cell r="E7380" t="str">
            <v>QB20INV1013</v>
          </cell>
          <cell r="F7380" t="str">
            <v>iAIDC Technologies Priavate Limited</v>
          </cell>
          <cell r="G7380" t="str">
            <v>Pune</v>
          </cell>
        </row>
        <row r="7381">
          <cell r="E7381" t="str">
            <v>QB20INV1013</v>
          </cell>
          <cell r="F7381" t="str">
            <v>iAIDC Technologies Priavate Limited</v>
          </cell>
          <cell r="G7381" t="str">
            <v>Pune</v>
          </cell>
        </row>
        <row r="7382">
          <cell r="E7382" t="str">
            <v>QB20INV1013</v>
          </cell>
          <cell r="F7382" t="str">
            <v>iAIDC Technologies Priavate Limited</v>
          </cell>
          <cell r="G7382" t="str">
            <v>Pune</v>
          </cell>
        </row>
        <row r="7383">
          <cell r="E7383" t="str">
            <v>QBLR/NR/2021/0235</v>
          </cell>
          <cell r="F7383" t="str">
            <v>Brainbees Solutions Pvt Ltd</v>
          </cell>
          <cell r="G7383" t="str">
            <v>Jaipur</v>
          </cell>
        </row>
        <row r="7384">
          <cell r="E7384" t="str">
            <v>QBLR/DEMO/OUT/0317</v>
          </cell>
          <cell r="F7384" t="str">
            <v>Quinta Systems Pvt Ltd</v>
          </cell>
          <cell r="G7384" t="str">
            <v>Mumbai</v>
          </cell>
        </row>
        <row r="7385">
          <cell r="E7385" t="str">
            <v>PIT/NR/2021/0069</v>
          </cell>
          <cell r="F7385" t="str">
            <v>Galore Networks Private Limited</v>
          </cell>
          <cell r="G7385" t="str">
            <v>Bangalore</v>
          </cell>
        </row>
        <row r="7386">
          <cell r="E7386" t="str">
            <v>PIT/NR/2021/0069</v>
          </cell>
          <cell r="F7386" t="str">
            <v>Galore Networks Private Limited</v>
          </cell>
          <cell r="G7386" t="str">
            <v>Bangalore</v>
          </cell>
        </row>
        <row r="7387">
          <cell r="E7387" t="str">
            <v>PIT/DEMO/OUT/0122</v>
          </cell>
          <cell r="F7387" t="str">
            <v>Auto-ID Tech Solutions Pvt Ltd</v>
          </cell>
          <cell r="G7387" t="str">
            <v>Kanchipuram</v>
          </cell>
        </row>
        <row r="7388">
          <cell r="E7388" t="str">
            <v>PIT/DEMO/OUT/0122</v>
          </cell>
          <cell r="F7388" t="str">
            <v>Auto-ID Tech Solutions Pvt Ltd</v>
          </cell>
          <cell r="G7388" t="str">
            <v>Kanchipuram</v>
          </cell>
        </row>
        <row r="7389">
          <cell r="E7389" t="str">
            <v>PIT/DEMO/OUT/0122</v>
          </cell>
          <cell r="F7389" t="str">
            <v>Auto-ID Tech Solutions Pvt Ltd</v>
          </cell>
          <cell r="G7389" t="str">
            <v>Kanchipuram</v>
          </cell>
        </row>
        <row r="7390">
          <cell r="E7390" t="str">
            <v>PIT/DEMO/OUT/0122</v>
          </cell>
          <cell r="F7390" t="str">
            <v>Auto-ID Tech Solutions Pvt Ltd</v>
          </cell>
          <cell r="G7390" t="str">
            <v>Kanchipuram</v>
          </cell>
        </row>
        <row r="7391">
          <cell r="E7391" t="str">
            <v>PIT/DEMO/OUT/0122</v>
          </cell>
          <cell r="F7391" t="str">
            <v>Auto-ID Tech Solutions Pvt Ltd</v>
          </cell>
          <cell r="G7391" t="str">
            <v>Kanchipuram</v>
          </cell>
        </row>
        <row r="7392">
          <cell r="E7392" t="str">
            <v>PIT/DEMO/OUT/0122</v>
          </cell>
          <cell r="F7392" t="str">
            <v>Auto-ID Tech Solutions Pvt Ltd</v>
          </cell>
          <cell r="G7392" t="str">
            <v>Kanchipuram</v>
          </cell>
        </row>
        <row r="7393">
          <cell r="E7393" t="str">
            <v>PIT20INV00064</v>
          </cell>
          <cell r="F7393" t="str">
            <v>Bosh Limited</v>
          </cell>
          <cell r="G7393" t="str">
            <v>Ramnagar</v>
          </cell>
        </row>
        <row r="7394">
          <cell r="E7394" t="str">
            <v>PIT20INV00064</v>
          </cell>
          <cell r="F7394" t="str">
            <v>Bosh Limited</v>
          </cell>
          <cell r="G7394" t="str">
            <v>Ramnagar</v>
          </cell>
        </row>
        <row r="7395">
          <cell r="E7395" t="str">
            <v>PIT20INV00064</v>
          </cell>
          <cell r="F7395" t="str">
            <v>Bosh Limited</v>
          </cell>
          <cell r="G7395" t="str">
            <v>Ramnagar</v>
          </cell>
        </row>
        <row r="7396">
          <cell r="E7396" t="str">
            <v>PIT20INV00064</v>
          </cell>
          <cell r="F7396" t="str">
            <v>Bosh Limited</v>
          </cell>
          <cell r="G7396" t="str">
            <v>Ramnagar</v>
          </cell>
        </row>
        <row r="7397">
          <cell r="E7397" t="str">
            <v>PIT20INV00064</v>
          </cell>
          <cell r="F7397" t="str">
            <v>Bosh Limited</v>
          </cell>
          <cell r="G7397" t="str">
            <v>Ramnagar</v>
          </cell>
        </row>
        <row r="7398">
          <cell r="E7398" t="str">
            <v>PIT/DEMO/OUT/0121</v>
          </cell>
          <cell r="F7398" t="str">
            <v>ALLTRONIX</v>
          </cell>
          <cell r="G7398" t="str">
            <v>Bangalore</v>
          </cell>
        </row>
        <row r="7399">
          <cell r="E7399" t="str">
            <v>PIT/OP/2021/0025</v>
          </cell>
          <cell r="F7399" t="str">
            <v>Josh Tech Services Pvt Ltd</v>
          </cell>
          <cell r="G7399" t="str">
            <v>Bangalore</v>
          </cell>
        </row>
        <row r="7400">
          <cell r="E7400" t="str">
            <v>PIT/OP/2021/0025</v>
          </cell>
          <cell r="F7400" t="str">
            <v>Josh Tech Services Pvt Ltd</v>
          </cell>
          <cell r="G7400" t="str">
            <v>Bangalore</v>
          </cell>
        </row>
        <row r="7401">
          <cell r="E7401" t="str">
            <v>PB20INV2646</v>
          </cell>
          <cell r="F7401" t="str">
            <v>PC Forms &amp; Stationery</v>
          </cell>
          <cell r="G7401" t="str">
            <v>Kolkata</v>
          </cell>
        </row>
        <row r="7402">
          <cell r="E7402" t="str">
            <v>PB20INV2646</v>
          </cell>
          <cell r="F7402" t="str">
            <v>PC Forms &amp; Stationery</v>
          </cell>
          <cell r="G7402" t="str">
            <v>Kolkata</v>
          </cell>
        </row>
        <row r="7403">
          <cell r="E7403" t="str">
            <v>PB20INV2646</v>
          </cell>
          <cell r="F7403" t="str">
            <v>PC Forms &amp; Stationery</v>
          </cell>
          <cell r="G7403" t="str">
            <v>Kolkata</v>
          </cell>
        </row>
        <row r="7404">
          <cell r="E7404" t="str">
            <v>PB20INV2646</v>
          </cell>
          <cell r="F7404" t="str">
            <v>PC Forms &amp; Stationery</v>
          </cell>
          <cell r="G7404" t="str">
            <v>Kolkata</v>
          </cell>
        </row>
        <row r="7405">
          <cell r="E7405" t="str">
            <v>PB20INV2566</v>
          </cell>
          <cell r="F7405" t="str">
            <v>Hardcastle Restaurants Pvt Ltd</v>
          </cell>
          <cell r="G7405" t="str">
            <v>Hyderabad</v>
          </cell>
        </row>
        <row r="7406">
          <cell r="E7406" t="str">
            <v>PB20INV2566</v>
          </cell>
          <cell r="F7406" t="str">
            <v>Hardcastle Restaurants Pvt Ltd</v>
          </cell>
          <cell r="G7406" t="str">
            <v>Hyderabad</v>
          </cell>
        </row>
        <row r="7407">
          <cell r="E7407" t="str">
            <v>PB20INV2566</v>
          </cell>
          <cell r="F7407" t="str">
            <v>Hardcastle Restaurants Pvt Ltd</v>
          </cell>
          <cell r="G7407" t="str">
            <v>Hyderabad</v>
          </cell>
        </row>
        <row r="7408">
          <cell r="E7408" t="str">
            <v>PB20INV2566</v>
          </cell>
          <cell r="F7408" t="str">
            <v>Hardcastle Restaurants Pvt Ltd</v>
          </cell>
          <cell r="G7408" t="str">
            <v>Hyderabad</v>
          </cell>
        </row>
        <row r="7409">
          <cell r="E7409" t="str">
            <v>PB20INV2647</v>
          </cell>
          <cell r="F7409" t="str">
            <v>Classic Technologies</v>
          </cell>
          <cell r="G7409" t="str">
            <v>Bangalore</v>
          </cell>
        </row>
        <row r="7410">
          <cell r="E7410" t="str">
            <v>PB20INV2647</v>
          </cell>
          <cell r="F7410" t="str">
            <v>Classic Technologies</v>
          </cell>
          <cell r="G7410" t="str">
            <v>Bangalore</v>
          </cell>
        </row>
        <row r="7411">
          <cell r="E7411" t="str">
            <v>PB20INV2645</v>
          </cell>
          <cell r="F7411" t="str">
            <v>Comvision India Pvt Ltd</v>
          </cell>
          <cell r="G7411" t="str">
            <v>Gondkhairi</v>
          </cell>
        </row>
        <row r="7412">
          <cell r="E7412" t="str">
            <v>PB20INV2645</v>
          </cell>
          <cell r="F7412" t="str">
            <v>Comvision India Pvt Ltd</v>
          </cell>
          <cell r="G7412" t="str">
            <v>Gondkhairi</v>
          </cell>
        </row>
        <row r="7413">
          <cell r="E7413" t="str">
            <v>PB20INV2645</v>
          </cell>
          <cell r="F7413" t="str">
            <v>Comvision India Pvt Ltd</v>
          </cell>
          <cell r="G7413" t="str">
            <v>Gondkhairi</v>
          </cell>
        </row>
        <row r="7414">
          <cell r="E7414" t="str">
            <v>PB20INV2645</v>
          </cell>
          <cell r="F7414" t="str">
            <v>Comvision India Pvt Ltd</v>
          </cell>
          <cell r="G7414" t="str">
            <v>Gondkhairi</v>
          </cell>
        </row>
        <row r="7415">
          <cell r="E7415" t="str">
            <v>PB20INV2645</v>
          </cell>
          <cell r="F7415" t="str">
            <v>Comvision India Pvt Ltd</v>
          </cell>
          <cell r="G7415" t="str">
            <v>Gondkhairi</v>
          </cell>
        </row>
        <row r="7416">
          <cell r="E7416" t="str">
            <v>PB20INV2650</v>
          </cell>
          <cell r="F7416" t="str">
            <v>AASHITECH</v>
          </cell>
          <cell r="G7416" t="str">
            <v>Pune</v>
          </cell>
        </row>
        <row r="7417">
          <cell r="E7417" t="str">
            <v>PB20INV2650</v>
          </cell>
          <cell r="F7417" t="str">
            <v>AASHITECH</v>
          </cell>
          <cell r="G7417" t="str">
            <v>Pune</v>
          </cell>
        </row>
        <row r="7418">
          <cell r="E7418" t="str">
            <v>PB20INV2649</v>
          </cell>
          <cell r="F7418" t="str">
            <v>AASHITECH</v>
          </cell>
          <cell r="G7418" t="str">
            <v>Mumbai</v>
          </cell>
        </row>
        <row r="7419">
          <cell r="E7419" t="str">
            <v>PB20INV2649</v>
          </cell>
          <cell r="F7419" t="str">
            <v>AASHITECH</v>
          </cell>
          <cell r="G7419" t="str">
            <v>Mumbai</v>
          </cell>
        </row>
        <row r="7420">
          <cell r="E7420" t="str">
            <v>PB20INV2652</v>
          </cell>
          <cell r="F7420" t="str">
            <v>Allmark Device Integrations Pvt Ltd</v>
          </cell>
          <cell r="G7420" t="str">
            <v>Chennai</v>
          </cell>
        </row>
        <row r="7421">
          <cell r="E7421" t="str">
            <v>PB20INV2652</v>
          </cell>
          <cell r="F7421" t="str">
            <v>Allmark Device Integrations Pvt Ltd</v>
          </cell>
          <cell r="G7421" t="str">
            <v>Chennai</v>
          </cell>
        </row>
        <row r="7422">
          <cell r="E7422" t="str">
            <v>PB20INV2648</v>
          </cell>
          <cell r="F7422" t="str">
            <v>ITeSys Technologies Pvt Ltd/Prime Barcode Solutions</v>
          </cell>
          <cell r="G7422" t="str">
            <v>Secunderabad</v>
          </cell>
        </row>
        <row r="7423">
          <cell r="E7423" t="str">
            <v>PB20INV2648</v>
          </cell>
          <cell r="F7423" t="str">
            <v>ITeSys Technologies Pvt Ltd/Prime Barcode Solutions</v>
          </cell>
          <cell r="G7423" t="str">
            <v>Secunderabad</v>
          </cell>
        </row>
        <row r="7424">
          <cell r="E7424" t="str">
            <v>PB20INV2648</v>
          </cell>
          <cell r="F7424" t="str">
            <v>ITeSys Technologies Pvt Ltd/Prime Barcode Solutions</v>
          </cell>
          <cell r="G7424" t="str">
            <v>Secunderabad</v>
          </cell>
        </row>
        <row r="7425">
          <cell r="E7425" t="str">
            <v>PB20INV2648</v>
          </cell>
          <cell r="F7425" t="str">
            <v>ITeSys Technologies Pvt Ltd/Prime Barcode Solutions</v>
          </cell>
          <cell r="G7425" t="str">
            <v>Secunderabad</v>
          </cell>
        </row>
        <row r="7426">
          <cell r="E7426" t="str">
            <v>PB20INV2378</v>
          </cell>
          <cell r="F7426" t="str">
            <v>The Local Café</v>
          </cell>
          <cell r="G7426" t="str">
            <v>Sikkim</v>
          </cell>
        </row>
        <row r="7427">
          <cell r="E7427" t="str">
            <v>PB20INV2378</v>
          </cell>
          <cell r="F7427" t="str">
            <v>The Local Café</v>
          </cell>
          <cell r="G7427" t="str">
            <v>Sikkim</v>
          </cell>
        </row>
        <row r="7428">
          <cell r="E7428" t="str">
            <v>PB20INV2653</v>
          </cell>
          <cell r="F7428" t="str">
            <v>Supreme Computers India Private Limited</v>
          </cell>
          <cell r="G7428" t="str">
            <v>Chennai</v>
          </cell>
        </row>
        <row r="7429">
          <cell r="E7429" t="str">
            <v>PB20INV2653</v>
          </cell>
          <cell r="F7429" t="str">
            <v>Supreme Computers India Private Limited</v>
          </cell>
          <cell r="G7429" t="str">
            <v>Chennai</v>
          </cell>
        </row>
        <row r="7430">
          <cell r="E7430" t="str">
            <v>PB20INV2653</v>
          </cell>
          <cell r="F7430" t="str">
            <v>Supreme Computers India Private Limited</v>
          </cell>
          <cell r="G7430" t="str">
            <v>Chennai</v>
          </cell>
        </row>
        <row r="7431">
          <cell r="E7431" t="str">
            <v>PB20INV2653</v>
          </cell>
          <cell r="F7431" t="str">
            <v>Supreme Computers India Private Limited</v>
          </cell>
          <cell r="G7431" t="str">
            <v>Chennai</v>
          </cell>
        </row>
        <row r="7432">
          <cell r="E7432" t="str">
            <v>PB20INV2653</v>
          </cell>
          <cell r="F7432" t="str">
            <v>Supreme Computers India Private Limited</v>
          </cell>
          <cell r="G7432" t="str">
            <v>Chennai</v>
          </cell>
        </row>
        <row r="7433">
          <cell r="E7433" t="str">
            <v>PB20INV2655</v>
          </cell>
          <cell r="F7433" t="str">
            <v>Turbonet Systems Private Limited</v>
          </cell>
          <cell r="G7433" t="str">
            <v>Pune</v>
          </cell>
        </row>
        <row r="7434">
          <cell r="E7434" t="str">
            <v>PB20INV2655</v>
          </cell>
          <cell r="F7434" t="str">
            <v>Turbonet Systems Private Limited</v>
          </cell>
          <cell r="G7434" t="str">
            <v>Pune</v>
          </cell>
        </row>
        <row r="7435">
          <cell r="E7435" t="str">
            <v>PB20INV2654</v>
          </cell>
          <cell r="F7435" t="str">
            <v>Trent Limited</v>
          </cell>
          <cell r="G7435" t="str">
            <v>Pune</v>
          </cell>
        </row>
        <row r="7436">
          <cell r="E7436" t="str">
            <v>PB20INV2651</v>
          </cell>
          <cell r="F7436" t="str">
            <v>AASHITECH/Technofrost</v>
          </cell>
          <cell r="G7436" t="str">
            <v>Goa</v>
          </cell>
        </row>
        <row r="7437">
          <cell r="E7437" t="str">
            <v>PB20INV2651</v>
          </cell>
          <cell r="F7437" t="str">
            <v>AASHITECH/Technofrost</v>
          </cell>
          <cell r="G7437" t="str">
            <v>Goa</v>
          </cell>
        </row>
        <row r="7438">
          <cell r="E7438" t="str">
            <v>PB20INV2651</v>
          </cell>
          <cell r="F7438" t="str">
            <v>AASHITECH/Technofrost</v>
          </cell>
          <cell r="G7438" t="str">
            <v>Goa</v>
          </cell>
        </row>
        <row r="7439">
          <cell r="E7439" t="str">
            <v>PB20INV2651</v>
          </cell>
          <cell r="F7439" t="str">
            <v>AASHITECH/Technofrost</v>
          </cell>
          <cell r="G7439" t="str">
            <v>Goa</v>
          </cell>
        </row>
        <row r="7440">
          <cell r="E7440" t="str">
            <v>PB20INV2656</v>
          </cell>
          <cell r="F7440" t="str">
            <v>Turbonet Systems Private Limited</v>
          </cell>
          <cell r="G7440" t="str">
            <v>Pune</v>
          </cell>
        </row>
        <row r="7441">
          <cell r="E7441" t="str">
            <v>PB20INV2656</v>
          </cell>
          <cell r="F7441" t="str">
            <v>Turbonet Systems Private Limited</v>
          </cell>
          <cell r="G7441" t="str">
            <v>Pune</v>
          </cell>
        </row>
        <row r="7442">
          <cell r="E7442" t="str">
            <v>PB20INV2656</v>
          </cell>
          <cell r="F7442" t="str">
            <v>Turbonet Systems Private Limited</v>
          </cell>
          <cell r="G7442" t="str">
            <v>Pune</v>
          </cell>
        </row>
        <row r="7443">
          <cell r="E7443" t="str">
            <v>BLR/NR/2021/0255</v>
          </cell>
          <cell r="F7443" t="str">
            <v>Posiflex Technology Inc</v>
          </cell>
          <cell r="G7443" t="str">
            <v>Taiwan</v>
          </cell>
        </row>
        <row r="7444">
          <cell r="E7444" t="str">
            <v>BLR/NR/2021/0255</v>
          </cell>
          <cell r="F7444" t="str">
            <v>Posiflex Technology Inc</v>
          </cell>
          <cell r="G7444" t="str">
            <v>Taiwan</v>
          </cell>
        </row>
        <row r="7445">
          <cell r="E7445" t="str">
            <v>PB20INV2660</v>
          </cell>
          <cell r="F7445" t="str">
            <v>Reliance Projects &amp; Property Managment Services Limited</v>
          </cell>
          <cell r="G7445" t="str">
            <v>Mumbai</v>
          </cell>
        </row>
        <row r="7446">
          <cell r="E7446" t="str">
            <v>PB20INV2660</v>
          </cell>
          <cell r="F7446" t="str">
            <v>Reliance Projects &amp; Property Managment Services Limited</v>
          </cell>
          <cell r="G7446" t="str">
            <v>Mumbai</v>
          </cell>
        </row>
        <row r="7447">
          <cell r="E7447" t="str">
            <v>PB20INV2660</v>
          </cell>
          <cell r="F7447" t="str">
            <v>Reliance Projects &amp; Property Managment Services Limited</v>
          </cell>
          <cell r="G7447" t="str">
            <v>Mumbai</v>
          </cell>
        </row>
        <row r="7448">
          <cell r="E7448" t="str">
            <v>PB20INV2660</v>
          </cell>
          <cell r="F7448" t="str">
            <v>Reliance Projects &amp; Property Managment Services Limited</v>
          </cell>
          <cell r="G7448" t="str">
            <v>Mumbai</v>
          </cell>
        </row>
        <row r="7449">
          <cell r="E7449" t="str">
            <v>PB20INV2665</v>
          </cell>
          <cell r="F7449" t="str">
            <v>Trent Limited</v>
          </cell>
          <cell r="G7449" t="str">
            <v>Kolkata</v>
          </cell>
        </row>
        <row r="7450">
          <cell r="E7450" t="str">
            <v>PB20INV2662</v>
          </cell>
          <cell r="F7450" t="str">
            <v>Trent Limited</v>
          </cell>
          <cell r="G7450" t="str">
            <v>Mumbai</v>
          </cell>
        </row>
        <row r="7451">
          <cell r="E7451" t="str">
            <v>PB20INV2669</v>
          </cell>
          <cell r="F7451" t="str">
            <v>Computer &amp; Compile</v>
          </cell>
          <cell r="G7451" t="str">
            <v>Raipur</v>
          </cell>
        </row>
        <row r="7452">
          <cell r="E7452" t="str">
            <v>PB20INV2669</v>
          </cell>
          <cell r="F7452" t="str">
            <v>Computer &amp; Compile</v>
          </cell>
          <cell r="G7452" t="str">
            <v>Raipur</v>
          </cell>
        </row>
        <row r="7453">
          <cell r="E7453" t="str">
            <v>PB20INV2669</v>
          </cell>
          <cell r="F7453" t="str">
            <v>Computer &amp; Compile</v>
          </cell>
          <cell r="G7453" t="str">
            <v>Raipur</v>
          </cell>
        </row>
        <row r="7454">
          <cell r="E7454" t="str">
            <v>PB20INV2661</v>
          </cell>
          <cell r="F7454" t="str">
            <v>ITeSys Technologies Pvt Ltd/Prime Barcode Solutions</v>
          </cell>
          <cell r="G7454" t="str">
            <v>Secunderabad</v>
          </cell>
        </row>
        <row r="7455">
          <cell r="E7455" t="str">
            <v>PB20INV2661</v>
          </cell>
          <cell r="F7455" t="str">
            <v>ITeSys Technologies Pvt Ltd/Prime Barcode Solutions</v>
          </cell>
          <cell r="G7455" t="str">
            <v>Secunderabad</v>
          </cell>
        </row>
        <row r="7456">
          <cell r="E7456" t="str">
            <v>PB20INV2661</v>
          </cell>
          <cell r="F7456" t="str">
            <v>ITeSys Technologies Pvt Ltd/Prime Barcode Solutions</v>
          </cell>
          <cell r="G7456" t="str">
            <v>Secunderabad</v>
          </cell>
        </row>
        <row r="7457">
          <cell r="E7457" t="str">
            <v>PB20INV2661</v>
          </cell>
          <cell r="F7457" t="str">
            <v>Right Solution</v>
          </cell>
          <cell r="G7457" t="str">
            <v>Chennai</v>
          </cell>
        </row>
        <row r="7458">
          <cell r="E7458" t="str">
            <v>PB20INV2661</v>
          </cell>
          <cell r="F7458" t="str">
            <v>Right Solution</v>
          </cell>
          <cell r="G7458" t="str">
            <v>Chennai</v>
          </cell>
        </row>
        <row r="7459">
          <cell r="E7459" t="str">
            <v>PB20INV2661</v>
          </cell>
          <cell r="F7459" t="str">
            <v>Right Solution</v>
          </cell>
          <cell r="G7459" t="str">
            <v>Chennai</v>
          </cell>
        </row>
        <row r="7460">
          <cell r="E7460" t="str">
            <v>PB20INV2672</v>
          </cell>
          <cell r="F7460" t="str">
            <v xml:space="preserve">The Chennai Silks </v>
          </cell>
          <cell r="G7460" t="str">
            <v>Coimbatore</v>
          </cell>
        </row>
        <row r="7461">
          <cell r="E7461" t="str">
            <v>PB20INV2671</v>
          </cell>
          <cell r="F7461" t="str">
            <v xml:space="preserve">Sivasakthi Enterprises </v>
          </cell>
          <cell r="G7461" t="str">
            <v>Chennai</v>
          </cell>
        </row>
        <row r="7462">
          <cell r="E7462" t="str">
            <v>PB20INV2671</v>
          </cell>
          <cell r="F7462" t="str">
            <v xml:space="preserve">Sivasakthi Enterprises </v>
          </cell>
          <cell r="G7462" t="str">
            <v>Chennai</v>
          </cell>
        </row>
        <row r="7463">
          <cell r="E7463" t="str">
            <v>PB20INV2671</v>
          </cell>
          <cell r="F7463" t="str">
            <v xml:space="preserve">Sivasakthi Enterprises </v>
          </cell>
          <cell r="G7463" t="str">
            <v>Chennai</v>
          </cell>
        </row>
        <row r="7464">
          <cell r="E7464" t="str">
            <v>PB20INV2643</v>
          </cell>
          <cell r="F7464" t="str">
            <v>Crown Computers</v>
          </cell>
          <cell r="G7464" t="str">
            <v>Bangalore</v>
          </cell>
        </row>
        <row r="7465">
          <cell r="E7465" t="str">
            <v>PB20INV2663</v>
          </cell>
          <cell r="F7465" t="str">
            <v>Wal-Mart India Pvt Ltd</v>
          </cell>
          <cell r="G7465" t="str">
            <v>Lucknow</v>
          </cell>
        </row>
        <row r="7466">
          <cell r="E7466" t="str">
            <v>PB20INV2663</v>
          </cell>
          <cell r="F7466" t="str">
            <v>Wal-Mart India Pvt Ltd</v>
          </cell>
          <cell r="G7466" t="str">
            <v>Lucknow</v>
          </cell>
        </row>
        <row r="7467">
          <cell r="E7467" t="str">
            <v>PB20INV2670</v>
          </cell>
          <cell r="F7467" t="str">
            <v>Trent Hypermarket Private limited</v>
          </cell>
          <cell r="G7467" t="str">
            <v>Bangalore</v>
          </cell>
        </row>
        <row r="7468">
          <cell r="E7468" t="str">
            <v>PB20INV2659</v>
          </cell>
          <cell r="F7468" t="str">
            <v>Trent Limited</v>
          </cell>
          <cell r="G7468" t="str">
            <v>Kozhikode</v>
          </cell>
        </row>
        <row r="7469">
          <cell r="E7469" t="str">
            <v>PB20INV2664</v>
          </cell>
          <cell r="F7469" t="str">
            <v>AASHITECH</v>
          </cell>
          <cell r="G7469" t="str">
            <v>Ranchi</v>
          </cell>
        </row>
        <row r="7470">
          <cell r="E7470" t="str">
            <v>PB20INV2664</v>
          </cell>
          <cell r="F7470" t="str">
            <v>AASHITECH</v>
          </cell>
          <cell r="G7470" t="str">
            <v>Ranchi</v>
          </cell>
        </row>
        <row r="7471">
          <cell r="E7471" t="str">
            <v>PB20INV2667</v>
          </cell>
          <cell r="F7471" t="str">
            <v>Datamatics Global Services Limited</v>
          </cell>
          <cell r="G7471" t="str">
            <v>Lucknow</v>
          </cell>
        </row>
        <row r="7472">
          <cell r="E7472" t="str">
            <v>PB20INV2667</v>
          </cell>
          <cell r="F7472" t="str">
            <v>Datamatics Global Services Limited</v>
          </cell>
          <cell r="G7472" t="str">
            <v>Lucknow</v>
          </cell>
        </row>
        <row r="7473">
          <cell r="E7473" t="str">
            <v>BLR/DEMO/OUT/10468</v>
          </cell>
          <cell r="F7473" t="str">
            <v>Max Hypermarket India Pvt Ltd</v>
          </cell>
          <cell r="G7473" t="str">
            <v>Kanchipuram</v>
          </cell>
        </row>
        <row r="7474">
          <cell r="E7474" t="str">
            <v>BLR/OP/2021/0373</v>
          </cell>
          <cell r="F7474" t="str">
            <v>Posiflex Technology India Pvt ltd</v>
          </cell>
          <cell r="G7474" t="str">
            <v>Bangalore</v>
          </cell>
        </row>
        <row r="7475">
          <cell r="E7475" t="str">
            <v>PB20INV2701</v>
          </cell>
          <cell r="F7475" t="str">
            <v>FSN Brands Marketing Pvt Ltd</v>
          </cell>
          <cell r="G7475" t="str">
            <v>Thane</v>
          </cell>
        </row>
        <row r="7476">
          <cell r="E7476" t="str">
            <v>PB20INV2701</v>
          </cell>
          <cell r="F7476" t="str">
            <v>FSN Brands Marketing Pvt Ltd</v>
          </cell>
          <cell r="G7476" t="str">
            <v>Thane</v>
          </cell>
        </row>
        <row r="7477">
          <cell r="E7477" t="str">
            <v>PB20INV2701</v>
          </cell>
          <cell r="F7477" t="str">
            <v>FSN Brands Marketing Pvt Ltd</v>
          </cell>
          <cell r="G7477" t="str">
            <v>Thane</v>
          </cell>
        </row>
        <row r="7478">
          <cell r="E7478" t="str">
            <v>PB20INV2675</v>
          </cell>
          <cell r="F7478" t="str">
            <v>ITeSys Technologies Pvt Ltd/Prime Barcode Solutions</v>
          </cell>
          <cell r="G7478" t="str">
            <v>Secunderabad</v>
          </cell>
        </row>
        <row r="7479">
          <cell r="E7479" t="str">
            <v>PB20INV2675</v>
          </cell>
          <cell r="F7479" t="str">
            <v>ITeSys Technologies Pvt Ltd/Prime Barcode Solutions</v>
          </cell>
          <cell r="G7479" t="str">
            <v>Secunderabad</v>
          </cell>
        </row>
        <row r="7480">
          <cell r="E7480" t="str">
            <v>PB20INV2675</v>
          </cell>
          <cell r="F7480" t="str">
            <v>ITeSys Technologies Pvt Ltd/Prime Barcode Solutions</v>
          </cell>
          <cell r="G7480" t="str">
            <v>Secunderabad</v>
          </cell>
        </row>
        <row r="7481">
          <cell r="E7481" t="str">
            <v>BLR/DEMO/OUT/10486</v>
          </cell>
          <cell r="F7481" t="str">
            <v>White Palace</v>
          </cell>
          <cell r="G7481" t="str">
            <v>Bangalore</v>
          </cell>
        </row>
        <row r="7482">
          <cell r="E7482" t="str">
            <v>QB20INV1021</v>
          </cell>
          <cell r="F7482" t="str">
            <v>Kirloskar Brothers Limited</v>
          </cell>
          <cell r="G7482" t="str">
            <v>Sangli</v>
          </cell>
        </row>
        <row r="7483">
          <cell r="E7483" t="str">
            <v>QB20INV1021</v>
          </cell>
          <cell r="F7483" t="str">
            <v>Kirloskar Brothers Limited</v>
          </cell>
          <cell r="G7483" t="str">
            <v>Sangli</v>
          </cell>
        </row>
        <row r="7484">
          <cell r="E7484" t="str">
            <v>PB20INV2691</v>
          </cell>
          <cell r="F7484" t="str">
            <v xml:space="preserve">Prime Barcode Solution </v>
          </cell>
          <cell r="G7484" t="str">
            <v>Secunderabad</v>
          </cell>
        </row>
        <row r="7485">
          <cell r="E7485" t="str">
            <v>PB20INV2691</v>
          </cell>
          <cell r="F7485" t="str">
            <v xml:space="preserve">Prime Barcode Solution </v>
          </cell>
          <cell r="G7485" t="str">
            <v>Secunderabad</v>
          </cell>
        </row>
        <row r="7486">
          <cell r="E7486" t="str">
            <v>PB20INV2712</v>
          </cell>
          <cell r="F7486" t="str">
            <v>ACS Solutions</v>
          </cell>
          <cell r="G7486" t="str">
            <v>New Delhi</v>
          </cell>
        </row>
        <row r="7487">
          <cell r="E7487" t="str">
            <v>PB20INV2712</v>
          </cell>
          <cell r="F7487" t="str">
            <v>ACS Solutions</v>
          </cell>
          <cell r="G7487" t="str">
            <v>New Delhi</v>
          </cell>
        </row>
        <row r="7488">
          <cell r="E7488" t="str">
            <v>PB20INV2712</v>
          </cell>
          <cell r="F7488" t="str">
            <v>ACS Solutions</v>
          </cell>
          <cell r="G7488" t="str">
            <v>New Delhi</v>
          </cell>
        </row>
        <row r="7489">
          <cell r="E7489" t="str">
            <v>PB20INV2692</v>
          </cell>
          <cell r="F7489" t="str">
            <v>Aegis Infoware Private Limited</v>
          </cell>
          <cell r="G7489" t="str">
            <v>Ahmedabad</v>
          </cell>
        </row>
        <row r="7490">
          <cell r="E7490" t="str">
            <v>PB20INV2692</v>
          </cell>
          <cell r="F7490" t="str">
            <v>Aegis Infoware Private Limited</v>
          </cell>
          <cell r="G7490" t="str">
            <v>Ahmedabad</v>
          </cell>
        </row>
        <row r="7491">
          <cell r="E7491" t="str">
            <v>PB20INV2692</v>
          </cell>
          <cell r="F7491" t="str">
            <v>Aegis Infoware Private Limited</v>
          </cell>
          <cell r="G7491" t="str">
            <v>Ahmedabad</v>
          </cell>
        </row>
        <row r="7492">
          <cell r="E7492" t="str">
            <v>PB20INV2692</v>
          </cell>
          <cell r="F7492" t="str">
            <v>Aegis Infoware Private Limited</v>
          </cell>
          <cell r="G7492" t="str">
            <v>Ahmedabad</v>
          </cell>
        </row>
        <row r="7493">
          <cell r="E7493" t="str">
            <v>PB20INV2692</v>
          </cell>
          <cell r="F7493" t="str">
            <v>Aegis Infoware Private Limited</v>
          </cell>
          <cell r="G7493" t="str">
            <v>Ahmedabad</v>
          </cell>
        </row>
        <row r="7494">
          <cell r="E7494" t="str">
            <v>QB20INV1014</v>
          </cell>
          <cell r="F7494" t="str">
            <v>Amazon Transportation Services pvt Ltd</v>
          </cell>
          <cell r="G7494" t="str">
            <v>Haryana</v>
          </cell>
        </row>
        <row r="7495">
          <cell r="E7495" t="str">
            <v>QB20INV1014</v>
          </cell>
          <cell r="F7495" t="str">
            <v>Amazon Transportation Services pvt Ltd</v>
          </cell>
          <cell r="G7495" t="str">
            <v>Haryana</v>
          </cell>
        </row>
        <row r="7496">
          <cell r="E7496" t="str">
            <v>PB20INV2706</v>
          </cell>
          <cell r="F7496" t="str">
            <v>Aegis Infoware Private Limited</v>
          </cell>
          <cell r="G7496" t="str">
            <v>Ahmedabad</v>
          </cell>
        </row>
        <row r="7497">
          <cell r="E7497" t="str">
            <v>PB20INV2706</v>
          </cell>
          <cell r="F7497" t="str">
            <v>Aegis Infoware Private Limited</v>
          </cell>
          <cell r="G7497" t="str">
            <v>Ahmedabad</v>
          </cell>
        </row>
        <row r="7498">
          <cell r="E7498" t="str">
            <v>PB20INV2706</v>
          </cell>
          <cell r="F7498" t="str">
            <v>Aegis Infoware Private Limited</v>
          </cell>
          <cell r="G7498" t="str">
            <v>Ahmedabad</v>
          </cell>
        </row>
        <row r="7499">
          <cell r="E7499" t="str">
            <v>PB20INV2641</v>
          </cell>
          <cell r="F7499" t="str">
            <v>Spencers Retail Limited</v>
          </cell>
          <cell r="G7499" t="str">
            <v>Kolkata</v>
          </cell>
        </row>
        <row r="7500">
          <cell r="E7500" t="str">
            <v>PB20INV2708</v>
          </cell>
          <cell r="F7500" t="str">
            <v>Trent Hypermarket Private limited</v>
          </cell>
          <cell r="G7500" t="str">
            <v>Pune</v>
          </cell>
        </row>
        <row r="7501">
          <cell r="E7501" t="str">
            <v>PB20INV2714</v>
          </cell>
          <cell r="F7501" t="str">
            <v>Smart Solutions</v>
          </cell>
          <cell r="G7501" t="str">
            <v>New Delhi</v>
          </cell>
        </row>
        <row r="7502">
          <cell r="E7502" t="str">
            <v>PB20INV2714</v>
          </cell>
          <cell r="F7502" t="str">
            <v>Smart Solutions</v>
          </cell>
          <cell r="G7502" t="str">
            <v>New Delhi</v>
          </cell>
        </row>
        <row r="7503">
          <cell r="E7503" t="str">
            <v>PB20INV2687</v>
          </cell>
          <cell r="F7503" t="str">
            <v xml:space="preserve">Infocom Systems </v>
          </cell>
          <cell r="G7503" t="str">
            <v>Nashik</v>
          </cell>
        </row>
        <row r="7504">
          <cell r="E7504" t="str">
            <v>PB20INV2687</v>
          </cell>
          <cell r="F7504" t="str">
            <v xml:space="preserve">Infocom Systems </v>
          </cell>
          <cell r="G7504" t="str">
            <v>Nashik</v>
          </cell>
        </row>
        <row r="7505">
          <cell r="E7505" t="str">
            <v>PB20INV2687</v>
          </cell>
          <cell r="F7505" t="str">
            <v xml:space="preserve">Infocom Systems </v>
          </cell>
          <cell r="G7505" t="str">
            <v>Nashik</v>
          </cell>
        </row>
        <row r="7506">
          <cell r="E7506" t="str">
            <v>PB20INV2687</v>
          </cell>
          <cell r="F7506" t="str">
            <v xml:space="preserve">Infocom Systems </v>
          </cell>
          <cell r="G7506" t="str">
            <v>Nashik</v>
          </cell>
        </row>
        <row r="7507">
          <cell r="E7507" t="str">
            <v>PB20INV2687</v>
          </cell>
          <cell r="F7507" t="str">
            <v xml:space="preserve">Infocom Systems </v>
          </cell>
          <cell r="G7507" t="str">
            <v>Nashik</v>
          </cell>
        </row>
        <row r="7508">
          <cell r="E7508" t="str">
            <v>PB20INV2689</v>
          </cell>
          <cell r="F7508" t="str">
            <v>Apex Enterprises</v>
          </cell>
          <cell r="G7508" t="str">
            <v>Mumbai</v>
          </cell>
        </row>
        <row r="7509">
          <cell r="E7509" t="str">
            <v>PB20INV2689</v>
          </cell>
          <cell r="F7509" t="str">
            <v>Apex Enterprises</v>
          </cell>
          <cell r="G7509" t="str">
            <v>Mumbai</v>
          </cell>
        </row>
        <row r="7510">
          <cell r="E7510" t="str">
            <v>PB20INV2689</v>
          </cell>
          <cell r="F7510" t="str">
            <v>Apex Enterprises</v>
          </cell>
          <cell r="G7510" t="str">
            <v>Mumbai</v>
          </cell>
        </row>
        <row r="7511">
          <cell r="E7511" t="str">
            <v>PB20INV2689</v>
          </cell>
          <cell r="F7511" t="str">
            <v>Apex Enterprises</v>
          </cell>
          <cell r="G7511" t="str">
            <v>Mumbai</v>
          </cell>
        </row>
        <row r="7512">
          <cell r="E7512" t="str">
            <v>PB20INV2688</v>
          </cell>
          <cell r="F7512" t="str">
            <v>PC Technology</v>
          </cell>
          <cell r="G7512" t="str">
            <v>Vijayawada</v>
          </cell>
        </row>
        <row r="7513">
          <cell r="E7513" t="str">
            <v>PB20INV2688</v>
          </cell>
          <cell r="F7513" t="str">
            <v>PC Technology</v>
          </cell>
          <cell r="G7513" t="str">
            <v>Vijayawada</v>
          </cell>
        </row>
        <row r="7514">
          <cell r="E7514" t="str">
            <v>PB20INV2688</v>
          </cell>
          <cell r="F7514" t="str">
            <v>PC Technology</v>
          </cell>
          <cell r="G7514" t="str">
            <v>Vijayawada</v>
          </cell>
        </row>
        <row r="7515">
          <cell r="E7515" t="str">
            <v>PB20INV2703</v>
          </cell>
          <cell r="F7515" t="str">
            <v>Computer &amp; Compile</v>
          </cell>
          <cell r="G7515" t="str">
            <v>Raipur</v>
          </cell>
        </row>
        <row r="7516">
          <cell r="E7516" t="str">
            <v>PB20INV2703</v>
          </cell>
          <cell r="F7516" t="str">
            <v>Computer &amp; Compile</v>
          </cell>
          <cell r="G7516" t="str">
            <v>Raipur</v>
          </cell>
        </row>
        <row r="7517">
          <cell r="E7517" t="str">
            <v>PB20INV2703</v>
          </cell>
          <cell r="F7517" t="str">
            <v>Computer &amp; Compile</v>
          </cell>
          <cell r="G7517" t="str">
            <v>Raipur</v>
          </cell>
        </row>
        <row r="7518">
          <cell r="E7518" t="str">
            <v>QB20INV1016</v>
          </cell>
          <cell r="F7518" t="str">
            <v>Instakart Services Private Limited</v>
          </cell>
          <cell r="G7518" t="str">
            <v>Mumbai</v>
          </cell>
        </row>
        <row r="7519">
          <cell r="E7519" t="str">
            <v>QB20INV1016</v>
          </cell>
          <cell r="F7519" t="str">
            <v>Instakart Services Private Limited</v>
          </cell>
          <cell r="G7519" t="str">
            <v>Mumbai</v>
          </cell>
        </row>
        <row r="7520">
          <cell r="E7520" t="str">
            <v>QB20INV1019</v>
          </cell>
          <cell r="F7520" t="str">
            <v>Instakart Services Private Limited</v>
          </cell>
          <cell r="G7520" t="str">
            <v>Nagpur</v>
          </cell>
        </row>
        <row r="7521">
          <cell r="E7521" t="str">
            <v>QB20INV1019</v>
          </cell>
          <cell r="F7521" t="str">
            <v>Instakart Services Private Limited</v>
          </cell>
          <cell r="G7521" t="str">
            <v>Nagpur</v>
          </cell>
        </row>
        <row r="7522">
          <cell r="E7522" t="str">
            <v>QB20INV1017</v>
          </cell>
          <cell r="F7522" t="str">
            <v>Instakart Services Private Limited</v>
          </cell>
          <cell r="G7522" t="str">
            <v>Thane</v>
          </cell>
        </row>
        <row r="7523">
          <cell r="E7523" t="str">
            <v>QB20INV1017</v>
          </cell>
          <cell r="F7523" t="str">
            <v>Instakart Services Private Limited</v>
          </cell>
          <cell r="G7523" t="str">
            <v>Thane</v>
          </cell>
        </row>
        <row r="7524">
          <cell r="E7524" t="str">
            <v>PB20INV2699</v>
          </cell>
          <cell r="F7524" t="str">
            <v>Hardcastle Restaurants Pvt Ltd</v>
          </cell>
          <cell r="G7524" t="str">
            <v>Bangalore</v>
          </cell>
        </row>
        <row r="7525">
          <cell r="E7525" t="str">
            <v>PB20INV2698</v>
          </cell>
          <cell r="F7525" t="str">
            <v>Trent Hypermarket Private limited</v>
          </cell>
          <cell r="G7525" t="str">
            <v>Bangalore</v>
          </cell>
        </row>
        <row r="7526">
          <cell r="E7526" t="str">
            <v>PB20INV2698</v>
          </cell>
          <cell r="F7526" t="str">
            <v>Trent Hypermarket Private limited</v>
          </cell>
          <cell r="G7526" t="str">
            <v>Bangalore</v>
          </cell>
        </row>
        <row r="7527">
          <cell r="E7527" t="str">
            <v>PB20INV2716</v>
          </cell>
          <cell r="F7527" t="str">
            <v>Hollasons Trading Company Private Limited/Source And Process Solutions</v>
          </cell>
          <cell r="G7527" t="str">
            <v>Bangalore</v>
          </cell>
        </row>
        <row r="7528">
          <cell r="E7528" t="str">
            <v>PB20INV2695</v>
          </cell>
          <cell r="F7528" t="str">
            <v>Quinta Systems Pvt Ltd</v>
          </cell>
          <cell r="G7528" t="str">
            <v>Bangalore</v>
          </cell>
        </row>
        <row r="7529">
          <cell r="E7529" t="str">
            <v>PB20INV2673</v>
          </cell>
          <cell r="F7529" t="str">
            <v>Supreme Computers India Private Limited/Touchline Technologies Pvt Ltd</v>
          </cell>
          <cell r="G7529" t="str">
            <v>Ernakulam</v>
          </cell>
        </row>
        <row r="7530">
          <cell r="E7530" t="str">
            <v>PB20INV2673</v>
          </cell>
          <cell r="F7530" t="str">
            <v>Supreme Computers India Private Limited/Touchline Technologies Pvt Ltd</v>
          </cell>
          <cell r="G7530" t="str">
            <v>Ernakulam</v>
          </cell>
        </row>
        <row r="7531">
          <cell r="E7531" t="str">
            <v>PB20INV2673</v>
          </cell>
          <cell r="F7531" t="str">
            <v>Supreme Computers India Private Limited/Touchline Technologies Pvt Ltd</v>
          </cell>
          <cell r="G7531" t="str">
            <v>Ernakulam</v>
          </cell>
        </row>
        <row r="7532">
          <cell r="E7532" t="str">
            <v>PB20INV2673</v>
          </cell>
          <cell r="F7532" t="str">
            <v>Supreme Computers India Private Limited/Touchline Technologies Pvt Ltd</v>
          </cell>
          <cell r="G7532" t="str">
            <v>Ernakulam</v>
          </cell>
        </row>
        <row r="7533">
          <cell r="E7533" t="str">
            <v>PB20INV2673</v>
          </cell>
          <cell r="F7533" t="str">
            <v>Supreme Computers India Private Limited/Touchline Technologies Pvt Ltd</v>
          </cell>
          <cell r="G7533" t="str">
            <v>Ernakulam</v>
          </cell>
        </row>
        <row r="7534">
          <cell r="E7534" t="str">
            <v>PB20INV2690</v>
          </cell>
          <cell r="F7534" t="str">
            <v>Burger King India Pvt Ltd</v>
          </cell>
          <cell r="G7534" t="str">
            <v>Gurgaon</v>
          </cell>
        </row>
        <row r="7535">
          <cell r="E7535" t="str">
            <v>PB20INV2681</v>
          </cell>
          <cell r="F7535" t="str">
            <v>Turbonet Systems Private Limited</v>
          </cell>
          <cell r="G7535" t="str">
            <v>Mumbai</v>
          </cell>
        </row>
        <row r="7536">
          <cell r="E7536" t="str">
            <v>PB20INV2681</v>
          </cell>
          <cell r="F7536" t="str">
            <v>Turbonet Systems Private Limited</v>
          </cell>
          <cell r="G7536" t="str">
            <v>Mumbai</v>
          </cell>
        </row>
        <row r="7537">
          <cell r="E7537" t="str">
            <v>PB20INV2681</v>
          </cell>
          <cell r="F7537" t="str">
            <v>Turbonet Systems Private Limited</v>
          </cell>
          <cell r="G7537" t="str">
            <v>Mumbai</v>
          </cell>
        </row>
        <row r="7538">
          <cell r="E7538" t="str">
            <v>PB20INV2694</v>
          </cell>
          <cell r="F7538" t="str">
            <v>Softnet Technoware Pvt Ltd</v>
          </cell>
          <cell r="G7538" t="str">
            <v>Odisha</v>
          </cell>
        </row>
        <row r="7539">
          <cell r="E7539" t="str">
            <v>PB20INV2694</v>
          </cell>
          <cell r="F7539" t="str">
            <v>Softnet Technoware Pvt Ltd</v>
          </cell>
          <cell r="G7539" t="str">
            <v>Odisha</v>
          </cell>
        </row>
        <row r="7540">
          <cell r="E7540" t="str">
            <v>PB20INV2694</v>
          </cell>
          <cell r="F7540" t="str">
            <v>Softnet Technoware Pvt Ltd</v>
          </cell>
          <cell r="G7540" t="str">
            <v>Odisha</v>
          </cell>
        </row>
        <row r="7541">
          <cell r="E7541" t="str">
            <v>PB20INV2707</v>
          </cell>
          <cell r="F7541" t="str">
            <v>Status Sales</v>
          </cell>
          <cell r="G7541" t="str">
            <v>Pune</v>
          </cell>
        </row>
        <row r="7542">
          <cell r="E7542" t="str">
            <v>PB20INV2707</v>
          </cell>
          <cell r="F7542" t="str">
            <v>Status Sales</v>
          </cell>
          <cell r="G7542" t="str">
            <v>Pune</v>
          </cell>
        </row>
        <row r="7543">
          <cell r="E7543" t="str">
            <v>PB20INV2707</v>
          </cell>
          <cell r="F7543" t="str">
            <v>Status Sales</v>
          </cell>
          <cell r="G7543" t="str">
            <v>Pune</v>
          </cell>
        </row>
        <row r="7544">
          <cell r="E7544" t="str">
            <v>PB20INV2707</v>
          </cell>
          <cell r="F7544" t="str">
            <v>Status Sales</v>
          </cell>
          <cell r="G7544" t="str">
            <v>Pune</v>
          </cell>
        </row>
        <row r="7545">
          <cell r="E7545" t="str">
            <v>PB20INV2693</v>
          </cell>
          <cell r="F7545" t="str">
            <v>PC Forms &amp; Stationery</v>
          </cell>
          <cell r="G7545" t="str">
            <v>Kolkata</v>
          </cell>
        </row>
        <row r="7546">
          <cell r="E7546" t="str">
            <v>PB20INV2693</v>
          </cell>
          <cell r="F7546" t="str">
            <v>PC Forms &amp; Stationery</v>
          </cell>
          <cell r="G7546" t="str">
            <v>Kolkata</v>
          </cell>
        </row>
        <row r="7547">
          <cell r="E7547" t="str">
            <v>PB20INV2685</v>
          </cell>
          <cell r="F7547" t="str">
            <v xml:space="preserve">Shree Semoiconductors </v>
          </cell>
          <cell r="G7547" t="str">
            <v>Mumbai</v>
          </cell>
        </row>
        <row r="7548">
          <cell r="E7548" t="str">
            <v>PB20INV2685</v>
          </cell>
          <cell r="F7548" t="str">
            <v xml:space="preserve">Shree Semoiconductors </v>
          </cell>
          <cell r="G7548" t="str">
            <v>Mumbai</v>
          </cell>
        </row>
        <row r="7549">
          <cell r="E7549" t="str">
            <v>PB20INV2685</v>
          </cell>
          <cell r="F7549" t="str">
            <v xml:space="preserve">Shree Semoiconductors </v>
          </cell>
          <cell r="G7549" t="str">
            <v>Mumbai</v>
          </cell>
        </row>
        <row r="7550">
          <cell r="E7550" t="str">
            <v>PB20INV2685</v>
          </cell>
          <cell r="F7550" t="str">
            <v xml:space="preserve">Shree Semoiconductors </v>
          </cell>
          <cell r="G7550" t="str">
            <v>Mumbai</v>
          </cell>
        </row>
        <row r="7551">
          <cell r="E7551" t="str">
            <v>PB20INV2685</v>
          </cell>
          <cell r="F7551" t="str">
            <v xml:space="preserve">Shree Semoiconductors </v>
          </cell>
          <cell r="G7551" t="str">
            <v>Mumbai</v>
          </cell>
        </row>
        <row r="7552">
          <cell r="E7552" t="str">
            <v>PB20INV2679</v>
          </cell>
          <cell r="F7552" t="str">
            <v>Turbonet Systems Private Limited</v>
          </cell>
          <cell r="G7552" t="str">
            <v>Pune</v>
          </cell>
        </row>
        <row r="7553">
          <cell r="E7553" t="str">
            <v>PB20INV2679</v>
          </cell>
          <cell r="F7553" t="str">
            <v>Turbonet Systems Private Limited</v>
          </cell>
          <cell r="G7553" t="str">
            <v>Pune</v>
          </cell>
        </row>
        <row r="7554">
          <cell r="E7554" t="str">
            <v>PB20INV2677</v>
          </cell>
          <cell r="F7554" t="str">
            <v>Turbonet Systems Private Limited</v>
          </cell>
          <cell r="G7554" t="str">
            <v>Pune</v>
          </cell>
        </row>
        <row r="7555">
          <cell r="E7555" t="str">
            <v>PB20INV2677</v>
          </cell>
          <cell r="F7555" t="str">
            <v>Turbonet Systems Private Limited</v>
          </cell>
          <cell r="G7555" t="str">
            <v>Pune</v>
          </cell>
        </row>
        <row r="7556">
          <cell r="E7556" t="str">
            <v>PIT/NR/2021/0073</v>
          </cell>
          <cell r="F7556" t="str">
            <v>Bosh Limited</v>
          </cell>
          <cell r="G7556" t="str">
            <v>Ramnagara Dist</v>
          </cell>
        </row>
        <row r="7557">
          <cell r="E7557" t="str">
            <v>PIT/NR/2021/0073</v>
          </cell>
          <cell r="F7557" t="str">
            <v>Bosh Limited</v>
          </cell>
          <cell r="G7557" t="str">
            <v>Ramnagara Dist</v>
          </cell>
        </row>
        <row r="7558">
          <cell r="E7558" t="str">
            <v>PIT/NR/2021/0073</v>
          </cell>
          <cell r="F7558" t="str">
            <v>Bosh Limited</v>
          </cell>
          <cell r="G7558" t="str">
            <v>Ramnagara Dist</v>
          </cell>
        </row>
        <row r="7559">
          <cell r="E7559" t="str">
            <v>PIT/NR/2021/0073</v>
          </cell>
          <cell r="F7559" t="str">
            <v>Bosh Limited</v>
          </cell>
          <cell r="G7559" t="str">
            <v>Ramnagara Dist</v>
          </cell>
        </row>
        <row r="7560">
          <cell r="E7560" t="str">
            <v>PIT/NR/2021/0073</v>
          </cell>
          <cell r="F7560" t="str">
            <v>Bosh Limited</v>
          </cell>
          <cell r="G7560" t="str">
            <v>Ramnagara Dist</v>
          </cell>
        </row>
        <row r="7561">
          <cell r="E7561" t="str">
            <v>PIT/NR/2021/0073</v>
          </cell>
          <cell r="F7561" t="str">
            <v>Bosh Limited</v>
          </cell>
          <cell r="G7561" t="str">
            <v>Ramnagara Dist</v>
          </cell>
        </row>
        <row r="7562">
          <cell r="E7562" t="str">
            <v>PB20INV2702</v>
          </cell>
          <cell r="F7562" t="str">
            <v>AASHITECH</v>
          </cell>
          <cell r="G7562" t="str">
            <v>Mumbai</v>
          </cell>
        </row>
        <row r="7563">
          <cell r="E7563" t="str">
            <v>PB20INV2702</v>
          </cell>
          <cell r="F7563" t="str">
            <v>AASHITECH</v>
          </cell>
          <cell r="G7563" t="str">
            <v>Mumbai</v>
          </cell>
        </row>
        <row r="7564">
          <cell r="E7564" t="str">
            <v>PB20INV2702</v>
          </cell>
          <cell r="F7564" t="str">
            <v>AASHITECH</v>
          </cell>
          <cell r="G7564" t="str">
            <v>Mumbai</v>
          </cell>
        </row>
        <row r="7565">
          <cell r="E7565" t="str">
            <v>QB20INV1026</v>
          </cell>
          <cell r="F7565" t="str">
            <v>Instakart Services Private Limited</v>
          </cell>
          <cell r="G7565" t="str">
            <v>Bhagabatipur</v>
          </cell>
        </row>
        <row r="7566">
          <cell r="E7566" t="str">
            <v>QB20INV1026</v>
          </cell>
          <cell r="F7566" t="str">
            <v>Instakart Services Private Limited</v>
          </cell>
          <cell r="G7566" t="str">
            <v>Bhagabatipur</v>
          </cell>
        </row>
        <row r="7567">
          <cell r="E7567" t="str">
            <v>QB20INV1029</v>
          </cell>
          <cell r="F7567" t="str">
            <v>Instakart Services Private Limited</v>
          </cell>
          <cell r="G7567" t="str">
            <v>Farrukhnagar</v>
          </cell>
        </row>
        <row r="7568">
          <cell r="E7568" t="str">
            <v>QB20INV1029</v>
          </cell>
          <cell r="F7568" t="str">
            <v>Instakart Services Private Limited</v>
          </cell>
          <cell r="G7568" t="str">
            <v>Farrukhnagar</v>
          </cell>
        </row>
        <row r="7569">
          <cell r="E7569" t="str">
            <v>QB20INV1028</v>
          </cell>
          <cell r="F7569" t="str">
            <v>Instakart Services Private Limited</v>
          </cell>
          <cell r="G7569" t="str">
            <v>Howarh</v>
          </cell>
        </row>
        <row r="7570">
          <cell r="E7570" t="str">
            <v>QB20INV1028</v>
          </cell>
          <cell r="F7570" t="str">
            <v>Instakart Services Private Limited</v>
          </cell>
          <cell r="G7570" t="str">
            <v>Howarh</v>
          </cell>
        </row>
        <row r="7571">
          <cell r="E7571" t="str">
            <v>QB20INV1027</v>
          </cell>
          <cell r="F7571" t="str">
            <v>Instakart Services Private Limited</v>
          </cell>
          <cell r="G7571" t="str">
            <v>Hooghly</v>
          </cell>
        </row>
        <row r="7572">
          <cell r="E7572" t="str">
            <v>QB20INV1027</v>
          </cell>
          <cell r="F7572" t="str">
            <v>Instakart Services Private Limited</v>
          </cell>
          <cell r="G7572" t="str">
            <v>Hooghly</v>
          </cell>
        </row>
        <row r="7573">
          <cell r="E7573" t="str">
            <v>PB20INV2705</v>
          </cell>
          <cell r="F7573" t="str">
            <v>Supreme Computers India(P) Ltd</v>
          </cell>
          <cell r="G7573" t="str">
            <v>Chennai</v>
          </cell>
        </row>
        <row r="7574">
          <cell r="E7574" t="str">
            <v>PB20INV2705</v>
          </cell>
          <cell r="F7574" t="str">
            <v>Supreme Computers India(P) Ltd</v>
          </cell>
          <cell r="G7574" t="str">
            <v>Chennai</v>
          </cell>
        </row>
        <row r="7575">
          <cell r="E7575" t="str">
            <v>PB20INV2713</v>
          </cell>
          <cell r="F7575" t="str">
            <v>Supreme Computers India(P) Ltd</v>
          </cell>
          <cell r="G7575" t="str">
            <v>Chennai</v>
          </cell>
        </row>
        <row r="7576">
          <cell r="E7576" t="str">
            <v>PB20INV2713</v>
          </cell>
          <cell r="F7576" t="str">
            <v>Supreme Computers India(P) Ltd</v>
          </cell>
          <cell r="G7576" t="str">
            <v>Chennai</v>
          </cell>
        </row>
        <row r="7577">
          <cell r="E7577" t="str">
            <v>PB20INV2718</v>
          </cell>
          <cell r="F7577" t="str">
            <v>Odyssey Computer Service Pvt ltd</v>
          </cell>
          <cell r="G7577" t="str">
            <v>Kolkata</v>
          </cell>
        </row>
        <row r="7578">
          <cell r="E7578" t="str">
            <v>PB20INV2718</v>
          </cell>
          <cell r="F7578" t="str">
            <v>Odyssey Computer Service Pvt ltd</v>
          </cell>
          <cell r="G7578" t="str">
            <v>Kolkata</v>
          </cell>
        </row>
        <row r="7579">
          <cell r="E7579" t="str">
            <v>PB20INV2717</v>
          </cell>
          <cell r="F7579" t="str">
            <v>Status Sales</v>
          </cell>
          <cell r="G7579" t="str">
            <v>Pune</v>
          </cell>
        </row>
        <row r="7580">
          <cell r="E7580" t="str">
            <v>PB20INV2717</v>
          </cell>
          <cell r="F7580" t="str">
            <v>Status Sales</v>
          </cell>
          <cell r="G7580" t="str">
            <v>Pune</v>
          </cell>
        </row>
        <row r="7581">
          <cell r="E7581" t="str">
            <v>PB20INV2717</v>
          </cell>
          <cell r="F7581" t="str">
            <v>Status Sales</v>
          </cell>
          <cell r="G7581" t="str">
            <v>Pune</v>
          </cell>
        </row>
        <row r="7582">
          <cell r="E7582" t="str">
            <v>PB20INV2717</v>
          </cell>
          <cell r="F7582" t="str">
            <v>Status Sales</v>
          </cell>
          <cell r="G7582" t="str">
            <v>Pune</v>
          </cell>
        </row>
        <row r="7583">
          <cell r="E7583" t="str">
            <v>PB20INV2717</v>
          </cell>
          <cell r="F7583" t="str">
            <v>Status Sales</v>
          </cell>
          <cell r="G7583" t="str">
            <v>Pune</v>
          </cell>
        </row>
        <row r="7584">
          <cell r="E7584" t="str">
            <v>PB20INV2717</v>
          </cell>
          <cell r="F7584" t="str">
            <v>Status Sales</v>
          </cell>
          <cell r="G7584" t="str">
            <v>Pune</v>
          </cell>
        </row>
        <row r="7585">
          <cell r="E7585" t="str">
            <v>PB20INV2719</v>
          </cell>
          <cell r="F7585" t="str">
            <v>PC Technology</v>
          </cell>
          <cell r="G7585" t="str">
            <v>Vijayawada</v>
          </cell>
        </row>
        <row r="7586">
          <cell r="E7586" t="str">
            <v>PB20INV2719</v>
          </cell>
          <cell r="F7586" t="str">
            <v>PC Technology</v>
          </cell>
          <cell r="G7586" t="str">
            <v>Vijayawada</v>
          </cell>
        </row>
        <row r="7587">
          <cell r="E7587" t="str">
            <v>PB20INV2719</v>
          </cell>
          <cell r="F7587" t="str">
            <v>PC Technology</v>
          </cell>
          <cell r="G7587" t="str">
            <v>Vijayawada</v>
          </cell>
        </row>
        <row r="7588">
          <cell r="E7588" t="str">
            <v>PB20INV2719</v>
          </cell>
          <cell r="F7588" t="str">
            <v>PC Technology</v>
          </cell>
          <cell r="G7588" t="str">
            <v>Vijayawada</v>
          </cell>
        </row>
        <row r="7589">
          <cell r="E7589" t="str">
            <v>PB20INV2719</v>
          </cell>
          <cell r="F7589" t="str">
            <v>PC Technology</v>
          </cell>
          <cell r="G7589" t="str">
            <v>Vijayawada</v>
          </cell>
        </row>
        <row r="7590">
          <cell r="E7590" t="str">
            <v>PB20INV2683</v>
          </cell>
          <cell r="F7590" t="str">
            <v>Limkar Agencies</v>
          </cell>
          <cell r="G7590" t="str">
            <v>Gulbarga</v>
          </cell>
        </row>
        <row r="7591">
          <cell r="E7591" t="str">
            <v>PB20INV2683</v>
          </cell>
          <cell r="F7591" t="str">
            <v>Limkar Agencies</v>
          </cell>
          <cell r="G7591" t="str">
            <v>Gulbarga</v>
          </cell>
        </row>
        <row r="7592">
          <cell r="E7592" t="str">
            <v>PB20INV2683</v>
          </cell>
          <cell r="F7592" t="str">
            <v>Limkar Agencies</v>
          </cell>
          <cell r="G7592" t="str">
            <v>Gulbarga</v>
          </cell>
        </row>
        <row r="7593">
          <cell r="E7593" t="str">
            <v>PB20INV2683</v>
          </cell>
          <cell r="F7593" t="str">
            <v>Limkar Agencies</v>
          </cell>
          <cell r="G7593" t="str">
            <v>Gulbarga</v>
          </cell>
        </row>
        <row r="7594">
          <cell r="E7594" t="str">
            <v>PB20INV2683</v>
          </cell>
          <cell r="F7594" t="str">
            <v>Limkar Agencies</v>
          </cell>
          <cell r="G7594" t="str">
            <v>Gulbarga</v>
          </cell>
        </row>
        <row r="7595">
          <cell r="E7595" t="str">
            <v>PB20INV2710</v>
          </cell>
          <cell r="F7595" t="str">
            <v>Classic Technologies</v>
          </cell>
          <cell r="G7595" t="str">
            <v>Bangalore</v>
          </cell>
        </row>
        <row r="7596">
          <cell r="E7596" t="str">
            <v>PB20INV2710</v>
          </cell>
          <cell r="F7596" t="str">
            <v>Classic Technologies</v>
          </cell>
          <cell r="G7596" t="str">
            <v>Bangalore</v>
          </cell>
        </row>
        <row r="7597">
          <cell r="E7597" t="str">
            <v>PB20INV2710</v>
          </cell>
          <cell r="F7597" t="str">
            <v>Classic Technologies</v>
          </cell>
          <cell r="G7597" t="str">
            <v>Bangalore</v>
          </cell>
        </row>
        <row r="7598">
          <cell r="E7598" t="str">
            <v>PB20INV2710</v>
          </cell>
          <cell r="F7598" t="str">
            <v>Classic Technologies</v>
          </cell>
          <cell r="G7598" t="str">
            <v>Bangalore</v>
          </cell>
        </row>
        <row r="7599">
          <cell r="E7599" t="str">
            <v>PB20INV2704</v>
          </cell>
          <cell r="F7599" t="str">
            <v>AASHITECH</v>
          </cell>
          <cell r="G7599" t="str">
            <v>Mumbai</v>
          </cell>
        </row>
        <row r="7600">
          <cell r="E7600" t="str">
            <v>PB20INV2704</v>
          </cell>
          <cell r="F7600" t="str">
            <v>AASHITECH</v>
          </cell>
          <cell r="G7600" t="str">
            <v>Mumbai</v>
          </cell>
        </row>
        <row r="7601">
          <cell r="E7601" t="str">
            <v>PB20INV2676</v>
          </cell>
          <cell r="F7601" t="str">
            <v>Hollasons Trading Company Private Limited</v>
          </cell>
          <cell r="G7601" t="str">
            <v>Bangalore</v>
          </cell>
        </row>
        <row r="7602">
          <cell r="E7602" t="str">
            <v>PB20INV2678</v>
          </cell>
          <cell r="F7602" t="str">
            <v>Hollasons Trading Company Private Limited</v>
          </cell>
          <cell r="G7602" t="str">
            <v>Bangalore</v>
          </cell>
        </row>
        <row r="7603">
          <cell r="E7603" t="str">
            <v>PB20INV2678</v>
          </cell>
          <cell r="F7603" t="str">
            <v>Hollasons Trading Company Private Limited</v>
          </cell>
          <cell r="G7603" t="str">
            <v>Bangalore</v>
          </cell>
        </row>
        <row r="7604">
          <cell r="E7604" t="str">
            <v>PB20INV2678</v>
          </cell>
          <cell r="F7604" t="str">
            <v>Hollasons Trading Company Private Limited</v>
          </cell>
          <cell r="G7604" t="str">
            <v>Bangalore</v>
          </cell>
        </row>
        <row r="7605">
          <cell r="E7605" t="str">
            <v>PB20INV2680</v>
          </cell>
          <cell r="F7605" t="str">
            <v>Hollasons Trading Company Private Limited</v>
          </cell>
          <cell r="G7605" t="str">
            <v>Bangalore</v>
          </cell>
        </row>
        <row r="7606">
          <cell r="E7606" t="str">
            <v>PB20INV2680</v>
          </cell>
          <cell r="F7606" t="str">
            <v>Hollasons Trading Company Private Limited</v>
          </cell>
          <cell r="G7606" t="str">
            <v>Bangalore</v>
          </cell>
        </row>
        <row r="7607">
          <cell r="E7607" t="str">
            <v>PB20INV2680</v>
          </cell>
          <cell r="F7607" t="str">
            <v>Hollasons Trading Company Private Limited</v>
          </cell>
          <cell r="G7607" t="str">
            <v>Bangalore</v>
          </cell>
        </row>
        <row r="7608">
          <cell r="E7608" t="str">
            <v>PB20INV2680</v>
          </cell>
          <cell r="F7608" t="str">
            <v>Hollasons Trading Company Private Limited</v>
          </cell>
          <cell r="G7608" t="str">
            <v>Bangalore</v>
          </cell>
        </row>
        <row r="7609">
          <cell r="E7609" t="str">
            <v>PB20INV2680</v>
          </cell>
          <cell r="F7609" t="str">
            <v>Hollasons Trading Company Private Limited</v>
          </cell>
          <cell r="G7609" t="str">
            <v>Bangalore</v>
          </cell>
        </row>
        <row r="7610">
          <cell r="E7610" t="str">
            <v>PB20INV2680</v>
          </cell>
          <cell r="F7610" t="str">
            <v>Hollasons Trading Company Private Limited</v>
          </cell>
          <cell r="G7610" t="str">
            <v>Bangalore</v>
          </cell>
        </row>
        <row r="7611">
          <cell r="E7611" t="str">
            <v>PB20INV2680</v>
          </cell>
          <cell r="F7611" t="str">
            <v>Hollasons Trading Company Private Limited</v>
          </cell>
          <cell r="G7611" t="str">
            <v>Bangalore</v>
          </cell>
        </row>
        <row r="7612">
          <cell r="E7612" t="str">
            <v>QBLR/OP/2021/0021</v>
          </cell>
          <cell r="F7612" t="str">
            <v>M/S Aditya Birla Fashion and Limited</v>
          </cell>
          <cell r="G7612" t="str">
            <v>Bangalore</v>
          </cell>
        </row>
        <row r="7613">
          <cell r="E7613" t="str">
            <v>QBLR/OP/2021/0021</v>
          </cell>
          <cell r="F7613" t="str">
            <v>M/S Aditya Birla Fashion and Limited</v>
          </cell>
          <cell r="G7613" t="str">
            <v>Bangalore</v>
          </cell>
        </row>
        <row r="7614">
          <cell r="E7614" t="str">
            <v>PB20INV2709</v>
          </cell>
          <cell r="F7614" t="str">
            <v>Supreme Computers Private Limited</v>
          </cell>
          <cell r="G7614" t="str">
            <v>Chennai</v>
          </cell>
        </row>
        <row r="7615">
          <cell r="E7615" t="str">
            <v>PB20INV2709</v>
          </cell>
          <cell r="F7615" t="str">
            <v>Supreme Computers Private Limited</v>
          </cell>
          <cell r="G7615" t="str">
            <v>Chennai</v>
          </cell>
        </row>
        <row r="7616">
          <cell r="E7616" t="str">
            <v>PB20INV2722</v>
          </cell>
          <cell r="F7616" t="str">
            <v>Barcode Technologies Mahe</v>
          </cell>
          <cell r="G7616" t="str">
            <v>Mahe</v>
          </cell>
        </row>
        <row r="7617">
          <cell r="E7617" t="str">
            <v>PB20INV2722</v>
          </cell>
          <cell r="F7617" t="str">
            <v>Barcode Technologies Mahe</v>
          </cell>
          <cell r="G7617" t="str">
            <v>Mahe</v>
          </cell>
        </row>
        <row r="7618">
          <cell r="E7618" t="str">
            <v>PB20INV2722</v>
          </cell>
          <cell r="F7618" t="str">
            <v>Barcode Technologies Mahe</v>
          </cell>
          <cell r="G7618" t="str">
            <v>Mahe</v>
          </cell>
        </row>
        <row r="7619">
          <cell r="E7619" t="str">
            <v>PB20INV2586</v>
          </cell>
          <cell r="F7619" t="str">
            <v>Reliance Retail Limited</v>
          </cell>
          <cell r="G7619" t="str">
            <v>New Delhi</v>
          </cell>
        </row>
        <row r="7620">
          <cell r="E7620" t="str">
            <v>PB20INV2724</v>
          </cell>
          <cell r="F7620" t="str">
            <v>Supreme Computers India Pvt Ltd</v>
          </cell>
          <cell r="G7620" t="str">
            <v>Chennai</v>
          </cell>
        </row>
        <row r="7621">
          <cell r="E7621" t="str">
            <v>PB20INV2724</v>
          </cell>
          <cell r="F7621" t="str">
            <v>Supreme Computers India Pvt Ltd</v>
          </cell>
          <cell r="G7621" t="str">
            <v>Chennai</v>
          </cell>
        </row>
        <row r="7622">
          <cell r="E7622" t="str">
            <v>PB20INV2724</v>
          </cell>
          <cell r="F7622" t="str">
            <v>Supreme Computers India Pvt Ltd</v>
          </cell>
          <cell r="G7622" t="str">
            <v>Chennai</v>
          </cell>
        </row>
        <row r="7623">
          <cell r="E7623" t="str">
            <v>PB20INV2724</v>
          </cell>
          <cell r="F7623" t="str">
            <v>Supreme Computers India Pvt Ltd</v>
          </cell>
          <cell r="G7623" t="str">
            <v>Chennai</v>
          </cell>
        </row>
        <row r="7624">
          <cell r="E7624" t="str">
            <v>PB20INV2727</v>
          </cell>
          <cell r="F7624" t="str">
            <v>Equinox India Enterprises</v>
          </cell>
          <cell r="G7624" t="str">
            <v>Goa</v>
          </cell>
        </row>
        <row r="7625">
          <cell r="E7625" t="str">
            <v>PB20INV2727</v>
          </cell>
          <cell r="F7625" t="str">
            <v>Equinox India Enterprises</v>
          </cell>
          <cell r="G7625" t="str">
            <v>Goa</v>
          </cell>
        </row>
        <row r="7626">
          <cell r="E7626" t="str">
            <v>PB20INV2721</v>
          </cell>
          <cell r="F7626" t="str">
            <v>Supreme Computers India Pvt Ltd</v>
          </cell>
          <cell r="G7626" t="str">
            <v>Coimbatore</v>
          </cell>
        </row>
        <row r="7627">
          <cell r="E7627" t="str">
            <v>PB20INV2721</v>
          </cell>
          <cell r="F7627" t="str">
            <v>Supreme Computers India Pvt Ltd</v>
          </cell>
          <cell r="G7627" t="str">
            <v>Coimbatore</v>
          </cell>
        </row>
        <row r="7628">
          <cell r="E7628" t="str">
            <v>PB20INV2721</v>
          </cell>
          <cell r="F7628" t="str">
            <v>Supreme Computers India Pvt Ltd</v>
          </cell>
          <cell r="G7628" t="str">
            <v>Coimbatore</v>
          </cell>
        </row>
        <row r="7629">
          <cell r="E7629" t="str">
            <v>PB20INV2721</v>
          </cell>
          <cell r="F7629" t="str">
            <v>Supreme Computers India Pvt Ltd</v>
          </cell>
          <cell r="G7629" t="str">
            <v>Coimbatore</v>
          </cell>
        </row>
        <row r="7630">
          <cell r="E7630" t="str">
            <v>PB20INV2721</v>
          </cell>
          <cell r="F7630" t="str">
            <v>Supreme Computers India Pvt Ltd</v>
          </cell>
          <cell r="G7630" t="str">
            <v>Coimbatore</v>
          </cell>
        </row>
        <row r="7631">
          <cell r="E7631" t="str">
            <v>PB20INV2721</v>
          </cell>
          <cell r="F7631" t="str">
            <v>Supreme Computers India Pvt Ltd</v>
          </cell>
          <cell r="G7631" t="str">
            <v>Coimbatore</v>
          </cell>
        </row>
        <row r="7632">
          <cell r="E7632" t="str">
            <v>PB20INV2721</v>
          </cell>
          <cell r="F7632" t="str">
            <v>Supreme Computers India Pvt Ltd</v>
          </cell>
          <cell r="G7632" t="str">
            <v>Coimbatore</v>
          </cell>
        </row>
        <row r="7633">
          <cell r="E7633" t="str">
            <v>PB20INV2721</v>
          </cell>
          <cell r="F7633" t="str">
            <v>Supreme Computers India Pvt Ltd</v>
          </cell>
          <cell r="G7633" t="str">
            <v>Coimbatore</v>
          </cell>
        </row>
        <row r="7634">
          <cell r="E7634" t="str">
            <v>PB20INV2697</v>
          </cell>
          <cell r="F7634" t="str">
            <v>Odyssey Computer Service Pvt ltd/ABS Technologies</v>
          </cell>
          <cell r="G7634" t="str">
            <v>Ranchi</v>
          </cell>
        </row>
        <row r="7635">
          <cell r="E7635" t="str">
            <v>PB20INV2697</v>
          </cell>
          <cell r="F7635" t="str">
            <v>Odyssey Computer Service Pvt ltd/ABS Technologies</v>
          </cell>
          <cell r="G7635" t="str">
            <v>Ranchi</v>
          </cell>
        </row>
        <row r="7636">
          <cell r="E7636" t="str">
            <v>PB20INV2732</v>
          </cell>
          <cell r="F7636" t="str">
            <v>AASHITECH</v>
          </cell>
          <cell r="G7636" t="str">
            <v>Mumbai</v>
          </cell>
        </row>
        <row r="7637">
          <cell r="E7637" t="str">
            <v>PB20INV2732</v>
          </cell>
          <cell r="F7637" t="str">
            <v>AASHITECH</v>
          </cell>
          <cell r="G7637" t="str">
            <v>Mumbai</v>
          </cell>
        </row>
        <row r="7638">
          <cell r="E7638" t="str">
            <v>PB20INV2729</v>
          </cell>
          <cell r="F7638" t="str">
            <v xml:space="preserve">ITeSys Technologies Pvt Ltd/Fortune Data Products </v>
          </cell>
          <cell r="G7638" t="str">
            <v>Secunderabad</v>
          </cell>
        </row>
        <row r="7639">
          <cell r="E7639" t="str">
            <v>PB20INV2729</v>
          </cell>
          <cell r="F7639" t="str">
            <v xml:space="preserve">ITeSys Technologies Pvt Ltd/Fortune Data Products </v>
          </cell>
          <cell r="G7639" t="str">
            <v>Secunderabad</v>
          </cell>
        </row>
        <row r="7640">
          <cell r="E7640" t="str">
            <v>PB20INV2733</v>
          </cell>
          <cell r="F7640" t="str">
            <v>Reliance Retail Limited</v>
          </cell>
          <cell r="G7640" t="str">
            <v>Delhi</v>
          </cell>
        </row>
        <row r="7641">
          <cell r="E7641" t="str">
            <v>PB20INV2731</v>
          </cell>
          <cell r="F7641" t="str">
            <v>Trent Hypermarket Private limited</v>
          </cell>
          <cell r="G7641" t="str">
            <v>Pune</v>
          </cell>
        </row>
        <row r="7642">
          <cell r="E7642" t="str">
            <v>PB20INV2731</v>
          </cell>
          <cell r="F7642" t="str">
            <v>Trent Hypermarket Private limited</v>
          </cell>
          <cell r="G7642" t="str">
            <v>Pune</v>
          </cell>
        </row>
        <row r="7643">
          <cell r="E7643" t="str">
            <v>PB20INV2731</v>
          </cell>
          <cell r="F7643" t="str">
            <v>Trent Hypermarket Private limited</v>
          </cell>
          <cell r="G7643" t="str">
            <v>Pune</v>
          </cell>
        </row>
        <row r="7644">
          <cell r="E7644" t="str">
            <v>PB20INV2728</v>
          </cell>
          <cell r="F7644" t="str">
            <v>Hollasons Trading Company Private Limited</v>
          </cell>
          <cell r="G7644" t="str">
            <v>Bangalore</v>
          </cell>
        </row>
        <row r="7645">
          <cell r="E7645" t="str">
            <v>PB20INV2725</v>
          </cell>
          <cell r="F7645" t="str">
            <v>Hollasons Trading Company Private Limited</v>
          </cell>
          <cell r="G7645" t="str">
            <v>Bangalore</v>
          </cell>
        </row>
        <row r="7646">
          <cell r="E7646" t="str">
            <v>PB20INV2730</v>
          </cell>
          <cell r="F7646" t="str">
            <v>Hollasons Trading Company Private Limited</v>
          </cell>
          <cell r="G7646" t="str">
            <v>Bangalore</v>
          </cell>
        </row>
        <row r="7647">
          <cell r="E7647" t="str">
            <v>PB20INV2730</v>
          </cell>
          <cell r="F7647" t="str">
            <v>Hollasons Trading Company Private Limited</v>
          </cell>
          <cell r="G7647" t="str">
            <v>Bangalore</v>
          </cell>
        </row>
        <row r="7648">
          <cell r="E7648" t="str">
            <v>PB20INV2730</v>
          </cell>
          <cell r="F7648" t="str">
            <v>Hollasons Trading Company Private Limited</v>
          </cell>
          <cell r="G7648" t="str">
            <v>Bangalore</v>
          </cell>
        </row>
        <row r="7649">
          <cell r="E7649" t="str">
            <v>PB20INV2723</v>
          </cell>
          <cell r="F7649" t="str">
            <v>Portwell India Technology Pvt Ltd</v>
          </cell>
          <cell r="G7649" t="str">
            <v>Bangalore</v>
          </cell>
        </row>
        <row r="7650">
          <cell r="E7650" t="str">
            <v>PB20INV2734</v>
          </cell>
          <cell r="F7650" t="str">
            <v>Odyssey Computer Services P Ltd</v>
          </cell>
          <cell r="G7650" t="str">
            <v>Kolkata</v>
          </cell>
        </row>
        <row r="7651">
          <cell r="E7651" t="str">
            <v>BLR/OP/2021/0384</v>
          </cell>
          <cell r="F7651" t="str">
            <v>Posiflex Technology India Pvt ltd</v>
          </cell>
          <cell r="G7651" t="str">
            <v>Bangalore</v>
          </cell>
        </row>
        <row r="7652">
          <cell r="E7652" t="str">
            <v>BLR/OP/2021/0384</v>
          </cell>
          <cell r="F7652" t="str">
            <v>Posiflex Technology India Pvt ltd</v>
          </cell>
          <cell r="G7652" t="str">
            <v>Bangalore</v>
          </cell>
        </row>
        <row r="7653">
          <cell r="E7653" t="str">
            <v>PIT20INV00065</v>
          </cell>
          <cell r="F7653" t="str">
            <v xml:space="preserve">Neo Sky Systems </v>
          </cell>
          <cell r="G7653" t="str">
            <v>Ahmedabad</v>
          </cell>
        </row>
        <row r="7654">
          <cell r="E7654" t="str">
            <v>QB20INV1032</v>
          </cell>
          <cell r="F7654" t="str">
            <v>Instakart Services Private Limited</v>
          </cell>
          <cell r="G7654" t="str">
            <v>Kolar</v>
          </cell>
        </row>
        <row r="7655">
          <cell r="E7655" t="str">
            <v>QB20INV1032</v>
          </cell>
          <cell r="F7655" t="str">
            <v>Instakart Services Private Limited</v>
          </cell>
          <cell r="G7655" t="str">
            <v>Kolar</v>
          </cell>
        </row>
        <row r="7656">
          <cell r="E7656" t="str">
            <v>QB20INV1033</v>
          </cell>
          <cell r="F7656" t="str">
            <v>Instakart Services Private Limited</v>
          </cell>
          <cell r="G7656" t="str">
            <v>Malur</v>
          </cell>
        </row>
        <row r="7657">
          <cell r="E7657" t="str">
            <v>QB20INV1033</v>
          </cell>
          <cell r="F7657" t="str">
            <v>Instakart Services Private Limited</v>
          </cell>
          <cell r="G7657" t="str">
            <v>Malur</v>
          </cell>
        </row>
        <row r="7658">
          <cell r="E7658" t="str">
            <v>QB20INV1034</v>
          </cell>
          <cell r="F7658" t="str">
            <v>Instakart Services Private Limited</v>
          </cell>
          <cell r="G7658" t="str">
            <v>Coimbatore</v>
          </cell>
        </row>
        <row r="7659">
          <cell r="E7659" t="str">
            <v>QB20INV1034</v>
          </cell>
          <cell r="F7659" t="str">
            <v>Instakart Services Private Limited</v>
          </cell>
          <cell r="G7659" t="str">
            <v>Coimbatore</v>
          </cell>
        </row>
        <row r="7660">
          <cell r="E7660" t="str">
            <v>QB20INV1035</v>
          </cell>
          <cell r="F7660" t="str">
            <v>Instakart Services Private Limited</v>
          </cell>
          <cell r="G7660" t="str">
            <v>Soukya Road</v>
          </cell>
        </row>
        <row r="7661">
          <cell r="E7661" t="str">
            <v>QB20INV1035</v>
          </cell>
          <cell r="F7661" t="str">
            <v>Instakart Services Private Limited</v>
          </cell>
          <cell r="G7661" t="str">
            <v>Soukya Road</v>
          </cell>
        </row>
        <row r="7662">
          <cell r="E7662" t="str">
            <v>QB20INV1036</v>
          </cell>
          <cell r="F7662" t="str">
            <v>Instakart Services Private Limited</v>
          </cell>
          <cell r="G7662" t="str">
            <v>Medchal Mandal</v>
          </cell>
        </row>
        <row r="7663">
          <cell r="E7663" t="str">
            <v>QB20INV1036</v>
          </cell>
          <cell r="F7663" t="str">
            <v>Instakart Services Private Limited</v>
          </cell>
          <cell r="G7663" t="str">
            <v>Medchal Mandal</v>
          </cell>
        </row>
        <row r="7664">
          <cell r="E7664" t="str">
            <v>QB20INV1031</v>
          </cell>
          <cell r="F7664" t="str">
            <v>Instakart Services Private Limited</v>
          </cell>
          <cell r="G7664" t="str">
            <v>Haryana</v>
          </cell>
        </row>
        <row r="7665">
          <cell r="E7665" t="str">
            <v>QB20INV1031</v>
          </cell>
          <cell r="F7665" t="str">
            <v>Instakart Services Private Limited</v>
          </cell>
          <cell r="G7665" t="str">
            <v>Haryana</v>
          </cell>
        </row>
        <row r="7666">
          <cell r="E7666" t="str">
            <v>QB20INV1030</v>
          </cell>
          <cell r="F7666" t="str">
            <v>Instakart Services Private Limited</v>
          </cell>
          <cell r="G7666" t="str">
            <v>Gurgaon</v>
          </cell>
        </row>
        <row r="7667">
          <cell r="E7667" t="str">
            <v>QB20INV1030</v>
          </cell>
          <cell r="F7667" t="str">
            <v>Instakart Services Private Limited</v>
          </cell>
          <cell r="G7667" t="str">
            <v>Gurgaon</v>
          </cell>
        </row>
        <row r="7668">
          <cell r="E7668" t="str">
            <v>QB20INV1044</v>
          </cell>
          <cell r="F7668" t="str">
            <v>More Retail Limited</v>
          </cell>
          <cell r="G7668" t="str">
            <v>Chennai</v>
          </cell>
        </row>
        <row r="7669">
          <cell r="E7669" t="str">
            <v>QB20INV1049</v>
          </cell>
          <cell r="F7669" t="str">
            <v>More Retail Limited</v>
          </cell>
          <cell r="G7669" t="str">
            <v>Haryana</v>
          </cell>
        </row>
        <row r="7670">
          <cell r="E7670" t="str">
            <v>QB20INV1048</v>
          </cell>
          <cell r="F7670" t="str">
            <v>More Retail Limited</v>
          </cell>
          <cell r="G7670" t="str">
            <v>Punjab</v>
          </cell>
        </row>
        <row r="7671">
          <cell r="E7671" t="str">
            <v>QBLR/NR/2021/0240</v>
          </cell>
          <cell r="F7671" t="str">
            <v>Instakart Services Private Limited</v>
          </cell>
          <cell r="G7671" t="str">
            <v>Hyderabad</v>
          </cell>
        </row>
        <row r="7672">
          <cell r="E7672" t="str">
            <v>QBLR/NR/2021/0241</v>
          </cell>
          <cell r="F7672" t="str">
            <v>Instakart Services Private Limited</v>
          </cell>
          <cell r="G7672" t="str">
            <v>Bhagabatipur</v>
          </cell>
        </row>
        <row r="7673">
          <cell r="E7673" t="str">
            <v>QBLR/DEMO/OUT/0318</v>
          </cell>
          <cell r="F7673" t="str">
            <v>Communications Test Design India Pvt Ltd</v>
          </cell>
          <cell r="G7673" t="str">
            <v>Mumbai</v>
          </cell>
        </row>
        <row r="7674">
          <cell r="E7674" t="str">
            <v>PB20INV2736</v>
          </cell>
          <cell r="F7674" t="str">
            <v>Supreme Computers India (P) Ltd</v>
          </cell>
          <cell r="G7674" t="str">
            <v>Chennai</v>
          </cell>
        </row>
        <row r="7675">
          <cell r="E7675" t="str">
            <v>PB20INV2736</v>
          </cell>
          <cell r="F7675" t="str">
            <v>Supreme Computers India (P) Ltd</v>
          </cell>
          <cell r="G7675" t="str">
            <v>Chennai</v>
          </cell>
        </row>
        <row r="7676">
          <cell r="E7676" t="str">
            <v>PB20INV2737</v>
          </cell>
          <cell r="F7676" t="str">
            <v>Supreme Computers India (P) Ltd</v>
          </cell>
          <cell r="G7676" t="str">
            <v>Chennai</v>
          </cell>
        </row>
        <row r="7677">
          <cell r="E7677" t="str">
            <v>PB20INV2737</v>
          </cell>
          <cell r="F7677" t="str">
            <v>Supreme Computers India (P) Ltd</v>
          </cell>
          <cell r="G7677" t="str">
            <v>Chennai</v>
          </cell>
        </row>
        <row r="7678">
          <cell r="E7678" t="str">
            <v>PB20INV2737</v>
          </cell>
          <cell r="F7678" t="str">
            <v>Supreme Computers India (P) Ltd</v>
          </cell>
          <cell r="G7678" t="str">
            <v>Chennai</v>
          </cell>
        </row>
        <row r="7679">
          <cell r="E7679" t="str">
            <v>PB20INV2737</v>
          </cell>
          <cell r="F7679" t="str">
            <v>Supreme Computers India (P) Ltd</v>
          </cell>
          <cell r="G7679" t="str">
            <v>Chennai</v>
          </cell>
        </row>
        <row r="7680">
          <cell r="E7680" t="str">
            <v>PB20INV2740</v>
          </cell>
          <cell r="F7680" t="str">
            <v>Aegis Infoware Private Limited</v>
          </cell>
          <cell r="G7680" t="str">
            <v>Ahmedabad</v>
          </cell>
        </row>
        <row r="7681">
          <cell r="E7681" t="str">
            <v>PB20INV2740</v>
          </cell>
          <cell r="F7681" t="str">
            <v>Aegis Infoware Private Limited</v>
          </cell>
          <cell r="G7681" t="str">
            <v>Ahmedabad</v>
          </cell>
        </row>
        <row r="7682">
          <cell r="E7682" t="str">
            <v>PB20INV2742</v>
          </cell>
          <cell r="F7682" t="str">
            <v>Supreme Computers India (P) Limited</v>
          </cell>
          <cell r="G7682" t="str">
            <v>Chennai</v>
          </cell>
        </row>
        <row r="7683">
          <cell r="E7683" t="str">
            <v>PB20INV2742</v>
          </cell>
          <cell r="F7683" t="str">
            <v>Supreme Computers India (P) Limited</v>
          </cell>
          <cell r="G7683" t="str">
            <v>Chennai</v>
          </cell>
        </row>
        <row r="7684">
          <cell r="E7684" t="str">
            <v>PB20INV2742</v>
          </cell>
          <cell r="F7684" t="str">
            <v>Supreme Computers India (P) Limited</v>
          </cell>
          <cell r="G7684" t="str">
            <v>Chennai</v>
          </cell>
        </row>
        <row r="7685">
          <cell r="E7685" t="str">
            <v>PB20INV2742</v>
          </cell>
          <cell r="F7685" t="str">
            <v>Supreme Computers India (P) Limited</v>
          </cell>
          <cell r="G7685" t="str">
            <v>Chennai</v>
          </cell>
        </row>
        <row r="7686">
          <cell r="E7686" t="str">
            <v>PB20INV2742</v>
          </cell>
          <cell r="F7686" t="str">
            <v>Supreme Computers India (P) Limited</v>
          </cell>
          <cell r="G7686" t="str">
            <v>Chennai</v>
          </cell>
        </row>
        <row r="7687">
          <cell r="E7687" t="str">
            <v>PB20INV2726</v>
          </cell>
          <cell r="F7687" t="str">
            <v>Royal Dryfruit India Pvt Ltd</v>
          </cell>
          <cell r="G7687" t="str">
            <v>New Delhi</v>
          </cell>
        </row>
        <row r="7688">
          <cell r="E7688" t="str">
            <v>PB20INV2726</v>
          </cell>
          <cell r="F7688" t="str">
            <v>Royal Dryfruit India Pvt Ltd</v>
          </cell>
          <cell r="G7688" t="str">
            <v>New Delhi</v>
          </cell>
        </row>
        <row r="7689">
          <cell r="E7689" t="str">
            <v>PB20INV2726</v>
          </cell>
          <cell r="F7689" t="str">
            <v>Royal Dryfruit India Pvt Ltd</v>
          </cell>
          <cell r="G7689" t="str">
            <v>New Delhi</v>
          </cell>
        </row>
        <row r="7690">
          <cell r="E7690" t="str">
            <v>PB20INV2726</v>
          </cell>
          <cell r="F7690" t="str">
            <v>Royal Dryfruit India Pvt Ltd</v>
          </cell>
          <cell r="G7690" t="str">
            <v>New Delhi</v>
          </cell>
        </row>
        <row r="7691">
          <cell r="E7691" t="str">
            <v>PB20INV2726</v>
          </cell>
          <cell r="F7691" t="str">
            <v>Royal Dryfruit India Pvt Ltd</v>
          </cell>
          <cell r="G7691" t="str">
            <v>New Delhi</v>
          </cell>
        </row>
        <row r="7692">
          <cell r="E7692" t="str">
            <v>PB20INV2726</v>
          </cell>
          <cell r="F7692" t="str">
            <v>Royal Dryfruit India Pvt Ltd</v>
          </cell>
          <cell r="G7692" t="str">
            <v>New Delhi</v>
          </cell>
        </row>
        <row r="7693">
          <cell r="E7693" t="str">
            <v>PB20INV2743</v>
          </cell>
          <cell r="F7693" t="str">
            <v>Odyssey Computers Services P Ltd</v>
          </cell>
          <cell r="G7693" t="str">
            <v>Kolkata</v>
          </cell>
        </row>
        <row r="7694">
          <cell r="E7694" t="str">
            <v>PB20INV2743</v>
          </cell>
          <cell r="F7694" t="str">
            <v>Odyssey Computers Services P Ltd</v>
          </cell>
          <cell r="G7694" t="str">
            <v>Kolkata</v>
          </cell>
        </row>
        <row r="7695">
          <cell r="E7695" t="str">
            <v>PB20INV2743</v>
          </cell>
          <cell r="F7695" t="str">
            <v>Odyssey Computers Services P Ltd</v>
          </cell>
          <cell r="G7695" t="str">
            <v>Kolkata</v>
          </cell>
        </row>
        <row r="7696">
          <cell r="E7696" t="str">
            <v>PB20INV2744</v>
          </cell>
          <cell r="F7696" t="str">
            <v>Supreme Computers India (P) Limited</v>
          </cell>
          <cell r="G7696" t="str">
            <v>Coimbatore</v>
          </cell>
        </row>
        <row r="7697">
          <cell r="E7697" t="str">
            <v>PB20INV2744</v>
          </cell>
          <cell r="F7697" t="str">
            <v>Supreme Computers India (P) Limited</v>
          </cell>
          <cell r="G7697" t="str">
            <v>Coimbatore</v>
          </cell>
        </row>
        <row r="7698">
          <cell r="E7698" t="str">
            <v>PB20INV2744</v>
          </cell>
          <cell r="F7698" t="str">
            <v>Supreme Computers India (P) Limited</v>
          </cell>
          <cell r="G7698" t="str">
            <v>Coimbatore</v>
          </cell>
        </row>
        <row r="7699">
          <cell r="E7699" t="str">
            <v>PB20INV2744</v>
          </cell>
          <cell r="F7699" t="str">
            <v>Supreme Computers India (P) Limited</v>
          </cell>
          <cell r="G7699" t="str">
            <v>Coimbatore</v>
          </cell>
        </row>
        <row r="7700">
          <cell r="E7700" t="str">
            <v>PB20INV2744</v>
          </cell>
          <cell r="F7700" t="str">
            <v>Supreme Computers India (P) Limited</v>
          </cell>
          <cell r="G7700" t="str">
            <v>Coimbatore</v>
          </cell>
        </row>
        <row r="7701">
          <cell r="E7701" t="str">
            <v>PB20INV2744</v>
          </cell>
          <cell r="F7701" t="str">
            <v>Supreme Computers India (P) Limited</v>
          </cell>
          <cell r="G7701" t="str">
            <v>Coimbatore</v>
          </cell>
        </row>
        <row r="7702">
          <cell r="E7702" t="str">
            <v>PB20INV2744</v>
          </cell>
          <cell r="F7702" t="str">
            <v>Supreme Computers India (P) Limited</v>
          </cell>
          <cell r="G7702" t="str">
            <v>Coimbatore</v>
          </cell>
        </row>
        <row r="7703">
          <cell r="E7703" t="str">
            <v>PB20INV2744</v>
          </cell>
          <cell r="F7703" t="str">
            <v>Supreme Computers India (P) Limited</v>
          </cell>
          <cell r="G7703" t="str">
            <v>Coimbatore</v>
          </cell>
        </row>
        <row r="7704">
          <cell r="E7704" t="str">
            <v>PB20INV2745</v>
          </cell>
          <cell r="F7704" t="str">
            <v>Aegis Infoware Private Limited</v>
          </cell>
          <cell r="G7704" t="str">
            <v>Ahmedabad</v>
          </cell>
        </row>
        <row r="7705">
          <cell r="E7705" t="str">
            <v>PB20INV2745</v>
          </cell>
          <cell r="F7705" t="str">
            <v>Aegis Infoware Private Limited</v>
          </cell>
          <cell r="G7705" t="str">
            <v>Ahmedabad</v>
          </cell>
        </row>
        <row r="7706">
          <cell r="E7706" t="str">
            <v>PB20INV2745</v>
          </cell>
          <cell r="F7706" t="str">
            <v>Aegis Infoware Private Limited</v>
          </cell>
          <cell r="G7706" t="str">
            <v>Ahmedabad</v>
          </cell>
        </row>
        <row r="7707">
          <cell r="E7707" t="str">
            <v>PB20INV2741</v>
          </cell>
          <cell r="F7707" t="str">
            <v>String Software Technologies</v>
          </cell>
          <cell r="G7707" t="str">
            <v>Sanjay Nagar</v>
          </cell>
        </row>
        <row r="7708">
          <cell r="E7708" t="str">
            <v>PB20INV2741</v>
          </cell>
          <cell r="F7708" t="str">
            <v>String Software Technologies</v>
          </cell>
          <cell r="G7708" t="str">
            <v>Sanjay Nagar</v>
          </cell>
        </row>
        <row r="7709">
          <cell r="E7709" t="str">
            <v>PB20INV2747</v>
          </cell>
          <cell r="F7709" t="str">
            <v>Hardcastle Restaurants Pvt Ltd</v>
          </cell>
          <cell r="G7709" t="str">
            <v>Chennai</v>
          </cell>
        </row>
        <row r="7710">
          <cell r="E7710" t="str">
            <v>PB20INV2735</v>
          </cell>
          <cell r="F7710" t="str">
            <v>Quinta Systems Pvt Ltd</v>
          </cell>
          <cell r="G7710" t="str">
            <v>Bangalore</v>
          </cell>
        </row>
        <row r="7711">
          <cell r="E7711" t="str">
            <v>PB20INV2735</v>
          </cell>
          <cell r="F7711" t="str">
            <v>Quinta Systems Pvt Ltd</v>
          </cell>
          <cell r="G7711" t="str">
            <v>Bangalore</v>
          </cell>
        </row>
        <row r="7712">
          <cell r="E7712" t="str">
            <v>PB20INV2738</v>
          </cell>
          <cell r="F7712" t="str">
            <v>Quinta Systems Pvt Ltd</v>
          </cell>
          <cell r="G7712" t="str">
            <v>Bangalore</v>
          </cell>
        </row>
        <row r="7713">
          <cell r="E7713" t="str">
            <v>BLR/DEMO/OUT/10516</v>
          </cell>
          <cell r="F7713" t="str">
            <v>Aegis Infoware Private Limited</v>
          </cell>
          <cell r="G7713" t="str">
            <v>Vadodra</v>
          </cell>
        </row>
        <row r="7714">
          <cell r="E7714" t="str">
            <v>BLR/DEMO/OUT/10516</v>
          </cell>
          <cell r="F7714" t="str">
            <v>Aegis Infoware Private Limited</v>
          </cell>
          <cell r="G7714" t="str">
            <v>Vadodra</v>
          </cell>
        </row>
        <row r="7715">
          <cell r="E7715" t="str">
            <v>BLR/DEMO/OUT/10516</v>
          </cell>
          <cell r="F7715" t="str">
            <v>Aegis Infoware Private Limited</v>
          </cell>
          <cell r="G7715" t="str">
            <v>Vadodra</v>
          </cell>
        </row>
        <row r="7716">
          <cell r="E7716" t="str">
            <v>QB20INV1051</v>
          </cell>
          <cell r="F7716" t="str">
            <v>Procter &amp; Gamble Home Products Private Limited</v>
          </cell>
          <cell r="G7716" t="str">
            <v>Mehaboob Nagar</v>
          </cell>
        </row>
        <row r="7717">
          <cell r="E7717" t="str">
            <v>QB20INV1051</v>
          </cell>
          <cell r="F7717" t="str">
            <v>Procter &amp; Gamble Home Products Private Limited</v>
          </cell>
          <cell r="G7717" t="str">
            <v>Mehaboob Nagar</v>
          </cell>
        </row>
        <row r="7718">
          <cell r="E7718" t="str">
            <v>PIT20INV00066</v>
          </cell>
          <cell r="F7718" t="str">
            <v>ALLTRONIX</v>
          </cell>
          <cell r="G7718" t="str">
            <v>Bangalore</v>
          </cell>
        </row>
        <row r="7719">
          <cell r="E7719" t="str">
            <v>PB20INV2749</v>
          </cell>
          <cell r="F7719" t="str">
            <v>Turbonet Systems Private Limited</v>
          </cell>
          <cell r="G7719" t="str">
            <v>Pune</v>
          </cell>
        </row>
        <row r="7720">
          <cell r="E7720" t="str">
            <v>PB20INV2749</v>
          </cell>
          <cell r="F7720" t="str">
            <v>Turbonet Systems Private Limited</v>
          </cell>
          <cell r="G7720" t="str">
            <v>Pune</v>
          </cell>
        </row>
        <row r="7721">
          <cell r="E7721" t="str">
            <v>PB20INV2748</v>
          </cell>
          <cell r="F7721" t="str">
            <v>Turbonet Systems Private Limited</v>
          </cell>
          <cell r="G7721" t="str">
            <v>Pune</v>
          </cell>
        </row>
        <row r="7722">
          <cell r="E7722" t="str">
            <v>PB20INV2748</v>
          </cell>
          <cell r="F7722" t="str">
            <v>Turbonet Systems Private Limited</v>
          </cell>
          <cell r="G7722" t="str">
            <v>Pune</v>
          </cell>
        </row>
        <row r="7723">
          <cell r="E7723" t="str">
            <v>PB20INV2748</v>
          </cell>
          <cell r="F7723" t="str">
            <v>Turbonet Systems Private Limited</v>
          </cell>
          <cell r="G7723" t="str">
            <v>Pune</v>
          </cell>
        </row>
        <row r="7724">
          <cell r="E7724" t="str">
            <v>PB20INV2751</v>
          </cell>
          <cell r="F7724" t="str">
            <v>Supreme Computers India (P) Ltd</v>
          </cell>
          <cell r="G7724" t="str">
            <v>Coimbatore</v>
          </cell>
        </row>
        <row r="7725">
          <cell r="E7725" t="str">
            <v>PB20INV2751</v>
          </cell>
          <cell r="F7725" t="str">
            <v>Supreme Computers India (P) Ltd</v>
          </cell>
          <cell r="G7725" t="str">
            <v>Coimbatore</v>
          </cell>
        </row>
        <row r="7726">
          <cell r="E7726" t="str">
            <v>PB20INV2752</v>
          </cell>
          <cell r="F7726" t="str">
            <v>Decathlon Sports India Pvt Ltd</v>
          </cell>
          <cell r="G7726" t="str">
            <v>Noida</v>
          </cell>
        </row>
        <row r="7727">
          <cell r="E7727" t="str">
            <v>PB20INV2752</v>
          </cell>
          <cell r="F7727" t="str">
            <v>Decathlon Sports India Pvt Ltd</v>
          </cell>
          <cell r="G7727" t="str">
            <v>Noida</v>
          </cell>
        </row>
        <row r="7728">
          <cell r="E7728" t="str">
            <v>PB20INV2753</v>
          </cell>
          <cell r="F7728" t="str">
            <v>Decathlon Sports India Pvt Ltd</v>
          </cell>
          <cell r="G7728" t="str">
            <v>Haryana</v>
          </cell>
        </row>
        <row r="7729">
          <cell r="E7729" t="str">
            <v>PB20INV2753</v>
          </cell>
          <cell r="F7729" t="str">
            <v>Decathlon Sports India Pvt Ltd</v>
          </cell>
          <cell r="G7729" t="str">
            <v>Haryana</v>
          </cell>
        </row>
        <row r="7730">
          <cell r="E7730" t="str">
            <v>PB20INV2746</v>
          </cell>
          <cell r="F7730" t="str">
            <v>Odyssey Computer Services P Ltd/ABS Technologies</v>
          </cell>
          <cell r="G7730" t="str">
            <v>Kolkata/Ranchi</v>
          </cell>
        </row>
        <row r="7731">
          <cell r="E7731" t="str">
            <v>PB20INV2746</v>
          </cell>
          <cell r="F7731" t="str">
            <v>Odyssey Computer Services P Ltd/ABS Technologies</v>
          </cell>
          <cell r="G7731" t="str">
            <v>Kolkata/Ranchi</v>
          </cell>
        </row>
        <row r="7732">
          <cell r="E7732" t="str">
            <v>PB20INV2746</v>
          </cell>
          <cell r="F7732" t="str">
            <v>Odyssey Computer Services P Ltd/ABS Technologies</v>
          </cell>
          <cell r="G7732" t="str">
            <v>Kolkata/Ranchi</v>
          </cell>
        </row>
        <row r="7733">
          <cell r="E7733" t="str">
            <v>PB20INV2746</v>
          </cell>
          <cell r="F7733" t="str">
            <v>Odyssey Computer Services P Ltd/ABS Technologies</v>
          </cell>
          <cell r="G7733" t="str">
            <v>Kolkata/Ranchi</v>
          </cell>
        </row>
        <row r="7734">
          <cell r="E7734" t="str">
            <v>PB20INV2746</v>
          </cell>
          <cell r="F7734" t="str">
            <v>Odyssey Computer Services P Ltd/ABS Technologies</v>
          </cell>
          <cell r="G7734" t="str">
            <v>Kolkata/Ranchi</v>
          </cell>
        </row>
        <row r="7735">
          <cell r="E7735" t="str">
            <v>PB20INV2750</v>
          </cell>
          <cell r="F7735" t="str">
            <v>Quinta Systems Pvt Ltd</v>
          </cell>
          <cell r="G7735" t="str">
            <v>Bangalore</v>
          </cell>
        </row>
        <row r="7736">
          <cell r="E7736" t="str">
            <v>QB20INV1045</v>
          </cell>
          <cell r="F7736" t="str">
            <v>More Retail Limited</v>
          </cell>
          <cell r="G7736" t="str">
            <v>Kerala</v>
          </cell>
        </row>
        <row r="7737">
          <cell r="E7737" t="str">
            <v>QB20INV1047</v>
          </cell>
          <cell r="F7737" t="str">
            <v>More Retail Limited</v>
          </cell>
          <cell r="G7737" t="str">
            <v>Kerala</v>
          </cell>
        </row>
        <row r="7738">
          <cell r="E7738" t="str">
            <v>PB20INV2762</v>
          </cell>
          <cell r="F7738" t="str">
            <v>Supreme Computers India (P) Ltd</v>
          </cell>
          <cell r="G7738" t="str">
            <v>Chennai</v>
          </cell>
        </row>
        <row r="7739">
          <cell r="E7739" t="str">
            <v>PB20INV2762</v>
          </cell>
          <cell r="F7739" t="str">
            <v>Supreme Computers India (P) Ltd</v>
          </cell>
          <cell r="G7739" t="str">
            <v>Chennai</v>
          </cell>
        </row>
        <row r="7740">
          <cell r="E7740" t="str">
            <v>PB20INV2764</v>
          </cell>
          <cell r="F7740" t="str">
            <v>Supreme Computers India (P) Ltd</v>
          </cell>
          <cell r="G7740" t="str">
            <v>Coimbatore</v>
          </cell>
        </row>
        <row r="7741">
          <cell r="E7741" t="str">
            <v>PB20INV2764</v>
          </cell>
          <cell r="F7741" t="str">
            <v>Supreme Computers India (P) Ltd</v>
          </cell>
          <cell r="G7741" t="str">
            <v>Coimbatore</v>
          </cell>
        </row>
        <row r="7742">
          <cell r="E7742" t="str">
            <v>PB20INV2755</v>
          </cell>
          <cell r="F7742" t="str">
            <v>Reliance Retail Limited</v>
          </cell>
          <cell r="G7742" t="str">
            <v>Kochi</v>
          </cell>
        </row>
        <row r="7743">
          <cell r="E7743" t="str">
            <v>PB20INV2766</v>
          </cell>
          <cell r="F7743" t="str">
            <v>Classic Technologies</v>
          </cell>
          <cell r="G7743" t="str">
            <v>Bangalore</v>
          </cell>
        </row>
        <row r="7744">
          <cell r="E7744" t="str">
            <v>PB20INV2766</v>
          </cell>
          <cell r="F7744" t="str">
            <v>Classic Technologies</v>
          </cell>
          <cell r="G7744" t="str">
            <v>Bangalore</v>
          </cell>
        </row>
        <row r="7745">
          <cell r="E7745" t="str">
            <v>PB20INV2686</v>
          </cell>
          <cell r="F7745" t="str">
            <v>Turbonet Systems Private Limited</v>
          </cell>
          <cell r="G7745" t="str">
            <v>Mumbai</v>
          </cell>
        </row>
        <row r="7746">
          <cell r="E7746" t="str">
            <v>PB20INV2686</v>
          </cell>
          <cell r="F7746" t="str">
            <v>Turbonet Systems Private Limited</v>
          </cell>
          <cell r="G7746" t="str">
            <v>Mumbai</v>
          </cell>
        </row>
        <row r="7747">
          <cell r="E7747" t="str">
            <v>PB20INV2763</v>
          </cell>
          <cell r="F7747" t="str">
            <v xml:space="preserve">Prime Barcode Solution </v>
          </cell>
          <cell r="G7747" t="str">
            <v>Secunderabad</v>
          </cell>
        </row>
        <row r="7748">
          <cell r="E7748" t="str">
            <v>PB20INV2763</v>
          </cell>
          <cell r="F7748" t="str">
            <v xml:space="preserve">Prime Barcode Solution </v>
          </cell>
          <cell r="G7748" t="str">
            <v>Secunderabad</v>
          </cell>
        </row>
        <row r="7749">
          <cell r="E7749" t="str">
            <v>PB20INV2759</v>
          </cell>
          <cell r="F7749" t="str">
            <v>ITeSys Technologies Pvt Ltd/Prime Barcode Solutions</v>
          </cell>
          <cell r="G7749" t="str">
            <v>Secunderabad</v>
          </cell>
        </row>
        <row r="7750">
          <cell r="E7750" t="str">
            <v>PB20INV2759</v>
          </cell>
          <cell r="F7750" t="str">
            <v>ITeSys Technologies Pvt Ltd/Prime Barcode Solutions</v>
          </cell>
          <cell r="G7750" t="str">
            <v>Secunderabad</v>
          </cell>
        </row>
        <row r="7751">
          <cell r="E7751" t="str">
            <v>PB20INV2759</v>
          </cell>
          <cell r="F7751" t="str">
            <v>ITeSys Technologies Pvt Ltd/Prime Barcode Solutions</v>
          </cell>
          <cell r="G7751" t="str">
            <v>Secunderabad</v>
          </cell>
        </row>
        <row r="7752">
          <cell r="E7752" t="str">
            <v>PB20INV2759</v>
          </cell>
          <cell r="F7752" t="str">
            <v>ITeSys Technologies Pvt Ltd/Prime Barcode Solutions</v>
          </cell>
          <cell r="G7752" t="str">
            <v>Secunderabad</v>
          </cell>
        </row>
        <row r="7753">
          <cell r="E7753" t="str">
            <v>PB20INV2759</v>
          </cell>
          <cell r="F7753" t="str">
            <v>ITeSys Technologies Pvt Ltd/Prime Barcode Solutions</v>
          </cell>
          <cell r="G7753" t="str">
            <v>Secunderabad</v>
          </cell>
        </row>
        <row r="7754">
          <cell r="E7754" t="str">
            <v>PB20INV2761</v>
          </cell>
          <cell r="F7754" t="str">
            <v xml:space="preserve">Prime Distributions </v>
          </cell>
          <cell r="G7754" t="str">
            <v>Secunderabad</v>
          </cell>
        </row>
        <row r="7755">
          <cell r="E7755" t="str">
            <v>PB20INV2761</v>
          </cell>
          <cell r="F7755" t="str">
            <v xml:space="preserve">Prime Distributions </v>
          </cell>
          <cell r="G7755" t="str">
            <v>Secunderabad</v>
          </cell>
        </row>
        <row r="7756">
          <cell r="E7756" t="str">
            <v>PB20INV2767</v>
          </cell>
          <cell r="F7756" t="str">
            <v>AASHITECH</v>
          </cell>
          <cell r="G7756" t="str">
            <v>Mumbai</v>
          </cell>
        </row>
        <row r="7757">
          <cell r="E7757" t="str">
            <v>PB20INV2767</v>
          </cell>
          <cell r="F7757" t="str">
            <v>AASHITECH</v>
          </cell>
          <cell r="G7757" t="str">
            <v>Mumbai</v>
          </cell>
        </row>
        <row r="7758">
          <cell r="E7758" t="str">
            <v>PB20INV2775</v>
          </cell>
          <cell r="F7758" t="str">
            <v>Smart Solutions</v>
          </cell>
          <cell r="G7758" t="str">
            <v>New Delhi</v>
          </cell>
        </row>
        <row r="7759">
          <cell r="E7759" t="str">
            <v>PB20INV2775</v>
          </cell>
          <cell r="F7759" t="str">
            <v>Smart Solutions</v>
          </cell>
          <cell r="G7759" t="str">
            <v>New Delhi</v>
          </cell>
        </row>
        <row r="7760">
          <cell r="E7760" t="str">
            <v>PB20INV2776</v>
          </cell>
          <cell r="F7760" t="str">
            <v>Smart Solutions</v>
          </cell>
          <cell r="G7760" t="str">
            <v>New Delhi</v>
          </cell>
        </row>
        <row r="7761">
          <cell r="E7761" t="str">
            <v>PB20INV2776</v>
          </cell>
          <cell r="F7761" t="str">
            <v>Smart Solutions</v>
          </cell>
          <cell r="G7761" t="str">
            <v>New Delhi</v>
          </cell>
        </row>
        <row r="7762">
          <cell r="E7762" t="str">
            <v>PB20INV2776</v>
          </cell>
          <cell r="F7762" t="str">
            <v>Smart Solutions</v>
          </cell>
          <cell r="G7762" t="str">
            <v>New Delhi</v>
          </cell>
        </row>
        <row r="7763">
          <cell r="E7763" t="str">
            <v>PB20INV2772</v>
          </cell>
          <cell r="F7763" t="str">
            <v>Smart Solutions</v>
          </cell>
          <cell r="G7763" t="str">
            <v>New Delhi</v>
          </cell>
        </row>
        <row r="7764">
          <cell r="E7764" t="str">
            <v>PB20INV2772</v>
          </cell>
          <cell r="F7764" t="str">
            <v>Smart Solutions</v>
          </cell>
          <cell r="G7764" t="str">
            <v>New Delhi</v>
          </cell>
        </row>
        <row r="7765">
          <cell r="E7765" t="str">
            <v>PB20INV2772</v>
          </cell>
          <cell r="F7765" t="str">
            <v>Smart Solutions</v>
          </cell>
          <cell r="G7765" t="str">
            <v>New Delhi</v>
          </cell>
        </row>
        <row r="7766">
          <cell r="E7766" t="str">
            <v>PB20INV2772</v>
          </cell>
          <cell r="F7766" t="str">
            <v>Smart Solutions</v>
          </cell>
          <cell r="G7766" t="str">
            <v>New Delhi</v>
          </cell>
        </row>
        <row r="7767">
          <cell r="E7767" t="str">
            <v>PB20INV2772</v>
          </cell>
          <cell r="F7767" t="str">
            <v>Smart Solutions</v>
          </cell>
          <cell r="G7767" t="str">
            <v>New Delhi</v>
          </cell>
        </row>
        <row r="7768">
          <cell r="E7768" t="str">
            <v>PB20INV2772</v>
          </cell>
          <cell r="F7768" t="str">
            <v>Smart Solutions</v>
          </cell>
          <cell r="G7768" t="str">
            <v>New Delhi</v>
          </cell>
        </row>
        <row r="7769">
          <cell r="E7769" t="str">
            <v>PB20INV2773</v>
          </cell>
          <cell r="F7769" t="str">
            <v>AASHITECH</v>
          </cell>
          <cell r="G7769" t="str">
            <v>Pune</v>
          </cell>
        </row>
        <row r="7770">
          <cell r="E7770" t="str">
            <v>PB20INV2773</v>
          </cell>
          <cell r="F7770" t="str">
            <v>AASHITECH</v>
          </cell>
          <cell r="G7770" t="str">
            <v>Pune</v>
          </cell>
        </row>
        <row r="7771">
          <cell r="E7771" t="str">
            <v>PB20INV2773</v>
          </cell>
          <cell r="F7771" t="str">
            <v>AASHITECH</v>
          </cell>
          <cell r="G7771" t="str">
            <v>Pune</v>
          </cell>
        </row>
        <row r="7772">
          <cell r="E7772" t="str">
            <v>PB20INV2778</v>
          </cell>
          <cell r="F7772" t="str">
            <v>Hardcastle Restaurants Pvt Ltd</v>
          </cell>
          <cell r="G7772" t="str">
            <v>Bangalore</v>
          </cell>
        </row>
        <row r="7773">
          <cell r="E7773" t="str">
            <v>PB20INV2774</v>
          </cell>
          <cell r="F7773" t="str">
            <v>AASHITECH</v>
          </cell>
          <cell r="G7773" t="str">
            <v>Mumbai</v>
          </cell>
        </row>
        <row r="7774">
          <cell r="E7774" t="str">
            <v>PB20INV2774</v>
          </cell>
          <cell r="F7774" t="str">
            <v>AASHITECH</v>
          </cell>
          <cell r="G7774" t="str">
            <v>Mumbai</v>
          </cell>
        </row>
        <row r="7775">
          <cell r="E7775" t="str">
            <v>PB20INV2774</v>
          </cell>
          <cell r="F7775" t="str">
            <v>AASHITECH</v>
          </cell>
          <cell r="G7775" t="str">
            <v>Mumbai</v>
          </cell>
        </row>
        <row r="7776">
          <cell r="E7776" t="str">
            <v>PB20INV2780</v>
          </cell>
          <cell r="F7776" t="str">
            <v>Hardcastle Restaurants Pvt Ltd</v>
          </cell>
          <cell r="G7776" t="str">
            <v>Bangalore</v>
          </cell>
        </row>
        <row r="7777">
          <cell r="E7777" t="str">
            <v>PB20INV2780</v>
          </cell>
          <cell r="F7777" t="str">
            <v>Hardcastle Restaurants Pvt Ltd</v>
          </cell>
          <cell r="G7777" t="str">
            <v>Bangalore</v>
          </cell>
        </row>
        <row r="7778">
          <cell r="E7778" t="str">
            <v>PB20INV2770</v>
          </cell>
          <cell r="F7778" t="str">
            <v>Computech Solution</v>
          </cell>
          <cell r="G7778" t="str">
            <v>Kolkata</v>
          </cell>
        </row>
        <row r="7779">
          <cell r="E7779" t="str">
            <v>PB20INV2770</v>
          </cell>
          <cell r="F7779" t="str">
            <v>Computech Solution</v>
          </cell>
          <cell r="G7779" t="str">
            <v>Kolkata</v>
          </cell>
        </row>
        <row r="7780">
          <cell r="E7780" t="str">
            <v>PB20INV2769</v>
          </cell>
          <cell r="F7780" t="str">
            <v>Larive Beach Resorts</v>
          </cell>
          <cell r="G7780" t="str">
            <v>Goa</v>
          </cell>
        </row>
        <row r="7781">
          <cell r="E7781" t="str">
            <v>PB20INV2769</v>
          </cell>
          <cell r="F7781" t="str">
            <v>Larive Beach Resorts</v>
          </cell>
          <cell r="G7781" t="str">
            <v>Goa</v>
          </cell>
        </row>
        <row r="7782">
          <cell r="E7782" t="str">
            <v>PB20INV2779</v>
          </cell>
          <cell r="F7782" t="str">
            <v>Smart Solutions</v>
          </cell>
          <cell r="G7782" t="str">
            <v>New Delhi</v>
          </cell>
        </row>
        <row r="7783">
          <cell r="E7783" t="str">
            <v>PB20INV2779</v>
          </cell>
          <cell r="F7783" t="str">
            <v>Smart Solutions</v>
          </cell>
          <cell r="G7783" t="str">
            <v>New Delhi</v>
          </cell>
        </row>
        <row r="7784">
          <cell r="E7784" t="str">
            <v>PB20INV2771</v>
          </cell>
          <cell r="F7784" t="str">
            <v>ITeSys Technologies Pvt Ltd/Prime Barcode Solutions</v>
          </cell>
          <cell r="G7784" t="str">
            <v>Secunderabad</v>
          </cell>
        </row>
        <row r="7785">
          <cell r="E7785" t="str">
            <v>PB20INV2771</v>
          </cell>
          <cell r="F7785" t="str">
            <v>ITeSys Technologies Pvt Ltd/Prime Barcode Solutions</v>
          </cell>
          <cell r="G7785" t="str">
            <v>Secunderabad</v>
          </cell>
        </row>
        <row r="7786">
          <cell r="E7786" t="str">
            <v>PB20INV2777</v>
          </cell>
          <cell r="F7786" t="str">
            <v>Hardcastle Restaurants Pvt Ltd</v>
          </cell>
          <cell r="G7786" t="str">
            <v>Mumbai</v>
          </cell>
        </row>
        <row r="7787">
          <cell r="E7787" t="str">
            <v>PB20INV2781</v>
          </cell>
          <cell r="F7787" t="str">
            <v>Sanbees Hotel Pvt Ltd</v>
          </cell>
          <cell r="G7787" t="str">
            <v>Coimbatore</v>
          </cell>
        </row>
        <row r="7788">
          <cell r="E7788" t="str">
            <v>PB20INV2781</v>
          </cell>
          <cell r="F7788" t="str">
            <v>Sanbees Hotel Pvt Ltd</v>
          </cell>
          <cell r="G7788" t="str">
            <v>Coimbatore</v>
          </cell>
        </row>
        <row r="7789">
          <cell r="E7789" t="str">
            <v>PB20INV2781</v>
          </cell>
          <cell r="F7789" t="str">
            <v>Sanbees Hotel Pvt Ltd</v>
          </cell>
          <cell r="G7789" t="str">
            <v>Coimbatore</v>
          </cell>
        </row>
        <row r="7790">
          <cell r="E7790" t="str">
            <v>PB20INV2781</v>
          </cell>
          <cell r="F7790" t="str">
            <v>Sanbees Hotel Pvt Ltd</v>
          </cell>
          <cell r="G7790" t="str">
            <v>Coimbatore</v>
          </cell>
        </row>
        <row r="7791">
          <cell r="E7791" t="str">
            <v>PB20INV2781</v>
          </cell>
          <cell r="F7791" t="str">
            <v>Sanbees Hotel Pvt Ltd</v>
          </cell>
          <cell r="G7791" t="str">
            <v>Coimbatore</v>
          </cell>
        </row>
        <row r="7792">
          <cell r="E7792" t="str">
            <v>PB20INV2781</v>
          </cell>
          <cell r="F7792" t="str">
            <v>Sanbees Hotel Pvt Ltd</v>
          </cell>
          <cell r="G7792" t="str">
            <v>Coimbatore</v>
          </cell>
        </row>
        <row r="7793">
          <cell r="E7793" t="str">
            <v>PB20INV2781</v>
          </cell>
          <cell r="F7793" t="str">
            <v>Sanbees Hotel Pvt Ltd</v>
          </cell>
          <cell r="G7793" t="str">
            <v>Coimbatore</v>
          </cell>
        </row>
        <row r="7794">
          <cell r="E7794" t="str">
            <v>PB20INV2781</v>
          </cell>
          <cell r="F7794" t="str">
            <v>Sanbees Hotel Pvt Ltd</v>
          </cell>
          <cell r="G7794" t="str">
            <v>Coimbatore</v>
          </cell>
        </row>
        <row r="7795">
          <cell r="E7795" t="str">
            <v>PB20INV2781</v>
          </cell>
          <cell r="F7795" t="str">
            <v>Sanbees Hotel Pvt Ltd</v>
          </cell>
          <cell r="G7795" t="str">
            <v>Coimbatore</v>
          </cell>
        </row>
        <row r="7796">
          <cell r="E7796" t="str">
            <v>PB20INV2781</v>
          </cell>
          <cell r="F7796" t="str">
            <v>Sanbees Hotel Pvt Ltd</v>
          </cell>
          <cell r="G7796" t="str">
            <v>Coimbatore</v>
          </cell>
        </row>
        <row r="7797">
          <cell r="E7797" t="str">
            <v>PB20INV2768</v>
          </cell>
          <cell r="F7797" t="str">
            <v>Quinta Systems Pvt Ltd</v>
          </cell>
          <cell r="G7797" t="str">
            <v>Bangalore</v>
          </cell>
        </row>
        <row r="7798">
          <cell r="E7798" t="str">
            <v>PB20INV2768</v>
          </cell>
          <cell r="F7798" t="str">
            <v>Quinta Systems Pvt Ltd</v>
          </cell>
          <cell r="G7798" t="str">
            <v>Bangalore</v>
          </cell>
        </row>
        <row r="7799">
          <cell r="E7799" t="str">
            <v>PB20INV2757</v>
          </cell>
          <cell r="F7799" t="str">
            <v>Allmark Device Integrations Pvt Ltd</v>
          </cell>
          <cell r="G7799" t="str">
            <v>Chennai</v>
          </cell>
        </row>
        <row r="7800">
          <cell r="E7800" t="str">
            <v>PB20INV2757</v>
          </cell>
          <cell r="F7800" t="str">
            <v>Allmark Device Integrations Pvt Ltd</v>
          </cell>
          <cell r="G7800" t="str">
            <v>Chennai</v>
          </cell>
        </row>
        <row r="7801">
          <cell r="E7801" t="str">
            <v>PB20INV2756</v>
          </cell>
          <cell r="F7801" t="str">
            <v xml:space="preserve">Prime Barcode Solution </v>
          </cell>
          <cell r="G7801" t="str">
            <v>Secunderabad</v>
          </cell>
        </row>
        <row r="7802">
          <cell r="E7802" t="str">
            <v>PB20INV2756</v>
          </cell>
          <cell r="F7802" t="str">
            <v xml:space="preserve">Prime Barcode Solution </v>
          </cell>
          <cell r="G7802" t="str">
            <v>Secunderabad</v>
          </cell>
        </row>
        <row r="7803">
          <cell r="E7803" t="str">
            <v>QB20INV1052</v>
          </cell>
          <cell r="F7803" t="str">
            <v>Home Vista Décor &amp; Furnishing Pvt Ltd</v>
          </cell>
          <cell r="G7803" t="str">
            <v>Haryana</v>
          </cell>
        </row>
        <row r="7804">
          <cell r="E7804" t="str">
            <v>QB20INV1052</v>
          </cell>
          <cell r="F7804" t="str">
            <v>Home Vista Décor &amp; Furnishing Pvt Ltd</v>
          </cell>
          <cell r="G7804" t="str">
            <v>Haryana</v>
          </cell>
        </row>
        <row r="7805">
          <cell r="E7805" t="str">
            <v>BLR/OP/2021/0394</v>
          </cell>
          <cell r="F7805" t="str">
            <v>Posiflex Technology India Pvt ltd</v>
          </cell>
          <cell r="G7805" t="str">
            <v>Bangalore</v>
          </cell>
        </row>
        <row r="7806">
          <cell r="E7806" t="str">
            <v>PB20INV2765</v>
          </cell>
          <cell r="F7806" t="str">
            <v>Hollasons Trading Company Private Limited</v>
          </cell>
          <cell r="G7806" t="str">
            <v>Bangalore</v>
          </cell>
        </row>
        <row r="7807">
          <cell r="E7807" t="str">
            <v>PB20INV2758</v>
          </cell>
          <cell r="F7807" t="str">
            <v>Quinta Systems Pvt Ltd</v>
          </cell>
          <cell r="G7807" t="str">
            <v>Bangalore</v>
          </cell>
        </row>
        <row r="7808">
          <cell r="E7808" t="str">
            <v>PB20INV2760</v>
          </cell>
          <cell r="F7808" t="str">
            <v>Quinta Systems Pvt Ltd</v>
          </cell>
          <cell r="G7808" t="str">
            <v>Bangalore</v>
          </cell>
        </row>
        <row r="7809">
          <cell r="E7809" t="str">
            <v>PB20INV2754</v>
          </cell>
          <cell r="F7809" t="str">
            <v>Trent Hypermarket Private limited</v>
          </cell>
          <cell r="G7809" t="str">
            <v>Bangalore</v>
          </cell>
        </row>
        <row r="7810">
          <cell r="E7810" t="str">
            <v>PB20INV2794</v>
          </cell>
          <cell r="F7810" t="str">
            <v>Trent Limited</v>
          </cell>
          <cell r="G7810" t="str">
            <v>Rajkot</v>
          </cell>
        </row>
        <row r="7811">
          <cell r="E7811" t="str">
            <v>PB20INV2794</v>
          </cell>
          <cell r="F7811" t="str">
            <v>Trent Limited</v>
          </cell>
          <cell r="G7811" t="str">
            <v>Rajkot</v>
          </cell>
        </row>
        <row r="7812">
          <cell r="E7812" t="str">
            <v>PB20INV2794</v>
          </cell>
          <cell r="F7812" t="str">
            <v>Trent Limited</v>
          </cell>
          <cell r="G7812" t="str">
            <v>Rajkot</v>
          </cell>
        </row>
        <row r="7813">
          <cell r="E7813" t="str">
            <v>PB20INV2794</v>
          </cell>
          <cell r="F7813" t="str">
            <v>Trent Limited</v>
          </cell>
          <cell r="G7813" t="str">
            <v>Rajkot</v>
          </cell>
        </row>
        <row r="7814">
          <cell r="E7814" t="str">
            <v>PB20INV2794</v>
          </cell>
          <cell r="F7814" t="str">
            <v>Trent Limited</v>
          </cell>
          <cell r="G7814" t="str">
            <v>Rajkot</v>
          </cell>
        </row>
        <row r="7815">
          <cell r="E7815" t="str">
            <v>PB20INV2794</v>
          </cell>
          <cell r="F7815" t="str">
            <v>Trent Limited</v>
          </cell>
          <cell r="G7815" t="str">
            <v>Rajkot</v>
          </cell>
        </row>
        <row r="7816">
          <cell r="E7816" t="str">
            <v>PB20INV2794</v>
          </cell>
          <cell r="F7816" t="str">
            <v>Trent Limited</v>
          </cell>
          <cell r="G7816" t="str">
            <v>Rajkot</v>
          </cell>
        </row>
        <row r="7817">
          <cell r="E7817" t="str">
            <v>PB20INV2796</v>
          </cell>
          <cell r="F7817" t="str">
            <v>Trent Limited</v>
          </cell>
          <cell r="G7817" t="str">
            <v>Ahmedabad</v>
          </cell>
        </row>
        <row r="7818">
          <cell r="E7818" t="str">
            <v>PB20INV2796</v>
          </cell>
          <cell r="F7818" t="str">
            <v>Trent Limited</v>
          </cell>
          <cell r="G7818" t="str">
            <v>Ahmedabad</v>
          </cell>
        </row>
        <row r="7819">
          <cell r="E7819" t="str">
            <v>PB20INV2796</v>
          </cell>
          <cell r="F7819" t="str">
            <v>Trent Limited</v>
          </cell>
          <cell r="G7819" t="str">
            <v>Ahmedabad</v>
          </cell>
        </row>
        <row r="7820">
          <cell r="E7820" t="str">
            <v>PB20INV2796</v>
          </cell>
          <cell r="F7820" t="str">
            <v>Trent Limited</v>
          </cell>
          <cell r="G7820" t="str">
            <v>Ahmedabad</v>
          </cell>
        </row>
        <row r="7821">
          <cell r="E7821" t="str">
            <v>PB20INV2796</v>
          </cell>
          <cell r="F7821" t="str">
            <v>Trent Limited</v>
          </cell>
          <cell r="G7821" t="str">
            <v>Ahmedabad</v>
          </cell>
        </row>
        <row r="7822">
          <cell r="E7822" t="str">
            <v>PB20INV2796</v>
          </cell>
          <cell r="F7822" t="str">
            <v>Trent Limited</v>
          </cell>
          <cell r="G7822" t="str">
            <v>Ahmedabad</v>
          </cell>
        </row>
        <row r="7823">
          <cell r="E7823" t="str">
            <v>PB20INV2796</v>
          </cell>
          <cell r="F7823" t="str">
            <v>Trent Limited</v>
          </cell>
          <cell r="G7823" t="str">
            <v>Ahmedabad</v>
          </cell>
        </row>
        <row r="7824">
          <cell r="E7824" t="str">
            <v>PB20INV2796</v>
          </cell>
          <cell r="F7824" t="str">
            <v>Trent Limited</v>
          </cell>
          <cell r="G7824" t="str">
            <v>Ahmedabad</v>
          </cell>
        </row>
        <row r="7825">
          <cell r="E7825" t="str">
            <v>PB20INV2795</v>
          </cell>
          <cell r="F7825" t="str">
            <v>Trent Limited</v>
          </cell>
          <cell r="G7825" t="str">
            <v>Thiruvallur</v>
          </cell>
        </row>
        <row r="7826">
          <cell r="E7826" t="str">
            <v>PB20INV2795</v>
          </cell>
          <cell r="F7826" t="str">
            <v>Trent Limited</v>
          </cell>
          <cell r="G7826" t="str">
            <v>Thiruvallur</v>
          </cell>
        </row>
        <row r="7827">
          <cell r="E7827" t="str">
            <v>PB20INV2795</v>
          </cell>
          <cell r="F7827" t="str">
            <v>Trent Limited</v>
          </cell>
          <cell r="G7827" t="str">
            <v>Thiruvallur</v>
          </cell>
        </row>
        <row r="7828">
          <cell r="E7828" t="str">
            <v>PB20INV2795</v>
          </cell>
          <cell r="F7828" t="str">
            <v>Trent Limited</v>
          </cell>
          <cell r="G7828" t="str">
            <v>Thiruvallur</v>
          </cell>
        </row>
        <row r="7829">
          <cell r="E7829" t="str">
            <v>PB20INV2795</v>
          </cell>
          <cell r="F7829" t="str">
            <v>Trent Limited</v>
          </cell>
          <cell r="G7829" t="str">
            <v>Thiruvallur</v>
          </cell>
        </row>
        <row r="7830">
          <cell r="E7830" t="str">
            <v>PB20INV2795</v>
          </cell>
          <cell r="F7830" t="str">
            <v>Trent Limited</v>
          </cell>
          <cell r="G7830" t="str">
            <v>Thiruvallur</v>
          </cell>
        </row>
        <row r="7831">
          <cell r="E7831" t="str">
            <v>PB20INV2795</v>
          </cell>
          <cell r="F7831" t="str">
            <v>Trent Limited</v>
          </cell>
          <cell r="G7831" t="str">
            <v>Thiruvallur</v>
          </cell>
        </row>
        <row r="7832">
          <cell r="E7832" t="str">
            <v>PB20INV2792</v>
          </cell>
          <cell r="F7832" t="str">
            <v>Trent Limited</v>
          </cell>
          <cell r="G7832" t="str">
            <v>Hinjewadi</v>
          </cell>
        </row>
        <row r="7833">
          <cell r="E7833" t="str">
            <v>PB20INV2792</v>
          </cell>
          <cell r="F7833" t="str">
            <v>Trent Limited</v>
          </cell>
          <cell r="G7833" t="str">
            <v>Hinjewadi</v>
          </cell>
        </row>
        <row r="7834">
          <cell r="E7834" t="str">
            <v>PB20INV2792</v>
          </cell>
          <cell r="F7834" t="str">
            <v>Trent Limited</v>
          </cell>
          <cell r="G7834" t="str">
            <v>Hinjewadi</v>
          </cell>
        </row>
        <row r="7835">
          <cell r="E7835" t="str">
            <v>PB20INV2792</v>
          </cell>
          <cell r="F7835" t="str">
            <v>Trent Limited</v>
          </cell>
          <cell r="G7835" t="str">
            <v>Hinjewadi</v>
          </cell>
        </row>
        <row r="7836">
          <cell r="E7836" t="str">
            <v>PB20INV2792</v>
          </cell>
          <cell r="F7836" t="str">
            <v>Trent Limited</v>
          </cell>
          <cell r="G7836" t="str">
            <v>Hinjewadi</v>
          </cell>
        </row>
        <row r="7837">
          <cell r="E7837" t="str">
            <v>PB20INV2792</v>
          </cell>
          <cell r="F7837" t="str">
            <v>Trent Limited</v>
          </cell>
          <cell r="G7837" t="str">
            <v>Hinjewadi</v>
          </cell>
        </row>
        <row r="7838">
          <cell r="E7838" t="str">
            <v>PB20INV2792</v>
          </cell>
          <cell r="F7838" t="str">
            <v>Trent Limited</v>
          </cell>
          <cell r="G7838" t="str">
            <v>Hinjewadi</v>
          </cell>
        </row>
        <row r="7839">
          <cell r="E7839" t="str">
            <v>PB20INV2792</v>
          </cell>
          <cell r="F7839" t="str">
            <v>Trent Limited</v>
          </cell>
          <cell r="G7839" t="str">
            <v>Hinjewadi</v>
          </cell>
        </row>
        <row r="7840">
          <cell r="E7840" t="str">
            <v>PB20INV2790</v>
          </cell>
          <cell r="F7840" t="str">
            <v>Hardcastle Restaurants Pvt Ltd</v>
          </cell>
          <cell r="G7840" t="str">
            <v>Pune</v>
          </cell>
        </row>
        <row r="7841">
          <cell r="E7841" t="str">
            <v>PB20INV2790</v>
          </cell>
          <cell r="F7841" t="str">
            <v>Hardcastle Restaurants Pvt Ltd</v>
          </cell>
          <cell r="G7841" t="str">
            <v>Pune</v>
          </cell>
        </row>
        <row r="7842">
          <cell r="E7842" t="str">
            <v>PB20INV2790</v>
          </cell>
          <cell r="F7842" t="str">
            <v>Hardcastle Restaurants Pvt Ltd</v>
          </cell>
          <cell r="G7842" t="str">
            <v>Pune</v>
          </cell>
        </row>
        <row r="7843">
          <cell r="E7843" t="str">
            <v>PB20INV2788</v>
          </cell>
          <cell r="F7843" t="str">
            <v>Hardcastle Restaurants Pvt Ltd</v>
          </cell>
          <cell r="G7843" t="str">
            <v>Bangalore</v>
          </cell>
        </row>
        <row r="7844">
          <cell r="E7844" t="str">
            <v>PB20INV2787</v>
          </cell>
          <cell r="F7844" t="str">
            <v>Stallion Systems And Solutions Pvt Ltd</v>
          </cell>
          <cell r="G7844" t="str">
            <v>Bangalore</v>
          </cell>
        </row>
        <row r="7845">
          <cell r="E7845" t="str">
            <v>PB20INV2787</v>
          </cell>
          <cell r="F7845" t="str">
            <v>Stallion Systems And Solutions Pvt Ltd</v>
          </cell>
          <cell r="G7845" t="str">
            <v>Bangalore</v>
          </cell>
        </row>
        <row r="7846">
          <cell r="E7846" t="str">
            <v>PB20INV2786</v>
          </cell>
          <cell r="F7846" t="str">
            <v>AASHITECH</v>
          </cell>
          <cell r="G7846" t="str">
            <v>Ranchi</v>
          </cell>
        </row>
        <row r="7847">
          <cell r="E7847" t="str">
            <v>PB20INV2786</v>
          </cell>
          <cell r="F7847" t="str">
            <v>AASHITECH</v>
          </cell>
          <cell r="G7847" t="str">
            <v>Ranchi</v>
          </cell>
        </row>
        <row r="7848">
          <cell r="E7848" t="str">
            <v>PB20INV2789</v>
          </cell>
          <cell r="F7848" t="str">
            <v>Smart Solutions</v>
          </cell>
          <cell r="G7848" t="str">
            <v>New Delhi</v>
          </cell>
        </row>
        <row r="7849">
          <cell r="E7849" t="str">
            <v>PB20INV2789</v>
          </cell>
          <cell r="F7849" t="str">
            <v>Smart Solutions</v>
          </cell>
          <cell r="G7849" t="str">
            <v>New Delhi</v>
          </cell>
        </row>
        <row r="7850">
          <cell r="E7850" t="str">
            <v>PB20INV2789</v>
          </cell>
          <cell r="F7850" t="str">
            <v>Smart Solutions</v>
          </cell>
          <cell r="G7850" t="str">
            <v>New Delhi</v>
          </cell>
        </row>
        <row r="7851">
          <cell r="E7851" t="str">
            <v>PB20INV2789</v>
          </cell>
          <cell r="F7851" t="str">
            <v>Smart Solutions</v>
          </cell>
          <cell r="G7851" t="str">
            <v>New Delhi</v>
          </cell>
        </row>
        <row r="7852">
          <cell r="E7852" t="str">
            <v>PB20INV2791</v>
          </cell>
          <cell r="F7852" t="str">
            <v>Odyssey Computert Services P Ltd/Compute &amp; Compile</v>
          </cell>
          <cell r="G7852" t="str">
            <v>Kolkata/Raipur</v>
          </cell>
        </row>
        <row r="7853">
          <cell r="E7853" t="str">
            <v>PB20INV2791</v>
          </cell>
          <cell r="F7853" t="str">
            <v>Odyssey Computert Services P Ltd/Compute &amp; Compile</v>
          </cell>
          <cell r="G7853" t="str">
            <v>Kolkata/Raipur</v>
          </cell>
        </row>
        <row r="7854">
          <cell r="E7854" t="str">
            <v>PB20INV2793</v>
          </cell>
          <cell r="F7854" t="str">
            <v>Lifestyle International Pvt ltd</v>
          </cell>
          <cell r="G7854" t="str">
            <v>Chennai</v>
          </cell>
        </row>
        <row r="7855">
          <cell r="E7855" t="str">
            <v>PB20INV2793</v>
          </cell>
          <cell r="F7855" t="str">
            <v>Lifestyle International Pvt ltd</v>
          </cell>
          <cell r="G7855" t="str">
            <v>Chennai</v>
          </cell>
        </row>
        <row r="7856">
          <cell r="E7856" t="str">
            <v>PB20INV2793</v>
          </cell>
          <cell r="F7856" t="str">
            <v>Lifestyle International Pvt ltd</v>
          </cell>
          <cell r="G7856" t="str">
            <v>Chennai</v>
          </cell>
        </row>
        <row r="7857">
          <cell r="E7857" t="str">
            <v>PB20INV2793</v>
          </cell>
          <cell r="F7857" t="str">
            <v>Lifestyle International Pvt ltd</v>
          </cell>
          <cell r="G7857" t="str">
            <v>Chennai</v>
          </cell>
        </row>
        <row r="7858">
          <cell r="E7858" t="str">
            <v>PB20INV2793</v>
          </cell>
          <cell r="F7858" t="str">
            <v>Lifestyle International Pvt ltd</v>
          </cell>
          <cell r="G7858" t="str">
            <v>Chennai</v>
          </cell>
        </row>
        <row r="7859">
          <cell r="E7859" t="str">
            <v>PB20INV2793</v>
          </cell>
          <cell r="F7859" t="str">
            <v>Lifestyle International Pvt ltd</v>
          </cell>
          <cell r="G7859" t="str">
            <v>Chennai</v>
          </cell>
        </row>
        <row r="7860">
          <cell r="E7860" t="str">
            <v>PB20INV2793</v>
          </cell>
          <cell r="F7860" t="str">
            <v>Lifestyle International Pvt ltd</v>
          </cell>
          <cell r="G7860" t="str">
            <v>Chennai</v>
          </cell>
        </row>
        <row r="7861">
          <cell r="E7861" t="str">
            <v>PB20INV2793</v>
          </cell>
          <cell r="F7861" t="str">
            <v>Lifestyle International Pvt ltd</v>
          </cell>
          <cell r="G7861" t="str">
            <v>Chennai</v>
          </cell>
        </row>
        <row r="7862">
          <cell r="E7862" t="str">
            <v>PB20INV2793</v>
          </cell>
          <cell r="F7862" t="str">
            <v>Lifestyle International Pvt ltd</v>
          </cell>
          <cell r="G7862" t="str">
            <v>Chennai</v>
          </cell>
        </row>
        <row r="7863">
          <cell r="E7863" t="str">
            <v>PB20INV2793</v>
          </cell>
          <cell r="F7863" t="str">
            <v>Lifestyle International Pvt ltd</v>
          </cell>
          <cell r="G7863" t="str">
            <v>Chennai</v>
          </cell>
        </row>
        <row r="7864">
          <cell r="E7864" t="str">
            <v>PB20INV2793</v>
          </cell>
          <cell r="F7864" t="str">
            <v>Lifestyle International Pvt ltd</v>
          </cell>
          <cell r="G7864" t="str">
            <v>Chennai</v>
          </cell>
        </row>
        <row r="7865">
          <cell r="E7865" t="str">
            <v>PB20INV2797</v>
          </cell>
          <cell r="F7865" t="str">
            <v>PC Technology</v>
          </cell>
          <cell r="G7865" t="str">
            <v>Vijayawada</v>
          </cell>
        </row>
        <row r="7866">
          <cell r="E7866" t="str">
            <v>PB20INV2797</v>
          </cell>
          <cell r="F7866" t="str">
            <v>PC Technology</v>
          </cell>
          <cell r="G7866" t="str">
            <v>Vijayawada</v>
          </cell>
        </row>
        <row r="7867">
          <cell r="E7867" t="str">
            <v>PB20INV2798</v>
          </cell>
          <cell r="F7867" t="str">
            <v>AASHITECH</v>
          </cell>
          <cell r="G7867" t="str">
            <v>Mumbai</v>
          </cell>
        </row>
        <row r="7868">
          <cell r="E7868" t="str">
            <v>PB20INV2798</v>
          </cell>
          <cell r="F7868" t="str">
            <v>AASHITECH</v>
          </cell>
          <cell r="G7868" t="str">
            <v>Mumbai</v>
          </cell>
        </row>
        <row r="7869">
          <cell r="E7869" t="str">
            <v>PB20INV2782</v>
          </cell>
          <cell r="F7869" t="str">
            <v>Tata Starbuks Pvt Ltd</v>
          </cell>
          <cell r="G7869" t="str">
            <v>Bangalore</v>
          </cell>
        </row>
        <row r="7870">
          <cell r="E7870" t="str">
            <v>PB20INV2782</v>
          </cell>
          <cell r="F7870" t="str">
            <v>Tata Starbuks Pvt Ltd</v>
          </cell>
          <cell r="G7870" t="str">
            <v>Bangalore</v>
          </cell>
        </row>
        <row r="7871">
          <cell r="E7871" t="str">
            <v>PB20INV2816</v>
          </cell>
          <cell r="F7871" t="str">
            <v>Turbonet Systems Private Limited</v>
          </cell>
          <cell r="G7871" t="str">
            <v>Mumbai</v>
          </cell>
        </row>
        <row r="7872">
          <cell r="E7872" t="str">
            <v>PB20INV2816</v>
          </cell>
          <cell r="F7872" t="str">
            <v>Turbonet Systems Private Limited</v>
          </cell>
          <cell r="G7872" t="str">
            <v>Mumbai</v>
          </cell>
        </row>
        <row r="7873">
          <cell r="E7873" t="str">
            <v>PB20INV2815</v>
          </cell>
          <cell r="F7873" t="str">
            <v>Supreme Computers India (P) Ltd</v>
          </cell>
          <cell r="G7873" t="str">
            <v>Coimbatore</v>
          </cell>
        </row>
        <row r="7874">
          <cell r="E7874" t="str">
            <v>PB20INV2807</v>
          </cell>
          <cell r="F7874" t="str">
            <v>Smart Solutions</v>
          </cell>
          <cell r="G7874" t="str">
            <v>New Delhi</v>
          </cell>
        </row>
        <row r="7875">
          <cell r="E7875" t="str">
            <v>PB20INV2807</v>
          </cell>
          <cell r="F7875" t="str">
            <v>Smart Solutions</v>
          </cell>
          <cell r="G7875" t="str">
            <v>New Delhi</v>
          </cell>
        </row>
        <row r="7876">
          <cell r="E7876" t="str">
            <v>PB20INV2819</v>
          </cell>
          <cell r="F7876" t="str">
            <v>AASHITECH</v>
          </cell>
          <cell r="G7876" t="str">
            <v>Mumbai</v>
          </cell>
        </row>
        <row r="7877">
          <cell r="E7877" t="str">
            <v>PB20INV2819</v>
          </cell>
          <cell r="F7877" t="str">
            <v>AASHITECH</v>
          </cell>
          <cell r="G7877" t="str">
            <v>Mumbai</v>
          </cell>
        </row>
        <row r="7878">
          <cell r="E7878" t="str">
            <v>PB20INV2817</v>
          </cell>
          <cell r="F7878" t="str">
            <v>AASHITECH</v>
          </cell>
          <cell r="G7878" t="str">
            <v>Mumbai</v>
          </cell>
        </row>
        <row r="7879">
          <cell r="E7879" t="str">
            <v>PB20INV2817</v>
          </cell>
          <cell r="F7879" t="str">
            <v>AASHITECH</v>
          </cell>
          <cell r="G7879" t="str">
            <v>Mumbai</v>
          </cell>
        </row>
        <row r="7880">
          <cell r="E7880" t="str">
            <v>PB20INV2823</v>
          </cell>
          <cell r="F7880" t="str">
            <v>Burger King India Pvt Ltd</v>
          </cell>
          <cell r="G7880" t="str">
            <v>Bangalore</v>
          </cell>
        </row>
        <row r="7881">
          <cell r="E7881" t="str">
            <v>PB20INV2824</v>
          </cell>
          <cell r="F7881" t="str">
            <v>Smart Solutions</v>
          </cell>
          <cell r="G7881" t="str">
            <v>New Delhi</v>
          </cell>
        </row>
        <row r="7882">
          <cell r="E7882" t="str">
            <v>PB20INV2824</v>
          </cell>
          <cell r="F7882" t="str">
            <v>Smart Solutions</v>
          </cell>
          <cell r="G7882" t="str">
            <v>New Delhi</v>
          </cell>
        </row>
        <row r="7883">
          <cell r="E7883" t="str">
            <v>PB20INV2826</v>
          </cell>
          <cell r="F7883" t="str">
            <v>Smart Solutions</v>
          </cell>
          <cell r="G7883" t="str">
            <v>New Delhi</v>
          </cell>
        </row>
        <row r="7884">
          <cell r="E7884" t="str">
            <v>PB20INV2826</v>
          </cell>
          <cell r="F7884" t="str">
            <v>Smart Solutions</v>
          </cell>
          <cell r="G7884" t="str">
            <v>New Delhi</v>
          </cell>
        </row>
        <row r="7885">
          <cell r="E7885" t="str">
            <v>PB20INV2846</v>
          </cell>
          <cell r="F7885" t="str">
            <v>POS Tech Systems</v>
          </cell>
          <cell r="G7885" t="str">
            <v>Thrissur</v>
          </cell>
        </row>
        <row r="7886">
          <cell r="E7886" t="str">
            <v>PB20INV2846</v>
          </cell>
          <cell r="F7886" t="str">
            <v>POS Tech Systems</v>
          </cell>
          <cell r="G7886" t="str">
            <v>Thrissur</v>
          </cell>
        </row>
        <row r="7887">
          <cell r="E7887" t="str">
            <v>PB20INV2846</v>
          </cell>
          <cell r="F7887" t="str">
            <v>POS Tech Systems</v>
          </cell>
          <cell r="G7887" t="str">
            <v>Thrissur</v>
          </cell>
        </row>
        <row r="7888">
          <cell r="E7888" t="str">
            <v>PB20INV2846</v>
          </cell>
          <cell r="F7888" t="str">
            <v>POS Tech Systems</v>
          </cell>
          <cell r="G7888" t="str">
            <v>Thrissur</v>
          </cell>
        </row>
        <row r="7889">
          <cell r="E7889" t="str">
            <v>PB20INV2846</v>
          </cell>
          <cell r="F7889" t="str">
            <v>POS Tech Systems</v>
          </cell>
          <cell r="G7889" t="str">
            <v>Thrissur</v>
          </cell>
        </row>
        <row r="7890">
          <cell r="E7890" t="str">
            <v>PB20INV2836</v>
          </cell>
          <cell r="F7890" t="str">
            <v>Burger King India Pvt Ltd</v>
          </cell>
          <cell r="G7890" t="str">
            <v>Hyderabad</v>
          </cell>
        </row>
        <row r="7891">
          <cell r="E7891" t="str">
            <v>PB20INV2835</v>
          </cell>
          <cell r="F7891" t="str">
            <v>Burger King India Pvt Ltd</v>
          </cell>
          <cell r="G7891" t="str">
            <v>Mumbai</v>
          </cell>
        </row>
        <row r="7892">
          <cell r="E7892" t="str">
            <v>PB20INV2833</v>
          </cell>
          <cell r="F7892" t="str">
            <v>Burger King India Pvt Ltd</v>
          </cell>
          <cell r="G7892" t="str">
            <v>Chennai</v>
          </cell>
        </row>
        <row r="7893">
          <cell r="E7893" t="str">
            <v>PB20INV2848</v>
          </cell>
          <cell r="F7893" t="str">
            <v>Smart Solutions</v>
          </cell>
          <cell r="G7893" t="str">
            <v>New Delhi</v>
          </cell>
        </row>
        <row r="7894">
          <cell r="E7894" t="str">
            <v>PB20INV2848</v>
          </cell>
          <cell r="F7894" t="str">
            <v>Smart Solutions</v>
          </cell>
          <cell r="G7894" t="str">
            <v>New Delhi</v>
          </cell>
        </row>
        <row r="7895">
          <cell r="E7895" t="str">
            <v>PB20INV2842</v>
          </cell>
          <cell r="F7895" t="str">
            <v>Trent Limited</v>
          </cell>
          <cell r="G7895" t="str">
            <v>Mumbai</v>
          </cell>
        </row>
        <row r="7896">
          <cell r="E7896" t="str">
            <v>PB20INV2842</v>
          </cell>
          <cell r="F7896" t="str">
            <v>Trent Limited</v>
          </cell>
          <cell r="G7896" t="str">
            <v>Mumbai</v>
          </cell>
        </row>
        <row r="7897">
          <cell r="E7897" t="str">
            <v>PB20INV2842</v>
          </cell>
          <cell r="F7897" t="str">
            <v>Trent Limited</v>
          </cell>
          <cell r="G7897" t="str">
            <v>Mumbai</v>
          </cell>
        </row>
        <row r="7898">
          <cell r="E7898" t="str">
            <v>PB20INV2842</v>
          </cell>
          <cell r="F7898" t="str">
            <v>Trent Limited</v>
          </cell>
          <cell r="G7898" t="str">
            <v>Mumbai</v>
          </cell>
        </row>
        <row r="7899">
          <cell r="E7899" t="str">
            <v>PB20INV2842</v>
          </cell>
          <cell r="F7899" t="str">
            <v>Trent Limited</v>
          </cell>
          <cell r="G7899" t="str">
            <v>Mumbai</v>
          </cell>
        </row>
        <row r="7900">
          <cell r="E7900" t="str">
            <v>PB20INV2842</v>
          </cell>
          <cell r="F7900" t="str">
            <v>Trent Limited</v>
          </cell>
          <cell r="G7900" t="str">
            <v>Mumbai</v>
          </cell>
        </row>
        <row r="7901">
          <cell r="E7901" t="str">
            <v>PB20INV2842</v>
          </cell>
          <cell r="F7901" t="str">
            <v>Trent Limited</v>
          </cell>
          <cell r="G7901" t="str">
            <v>Mumbai</v>
          </cell>
        </row>
        <row r="7902">
          <cell r="E7902" t="str">
            <v>PB20INV2842</v>
          </cell>
          <cell r="F7902" t="str">
            <v>Trent Limited</v>
          </cell>
          <cell r="G7902" t="str">
            <v>Mumbai</v>
          </cell>
        </row>
        <row r="7903">
          <cell r="E7903" t="str">
            <v>PB20INV2844</v>
          </cell>
          <cell r="F7903" t="str">
            <v>Trent Limited</v>
          </cell>
          <cell r="G7903" t="str">
            <v>Dhanbad</v>
          </cell>
        </row>
        <row r="7904">
          <cell r="E7904" t="str">
            <v>PB20INV2844</v>
          </cell>
          <cell r="F7904" t="str">
            <v>Trent Limited</v>
          </cell>
          <cell r="G7904" t="str">
            <v>Dhanbad</v>
          </cell>
        </row>
        <row r="7905">
          <cell r="E7905" t="str">
            <v>PB20INV2844</v>
          </cell>
          <cell r="F7905" t="str">
            <v>Trent Limited</v>
          </cell>
          <cell r="G7905" t="str">
            <v>Dhanbad</v>
          </cell>
        </row>
        <row r="7906">
          <cell r="E7906" t="str">
            <v>PB20INV2844</v>
          </cell>
          <cell r="F7906" t="str">
            <v>Trent Limited</v>
          </cell>
          <cell r="G7906" t="str">
            <v>Dhanbad</v>
          </cell>
        </row>
        <row r="7907">
          <cell r="E7907" t="str">
            <v>PB20INV2844</v>
          </cell>
          <cell r="F7907" t="str">
            <v>Trent Limited</v>
          </cell>
          <cell r="G7907" t="str">
            <v>Dhanbad</v>
          </cell>
        </row>
        <row r="7908">
          <cell r="E7908" t="str">
            <v>PB20INV2844</v>
          </cell>
          <cell r="F7908" t="str">
            <v>Trent Limited</v>
          </cell>
          <cell r="G7908" t="str">
            <v>Dhanbad</v>
          </cell>
        </row>
        <row r="7909">
          <cell r="E7909" t="str">
            <v>PB20INV2844</v>
          </cell>
          <cell r="F7909" t="str">
            <v>Trent Limited</v>
          </cell>
          <cell r="G7909" t="str">
            <v>Dhanbad</v>
          </cell>
        </row>
        <row r="7910">
          <cell r="E7910" t="str">
            <v>PB20INV2844</v>
          </cell>
          <cell r="F7910" t="str">
            <v>Trent Limited</v>
          </cell>
          <cell r="G7910" t="str">
            <v>Dhanbad</v>
          </cell>
        </row>
        <row r="7911">
          <cell r="E7911" t="str">
            <v>PB20INV2844</v>
          </cell>
          <cell r="F7911" t="str">
            <v>Trent Limited</v>
          </cell>
          <cell r="G7911" t="str">
            <v>Dhanbad</v>
          </cell>
        </row>
        <row r="7912">
          <cell r="E7912" t="str">
            <v>PB20INV2844</v>
          </cell>
          <cell r="F7912" t="str">
            <v>Trent Limited</v>
          </cell>
          <cell r="G7912" t="str">
            <v>Dhanbad</v>
          </cell>
        </row>
        <row r="7913">
          <cell r="E7913" t="str">
            <v>PB20INV2829</v>
          </cell>
          <cell r="F7913" t="str">
            <v>ITeSys Technologies Pvt Ltd/Paramount Office Systems Pvt Ltd</v>
          </cell>
          <cell r="G7913" t="str">
            <v>Vishakaptnam</v>
          </cell>
        </row>
        <row r="7914">
          <cell r="E7914" t="str">
            <v>PB20INV2829</v>
          </cell>
          <cell r="F7914" t="str">
            <v>ITeSys Technologies Pvt Ltd/Paramount Office Systems Pvt Ltd</v>
          </cell>
          <cell r="G7914" t="str">
            <v>Vishakaptnam</v>
          </cell>
        </row>
        <row r="7915">
          <cell r="E7915" t="str">
            <v>PB20INV2829</v>
          </cell>
          <cell r="F7915" t="str">
            <v>ITeSys Technologies Pvt Ltd/Paramount Office Systems Pvt Ltd</v>
          </cell>
          <cell r="G7915" t="str">
            <v>Vishakaptnam</v>
          </cell>
        </row>
        <row r="7916">
          <cell r="E7916" t="str">
            <v>PB20INV2831</v>
          </cell>
          <cell r="F7916" t="str">
            <v>ITeSys Technologies Pvt Ltd/Prime Barcode Solutions</v>
          </cell>
          <cell r="G7916" t="str">
            <v>Secunderabad</v>
          </cell>
        </row>
        <row r="7917">
          <cell r="E7917" t="str">
            <v>PB20INV2840</v>
          </cell>
          <cell r="F7917" t="str">
            <v>Aegis Infoware Private Limited</v>
          </cell>
          <cell r="G7917" t="str">
            <v>Ahmedabad</v>
          </cell>
        </row>
        <row r="7918">
          <cell r="E7918" t="str">
            <v>PB20INV2840</v>
          </cell>
          <cell r="F7918" t="str">
            <v>Aegis Infoware Private Limited</v>
          </cell>
          <cell r="G7918" t="str">
            <v>Ahmedabad</v>
          </cell>
        </row>
        <row r="7919">
          <cell r="E7919" t="str">
            <v>PB20INV2852</v>
          </cell>
          <cell r="F7919" t="str">
            <v>ITeSys Technologies Pvt Ltd/Prime Barcode Solutions</v>
          </cell>
          <cell r="G7919" t="str">
            <v>Secunderabad</v>
          </cell>
        </row>
        <row r="7920">
          <cell r="E7920" t="str">
            <v>PB20INV2852</v>
          </cell>
          <cell r="F7920" t="str">
            <v>ITeSys Technologies Pvt Ltd/Prime Barcode Solutions</v>
          </cell>
          <cell r="G7920" t="str">
            <v>Secunderabad</v>
          </cell>
        </row>
        <row r="7921">
          <cell r="E7921" t="str">
            <v>PB20INV2852</v>
          </cell>
          <cell r="F7921" t="str">
            <v>ITeSys Technologies Pvt Ltd/Prime Barcode Solutions</v>
          </cell>
          <cell r="G7921" t="str">
            <v>Secunderabad</v>
          </cell>
        </row>
        <row r="7922">
          <cell r="E7922" t="str">
            <v>PB20INV2852</v>
          </cell>
          <cell r="F7922" t="str">
            <v>ITeSys Technologies Pvt Ltd/Prime Barcode Solutions</v>
          </cell>
          <cell r="G7922" t="str">
            <v>Secunderabad</v>
          </cell>
        </row>
        <row r="7923">
          <cell r="E7923" t="str">
            <v>PB20INV2852</v>
          </cell>
          <cell r="F7923" t="str">
            <v>ITeSys Technologies Pvt Ltd/Prime Barcode Solutions</v>
          </cell>
          <cell r="G7923" t="str">
            <v>Secunderabad</v>
          </cell>
        </row>
        <row r="7924">
          <cell r="E7924" t="str">
            <v>PB20INV2852</v>
          </cell>
          <cell r="F7924" t="str">
            <v>ITeSys Technologies Pvt Ltd/Prime Barcode Solutions</v>
          </cell>
          <cell r="G7924" t="str">
            <v>Secunderabad</v>
          </cell>
        </row>
        <row r="7925">
          <cell r="E7925" t="str">
            <v>PB20INV2814</v>
          </cell>
          <cell r="F7925" t="str">
            <v>Burger King India Pvt Ltd</v>
          </cell>
          <cell r="G7925" t="str">
            <v>Bangalore</v>
          </cell>
        </row>
        <row r="7926">
          <cell r="E7926" t="str">
            <v>PB20INV2841</v>
          </cell>
          <cell r="F7926" t="str">
            <v>Samriddhi Barcodes &amp; Design Studio</v>
          </cell>
          <cell r="G7926" t="str">
            <v>Agra</v>
          </cell>
        </row>
        <row r="7927">
          <cell r="E7927" t="str">
            <v>PB20INV2841</v>
          </cell>
          <cell r="F7927" t="str">
            <v>Samriddhi Barcodes &amp; Design Studio</v>
          </cell>
          <cell r="G7927" t="str">
            <v>Agra</v>
          </cell>
        </row>
        <row r="7928">
          <cell r="E7928" t="str">
            <v>PB20INV2841</v>
          </cell>
          <cell r="F7928" t="str">
            <v>Samriddhi Barcodes &amp; Design Studio</v>
          </cell>
          <cell r="G7928" t="str">
            <v>Agra</v>
          </cell>
        </row>
        <row r="7929">
          <cell r="E7929" t="str">
            <v>PB20INV2832</v>
          </cell>
          <cell r="F7929" t="str">
            <v>Trent Limited</v>
          </cell>
          <cell r="G7929" t="str">
            <v>Mumbai</v>
          </cell>
        </row>
        <row r="7930">
          <cell r="E7930" t="str">
            <v>PB20INV2827</v>
          </cell>
          <cell r="F7930" t="str">
            <v>Trent Limited</v>
          </cell>
          <cell r="G7930" t="str">
            <v>Noida</v>
          </cell>
        </row>
        <row r="7931">
          <cell r="E7931" t="str">
            <v>PB20INV2820</v>
          </cell>
          <cell r="F7931" t="str">
            <v>Trent Limited</v>
          </cell>
          <cell r="G7931" t="str">
            <v>Pune</v>
          </cell>
        </row>
        <row r="7932">
          <cell r="E7932" t="str">
            <v>PB20INV2855</v>
          </cell>
          <cell r="F7932" t="str">
            <v>Royal Dryfruit India Pvt Ltd</v>
          </cell>
          <cell r="G7932" t="str">
            <v>Jaipur</v>
          </cell>
        </row>
        <row r="7933">
          <cell r="E7933" t="str">
            <v>PB20INV2855</v>
          </cell>
          <cell r="F7933" t="str">
            <v>Royal Dryfruit India Pvt Ltd</v>
          </cell>
          <cell r="G7933" t="str">
            <v>Jaipur</v>
          </cell>
        </row>
        <row r="7934">
          <cell r="E7934" t="str">
            <v>PB20INV2855</v>
          </cell>
          <cell r="F7934" t="str">
            <v>Royal Dryfruit India Pvt Ltd</v>
          </cell>
          <cell r="G7934" t="str">
            <v>Jaipur</v>
          </cell>
        </row>
        <row r="7935">
          <cell r="E7935" t="str">
            <v>PB20INV2855</v>
          </cell>
          <cell r="F7935" t="str">
            <v>Royal Dryfruit India Pvt Ltd</v>
          </cell>
          <cell r="G7935" t="str">
            <v>Jaipur</v>
          </cell>
        </row>
        <row r="7936">
          <cell r="E7936" t="str">
            <v>PB20INV2855</v>
          </cell>
          <cell r="F7936" t="str">
            <v>Royal Dryfruit India Pvt Ltd</v>
          </cell>
          <cell r="G7936" t="str">
            <v>Jaipur</v>
          </cell>
        </row>
        <row r="7937">
          <cell r="E7937" t="str">
            <v>PB20INV2830</v>
          </cell>
          <cell r="F7937" t="str">
            <v>Burger King India Pvt Ltd</v>
          </cell>
          <cell r="G7937" t="str">
            <v>Amritsar</v>
          </cell>
        </row>
        <row r="7938">
          <cell r="E7938" t="str">
            <v>PB20INV2822</v>
          </cell>
          <cell r="F7938" t="str">
            <v>Portwell India Technology Pvt Ltd</v>
          </cell>
          <cell r="G7938" t="str">
            <v>Bangalore</v>
          </cell>
        </row>
        <row r="7939">
          <cell r="E7939" t="str">
            <v>PB20INV2822</v>
          </cell>
          <cell r="F7939" t="str">
            <v>Portwell India Technology Pvt Ltd</v>
          </cell>
          <cell r="G7939" t="str">
            <v>Bangalore</v>
          </cell>
        </row>
        <row r="7940">
          <cell r="E7940" t="str">
            <v>PB20INV2813</v>
          </cell>
          <cell r="F7940" t="str">
            <v>Hollasons Trading Company Private Limited</v>
          </cell>
          <cell r="G7940" t="str">
            <v>Bangalore</v>
          </cell>
        </row>
        <row r="7941">
          <cell r="E7941" t="str">
            <v>PB20INV2813</v>
          </cell>
          <cell r="F7941" t="str">
            <v>Hollasons Trading Company Private Limited</v>
          </cell>
          <cell r="G7941" t="str">
            <v>Bangalore</v>
          </cell>
        </row>
        <row r="7942">
          <cell r="E7942" t="str">
            <v>PB20INV2825</v>
          </cell>
          <cell r="F7942" t="str">
            <v>Hollasons Trading Company Private Limited</v>
          </cell>
          <cell r="G7942" t="str">
            <v>Bangalore</v>
          </cell>
        </row>
        <row r="7943">
          <cell r="E7943" t="str">
            <v>PB20INV2810</v>
          </cell>
          <cell r="F7943" t="str">
            <v>Quinta Systems Pvt Ltd</v>
          </cell>
          <cell r="G7943" t="str">
            <v>Bangalore</v>
          </cell>
        </row>
        <row r="7944">
          <cell r="E7944" t="str">
            <v>PB20INV2805</v>
          </cell>
          <cell r="F7944" t="str">
            <v>Quinta Systems Pvt Ltd</v>
          </cell>
          <cell r="G7944" t="str">
            <v>Bangalore</v>
          </cell>
        </row>
        <row r="7945">
          <cell r="E7945" t="str">
            <v>PB20INV2806</v>
          </cell>
          <cell r="F7945" t="str">
            <v>Quinta Systems Pvt Ltd</v>
          </cell>
          <cell r="G7945" t="str">
            <v>Bangalore</v>
          </cell>
        </row>
        <row r="7946">
          <cell r="E7946" t="str">
            <v>PB20INV2809</v>
          </cell>
          <cell r="F7946" t="str">
            <v>Quinta Systems Pvt Ltd</v>
          </cell>
          <cell r="G7946" t="str">
            <v>Bangalore</v>
          </cell>
        </row>
        <row r="7947">
          <cell r="E7947" t="str">
            <v>PB20INV2809</v>
          </cell>
          <cell r="F7947" t="str">
            <v>Quinta Systems Pvt Ltd</v>
          </cell>
          <cell r="G7947" t="str">
            <v>Bangalore</v>
          </cell>
        </row>
        <row r="7948">
          <cell r="E7948" t="str">
            <v>PB20INV2808</v>
          </cell>
          <cell r="F7948" t="str">
            <v>Quinta Systems Pvt Ltd</v>
          </cell>
          <cell r="G7948" t="str">
            <v>Bangalore</v>
          </cell>
        </row>
        <row r="7949">
          <cell r="E7949" t="str">
            <v>PB20INV2808</v>
          </cell>
          <cell r="F7949" t="str">
            <v>Quinta Systems Pvt Ltd</v>
          </cell>
          <cell r="G7949" t="str">
            <v>Bangalore</v>
          </cell>
        </row>
        <row r="7950">
          <cell r="E7950" t="str">
            <v>BLR/OP/2021/0402</v>
          </cell>
          <cell r="F7950" t="str">
            <v>Posiflex Technology India Pvt ltd</v>
          </cell>
          <cell r="G7950" t="str">
            <v>Bangalore</v>
          </cell>
        </row>
        <row r="7951">
          <cell r="E7951" t="str">
            <v>PB20STKOUT00061</v>
          </cell>
          <cell r="F7951" t="str">
            <v>Posiflex Technology India Pvt ltd</v>
          </cell>
          <cell r="G7951" t="str">
            <v>New Delhi</v>
          </cell>
        </row>
        <row r="7952">
          <cell r="E7952" t="str">
            <v>QB20INV1056</v>
          </cell>
          <cell r="F7952" t="str">
            <v>Garrett Motion Technologies (India) Private Limited</v>
          </cell>
          <cell r="G7952" t="str">
            <v>Pune</v>
          </cell>
        </row>
        <row r="7953">
          <cell r="E7953" t="str">
            <v>QB20INV1056</v>
          </cell>
          <cell r="F7953" t="str">
            <v>Garrett Motion Technologies (India) Private Limited</v>
          </cell>
          <cell r="G7953" t="str">
            <v>Pune</v>
          </cell>
        </row>
        <row r="7954">
          <cell r="E7954" t="str">
            <v>QB20INV1056</v>
          </cell>
          <cell r="F7954" t="str">
            <v>Garrett Motion Technologies (India) Private Limited</v>
          </cell>
          <cell r="G7954" t="str">
            <v>Pune</v>
          </cell>
        </row>
        <row r="7955">
          <cell r="E7955" t="str">
            <v>QB20INV1055</v>
          </cell>
          <cell r="F7955" t="str">
            <v>More Retail Limited</v>
          </cell>
          <cell r="G7955" t="str">
            <v>Alappuzha</v>
          </cell>
        </row>
        <row r="7956">
          <cell r="E7956" t="str">
            <v>QB20INV1054</v>
          </cell>
          <cell r="F7956" t="str">
            <v>More Retail Limited</v>
          </cell>
          <cell r="G7956" t="str">
            <v>Guntur</v>
          </cell>
        </row>
        <row r="7957">
          <cell r="E7957" t="str">
            <v>QB20INV1053</v>
          </cell>
          <cell r="F7957" t="str">
            <v>More Retail Limited</v>
          </cell>
          <cell r="G7957" t="str">
            <v>Bangalore</v>
          </cell>
        </row>
        <row r="7958">
          <cell r="E7958" t="str">
            <v>PIT20INV00067</v>
          </cell>
          <cell r="F7958" t="str">
            <v>ALLTRONIX</v>
          </cell>
          <cell r="G7958" t="str">
            <v>Bangalore</v>
          </cell>
        </row>
        <row r="7959">
          <cell r="E7959" t="str">
            <v>PIT20INV00068</v>
          </cell>
          <cell r="F7959" t="str">
            <v>Satyam Software Solutions Pvt Ltd</v>
          </cell>
          <cell r="G7959" t="str">
            <v>Noida</v>
          </cell>
        </row>
        <row r="7960">
          <cell r="E7960" t="str">
            <v>PIT20INV00069</v>
          </cell>
          <cell r="F7960" t="str">
            <v>Ess-Matrix Infotech Private Limited</v>
          </cell>
          <cell r="G7960" t="str">
            <v>Chennai</v>
          </cell>
        </row>
        <row r="7961">
          <cell r="E7961" t="str">
            <v>PIT/NR/2021/0078</v>
          </cell>
          <cell r="F7961" t="str">
            <v>Ess-Matrix Infotech Private Limited</v>
          </cell>
          <cell r="G7961" t="str">
            <v>Chennai</v>
          </cell>
        </row>
        <row r="7962">
          <cell r="E7962" t="str">
            <v>PB20INV2887</v>
          </cell>
          <cell r="F7962" t="str">
            <v>Odyssey Computer Services P Ltd</v>
          </cell>
          <cell r="G7962" t="str">
            <v>Kolkata</v>
          </cell>
        </row>
        <row r="7963">
          <cell r="E7963" t="str">
            <v>PB20INV2889</v>
          </cell>
          <cell r="F7963" t="str">
            <v>Odyssey Computer Services P Ltd</v>
          </cell>
          <cell r="G7963" t="str">
            <v>Kolkata</v>
          </cell>
        </row>
        <row r="7964">
          <cell r="E7964" t="str">
            <v>PB20INV2883</v>
          </cell>
          <cell r="F7964" t="str">
            <v xml:space="preserve">Prime Barcode Solution </v>
          </cell>
          <cell r="G7964" t="str">
            <v>Hyderabad</v>
          </cell>
        </row>
        <row r="7965">
          <cell r="E7965" t="str">
            <v>PB20INV2863</v>
          </cell>
          <cell r="F7965" t="str">
            <v>Smart Solutions</v>
          </cell>
          <cell r="G7965" t="str">
            <v>New Delhi</v>
          </cell>
        </row>
        <row r="7966">
          <cell r="E7966" t="str">
            <v>PB20INV2863</v>
          </cell>
          <cell r="F7966" t="str">
            <v>Smart Solutions</v>
          </cell>
          <cell r="G7966" t="str">
            <v>New Delhi</v>
          </cell>
        </row>
        <row r="7967">
          <cell r="E7967" t="str">
            <v>PB20INV2863</v>
          </cell>
          <cell r="F7967" t="str">
            <v>Smart Solutions</v>
          </cell>
          <cell r="G7967" t="str">
            <v>New Delhi</v>
          </cell>
        </row>
        <row r="7968">
          <cell r="E7968" t="str">
            <v>PB20INV2863</v>
          </cell>
          <cell r="F7968" t="str">
            <v>Smart Solutions</v>
          </cell>
          <cell r="G7968" t="str">
            <v>New Delhi</v>
          </cell>
        </row>
        <row r="7969">
          <cell r="E7969" t="str">
            <v>PB20INV2863</v>
          </cell>
          <cell r="F7969" t="str">
            <v>Smart Solutions</v>
          </cell>
          <cell r="G7969" t="str">
            <v>New Delhi</v>
          </cell>
        </row>
        <row r="7970">
          <cell r="E7970" t="str">
            <v>PB20INV2863</v>
          </cell>
          <cell r="F7970" t="str">
            <v>Smart Solutions</v>
          </cell>
          <cell r="G7970" t="str">
            <v>New Delhi</v>
          </cell>
        </row>
        <row r="7971">
          <cell r="E7971" t="str">
            <v>PB20INV2861</v>
          </cell>
          <cell r="F7971" t="str">
            <v>Burman Hospitality Private Limited</v>
          </cell>
          <cell r="G7971" t="str">
            <v>Noida</v>
          </cell>
        </row>
        <row r="7972">
          <cell r="E7972" t="str">
            <v>PB20INV2861</v>
          </cell>
          <cell r="F7972" t="str">
            <v>Burman Hospitality Private Limited</v>
          </cell>
          <cell r="G7972" t="str">
            <v>Noida</v>
          </cell>
        </row>
        <row r="7973">
          <cell r="E7973" t="str">
            <v>PB20INV2861</v>
          </cell>
          <cell r="F7973" t="str">
            <v>Burman Hospitality Private Limited</v>
          </cell>
          <cell r="G7973" t="str">
            <v>Noida</v>
          </cell>
        </row>
        <row r="7974">
          <cell r="E7974" t="str">
            <v>PB20INV2862</v>
          </cell>
          <cell r="F7974" t="str">
            <v>Smart Solutions</v>
          </cell>
          <cell r="G7974" t="str">
            <v>New Delhi</v>
          </cell>
        </row>
        <row r="7975">
          <cell r="E7975" t="str">
            <v>PB20INV2862</v>
          </cell>
          <cell r="F7975" t="str">
            <v>Smart Solutions</v>
          </cell>
          <cell r="G7975" t="str">
            <v>New Delhi</v>
          </cell>
        </row>
        <row r="7976">
          <cell r="E7976" t="str">
            <v>PB20INV2862</v>
          </cell>
          <cell r="F7976" t="str">
            <v>Smart Solutions</v>
          </cell>
          <cell r="G7976" t="str">
            <v>New Delhi</v>
          </cell>
        </row>
        <row r="7977">
          <cell r="E7977" t="str">
            <v>PB20INV2873</v>
          </cell>
          <cell r="F7977" t="str">
            <v>Lifestyle International Pvt ltd</v>
          </cell>
          <cell r="G7977" t="str">
            <v>Bangalore</v>
          </cell>
        </row>
        <row r="7978">
          <cell r="E7978" t="str">
            <v>PB20INV2873</v>
          </cell>
          <cell r="F7978" t="str">
            <v>Lifestyle International Pvt ltd</v>
          </cell>
          <cell r="G7978" t="str">
            <v>Bangalore</v>
          </cell>
        </row>
        <row r="7979">
          <cell r="E7979" t="str">
            <v>PB20INV2873</v>
          </cell>
          <cell r="F7979" t="str">
            <v>Lifestyle International Pvt ltd</v>
          </cell>
          <cell r="G7979" t="str">
            <v>Bangalore</v>
          </cell>
        </row>
        <row r="7980">
          <cell r="E7980" t="str">
            <v>PB20INV2879</v>
          </cell>
          <cell r="F7980" t="str">
            <v>Bawwa Medicals</v>
          </cell>
          <cell r="G7980" t="str">
            <v>Ramanathapuram</v>
          </cell>
        </row>
        <row r="7981">
          <cell r="E7981" t="str">
            <v>PB20INV2879</v>
          </cell>
          <cell r="F7981" t="str">
            <v>Bawwa Medicals</v>
          </cell>
          <cell r="G7981" t="str">
            <v>Ramanathapuram</v>
          </cell>
        </row>
        <row r="7982">
          <cell r="E7982" t="str">
            <v>PB20INV2879</v>
          </cell>
          <cell r="F7982" t="str">
            <v>Bawwa Medicals</v>
          </cell>
          <cell r="G7982" t="str">
            <v>Ramanathapuram</v>
          </cell>
        </row>
        <row r="7983">
          <cell r="E7983" t="str">
            <v>PB20INV2885</v>
          </cell>
          <cell r="F7983" t="str">
            <v>Lifestyle International Pvt ltd</v>
          </cell>
          <cell r="G7983" t="str">
            <v>Chennai</v>
          </cell>
        </row>
        <row r="7984">
          <cell r="E7984" t="str">
            <v>PB20INV2885</v>
          </cell>
          <cell r="F7984" t="str">
            <v>Lifestyle International Pvt ltd</v>
          </cell>
          <cell r="G7984" t="str">
            <v>Chennai</v>
          </cell>
        </row>
        <row r="7985">
          <cell r="E7985" t="str">
            <v>PB20INV2892</v>
          </cell>
          <cell r="F7985" t="str">
            <v>Lifestyle International Pvt ltd</v>
          </cell>
          <cell r="G7985" t="str">
            <v>Bangalore</v>
          </cell>
        </row>
        <row r="7986">
          <cell r="E7986" t="str">
            <v>PB20INV2891</v>
          </cell>
          <cell r="F7986" t="str">
            <v>Lifestyle International Pvt ltd</v>
          </cell>
          <cell r="G7986" t="str">
            <v>Bangalore</v>
          </cell>
        </row>
        <row r="7987">
          <cell r="E7987" t="str">
            <v>PB20INV2874</v>
          </cell>
          <cell r="F7987" t="str">
            <v>Shawman Software Pvt Ltd/Taj GVK Hotels and Resorts Limited</v>
          </cell>
          <cell r="G7987" t="str">
            <v>Hyderabad</v>
          </cell>
        </row>
        <row r="7988">
          <cell r="E7988" t="str">
            <v>PB20INV2874</v>
          </cell>
          <cell r="F7988" t="str">
            <v>Shawman Software Pvt Ltd/Taj GVK Hotels and Resorts Limited</v>
          </cell>
          <cell r="G7988" t="str">
            <v>Hyderabad</v>
          </cell>
        </row>
        <row r="7989">
          <cell r="E7989" t="str">
            <v>PB20INV2874</v>
          </cell>
          <cell r="F7989" t="str">
            <v>Shawman Software Pvt Ltd/Taj GVK Hotels and Resorts Limited</v>
          </cell>
          <cell r="G7989" t="str">
            <v>Hyderabad</v>
          </cell>
        </row>
        <row r="7990">
          <cell r="E7990" t="str">
            <v>PB20INV2874</v>
          </cell>
          <cell r="F7990" t="str">
            <v>Shawman Software Pvt Ltd/Taj GVK Hotels and Resorts Limited</v>
          </cell>
          <cell r="G7990" t="str">
            <v>Hyderabad</v>
          </cell>
        </row>
        <row r="7991">
          <cell r="E7991" t="str">
            <v>PB20INV2874</v>
          </cell>
          <cell r="F7991" t="str">
            <v>Shawman Software Pvt Ltd/Taj GVK Hotels and Resorts Limited</v>
          </cell>
          <cell r="G7991" t="str">
            <v>Hyderabad</v>
          </cell>
        </row>
        <row r="7992">
          <cell r="E7992" t="str">
            <v>PB20INV2877</v>
          </cell>
          <cell r="F7992" t="str">
            <v>Smart Solutions</v>
          </cell>
          <cell r="G7992" t="str">
            <v>New Delhi</v>
          </cell>
        </row>
        <row r="7993">
          <cell r="E7993" t="str">
            <v>PB20INV2877</v>
          </cell>
          <cell r="F7993" t="str">
            <v>Smart Solutions</v>
          </cell>
          <cell r="G7993" t="str">
            <v>New Delhi</v>
          </cell>
        </row>
        <row r="7994">
          <cell r="E7994" t="str">
            <v>PB20INV2901</v>
          </cell>
          <cell r="F7994" t="str">
            <v>AASHITECH</v>
          </cell>
          <cell r="G7994" t="str">
            <v>Mumbai</v>
          </cell>
        </row>
        <row r="7995">
          <cell r="E7995" t="str">
            <v>PB20INV2901</v>
          </cell>
          <cell r="F7995" t="str">
            <v>AASHITECH</v>
          </cell>
          <cell r="G7995" t="str">
            <v>Mumbai</v>
          </cell>
        </row>
        <row r="7996">
          <cell r="E7996" t="str">
            <v>PB20INV2902</v>
          </cell>
          <cell r="F7996" t="str">
            <v>Trent Limited</v>
          </cell>
          <cell r="G7996" t="str">
            <v>Jharsuguda</v>
          </cell>
        </row>
        <row r="7997">
          <cell r="E7997" t="str">
            <v>PB20INV2902</v>
          </cell>
          <cell r="F7997" t="str">
            <v>Trent Limited</v>
          </cell>
          <cell r="G7997" t="str">
            <v>Jharsuguda</v>
          </cell>
        </row>
        <row r="7998">
          <cell r="E7998" t="str">
            <v>PB20INV2902</v>
          </cell>
          <cell r="F7998" t="str">
            <v>Trent Limited</v>
          </cell>
          <cell r="G7998" t="str">
            <v>Jharsuguda</v>
          </cell>
        </row>
        <row r="7999">
          <cell r="E7999" t="str">
            <v>PB20INV2902</v>
          </cell>
          <cell r="F7999" t="str">
            <v>Trent Limited</v>
          </cell>
          <cell r="G7999" t="str">
            <v>Jharsuguda</v>
          </cell>
        </row>
        <row r="8000">
          <cell r="E8000" t="str">
            <v>PB20INV2902</v>
          </cell>
          <cell r="F8000" t="str">
            <v>Trent Limited</v>
          </cell>
          <cell r="G8000" t="str">
            <v>Jharsuguda</v>
          </cell>
        </row>
        <row r="8001">
          <cell r="E8001" t="str">
            <v>PB20INV2902</v>
          </cell>
          <cell r="F8001" t="str">
            <v>Trent Limited</v>
          </cell>
          <cell r="G8001" t="str">
            <v>Jharsuguda</v>
          </cell>
        </row>
        <row r="8002">
          <cell r="E8002" t="str">
            <v>PB20INV2902</v>
          </cell>
          <cell r="F8002" t="str">
            <v>Trent Limited</v>
          </cell>
          <cell r="G8002" t="str">
            <v>Jharsuguda</v>
          </cell>
        </row>
        <row r="8003">
          <cell r="E8003" t="str">
            <v>PB20INV2895</v>
          </cell>
          <cell r="F8003" t="str">
            <v>Stallion Systems And Solutions Pvt Ltd</v>
          </cell>
          <cell r="G8003" t="str">
            <v>Kochi</v>
          </cell>
        </row>
        <row r="8004">
          <cell r="E8004" t="str">
            <v>PB20INV2895</v>
          </cell>
          <cell r="F8004" t="str">
            <v>Stallion Systems And Solutions Pvt Ltd</v>
          </cell>
          <cell r="G8004" t="str">
            <v>Kochi</v>
          </cell>
        </row>
        <row r="8005">
          <cell r="E8005" t="str">
            <v>PB20INV2896</v>
          </cell>
          <cell r="F8005" t="str">
            <v>Stallion Systems And Solutions Pvt Ltd</v>
          </cell>
          <cell r="G8005" t="str">
            <v>Thane</v>
          </cell>
        </row>
        <row r="8006">
          <cell r="E8006" t="str">
            <v>PB20INV2896</v>
          </cell>
          <cell r="F8006" t="str">
            <v>Stallion Systems And Solutions Pvt Ltd</v>
          </cell>
          <cell r="G8006" t="str">
            <v>Thane</v>
          </cell>
        </row>
        <row r="8007">
          <cell r="E8007" t="str">
            <v>PB20INV2903</v>
          </cell>
          <cell r="F8007" t="str">
            <v>Lifestyle International Pvt ltd</v>
          </cell>
          <cell r="G8007" t="str">
            <v>Bangalore</v>
          </cell>
        </row>
        <row r="8008">
          <cell r="E8008" t="str">
            <v>PB20INV2903</v>
          </cell>
          <cell r="F8008" t="str">
            <v>Lifestyle International Pvt ltd</v>
          </cell>
          <cell r="G8008" t="str">
            <v>Bangalore</v>
          </cell>
        </row>
        <row r="8009">
          <cell r="E8009" t="str">
            <v>PB20INV2903</v>
          </cell>
          <cell r="F8009" t="str">
            <v>Lifestyle International Pvt ltd</v>
          </cell>
          <cell r="G8009" t="str">
            <v>Bangalore</v>
          </cell>
        </row>
        <row r="8010">
          <cell r="E8010" t="str">
            <v>PB20INV2903</v>
          </cell>
          <cell r="F8010" t="str">
            <v>Lifestyle International Pvt ltd</v>
          </cell>
          <cell r="G8010" t="str">
            <v>Bangalore</v>
          </cell>
        </row>
        <row r="8011">
          <cell r="E8011" t="str">
            <v>PB20INV2903</v>
          </cell>
          <cell r="F8011" t="str">
            <v>Lifestyle International Pvt ltd</v>
          </cell>
          <cell r="G8011" t="str">
            <v>Bangalore</v>
          </cell>
        </row>
        <row r="8012">
          <cell r="E8012" t="str">
            <v>PB20INV2903</v>
          </cell>
          <cell r="F8012" t="str">
            <v>Lifestyle International Pvt ltd</v>
          </cell>
          <cell r="G8012" t="str">
            <v>Bangalore</v>
          </cell>
        </row>
        <row r="8013">
          <cell r="E8013" t="str">
            <v>PB20INV2903</v>
          </cell>
          <cell r="F8013" t="str">
            <v>Lifestyle International Pvt ltd</v>
          </cell>
          <cell r="G8013" t="str">
            <v>Bangalore</v>
          </cell>
        </row>
        <row r="8014">
          <cell r="E8014" t="str">
            <v>PB20INV2903</v>
          </cell>
          <cell r="F8014" t="str">
            <v>Lifestyle International Pvt ltd</v>
          </cell>
          <cell r="G8014" t="str">
            <v>Bangalore</v>
          </cell>
        </row>
        <row r="8015">
          <cell r="E8015" t="str">
            <v>PB20INV2903</v>
          </cell>
          <cell r="F8015" t="str">
            <v>Lifestyle International Pvt ltd</v>
          </cell>
          <cell r="G8015" t="str">
            <v>Bangalore</v>
          </cell>
        </row>
        <row r="8016">
          <cell r="E8016" t="str">
            <v>PB20INV2903</v>
          </cell>
          <cell r="F8016" t="str">
            <v>Lifestyle International Pvt ltd</v>
          </cell>
          <cell r="G8016" t="str">
            <v>Bangalore</v>
          </cell>
        </row>
        <row r="8017">
          <cell r="E8017" t="str">
            <v>PB20INV2903</v>
          </cell>
          <cell r="F8017" t="str">
            <v>Lifestyle International Pvt ltd</v>
          </cell>
          <cell r="G8017" t="str">
            <v>Bangalore</v>
          </cell>
        </row>
        <row r="8018">
          <cell r="E8018" t="str">
            <v>PB20INV2903</v>
          </cell>
          <cell r="F8018" t="str">
            <v>Lifestyle International Pvt ltd</v>
          </cell>
          <cell r="G8018" t="str">
            <v>Bangalore</v>
          </cell>
        </row>
        <row r="8019">
          <cell r="E8019" t="str">
            <v>PB20INV2870</v>
          </cell>
          <cell r="F8019" t="str">
            <v>Quinta Systems Pvt Ltd</v>
          </cell>
          <cell r="G8019" t="str">
            <v>Bangalore</v>
          </cell>
        </row>
        <row r="8020">
          <cell r="E8020" t="str">
            <v>PB20INV2859</v>
          </cell>
          <cell r="F8020" t="str">
            <v>Quinta Systems Pvt Ltd</v>
          </cell>
          <cell r="G8020" t="str">
            <v>Bangalore</v>
          </cell>
        </row>
        <row r="8021">
          <cell r="E8021" t="str">
            <v>PB20INV2859</v>
          </cell>
          <cell r="F8021" t="str">
            <v>Quinta Systems Pvt Ltd</v>
          </cell>
          <cell r="G8021" t="str">
            <v>Bangalore</v>
          </cell>
        </row>
        <row r="8022">
          <cell r="E8022" t="str">
            <v>PB20INV2839</v>
          </cell>
          <cell r="F8022" t="str">
            <v>Trent Hypermarket Private limited</v>
          </cell>
          <cell r="G8022" t="str">
            <v>Bangalore</v>
          </cell>
        </row>
        <row r="8023">
          <cell r="E8023" t="str">
            <v>PB20INV2839</v>
          </cell>
          <cell r="F8023" t="str">
            <v>Trent Hypermarket Private limited</v>
          </cell>
          <cell r="G8023" t="str">
            <v>Bangalore</v>
          </cell>
        </row>
        <row r="8024">
          <cell r="E8024" t="str">
            <v>PB20INV2839</v>
          </cell>
          <cell r="F8024" t="str">
            <v>Trent Hypermarket Private limited</v>
          </cell>
          <cell r="G8024" t="str">
            <v>Bangalore</v>
          </cell>
        </row>
        <row r="8025">
          <cell r="E8025" t="str">
            <v>PB20INV2839</v>
          </cell>
          <cell r="F8025" t="str">
            <v>Trent Hypermarket Private limited</v>
          </cell>
          <cell r="G8025" t="str">
            <v>Bangalore</v>
          </cell>
        </row>
        <row r="8026">
          <cell r="E8026" t="str">
            <v>PB20INV2839</v>
          </cell>
          <cell r="F8026" t="str">
            <v>Trent Hypermarket Private limited</v>
          </cell>
          <cell r="G8026" t="str">
            <v>Bangalore</v>
          </cell>
        </row>
        <row r="8027">
          <cell r="E8027" t="str">
            <v>PB20INV2839</v>
          </cell>
          <cell r="F8027" t="str">
            <v>Trent Hypermarket Private limited</v>
          </cell>
          <cell r="G8027" t="str">
            <v>Bangalore</v>
          </cell>
        </row>
        <row r="8028">
          <cell r="E8028" t="str">
            <v>PB20INV2839</v>
          </cell>
          <cell r="F8028" t="str">
            <v>Trent Hypermarket Private limited</v>
          </cell>
          <cell r="G8028" t="str">
            <v>Bangalore</v>
          </cell>
        </row>
        <row r="8029">
          <cell r="E8029" t="str">
            <v>PB20INV2839</v>
          </cell>
          <cell r="F8029" t="str">
            <v>Trent Hypermarket Private limited</v>
          </cell>
          <cell r="G8029" t="str">
            <v>Bangalore</v>
          </cell>
        </row>
        <row r="8030">
          <cell r="E8030" t="str">
            <v>PB20INV2839</v>
          </cell>
          <cell r="F8030" t="str">
            <v>Trent Hypermarket Private limited</v>
          </cell>
          <cell r="G8030" t="str">
            <v>Bangalore</v>
          </cell>
        </row>
        <row r="8031">
          <cell r="E8031" t="str">
            <v>PB20INV2811</v>
          </cell>
          <cell r="F8031" t="str">
            <v>Trent Limited</v>
          </cell>
          <cell r="G8031" t="str">
            <v>Bangalore</v>
          </cell>
        </row>
        <row r="8032">
          <cell r="E8032" t="str">
            <v>PB20INV2811</v>
          </cell>
          <cell r="F8032" t="str">
            <v>Trent Limited</v>
          </cell>
          <cell r="G8032" t="str">
            <v>Bangalore</v>
          </cell>
        </row>
        <row r="8033">
          <cell r="E8033" t="str">
            <v>PB20INV2811</v>
          </cell>
          <cell r="F8033" t="str">
            <v>Trent Limited</v>
          </cell>
          <cell r="G8033" t="str">
            <v>Bangalore</v>
          </cell>
        </row>
        <row r="8034">
          <cell r="E8034" t="str">
            <v>PB20INV2811</v>
          </cell>
          <cell r="F8034" t="str">
            <v>Trent Limited</v>
          </cell>
          <cell r="G8034" t="str">
            <v>Bangalore</v>
          </cell>
        </row>
        <row r="8035">
          <cell r="E8035" t="str">
            <v>PB20INV2811</v>
          </cell>
          <cell r="F8035" t="str">
            <v>Trent Limited</v>
          </cell>
          <cell r="G8035" t="str">
            <v>Bangalore</v>
          </cell>
        </row>
        <row r="8036">
          <cell r="E8036" t="str">
            <v>PB20INV2811</v>
          </cell>
          <cell r="F8036" t="str">
            <v>Trent Limited</v>
          </cell>
          <cell r="G8036" t="str">
            <v>Bangalore</v>
          </cell>
        </row>
        <row r="8037">
          <cell r="E8037" t="str">
            <v>PB20INV2811</v>
          </cell>
          <cell r="F8037" t="str">
            <v>Trent Limited</v>
          </cell>
          <cell r="G8037" t="str">
            <v>Bangalore</v>
          </cell>
        </row>
        <row r="8038">
          <cell r="E8038" t="str">
            <v>PB20INV2811</v>
          </cell>
          <cell r="F8038" t="str">
            <v>Trent Limited</v>
          </cell>
          <cell r="G8038" t="str">
            <v>Bangalore</v>
          </cell>
        </row>
        <row r="8039">
          <cell r="E8039" t="str">
            <v>PB20INV2845</v>
          </cell>
          <cell r="F8039" t="str">
            <v>Trent Limited</v>
          </cell>
          <cell r="G8039" t="str">
            <v>Bangalore</v>
          </cell>
        </row>
        <row r="8040">
          <cell r="E8040" t="str">
            <v>PB20INV2845</v>
          </cell>
          <cell r="F8040" t="str">
            <v>Trent Limited</v>
          </cell>
          <cell r="G8040" t="str">
            <v>Bangalore</v>
          </cell>
        </row>
        <row r="8041">
          <cell r="E8041" t="str">
            <v>PB20INV2845</v>
          </cell>
          <cell r="F8041" t="str">
            <v>Trent Limited</v>
          </cell>
          <cell r="G8041" t="str">
            <v>Bangalore</v>
          </cell>
        </row>
        <row r="8042">
          <cell r="E8042" t="str">
            <v>PB20INV2845</v>
          </cell>
          <cell r="F8042" t="str">
            <v>Trent Limited</v>
          </cell>
          <cell r="G8042" t="str">
            <v>Bangalore</v>
          </cell>
        </row>
        <row r="8043">
          <cell r="E8043" t="str">
            <v>PB20INV2845</v>
          </cell>
          <cell r="F8043" t="str">
            <v>Trent Limited</v>
          </cell>
          <cell r="G8043" t="str">
            <v>Bangalore</v>
          </cell>
        </row>
        <row r="8044">
          <cell r="E8044" t="str">
            <v>PB20INV2845</v>
          </cell>
          <cell r="F8044" t="str">
            <v>Trent Limited</v>
          </cell>
          <cell r="G8044" t="str">
            <v>Bangalore</v>
          </cell>
        </row>
        <row r="8045">
          <cell r="E8045" t="str">
            <v>PB20INV2845</v>
          </cell>
          <cell r="F8045" t="str">
            <v>Trent Limited</v>
          </cell>
          <cell r="G8045" t="str">
            <v>Bangalore</v>
          </cell>
        </row>
        <row r="8046">
          <cell r="E8046" t="str">
            <v>PB20INV2845</v>
          </cell>
          <cell r="F8046" t="str">
            <v>Trent Limited</v>
          </cell>
          <cell r="G8046" t="str">
            <v>Bangalore</v>
          </cell>
        </row>
        <row r="8047">
          <cell r="E8047" t="str">
            <v>QBLR/OP/2021/0023</v>
          </cell>
          <cell r="F8047" t="str">
            <v>Posiflex Technology India Pvt ltd</v>
          </cell>
          <cell r="G8047" t="str">
            <v>Bangalore</v>
          </cell>
        </row>
        <row r="8048">
          <cell r="E8048" t="str">
            <v>QB20INV1070</v>
          </cell>
          <cell r="F8048" t="str">
            <v>More Retail Limited</v>
          </cell>
          <cell r="G8048" t="str">
            <v>Chennai</v>
          </cell>
        </row>
        <row r="8049">
          <cell r="E8049" t="str">
            <v>QB20INV1073</v>
          </cell>
          <cell r="F8049" t="str">
            <v>More Retail Limited</v>
          </cell>
          <cell r="G8049" t="str">
            <v>Fatehgarh</v>
          </cell>
        </row>
        <row r="8050">
          <cell r="E8050" t="str">
            <v>QB20INV1072</v>
          </cell>
          <cell r="F8050" t="str">
            <v>More Retail Limited</v>
          </cell>
          <cell r="G8050" t="str">
            <v>Kolkata</v>
          </cell>
        </row>
        <row r="8051">
          <cell r="E8051" t="str">
            <v>QB20INV1071</v>
          </cell>
          <cell r="F8051" t="str">
            <v>More Retail Limited</v>
          </cell>
          <cell r="G8051" t="str">
            <v>Kolkata</v>
          </cell>
        </row>
        <row r="8052">
          <cell r="E8052" t="str">
            <v>QB20INV1075</v>
          </cell>
          <cell r="F8052" t="str">
            <v>More Retail Limited</v>
          </cell>
          <cell r="G8052" t="str">
            <v>Bangalore</v>
          </cell>
        </row>
        <row r="8053">
          <cell r="E8053" t="str">
            <v>QB20INV1069</v>
          </cell>
          <cell r="F8053" t="str">
            <v>More Retail Limited</v>
          </cell>
          <cell r="G8053" t="str">
            <v>Bangalore</v>
          </cell>
        </row>
        <row r="8054">
          <cell r="E8054" t="str">
            <v>QB20INV1067</v>
          </cell>
          <cell r="F8054" t="str">
            <v>Instakart Services Private Limited</v>
          </cell>
          <cell r="G8054" t="str">
            <v>Coimbatore</v>
          </cell>
        </row>
        <row r="8055">
          <cell r="E8055" t="str">
            <v>QB20INV1067</v>
          </cell>
          <cell r="F8055" t="str">
            <v>Instakart Services Private Limited</v>
          </cell>
          <cell r="G8055" t="str">
            <v>Coimbatore</v>
          </cell>
        </row>
        <row r="8056">
          <cell r="E8056" t="str">
            <v>QB20INV1067</v>
          </cell>
          <cell r="F8056" t="str">
            <v>Instakart Services Private Limited</v>
          </cell>
          <cell r="G8056" t="str">
            <v>Coimbatore</v>
          </cell>
        </row>
        <row r="8057">
          <cell r="E8057" t="str">
            <v>QB20INV1067</v>
          </cell>
          <cell r="F8057" t="str">
            <v>Instakart Services Private Limited</v>
          </cell>
          <cell r="G8057" t="str">
            <v>Coimbatore</v>
          </cell>
        </row>
        <row r="8058">
          <cell r="E8058" t="str">
            <v>QB20INV1067</v>
          </cell>
          <cell r="F8058" t="str">
            <v>Instakart Services Private Limited</v>
          </cell>
          <cell r="G8058" t="str">
            <v>Coimbatore</v>
          </cell>
        </row>
        <row r="8059">
          <cell r="E8059" t="str">
            <v>QB20INV1067</v>
          </cell>
          <cell r="F8059" t="str">
            <v>Instakart Services Private Limited</v>
          </cell>
          <cell r="G8059" t="str">
            <v>Coimbatore</v>
          </cell>
        </row>
        <row r="8060">
          <cell r="E8060" t="str">
            <v>QB20INV1058</v>
          </cell>
          <cell r="F8060" t="str">
            <v>Threpsi Solutions Private Limited</v>
          </cell>
          <cell r="G8060" t="str">
            <v>Kolkata</v>
          </cell>
        </row>
        <row r="8061">
          <cell r="E8061" t="str">
            <v>QB20INV1061</v>
          </cell>
          <cell r="F8061" t="str">
            <v>Threpsi Solutions Private Limited</v>
          </cell>
          <cell r="G8061" t="str">
            <v>Gurugram</v>
          </cell>
        </row>
        <row r="8062">
          <cell r="E8062" t="str">
            <v>QB20INV1060</v>
          </cell>
          <cell r="F8062" t="str">
            <v>Threpsi Solutions Private Limited</v>
          </cell>
          <cell r="G8062" t="str">
            <v>Hyderabad</v>
          </cell>
        </row>
        <row r="8063">
          <cell r="E8063" t="str">
            <v>QB20INV1062</v>
          </cell>
          <cell r="F8063" t="str">
            <v>ARZT &amp; Health Pvt Ltd</v>
          </cell>
          <cell r="G8063" t="str">
            <v>Jaipur</v>
          </cell>
        </row>
        <row r="8064">
          <cell r="E8064" t="str">
            <v>QB20INV1065</v>
          </cell>
          <cell r="F8064" t="str">
            <v>Threpsi Solutions Private Limited</v>
          </cell>
          <cell r="G8064" t="str">
            <v>Chennai</v>
          </cell>
        </row>
        <row r="8065">
          <cell r="E8065" t="str">
            <v>QB20INV1066</v>
          </cell>
          <cell r="F8065" t="str">
            <v>Threpsi Solutions Private Limited</v>
          </cell>
          <cell r="G8065" t="str">
            <v>Gujarat</v>
          </cell>
        </row>
        <row r="8066">
          <cell r="E8066" t="str">
            <v>QB20INV1064</v>
          </cell>
          <cell r="F8066" t="str">
            <v>Threpsi Solutions Private Limited</v>
          </cell>
          <cell r="G8066" t="str">
            <v>Mumbai</v>
          </cell>
        </row>
        <row r="8067">
          <cell r="E8067" t="str">
            <v>QB20INV1059</v>
          </cell>
          <cell r="F8067" t="str">
            <v>Threpsi Solutions Private Limited</v>
          </cell>
          <cell r="G8067" t="str">
            <v>Bangalore</v>
          </cell>
        </row>
        <row r="8068">
          <cell r="E8068" t="str">
            <v>QB20INV1074</v>
          </cell>
          <cell r="F8068" t="str">
            <v>Amaze India</v>
          </cell>
          <cell r="G8068" t="str">
            <v>Bangalore</v>
          </cell>
        </row>
        <row r="8069">
          <cell r="E8069" t="str">
            <v>QB20INV1074</v>
          </cell>
          <cell r="F8069" t="str">
            <v>Amaze India</v>
          </cell>
          <cell r="G8069" t="str">
            <v>Bangalore</v>
          </cell>
        </row>
        <row r="8070">
          <cell r="E8070" t="str">
            <v>QB20INV1074</v>
          </cell>
          <cell r="F8070" t="str">
            <v>Amaze India</v>
          </cell>
          <cell r="G8070" t="str">
            <v>Bangalore</v>
          </cell>
        </row>
        <row r="8071">
          <cell r="E8071" t="str">
            <v>PIT/NR/2021/0080</v>
          </cell>
          <cell r="F8071" t="str">
            <v xml:space="preserve">Schneider Electric India </v>
          </cell>
          <cell r="G8071" t="str">
            <v>Bangalore</v>
          </cell>
        </row>
        <row r="8072">
          <cell r="E8072" t="str">
            <v>PIT/NR/2021/0080</v>
          </cell>
          <cell r="F8072" t="str">
            <v xml:space="preserve">Schneider Electric India </v>
          </cell>
          <cell r="G8072" t="str">
            <v>Bangalore</v>
          </cell>
        </row>
        <row r="8073">
          <cell r="E8073" t="str">
            <v>PIT/NR/2021/0080</v>
          </cell>
          <cell r="F8073" t="str">
            <v xml:space="preserve">Schneider Electric India </v>
          </cell>
          <cell r="G8073" t="str">
            <v>Bangalore</v>
          </cell>
        </row>
        <row r="8074">
          <cell r="E8074" t="str">
            <v>PB20INV2919</v>
          </cell>
          <cell r="F8074" t="str">
            <v>Aegis Infoware Private Limited</v>
          </cell>
          <cell r="G8074" t="str">
            <v>Rajkot</v>
          </cell>
        </row>
        <row r="8075">
          <cell r="E8075" t="str">
            <v>PB20INV2919</v>
          </cell>
          <cell r="F8075" t="str">
            <v>Aegis Infoware Private Limited</v>
          </cell>
          <cell r="G8075" t="str">
            <v>Rajkot</v>
          </cell>
        </row>
        <row r="8076">
          <cell r="E8076" t="str">
            <v>PB20INV2924</v>
          </cell>
          <cell r="F8076" t="str">
            <v>Aegis Infoware Private Limited</v>
          </cell>
          <cell r="G8076" t="str">
            <v>Surat</v>
          </cell>
        </row>
        <row r="8077">
          <cell r="E8077" t="str">
            <v>PB20INV2924</v>
          </cell>
          <cell r="F8077" t="str">
            <v>Aegis Infoware Private Limited</v>
          </cell>
          <cell r="G8077" t="str">
            <v>Surat</v>
          </cell>
        </row>
        <row r="8078">
          <cell r="E8078" t="str">
            <v>PB20INV2922</v>
          </cell>
          <cell r="F8078" t="str">
            <v>Aegis Infoware Private Limited</v>
          </cell>
          <cell r="G8078" t="str">
            <v>Vadodra</v>
          </cell>
        </row>
        <row r="8079">
          <cell r="E8079" t="str">
            <v>PB20INV2922</v>
          </cell>
          <cell r="F8079" t="str">
            <v>Aegis Infoware Private Limited</v>
          </cell>
          <cell r="G8079" t="str">
            <v>Vadodra</v>
          </cell>
        </row>
        <row r="8080">
          <cell r="E8080" t="str">
            <v>PB20INV2935</v>
          </cell>
          <cell r="F8080" t="str">
            <v>Trent Limited</v>
          </cell>
          <cell r="G8080" t="str">
            <v>Jaipur</v>
          </cell>
        </row>
        <row r="8081">
          <cell r="E8081" t="str">
            <v>PB20INV2935</v>
          </cell>
          <cell r="F8081" t="str">
            <v>Trent Limited</v>
          </cell>
          <cell r="G8081" t="str">
            <v>Jaipur</v>
          </cell>
        </row>
        <row r="8082">
          <cell r="E8082" t="str">
            <v>PB20INV2935</v>
          </cell>
          <cell r="F8082" t="str">
            <v>Trent Limited</v>
          </cell>
          <cell r="G8082" t="str">
            <v>Jaipur</v>
          </cell>
        </row>
        <row r="8083">
          <cell r="E8083" t="str">
            <v>PB20INV2936</v>
          </cell>
          <cell r="F8083" t="str">
            <v>Tata Starbuks Pvt Ltd</v>
          </cell>
          <cell r="G8083" t="str">
            <v>Bangalore</v>
          </cell>
        </row>
        <row r="8084">
          <cell r="E8084" t="str">
            <v>PB20INV2939</v>
          </cell>
          <cell r="F8084" t="str">
            <v>Tata Starbuks Pvt Ltd</v>
          </cell>
          <cell r="G8084" t="str">
            <v>Bhiwandi</v>
          </cell>
        </row>
        <row r="8085">
          <cell r="E8085" t="str">
            <v>PB20INV2939</v>
          </cell>
          <cell r="F8085" t="str">
            <v>Tata Starbuks Pvt Ltd</v>
          </cell>
          <cell r="G8085" t="str">
            <v>Bhiwandi</v>
          </cell>
        </row>
        <row r="8086">
          <cell r="E8086" t="str">
            <v>PB20INV2939</v>
          </cell>
          <cell r="F8086" t="str">
            <v>Tata Starbuks Pvt Ltd</v>
          </cell>
          <cell r="G8086" t="str">
            <v>Bhiwandi</v>
          </cell>
        </row>
        <row r="8087">
          <cell r="E8087" t="str">
            <v>PB20INV2939</v>
          </cell>
          <cell r="F8087" t="str">
            <v>Tata Starbuks Pvt Ltd</v>
          </cell>
          <cell r="G8087" t="str">
            <v>Bhiwandi</v>
          </cell>
        </row>
        <row r="8088">
          <cell r="E8088" t="str">
            <v>PB20INV2940</v>
          </cell>
          <cell r="F8088" t="str">
            <v>Tata Starbuks Pvt Ltd</v>
          </cell>
          <cell r="G8088" t="str">
            <v>Haryana</v>
          </cell>
        </row>
        <row r="8089">
          <cell r="E8089" t="str">
            <v>PB20INV2938</v>
          </cell>
          <cell r="F8089" t="str">
            <v xml:space="preserve">Prime Barcode Solution </v>
          </cell>
          <cell r="G8089" t="str">
            <v>Secunderabad</v>
          </cell>
        </row>
        <row r="8090">
          <cell r="E8090" t="str">
            <v>PB20INV2938</v>
          </cell>
          <cell r="F8090" t="str">
            <v xml:space="preserve">Prime Barcode Solution </v>
          </cell>
          <cell r="G8090" t="str">
            <v>Secunderabad</v>
          </cell>
        </row>
        <row r="8091">
          <cell r="E8091" t="str">
            <v>PB20INV2949</v>
          </cell>
          <cell r="F8091" t="str">
            <v>AASHITECH</v>
          </cell>
          <cell r="G8091" t="str">
            <v>Guwahati</v>
          </cell>
        </row>
        <row r="8092">
          <cell r="E8092" t="str">
            <v>PB20INV2949</v>
          </cell>
          <cell r="F8092" t="str">
            <v>AASHITECH</v>
          </cell>
          <cell r="G8092" t="str">
            <v>Guwahati</v>
          </cell>
        </row>
        <row r="8093">
          <cell r="E8093" t="str">
            <v>PB20INV2937</v>
          </cell>
          <cell r="F8093" t="str">
            <v>PC Technology</v>
          </cell>
          <cell r="G8093" t="str">
            <v>Vijayawada</v>
          </cell>
        </row>
        <row r="8094">
          <cell r="E8094" t="str">
            <v>PB20INV2937</v>
          </cell>
          <cell r="F8094" t="str">
            <v>PC Technology</v>
          </cell>
          <cell r="G8094" t="str">
            <v>Vijayawada</v>
          </cell>
        </row>
        <row r="8095">
          <cell r="E8095" t="str">
            <v>PB20INV2953</v>
          </cell>
          <cell r="F8095" t="str">
            <v>Aegis Infoware Private Limited</v>
          </cell>
          <cell r="G8095" t="str">
            <v>Ahmedabad</v>
          </cell>
        </row>
        <row r="8096">
          <cell r="E8096" t="str">
            <v>PB20INV2953</v>
          </cell>
          <cell r="F8096" t="str">
            <v>Aegis Infoware Private Limited</v>
          </cell>
          <cell r="G8096" t="str">
            <v>Ahmedabad</v>
          </cell>
        </row>
        <row r="8097">
          <cell r="E8097" t="str">
            <v>PB20INV2953</v>
          </cell>
          <cell r="F8097" t="str">
            <v>Aegis Infoware Private Limited</v>
          </cell>
          <cell r="G8097" t="str">
            <v>Ahmedabad</v>
          </cell>
        </row>
        <row r="8098">
          <cell r="E8098" t="str">
            <v>PB20INV2948</v>
          </cell>
          <cell r="F8098" t="str">
            <v>Smart Solutions</v>
          </cell>
          <cell r="G8098" t="str">
            <v>New Delhi</v>
          </cell>
        </row>
        <row r="8099">
          <cell r="E8099" t="str">
            <v>PB20INV2948</v>
          </cell>
          <cell r="F8099" t="str">
            <v>Smart Solutions</v>
          </cell>
          <cell r="G8099" t="str">
            <v>New Delhi</v>
          </cell>
        </row>
        <row r="8100">
          <cell r="E8100" t="str">
            <v>PB20INV2952</v>
          </cell>
          <cell r="F8100" t="str">
            <v>Infoaccords technologies</v>
          </cell>
          <cell r="G8100" t="str">
            <v>Chandigarh</v>
          </cell>
        </row>
        <row r="8101">
          <cell r="E8101" t="str">
            <v>PB20INV2952</v>
          </cell>
          <cell r="F8101" t="str">
            <v>Infoaccords technologies</v>
          </cell>
          <cell r="G8101" t="str">
            <v>Chandigarh</v>
          </cell>
        </row>
        <row r="8102">
          <cell r="E8102" t="str">
            <v>PB20INV2954</v>
          </cell>
          <cell r="F8102" t="str">
            <v>Spencers Retail Limited</v>
          </cell>
          <cell r="G8102" t="str">
            <v>Noida</v>
          </cell>
        </row>
        <row r="8103">
          <cell r="E8103" t="str">
            <v>PB20INV2960</v>
          </cell>
          <cell r="F8103" t="str">
            <v>Smart Solutions</v>
          </cell>
          <cell r="G8103" t="str">
            <v>New Delhi</v>
          </cell>
        </row>
        <row r="8104">
          <cell r="E8104" t="str">
            <v>PB20INV2960</v>
          </cell>
          <cell r="F8104" t="str">
            <v>Smart Solutions</v>
          </cell>
          <cell r="G8104" t="str">
            <v>New Delhi</v>
          </cell>
        </row>
        <row r="8105">
          <cell r="E8105" t="str">
            <v>PB20INV2960</v>
          </cell>
          <cell r="F8105" t="str">
            <v>Smart Solutions</v>
          </cell>
          <cell r="G8105" t="str">
            <v>New Delhi</v>
          </cell>
        </row>
        <row r="8106">
          <cell r="E8106" t="str">
            <v>PB20INV2959</v>
          </cell>
          <cell r="F8106" t="str">
            <v>Supreme Computers India (P) Ltd</v>
          </cell>
          <cell r="G8106" t="str">
            <v>Coimbatore</v>
          </cell>
        </row>
        <row r="8107">
          <cell r="E8107" t="str">
            <v>PB20INV2959</v>
          </cell>
          <cell r="F8107" t="str">
            <v>Supreme Computers India (P) Ltd</v>
          </cell>
          <cell r="G8107" t="str">
            <v>Coimbatore</v>
          </cell>
        </row>
        <row r="8108">
          <cell r="E8108" t="str">
            <v>PB20INV2959</v>
          </cell>
          <cell r="F8108" t="str">
            <v>Supreme Computers India (P) Ltd</v>
          </cell>
          <cell r="G8108" t="str">
            <v>Coimbatore</v>
          </cell>
        </row>
        <row r="8109">
          <cell r="E8109" t="str">
            <v>PB20INV2961</v>
          </cell>
          <cell r="F8109" t="str">
            <v>Supreme Computers India (P) Ltd</v>
          </cell>
          <cell r="G8109" t="str">
            <v>Chennai</v>
          </cell>
        </row>
        <row r="8110">
          <cell r="E8110" t="str">
            <v>PB20INV2963</v>
          </cell>
          <cell r="F8110" t="str">
            <v>Supreme Computers India (P) Ltd</v>
          </cell>
          <cell r="G8110" t="str">
            <v>Coimbatore</v>
          </cell>
        </row>
        <row r="8111">
          <cell r="E8111" t="str">
            <v>PB20STKOUT00062</v>
          </cell>
          <cell r="F8111" t="str">
            <v>Posiflex Technology India Pvt ltd</v>
          </cell>
          <cell r="G8111" t="str">
            <v>Secunderabad</v>
          </cell>
        </row>
        <row r="8112">
          <cell r="E8112" t="str">
            <v>PB20INV2666</v>
          </cell>
          <cell r="F8112" t="str">
            <v>Jaypore E-Commerce Private Limited</v>
          </cell>
          <cell r="G8112" t="str">
            <v>Bangalore</v>
          </cell>
        </row>
        <row r="8113">
          <cell r="E8113" t="str">
            <v>PB20INV2666</v>
          </cell>
          <cell r="F8113" t="str">
            <v>Jaypore E-Commerce Private Limited</v>
          </cell>
          <cell r="G8113" t="str">
            <v>Bangalore</v>
          </cell>
        </row>
        <row r="8114">
          <cell r="E8114" t="str">
            <v>PB20INV2666</v>
          </cell>
          <cell r="F8114" t="str">
            <v>Jaypore E-Commerce Private Limited</v>
          </cell>
          <cell r="G8114" t="str">
            <v>Bangalore</v>
          </cell>
        </row>
        <row r="8115">
          <cell r="E8115" t="str">
            <v>PB20INV2666</v>
          </cell>
          <cell r="F8115" t="str">
            <v>Jaypore E-Commerce Private Limited</v>
          </cell>
          <cell r="G8115" t="str">
            <v>Bangalore</v>
          </cell>
        </row>
        <row r="8116">
          <cell r="E8116" t="str">
            <v>PB20INV2666</v>
          </cell>
          <cell r="F8116" t="str">
            <v>Jaypore E-Commerce Private Limited</v>
          </cell>
          <cell r="G8116" t="str">
            <v>Bangalore</v>
          </cell>
        </row>
        <row r="8117">
          <cell r="E8117" t="str">
            <v>PB20INV2666</v>
          </cell>
          <cell r="F8117" t="str">
            <v>Jaypore E-Commerce Private Limited</v>
          </cell>
          <cell r="G8117" t="str">
            <v>Bangalore</v>
          </cell>
        </row>
        <row r="8118">
          <cell r="E8118" t="str">
            <v>PB20INV2666</v>
          </cell>
          <cell r="F8118" t="str">
            <v>Jaypore E-Commerce Private Limited</v>
          </cell>
          <cell r="G8118" t="str">
            <v>Bangalore</v>
          </cell>
        </row>
        <row r="8119">
          <cell r="E8119" t="str">
            <v>PB20INV2923</v>
          </cell>
          <cell r="F8119" t="str">
            <v>Tata Starbuks Pvt Ltd</v>
          </cell>
          <cell r="G8119" t="str">
            <v>Chennai</v>
          </cell>
        </row>
        <row r="8120">
          <cell r="E8120" t="str">
            <v>PB20INV2923</v>
          </cell>
          <cell r="F8120" t="str">
            <v>Tata Starbuks Pvt Ltd</v>
          </cell>
          <cell r="G8120" t="str">
            <v>Chennai</v>
          </cell>
        </row>
        <row r="8121">
          <cell r="E8121" t="str">
            <v>PB20INV2860</v>
          </cell>
          <cell r="F8121" t="str">
            <v>Tata Starbuks Pvt Ltd</v>
          </cell>
          <cell r="G8121" t="str">
            <v>Mumbai</v>
          </cell>
        </row>
        <row r="8122">
          <cell r="E8122" t="str">
            <v>PB20INV2860</v>
          </cell>
          <cell r="F8122" t="str">
            <v>Tata Starbuks Pvt Ltd</v>
          </cell>
          <cell r="G8122" t="str">
            <v>Mumbai</v>
          </cell>
        </row>
        <row r="8123">
          <cell r="E8123" t="str">
            <v>PB20INV2828</v>
          </cell>
          <cell r="F8123" t="str">
            <v xml:space="preserve">Flash Innovations </v>
          </cell>
          <cell r="G8123" t="str">
            <v>Bangalore</v>
          </cell>
        </row>
        <row r="8124">
          <cell r="E8124" t="str">
            <v>PB20INV2828</v>
          </cell>
          <cell r="F8124" t="str">
            <v xml:space="preserve">Flash Innovations </v>
          </cell>
          <cell r="G8124" t="str">
            <v>Bangalore</v>
          </cell>
        </row>
        <row r="8125">
          <cell r="E8125" t="str">
            <v>PB20INV2828</v>
          </cell>
          <cell r="F8125" t="str">
            <v xml:space="preserve">Flash Innovations </v>
          </cell>
          <cell r="G8125" t="str">
            <v>Bangalore</v>
          </cell>
        </row>
        <row r="8126">
          <cell r="E8126" t="str">
            <v>PB20INV2828</v>
          </cell>
          <cell r="F8126" t="str">
            <v xml:space="preserve">Flash Innovations </v>
          </cell>
          <cell r="G8126" t="str">
            <v>Bangalore</v>
          </cell>
        </row>
        <row r="8127">
          <cell r="E8127" t="str">
            <v>QB20INV1076</v>
          </cell>
          <cell r="F8127" t="str">
            <v>More Retail Limited</v>
          </cell>
          <cell r="G8127" t="str">
            <v>Kolkata</v>
          </cell>
        </row>
        <row r="8128">
          <cell r="E8128" t="str">
            <v>QB20INV1079</v>
          </cell>
          <cell r="F8128" t="str">
            <v>Agility Logistics Pvt Ltd</v>
          </cell>
          <cell r="G8128" t="str">
            <v>Bhiwandi</v>
          </cell>
        </row>
        <row r="8129">
          <cell r="E8129" t="str">
            <v>QB20INV1079</v>
          </cell>
          <cell r="F8129" t="str">
            <v>Agility Logistics Pvt Ltd</v>
          </cell>
          <cell r="G8129" t="str">
            <v>Bhiwandi</v>
          </cell>
        </row>
        <row r="8130">
          <cell r="E8130" t="str">
            <v>PB20INV2965</v>
          </cell>
          <cell r="F8130" t="str">
            <v>ITeSys Technologies Pvt Ltd/Prime Barcode Solutions</v>
          </cell>
          <cell r="G8130" t="str">
            <v>Secunderabad</v>
          </cell>
        </row>
        <row r="8131">
          <cell r="E8131" t="str">
            <v>PB20INV2965</v>
          </cell>
          <cell r="F8131" t="str">
            <v>ITeSys Technologies Pvt Ltd/Prime Barcode Solutions</v>
          </cell>
          <cell r="G8131" t="str">
            <v>Secunderabad</v>
          </cell>
        </row>
        <row r="8132">
          <cell r="E8132" t="str">
            <v>PB20INV2956</v>
          </cell>
          <cell r="F8132" t="str">
            <v>ITeSys Technologies Pvt Ltd/Prime Barcode Solutions</v>
          </cell>
          <cell r="G8132" t="str">
            <v>Secunderabad</v>
          </cell>
        </row>
        <row r="8133">
          <cell r="E8133" t="str">
            <v>PB20INV2956</v>
          </cell>
          <cell r="F8133" t="str">
            <v>ITeSys Technologies Pvt Ltd/Prime Barcode Solutions</v>
          </cell>
          <cell r="G8133" t="str">
            <v>Secunderabad</v>
          </cell>
        </row>
        <row r="8134">
          <cell r="E8134" t="str">
            <v>PB20INV2956</v>
          </cell>
          <cell r="F8134" t="str">
            <v>ITeSys Technologies Pvt Ltd/Prime Barcode Solutions</v>
          </cell>
          <cell r="G8134" t="str">
            <v>Secunderabad</v>
          </cell>
        </row>
        <row r="8135">
          <cell r="E8135" t="str">
            <v>PB20INV2956</v>
          </cell>
          <cell r="F8135" t="str">
            <v>ITeSys Technologies Pvt Ltd/Prime Barcode Solutions</v>
          </cell>
          <cell r="G8135" t="str">
            <v>Secunderabad</v>
          </cell>
        </row>
        <row r="8136">
          <cell r="E8136" t="str">
            <v>PB20INV2956</v>
          </cell>
          <cell r="F8136" t="str">
            <v>ITeSys Technologies Pvt Ltd/Prime Barcode Solutions</v>
          </cell>
          <cell r="G8136" t="str">
            <v>Secunderabad</v>
          </cell>
        </row>
        <row r="8137">
          <cell r="E8137" t="str">
            <v>PB20INV2956</v>
          </cell>
          <cell r="F8137" t="str">
            <v>ITeSys Technologies Pvt Ltd/Prime Barcode Solutions</v>
          </cell>
          <cell r="G8137" t="str">
            <v>Secunderabad</v>
          </cell>
        </row>
        <row r="8138">
          <cell r="E8138" t="str">
            <v>PB20INV2989</v>
          </cell>
          <cell r="F8138" t="str">
            <v>Aegis Infoware Private Limited</v>
          </cell>
          <cell r="G8138" t="str">
            <v>Ahmedabad</v>
          </cell>
        </row>
        <row r="8139">
          <cell r="E8139" t="str">
            <v>PB20INV2989</v>
          </cell>
          <cell r="F8139" t="str">
            <v>Aegis Infoware Private Limited</v>
          </cell>
          <cell r="G8139" t="str">
            <v>Ahmedabad</v>
          </cell>
        </row>
        <row r="8140">
          <cell r="E8140" t="str">
            <v>PB20INV2989</v>
          </cell>
          <cell r="F8140" t="str">
            <v>Aegis Infoware Private Limited</v>
          </cell>
          <cell r="G8140" t="str">
            <v>Ahmedabad</v>
          </cell>
        </row>
        <row r="8141">
          <cell r="E8141" t="str">
            <v>PB20INV2980</v>
          </cell>
          <cell r="F8141" t="str">
            <v>Burger King India Pvt Ltd</v>
          </cell>
          <cell r="G8141" t="str">
            <v>Mumbai</v>
          </cell>
        </row>
        <row r="8142">
          <cell r="E8142" t="str">
            <v>PB20INV2988</v>
          </cell>
          <cell r="F8142" t="str">
            <v>Turbonet Systems Private Limited</v>
          </cell>
          <cell r="G8142" t="str">
            <v>Mumbai</v>
          </cell>
        </row>
        <row r="8143">
          <cell r="E8143" t="str">
            <v>PB20INV2988</v>
          </cell>
          <cell r="F8143" t="str">
            <v>Turbonet Systems Private Limited</v>
          </cell>
          <cell r="G8143" t="str">
            <v>Mumbai</v>
          </cell>
        </row>
        <row r="8144">
          <cell r="E8144" t="str">
            <v>PB20INV2993</v>
          </cell>
          <cell r="F8144" t="str">
            <v xml:space="preserve">The Chennai Silks </v>
          </cell>
          <cell r="G8144" t="str">
            <v>Coimbatore</v>
          </cell>
        </row>
        <row r="8145">
          <cell r="E8145" t="str">
            <v>PB20INV2994</v>
          </cell>
          <cell r="F8145" t="str">
            <v>Spencers Retail Limited</v>
          </cell>
          <cell r="G8145" t="str">
            <v>Gorakhpur</v>
          </cell>
        </row>
        <row r="8146">
          <cell r="E8146" t="str">
            <v>PB20INV2996</v>
          </cell>
          <cell r="F8146" t="str">
            <v>Hardcastle Restaurants Pvt Ltd</v>
          </cell>
          <cell r="G8146" t="str">
            <v>Bangalore</v>
          </cell>
        </row>
        <row r="8147">
          <cell r="E8147" t="str">
            <v>PB20INV2996</v>
          </cell>
          <cell r="F8147" t="str">
            <v>Hardcastle Restaurants Pvt Ltd</v>
          </cell>
          <cell r="G8147" t="str">
            <v>Bangalore</v>
          </cell>
        </row>
        <row r="8148">
          <cell r="E8148" t="str">
            <v>PB20INV2996</v>
          </cell>
          <cell r="F8148" t="str">
            <v>Hardcastle Restaurants Pvt Ltd</v>
          </cell>
          <cell r="G8148" t="str">
            <v>Bangalore</v>
          </cell>
        </row>
        <row r="8149">
          <cell r="E8149" t="str">
            <v>PB20INV2997</v>
          </cell>
          <cell r="F8149" t="str">
            <v>Supreme Computers India (P) Ltd</v>
          </cell>
          <cell r="G8149" t="str">
            <v>Chennai</v>
          </cell>
        </row>
        <row r="8150">
          <cell r="E8150" t="str">
            <v>PB20INV2992</v>
          </cell>
          <cell r="F8150" t="str">
            <v>Shogan Systems</v>
          </cell>
          <cell r="G8150" t="str">
            <v>Coimbatore</v>
          </cell>
        </row>
        <row r="8151">
          <cell r="E8151" t="str">
            <v>PB20INV3013</v>
          </cell>
          <cell r="F8151" t="str">
            <v xml:space="preserve">Prime Barcode Solution </v>
          </cell>
          <cell r="G8151" t="str">
            <v>Secunderabad</v>
          </cell>
        </row>
        <row r="8152">
          <cell r="E8152" t="str">
            <v>PB20INV3007</v>
          </cell>
          <cell r="F8152" t="str">
            <v>Hardcastle Restaurants Pvt Ltd</v>
          </cell>
          <cell r="G8152" t="str">
            <v>Mumbai</v>
          </cell>
        </row>
        <row r="8153">
          <cell r="E8153" t="str">
            <v>PB20INV3007</v>
          </cell>
          <cell r="F8153" t="str">
            <v>Hardcastle Restaurants Pvt Ltd</v>
          </cell>
          <cell r="G8153" t="str">
            <v>Mumbai</v>
          </cell>
        </row>
        <row r="8154">
          <cell r="E8154" t="str">
            <v>PB20INV3007</v>
          </cell>
          <cell r="F8154" t="str">
            <v>Hardcastle Restaurants Pvt Ltd</v>
          </cell>
          <cell r="G8154" t="str">
            <v>Mumbai</v>
          </cell>
        </row>
        <row r="8155">
          <cell r="E8155" t="str">
            <v>PB20INV3007</v>
          </cell>
          <cell r="F8155" t="str">
            <v>Hardcastle Restaurants Pvt Ltd</v>
          </cell>
          <cell r="G8155" t="str">
            <v>Mumbai</v>
          </cell>
        </row>
        <row r="8156">
          <cell r="E8156" t="str">
            <v>PB20INV3003</v>
          </cell>
          <cell r="F8156" t="str">
            <v>Turbonet Systems Private Limited</v>
          </cell>
          <cell r="G8156" t="str">
            <v>Pune</v>
          </cell>
        </row>
        <row r="8157">
          <cell r="E8157" t="str">
            <v>PB20INV3003</v>
          </cell>
          <cell r="F8157" t="str">
            <v>Turbonet Systems Private Limited</v>
          </cell>
          <cell r="G8157" t="str">
            <v>Pune</v>
          </cell>
        </row>
        <row r="8158">
          <cell r="E8158" t="str">
            <v>PB20INV3008</v>
          </cell>
          <cell r="F8158" t="str">
            <v>Supreme Computers India (P) Ltd</v>
          </cell>
          <cell r="G8158" t="str">
            <v>Coimbatore</v>
          </cell>
        </row>
        <row r="8159">
          <cell r="E8159" t="str">
            <v>PB20INV3008</v>
          </cell>
          <cell r="F8159" t="str">
            <v>Supreme Computers India (P) Ltd</v>
          </cell>
          <cell r="G8159" t="str">
            <v>Coimbatore</v>
          </cell>
        </row>
        <row r="8160">
          <cell r="E8160" t="str">
            <v>PB20INV3004</v>
          </cell>
          <cell r="F8160" t="str">
            <v>Turbonet Systems Private Limited</v>
          </cell>
          <cell r="G8160" t="str">
            <v>Pune</v>
          </cell>
        </row>
        <row r="8161">
          <cell r="E8161" t="str">
            <v>PB20INV3004</v>
          </cell>
          <cell r="F8161" t="str">
            <v>Turbonet Systems Private Limited</v>
          </cell>
          <cell r="G8161" t="str">
            <v>Pune</v>
          </cell>
        </row>
        <row r="8162">
          <cell r="E8162" t="str">
            <v>PB20INV3010</v>
          </cell>
          <cell r="F8162" t="str">
            <v>Hardcastle Restaurants Pvt Ltd</v>
          </cell>
          <cell r="G8162" t="str">
            <v>Mumbai</v>
          </cell>
        </row>
        <row r="8163">
          <cell r="E8163" t="str">
            <v>PB20INV3010</v>
          </cell>
          <cell r="F8163" t="str">
            <v>Hardcastle Restaurants Pvt Ltd</v>
          </cell>
          <cell r="G8163" t="str">
            <v>Mumbai</v>
          </cell>
        </row>
        <row r="8164">
          <cell r="E8164" t="str">
            <v>PB20INV3010</v>
          </cell>
          <cell r="F8164" t="str">
            <v>Hardcastle Restaurants Pvt Ltd</v>
          </cell>
          <cell r="G8164" t="str">
            <v>Mumbai</v>
          </cell>
        </row>
        <row r="8165">
          <cell r="E8165" t="str">
            <v>PB20INV3010</v>
          </cell>
          <cell r="F8165" t="str">
            <v>Hardcastle Restaurants Pvt Ltd</v>
          </cell>
          <cell r="G8165" t="str">
            <v>Mumbai</v>
          </cell>
        </row>
        <row r="8166">
          <cell r="E8166" t="str">
            <v>PB20INV3017</v>
          </cell>
          <cell r="F8166" t="str">
            <v>Infoaccords technologies</v>
          </cell>
          <cell r="G8166" t="str">
            <v>Chandigarh</v>
          </cell>
        </row>
        <row r="8167">
          <cell r="E8167" t="str">
            <v>PB20INV3017</v>
          </cell>
          <cell r="F8167" t="str">
            <v>Infoaccords technologies</v>
          </cell>
          <cell r="G8167" t="str">
            <v>Chandigarh</v>
          </cell>
        </row>
        <row r="8168">
          <cell r="E8168" t="str">
            <v>PB20INV3000</v>
          </cell>
          <cell r="F8168" t="str">
            <v>Odyssey Computer Services P Ltd</v>
          </cell>
          <cell r="G8168" t="str">
            <v>Kolkata</v>
          </cell>
        </row>
        <row r="8169">
          <cell r="E8169" t="str">
            <v>PB20INV3000</v>
          </cell>
          <cell r="F8169" t="str">
            <v>Odyssey Computer Services P Ltd</v>
          </cell>
          <cell r="G8169" t="str">
            <v>Kolkata</v>
          </cell>
        </row>
        <row r="8170">
          <cell r="E8170" t="str">
            <v>PB20INV3000</v>
          </cell>
          <cell r="F8170" t="str">
            <v>Odyssey Computer Services P Ltd</v>
          </cell>
          <cell r="G8170" t="str">
            <v>Kolkata</v>
          </cell>
        </row>
        <row r="8171">
          <cell r="E8171" t="str">
            <v>PB20INV2999</v>
          </cell>
          <cell r="F8171" t="str">
            <v>AASHITECH</v>
          </cell>
          <cell r="G8171" t="str">
            <v>Mumbai</v>
          </cell>
        </row>
        <row r="8172">
          <cell r="E8172" t="str">
            <v>PB20INV2999</v>
          </cell>
          <cell r="F8172" t="str">
            <v>AASHITECH</v>
          </cell>
          <cell r="G8172" t="str">
            <v>Mumbai</v>
          </cell>
        </row>
        <row r="8173">
          <cell r="E8173" t="str">
            <v>PB20INV3014</v>
          </cell>
          <cell r="F8173" t="str">
            <v>Trent Hypermarket Private limited</v>
          </cell>
          <cell r="G8173" t="str">
            <v>Mumbai</v>
          </cell>
        </row>
        <row r="8174">
          <cell r="E8174" t="str">
            <v>PB20INV3015</v>
          </cell>
          <cell r="F8174" t="str">
            <v>Brands Reservoir</v>
          </cell>
          <cell r="G8174" t="str">
            <v>Mumbai</v>
          </cell>
        </row>
        <row r="8175">
          <cell r="E8175" t="str">
            <v>PB20INV3015</v>
          </cell>
          <cell r="F8175" t="str">
            <v>Brands Reservoir</v>
          </cell>
          <cell r="G8175" t="str">
            <v>Mumbai</v>
          </cell>
        </row>
        <row r="8176">
          <cell r="E8176" t="str">
            <v>PB20INV3015</v>
          </cell>
          <cell r="F8176" t="str">
            <v>Brands Reservoir</v>
          </cell>
          <cell r="G8176" t="str">
            <v>Mumbai</v>
          </cell>
        </row>
        <row r="8177">
          <cell r="E8177" t="str">
            <v>PB20INV3015</v>
          </cell>
          <cell r="F8177" t="str">
            <v>Brands Reservoir</v>
          </cell>
          <cell r="G8177" t="str">
            <v>Mumbai</v>
          </cell>
        </row>
        <row r="8178">
          <cell r="E8178" t="str">
            <v>PB20INV2995</v>
          </cell>
          <cell r="F8178" t="str">
            <v>Trent Limited</v>
          </cell>
          <cell r="G8178" t="str">
            <v>Silugiri</v>
          </cell>
        </row>
        <row r="8179">
          <cell r="E8179" t="str">
            <v>PB20INV3001</v>
          </cell>
          <cell r="F8179" t="str">
            <v>Supreme Computers India (P) Ltd</v>
          </cell>
          <cell r="G8179" t="str">
            <v>Chennai</v>
          </cell>
        </row>
        <row r="8180">
          <cell r="E8180" t="str">
            <v>PB20INV3001</v>
          </cell>
          <cell r="F8180" t="str">
            <v>Supreme Computers India (P) Ltd</v>
          </cell>
          <cell r="G8180" t="str">
            <v>Chennai</v>
          </cell>
        </row>
        <row r="8181">
          <cell r="E8181" t="str">
            <v>PB20INV3012</v>
          </cell>
          <cell r="F8181" t="str">
            <v>Trent Hypermarket Private limited</v>
          </cell>
          <cell r="G8181" t="str">
            <v>Hyderabad</v>
          </cell>
        </row>
        <row r="8182">
          <cell r="E8182" t="str">
            <v>PB20INV3012</v>
          </cell>
          <cell r="F8182" t="str">
            <v>Trent Hypermarket Private limited</v>
          </cell>
          <cell r="G8182" t="str">
            <v>Hyderabad</v>
          </cell>
        </row>
        <row r="8183">
          <cell r="E8183" t="str">
            <v>PB20INV3012</v>
          </cell>
          <cell r="F8183" t="str">
            <v>Trent Hypermarket Private limited</v>
          </cell>
          <cell r="G8183" t="str">
            <v>Hyderabad</v>
          </cell>
        </row>
        <row r="8184">
          <cell r="E8184" t="str">
            <v>PB20INV3012</v>
          </cell>
          <cell r="F8184" t="str">
            <v>Trent Hypermarket Private limited</v>
          </cell>
          <cell r="G8184" t="str">
            <v>Hyderabad</v>
          </cell>
        </row>
        <row r="8185">
          <cell r="E8185" t="str">
            <v>PB20INV3012</v>
          </cell>
          <cell r="F8185" t="str">
            <v>Trent Hypermarket Private limited</v>
          </cell>
          <cell r="G8185" t="str">
            <v>Hyderabad</v>
          </cell>
        </row>
        <row r="8186">
          <cell r="E8186" t="str">
            <v>PB20INV3012</v>
          </cell>
          <cell r="F8186" t="str">
            <v>Trent Hypermarket Private limited</v>
          </cell>
          <cell r="G8186" t="str">
            <v>Hyderabad</v>
          </cell>
        </row>
        <row r="8187">
          <cell r="E8187" t="str">
            <v>PB20INV3012</v>
          </cell>
          <cell r="F8187" t="str">
            <v>Trent Hypermarket Private limited</v>
          </cell>
          <cell r="G8187" t="str">
            <v>Hyderabad</v>
          </cell>
        </row>
        <row r="8188">
          <cell r="E8188" t="str">
            <v>PB20INV3012</v>
          </cell>
          <cell r="F8188" t="str">
            <v>Trent Hypermarket Private limited</v>
          </cell>
          <cell r="G8188" t="str">
            <v>Hyderabad</v>
          </cell>
        </row>
        <row r="8189">
          <cell r="E8189" t="str">
            <v>PB20INV3012</v>
          </cell>
          <cell r="F8189" t="str">
            <v>Trent Hypermarket Private limited</v>
          </cell>
          <cell r="G8189" t="str">
            <v>Hyderabad</v>
          </cell>
        </row>
        <row r="8190">
          <cell r="E8190" t="str">
            <v>PB20INV3020</v>
          </cell>
          <cell r="F8190" t="str">
            <v>Turbonet Systems Private Limited</v>
          </cell>
          <cell r="G8190" t="str">
            <v>Pune</v>
          </cell>
        </row>
        <row r="8191">
          <cell r="E8191" t="str">
            <v>PB20INV3020</v>
          </cell>
          <cell r="F8191" t="str">
            <v>Turbonet Systems Private Limited</v>
          </cell>
          <cell r="G8191" t="str">
            <v>Pune</v>
          </cell>
        </row>
        <row r="8192">
          <cell r="E8192" t="str">
            <v>PB20INV3020</v>
          </cell>
          <cell r="F8192" t="str">
            <v>Turbonet Systems Private Limited</v>
          </cell>
          <cell r="G8192" t="str">
            <v>Pune</v>
          </cell>
        </row>
        <row r="8193">
          <cell r="E8193" t="str">
            <v>PB20INV3020</v>
          </cell>
          <cell r="F8193" t="str">
            <v>Turbonet Systems Private Limited</v>
          </cell>
          <cell r="G8193" t="str">
            <v>Pune</v>
          </cell>
        </row>
        <row r="8194">
          <cell r="E8194" t="str">
            <v>PB20INV3023</v>
          </cell>
          <cell r="F8194" t="str">
            <v>Lifestyle International Pvt ltd</v>
          </cell>
          <cell r="G8194" t="str">
            <v>Bangalore</v>
          </cell>
        </row>
        <row r="8195">
          <cell r="E8195" t="str">
            <v>PB20INV3023</v>
          </cell>
          <cell r="F8195" t="str">
            <v>Lifestyle International Pvt ltd</v>
          </cell>
          <cell r="G8195" t="str">
            <v>Bangalore</v>
          </cell>
        </row>
        <row r="8196">
          <cell r="E8196" t="str">
            <v>PB20INV3023</v>
          </cell>
          <cell r="F8196" t="str">
            <v>Lifestyle International Pvt ltd</v>
          </cell>
          <cell r="G8196" t="str">
            <v>Bangalore</v>
          </cell>
        </row>
        <row r="8197">
          <cell r="E8197" t="str">
            <v>PB20INV3023</v>
          </cell>
          <cell r="F8197" t="str">
            <v>Lifestyle International Pvt ltd</v>
          </cell>
          <cell r="G8197" t="str">
            <v>Bangalore</v>
          </cell>
        </row>
        <row r="8198">
          <cell r="E8198" t="str">
            <v>PB20INV3023</v>
          </cell>
          <cell r="F8198" t="str">
            <v>Lifestyle International Pvt ltd</v>
          </cell>
          <cell r="G8198" t="str">
            <v>Bangalore</v>
          </cell>
        </row>
        <row r="8199">
          <cell r="E8199" t="str">
            <v>PB20INV3023</v>
          </cell>
          <cell r="F8199" t="str">
            <v>Lifestyle International Pvt ltd</v>
          </cell>
          <cell r="G8199" t="str">
            <v>Bangalore</v>
          </cell>
        </row>
        <row r="8200">
          <cell r="E8200" t="str">
            <v>PB20INV3023</v>
          </cell>
          <cell r="F8200" t="str">
            <v>Lifestyle International Pvt ltd</v>
          </cell>
          <cell r="G8200" t="str">
            <v>Bangalore</v>
          </cell>
        </row>
        <row r="8201">
          <cell r="E8201" t="str">
            <v>PB20INV3023</v>
          </cell>
          <cell r="F8201" t="str">
            <v>Lifestyle International Pvt ltd</v>
          </cell>
          <cell r="G8201" t="str">
            <v>Bangalore</v>
          </cell>
        </row>
        <row r="8202">
          <cell r="E8202" t="str">
            <v>PB20INV3023</v>
          </cell>
          <cell r="F8202" t="str">
            <v>Lifestyle International Pvt ltd</v>
          </cell>
          <cell r="G8202" t="str">
            <v>Bangalore</v>
          </cell>
        </row>
        <row r="8203">
          <cell r="E8203" t="str">
            <v>PB20INV3023</v>
          </cell>
          <cell r="F8203" t="str">
            <v>Lifestyle International Pvt ltd</v>
          </cell>
          <cell r="G8203" t="str">
            <v>Bangalore</v>
          </cell>
        </row>
        <row r="8204">
          <cell r="E8204" t="str">
            <v>PB20INV3023</v>
          </cell>
          <cell r="F8204" t="str">
            <v>Lifestyle International Pvt ltd</v>
          </cell>
          <cell r="G8204" t="str">
            <v>Bangalore</v>
          </cell>
        </row>
        <row r="8205">
          <cell r="E8205" t="str">
            <v>PB20INV3023</v>
          </cell>
          <cell r="F8205" t="str">
            <v>Lifestyle International Pvt ltd</v>
          </cell>
          <cell r="G8205" t="str">
            <v>Bangalore</v>
          </cell>
        </row>
        <row r="8206">
          <cell r="E8206" t="str">
            <v>PB20INV3023</v>
          </cell>
          <cell r="F8206" t="str">
            <v>Lifestyle International Pvt ltd</v>
          </cell>
          <cell r="G8206" t="str">
            <v>Bangalore</v>
          </cell>
        </row>
        <row r="8207">
          <cell r="E8207" t="str">
            <v>PB20INV3005</v>
          </cell>
          <cell r="F8207" t="str">
            <v>ITeSys Technologies Pvt Ltd/Prime Barcode Solutions</v>
          </cell>
          <cell r="G8207" t="str">
            <v>Secunderabad</v>
          </cell>
        </row>
        <row r="8208">
          <cell r="E8208" t="str">
            <v>PB20INV3005</v>
          </cell>
          <cell r="F8208" t="str">
            <v>ITeSys Technologies Pvt Ltd/Prime Barcode Solutions</v>
          </cell>
          <cell r="G8208" t="str">
            <v>Secunderabad</v>
          </cell>
        </row>
        <row r="8209">
          <cell r="E8209" t="str">
            <v>PB20INV2984</v>
          </cell>
          <cell r="F8209" t="str">
            <v>Hollasons Trading Company Private Limited</v>
          </cell>
          <cell r="G8209" t="str">
            <v>Bangalore</v>
          </cell>
        </row>
        <row r="8210">
          <cell r="E8210" t="str">
            <v>BLR/NR/2021/0272</v>
          </cell>
          <cell r="F8210" t="str">
            <v>Allmark Device Integrations Pvt Ltd</v>
          </cell>
          <cell r="G8210" t="str">
            <v>Chennai</v>
          </cell>
        </row>
        <row r="8211">
          <cell r="E8211" t="str">
            <v>BLR/NR/2021/0275</v>
          </cell>
          <cell r="F8211" t="str">
            <v>Entrust Solutions</v>
          </cell>
          <cell r="G8211" t="str">
            <v>Punjab</v>
          </cell>
        </row>
        <row r="8212">
          <cell r="E8212" t="str">
            <v>BLR/NR/2021/0274</v>
          </cell>
          <cell r="F8212" t="str">
            <v>Icom Computer</v>
          </cell>
          <cell r="G8212" t="str">
            <v>Pondicherry</v>
          </cell>
        </row>
        <row r="8213">
          <cell r="E8213" t="str">
            <v>BLR/NR/2021/0276</v>
          </cell>
          <cell r="F8213" t="str">
            <v>Infinity Solutions</v>
          </cell>
          <cell r="G8213" t="str">
            <v>Jaipur</v>
          </cell>
        </row>
        <row r="8214">
          <cell r="E8214" t="str">
            <v>BLR/NR/2021/0277</v>
          </cell>
          <cell r="F8214" t="str">
            <v>Maestro Tech Solutions</v>
          </cell>
          <cell r="G8214" t="str">
            <v>Chennai</v>
          </cell>
        </row>
        <row r="8215">
          <cell r="E8215" t="str">
            <v>BLR/NR/2021/0278</v>
          </cell>
          <cell r="F8215" t="str">
            <v>Orbit Systems Pvt Ltd</v>
          </cell>
          <cell r="G8215" t="str">
            <v>Chennai</v>
          </cell>
        </row>
        <row r="8216">
          <cell r="E8216" t="str">
            <v>BLR/NR/2021/0273</v>
          </cell>
          <cell r="F8216" t="str">
            <v>Digit Computers Private Limited</v>
          </cell>
          <cell r="G8216" t="str">
            <v>New Delhi</v>
          </cell>
        </row>
        <row r="8217">
          <cell r="E8217" t="str">
            <v>BLR/NR/2021/0281</v>
          </cell>
          <cell r="F8217" t="str">
            <v>The Computer Point</v>
          </cell>
          <cell r="G8217" t="str">
            <v>Varanasi</v>
          </cell>
        </row>
        <row r="8218">
          <cell r="E8218" t="str">
            <v>BLR/NR/2021/0280</v>
          </cell>
          <cell r="F8218" t="str">
            <v>TS Info Systems</v>
          </cell>
          <cell r="G8218" t="str">
            <v>Chennai</v>
          </cell>
        </row>
        <row r="8219">
          <cell r="E8219" t="str">
            <v>BLR/NR/2021/0279</v>
          </cell>
          <cell r="F8219" t="str">
            <v xml:space="preserve">Priya Computers </v>
          </cell>
          <cell r="G8219" t="str">
            <v>Madurai</v>
          </cell>
        </row>
        <row r="8220">
          <cell r="E8220" t="str">
            <v>PB20INV2978</v>
          </cell>
          <cell r="F8220" t="str">
            <v>Aegis Infoware Private Limited</v>
          </cell>
          <cell r="G8220" t="str">
            <v>Ahmedabad</v>
          </cell>
        </row>
        <row r="8221">
          <cell r="E8221" t="str">
            <v>PB20INV2978</v>
          </cell>
          <cell r="F8221" t="str">
            <v>Aegis Infoware Private Limited</v>
          </cell>
          <cell r="G8221" t="str">
            <v>Ahmedabad</v>
          </cell>
        </row>
        <row r="8222">
          <cell r="E8222" t="str">
            <v>QBLR/DEMO/OUT/0320</v>
          </cell>
          <cell r="F8222" t="str">
            <v>Communications Test Design India Pvt Ltd</v>
          </cell>
          <cell r="G8222" t="str">
            <v>Mumbai</v>
          </cell>
        </row>
        <row r="8223">
          <cell r="E8223" t="str">
            <v>QB20INV1080</v>
          </cell>
          <cell r="F8223" t="str">
            <v>Amaze India</v>
          </cell>
          <cell r="G8223" t="str">
            <v>Bangalore</v>
          </cell>
        </row>
        <row r="8224">
          <cell r="E8224" t="str">
            <v>QB20INV1080</v>
          </cell>
          <cell r="F8224" t="str">
            <v>Amaze India</v>
          </cell>
          <cell r="G8224" t="str">
            <v>Bangalore</v>
          </cell>
        </row>
        <row r="8225">
          <cell r="E8225" t="str">
            <v>QB20INV1080</v>
          </cell>
          <cell r="F8225" t="str">
            <v>Amaze India</v>
          </cell>
          <cell r="G8225" t="str">
            <v>Bangalore</v>
          </cell>
        </row>
        <row r="8226">
          <cell r="E8226" t="str">
            <v>PB20INV3022</v>
          </cell>
          <cell r="F8226" t="str">
            <v>Smart Solutions - Broadway Infotech - Hindustan Aeronautics Ltd</v>
          </cell>
          <cell r="G8226" t="str">
            <v>New Delhi- Nashik</v>
          </cell>
        </row>
        <row r="8227">
          <cell r="E8227" t="str">
            <v>PB20INV3034</v>
          </cell>
          <cell r="F8227" t="str">
            <v>Lifestyle International Pvt Ltd</v>
          </cell>
          <cell r="G8227" t="str">
            <v>Hosakote</v>
          </cell>
        </row>
        <row r="8228">
          <cell r="E8228" t="str">
            <v>PB20INV3030</v>
          </cell>
          <cell r="F8228" t="str">
            <v>Lifestyle International Pvt Ltd</v>
          </cell>
          <cell r="G8228" t="str">
            <v>Bhiwandi</v>
          </cell>
        </row>
        <row r="8229">
          <cell r="E8229" t="str">
            <v>PB20INV3030</v>
          </cell>
          <cell r="F8229" t="str">
            <v>Lifestyle International Pvt Ltd</v>
          </cell>
          <cell r="G8229" t="str">
            <v>Bhiwandi</v>
          </cell>
        </row>
        <row r="8230">
          <cell r="E8230" t="str">
            <v>PB20INV3035</v>
          </cell>
          <cell r="F8230" t="str">
            <v>Infoaccords Technologies</v>
          </cell>
          <cell r="G8230" t="str">
            <v>Chandigarh</v>
          </cell>
        </row>
        <row r="8231">
          <cell r="E8231" t="str">
            <v>PB20INV3035</v>
          </cell>
          <cell r="F8231" t="str">
            <v>Infoaccords Technologies</v>
          </cell>
          <cell r="G8231" t="str">
            <v>Chandigarh</v>
          </cell>
        </row>
        <row r="8232">
          <cell r="E8232" t="str">
            <v>PB20INV3035</v>
          </cell>
          <cell r="F8232" t="str">
            <v>Infoaccords Technologies</v>
          </cell>
          <cell r="G8232" t="str">
            <v>Chandigarh</v>
          </cell>
        </row>
        <row r="8233">
          <cell r="E8233" t="str">
            <v>PB20INV3035</v>
          </cell>
          <cell r="F8233" t="str">
            <v>Infoaccords Technologies</v>
          </cell>
          <cell r="G8233" t="str">
            <v>Chandigarh</v>
          </cell>
        </row>
        <row r="8234">
          <cell r="E8234" t="str">
            <v>PB20INV3035</v>
          </cell>
          <cell r="F8234" t="str">
            <v>Infoaccords Technologies</v>
          </cell>
          <cell r="G8234" t="str">
            <v>Chandigarh</v>
          </cell>
        </row>
        <row r="8235">
          <cell r="E8235" t="str">
            <v>PB20INV3035</v>
          </cell>
          <cell r="F8235" t="str">
            <v>Infoaccords Technologies</v>
          </cell>
          <cell r="G8235" t="str">
            <v>Chandigarh</v>
          </cell>
        </row>
        <row r="8236">
          <cell r="E8236" t="str">
            <v>PB20INV3036</v>
          </cell>
          <cell r="F8236" t="str">
            <v>Lifestyle International Pvt Ltd</v>
          </cell>
          <cell r="G8236" t="str">
            <v>Hosakote</v>
          </cell>
        </row>
        <row r="8237">
          <cell r="E8237" t="str">
            <v>PB20INV3031</v>
          </cell>
          <cell r="F8237" t="str">
            <v>Odyssey Computer Services P Ltd</v>
          </cell>
          <cell r="G8237" t="str">
            <v>Kolkata</v>
          </cell>
        </row>
        <row r="8238">
          <cell r="E8238" t="str">
            <v>PB20INV3031</v>
          </cell>
          <cell r="F8238" t="str">
            <v>Odyssey Computer Services P Ltd</v>
          </cell>
          <cell r="G8238" t="str">
            <v>Kolkata</v>
          </cell>
        </row>
        <row r="8239">
          <cell r="E8239" t="str">
            <v>PB20INV3031</v>
          </cell>
          <cell r="F8239" t="str">
            <v>Odyssey Computer Services P Ltd</v>
          </cell>
          <cell r="G8239" t="str">
            <v>Kolkata</v>
          </cell>
        </row>
        <row r="8240">
          <cell r="E8240" t="str">
            <v>PB20INV3031</v>
          </cell>
          <cell r="F8240" t="str">
            <v>Odyssey Computer Services P Ltd</v>
          </cell>
          <cell r="G8240" t="str">
            <v>Kolkata</v>
          </cell>
        </row>
        <row r="8241">
          <cell r="E8241" t="str">
            <v>PB20INV3031</v>
          </cell>
          <cell r="F8241" t="str">
            <v>Odyssey Computer Services P Ltd</v>
          </cell>
          <cell r="G8241" t="str">
            <v>Kolkata</v>
          </cell>
        </row>
        <row r="8242">
          <cell r="E8242" t="str">
            <v>PB20INV3031</v>
          </cell>
          <cell r="F8242" t="str">
            <v>Odyssey Computer Services P Ltd</v>
          </cell>
          <cell r="G8242" t="str">
            <v>Kolkata</v>
          </cell>
        </row>
        <row r="8243">
          <cell r="E8243" t="str">
            <v>PB20INV3031</v>
          </cell>
          <cell r="F8243" t="str">
            <v>Odyssey Computer Services P Ltd</v>
          </cell>
          <cell r="G8243" t="str">
            <v>Kolkata</v>
          </cell>
        </row>
        <row r="8244">
          <cell r="E8244" t="str">
            <v>PB20INV3031</v>
          </cell>
          <cell r="F8244" t="str">
            <v>Odyssey Computer Services P Ltd</v>
          </cell>
          <cell r="G8244" t="str">
            <v>Kolkata</v>
          </cell>
        </row>
        <row r="8245">
          <cell r="E8245" t="str">
            <v>PB20INV3031</v>
          </cell>
          <cell r="F8245" t="str">
            <v>Odyssey Computer Services P Ltd</v>
          </cell>
          <cell r="G8245" t="str">
            <v>Kolkata</v>
          </cell>
        </row>
        <row r="8246">
          <cell r="E8246" t="str">
            <v>PB20INV3002</v>
          </cell>
          <cell r="F8246" t="str">
            <v>Hollasons Trading Company Pvt Ltd</v>
          </cell>
          <cell r="G8246" t="str">
            <v>Bangalore</v>
          </cell>
        </row>
        <row r="8247">
          <cell r="E8247" t="str">
            <v>PB20INV3002</v>
          </cell>
          <cell r="F8247" t="str">
            <v>Hollasons Trading Company Pvt Ltd</v>
          </cell>
          <cell r="G8247" t="str">
            <v>Bangalore</v>
          </cell>
        </row>
        <row r="8248">
          <cell r="E8248" t="str">
            <v>PB20INV3002</v>
          </cell>
          <cell r="F8248" t="str">
            <v>Hollasons Trading Company Pvt Ltd</v>
          </cell>
          <cell r="G8248" t="str">
            <v>Bangalore</v>
          </cell>
        </row>
        <row r="8249">
          <cell r="E8249" t="str">
            <v>PB20INV3032</v>
          </cell>
          <cell r="F8249" t="str">
            <v>Hollasons Trading Company Pvt Ltd</v>
          </cell>
          <cell r="G8249" t="str">
            <v>Bangalore</v>
          </cell>
        </row>
        <row r="8250">
          <cell r="E8250" t="str">
            <v>PB20INV3032</v>
          </cell>
          <cell r="F8250" t="str">
            <v>Hollasons Trading Company Pvt Ltd</v>
          </cell>
          <cell r="G8250" t="str">
            <v>Bangalore</v>
          </cell>
        </row>
        <row r="8251">
          <cell r="E8251" t="str">
            <v>PB20INV3032</v>
          </cell>
          <cell r="F8251" t="str">
            <v>Hollasons Trading Company Pvt Ltd</v>
          </cell>
          <cell r="G8251" t="str">
            <v>Bangalore</v>
          </cell>
        </row>
        <row r="8252">
          <cell r="E8252" t="str">
            <v>PB20INV3032</v>
          </cell>
          <cell r="F8252" t="str">
            <v>Hollasons Trading Company Pvt Ltd</v>
          </cell>
          <cell r="G8252" t="str">
            <v>Bangalore</v>
          </cell>
        </row>
        <row r="8253">
          <cell r="E8253" t="str">
            <v>PB20INV3032</v>
          </cell>
          <cell r="F8253" t="str">
            <v>Hollasons Trading Company Pvt Ltd</v>
          </cell>
          <cell r="G8253" t="str">
            <v>Bangalore</v>
          </cell>
        </row>
        <row r="8254">
          <cell r="E8254" t="str">
            <v>PB20INV3032</v>
          </cell>
          <cell r="F8254" t="str">
            <v>Hollasons Trading Company Pvt Ltd</v>
          </cell>
          <cell r="G8254" t="str">
            <v>Bangalore</v>
          </cell>
        </row>
        <row r="8255">
          <cell r="E8255" t="str">
            <v>PB20INV3032</v>
          </cell>
          <cell r="F8255" t="str">
            <v>Hollasons Trading Company Pvt Ltd</v>
          </cell>
          <cell r="G8255" t="str">
            <v>Bangalore</v>
          </cell>
        </row>
        <row r="8256">
          <cell r="E8256" t="str">
            <v>PB20INV3033</v>
          </cell>
          <cell r="F8256" t="str">
            <v>Hollasons Trading Company Pvt Ltd</v>
          </cell>
          <cell r="G8256" t="str">
            <v>Bangalore</v>
          </cell>
        </row>
        <row r="8257">
          <cell r="E8257" t="str">
            <v>PB20INV3033</v>
          </cell>
          <cell r="F8257" t="str">
            <v>Hollasons Trading Company Pvt Ltd</v>
          </cell>
          <cell r="G8257" t="str">
            <v>Bangalore</v>
          </cell>
        </row>
        <row r="8258">
          <cell r="E8258" t="str">
            <v>PB20INV2962</v>
          </cell>
          <cell r="F8258" t="str">
            <v>Quinta Systems Pvt Ltd</v>
          </cell>
          <cell r="G8258" t="str">
            <v>Bangalore</v>
          </cell>
        </row>
        <row r="8259">
          <cell r="E8259" t="str">
            <v>PB20INV2962</v>
          </cell>
          <cell r="F8259" t="str">
            <v>Quinta Systems Pvt Ltd</v>
          </cell>
          <cell r="G8259" t="str">
            <v>Bangalore</v>
          </cell>
        </row>
        <row r="8260">
          <cell r="E8260" t="str">
            <v>PB20INV2864</v>
          </cell>
          <cell r="F8260" t="str">
            <v>Ratnadeep Retail Pvt Ltd</v>
          </cell>
          <cell r="G8260" t="str">
            <v>Secunderabad</v>
          </cell>
        </row>
        <row r="8261">
          <cell r="E8261" t="str">
            <v>PB20INV2865</v>
          </cell>
          <cell r="F8261" t="str">
            <v>Ratnadeep Retail Pvt Ltd</v>
          </cell>
          <cell r="G8261" t="str">
            <v>Secunderabad</v>
          </cell>
        </row>
        <row r="8262">
          <cell r="E8262" t="str">
            <v>PB20INV2866</v>
          </cell>
          <cell r="F8262" t="str">
            <v>Ratnadeep Retail Pvt Ltd</v>
          </cell>
          <cell r="G8262" t="str">
            <v>Secunderabad</v>
          </cell>
        </row>
        <row r="8263">
          <cell r="E8263" t="str">
            <v>PB20INV2867</v>
          </cell>
          <cell r="F8263" t="str">
            <v>Ratnadeep Retail Pvt Ltd</v>
          </cell>
          <cell r="G8263" t="str">
            <v>Secunderabad</v>
          </cell>
        </row>
        <row r="8264">
          <cell r="E8264" t="str">
            <v>PB20INV2868</v>
          </cell>
          <cell r="F8264" t="str">
            <v>Ratnadeep Retail Pvt Ltd</v>
          </cell>
          <cell r="G8264" t="str">
            <v>Secunderabad</v>
          </cell>
        </row>
        <row r="8265">
          <cell r="E8265" t="str">
            <v>PB20INV2869</v>
          </cell>
          <cell r="F8265" t="str">
            <v>Ratnadeep Retail Pvt Ltd</v>
          </cell>
          <cell r="G8265" t="str">
            <v>Secunderabad</v>
          </cell>
        </row>
        <row r="8266">
          <cell r="E8266" t="str">
            <v>PB20INV2904</v>
          </cell>
          <cell r="F8266" t="str">
            <v>Reliance Projects &amp; Property Management Services Ltd</v>
          </cell>
          <cell r="G8266" t="str">
            <v>Thane</v>
          </cell>
        </row>
        <row r="8267">
          <cell r="E8267" t="str">
            <v>PB20INV2904</v>
          </cell>
          <cell r="F8267" t="str">
            <v>Reliance Projects &amp; Property Management Services Ltd</v>
          </cell>
          <cell r="G8267" t="str">
            <v>Thane</v>
          </cell>
        </row>
        <row r="8268">
          <cell r="E8268" t="str">
            <v>PB20INV2904</v>
          </cell>
          <cell r="F8268" t="str">
            <v>Reliance Projects &amp; Property Management Services Ltd</v>
          </cell>
          <cell r="G8268" t="str">
            <v>Thane</v>
          </cell>
        </row>
        <row r="8269">
          <cell r="E8269" t="str">
            <v>PB20INV2904</v>
          </cell>
          <cell r="F8269" t="str">
            <v>Reliance Projects &amp; Property Management Services Ltd</v>
          </cell>
          <cell r="G8269" t="str">
            <v>Thane</v>
          </cell>
        </row>
        <row r="8270">
          <cell r="E8270" t="str">
            <v>PB20INV2979</v>
          </cell>
          <cell r="F8270" t="str">
            <v>Aegis Infoware Pvt Ltd</v>
          </cell>
          <cell r="G8270" t="str">
            <v>Vadodara</v>
          </cell>
        </row>
        <row r="8271">
          <cell r="E8271" t="str">
            <v>PB20INV2979</v>
          </cell>
          <cell r="F8271" t="str">
            <v>Aegis Infoware Pvt Ltd</v>
          </cell>
          <cell r="G8271" t="str">
            <v>Vadodara</v>
          </cell>
        </row>
        <row r="8272">
          <cell r="E8272" t="str">
            <v>PB20INV2979</v>
          </cell>
          <cell r="F8272" t="str">
            <v>Aegis Infoware Pvt Ltd</v>
          </cell>
          <cell r="G8272" t="str">
            <v>Vadodara</v>
          </cell>
        </row>
        <row r="8273">
          <cell r="E8273" t="str">
            <v>PB20INV2897</v>
          </cell>
          <cell r="F8273" t="str">
            <v>Quinta Systems Pvt Ltd</v>
          </cell>
          <cell r="G8273" t="str">
            <v>Bangalore</v>
          </cell>
        </row>
        <row r="8274">
          <cell r="E8274" t="str">
            <v>PB20INV2957</v>
          </cell>
          <cell r="F8274" t="str">
            <v>Quinta Systems Pvt Ltd</v>
          </cell>
          <cell r="G8274" t="str">
            <v>Bangalore</v>
          </cell>
        </row>
        <row r="8275">
          <cell r="E8275" t="str">
            <v>PB20INV2918</v>
          </cell>
          <cell r="F8275" t="str">
            <v>Reliance Projects &amp; Property Management Services Ltd</v>
          </cell>
          <cell r="G8275" t="str">
            <v>Thane</v>
          </cell>
        </row>
        <row r="8276">
          <cell r="E8276" t="str">
            <v>PB20INV2918</v>
          </cell>
          <cell r="F8276" t="str">
            <v>Reliance Projects &amp; Property Management Services Ltd</v>
          </cell>
          <cell r="G8276" t="str">
            <v>Thane</v>
          </cell>
        </row>
        <row r="8277">
          <cell r="E8277" t="str">
            <v>PB20INV2918</v>
          </cell>
          <cell r="F8277" t="str">
            <v>Reliance Projects &amp; Property Management Services Ltd</v>
          </cell>
          <cell r="G8277" t="str">
            <v>Thane</v>
          </cell>
        </row>
        <row r="8278">
          <cell r="E8278" t="str">
            <v>PB20INV2918</v>
          </cell>
          <cell r="F8278" t="str">
            <v>Reliance Projects &amp; Property Management Services Ltd</v>
          </cell>
          <cell r="G8278" t="str">
            <v>Thane</v>
          </cell>
        </row>
        <row r="8279">
          <cell r="E8279" t="str">
            <v>PB20INV2920</v>
          </cell>
          <cell r="F8279" t="str">
            <v>iTecsys Technologies Pvt Ltd</v>
          </cell>
          <cell r="G8279" t="str">
            <v>Bangalore</v>
          </cell>
        </row>
        <row r="8280">
          <cell r="E8280" t="str">
            <v>QB20INV1077</v>
          </cell>
          <cell r="F8280" t="str">
            <v>Garrett Motion Technologies India Pvt Ltd</v>
          </cell>
          <cell r="G8280" t="str">
            <v>Pune</v>
          </cell>
        </row>
        <row r="8281">
          <cell r="E8281" t="str">
            <v>QB20INV1077</v>
          </cell>
          <cell r="F8281" t="str">
            <v>Garrett Motion Technologies India Pvt Ltd</v>
          </cell>
          <cell r="G8281" t="str">
            <v>Pune</v>
          </cell>
        </row>
        <row r="8282">
          <cell r="E8282" t="str">
            <v>QB20INV1078</v>
          </cell>
          <cell r="F8282" t="str">
            <v>Garrett Motion Technologies India Pvt Ltd</v>
          </cell>
          <cell r="G8282" t="str">
            <v>Pune</v>
          </cell>
        </row>
        <row r="8283">
          <cell r="E8283" t="str">
            <v>BLR/NR/2021/0286</v>
          </cell>
          <cell r="F8283" t="str">
            <v>Aegis Infoware Pvt Ltd</v>
          </cell>
          <cell r="G8283" t="str">
            <v>Ahmedabad</v>
          </cell>
        </row>
        <row r="8284">
          <cell r="E8284" t="str">
            <v>BLR/NR/2021/0285</v>
          </cell>
          <cell r="F8284" t="str">
            <v>Turbonet Systems Pvt Ltd</v>
          </cell>
          <cell r="G8284" t="str">
            <v>Mumbai</v>
          </cell>
        </row>
        <row r="8285">
          <cell r="E8285" t="str">
            <v>BLR/NR/2021/0284</v>
          </cell>
          <cell r="F8285" t="str">
            <v>Smart Solutions</v>
          </cell>
          <cell r="G8285" t="str">
            <v>New Delhi</v>
          </cell>
        </row>
        <row r="8286">
          <cell r="E8286" t="str">
            <v>BLR/NR/2021/0283</v>
          </cell>
          <cell r="F8286" t="str">
            <v>Aashitech</v>
          </cell>
          <cell r="G8286" t="str">
            <v>Mumbai</v>
          </cell>
        </row>
        <row r="8287">
          <cell r="E8287" t="str">
            <v>PB20INV3011</v>
          </cell>
          <cell r="F8287" t="str">
            <v>Aashitech</v>
          </cell>
          <cell r="G8287" t="str">
            <v>Maharashtra</v>
          </cell>
        </row>
        <row r="8288">
          <cell r="E8288" t="str">
            <v>PB20INV3011</v>
          </cell>
          <cell r="F8288" t="str">
            <v>Aashitech</v>
          </cell>
          <cell r="G8288" t="str">
            <v>Maharashtra</v>
          </cell>
        </row>
        <row r="8289">
          <cell r="E8289" t="str">
            <v>PB20INV3041</v>
          </cell>
          <cell r="F8289" t="str">
            <v>Hithasishi Infra Machine</v>
          </cell>
          <cell r="G8289" t="str">
            <v>Kadappa</v>
          </cell>
        </row>
        <row r="8290">
          <cell r="E8290" t="str">
            <v>PB20INV3041</v>
          </cell>
          <cell r="F8290" t="str">
            <v>Hithasishi Infra Machine</v>
          </cell>
          <cell r="G8290" t="str">
            <v>Kadappa</v>
          </cell>
        </row>
        <row r="8291">
          <cell r="E8291" t="str">
            <v>PB20INV3041</v>
          </cell>
          <cell r="F8291" t="str">
            <v>Hithasishi Infra Machine</v>
          </cell>
          <cell r="G8291" t="str">
            <v>Kadappa</v>
          </cell>
        </row>
        <row r="8292">
          <cell r="E8292" t="str">
            <v>PB20INV3041</v>
          </cell>
          <cell r="F8292" t="str">
            <v>Hithasishi Infra Machine</v>
          </cell>
          <cell r="G8292" t="str">
            <v>Kadappa</v>
          </cell>
        </row>
        <row r="8293">
          <cell r="E8293" t="str">
            <v>PB20INV3041</v>
          </cell>
          <cell r="F8293" t="str">
            <v>Hithasishi Infra Machine</v>
          </cell>
          <cell r="G8293" t="str">
            <v>Kadappa</v>
          </cell>
        </row>
        <row r="8294">
          <cell r="E8294" t="str">
            <v>PB20INV3041</v>
          </cell>
          <cell r="F8294" t="str">
            <v>Hithasishi Infra Machine</v>
          </cell>
          <cell r="G8294" t="str">
            <v>Kadappa</v>
          </cell>
        </row>
        <row r="8295">
          <cell r="E8295" t="str">
            <v>PB20INV3041</v>
          </cell>
          <cell r="F8295" t="str">
            <v>Hithasishi Infra Machine</v>
          </cell>
          <cell r="G8295" t="str">
            <v>Kadappa</v>
          </cell>
        </row>
        <row r="8296">
          <cell r="E8296" t="str">
            <v>PB20INV3041</v>
          </cell>
          <cell r="F8296" t="str">
            <v>Hithasishi Infra Machine</v>
          </cell>
          <cell r="G8296" t="str">
            <v>Kadappa</v>
          </cell>
        </row>
        <row r="8297">
          <cell r="E8297" t="str">
            <v>PB20INV3041</v>
          </cell>
          <cell r="F8297" t="str">
            <v>Hithasishi Infra Machine</v>
          </cell>
          <cell r="G8297" t="str">
            <v>Kadappa</v>
          </cell>
        </row>
        <row r="8298">
          <cell r="E8298" t="str">
            <v>PB20INV3041</v>
          </cell>
          <cell r="F8298" t="str">
            <v>Hithasishi Infra Machine</v>
          </cell>
          <cell r="G8298" t="str">
            <v>Kadappa</v>
          </cell>
        </row>
        <row r="8299">
          <cell r="E8299" t="str">
            <v>PB20INV3041</v>
          </cell>
          <cell r="F8299" t="str">
            <v>Hithasishi Infra Machine</v>
          </cell>
          <cell r="G8299" t="str">
            <v>Kadappa</v>
          </cell>
        </row>
        <row r="8300">
          <cell r="E8300" t="str">
            <v>PB20INV3041</v>
          </cell>
          <cell r="F8300" t="str">
            <v>Hithasishi Infra Machine</v>
          </cell>
          <cell r="G8300" t="str">
            <v>Kadappa</v>
          </cell>
        </row>
        <row r="8301">
          <cell r="E8301" t="str">
            <v>PB20INV2998</v>
          </cell>
          <cell r="F8301" t="str">
            <v>Aashitech</v>
          </cell>
          <cell r="G8301" t="str">
            <v>Mumbai</v>
          </cell>
        </row>
        <row r="8302">
          <cell r="E8302" t="str">
            <v>PB20INV2998</v>
          </cell>
          <cell r="F8302" t="str">
            <v>Aashitech</v>
          </cell>
          <cell r="G8302" t="str">
            <v>Mumbai</v>
          </cell>
        </row>
        <row r="8303">
          <cell r="E8303" t="str">
            <v>PB20INV3040</v>
          </cell>
          <cell r="F8303" t="str">
            <v xml:space="preserve">Secure Code Systems </v>
          </cell>
          <cell r="G8303" t="str">
            <v>Chennai</v>
          </cell>
        </row>
        <row r="8304">
          <cell r="E8304" t="str">
            <v>PB20INV3040</v>
          </cell>
          <cell r="F8304" t="str">
            <v xml:space="preserve">Secure Code Systems </v>
          </cell>
          <cell r="G8304" t="str">
            <v>Chennai</v>
          </cell>
        </row>
        <row r="8305">
          <cell r="E8305" t="str">
            <v>QBLR/NR/2021/0246</v>
          </cell>
          <cell r="F8305" t="str">
            <v>Instakart Services Private Limited</v>
          </cell>
          <cell r="G8305" t="str">
            <v>Kolar</v>
          </cell>
        </row>
        <row r="8306">
          <cell r="E8306" t="str">
            <v>PB20INV3046</v>
          </cell>
          <cell r="F8306" t="str">
            <v>Aegis Infoware Private Limited</v>
          </cell>
          <cell r="G8306" t="str">
            <v>Ahmedabad</v>
          </cell>
        </row>
        <row r="8307">
          <cell r="E8307" t="str">
            <v>PB20INV3046</v>
          </cell>
          <cell r="F8307" t="str">
            <v>Aegis Infoware Private Limited</v>
          </cell>
          <cell r="G8307" t="str">
            <v>Ahmedabad</v>
          </cell>
        </row>
        <row r="8308">
          <cell r="E8308" t="str">
            <v>PB20INV3046</v>
          </cell>
          <cell r="F8308" t="str">
            <v>Aegis Infoware Private Limited</v>
          </cell>
          <cell r="G8308" t="str">
            <v>Ahmedabad</v>
          </cell>
        </row>
        <row r="8309">
          <cell r="E8309" t="str">
            <v>PB20INV3045</v>
          </cell>
          <cell r="F8309" t="str">
            <v>Aegis Infoware Private Limited</v>
          </cell>
          <cell r="G8309" t="str">
            <v>Ahmedabad</v>
          </cell>
        </row>
        <row r="8310">
          <cell r="E8310" t="str">
            <v>PB20INV3045</v>
          </cell>
          <cell r="F8310" t="str">
            <v>Aegis Infoware Private Limited</v>
          </cell>
          <cell r="G8310" t="str">
            <v>Ahmedabad</v>
          </cell>
        </row>
        <row r="8311">
          <cell r="E8311" t="str">
            <v>PB20INV3045</v>
          </cell>
          <cell r="F8311" t="str">
            <v>Aegis Infoware Private Limited</v>
          </cell>
          <cell r="G8311" t="str">
            <v>Ahmedabad</v>
          </cell>
        </row>
        <row r="8312">
          <cell r="E8312" t="str">
            <v>PB20INV3045</v>
          </cell>
          <cell r="F8312" t="str">
            <v>Aegis Infoware Private Limited</v>
          </cell>
          <cell r="G8312" t="str">
            <v>Ahmedabad</v>
          </cell>
        </row>
        <row r="8313">
          <cell r="E8313" t="str">
            <v>PB20INV3050</v>
          </cell>
          <cell r="F8313" t="str">
            <v>Aegis Infoware Private Limited</v>
          </cell>
          <cell r="G8313" t="str">
            <v>Ahmedabad</v>
          </cell>
        </row>
        <row r="8314">
          <cell r="E8314" t="str">
            <v>PB20INV3050</v>
          </cell>
          <cell r="F8314" t="str">
            <v>Aegis Infoware Private Limited</v>
          </cell>
          <cell r="G8314" t="str">
            <v>Ahmedabad</v>
          </cell>
        </row>
        <row r="8315">
          <cell r="E8315" t="str">
            <v>PB20INV3049</v>
          </cell>
          <cell r="F8315" t="str">
            <v>Smart Solutions</v>
          </cell>
          <cell r="G8315" t="str">
            <v>New Delhi</v>
          </cell>
        </row>
        <row r="8316">
          <cell r="E8316" t="str">
            <v>PB20INV3049</v>
          </cell>
          <cell r="F8316" t="str">
            <v>Smart Solutions</v>
          </cell>
          <cell r="G8316" t="str">
            <v>New Delhi</v>
          </cell>
        </row>
        <row r="8317">
          <cell r="E8317" t="str">
            <v>PB20INV3049</v>
          </cell>
          <cell r="F8317" t="str">
            <v>Smart Solutions</v>
          </cell>
          <cell r="G8317" t="str">
            <v>New Delhi</v>
          </cell>
        </row>
        <row r="8318">
          <cell r="E8318" t="str">
            <v>PB20INV3049</v>
          </cell>
          <cell r="F8318" t="str">
            <v>Smart Solutions</v>
          </cell>
          <cell r="G8318" t="str">
            <v>New Delhi</v>
          </cell>
        </row>
        <row r="8319">
          <cell r="E8319" t="str">
            <v>PB20INV3055</v>
          </cell>
          <cell r="F8319" t="str">
            <v>Aegis Infoware Private Limited</v>
          </cell>
          <cell r="G8319" t="str">
            <v>Ahmedabad</v>
          </cell>
        </row>
        <row r="8320">
          <cell r="E8320" t="str">
            <v>PB20INV3055</v>
          </cell>
          <cell r="F8320" t="str">
            <v>Aegis Infoware Private Limited</v>
          </cell>
          <cell r="G8320" t="str">
            <v>Ahmedabad</v>
          </cell>
        </row>
        <row r="8321">
          <cell r="E8321" t="str">
            <v>PB20INV3060</v>
          </cell>
          <cell r="F8321" t="str">
            <v>Aegis Infoware Private Limited</v>
          </cell>
          <cell r="G8321" t="str">
            <v>Surat</v>
          </cell>
        </row>
        <row r="8322">
          <cell r="E8322" t="str">
            <v>PB20INV3060</v>
          </cell>
          <cell r="F8322" t="str">
            <v>Aegis Infoware Private Limited</v>
          </cell>
          <cell r="G8322" t="str">
            <v>Surat</v>
          </cell>
        </row>
        <row r="8323">
          <cell r="E8323" t="str">
            <v>PB20INV3058</v>
          </cell>
          <cell r="F8323" t="str">
            <v>Aegis Infoware Private Limited</v>
          </cell>
          <cell r="G8323" t="str">
            <v>Rajkot</v>
          </cell>
        </row>
        <row r="8324">
          <cell r="E8324" t="str">
            <v>PB20INV3058</v>
          </cell>
          <cell r="F8324" t="str">
            <v>Aegis Infoware Private Limited</v>
          </cell>
          <cell r="G8324" t="str">
            <v>Rajkot</v>
          </cell>
        </row>
        <row r="8325">
          <cell r="E8325" t="str">
            <v>PB20INV3059</v>
          </cell>
          <cell r="F8325" t="str">
            <v>Rajkamal Barscan Systems (P) Limited</v>
          </cell>
          <cell r="G8325" t="str">
            <v>Bhiwandi</v>
          </cell>
        </row>
        <row r="8326">
          <cell r="E8326" t="str">
            <v>PB20INV3059</v>
          </cell>
          <cell r="F8326" t="str">
            <v>Rajkamal Barscan Systems (P) Limited</v>
          </cell>
          <cell r="G8326" t="str">
            <v>Bhiwandi</v>
          </cell>
        </row>
        <row r="8327">
          <cell r="E8327" t="str">
            <v>PB20INV3061</v>
          </cell>
          <cell r="F8327" t="str">
            <v>Aegis Infoware Pvt Ltd</v>
          </cell>
          <cell r="G8327" t="str">
            <v>Vadodara</v>
          </cell>
        </row>
        <row r="8328">
          <cell r="E8328" t="str">
            <v>PB20INV3061</v>
          </cell>
          <cell r="F8328" t="str">
            <v>Aegis Infoware Pvt Ltd</v>
          </cell>
          <cell r="G8328" t="str">
            <v>Vadodara</v>
          </cell>
        </row>
        <row r="8329">
          <cell r="E8329" t="str">
            <v>PB20INV3064</v>
          </cell>
          <cell r="F8329" t="str">
            <v>Apex Enterprises</v>
          </cell>
          <cell r="G8329" t="str">
            <v>Mumbai</v>
          </cell>
        </row>
        <row r="8330">
          <cell r="E8330" t="str">
            <v>PB20INV3064</v>
          </cell>
          <cell r="F8330" t="str">
            <v>Apex Enterprises</v>
          </cell>
          <cell r="G8330" t="str">
            <v>Mumbai</v>
          </cell>
        </row>
        <row r="8331">
          <cell r="E8331" t="str">
            <v>PB20INV3051</v>
          </cell>
          <cell r="F8331" t="str">
            <v>Lifestyle International Pvt Ltd</v>
          </cell>
          <cell r="G8331" t="str">
            <v>Chennai</v>
          </cell>
        </row>
        <row r="8332">
          <cell r="E8332" t="str">
            <v>PB20INV3051</v>
          </cell>
          <cell r="F8332" t="str">
            <v>Lifestyle International Pvt Ltd</v>
          </cell>
          <cell r="G8332" t="str">
            <v>Chennai</v>
          </cell>
        </row>
        <row r="8333">
          <cell r="E8333" t="str">
            <v>PB20INV3051</v>
          </cell>
          <cell r="F8333" t="str">
            <v>Lifestyle International Pvt Ltd</v>
          </cell>
          <cell r="G8333" t="str">
            <v>Chennai</v>
          </cell>
        </row>
        <row r="8334">
          <cell r="E8334" t="str">
            <v>PB20INV3051</v>
          </cell>
          <cell r="F8334" t="str">
            <v>Lifestyle International Pvt Ltd</v>
          </cell>
          <cell r="G8334" t="str">
            <v>Chennai</v>
          </cell>
        </row>
        <row r="8335">
          <cell r="E8335" t="str">
            <v>PB20INV3051</v>
          </cell>
          <cell r="F8335" t="str">
            <v>Lifestyle International Pvt Ltd</v>
          </cell>
          <cell r="G8335" t="str">
            <v>Chennai</v>
          </cell>
        </row>
        <row r="8336">
          <cell r="E8336" t="str">
            <v>PB20INV3051</v>
          </cell>
          <cell r="F8336" t="str">
            <v>Lifestyle International Pvt Ltd</v>
          </cell>
          <cell r="G8336" t="str">
            <v>Chennai</v>
          </cell>
        </row>
        <row r="8337">
          <cell r="E8337" t="str">
            <v>PB20INV3051</v>
          </cell>
          <cell r="F8337" t="str">
            <v>Lifestyle International Pvt Ltd</v>
          </cell>
          <cell r="G8337" t="str">
            <v>Chennai</v>
          </cell>
        </row>
        <row r="8338">
          <cell r="E8338" t="str">
            <v>PB20INV3051</v>
          </cell>
          <cell r="F8338" t="str">
            <v>Lifestyle International Pvt Ltd</v>
          </cell>
          <cell r="G8338" t="str">
            <v>Chennai</v>
          </cell>
        </row>
        <row r="8339">
          <cell r="E8339" t="str">
            <v>PB20INV3051</v>
          </cell>
          <cell r="F8339" t="str">
            <v>Lifestyle International Pvt Ltd</v>
          </cell>
          <cell r="G8339" t="str">
            <v>Chennai</v>
          </cell>
        </row>
        <row r="8340">
          <cell r="E8340" t="str">
            <v>PB20INV3051</v>
          </cell>
          <cell r="F8340" t="str">
            <v>Lifestyle International Pvt Ltd</v>
          </cell>
          <cell r="G8340" t="str">
            <v>Chennai</v>
          </cell>
        </row>
        <row r="8341">
          <cell r="E8341" t="str">
            <v>PB20INV3051</v>
          </cell>
          <cell r="F8341" t="str">
            <v>Lifestyle International Pvt Ltd</v>
          </cell>
          <cell r="G8341" t="str">
            <v>Chennai</v>
          </cell>
        </row>
        <row r="8342">
          <cell r="E8342" t="str">
            <v>PB20INV3065</v>
          </cell>
          <cell r="F8342" t="str">
            <v>Supreme Computers India (P) Ltd</v>
          </cell>
          <cell r="G8342" t="str">
            <v>Chennai</v>
          </cell>
        </row>
        <row r="8343">
          <cell r="E8343" t="str">
            <v>PB20INV3065</v>
          </cell>
          <cell r="F8343" t="str">
            <v>Supreme Computers India (P) Ltd</v>
          </cell>
          <cell r="G8343" t="str">
            <v>Chennai</v>
          </cell>
        </row>
        <row r="8344">
          <cell r="E8344" t="str">
            <v>PB20INV3065</v>
          </cell>
          <cell r="F8344" t="str">
            <v>Supreme Computers India (P) Ltd</v>
          </cell>
          <cell r="G8344" t="str">
            <v>Chennai</v>
          </cell>
        </row>
        <row r="8345">
          <cell r="E8345" t="str">
            <v>PB20INV3065</v>
          </cell>
          <cell r="F8345" t="str">
            <v>Supreme Computers India (P) Ltd</v>
          </cell>
          <cell r="G8345" t="str">
            <v>Chennai</v>
          </cell>
        </row>
        <row r="8346">
          <cell r="E8346" t="str">
            <v>PB20INV3063</v>
          </cell>
          <cell r="F8346" t="str">
            <v>Aashitech</v>
          </cell>
          <cell r="G8346" t="str">
            <v>Mumbai</v>
          </cell>
        </row>
        <row r="8347">
          <cell r="E8347" t="str">
            <v>PB20INV3063</v>
          </cell>
          <cell r="F8347" t="str">
            <v>Aashitech</v>
          </cell>
          <cell r="G8347" t="str">
            <v>Mumbai</v>
          </cell>
        </row>
        <row r="8348">
          <cell r="E8348" t="str">
            <v>PB20INV3063</v>
          </cell>
          <cell r="F8348" t="str">
            <v>Aashitech</v>
          </cell>
          <cell r="G8348" t="str">
            <v>Mumbai</v>
          </cell>
        </row>
        <row r="8349">
          <cell r="E8349" t="str">
            <v>PB20INV3056</v>
          </cell>
          <cell r="F8349" t="str">
            <v>Odyssey Computer Services P Ltd</v>
          </cell>
          <cell r="G8349" t="str">
            <v>Kolkata</v>
          </cell>
        </row>
        <row r="8350">
          <cell r="E8350" t="str">
            <v>PB20INV3056</v>
          </cell>
          <cell r="F8350" t="str">
            <v>Odyssey Computer Services P Ltd</v>
          </cell>
          <cell r="G8350" t="str">
            <v>Kolkata</v>
          </cell>
        </row>
        <row r="8351">
          <cell r="E8351" t="str">
            <v>PB20INV3056</v>
          </cell>
          <cell r="F8351" t="str">
            <v>Odyssey Computer Services P Ltd</v>
          </cell>
          <cell r="G8351" t="str">
            <v>Kolkata</v>
          </cell>
        </row>
        <row r="8352">
          <cell r="E8352" t="str">
            <v>PB20INV2700</v>
          </cell>
          <cell r="F8352" t="str">
            <v>Crown Computers</v>
          </cell>
          <cell r="G8352" t="str">
            <v>Bangalore</v>
          </cell>
        </row>
        <row r="8353">
          <cell r="E8353" t="str">
            <v>PB20INV2700</v>
          </cell>
          <cell r="F8353" t="str">
            <v>Crown Computers</v>
          </cell>
          <cell r="G8353" t="str">
            <v>Bangalore</v>
          </cell>
        </row>
        <row r="8354">
          <cell r="E8354" t="str">
            <v>PB20INV2700</v>
          </cell>
          <cell r="F8354" t="str">
            <v>Crown Computers</v>
          </cell>
          <cell r="G8354" t="str">
            <v>Bangalore</v>
          </cell>
        </row>
        <row r="8355">
          <cell r="E8355" t="str">
            <v>PB20INV3047</v>
          </cell>
          <cell r="F8355" t="str">
            <v>Crown Computers</v>
          </cell>
          <cell r="G8355" t="str">
            <v>Bangalore</v>
          </cell>
        </row>
        <row r="8356">
          <cell r="E8356" t="str">
            <v>PB20INV2696</v>
          </cell>
          <cell r="F8356" t="str">
            <v>Crown Computers</v>
          </cell>
          <cell r="G8356" t="str">
            <v>Bangalore</v>
          </cell>
        </row>
        <row r="8357">
          <cell r="E8357" t="str">
            <v>PB20INV2696</v>
          </cell>
          <cell r="F8357" t="str">
            <v>Crown Computers</v>
          </cell>
          <cell r="G8357" t="str">
            <v>Bangalore</v>
          </cell>
        </row>
        <row r="8358">
          <cell r="E8358" t="str">
            <v>PB20INV2696</v>
          </cell>
          <cell r="F8358" t="str">
            <v>Crown Computers</v>
          </cell>
          <cell r="G8358" t="str">
            <v>Bangalore</v>
          </cell>
        </row>
        <row r="8359">
          <cell r="E8359" t="str">
            <v>PB20INV3048</v>
          </cell>
          <cell r="F8359" t="str">
            <v>Hollasons Trading Company Private Limited</v>
          </cell>
          <cell r="G8359" t="str">
            <v>Bangalore</v>
          </cell>
        </row>
        <row r="8360">
          <cell r="E8360" t="str">
            <v>PB20INV3048</v>
          </cell>
          <cell r="F8360" t="str">
            <v>Hollasons Trading Company Private Limited</v>
          </cell>
          <cell r="G8360" t="str">
            <v>Bangalore</v>
          </cell>
        </row>
        <row r="8361">
          <cell r="E8361" t="str">
            <v>PB20INV3048</v>
          </cell>
          <cell r="F8361" t="str">
            <v>Hollasons Trading Company Private Limited</v>
          </cell>
          <cell r="G8361" t="str">
            <v>Bangalore</v>
          </cell>
        </row>
        <row r="8362">
          <cell r="E8362" t="str">
            <v>QBLR/OP/2021/0027</v>
          </cell>
          <cell r="F8362" t="str">
            <v>Posiflex Technology India Pvt ltd</v>
          </cell>
          <cell r="G8362" t="str">
            <v>Bangalore</v>
          </cell>
        </row>
        <row r="8363">
          <cell r="E8363" t="str">
            <v>QBLR/NR/2021/0438</v>
          </cell>
          <cell r="F8363" t="str">
            <v>Instakart Services Private Limited</v>
          </cell>
          <cell r="G8363" t="str">
            <v>Howarh</v>
          </cell>
        </row>
        <row r="8364">
          <cell r="E8364" t="str">
            <v>QBLR/NR/2021/0249</v>
          </cell>
          <cell r="F8364" t="str">
            <v>Instakart Services Private Limited</v>
          </cell>
          <cell r="G8364" t="str">
            <v>Thiruvallur</v>
          </cell>
        </row>
        <row r="8365">
          <cell r="E8365" t="str">
            <v>QBLR/NR/2021/0248</v>
          </cell>
          <cell r="F8365" t="str">
            <v>Instakart Services Private Limited</v>
          </cell>
          <cell r="G8365" t="str">
            <v>Bhiwandi</v>
          </cell>
        </row>
        <row r="8366">
          <cell r="E8366" t="str">
            <v>PIT/DEMO/OUT/0123</v>
          </cell>
          <cell r="F8366" t="str">
            <v>Citrix Systems India Pvt Ltd</v>
          </cell>
          <cell r="G8366" t="str">
            <v>Bangalore</v>
          </cell>
        </row>
        <row r="8367">
          <cell r="E8367" t="str">
            <v>PIT/DEMO/OUT/0123</v>
          </cell>
          <cell r="F8367" t="str">
            <v>Citrix Systems India Pvt Ltd</v>
          </cell>
          <cell r="G8367" t="str">
            <v>Bangalore</v>
          </cell>
        </row>
        <row r="8368">
          <cell r="E8368" t="str">
            <v>PIT/NR/2021/0081</v>
          </cell>
          <cell r="F8368" t="str">
            <v>Galore Networks Private Limited</v>
          </cell>
          <cell r="G8368" t="str">
            <v>Bangalore</v>
          </cell>
        </row>
        <row r="8369">
          <cell r="E8369" t="str">
            <v>PIT/NR/2021/0081</v>
          </cell>
          <cell r="F8369" t="str">
            <v>Galore Networks Private Limited</v>
          </cell>
          <cell r="G8369" t="str">
            <v>Bangalore</v>
          </cell>
        </row>
        <row r="8370">
          <cell r="E8370" t="str">
            <v>PIT/NR/2021/0081</v>
          </cell>
          <cell r="F8370" t="str">
            <v>Galore Networks Private Limited</v>
          </cell>
          <cell r="G8370" t="str">
            <v>Bangalore</v>
          </cell>
        </row>
        <row r="8371">
          <cell r="E8371" t="str">
            <v>PIT/DEMO/OUT/0124</v>
          </cell>
          <cell r="F8371" t="str">
            <v>Citrix Systems India Pvt Ltd</v>
          </cell>
          <cell r="G8371" t="str">
            <v>Hyderabad</v>
          </cell>
        </row>
        <row r="8372">
          <cell r="E8372" t="str">
            <v>PIT/DEMO/OUT/0124</v>
          </cell>
          <cell r="F8372" t="str">
            <v>Citrix Systems India Pvt Ltd</v>
          </cell>
          <cell r="G8372" t="str">
            <v>Hyderabad</v>
          </cell>
        </row>
        <row r="8373">
          <cell r="E8373" t="str">
            <v>PB20INV3078</v>
          </cell>
          <cell r="F8373" t="str">
            <v>Quinta Systems Pvt Ltd</v>
          </cell>
          <cell r="G8373" t="str">
            <v>Bangalore</v>
          </cell>
        </row>
        <row r="8374">
          <cell r="E8374" t="str">
            <v>PB20INV3073</v>
          </cell>
          <cell r="F8374" t="str">
            <v>Lifestyle International Pvt Ltd</v>
          </cell>
          <cell r="G8374" t="str">
            <v>Bangalore</v>
          </cell>
        </row>
        <row r="8375">
          <cell r="E8375" t="str">
            <v>PB20INV3073</v>
          </cell>
          <cell r="F8375" t="str">
            <v>Lifestyle International Pvt Ltd</v>
          </cell>
          <cell r="G8375" t="str">
            <v>Bangalore</v>
          </cell>
        </row>
        <row r="8376">
          <cell r="E8376" t="str">
            <v>PB20INV3073</v>
          </cell>
          <cell r="F8376" t="str">
            <v>Lifestyle International Pvt Ltd</v>
          </cell>
          <cell r="G8376" t="str">
            <v>Bangalore</v>
          </cell>
        </row>
        <row r="8377">
          <cell r="E8377" t="str">
            <v>PB20INV3073</v>
          </cell>
          <cell r="F8377" t="str">
            <v>Lifestyle International Pvt Ltd</v>
          </cell>
          <cell r="G8377" t="str">
            <v>Bangalore</v>
          </cell>
        </row>
        <row r="8378">
          <cell r="E8378" t="str">
            <v>PB20INV3073</v>
          </cell>
          <cell r="F8378" t="str">
            <v>Lifestyle International Pvt Ltd</v>
          </cell>
          <cell r="G8378" t="str">
            <v>Bangalore</v>
          </cell>
        </row>
        <row r="8379">
          <cell r="E8379" t="str">
            <v>PB20INV3073</v>
          </cell>
          <cell r="F8379" t="str">
            <v>Lifestyle International Pvt Ltd</v>
          </cell>
          <cell r="G8379" t="str">
            <v>Bangalore</v>
          </cell>
        </row>
        <row r="8380">
          <cell r="E8380" t="str">
            <v>PB20INV3073</v>
          </cell>
          <cell r="F8380" t="str">
            <v>Lifestyle International Pvt Ltd</v>
          </cell>
          <cell r="G8380" t="str">
            <v>Bangalore</v>
          </cell>
        </row>
        <row r="8381">
          <cell r="E8381" t="str">
            <v>PB20INV3073</v>
          </cell>
          <cell r="F8381" t="str">
            <v>Lifestyle International Pvt Ltd</v>
          </cell>
          <cell r="G8381" t="str">
            <v>Bangalore</v>
          </cell>
        </row>
        <row r="8382">
          <cell r="E8382" t="str">
            <v>PB20INV3073</v>
          </cell>
          <cell r="F8382" t="str">
            <v>Lifestyle International Pvt Ltd</v>
          </cell>
          <cell r="G8382" t="str">
            <v>Bangalore</v>
          </cell>
        </row>
        <row r="8383">
          <cell r="E8383" t="str">
            <v>PB20INV3073</v>
          </cell>
          <cell r="F8383" t="str">
            <v>Lifestyle International Pvt Ltd</v>
          </cell>
          <cell r="G8383" t="str">
            <v>Bangalore</v>
          </cell>
        </row>
        <row r="8384">
          <cell r="E8384" t="str">
            <v>PB20INV3073</v>
          </cell>
          <cell r="F8384" t="str">
            <v>Lifestyle International Pvt Ltd</v>
          </cell>
          <cell r="G8384" t="str">
            <v>Bangalore</v>
          </cell>
        </row>
        <row r="8385">
          <cell r="E8385" t="str">
            <v>PB20INV3073</v>
          </cell>
          <cell r="F8385" t="str">
            <v>Lifestyle International Pvt Ltd</v>
          </cell>
          <cell r="G8385" t="str">
            <v>Bangalore</v>
          </cell>
        </row>
        <row r="8386">
          <cell r="E8386" t="str">
            <v>PB20INV3069</v>
          </cell>
          <cell r="F8386" t="str">
            <v>Aegis Infoware Private Limited</v>
          </cell>
          <cell r="G8386" t="str">
            <v>Ahmedabad</v>
          </cell>
        </row>
        <row r="8387">
          <cell r="E8387" t="str">
            <v>PB20INV3069</v>
          </cell>
          <cell r="F8387" t="str">
            <v>Aegis Infoware Private Limited</v>
          </cell>
          <cell r="G8387" t="str">
            <v>Ahmedabad</v>
          </cell>
        </row>
        <row r="8388">
          <cell r="E8388" t="str">
            <v>PB20INV3069</v>
          </cell>
          <cell r="F8388" t="str">
            <v>Aegis Infoware Private Limited</v>
          </cell>
          <cell r="G8388" t="str">
            <v>Ahmedabad</v>
          </cell>
        </row>
        <row r="8389">
          <cell r="E8389" t="str">
            <v>PB20INV3067</v>
          </cell>
          <cell r="F8389" t="str">
            <v>Sheetal Enterprises</v>
          </cell>
          <cell r="G8389" t="str">
            <v>Ludhiana</v>
          </cell>
        </row>
        <row r="8390">
          <cell r="E8390" t="str">
            <v>PB20INV3067</v>
          </cell>
          <cell r="F8390" t="str">
            <v>Sheetal Enterprises</v>
          </cell>
          <cell r="G8390" t="str">
            <v>Ludhiana</v>
          </cell>
        </row>
        <row r="8391">
          <cell r="E8391" t="str">
            <v>PB20INV3066</v>
          </cell>
          <cell r="F8391" t="str">
            <v>Micro Standards Consultancy</v>
          </cell>
          <cell r="G8391" t="str">
            <v>Gandhipuram</v>
          </cell>
        </row>
        <row r="8392">
          <cell r="E8392" t="str">
            <v>PB20INV3066</v>
          </cell>
          <cell r="F8392" t="str">
            <v>Micro Standards Consultancy</v>
          </cell>
          <cell r="G8392" t="str">
            <v>Gandhipuram</v>
          </cell>
        </row>
        <row r="8393">
          <cell r="E8393" t="str">
            <v>PB20INV3071</v>
          </cell>
          <cell r="F8393" t="str">
            <v>Lifestyle International Pvt Ltd</v>
          </cell>
          <cell r="G8393" t="str">
            <v>Bhiwandi</v>
          </cell>
        </row>
        <row r="8394">
          <cell r="E8394" t="str">
            <v>PB20INV3071</v>
          </cell>
          <cell r="F8394" t="str">
            <v>Lifestyle International Pvt Ltd</v>
          </cell>
          <cell r="G8394" t="str">
            <v>Bhiwandi</v>
          </cell>
        </row>
        <row r="8395">
          <cell r="E8395" t="str">
            <v>PB20INV3071</v>
          </cell>
          <cell r="F8395" t="str">
            <v>Lifestyle International Pvt Ltd</v>
          </cell>
          <cell r="G8395" t="str">
            <v>Bhiwandi</v>
          </cell>
        </row>
        <row r="8396">
          <cell r="E8396" t="str">
            <v>PB20INV3071</v>
          </cell>
          <cell r="F8396" t="str">
            <v>Lifestyle International Pvt Ltd</v>
          </cell>
          <cell r="G8396" t="str">
            <v>Bhiwandi</v>
          </cell>
        </row>
        <row r="8397">
          <cell r="E8397" t="str">
            <v>PB20INV3071</v>
          </cell>
          <cell r="F8397" t="str">
            <v>Lifestyle International Pvt Ltd</v>
          </cell>
          <cell r="G8397" t="str">
            <v>Bhiwandi</v>
          </cell>
        </row>
        <row r="8398">
          <cell r="E8398" t="str">
            <v>PB20INV3071</v>
          </cell>
          <cell r="F8398" t="str">
            <v>Lifestyle International Pvt Ltd</v>
          </cell>
          <cell r="G8398" t="str">
            <v>Bhiwandi</v>
          </cell>
        </row>
        <row r="8399">
          <cell r="E8399" t="str">
            <v>PB20INV3071</v>
          </cell>
          <cell r="F8399" t="str">
            <v>Lifestyle International Pvt Ltd</v>
          </cell>
          <cell r="G8399" t="str">
            <v>Bhiwandi</v>
          </cell>
        </row>
        <row r="8400">
          <cell r="E8400" t="str">
            <v>PB20INV3071</v>
          </cell>
          <cell r="F8400" t="str">
            <v>Lifestyle International Pvt Ltd</v>
          </cell>
          <cell r="G8400" t="str">
            <v>Bhiwandi</v>
          </cell>
        </row>
        <row r="8401">
          <cell r="E8401" t="str">
            <v>PB20INV3071</v>
          </cell>
          <cell r="F8401" t="str">
            <v>Lifestyle International Pvt Ltd</v>
          </cell>
          <cell r="G8401" t="str">
            <v>Bhiwandi</v>
          </cell>
        </row>
        <row r="8402">
          <cell r="E8402" t="str">
            <v>PB20INV3071</v>
          </cell>
          <cell r="F8402" t="str">
            <v>Lifestyle International Pvt Ltd</v>
          </cell>
          <cell r="G8402" t="str">
            <v>Bhiwandi</v>
          </cell>
        </row>
        <row r="8403">
          <cell r="E8403" t="str">
            <v>PB20INV3071</v>
          </cell>
          <cell r="F8403" t="str">
            <v>Lifestyle International Pvt Ltd</v>
          </cell>
          <cell r="G8403" t="str">
            <v>Bhiwandi</v>
          </cell>
        </row>
        <row r="8404">
          <cell r="E8404" t="str">
            <v>PB20INV3074</v>
          </cell>
          <cell r="F8404" t="str">
            <v>Hardcastle Restaurants Pvt Ltd</v>
          </cell>
          <cell r="G8404" t="str">
            <v>Thane</v>
          </cell>
        </row>
        <row r="8405">
          <cell r="E8405" t="str">
            <v>PB20INV3074</v>
          </cell>
          <cell r="F8405" t="str">
            <v>Hardcastle Restaurants Pvt Ltd</v>
          </cell>
          <cell r="G8405" t="str">
            <v>Thane</v>
          </cell>
        </row>
        <row r="8406">
          <cell r="E8406" t="str">
            <v>PB20INV3074</v>
          </cell>
          <cell r="F8406" t="str">
            <v>Hardcastle Restaurants Pvt Ltd</v>
          </cell>
          <cell r="G8406" t="str">
            <v>Thane</v>
          </cell>
        </row>
        <row r="8407">
          <cell r="E8407" t="str">
            <v>PB20INV3077</v>
          </cell>
          <cell r="F8407" t="str">
            <v>Hardcastle Restaurants Pvt Ltd</v>
          </cell>
          <cell r="G8407" t="str">
            <v>Mumbai</v>
          </cell>
        </row>
        <row r="8408">
          <cell r="E8408" t="str">
            <v>PB20INV3077</v>
          </cell>
          <cell r="F8408" t="str">
            <v>Hardcastle Restaurants Pvt Ltd</v>
          </cell>
          <cell r="G8408" t="str">
            <v>Mumbai</v>
          </cell>
        </row>
        <row r="8409">
          <cell r="E8409" t="str">
            <v>PB20INV3077</v>
          </cell>
          <cell r="F8409" t="str">
            <v>Hardcastle Restaurants Pvt Ltd</v>
          </cell>
          <cell r="G8409" t="str">
            <v>Mumbai</v>
          </cell>
        </row>
        <row r="8410">
          <cell r="E8410" t="str">
            <v>PB20INV3077</v>
          </cell>
          <cell r="F8410" t="str">
            <v>Hardcastle Restaurants Pvt Ltd</v>
          </cell>
          <cell r="G8410" t="str">
            <v>Mumbai</v>
          </cell>
        </row>
        <row r="8411">
          <cell r="E8411" t="str">
            <v>PB20INV3077</v>
          </cell>
          <cell r="F8411" t="str">
            <v>Hardcastle Restaurants Pvt Ltd</v>
          </cell>
          <cell r="G8411" t="str">
            <v>Mumbai</v>
          </cell>
        </row>
        <row r="8412">
          <cell r="E8412" t="str">
            <v>PB20INV3076</v>
          </cell>
          <cell r="F8412" t="str">
            <v>Hardcastle Restaurants Pvt Ltd</v>
          </cell>
          <cell r="G8412" t="str">
            <v>Ahmedabad</v>
          </cell>
        </row>
        <row r="8413">
          <cell r="E8413" t="str">
            <v>PB20INV3075</v>
          </cell>
          <cell r="F8413" t="str">
            <v>Hardcastle Restaurants Pvt Ltd</v>
          </cell>
          <cell r="G8413" t="str">
            <v>Kolahapur</v>
          </cell>
        </row>
        <row r="8414">
          <cell r="E8414" t="str">
            <v>PB20INV3075</v>
          </cell>
          <cell r="F8414" t="str">
            <v>Hardcastle Restaurants Pvt Ltd</v>
          </cell>
          <cell r="G8414" t="str">
            <v>Kolahapur</v>
          </cell>
        </row>
        <row r="8415">
          <cell r="E8415" t="str">
            <v>PB20INV3075</v>
          </cell>
          <cell r="F8415" t="str">
            <v>Hardcastle Restaurants Pvt Ltd</v>
          </cell>
          <cell r="G8415" t="str">
            <v>Kolahapur</v>
          </cell>
        </row>
        <row r="8416">
          <cell r="E8416" t="str">
            <v>PB20INV3068</v>
          </cell>
          <cell r="F8416" t="str">
            <v>Turbonet Systems Pvt Ltd</v>
          </cell>
          <cell r="G8416" t="str">
            <v>Pune</v>
          </cell>
        </row>
        <row r="8417">
          <cell r="E8417" t="str">
            <v>PB20INV3068</v>
          </cell>
          <cell r="F8417" t="str">
            <v>Turbonet Systems Pvt Ltd</v>
          </cell>
          <cell r="G8417" t="str">
            <v>Pune</v>
          </cell>
        </row>
        <row r="8418">
          <cell r="E8418" t="str">
            <v>PB20INV3070</v>
          </cell>
          <cell r="F8418" t="str">
            <v>Ratnadeep Retail Pvt Ltd</v>
          </cell>
          <cell r="G8418" t="str">
            <v>Secunderabad</v>
          </cell>
        </row>
        <row r="8419">
          <cell r="E8419" t="str">
            <v>PB20INV3082</v>
          </cell>
          <cell r="F8419" t="str">
            <v>Burger King India Pvt Ltd</v>
          </cell>
          <cell r="G8419" t="str">
            <v>Bangalore</v>
          </cell>
        </row>
        <row r="8420">
          <cell r="E8420" t="str">
            <v>PB20INV3082</v>
          </cell>
          <cell r="F8420" t="str">
            <v>Burger King India Pvt Ltd</v>
          </cell>
          <cell r="G8420" t="str">
            <v>Bangalore</v>
          </cell>
        </row>
        <row r="8421">
          <cell r="E8421" t="str">
            <v>PB20INV3083</v>
          </cell>
          <cell r="F8421" t="str">
            <v>Burger King India Pvt Ltd</v>
          </cell>
          <cell r="G8421" t="str">
            <v>Bangalore</v>
          </cell>
        </row>
        <row r="8422">
          <cell r="E8422" t="str">
            <v>PB20INV3083</v>
          </cell>
          <cell r="F8422" t="str">
            <v>Burger King India Pvt Ltd</v>
          </cell>
          <cell r="G8422" t="str">
            <v>Bangalore</v>
          </cell>
        </row>
        <row r="8423">
          <cell r="E8423" t="str">
            <v>PB20INV3084</v>
          </cell>
          <cell r="F8423" t="str">
            <v>Spencers Retail Limited</v>
          </cell>
          <cell r="G8423" t="str">
            <v>Jharkhand</v>
          </cell>
        </row>
        <row r="8424">
          <cell r="E8424" t="str">
            <v>PB20INV3042</v>
          </cell>
          <cell r="F8424" t="str">
            <v>Smart Solutions</v>
          </cell>
          <cell r="G8424" t="str">
            <v>New Delhi</v>
          </cell>
        </row>
        <row r="8425">
          <cell r="E8425" t="str">
            <v>PB20INV3042</v>
          </cell>
          <cell r="F8425" t="str">
            <v>Smart Solutions</v>
          </cell>
          <cell r="G8425" t="str">
            <v>New Delhi</v>
          </cell>
        </row>
        <row r="8426">
          <cell r="E8426" t="str">
            <v>PB20INV3042</v>
          </cell>
          <cell r="F8426" t="str">
            <v>Smart Solutions</v>
          </cell>
          <cell r="G8426" t="str">
            <v>New Delhi</v>
          </cell>
        </row>
        <row r="8427">
          <cell r="E8427" t="str">
            <v>PB20INV3042</v>
          </cell>
          <cell r="F8427" t="str">
            <v>Smart Solutions</v>
          </cell>
          <cell r="G8427" t="str">
            <v>New Delhi</v>
          </cell>
        </row>
        <row r="8428">
          <cell r="E8428" t="str">
            <v>PB20INV3042</v>
          </cell>
          <cell r="F8428" t="str">
            <v>Smart Solutions</v>
          </cell>
          <cell r="G8428" t="str">
            <v>New Delhi</v>
          </cell>
        </row>
        <row r="8429">
          <cell r="E8429" t="str">
            <v>PB20INV3081</v>
          </cell>
          <cell r="F8429" t="str">
            <v>Spencers Retail Limited</v>
          </cell>
          <cell r="G8429" t="str">
            <v>Kolkata</v>
          </cell>
        </row>
        <row r="8430">
          <cell r="E8430" t="str">
            <v>PB20INV3072</v>
          </cell>
          <cell r="F8430" t="str">
            <v>AJ Computers Inc</v>
          </cell>
          <cell r="G8430" t="str">
            <v>Bangalore</v>
          </cell>
        </row>
        <row r="8431">
          <cell r="E8431" t="str">
            <v>PB20INV3057</v>
          </cell>
          <cell r="F8431" t="str">
            <v>Quinta Systems Pvt Ltd</v>
          </cell>
          <cell r="G8431" t="str">
            <v>Bangalore</v>
          </cell>
        </row>
        <row r="8432">
          <cell r="E8432" t="str">
            <v>PB20INV3079</v>
          </cell>
          <cell r="F8432" t="str">
            <v>Quinta Systems Pvt Ltd</v>
          </cell>
          <cell r="G8432" t="str">
            <v>Bangalore</v>
          </cell>
        </row>
        <row r="8433">
          <cell r="E8433" t="str">
            <v>PB20INV3044</v>
          </cell>
          <cell r="F8433" t="str">
            <v>Portwell India Technology Pvt Ltd</v>
          </cell>
          <cell r="G8433" t="str">
            <v>Bangalore</v>
          </cell>
        </row>
        <row r="8434">
          <cell r="E8434" t="str">
            <v>PB20INV3054</v>
          </cell>
          <cell r="F8434" t="str">
            <v>Portwell India Technology Pvt Ltd</v>
          </cell>
          <cell r="G8434" t="str">
            <v>Bangalore</v>
          </cell>
        </row>
        <row r="8435">
          <cell r="E8435" t="str">
            <v>PB20INV3054</v>
          </cell>
          <cell r="F8435" t="str">
            <v>Portwell India Technology Pvt Ltd</v>
          </cell>
          <cell r="G8435" t="str">
            <v>Bangalore</v>
          </cell>
        </row>
        <row r="8436">
          <cell r="E8436" t="str">
            <v>PB20INV3054</v>
          </cell>
          <cell r="F8436" t="str">
            <v>Portwell India Technology Pvt Ltd</v>
          </cell>
          <cell r="G8436" t="str">
            <v>Bangalore</v>
          </cell>
        </row>
        <row r="8437">
          <cell r="E8437" t="str">
            <v>PB20INV3054</v>
          </cell>
          <cell r="F8437" t="str">
            <v>Portwell India Technology Pvt Ltd</v>
          </cell>
          <cell r="G8437" t="str">
            <v>Bangalore</v>
          </cell>
        </row>
        <row r="8438">
          <cell r="E8438" t="str">
            <v>PB20INV3062</v>
          </cell>
          <cell r="F8438" t="str">
            <v>Portwell India Technology Pvt Ltd</v>
          </cell>
          <cell r="G8438" t="str">
            <v>Bangalore</v>
          </cell>
        </row>
        <row r="8439">
          <cell r="E8439" t="str">
            <v>PB20INV3062</v>
          </cell>
          <cell r="F8439" t="str">
            <v>Portwell India Technology Pvt Ltd</v>
          </cell>
          <cell r="G8439" t="str">
            <v>Bangalore</v>
          </cell>
        </row>
        <row r="8440">
          <cell r="E8440" t="str">
            <v>PB20INV3062</v>
          </cell>
          <cell r="F8440" t="str">
            <v>Portwell India Technology Pvt Ltd</v>
          </cell>
          <cell r="G8440" t="str">
            <v>Bangalore</v>
          </cell>
        </row>
        <row r="8441">
          <cell r="E8441" t="str">
            <v>QBLR/OP/2021/0028</v>
          </cell>
          <cell r="F8441" t="str">
            <v>Quinta Systems Pvt Ltd</v>
          </cell>
          <cell r="G8441" t="str">
            <v>Mumbai</v>
          </cell>
        </row>
        <row r="8442">
          <cell r="E8442" t="str">
            <v>MUM/DEMO/OUT/0726</v>
          </cell>
          <cell r="F8442" t="str">
            <v>Adani</v>
          </cell>
          <cell r="G8442" t="str">
            <v>Ahmedabad</v>
          </cell>
        </row>
        <row r="8443">
          <cell r="E8443" t="str">
            <v>MUM/DEMO/OUT/0727</v>
          </cell>
          <cell r="F8443" t="str">
            <v>Adani</v>
          </cell>
          <cell r="G8443" t="str">
            <v>Ahmedabad</v>
          </cell>
        </row>
        <row r="8444">
          <cell r="E8444" t="str">
            <v>PB20INV3097</v>
          </cell>
          <cell r="F8444" t="str">
            <v>Quinta Systems Pvt Ltd</v>
          </cell>
          <cell r="G8444" t="str">
            <v>Bangalore</v>
          </cell>
        </row>
        <row r="8445">
          <cell r="E8445" t="str">
            <v>PB20INV3099</v>
          </cell>
          <cell r="F8445" t="str">
            <v>Hollasons Trading Company Private Limited</v>
          </cell>
          <cell r="G8445" t="str">
            <v>Bangalore</v>
          </cell>
        </row>
        <row r="8446">
          <cell r="E8446" t="str">
            <v>PB20INV3091</v>
          </cell>
          <cell r="F8446" t="str">
            <v>Ratnadeep Retail Pvt Ltd</v>
          </cell>
          <cell r="G8446" t="str">
            <v>Secunderabad</v>
          </cell>
        </row>
        <row r="8447">
          <cell r="E8447" t="str">
            <v>PB20INV3091</v>
          </cell>
          <cell r="F8447" t="str">
            <v>Ratnadeep Retail Pvt Ltd</v>
          </cell>
          <cell r="G8447" t="str">
            <v>Secunderabad</v>
          </cell>
        </row>
        <row r="8448">
          <cell r="E8448" t="str">
            <v>PB20INV3091</v>
          </cell>
          <cell r="F8448" t="str">
            <v>Ratnadeep Retail Pvt Ltd</v>
          </cell>
          <cell r="G8448" t="str">
            <v>Secunderabad</v>
          </cell>
        </row>
        <row r="8449">
          <cell r="E8449" t="str">
            <v>PB20INV3091</v>
          </cell>
          <cell r="F8449" t="str">
            <v>Ratnadeep Retail Pvt Ltd</v>
          </cell>
          <cell r="G8449" t="str">
            <v>Secunderabad</v>
          </cell>
        </row>
        <row r="8450">
          <cell r="E8450" t="str">
            <v>PB20INV3091</v>
          </cell>
          <cell r="F8450" t="str">
            <v>Ratnadeep Retail Pvt Ltd</v>
          </cell>
          <cell r="G8450" t="str">
            <v>Secunderabad</v>
          </cell>
        </row>
        <row r="8451">
          <cell r="E8451" t="str">
            <v>PB20INV3091</v>
          </cell>
          <cell r="F8451" t="str">
            <v>Ratnadeep Retail Pvt Ltd</v>
          </cell>
          <cell r="G8451" t="str">
            <v>Secunderabad</v>
          </cell>
        </row>
        <row r="8452">
          <cell r="E8452" t="str">
            <v>PB20INV3091</v>
          </cell>
          <cell r="F8452" t="str">
            <v>Ratnadeep Retail Pvt Ltd</v>
          </cell>
          <cell r="G8452" t="str">
            <v>Secunderabad</v>
          </cell>
        </row>
        <row r="8453">
          <cell r="E8453" t="str">
            <v>PB20INV3091</v>
          </cell>
          <cell r="F8453" t="str">
            <v>Ratnadeep Retail Pvt Ltd</v>
          </cell>
          <cell r="G8453" t="str">
            <v>Secunderabad</v>
          </cell>
        </row>
        <row r="8454">
          <cell r="E8454" t="str">
            <v>PB20INV3091</v>
          </cell>
          <cell r="F8454" t="str">
            <v>Ratnadeep Retail Pvt Ltd</v>
          </cell>
          <cell r="G8454" t="str">
            <v>Secunderabad</v>
          </cell>
        </row>
        <row r="8455">
          <cell r="E8455" t="str">
            <v>PB20INV3090</v>
          </cell>
          <cell r="F8455" t="str">
            <v>Ratnadeep Retail Pvt Ltd</v>
          </cell>
          <cell r="G8455" t="str">
            <v>Secunderabad</v>
          </cell>
        </row>
        <row r="8456">
          <cell r="E8456" t="str">
            <v>PB20INV3090</v>
          </cell>
          <cell r="F8456" t="str">
            <v>Ratnadeep Retail Pvt Ltd</v>
          </cell>
          <cell r="G8456" t="str">
            <v>Secunderabad</v>
          </cell>
        </row>
        <row r="8457">
          <cell r="E8457" t="str">
            <v>PB20INV3090</v>
          </cell>
          <cell r="F8457" t="str">
            <v>Ratnadeep Retail Pvt Ltd</v>
          </cell>
          <cell r="G8457" t="str">
            <v>Secunderabad</v>
          </cell>
        </row>
        <row r="8458">
          <cell r="E8458" t="str">
            <v>PB20INV3090</v>
          </cell>
          <cell r="F8458" t="str">
            <v>Ratnadeep Retail Pvt Ltd</v>
          </cell>
          <cell r="G8458" t="str">
            <v>Secunderabad</v>
          </cell>
        </row>
        <row r="8459">
          <cell r="E8459" t="str">
            <v>PB20INV3090</v>
          </cell>
          <cell r="F8459" t="str">
            <v>Ratnadeep Retail Pvt Ltd</v>
          </cell>
          <cell r="G8459" t="str">
            <v>Secunderabad</v>
          </cell>
        </row>
        <row r="8460">
          <cell r="E8460" t="str">
            <v>PB20INV3090</v>
          </cell>
          <cell r="F8460" t="str">
            <v>Ratnadeep Retail Pvt Ltd</v>
          </cell>
          <cell r="G8460" t="str">
            <v>Secunderabad</v>
          </cell>
        </row>
        <row r="8461">
          <cell r="E8461" t="str">
            <v>PB20INV3090</v>
          </cell>
          <cell r="F8461" t="str">
            <v>Ratnadeep Retail Pvt Ltd</v>
          </cell>
          <cell r="G8461" t="str">
            <v>Secunderabad</v>
          </cell>
        </row>
        <row r="8462">
          <cell r="E8462" t="str">
            <v>PB20INV3090</v>
          </cell>
          <cell r="F8462" t="str">
            <v>Ratnadeep Retail Pvt Ltd</v>
          </cell>
          <cell r="G8462" t="str">
            <v>Secunderabad</v>
          </cell>
        </row>
        <row r="8463">
          <cell r="E8463" t="str">
            <v>PB20INV3090</v>
          </cell>
          <cell r="F8463" t="str">
            <v>Ratnadeep Retail Pvt Ltd</v>
          </cell>
          <cell r="G8463" t="str">
            <v>Secunderabad</v>
          </cell>
        </row>
        <row r="8464">
          <cell r="E8464" t="str">
            <v>PB20INV3086</v>
          </cell>
          <cell r="F8464" t="str">
            <v>Lifestyle International Pvt Ltd</v>
          </cell>
          <cell r="G8464" t="str">
            <v>Bangalore</v>
          </cell>
        </row>
        <row r="8465">
          <cell r="E8465" t="str">
            <v>PB20INV3086</v>
          </cell>
          <cell r="F8465" t="str">
            <v>Lifestyle International Pvt Ltd</v>
          </cell>
          <cell r="G8465" t="str">
            <v>Bangalore</v>
          </cell>
        </row>
        <row r="8466">
          <cell r="E8466" t="str">
            <v>PB20INV3086</v>
          </cell>
          <cell r="F8466" t="str">
            <v>Lifestyle International Pvt Ltd</v>
          </cell>
          <cell r="G8466" t="str">
            <v>Bangalore</v>
          </cell>
        </row>
        <row r="8467">
          <cell r="E8467" t="str">
            <v>PB20INV3086</v>
          </cell>
          <cell r="F8467" t="str">
            <v>Lifestyle International Pvt Ltd</v>
          </cell>
          <cell r="G8467" t="str">
            <v>Bangalore</v>
          </cell>
        </row>
        <row r="8468">
          <cell r="E8468" t="str">
            <v>PB20INV3086</v>
          </cell>
          <cell r="F8468" t="str">
            <v>Lifestyle International Pvt Ltd</v>
          </cell>
          <cell r="G8468" t="str">
            <v>Bangalore</v>
          </cell>
        </row>
        <row r="8469">
          <cell r="E8469" t="str">
            <v>PB20INV3086</v>
          </cell>
          <cell r="F8469" t="str">
            <v>Lifestyle International Pvt Ltd</v>
          </cell>
          <cell r="G8469" t="str">
            <v>Bangalore</v>
          </cell>
        </row>
        <row r="8470">
          <cell r="E8470" t="str">
            <v>PB20INV3086</v>
          </cell>
          <cell r="F8470" t="str">
            <v>Lifestyle International Pvt Ltd</v>
          </cell>
          <cell r="G8470" t="str">
            <v>Bangalore</v>
          </cell>
        </row>
        <row r="8471">
          <cell r="E8471" t="str">
            <v>PB20INV3086</v>
          </cell>
          <cell r="F8471" t="str">
            <v>Lifestyle International Pvt Ltd</v>
          </cell>
          <cell r="G8471" t="str">
            <v>Bangalore</v>
          </cell>
        </row>
        <row r="8472">
          <cell r="E8472" t="str">
            <v>PB20INV3086</v>
          </cell>
          <cell r="F8472" t="str">
            <v>Lifestyle International Pvt Ltd</v>
          </cell>
          <cell r="G8472" t="str">
            <v>Bangalore</v>
          </cell>
        </row>
        <row r="8473">
          <cell r="E8473" t="str">
            <v>PB20INV3086</v>
          </cell>
          <cell r="F8473" t="str">
            <v>Lifestyle International Pvt Ltd</v>
          </cell>
          <cell r="G8473" t="str">
            <v>Bangalore</v>
          </cell>
        </row>
        <row r="8474">
          <cell r="E8474" t="str">
            <v>PB20INV3086</v>
          </cell>
          <cell r="F8474" t="str">
            <v>Lifestyle International Pvt Ltd</v>
          </cell>
          <cell r="G8474" t="str">
            <v>Bangalore</v>
          </cell>
        </row>
        <row r="8475">
          <cell r="E8475" t="str">
            <v>PB20INV3086</v>
          </cell>
          <cell r="F8475" t="str">
            <v>Lifestyle International Pvt Ltd</v>
          </cell>
          <cell r="G8475" t="str">
            <v>Bangalore</v>
          </cell>
        </row>
        <row r="8476">
          <cell r="E8476" t="str">
            <v>PB20INV3088</v>
          </cell>
          <cell r="F8476" t="str">
            <v>Burger King India Pvt Ltd</v>
          </cell>
          <cell r="G8476" t="str">
            <v>New Delhi</v>
          </cell>
        </row>
        <row r="8477">
          <cell r="E8477" t="str">
            <v>PB20INV3089</v>
          </cell>
          <cell r="F8477" t="str">
            <v>Reliance Retail Limited</v>
          </cell>
          <cell r="G8477" t="str">
            <v>Delhi</v>
          </cell>
        </row>
        <row r="8478">
          <cell r="E8478" t="str">
            <v>PB20INV3094</v>
          </cell>
          <cell r="F8478" t="str">
            <v>Spencers Retail Limited</v>
          </cell>
          <cell r="G8478" t="str">
            <v>Kolkata</v>
          </cell>
        </row>
        <row r="8479">
          <cell r="E8479" t="str">
            <v>PB20INV3094</v>
          </cell>
          <cell r="F8479" t="str">
            <v>Spencers Retail Limited</v>
          </cell>
          <cell r="G8479" t="str">
            <v>Kolkata</v>
          </cell>
        </row>
        <row r="8480">
          <cell r="E8480" t="str">
            <v>PB20INV3095</v>
          </cell>
          <cell r="F8480" t="str">
            <v>Ratnadeep Retail Pvt Ltd</v>
          </cell>
          <cell r="G8480" t="str">
            <v>Secunderabad</v>
          </cell>
        </row>
        <row r="8481">
          <cell r="E8481" t="str">
            <v>PB20INV3092</v>
          </cell>
          <cell r="F8481" t="str">
            <v xml:space="preserve">Prime Barcode Solution </v>
          </cell>
          <cell r="G8481" t="str">
            <v>Secunderabad</v>
          </cell>
        </row>
        <row r="8482">
          <cell r="E8482" t="str">
            <v>PB20INV3092</v>
          </cell>
          <cell r="F8482" t="str">
            <v xml:space="preserve">Prime Barcode Solution </v>
          </cell>
          <cell r="G8482" t="str">
            <v>Secunderabad</v>
          </cell>
        </row>
        <row r="8483">
          <cell r="E8483" t="str">
            <v>PB20INV3092</v>
          </cell>
          <cell r="F8483" t="str">
            <v xml:space="preserve">Prime Barcode Solution </v>
          </cell>
          <cell r="G8483" t="str">
            <v>Secunderabad</v>
          </cell>
        </row>
        <row r="8484">
          <cell r="E8484" t="str">
            <v>PB20INV3092</v>
          </cell>
          <cell r="F8484" t="str">
            <v xml:space="preserve">Prime Barcode Solution </v>
          </cell>
          <cell r="G8484" t="str">
            <v>Secunderabad</v>
          </cell>
        </row>
        <row r="8485">
          <cell r="E8485" t="str">
            <v>PB20INV3092</v>
          </cell>
          <cell r="F8485" t="str">
            <v xml:space="preserve">Prime Barcode Solution </v>
          </cell>
          <cell r="G8485" t="str">
            <v>Secunderabad</v>
          </cell>
        </row>
        <row r="8486">
          <cell r="E8486" t="str">
            <v>PB20INV3092</v>
          </cell>
          <cell r="F8486" t="str">
            <v xml:space="preserve">Prime Barcode Solution </v>
          </cell>
          <cell r="G8486" t="str">
            <v>Secunderabad</v>
          </cell>
        </row>
        <row r="8487">
          <cell r="E8487" t="str">
            <v>PB20INV3092</v>
          </cell>
          <cell r="F8487" t="str">
            <v xml:space="preserve">Prime Barcode Solution </v>
          </cell>
          <cell r="G8487" t="str">
            <v>Secunderabad</v>
          </cell>
        </row>
        <row r="8488">
          <cell r="E8488" t="str">
            <v>PB20INV3092</v>
          </cell>
          <cell r="F8488" t="str">
            <v xml:space="preserve">Prime Barcode Solution </v>
          </cell>
          <cell r="G8488" t="str">
            <v>Secunderabad</v>
          </cell>
        </row>
        <row r="8489">
          <cell r="E8489" t="str">
            <v>PB20INV3092</v>
          </cell>
          <cell r="F8489" t="str">
            <v xml:space="preserve">Prime Barcode Solution </v>
          </cell>
          <cell r="G8489" t="str">
            <v>Secunderabad</v>
          </cell>
        </row>
        <row r="8490">
          <cell r="E8490" t="str">
            <v>PB20DC0024</v>
          </cell>
          <cell r="F8490" t="str">
            <v>Posiflex Technology India Pvt ltd</v>
          </cell>
          <cell r="G8490" t="str">
            <v>Secunderabad</v>
          </cell>
        </row>
        <row r="8491">
          <cell r="E8491" t="str">
            <v>PB20INV3102</v>
          </cell>
          <cell r="F8491" t="str">
            <v>Radisson Blu Plaza Mysore</v>
          </cell>
          <cell r="G8491" t="str">
            <v>Mysore</v>
          </cell>
        </row>
        <row r="8492">
          <cell r="E8492" t="str">
            <v>PB20INV3102</v>
          </cell>
          <cell r="F8492" t="str">
            <v>Radisson Blu Plaza Mysore</v>
          </cell>
          <cell r="G8492" t="str">
            <v>Mysore</v>
          </cell>
        </row>
        <row r="8493">
          <cell r="E8493" t="str">
            <v>PB20INV3102</v>
          </cell>
          <cell r="F8493" t="str">
            <v>Radisson Blu Plaza Mysore</v>
          </cell>
          <cell r="G8493" t="str">
            <v>Mysore</v>
          </cell>
        </row>
        <row r="8494">
          <cell r="E8494" t="str">
            <v>PB20INV3101</v>
          </cell>
          <cell r="F8494" t="str">
            <v>Spencers Retail Limited</v>
          </cell>
          <cell r="G8494" t="str">
            <v>Karimnagar</v>
          </cell>
        </row>
        <row r="8495">
          <cell r="E8495" t="str">
            <v>PB20INV3100</v>
          </cell>
          <cell r="F8495" t="str">
            <v>Tata Starbuks Pvt Ltd</v>
          </cell>
          <cell r="G8495" t="str">
            <v>Gujarat</v>
          </cell>
        </row>
        <row r="8496">
          <cell r="E8496" t="str">
            <v>PB20INV3100</v>
          </cell>
          <cell r="F8496" t="str">
            <v>Tata Starbuks Pvt Ltd</v>
          </cell>
          <cell r="G8496" t="str">
            <v>Gujarat</v>
          </cell>
        </row>
        <row r="8497">
          <cell r="E8497" t="str">
            <v>PB20INV3098</v>
          </cell>
          <cell r="F8497" t="str">
            <v>Smart Solutions</v>
          </cell>
          <cell r="G8497" t="str">
            <v>New Delhi</v>
          </cell>
        </row>
        <row r="8498">
          <cell r="E8498" t="str">
            <v>PB20INV3098</v>
          </cell>
          <cell r="F8498" t="str">
            <v>Smart Solutions</v>
          </cell>
          <cell r="G8498" t="str">
            <v>New Delhi</v>
          </cell>
        </row>
        <row r="8499">
          <cell r="E8499" t="str">
            <v>PB20INV3103</v>
          </cell>
          <cell r="F8499" t="str">
            <v>Digit Computers Private Limited</v>
          </cell>
          <cell r="G8499" t="str">
            <v xml:space="preserve">New </v>
          </cell>
        </row>
        <row r="8500">
          <cell r="E8500" t="str">
            <v>PB20INV3085</v>
          </cell>
          <cell r="F8500" t="str">
            <v>Quinta Systems Pvt Ltd</v>
          </cell>
          <cell r="G8500" t="str">
            <v>Bangalore</v>
          </cell>
        </row>
        <row r="8501">
          <cell r="E8501" t="str">
            <v>PB20INV3087</v>
          </cell>
          <cell r="F8501" t="str">
            <v>Quinta Systems Pvt Ltd</v>
          </cell>
          <cell r="G8501" t="str">
            <v>Bangalore</v>
          </cell>
        </row>
        <row r="8502">
          <cell r="E8502" t="str">
            <v>PB20INV3087</v>
          </cell>
          <cell r="F8502" t="str">
            <v>Quinta Systems Pvt Ltd</v>
          </cell>
          <cell r="G8502" t="str">
            <v>Bangalore</v>
          </cell>
        </row>
        <row r="8503">
          <cell r="E8503" t="str">
            <v>PB20INV3087</v>
          </cell>
          <cell r="F8503" t="str">
            <v>Quinta Systems Pvt Ltd</v>
          </cell>
          <cell r="G8503" t="str">
            <v>Bangalore</v>
          </cell>
        </row>
        <row r="8504">
          <cell r="E8504" t="str">
            <v>PB20INV3093</v>
          </cell>
          <cell r="F8504" t="str">
            <v>Portwell India Technology Pvt Ltd</v>
          </cell>
          <cell r="G8504" t="str">
            <v>Bangalore</v>
          </cell>
        </row>
        <row r="8505">
          <cell r="E8505" t="str">
            <v>QB20INV1097</v>
          </cell>
          <cell r="F8505" t="str">
            <v>Bartech Data Systems Pvt Ltd</v>
          </cell>
          <cell r="G8505" t="str">
            <v>Palghar</v>
          </cell>
        </row>
        <row r="8506">
          <cell r="E8506" t="str">
            <v>QB20INV1093</v>
          </cell>
          <cell r="F8506" t="str">
            <v>More Retail Limited</v>
          </cell>
          <cell r="G8506" t="str">
            <v>Kolkata</v>
          </cell>
        </row>
        <row r="8507">
          <cell r="E8507" t="str">
            <v>PIT20INV00072</v>
          </cell>
          <cell r="F8507" t="str">
            <v>Hitachi MGRM Net Ltd</v>
          </cell>
          <cell r="G8507" t="str">
            <v>Dehradun</v>
          </cell>
        </row>
        <row r="8508">
          <cell r="E8508" t="str">
            <v>PIT20INV00071</v>
          </cell>
          <cell r="F8508" t="str">
            <v>iSecureNet Solutions Pvt Ltd</v>
          </cell>
          <cell r="G8508" t="str">
            <v>Mumbai</v>
          </cell>
        </row>
        <row r="8509">
          <cell r="E8509" t="str">
            <v>PIT20INV00070</v>
          </cell>
          <cell r="F8509" t="str">
            <v>Qualys Security TechServices Pvt Ltd</v>
          </cell>
          <cell r="G8509" t="str">
            <v>Pune</v>
          </cell>
        </row>
        <row r="8510">
          <cell r="E8510" t="str">
            <v>PIT20INV00070</v>
          </cell>
          <cell r="F8510" t="str">
            <v>Qualys Security TechServices Pvt Ltd</v>
          </cell>
          <cell r="G8510" t="str">
            <v>Pune</v>
          </cell>
        </row>
        <row r="8511">
          <cell r="E8511" t="str">
            <v>PIT20INV00070</v>
          </cell>
          <cell r="F8511" t="str">
            <v>Qualys Security TechServices Pvt Ltd</v>
          </cell>
          <cell r="G8511" t="str">
            <v>Pune</v>
          </cell>
        </row>
        <row r="8512">
          <cell r="E8512" t="str">
            <v>PIT20INV00070</v>
          </cell>
          <cell r="F8512" t="str">
            <v>Qualys Security TechServices Pvt Ltd</v>
          </cell>
          <cell r="G8512" t="str">
            <v>Pune</v>
          </cell>
        </row>
        <row r="8513">
          <cell r="E8513" t="str">
            <v>BLR/DEMO/OUT/10657</v>
          </cell>
          <cell r="F8513" t="str">
            <v>Protocol Labels India Pvt Ltd</v>
          </cell>
          <cell r="G8513" t="str">
            <v>Chennai</v>
          </cell>
        </row>
        <row r="8514">
          <cell r="E8514" t="str">
            <v>PB20INV3108</v>
          </cell>
          <cell r="F8514" t="str">
            <v>Crown Computers</v>
          </cell>
          <cell r="G8514" t="str">
            <v>Bangalore</v>
          </cell>
        </row>
        <row r="8515">
          <cell r="E8515" t="str">
            <v>PB20INV3105</v>
          </cell>
          <cell r="F8515" t="str">
            <v>Quinta Systems Pvt Ltd</v>
          </cell>
          <cell r="G8515" t="str">
            <v>Bangalore</v>
          </cell>
        </row>
        <row r="8516">
          <cell r="E8516" t="str">
            <v>PB20INV3106</v>
          </cell>
          <cell r="F8516" t="str">
            <v>Quinta Systems Pvt Ltd</v>
          </cell>
          <cell r="G8516" t="str">
            <v>Bangalore</v>
          </cell>
        </row>
        <row r="8517">
          <cell r="E8517" t="str">
            <v>PB20INV3104</v>
          </cell>
          <cell r="F8517" t="str">
            <v>Equinox India Enterprises</v>
          </cell>
          <cell r="G8517" t="str">
            <v>Goa</v>
          </cell>
        </row>
        <row r="8518">
          <cell r="E8518" t="str">
            <v>PB20INV3104</v>
          </cell>
          <cell r="F8518" t="str">
            <v>Equinox India Enterprises</v>
          </cell>
          <cell r="G8518" t="str">
            <v>Goa</v>
          </cell>
        </row>
        <row r="8519">
          <cell r="E8519" t="str">
            <v>PB20STKOUT00064</v>
          </cell>
          <cell r="F8519" t="str">
            <v>Posiflex Technology India Pvt ltd</v>
          </cell>
          <cell r="G8519" t="str">
            <v>New Delhi</v>
          </cell>
        </row>
        <row r="8520">
          <cell r="E8520" t="str">
            <v>PB20STKOUT00064</v>
          </cell>
          <cell r="F8520" t="str">
            <v>Posiflex Technology India Pvt ltd</v>
          </cell>
          <cell r="G8520" t="str">
            <v>New Delhi</v>
          </cell>
        </row>
        <row r="8521">
          <cell r="E8521" t="str">
            <v>PB20STKOUT00064</v>
          </cell>
          <cell r="F8521" t="str">
            <v>Posiflex Technology India Pvt ltd</v>
          </cell>
          <cell r="G8521" t="str">
            <v>New Delhi</v>
          </cell>
        </row>
        <row r="8522">
          <cell r="E8522" t="str">
            <v>PB20STKOUT00064</v>
          </cell>
          <cell r="F8522" t="str">
            <v>Posiflex Technology India Pvt ltd</v>
          </cell>
          <cell r="G8522" t="str">
            <v>New Delhi</v>
          </cell>
        </row>
        <row r="8523">
          <cell r="E8523" t="str">
            <v>PB20STKOUT00064</v>
          </cell>
          <cell r="F8523" t="str">
            <v>Posiflex Technology India Pvt ltd</v>
          </cell>
          <cell r="G8523" t="str">
            <v>New Delhi</v>
          </cell>
        </row>
        <row r="8524">
          <cell r="E8524" t="str">
            <v>PB20STKOUT00063</v>
          </cell>
          <cell r="F8524" t="str">
            <v>Posiflex Technology India Pvt ltd</v>
          </cell>
          <cell r="G8524" t="str">
            <v>New Delhi</v>
          </cell>
        </row>
        <row r="8525">
          <cell r="E8525" t="str">
            <v>CHN/DEMO/OUT/0229</v>
          </cell>
          <cell r="F8525" t="str">
            <v>Shogan Systems</v>
          </cell>
          <cell r="G8525" t="str">
            <v>Coimbatore</v>
          </cell>
        </row>
        <row r="8526">
          <cell r="E8526" t="str">
            <v>PB20INV3109</v>
          </cell>
          <cell r="F8526" t="str">
            <v>Fortune Data Product</v>
          </cell>
          <cell r="G8526" t="str">
            <v>Secunderabad</v>
          </cell>
        </row>
        <row r="8527">
          <cell r="E8527" t="str">
            <v>PB20INV3109</v>
          </cell>
          <cell r="F8527" t="str">
            <v>Fortune Data Product</v>
          </cell>
          <cell r="G8527" t="str">
            <v>Secunderabad</v>
          </cell>
        </row>
        <row r="8528">
          <cell r="E8528" t="str">
            <v>PB20INV3109</v>
          </cell>
          <cell r="F8528" t="str">
            <v>Fortune Data Product</v>
          </cell>
          <cell r="G8528" t="str">
            <v>Secunderabad</v>
          </cell>
        </row>
        <row r="8529">
          <cell r="E8529" t="str">
            <v>PB20INV3109</v>
          </cell>
          <cell r="F8529" t="str">
            <v>Fortune Data Product</v>
          </cell>
          <cell r="G8529" t="str">
            <v>Secunderabad</v>
          </cell>
        </row>
        <row r="8530">
          <cell r="E8530" t="str">
            <v>PB20INV3107</v>
          </cell>
          <cell r="F8530" t="str">
            <v>Shawman Software Pvt Ltd/Acapella Food and Restaurants Pvt Ltd</v>
          </cell>
          <cell r="G8530" t="str">
            <v>Mumbai</v>
          </cell>
        </row>
        <row r="8531">
          <cell r="E8531" t="str">
            <v>PB20INV3107</v>
          </cell>
          <cell r="F8531" t="str">
            <v>Shawman Software Pvt Ltd/Acapella Food and Restaurants Pvt Ltd</v>
          </cell>
          <cell r="G8531" t="str">
            <v>Mumbai</v>
          </cell>
        </row>
        <row r="8532">
          <cell r="E8532" t="str">
            <v>PB20INV3107</v>
          </cell>
          <cell r="F8532" t="str">
            <v>Shawman Software Pvt Ltd/Acapella Food and Restaurants Pvt Ltd</v>
          </cell>
          <cell r="G8532" t="str">
            <v>Mumbai</v>
          </cell>
        </row>
        <row r="8533">
          <cell r="E8533" t="str">
            <v>BLR/DEMO/OUT/10681</v>
          </cell>
          <cell r="F8533" t="str">
            <v>Protocol Labels India Pvt Ltd</v>
          </cell>
          <cell r="G8533" t="str">
            <v>Chennai</v>
          </cell>
        </row>
        <row r="8534">
          <cell r="E8534" t="str">
            <v>PB20INV3110</v>
          </cell>
          <cell r="F8534" t="str">
            <v>Ram Infotech</v>
          </cell>
          <cell r="G8534" t="str">
            <v>Coimbatore</v>
          </cell>
        </row>
        <row r="8535">
          <cell r="E8535" t="str">
            <v>PB20INV3110</v>
          </cell>
          <cell r="F8535" t="str">
            <v>Ram Infotech</v>
          </cell>
          <cell r="G8535" t="str">
            <v>Coimbatore</v>
          </cell>
        </row>
        <row r="8536">
          <cell r="E8536" t="str">
            <v>QB20INV1100</v>
          </cell>
          <cell r="F8536" t="str">
            <v>Amazon Transportation Services pvt Ltd</v>
          </cell>
          <cell r="G8536" t="str">
            <v>Thane</v>
          </cell>
        </row>
        <row r="8537">
          <cell r="E8537" t="str">
            <v>QB20INV1099</v>
          </cell>
          <cell r="F8537" t="str">
            <v>Bartech Data Systems Pvt Ltd</v>
          </cell>
          <cell r="G8537" t="str">
            <v>Palghar</v>
          </cell>
        </row>
        <row r="8538">
          <cell r="E8538" t="str">
            <v>QB20INV1101</v>
          </cell>
          <cell r="F8538" t="str">
            <v>Amazon Transportation Services pvt Ltd</v>
          </cell>
          <cell r="G8538" t="str">
            <v>Hyderabad</v>
          </cell>
        </row>
        <row r="8539">
          <cell r="E8539" t="str">
            <v>PIT20INV00073</v>
          </cell>
          <cell r="F8539" t="str">
            <v>Nova Integrated Systems Ltd</v>
          </cell>
          <cell r="G8539" t="str">
            <v>Noida</v>
          </cell>
        </row>
        <row r="8540">
          <cell r="E8540" t="str">
            <v>PIT20INV00073</v>
          </cell>
          <cell r="F8540" t="str">
            <v>Nova Integrated Systems Ltd</v>
          </cell>
          <cell r="G8540" t="str">
            <v>Noida</v>
          </cell>
        </row>
        <row r="8541">
          <cell r="E8541" t="str">
            <v>PIT20INV00073</v>
          </cell>
          <cell r="F8541" t="str">
            <v>Nova Integrated Systems Ltd</v>
          </cell>
          <cell r="G8541" t="str">
            <v>Noida</v>
          </cell>
        </row>
        <row r="8542">
          <cell r="E8542" t="str">
            <v>PIT20INV00073</v>
          </cell>
          <cell r="F8542" t="str">
            <v>Nova Integrated Systems Ltd</v>
          </cell>
          <cell r="G8542" t="str">
            <v>Noida</v>
          </cell>
        </row>
        <row r="8543">
          <cell r="E8543" t="str">
            <v>PIT20INV00073</v>
          </cell>
          <cell r="F8543" t="str">
            <v>Nova Integrated Systems Ltd</v>
          </cell>
          <cell r="G8543" t="str">
            <v>Noida</v>
          </cell>
        </row>
        <row r="8544">
          <cell r="E8544" t="str">
            <v>PIT20INV00073</v>
          </cell>
          <cell r="F8544" t="str">
            <v>Nova Integrated Systems Ltd</v>
          </cell>
          <cell r="G8544" t="str">
            <v>Noida</v>
          </cell>
        </row>
        <row r="8545">
          <cell r="E8545" t="str">
            <v>PIT20INV00073</v>
          </cell>
          <cell r="F8545" t="str">
            <v>Nova Integrated Systems Ltd</v>
          </cell>
          <cell r="G8545" t="str">
            <v>Noida</v>
          </cell>
        </row>
        <row r="8546">
          <cell r="E8546" t="str">
            <v>PIT20INV00073</v>
          </cell>
          <cell r="F8546" t="str">
            <v>Nova Integrated Systems Ltd</v>
          </cell>
          <cell r="G8546" t="str">
            <v>Noida</v>
          </cell>
        </row>
        <row r="8547">
          <cell r="E8547" t="str">
            <v>PIT20INV00073</v>
          </cell>
          <cell r="F8547" t="str">
            <v>Nova Integrated Systems Ltd</v>
          </cell>
          <cell r="G8547" t="str">
            <v>Noida</v>
          </cell>
        </row>
        <row r="8548">
          <cell r="E8548" t="str">
            <v>PIT20INV00073</v>
          </cell>
          <cell r="F8548" t="str">
            <v>Nova Integrated Systems Ltd</v>
          </cell>
          <cell r="G8548" t="str">
            <v>Noida</v>
          </cell>
        </row>
        <row r="8549">
          <cell r="E8549" t="str">
            <v>PIT20INV00073</v>
          </cell>
          <cell r="F8549" t="str">
            <v>Nova Integrated Systems Ltd</v>
          </cell>
          <cell r="G8549" t="str">
            <v>Noida</v>
          </cell>
        </row>
        <row r="8550">
          <cell r="E8550" t="str">
            <v>PB20INV3319</v>
          </cell>
          <cell r="F8550" t="str">
            <v>Lifestyle International Pvt Ltd</v>
          </cell>
          <cell r="G8550" t="str">
            <v>Bhiwandi</v>
          </cell>
        </row>
        <row r="8551">
          <cell r="E8551" t="str">
            <v>PB20INV3319</v>
          </cell>
          <cell r="F8551" t="str">
            <v>Lifestyle International Pvt Ltd</v>
          </cell>
          <cell r="G8551" t="str">
            <v>Bhiwandi</v>
          </cell>
        </row>
        <row r="8552">
          <cell r="E8552" t="str">
            <v>PB20INV3121</v>
          </cell>
          <cell r="F8552" t="str">
            <v>Lifestyle International Pvt Ltd</v>
          </cell>
          <cell r="G8552" t="str">
            <v>Bhiwandi</v>
          </cell>
        </row>
        <row r="8553">
          <cell r="E8553" t="str">
            <v>PB20INV3121</v>
          </cell>
          <cell r="F8553" t="str">
            <v>Lifestyle International Pvt Ltd</v>
          </cell>
          <cell r="G8553" t="str">
            <v>Bhiwandi</v>
          </cell>
        </row>
        <row r="8554">
          <cell r="E8554" t="str">
            <v>PB20INV3121</v>
          </cell>
          <cell r="F8554" t="str">
            <v>Lifestyle International Pvt Ltd</v>
          </cell>
          <cell r="G8554" t="str">
            <v>Bhiwandi</v>
          </cell>
        </row>
        <row r="8555">
          <cell r="E8555" t="str">
            <v>PB20INV3121</v>
          </cell>
          <cell r="F8555" t="str">
            <v>Lifestyle International Pvt Ltd</v>
          </cell>
          <cell r="G8555" t="str">
            <v>Bhiwandi</v>
          </cell>
        </row>
        <row r="8556">
          <cell r="E8556" t="str">
            <v>PB20INV3121</v>
          </cell>
          <cell r="F8556" t="str">
            <v>Lifestyle International Pvt Ltd</v>
          </cell>
          <cell r="G8556" t="str">
            <v>Bhiwandi</v>
          </cell>
        </row>
        <row r="8557">
          <cell r="E8557" t="str">
            <v>PB20INV3121</v>
          </cell>
          <cell r="F8557" t="str">
            <v>Lifestyle International Pvt Ltd</v>
          </cell>
          <cell r="G8557" t="str">
            <v>Bhiwandi</v>
          </cell>
        </row>
        <row r="8558">
          <cell r="E8558" t="str">
            <v>PB20INV3121</v>
          </cell>
          <cell r="F8558" t="str">
            <v>Lifestyle International Pvt Ltd</v>
          </cell>
          <cell r="G8558" t="str">
            <v>Bhiwandi</v>
          </cell>
        </row>
        <row r="8559">
          <cell r="E8559" t="str">
            <v>PB20INV3121</v>
          </cell>
          <cell r="F8559" t="str">
            <v>Lifestyle International Pvt Ltd</v>
          </cell>
          <cell r="G8559" t="str">
            <v>Bhiwandi</v>
          </cell>
        </row>
        <row r="8560">
          <cell r="E8560" t="str">
            <v>PB20INV3121</v>
          </cell>
          <cell r="F8560" t="str">
            <v>Lifestyle International Pvt Ltd</v>
          </cell>
          <cell r="G8560" t="str">
            <v>Bhiwandi</v>
          </cell>
        </row>
        <row r="8561">
          <cell r="E8561" t="str">
            <v>PB20INV3121</v>
          </cell>
          <cell r="F8561" t="str">
            <v>Lifestyle International Pvt Ltd</v>
          </cell>
          <cell r="G8561" t="str">
            <v>Bhiwandi</v>
          </cell>
        </row>
        <row r="8562">
          <cell r="E8562" t="str">
            <v>PB20INV3121</v>
          </cell>
          <cell r="F8562" t="str">
            <v>Lifestyle International Pvt Ltd</v>
          </cell>
          <cell r="G8562" t="str">
            <v>Bhiwandi</v>
          </cell>
        </row>
        <row r="8563">
          <cell r="E8563" t="str">
            <v>PB20INV3117</v>
          </cell>
          <cell r="F8563" t="str">
            <v>Barcode Technologies Mahe</v>
          </cell>
          <cell r="G8563" t="str">
            <v>Mahe</v>
          </cell>
        </row>
        <row r="8564">
          <cell r="E8564" t="str">
            <v>PB20INV3117</v>
          </cell>
          <cell r="F8564" t="str">
            <v>Barcode Technologies Mahe</v>
          </cell>
          <cell r="G8564" t="str">
            <v>Mahe</v>
          </cell>
        </row>
        <row r="8565">
          <cell r="E8565" t="str">
            <v>PB20INV3120</v>
          </cell>
          <cell r="F8565" t="str">
            <v>Tata Starbuks Pvt Ltd</v>
          </cell>
          <cell r="G8565" t="str">
            <v>Mumbai</v>
          </cell>
        </row>
        <row r="8566">
          <cell r="E8566" t="str">
            <v>PB20INV3112</v>
          </cell>
          <cell r="F8566" t="str">
            <v>Supreme Computers India (P) Ltd</v>
          </cell>
          <cell r="G8566" t="str">
            <v>Chennai</v>
          </cell>
        </row>
        <row r="8567">
          <cell r="E8567" t="str">
            <v>PB20INV3112</v>
          </cell>
          <cell r="F8567" t="str">
            <v>Supreme Computers India (P) Ltd</v>
          </cell>
          <cell r="G8567" t="str">
            <v>Chennai</v>
          </cell>
        </row>
        <row r="8568">
          <cell r="E8568" t="str">
            <v>PB20INV3113</v>
          </cell>
          <cell r="F8568" t="str">
            <v>Supreme Computers India (P) Ltd</v>
          </cell>
          <cell r="G8568" t="str">
            <v>Coimbatore</v>
          </cell>
        </row>
        <row r="8569">
          <cell r="E8569" t="str">
            <v>PB20INV3113</v>
          </cell>
          <cell r="F8569" t="str">
            <v>Supreme Computers India (P) Ltd</v>
          </cell>
          <cell r="G8569" t="str">
            <v>Coimbatore</v>
          </cell>
        </row>
        <row r="8570">
          <cell r="E8570" t="str">
            <v>PB20INV3114</v>
          </cell>
          <cell r="F8570" t="str">
            <v>King Jeans</v>
          </cell>
          <cell r="G8570" t="str">
            <v>Chennai</v>
          </cell>
        </row>
        <row r="8571">
          <cell r="E8571" t="str">
            <v>PB20INV3115</v>
          </cell>
          <cell r="F8571" t="str">
            <v>Tata Starbuks Pvt Ltd</v>
          </cell>
          <cell r="G8571" t="str">
            <v>Bangalore</v>
          </cell>
        </row>
        <row r="8572">
          <cell r="E8572" t="str">
            <v>PB20INV3118</v>
          </cell>
          <cell r="F8572" t="str">
            <v>Tata Starbuks Pvt Ltd</v>
          </cell>
          <cell r="G8572" t="str">
            <v>Bangalore</v>
          </cell>
        </row>
        <row r="8573">
          <cell r="E8573" t="str">
            <v>PB20INV3116</v>
          </cell>
          <cell r="F8573" t="str">
            <v>Tata Starbuks Pvt Ltd</v>
          </cell>
          <cell r="G8573" t="str">
            <v>Bangalore</v>
          </cell>
        </row>
        <row r="8574">
          <cell r="E8574" t="str">
            <v>PB20INV3111</v>
          </cell>
          <cell r="F8574" t="str">
            <v>Darkk Chocolat</v>
          </cell>
          <cell r="G8574" t="str">
            <v>Bangalore</v>
          </cell>
        </row>
        <row r="8575">
          <cell r="E8575" t="str">
            <v>QB20INV1108</v>
          </cell>
          <cell r="F8575" t="str">
            <v>Threpsi Solutions Private Limited</v>
          </cell>
          <cell r="G8575" t="str">
            <v>Chennai</v>
          </cell>
        </row>
        <row r="8576">
          <cell r="E8576" t="str">
            <v>QB20INV1107</v>
          </cell>
          <cell r="F8576" t="str">
            <v>Threpsi Solutions Private Limited</v>
          </cell>
          <cell r="G8576" t="str">
            <v>Hyderabad</v>
          </cell>
        </row>
        <row r="8577">
          <cell r="E8577" t="str">
            <v>QB20INV1106</v>
          </cell>
          <cell r="F8577" t="str">
            <v>Threpsi Solutions Private Limited</v>
          </cell>
          <cell r="G8577" t="str">
            <v>Bangalore</v>
          </cell>
        </row>
        <row r="8578">
          <cell r="E8578" t="str">
            <v>QB20INV1109</v>
          </cell>
          <cell r="F8578" t="str">
            <v>Threpsi Solutions Private Limited</v>
          </cell>
          <cell r="G8578" t="str">
            <v>Ahmedabad</v>
          </cell>
        </row>
        <row r="8579">
          <cell r="E8579" t="str">
            <v>QB20INV1103</v>
          </cell>
          <cell r="F8579" t="str">
            <v>Threpsi Solutions Private Limited</v>
          </cell>
          <cell r="G8579" t="str">
            <v>Mumbai</v>
          </cell>
        </row>
        <row r="8580">
          <cell r="E8580" t="str">
            <v>QB20INV1104</v>
          </cell>
          <cell r="F8580" t="str">
            <v>ARZT &amp; Health Pvt Ltd</v>
          </cell>
          <cell r="G8580" t="str">
            <v>Jaipur</v>
          </cell>
        </row>
        <row r="8581">
          <cell r="E8581" t="str">
            <v>QB20INV1105</v>
          </cell>
          <cell r="F8581" t="str">
            <v>Threpsi Solutions Private Limited</v>
          </cell>
          <cell r="G8581" t="str">
            <v>Haryana</v>
          </cell>
        </row>
        <row r="8582">
          <cell r="E8582" t="str">
            <v>QB20INV1102</v>
          </cell>
          <cell r="F8582" t="str">
            <v>Threpsi Solutions Private Limited</v>
          </cell>
          <cell r="G8582" t="str">
            <v>Kolkata</v>
          </cell>
        </row>
        <row r="8583">
          <cell r="E8583" t="str">
            <v>PB20INV3122</v>
          </cell>
          <cell r="F8583" t="str">
            <v>Stallion Systems And Solutions Pvt Ltd</v>
          </cell>
          <cell r="G8583" t="str">
            <v>Kochi</v>
          </cell>
        </row>
        <row r="8584">
          <cell r="E8584" t="str">
            <v>PB20INV3122</v>
          </cell>
          <cell r="F8584" t="str">
            <v>Stallion Systems And Solutions Pvt Ltd</v>
          </cell>
          <cell r="G8584" t="str">
            <v>Kochi</v>
          </cell>
        </row>
        <row r="8585">
          <cell r="E8585" t="str">
            <v>PB20INV3124</v>
          </cell>
          <cell r="F8585" t="str">
            <v>Tata Starbuks Pvt Ltd</v>
          </cell>
          <cell r="G8585" t="str">
            <v>Bangalore</v>
          </cell>
        </row>
        <row r="8586">
          <cell r="E8586" t="str">
            <v>PB20INV3127</v>
          </cell>
          <cell r="F8586" t="str">
            <v>Tata Starbuks Pvt Ltd</v>
          </cell>
          <cell r="G8586" t="str">
            <v>Bangalore</v>
          </cell>
        </row>
        <row r="8587">
          <cell r="E8587" t="str">
            <v>PB20INV3123</v>
          </cell>
          <cell r="F8587" t="str">
            <v>Tata Starbuks Pvt Ltd</v>
          </cell>
          <cell r="G8587" t="str">
            <v>Bangalore</v>
          </cell>
        </row>
        <row r="8588">
          <cell r="E8588" t="str">
            <v>PB20INV3135</v>
          </cell>
          <cell r="F8588" t="str">
            <v xml:space="preserve">Prime Barcode Solution </v>
          </cell>
          <cell r="G8588" t="str">
            <v>Secunderabad</v>
          </cell>
        </row>
        <row r="8589">
          <cell r="E8589" t="str">
            <v>PB20INV3135</v>
          </cell>
          <cell r="F8589" t="str">
            <v xml:space="preserve">Prime Barcode Solution </v>
          </cell>
          <cell r="G8589" t="str">
            <v>Secunderabad</v>
          </cell>
        </row>
        <row r="8590">
          <cell r="E8590" t="str">
            <v>PB20INV3135</v>
          </cell>
          <cell r="F8590" t="str">
            <v xml:space="preserve">Prime Barcode Solution </v>
          </cell>
          <cell r="G8590" t="str">
            <v>Secunderabad</v>
          </cell>
        </row>
        <row r="8591">
          <cell r="E8591" t="str">
            <v>PB20INV3126</v>
          </cell>
          <cell r="F8591" t="str">
            <v>Tata Starbuks Pvt Ltd</v>
          </cell>
          <cell r="G8591" t="str">
            <v>Delhi</v>
          </cell>
        </row>
        <row r="8592">
          <cell r="E8592" t="str">
            <v>PB20INV3137</v>
          </cell>
          <cell r="F8592" t="str">
            <v>Tata Starbuks Pvt Ltd</v>
          </cell>
          <cell r="G8592" t="str">
            <v>Gurgaon</v>
          </cell>
        </row>
        <row r="8593">
          <cell r="E8593" t="str">
            <v>PB20INV3128</v>
          </cell>
          <cell r="F8593" t="str">
            <v>Tata Starbuks Pvt Ltd</v>
          </cell>
          <cell r="G8593" t="str">
            <v>Delhi</v>
          </cell>
        </row>
        <row r="8594">
          <cell r="E8594" t="str">
            <v>PB20INV3131</v>
          </cell>
          <cell r="F8594" t="str">
            <v>Tata Starbuks Pvt Ltd</v>
          </cell>
          <cell r="G8594" t="str">
            <v>Gurgaon</v>
          </cell>
        </row>
        <row r="8595">
          <cell r="E8595" t="str">
            <v>PB20INV3134</v>
          </cell>
          <cell r="F8595" t="str">
            <v>Tata Starbuks Pvt Ltd</v>
          </cell>
          <cell r="G8595" t="str">
            <v>Delhi</v>
          </cell>
        </row>
        <row r="8596">
          <cell r="E8596" t="str">
            <v>PB20INV3132</v>
          </cell>
          <cell r="F8596" t="str">
            <v>Tata Starbuks Pvt Ltd</v>
          </cell>
          <cell r="G8596" t="str">
            <v>Mumbai</v>
          </cell>
        </row>
        <row r="8597">
          <cell r="E8597" t="str">
            <v>PB20INV3133</v>
          </cell>
          <cell r="F8597" t="str">
            <v>Tata Starbuks Pvt Ltd</v>
          </cell>
          <cell r="G8597" t="str">
            <v>Delhi</v>
          </cell>
        </row>
        <row r="8598">
          <cell r="E8598" t="str">
            <v>PB20INV3129</v>
          </cell>
          <cell r="F8598" t="str">
            <v>Tata Starbuks Pvt Ltd</v>
          </cell>
          <cell r="G8598" t="str">
            <v>Mumbai</v>
          </cell>
        </row>
        <row r="8599">
          <cell r="E8599" t="str">
            <v>PB20INV3130</v>
          </cell>
          <cell r="F8599" t="str">
            <v>Tata Starbuks Pvt Ltd</v>
          </cell>
          <cell r="G8599" t="str">
            <v>Mumbai</v>
          </cell>
        </row>
        <row r="8600">
          <cell r="E8600" t="str">
            <v>PB20INV3142</v>
          </cell>
          <cell r="F8600" t="str">
            <v>Tata Starbuks Pvt Ltd</v>
          </cell>
          <cell r="G8600" t="str">
            <v>Ahmedabad</v>
          </cell>
        </row>
        <row r="8601">
          <cell r="E8601" t="str">
            <v>PB20INV3142</v>
          </cell>
          <cell r="F8601" t="str">
            <v>Tata Starbuks Pvt Ltd</v>
          </cell>
          <cell r="G8601" t="str">
            <v>Ahmedabad</v>
          </cell>
        </row>
        <row r="8602">
          <cell r="E8602" t="str">
            <v>PB20INV3142</v>
          </cell>
          <cell r="F8602" t="str">
            <v>Tata Starbuks Pvt Ltd</v>
          </cell>
          <cell r="G8602" t="str">
            <v>Ahmedabad</v>
          </cell>
        </row>
        <row r="8603">
          <cell r="E8603" t="str">
            <v>PB20INV3142</v>
          </cell>
          <cell r="F8603" t="str">
            <v>Tata Starbuks Pvt Ltd</v>
          </cell>
          <cell r="G8603" t="str">
            <v>Ahmedabad</v>
          </cell>
        </row>
        <row r="8604">
          <cell r="E8604" t="str">
            <v>PB20INV3141</v>
          </cell>
          <cell r="F8604" t="str">
            <v>Paradise Food Court Private Limited</v>
          </cell>
          <cell r="G8604" t="str">
            <v>Hyderabad</v>
          </cell>
        </row>
        <row r="8605">
          <cell r="E8605" t="str">
            <v>PB20INV3125</v>
          </cell>
          <cell r="F8605" t="str">
            <v>Hollasons Trading Company Private Limited</v>
          </cell>
          <cell r="G8605" t="str">
            <v>Bangalore</v>
          </cell>
        </row>
        <row r="8606">
          <cell r="E8606" t="str">
            <v>BLR/DEMO/OUT/10691</v>
          </cell>
          <cell r="F8606" t="str">
            <v>Radisson Blu Plaza Mysore</v>
          </cell>
          <cell r="G8606" t="str">
            <v>Mysore</v>
          </cell>
        </row>
        <row r="8607">
          <cell r="E8607" t="str">
            <v>QBLR/OP/2021/0033</v>
          </cell>
          <cell r="F8607" t="str">
            <v>Quinta Systems Pvt Ltd</v>
          </cell>
          <cell r="G8607" t="str">
            <v>Mumbai</v>
          </cell>
        </row>
        <row r="8608">
          <cell r="E8608" t="str">
            <v>BLR/OP/0457</v>
          </cell>
          <cell r="F8608" t="str">
            <v>Posiflex Technology India Pvt ltd</v>
          </cell>
          <cell r="G8608" t="str">
            <v>Bangalore</v>
          </cell>
        </row>
        <row r="8609">
          <cell r="E8609" t="str">
            <v>QB20INV1110</v>
          </cell>
          <cell r="F8609" t="str">
            <v>More Retail Limited</v>
          </cell>
          <cell r="G8609" t="str">
            <v>Fathepur</v>
          </cell>
        </row>
        <row r="8610">
          <cell r="E8610" t="str">
            <v>PB20INV3150</v>
          </cell>
          <cell r="F8610" t="str">
            <v>Tata Starbuks Pvt Ltd</v>
          </cell>
          <cell r="G8610" t="str">
            <v>Noida</v>
          </cell>
        </row>
        <row r="8611">
          <cell r="E8611" t="str">
            <v>PB20INV3143</v>
          </cell>
          <cell r="F8611" t="str">
            <v>Tata Starbuks Pvt Ltd</v>
          </cell>
          <cell r="G8611" t="str">
            <v>Gurgaon</v>
          </cell>
        </row>
        <row r="8612">
          <cell r="E8612" t="str">
            <v>PB20INV3144</v>
          </cell>
          <cell r="F8612" t="str">
            <v>Tata Starbuks Pvt Ltd</v>
          </cell>
          <cell r="G8612" t="str">
            <v>Noida</v>
          </cell>
        </row>
        <row r="8613">
          <cell r="E8613" t="str">
            <v>PB20INV3145</v>
          </cell>
          <cell r="F8613" t="str">
            <v>Tata Starbuks Pvt Ltd</v>
          </cell>
          <cell r="G8613" t="str">
            <v>Amritsar</v>
          </cell>
        </row>
        <row r="8614">
          <cell r="E8614" t="str">
            <v>PB20INV3146</v>
          </cell>
          <cell r="F8614" t="str">
            <v>Tata Starbuks Pvt Ltd</v>
          </cell>
          <cell r="G8614" t="str">
            <v>Bandra</v>
          </cell>
        </row>
        <row r="8615">
          <cell r="E8615" t="str">
            <v>PB20INV3149</v>
          </cell>
          <cell r="F8615" t="str">
            <v>Tata Starbuks Pvt Ltd</v>
          </cell>
          <cell r="G8615" t="str">
            <v>Punjab</v>
          </cell>
        </row>
        <row r="8616">
          <cell r="E8616" t="str">
            <v>PB20INV3148</v>
          </cell>
          <cell r="F8616" t="str">
            <v>Tata Starbuks Pvt Ltd</v>
          </cell>
          <cell r="G8616" t="str">
            <v>Punjab</v>
          </cell>
        </row>
        <row r="8617">
          <cell r="E8617" t="str">
            <v>PB20INV3147</v>
          </cell>
          <cell r="F8617" t="str">
            <v>Tata Starbuks Pvt Ltd</v>
          </cell>
          <cell r="G8617" t="str">
            <v>Mumbai</v>
          </cell>
        </row>
        <row r="8618">
          <cell r="E8618" t="str">
            <v>PB20INV3152</v>
          </cell>
          <cell r="F8618" t="str">
            <v>Burger King India Pvt Ltd</v>
          </cell>
          <cell r="G8618" t="str">
            <v>Surat</v>
          </cell>
        </row>
        <row r="8619">
          <cell r="E8619" t="str">
            <v>PB20INV3152</v>
          </cell>
          <cell r="F8619" t="str">
            <v>Burger King India Pvt Ltd</v>
          </cell>
          <cell r="G8619" t="str">
            <v>Surat</v>
          </cell>
        </row>
        <row r="8620">
          <cell r="E8620" t="str">
            <v>PB20INV3157</v>
          </cell>
          <cell r="F8620" t="str">
            <v>Aegis Infoware Private Limited</v>
          </cell>
          <cell r="G8620" t="str">
            <v>Ahmedabad</v>
          </cell>
        </row>
        <row r="8621">
          <cell r="E8621" t="str">
            <v>PB20INV3157</v>
          </cell>
          <cell r="F8621" t="str">
            <v>Aegis Infoware Private Limited</v>
          </cell>
          <cell r="G8621" t="str">
            <v>Ahmedabad</v>
          </cell>
        </row>
        <row r="8622">
          <cell r="E8622" t="str">
            <v>PB20INV3157</v>
          </cell>
          <cell r="F8622" t="str">
            <v>Aegis Infoware Private Limited</v>
          </cell>
          <cell r="G8622" t="str">
            <v>Ahmedabad</v>
          </cell>
        </row>
        <row r="8623">
          <cell r="E8623" t="str">
            <v>PB20INV3157</v>
          </cell>
          <cell r="F8623" t="str">
            <v>Aegis Infoware Private Limited</v>
          </cell>
          <cell r="G8623" t="str">
            <v>Ahmedabad</v>
          </cell>
        </row>
        <row r="8624">
          <cell r="E8624" t="str">
            <v>PB20INV3157</v>
          </cell>
          <cell r="F8624" t="str">
            <v>Aegis Infoware Private Limited</v>
          </cell>
          <cell r="G8624" t="str">
            <v>Ahmedabad</v>
          </cell>
        </row>
        <row r="8625">
          <cell r="E8625" t="str">
            <v>PB20INV3157</v>
          </cell>
          <cell r="F8625" t="str">
            <v>Aegis Infoware Private Limited</v>
          </cell>
          <cell r="G8625" t="str">
            <v>Ahmedabad</v>
          </cell>
        </row>
        <row r="8626">
          <cell r="E8626" t="str">
            <v>PB20INV3157</v>
          </cell>
          <cell r="F8626" t="str">
            <v>Aegis Infoware Private Limited</v>
          </cell>
          <cell r="G8626" t="str">
            <v>Ahmedabad</v>
          </cell>
        </row>
        <row r="8627">
          <cell r="E8627" t="str">
            <v>PB20INV3157</v>
          </cell>
          <cell r="F8627" t="str">
            <v>Aegis Infoware Private Limited</v>
          </cell>
          <cell r="G8627" t="str">
            <v>Ahmedabad</v>
          </cell>
        </row>
        <row r="8628">
          <cell r="E8628" t="str">
            <v>PB20INV3159</v>
          </cell>
          <cell r="F8628" t="str">
            <v>Yum Restaurants (India) Private Limited</v>
          </cell>
          <cell r="G8628" t="str">
            <v>Hyderabad</v>
          </cell>
        </row>
        <row r="8629">
          <cell r="E8629" t="str">
            <v>PB20INV3159</v>
          </cell>
          <cell r="F8629" t="str">
            <v>Yum Restaurants (India) Private Limited</v>
          </cell>
          <cell r="G8629" t="str">
            <v>Hyderabad</v>
          </cell>
        </row>
        <row r="8630">
          <cell r="E8630" t="str">
            <v>PB20INV3159</v>
          </cell>
          <cell r="F8630" t="str">
            <v>Yum Restaurants (India) Private Limited</v>
          </cell>
          <cell r="G8630" t="str">
            <v>Hyderabad</v>
          </cell>
        </row>
        <row r="8631">
          <cell r="E8631" t="str">
            <v>PB20INV3159</v>
          </cell>
          <cell r="F8631" t="str">
            <v>Yum Restaurants (India) Private Limited</v>
          </cell>
          <cell r="G8631" t="str">
            <v>Hyderabad</v>
          </cell>
        </row>
        <row r="8632">
          <cell r="E8632" t="str">
            <v>PB20INV3163</v>
          </cell>
          <cell r="F8632" t="str">
            <v>Trent Hypermarket Private limited</v>
          </cell>
          <cell r="G8632" t="str">
            <v>Bangalore</v>
          </cell>
        </row>
        <row r="8633">
          <cell r="E8633" t="str">
            <v>PB20INV3163</v>
          </cell>
          <cell r="F8633" t="str">
            <v>Trent Hypermarket Private limited</v>
          </cell>
          <cell r="G8633" t="str">
            <v>Bangalore</v>
          </cell>
        </row>
        <row r="8634">
          <cell r="E8634" t="str">
            <v>PB20INV3151</v>
          </cell>
          <cell r="F8634" t="str">
            <v>Hardcastle Restaurants Pvt Ltd</v>
          </cell>
          <cell r="G8634" t="str">
            <v>Rajkot</v>
          </cell>
        </row>
        <row r="8635">
          <cell r="E8635" t="str">
            <v>PB20INV3151</v>
          </cell>
          <cell r="F8635" t="str">
            <v>Hardcastle Restaurants Pvt Ltd</v>
          </cell>
          <cell r="G8635" t="str">
            <v>Rajkot</v>
          </cell>
        </row>
        <row r="8636">
          <cell r="E8636" t="str">
            <v>PB20INV3151</v>
          </cell>
          <cell r="F8636" t="str">
            <v>Hardcastle Restaurants Pvt Ltd</v>
          </cell>
          <cell r="G8636" t="str">
            <v>Rajkot</v>
          </cell>
        </row>
        <row r="8637">
          <cell r="E8637" t="str">
            <v>PB20INV3155</v>
          </cell>
          <cell r="F8637" t="str">
            <v>Allmark Device Integrations Pvt Ltd</v>
          </cell>
          <cell r="G8637" t="str">
            <v>Chennai</v>
          </cell>
        </row>
        <row r="8638">
          <cell r="E8638" t="str">
            <v>PB20INV3155</v>
          </cell>
          <cell r="F8638" t="str">
            <v>Allmark Device Integrations Pvt Ltd</v>
          </cell>
          <cell r="G8638" t="str">
            <v>Chennai</v>
          </cell>
        </row>
        <row r="8639">
          <cell r="E8639" t="str">
            <v>PB20INV3161</v>
          </cell>
          <cell r="F8639" t="str">
            <v>Reliance Retail Limited</v>
          </cell>
          <cell r="G8639" t="str">
            <v>Delhi</v>
          </cell>
        </row>
        <row r="8640">
          <cell r="E8640" t="str">
            <v>PB20INV3156</v>
          </cell>
          <cell r="F8640" t="str">
            <v xml:space="preserve">Prime Barcode Solution </v>
          </cell>
          <cell r="G8640" t="str">
            <v>Secunderabad</v>
          </cell>
        </row>
        <row r="8641">
          <cell r="E8641" t="str">
            <v>PB20INV3156</v>
          </cell>
          <cell r="F8641" t="str">
            <v xml:space="preserve">Prime Barcode Solution </v>
          </cell>
          <cell r="G8641" t="str">
            <v>Secunderabad</v>
          </cell>
        </row>
        <row r="8642">
          <cell r="E8642" t="str">
            <v>PB20INV3166</v>
          </cell>
          <cell r="F8642" t="str">
            <v>Ratnadeep Retail Pvt Ltd</v>
          </cell>
          <cell r="G8642" t="str">
            <v>Secunderabad</v>
          </cell>
        </row>
        <row r="8643">
          <cell r="E8643" t="str">
            <v>PB20INV3166</v>
          </cell>
          <cell r="F8643" t="str">
            <v>Ratnadeep Retail Pvt Ltd</v>
          </cell>
          <cell r="G8643" t="str">
            <v>Secunderabad</v>
          </cell>
        </row>
        <row r="8644">
          <cell r="E8644" t="str">
            <v>PB20INV3166</v>
          </cell>
          <cell r="F8644" t="str">
            <v>Ratnadeep Retail Pvt Ltd</v>
          </cell>
          <cell r="G8644" t="str">
            <v>Secunderabad</v>
          </cell>
        </row>
        <row r="8645">
          <cell r="E8645" t="str">
            <v>PB20INV3166</v>
          </cell>
          <cell r="F8645" t="str">
            <v>Ratnadeep Retail Pvt Ltd</v>
          </cell>
          <cell r="G8645" t="str">
            <v>Secunderabad</v>
          </cell>
        </row>
        <row r="8646">
          <cell r="E8646" t="str">
            <v>PB20INV3166</v>
          </cell>
          <cell r="F8646" t="str">
            <v>Ratnadeep Retail Pvt Ltd</v>
          </cell>
          <cell r="G8646" t="str">
            <v>Secunderabad</v>
          </cell>
        </row>
        <row r="8647">
          <cell r="E8647" t="str">
            <v>PB20INV3166</v>
          </cell>
          <cell r="F8647" t="str">
            <v>Ratnadeep Retail Pvt Ltd</v>
          </cell>
          <cell r="G8647" t="str">
            <v>Secunderabad</v>
          </cell>
        </row>
        <row r="8648">
          <cell r="E8648" t="str">
            <v>PB20INV3166</v>
          </cell>
          <cell r="F8648" t="str">
            <v>Ratnadeep Retail Pvt Ltd</v>
          </cell>
          <cell r="G8648" t="str">
            <v>Secunderabad</v>
          </cell>
        </row>
        <row r="8649">
          <cell r="E8649" t="str">
            <v>PB20INV3166</v>
          </cell>
          <cell r="F8649" t="str">
            <v>Ratnadeep Retail Pvt Ltd</v>
          </cell>
          <cell r="G8649" t="str">
            <v>Secunderabad</v>
          </cell>
        </row>
        <row r="8650">
          <cell r="E8650" t="str">
            <v>PB20INV3165</v>
          </cell>
          <cell r="F8650" t="str">
            <v>Ratnadeep Retail Pvt Ltd</v>
          </cell>
          <cell r="G8650" t="str">
            <v>Secunderabad</v>
          </cell>
        </row>
        <row r="8651">
          <cell r="E8651" t="str">
            <v>PB20INV3165</v>
          </cell>
          <cell r="F8651" t="str">
            <v>Ratnadeep Retail Pvt Ltd</v>
          </cell>
          <cell r="G8651" t="str">
            <v>Secunderabad</v>
          </cell>
        </row>
        <row r="8652">
          <cell r="E8652" t="str">
            <v>PB20INV3165</v>
          </cell>
          <cell r="F8652" t="str">
            <v>Ratnadeep Retail Pvt Ltd</v>
          </cell>
          <cell r="G8652" t="str">
            <v>Secunderabad</v>
          </cell>
        </row>
        <row r="8653">
          <cell r="E8653" t="str">
            <v>PB20INV3165</v>
          </cell>
          <cell r="F8653" t="str">
            <v>Ratnadeep Retail Pvt Ltd</v>
          </cell>
          <cell r="G8653" t="str">
            <v>Secunderabad</v>
          </cell>
        </row>
        <row r="8654">
          <cell r="E8654" t="str">
            <v>PB20INV3165</v>
          </cell>
          <cell r="F8654" t="str">
            <v>Ratnadeep Retail Pvt Ltd</v>
          </cell>
          <cell r="G8654" t="str">
            <v>Secunderabad</v>
          </cell>
        </row>
        <row r="8655">
          <cell r="E8655" t="str">
            <v>PB20INV3165</v>
          </cell>
          <cell r="F8655" t="str">
            <v>Ratnadeep Retail Pvt Ltd</v>
          </cell>
          <cell r="G8655" t="str">
            <v>Secunderabad</v>
          </cell>
        </row>
        <row r="8656">
          <cell r="E8656" t="str">
            <v>PB20INV3165</v>
          </cell>
          <cell r="F8656" t="str">
            <v>Ratnadeep Retail Pvt Ltd</v>
          </cell>
          <cell r="G8656" t="str">
            <v>Secunderabad</v>
          </cell>
        </row>
        <row r="8657">
          <cell r="E8657" t="str">
            <v>PB20INV3160</v>
          </cell>
          <cell r="F8657" t="str">
            <v>Yum Restaurants (India) Private Limited</v>
          </cell>
          <cell r="G8657" t="str">
            <v>Hyderabad</v>
          </cell>
        </row>
        <row r="8658">
          <cell r="E8658" t="str">
            <v>PB20INV3160</v>
          </cell>
          <cell r="F8658" t="str">
            <v>Yum Restaurants (India) Private Limited</v>
          </cell>
          <cell r="G8658" t="str">
            <v>Hyderabad</v>
          </cell>
        </row>
        <row r="8659">
          <cell r="E8659" t="str">
            <v>PB20INV3160</v>
          </cell>
          <cell r="F8659" t="str">
            <v>Yum Restaurants (India) Private Limited</v>
          </cell>
          <cell r="G8659" t="str">
            <v>Hyderabad</v>
          </cell>
        </row>
        <row r="8660">
          <cell r="E8660" t="str">
            <v>PB20INV3160</v>
          </cell>
          <cell r="F8660" t="str">
            <v>Yum Restaurants (India) Private Limited</v>
          </cell>
          <cell r="G8660" t="str">
            <v>Hyderabad</v>
          </cell>
        </row>
        <row r="8661">
          <cell r="E8661" t="str">
            <v>PB20INV3168</v>
          </cell>
          <cell r="F8661" t="str">
            <v>Ratnadeep Retail Pvt Ltd</v>
          </cell>
          <cell r="G8661" t="str">
            <v>Secunderabad</v>
          </cell>
        </row>
        <row r="8662">
          <cell r="E8662" t="str">
            <v>PB20INV3168</v>
          </cell>
          <cell r="F8662" t="str">
            <v>Ratnadeep Retail Pvt Ltd</v>
          </cell>
          <cell r="G8662" t="str">
            <v>Secunderabad</v>
          </cell>
        </row>
        <row r="8663">
          <cell r="E8663" t="str">
            <v>PB20INV3168</v>
          </cell>
          <cell r="F8663" t="str">
            <v>Ratnadeep Retail Pvt Ltd</v>
          </cell>
          <cell r="G8663" t="str">
            <v>Secunderabad</v>
          </cell>
        </row>
        <row r="8664">
          <cell r="E8664" t="str">
            <v>PB20INV3168</v>
          </cell>
          <cell r="F8664" t="str">
            <v>Ratnadeep Retail Pvt Ltd</v>
          </cell>
          <cell r="G8664" t="str">
            <v>Secunderabad</v>
          </cell>
        </row>
        <row r="8665">
          <cell r="E8665" t="str">
            <v>PB20INV3168</v>
          </cell>
          <cell r="F8665" t="str">
            <v>Ratnadeep Retail Pvt Ltd</v>
          </cell>
          <cell r="G8665" t="str">
            <v>Secunderabad</v>
          </cell>
        </row>
        <row r="8666">
          <cell r="E8666" t="str">
            <v>PB20INV3168</v>
          </cell>
          <cell r="F8666" t="str">
            <v>Ratnadeep Retail Pvt Ltd</v>
          </cell>
          <cell r="G8666" t="str">
            <v>Secunderabad</v>
          </cell>
        </row>
        <row r="8667">
          <cell r="E8667" t="str">
            <v>PB20INV3168</v>
          </cell>
          <cell r="F8667" t="str">
            <v>Ratnadeep Retail Pvt Ltd</v>
          </cell>
          <cell r="G8667" t="str">
            <v>Secunderabad</v>
          </cell>
        </row>
        <row r="8668">
          <cell r="E8668" t="str">
            <v>PB20INV3168</v>
          </cell>
          <cell r="F8668" t="str">
            <v>Ratnadeep Retail Pvt Ltd</v>
          </cell>
          <cell r="G8668" t="str">
            <v>Secunderabad</v>
          </cell>
        </row>
        <row r="8669">
          <cell r="E8669" t="str">
            <v>PB20INV3167</v>
          </cell>
          <cell r="F8669" t="str">
            <v>Ratnadeep Retail Pvt Ltd</v>
          </cell>
          <cell r="G8669" t="str">
            <v>Secunderabad</v>
          </cell>
        </row>
        <row r="8670">
          <cell r="E8670" t="str">
            <v>PB20INV3167</v>
          </cell>
          <cell r="F8670" t="str">
            <v>Ratnadeep Retail Pvt Ltd</v>
          </cell>
          <cell r="G8670" t="str">
            <v>Secunderabad</v>
          </cell>
        </row>
        <row r="8671">
          <cell r="E8671" t="str">
            <v>PB20INV3167</v>
          </cell>
          <cell r="F8671" t="str">
            <v>Ratnadeep Retail Pvt Ltd</v>
          </cell>
          <cell r="G8671" t="str">
            <v>Secunderabad</v>
          </cell>
        </row>
        <row r="8672">
          <cell r="E8672" t="str">
            <v>PB20INV3167</v>
          </cell>
          <cell r="F8672" t="str">
            <v>Ratnadeep Retail Pvt Ltd</v>
          </cell>
          <cell r="G8672" t="str">
            <v>Secunderabad</v>
          </cell>
        </row>
        <row r="8673">
          <cell r="E8673" t="str">
            <v>PB20INV3167</v>
          </cell>
          <cell r="F8673" t="str">
            <v>Ratnadeep Retail Pvt Ltd</v>
          </cell>
          <cell r="G8673" t="str">
            <v>Secunderabad</v>
          </cell>
        </row>
        <row r="8674">
          <cell r="E8674" t="str">
            <v>PB20INV3167</v>
          </cell>
          <cell r="F8674" t="str">
            <v>Ratnadeep Retail Pvt Ltd</v>
          </cell>
          <cell r="G8674" t="str">
            <v>Secunderabad</v>
          </cell>
        </row>
        <row r="8675">
          <cell r="E8675" t="str">
            <v>PB20INV3169</v>
          </cell>
          <cell r="F8675" t="str">
            <v>Ratnadeep Retail Pvt Ltd</v>
          </cell>
          <cell r="G8675" t="str">
            <v>Secunderabad</v>
          </cell>
        </row>
        <row r="8676">
          <cell r="E8676" t="str">
            <v>PB20INV3169</v>
          </cell>
          <cell r="F8676" t="str">
            <v>Ratnadeep Retail Pvt Ltd</v>
          </cell>
          <cell r="G8676" t="str">
            <v>Secunderabad</v>
          </cell>
        </row>
        <row r="8677">
          <cell r="E8677" t="str">
            <v>PB20INV3169</v>
          </cell>
          <cell r="F8677" t="str">
            <v>Ratnadeep Retail Pvt Ltd</v>
          </cell>
          <cell r="G8677" t="str">
            <v>Secunderabad</v>
          </cell>
        </row>
        <row r="8678">
          <cell r="E8678" t="str">
            <v>PB20INV3169</v>
          </cell>
          <cell r="F8678" t="str">
            <v>Ratnadeep Retail Pvt Ltd</v>
          </cell>
          <cell r="G8678" t="str">
            <v>Secunderabad</v>
          </cell>
        </row>
        <row r="8679">
          <cell r="E8679" t="str">
            <v>PB20INV3169</v>
          </cell>
          <cell r="F8679" t="str">
            <v>Ratnadeep Retail Pvt Ltd</v>
          </cell>
          <cell r="G8679" t="str">
            <v>Secunderabad</v>
          </cell>
        </row>
        <row r="8680">
          <cell r="E8680" t="str">
            <v>PB20INV3169</v>
          </cell>
          <cell r="F8680" t="str">
            <v>Ratnadeep Retail Pvt Ltd</v>
          </cell>
          <cell r="G8680" t="str">
            <v>Secunderabad</v>
          </cell>
        </row>
        <row r="8681">
          <cell r="E8681" t="str">
            <v>PB20INV3169</v>
          </cell>
          <cell r="F8681" t="str">
            <v>Ratnadeep Retail Pvt Ltd</v>
          </cell>
          <cell r="G8681" t="str">
            <v>Secunderabad</v>
          </cell>
        </row>
        <row r="8682">
          <cell r="E8682" t="str">
            <v>PB20INV3169</v>
          </cell>
          <cell r="F8682" t="str">
            <v>Ratnadeep Retail Pvt Ltd</v>
          </cell>
          <cell r="G8682" t="str">
            <v>Secunderabad</v>
          </cell>
        </row>
        <row r="8683">
          <cell r="E8683" t="str">
            <v>PB20INV3158</v>
          </cell>
          <cell r="F8683" t="str">
            <v>Hardcastle Restaurants Pvt Ltd</v>
          </cell>
          <cell r="G8683" t="str">
            <v>Bangalore</v>
          </cell>
        </row>
        <row r="8684">
          <cell r="E8684" t="str">
            <v>PB20INV3162</v>
          </cell>
          <cell r="F8684" t="str">
            <v>Portwell India Technology Pvt Ltd</v>
          </cell>
          <cell r="G8684" t="str">
            <v>Bangalore</v>
          </cell>
        </row>
        <row r="8685">
          <cell r="E8685" t="str">
            <v>PB20INV3162</v>
          </cell>
          <cell r="F8685" t="str">
            <v>Portwell India Technology Pvt Ltd</v>
          </cell>
          <cell r="G8685" t="str">
            <v>Bangalore</v>
          </cell>
        </row>
        <row r="8686">
          <cell r="E8686" t="str">
            <v>PB20INV3140</v>
          </cell>
          <cell r="F8686" t="str">
            <v>Hollasons Trading Company Private Limited</v>
          </cell>
          <cell r="G8686" t="str">
            <v>Bangalore</v>
          </cell>
        </row>
        <row r="8687">
          <cell r="E8687" t="str">
            <v>PB20INV3140</v>
          </cell>
          <cell r="F8687" t="str">
            <v>Hollasons Trading Company Private Limited</v>
          </cell>
          <cell r="G8687" t="str">
            <v>Bangalore</v>
          </cell>
        </row>
        <row r="8688">
          <cell r="E8688" t="str">
            <v>PB20INV3140</v>
          </cell>
          <cell r="F8688" t="str">
            <v>Hollasons Trading Company Private Limited</v>
          </cell>
          <cell r="G8688" t="str">
            <v>Bangalore</v>
          </cell>
        </row>
        <row r="8689">
          <cell r="E8689" t="str">
            <v>PB20INV3140</v>
          </cell>
          <cell r="F8689" t="str">
            <v>Hollasons Trading Company Private Limited</v>
          </cell>
          <cell r="G8689" t="str">
            <v>Bangalore</v>
          </cell>
        </row>
        <row r="8690">
          <cell r="E8690" t="str">
            <v>PB20INV3138</v>
          </cell>
          <cell r="F8690" t="str">
            <v>Tata Starbuks Pvt Ltd</v>
          </cell>
          <cell r="G8690" t="str">
            <v>Bangalore</v>
          </cell>
        </row>
        <row r="8691">
          <cell r="E8691" t="str">
            <v>PB20INV3153</v>
          </cell>
          <cell r="F8691" t="str">
            <v>Infiniti Retail Ltd</v>
          </cell>
          <cell r="G8691" t="str">
            <v>Mumbai</v>
          </cell>
        </row>
        <row r="8692">
          <cell r="E8692" t="str">
            <v>PB20INV3154</v>
          </cell>
          <cell r="F8692" t="str">
            <v>Hardcastle Restaurants Pvt Ltd</v>
          </cell>
          <cell r="G8692" t="str">
            <v>Mumbai</v>
          </cell>
        </row>
        <row r="8693">
          <cell r="E8693" t="str">
            <v>QB20INV1111</v>
          </cell>
          <cell r="F8693" t="str">
            <v>More Retail Limited</v>
          </cell>
          <cell r="G8693" t="str">
            <v>Bangalore</v>
          </cell>
        </row>
        <row r="8694">
          <cell r="E8694" t="str">
            <v>PIT20INV00074</v>
          </cell>
          <cell r="F8694" t="str">
            <v>Tata Advanced Systems Limited</v>
          </cell>
          <cell r="G8694" t="str">
            <v>Noida</v>
          </cell>
        </row>
        <row r="8695">
          <cell r="E8695" t="str">
            <v>PB20INV3173</v>
          </cell>
          <cell r="F8695" t="str">
            <v>Matrix Technologies Inc</v>
          </cell>
          <cell r="G8695" t="str">
            <v>Bangalore</v>
          </cell>
        </row>
        <row r="8696">
          <cell r="E8696" t="str">
            <v>PB20INV3194</v>
          </cell>
          <cell r="F8696" t="str">
            <v>Tata Starbuks Pvt Ltd</v>
          </cell>
          <cell r="G8696" t="str">
            <v>Thane</v>
          </cell>
        </row>
        <row r="8697">
          <cell r="E8697" t="str">
            <v>PB20INV3195</v>
          </cell>
          <cell r="F8697" t="str">
            <v>Tata Starbuks Pvt Ltd</v>
          </cell>
          <cell r="G8697" t="str">
            <v>Ahmedabad</v>
          </cell>
        </row>
        <row r="8698">
          <cell r="E8698" t="str">
            <v>PB20INV3191</v>
          </cell>
          <cell r="F8698" t="str">
            <v>Tata Starbuks Pvt Ltd</v>
          </cell>
          <cell r="G8698" t="str">
            <v>Chandigarh</v>
          </cell>
        </row>
        <row r="8699">
          <cell r="E8699" t="str">
            <v>PB20INV3190</v>
          </cell>
          <cell r="F8699" t="str">
            <v>Tata Starbuks Pvt Ltd</v>
          </cell>
          <cell r="G8699" t="str">
            <v>Mumbai</v>
          </cell>
        </row>
        <row r="8700">
          <cell r="E8700" t="str">
            <v>PB20INV3189</v>
          </cell>
          <cell r="F8700" t="str">
            <v>Tata Starbuks Pvt Ltd</v>
          </cell>
          <cell r="G8700" t="str">
            <v>Noida</v>
          </cell>
        </row>
        <row r="8701">
          <cell r="E8701" t="str">
            <v>PB20INV3188</v>
          </cell>
          <cell r="F8701" t="str">
            <v>Tata Starbuks Pvt Ltd</v>
          </cell>
          <cell r="G8701" t="str">
            <v>Hyderabad</v>
          </cell>
        </row>
        <row r="8702">
          <cell r="E8702" t="str">
            <v>PB20INV3186</v>
          </cell>
          <cell r="F8702" t="str">
            <v>Tata Starbuks Pvt Ltd</v>
          </cell>
          <cell r="G8702" t="str">
            <v>Mumbai</v>
          </cell>
        </row>
        <row r="8703">
          <cell r="E8703" t="str">
            <v>PB20INV3197</v>
          </cell>
          <cell r="F8703" t="str">
            <v>Tata Starbuks Pvt Ltd</v>
          </cell>
          <cell r="G8703" t="str">
            <v>Mumbai</v>
          </cell>
        </row>
        <row r="8704">
          <cell r="E8704" t="str">
            <v>PB20INV3196</v>
          </cell>
          <cell r="F8704" t="str">
            <v>Tata Starbuks Pvt Ltd</v>
          </cell>
          <cell r="G8704" t="str">
            <v>Mumbai</v>
          </cell>
        </row>
        <row r="8705">
          <cell r="E8705" t="str">
            <v>PB20INV3198</v>
          </cell>
          <cell r="F8705" t="str">
            <v>Tata Starbuks Pvt Ltd</v>
          </cell>
          <cell r="G8705" t="str">
            <v>Mumbai</v>
          </cell>
        </row>
        <row r="8706">
          <cell r="E8706" t="str">
            <v>PB20INV3187</v>
          </cell>
          <cell r="F8706" t="str">
            <v>Tata Starbuks Pvt Ltd</v>
          </cell>
          <cell r="G8706" t="str">
            <v>Mumbai</v>
          </cell>
        </row>
        <row r="8707">
          <cell r="E8707" t="str">
            <v>PB20INV3200</v>
          </cell>
          <cell r="F8707" t="str">
            <v>Tata Starbuks Pvt Ltd</v>
          </cell>
          <cell r="G8707" t="str">
            <v>Mumbai</v>
          </cell>
        </row>
        <row r="8708">
          <cell r="E8708" t="str">
            <v>PB20INV3201</v>
          </cell>
          <cell r="F8708" t="str">
            <v>Tata Starbuks Pvt Ltd</v>
          </cell>
          <cell r="G8708" t="str">
            <v>Kochi</v>
          </cell>
        </row>
        <row r="8709">
          <cell r="E8709" t="str">
            <v>PB20INV3178</v>
          </cell>
          <cell r="F8709" t="str">
            <v>Tata Starbuks Pvt Ltd</v>
          </cell>
          <cell r="G8709" t="str">
            <v>Bangalore</v>
          </cell>
        </row>
        <row r="8710">
          <cell r="E8710" t="str">
            <v>PB20INV3176</v>
          </cell>
          <cell r="F8710" t="str">
            <v>Tata Starbuks Pvt Ltd</v>
          </cell>
          <cell r="G8710" t="str">
            <v>Bangalore</v>
          </cell>
        </row>
        <row r="8711">
          <cell r="E8711" t="str">
            <v>PB20INV3175</v>
          </cell>
          <cell r="F8711" t="str">
            <v>Tata Starbuks Pvt Ltd</v>
          </cell>
          <cell r="G8711" t="str">
            <v>Bangalore</v>
          </cell>
        </row>
        <row r="8712">
          <cell r="E8712" t="str">
            <v>PB20INV3171</v>
          </cell>
          <cell r="F8712" t="str">
            <v>Tata Starbuks Pvt Ltd</v>
          </cell>
          <cell r="G8712" t="str">
            <v>Bangalore</v>
          </cell>
        </row>
        <row r="8713">
          <cell r="E8713" t="str">
            <v>PB20INV3177</v>
          </cell>
          <cell r="F8713" t="str">
            <v>Tata Starbuks Pvt Ltd</v>
          </cell>
          <cell r="G8713" t="str">
            <v>Bangalore</v>
          </cell>
        </row>
        <row r="8714">
          <cell r="E8714" t="str">
            <v>PB20INV3179</v>
          </cell>
          <cell r="F8714" t="str">
            <v>Tata Starbuks Pvt Ltd</v>
          </cell>
          <cell r="G8714" t="str">
            <v>Bangalore</v>
          </cell>
        </row>
        <row r="8715">
          <cell r="E8715" t="str">
            <v>PB20INV3174</v>
          </cell>
          <cell r="F8715" t="str">
            <v>Tata Starbuks Pvt Ltd</v>
          </cell>
          <cell r="G8715" t="str">
            <v>Bangalore</v>
          </cell>
        </row>
        <row r="8716">
          <cell r="E8716" t="str">
            <v>PB20INV3172</v>
          </cell>
          <cell r="F8716" t="str">
            <v>Tata Starbuks Pvt Ltd</v>
          </cell>
          <cell r="G8716" t="str">
            <v>Bangalore</v>
          </cell>
        </row>
        <row r="8717">
          <cell r="E8717" t="str">
            <v>PB20INV3206</v>
          </cell>
          <cell r="F8717" t="str">
            <v>Tata Starbuks Pvt Ltd</v>
          </cell>
          <cell r="G8717" t="str">
            <v>Mumbai</v>
          </cell>
        </row>
        <row r="8718">
          <cell r="E8718" t="str">
            <v>PB20INV3199</v>
          </cell>
          <cell r="F8718" t="str">
            <v>Tata Starbuks Pvt Ltd</v>
          </cell>
          <cell r="G8718" t="str">
            <v>Lucknow</v>
          </cell>
        </row>
        <row r="8719">
          <cell r="E8719" t="str">
            <v>PB20INV3203</v>
          </cell>
          <cell r="F8719" t="str">
            <v>Tata Starbuks Pvt Ltd</v>
          </cell>
          <cell r="G8719" t="str">
            <v>Noida</v>
          </cell>
        </row>
        <row r="8720">
          <cell r="E8720" t="str">
            <v>PB20INV3193</v>
          </cell>
          <cell r="F8720" t="str">
            <v>Tata Starbuks Pvt Ltd</v>
          </cell>
          <cell r="G8720" t="str">
            <v>Punjab</v>
          </cell>
        </row>
        <row r="8721">
          <cell r="E8721" t="str">
            <v>QBLR/NR/2021/0254</v>
          </cell>
          <cell r="F8721" t="str">
            <v>Instakart Services Private Limited</v>
          </cell>
          <cell r="G8721" t="str">
            <v>Malur</v>
          </cell>
        </row>
        <row r="8722">
          <cell r="E8722" t="str">
            <v>QBLR/NR/2021/0255</v>
          </cell>
          <cell r="F8722" t="str">
            <v>Instakart Services Private Limited</v>
          </cell>
          <cell r="G8722" t="str">
            <v>Fariabad</v>
          </cell>
        </row>
        <row r="8723">
          <cell r="E8723" t="str">
            <v>QBLR/NR/2021/0256</v>
          </cell>
          <cell r="F8723" t="str">
            <v>Instakart Services Private Limited</v>
          </cell>
          <cell r="G8723" t="str">
            <v>Hyderabad</v>
          </cell>
        </row>
        <row r="8724">
          <cell r="E8724" t="str">
            <v>PB20INV3164</v>
          </cell>
          <cell r="F8724" t="str">
            <v>Quinta Systems Pvt Ltd</v>
          </cell>
          <cell r="G8724" t="str">
            <v>Bangalore</v>
          </cell>
        </row>
        <row r="8725">
          <cell r="E8725" t="str">
            <v>PB20INV3136</v>
          </cell>
          <cell r="F8725" t="str">
            <v>Quinta Systems Pvt Ltd</v>
          </cell>
          <cell r="G8725" t="str">
            <v>Bangalore</v>
          </cell>
        </row>
        <row r="8726">
          <cell r="E8726" t="str">
            <v>PB20INV3139</v>
          </cell>
          <cell r="F8726" t="str">
            <v>Quinta Systems Pvt Ltd</v>
          </cell>
          <cell r="G8726" t="str">
            <v>Bangalore</v>
          </cell>
        </row>
        <row r="8727">
          <cell r="E8727" t="str">
            <v>PB20INV3202</v>
          </cell>
          <cell r="F8727" t="str">
            <v>Infoaccords Technologies</v>
          </cell>
          <cell r="G8727" t="str">
            <v>Chandigarh</v>
          </cell>
        </row>
        <row r="8728">
          <cell r="E8728" t="str">
            <v>PB20INV3202</v>
          </cell>
          <cell r="F8728" t="str">
            <v>Infoaccords Technologies</v>
          </cell>
          <cell r="G8728" t="str">
            <v>Chandigarh</v>
          </cell>
        </row>
        <row r="8729">
          <cell r="E8729" t="str">
            <v>PB20INV3101</v>
          </cell>
          <cell r="F8729" t="str">
            <v>Spencers Retail Limited</v>
          </cell>
          <cell r="G8729" t="str">
            <v>Karimnagar</v>
          </cell>
        </row>
        <row r="8730">
          <cell r="E8730" t="str">
            <v>PB20INV3192</v>
          </cell>
          <cell r="F8730" t="str">
            <v>Decathlon Sports India Pvt Ltd</v>
          </cell>
          <cell r="G8730" t="str">
            <v>Vishakapatnam</v>
          </cell>
        </row>
        <row r="8731">
          <cell r="E8731" t="str">
            <v>PB20INV3184</v>
          </cell>
          <cell r="F8731" t="str">
            <v>Aditya Birla Fashion and Retail Limited</v>
          </cell>
          <cell r="G8731" t="str">
            <v>Mumbai</v>
          </cell>
        </row>
        <row r="8732">
          <cell r="E8732" t="str">
            <v>PB20INV3184</v>
          </cell>
          <cell r="F8732" t="str">
            <v>Aditya Birla Fashion and Retail Limited</v>
          </cell>
          <cell r="G8732" t="str">
            <v>Mumbai</v>
          </cell>
        </row>
        <row r="8733">
          <cell r="E8733" t="str">
            <v>PB20INV3184</v>
          </cell>
          <cell r="F8733" t="str">
            <v>Aditya Birla Fashion and Retail Limited</v>
          </cell>
          <cell r="G8733" t="str">
            <v>Mumbai</v>
          </cell>
        </row>
        <row r="8734">
          <cell r="E8734" t="str">
            <v>PB20INV3184</v>
          </cell>
          <cell r="F8734" t="str">
            <v>Aditya Birla Fashion and Retail Limited</v>
          </cell>
          <cell r="G8734" t="str">
            <v>Mumbai</v>
          </cell>
        </row>
        <row r="8735">
          <cell r="E8735" t="str">
            <v>PB20INV3184</v>
          </cell>
          <cell r="F8735" t="str">
            <v>Aditya Birla Fashion and Retail Limited</v>
          </cell>
          <cell r="G8735" t="str">
            <v>Mumbai</v>
          </cell>
        </row>
        <row r="8736">
          <cell r="E8736" t="str">
            <v>PB20INV3184</v>
          </cell>
          <cell r="F8736" t="str">
            <v>Aditya Birla Fashion and Retail Limited</v>
          </cell>
          <cell r="G8736" t="str">
            <v>Mumbai</v>
          </cell>
        </row>
        <row r="8737">
          <cell r="E8737" t="str">
            <v>PB20INV3184</v>
          </cell>
          <cell r="F8737" t="str">
            <v>Aditya Birla Fashion and Retail Limited</v>
          </cell>
          <cell r="G8737" t="str">
            <v>Mumbai</v>
          </cell>
        </row>
        <row r="8738">
          <cell r="E8738" t="str">
            <v>PB20INV3184</v>
          </cell>
          <cell r="F8738" t="str">
            <v>Aditya Birla Fashion and Retail Limited</v>
          </cell>
          <cell r="G8738" t="str">
            <v>Mumbai</v>
          </cell>
        </row>
        <row r="8739">
          <cell r="E8739" t="str">
            <v>PB20INV3182</v>
          </cell>
          <cell r="F8739" t="str">
            <v>Shree Bhavani Enterprise</v>
          </cell>
          <cell r="G8739" t="str">
            <v>Mumbai</v>
          </cell>
        </row>
        <row r="8740">
          <cell r="E8740" t="str">
            <v>PB20INV3182</v>
          </cell>
          <cell r="F8740" t="str">
            <v>Shree Bhavani Enterprise</v>
          </cell>
          <cell r="G8740" t="str">
            <v>Mumbai</v>
          </cell>
        </row>
        <row r="8741">
          <cell r="E8741" t="str">
            <v>PB20INV3183</v>
          </cell>
          <cell r="F8741" t="str">
            <v>Reliance Retail Limited</v>
          </cell>
          <cell r="G8741" t="str">
            <v>Delhi</v>
          </cell>
        </row>
        <row r="8742">
          <cell r="E8742" t="str">
            <v>PB20INV3181</v>
          </cell>
          <cell r="F8742" t="str">
            <v>Bhurmal Bhagirath</v>
          </cell>
          <cell r="G8742" t="str">
            <v>Jaipur</v>
          </cell>
        </row>
        <row r="8743">
          <cell r="E8743" t="str">
            <v>PB20INV3181</v>
          </cell>
          <cell r="F8743" t="str">
            <v>Bhurmal Bhagirath</v>
          </cell>
          <cell r="G8743" t="str">
            <v>Jaipur</v>
          </cell>
        </row>
        <row r="8744">
          <cell r="E8744" t="str">
            <v>PB20INV3180</v>
          </cell>
          <cell r="F8744" t="str">
            <v>Classic Technologies</v>
          </cell>
          <cell r="G8744" t="str">
            <v>Bangalore</v>
          </cell>
        </row>
        <row r="8745">
          <cell r="E8745" t="str">
            <v>PB20INV3180</v>
          </cell>
          <cell r="F8745" t="str">
            <v>Classic Technologies</v>
          </cell>
          <cell r="G8745" t="str">
            <v>Bangalore</v>
          </cell>
        </row>
        <row r="8746">
          <cell r="E8746" t="str">
            <v>PB20INV3170</v>
          </cell>
          <cell r="F8746" t="str">
            <v>Lifestyle International Pvt Ltd</v>
          </cell>
          <cell r="G8746" t="str">
            <v>Howarh</v>
          </cell>
        </row>
        <row r="8747">
          <cell r="E8747" t="str">
            <v>PB20INV3170</v>
          </cell>
          <cell r="F8747" t="str">
            <v>Lifestyle International Pvt Ltd</v>
          </cell>
          <cell r="G8747" t="str">
            <v>Howarh</v>
          </cell>
        </row>
        <row r="8748">
          <cell r="E8748" t="str">
            <v>PB20INV3170</v>
          </cell>
          <cell r="F8748" t="str">
            <v>Lifestyle International Pvt Ltd</v>
          </cell>
          <cell r="G8748" t="str">
            <v>Howarh</v>
          </cell>
        </row>
        <row r="8749">
          <cell r="E8749" t="str">
            <v>PB20INV3170</v>
          </cell>
          <cell r="F8749" t="str">
            <v>Lifestyle International Pvt Ltd</v>
          </cell>
          <cell r="G8749" t="str">
            <v>Howarh</v>
          </cell>
        </row>
        <row r="8750">
          <cell r="E8750" t="str">
            <v>PB20INV3170</v>
          </cell>
          <cell r="F8750" t="str">
            <v>Lifestyle International Pvt Ltd</v>
          </cell>
          <cell r="G8750" t="str">
            <v>Howarh</v>
          </cell>
        </row>
        <row r="8751">
          <cell r="E8751" t="str">
            <v>PB20INV3170</v>
          </cell>
          <cell r="F8751" t="str">
            <v>Lifestyle International Pvt Ltd</v>
          </cell>
          <cell r="G8751" t="str">
            <v>Howarh</v>
          </cell>
        </row>
        <row r="8752">
          <cell r="E8752" t="str">
            <v>PB20INV3170</v>
          </cell>
          <cell r="F8752" t="str">
            <v>Lifestyle International Pvt Ltd</v>
          </cell>
          <cell r="G8752" t="str">
            <v>Howarh</v>
          </cell>
        </row>
        <row r="8753">
          <cell r="E8753" t="str">
            <v>PB20INV3170</v>
          </cell>
          <cell r="F8753" t="str">
            <v>Lifestyle International Pvt Ltd</v>
          </cell>
          <cell r="G8753" t="str">
            <v>Howarh</v>
          </cell>
        </row>
        <row r="8754">
          <cell r="E8754" t="str">
            <v>PB20INV3170</v>
          </cell>
          <cell r="F8754" t="str">
            <v>Lifestyle International Pvt Ltd</v>
          </cell>
          <cell r="G8754" t="str">
            <v>Howarh</v>
          </cell>
        </row>
        <row r="8755">
          <cell r="E8755" t="str">
            <v>PB20INV3170</v>
          </cell>
          <cell r="F8755" t="str">
            <v>Lifestyle International Pvt Ltd</v>
          </cell>
          <cell r="G8755" t="str">
            <v>Howarh</v>
          </cell>
        </row>
        <row r="8756">
          <cell r="E8756" t="str">
            <v>PB20INV3170</v>
          </cell>
          <cell r="F8756" t="str">
            <v>Lifestyle International Pvt Ltd</v>
          </cell>
          <cell r="G8756" t="str">
            <v>Howarh</v>
          </cell>
        </row>
        <row r="8757">
          <cell r="E8757" t="str">
            <v>PB20INV3185</v>
          </cell>
          <cell r="F8757" t="str">
            <v>Supreme Computers India (P) Ltd</v>
          </cell>
          <cell r="G8757" t="str">
            <v>Chennai</v>
          </cell>
        </row>
        <row r="8758">
          <cell r="E8758" t="str">
            <v>PB20INV3185</v>
          </cell>
          <cell r="F8758" t="str">
            <v>Supreme Computers India (P) Ltd</v>
          </cell>
          <cell r="G8758" t="str">
            <v>Chennai</v>
          </cell>
        </row>
        <row r="8759">
          <cell r="E8759" t="str">
            <v>PB20INV3185</v>
          </cell>
          <cell r="F8759" t="str">
            <v>Supreme Computers India (P) Ltd</v>
          </cell>
          <cell r="G8759" t="str">
            <v>Chennai</v>
          </cell>
        </row>
        <row r="8760">
          <cell r="E8760" t="str">
            <v>PB20INV3205</v>
          </cell>
          <cell r="F8760" t="str">
            <v>Reliance Retail Limited</v>
          </cell>
          <cell r="G8760" t="str">
            <v>Mumbai</v>
          </cell>
        </row>
        <row r="8761">
          <cell r="E8761" t="str">
            <v>QB20INV1112</v>
          </cell>
          <cell r="F8761" t="str">
            <v>The Gourmet Food</v>
          </cell>
          <cell r="G8761" t="str">
            <v>Bangalore</v>
          </cell>
        </row>
        <row r="8762">
          <cell r="E8762" t="str">
            <v>PB20DC0025</v>
          </cell>
          <cell r="F8762" t="str">
            <v>Yum Restaurants (India) Private Limited</v>
          </cell>
          <cell r="G8762" t="str">
            <v>Hyderabad</v>
          </cell>
        </row>
        <row r="8763">
          <cell r="E8763" t="str">
            <v>PB20DC0025</v>
          </cell>
          <cell r="F8763" t="str">
            <v>Yum Restaurants (India) Private Limited</v>
          </cell>
          <cell r="G8763" t="str">
            <v>Hyderabad</v>
          </cell>
        </row>
        <row r="8764">
          <cell r="E8764" t="str">
            <v>PB20INV3223</v>
          </cell>
          <cell r="F8764" t="str">
            <v>Smart Solutions/Samriddi Barcodes &amp; Design Studio</v>
          </cell>
          <cell r="G8764" t="str">
            <v>Agra</v>
          </cell>
        </row>
        <row r="8765">
          <cell r="E8765" t="str">
            <v>PB20INV3223</v>
          </cell>
          <cell r="F8765" t="str">
            <v>Smart Solutions/Samriddi Barcodes &amp; Design Studio</v>
          </cell>
          <cell r="G8765" t="str">
            <v>Agra</v>
          </cell>
        </row>
        <row r="8766">
          <cell r="E8766" t="str">
            <v>PB20INV3212</v>
          </cell>
          <cell r="F8766" t="str">
            <v>Hollasons Trading Company Private Limited</v>
          </cell>
          <cell r="G8766" t="str">
            <v>Bangalore</v>
          </cell>
        </row>
        <row r="8767">
          <cell r="E8767" t="str">
            <v>PB20INV3208</v>
          </cell>
          <cell r="F8767" t="str">
            <v>Trent Hypermarket Private limited</v>
          </cell>
          <cell r="G8767" t="str">
            <v>Bangalore</v>
          </cell>
        </row>
        <row r="8768">
          <cell r="E8768" t="str">
            <v>PB20INV3209</v>
          </cell>
          <cell r="F8768" t="str">
            <v>Fiora Hypermarket Limited</v>
          </cell>
          <cell r="G8768" t="str">
            <v>Ahmedabad</v>
          </cell>
        </row>
        <row r="8769">
          <cell r="E8769" t="str">
            <v>PB20INV3207</v>
          </cell>
          <cell r="F8769" t="str">
            <v>Trent Limited</v>
          </cell>
          <cell r="G8769" t="str">
            <v>Thiruvallur</v>
          </cell>
        </row>
        <row r="8770">
          <cell r="E8770" t="str">
            <v>PB20INV3204</v>
          </cell>
          <cell r="F8770" t="str">
            <v>Infoaccords Technologies/Delta IT Network Pvt Ltd</v>
          </cell>
          <cell r="G8770" t="str">
            <v>Gurgaon</v>
          </cell>
        </row>
        <row r="8771">
          <cell r="E8771" t="str">
            <v>PB20INV3204</v>
          </cell>
          <cell r="F8771" t="str">
            <v>Infoaccords Technologies/Delta IT Network Pvt Ltd</v>
          </cell>
          <cell r="G8771" t="str">
            <v>Gurgaon</v>
          </cell>
        </row>
        <row r="8772">
          <cell r="E8772" t="str">
            <v>PB20INV3210</v>
          </cell>
          <cell r="F8772" t="str">
            <v>THPL Support Services Limited</v>
          </cell>
          <cell r="G8772" t="str">
            <v>Vapi</v>
          </cell>
        </row>
        <row r="8773">
          <cell r="E8773" t="str">
            <v>PB20INV3217</v>
          </cell>
          <cell r="F8773" t="str">
            <v>Aegis Infoware Private Limited</v>
          </cell>
          <cell r="G8773" t="str">
            <v>Ahmedabad</v>
          </cell>
        </row>
        <row r="8774">
          <cell r="E8774" t="str">
            <v>PB20INV3213</v>
          </cell>
          <cell r="F8774" t="str">
            <v>Reliance Retail Limited</v>
          </cell>
          <cell r="G8774" t="str">
            <v>Andheri</v>
          </cell>
        </row>
        <row r="8775">
          <cell r="E8775" t="str">
            <v>PB20INV3219</v>
          </cell>
          <cell r="F8775" t="str">
            <v xml:space="preserve">Ashlin Services </v>
          </cell>
          <cell r="G8775" t="str">
            <v>Fariabad</v>
          </cell>
        </row>
        <row r="8776">
          <cell r="E8776" t="str">
            <v>PB20INV3219</v>
          </cell>
          <cell r="F8776" t="str">
            <v xml:space="preserve">Ashlin Services </v>
          </cell>
          <cell r="G8776" t="str">
            <v>Fariabad</v>
          </cell>
        </row>
        <row r="8777">
          <cell r="E8777" t="str">
            <v>PB20INV3214</v>
          </cell>
          <cell r="F8777" t="str">
            <v>Tata Starbuks Pvt Ltd</v>
          </cell>
          <cell r="G8777" t="str">
            <v>Mumbai</v>
          </cell>
        </row>
        <row r="8778">
          <cell r="E8778" t="str">
            <v>PB20INV3224</v>
          </cell>
          <cell r="F8778" t="str">
            <v>Tata Starbuks Pvt Ltd</v>
          </cell>
          <cell r="G8778" t="str">
            <v>Bangalore</v>
          </cell>
        </row>
        <row r="8779">
          <cell r="E8779" t="str">
            <v>PB20INV3215</v>
          </cell>
          <cell r="F8779" t="str">
            <v>Tata Starbuks Pvt Ltd</v>
          </cell>
          <cell r="G8779" t="str">
            <v>Mumbai</v>
          </cell>
        </row>
        <row r="8780">
          <cell r="E8780" t="str">
            <v>PB20INV3222</v>
          </cell>
          <cell r="F8780" t="str">
            <v>Tata Starbuks Pvt Ltd</v>
          </cell>
          <cell r="G8780" t="str">
            <v>Mumbai</v>
          </cell>
        </row>
        <row r="8781">
          <cell r="E8781" t="str">
            <v>PB20INV3220</v>
          </cell>
          <cell r="F8781" t="str">
            <v>Tata Starbuks Pvt Ltd</v>
          </cell>
          <cell r="G8781" t="str">
            <v>Bangalore</v>
          </cell>
        </row>
        <row r="8782">
          <cell r="E8782" t="str">
            <v>PB20INV3216</v>
          </cell>
          <cell r="F8782" t="str">
            <v>Tata Starbuks Pvt Ltd</v>
          </cell>
          <cell r="G8782" t="str">
            <v>Bangalore</v>
          </cell>
        </row>
        <row r="8783">
          <cell r="E8783" t="str">
            <v>PB20INV3221</v>
          </cell>
          <cell r="F8783" t="str">
            <v>Tata Starbuks Pvt Ltd</v>
          </cell>
          <cell r="G8783" t="str">
            <v>Bangalore</v>
          </cell>
        </row>
        <row r="8784">
          <cell r="E8784" t="str">
            <v>PB20INV3226</v>
          </cell>
          <cell r="F8784" t="str">
            <v>Hardcastle Restaurants Pvt Ltd</v>
          </cell>
          <cell r="G8784" t="str">
            <v>Bangalore</v>
          </cell>
        </row>
        <row r="8785">
          <cell r="E8785" t="str">
            <v>PB20INV3226</v>
          </cell>
          <cell r="F8785" t="str">
            <v>Hardcastle Restaurants Pvt Ltd</v>
          </cell>
          <cell r="G8785" t="str">
            <v>Bangalore</v>
          </cell>
        </row>
        <row r="8786">
          <cell r="E8786" t="str">
            <v>PB20INV3227</v>
          </cell>
          <cell r="F8786" t="str">
            <v>Trent Hypermarket Private limited</v>
          </cell>
          <cell r="G8786" t="str">
            <v>Mumbai</v>
          </cell>
        </row>
        <row r="8787">
          <cell r="E8787" t="str">
            <v>PB20INV3228</v>
          </cell>
          <cell r="F8787" t="str">
            <v>Trent Hypermarket Private limited</v>
          </cell>
          <cell r="G8787" t="str">
            <v>Mumbai</v>
          </cell>
        </row>
        <row r="8788">
          <cell r="E8788" t="str">
            <v>PB20INV3229</v>
          </cell>
          <cell r="F8788" t="str">
            <v>Trent Limited</v>
          </cell>
          <cell r="G8788" t="str">
            <v>Chennai</v>
          </cell>
        </row>
        <row r="8789">
          <cell r="E8789" t="str">
            <v>PB20INV3231</v>
          </cell>
          <cell r="F8789" t="str">
            <v>Trent Limited</v>
          </cell>
          <cell r="G8789" t="str">
            <v>Pune</v>
          </cell>
        </row>
        <row r="8790">
          <cell r="E8790" t="str">
            <v>PB20INV3230</v>
          </cell>
          <cell r="F8790" t="str">
            <v>Trent Limited</v>
          </cell>
          <cell r="G8790" t="str">
            <v>Ranchi</v>
          </cell>
        </row>
        <row r="8791">
          <cell r="E8791" t="str">
            <v>PB20INV3233</v>
          </cell>
          <cell r="F8791" t="str">
            <v>Trent Limited</v>
          </cell>
          <cell r="G8791" t="str">
            <v>Thane</v>
          </cell>
        </row>
        <row r="8792">
          <cell r="E8792" t="str">
            <v>PB20INV3233</v>
          </cell>
          <cell r="F8792" t="str">
            <v>Trent Limited</v>
          </cell>
          <cell r="G8792" t="str">
            <v>Thane</v>
          </cell>
        </row>
        <row r="8793">
          <cell r="E8793" t="str">
            <v>PB20INV3234</v>
          </cell>
          <cell r="F8793" t="str">
            <v>Trent Limited</v>
          </cell>
          <cell r="G8793" t="str">
            <v>Fariabad</v>
          </cell>
        </row>
        <row r="8794">
          <cell r="E8794" t="str">
            <v>PB20INV3234</v>
          </cell>
          <cell r="F8794" t="str">
            <v>Trent Limited</v>
          </cell>
          <cell r="G8794" t="str">
            <v>Fariabad</v>
          </cell>
        </row>
        <row r="8795">
          <cell r="E8795" t="str">
            <v>QB20INV1113</v>
          </cell>
          <cell r="F8795" t="str">
            <v>Procter &amp; Gamble Home Products Private Limited</v>
          </cell>
          <cell r="G8795" t="str">
            <v>Kothur Mandal</v>
          </cell>
        </row>
        <row r="8796">
          <cell r="E8796" t="str">
            <v>QB20INV1113</v>
          </cell>
          <cell r="F8796" t="str">
            <v>Procter &amp; Gamble Home Products Private Limited</v>
          </cell>
          <cell r="G8796" t="str">
            <v>Kothur Mandal</v>
          </cell>
        </row>
        <row r="8797">
          <cell r="E8797" t="str">
            <v>QB20INV1114</v>
          </cell>
          <cell r="F8797" t="str">
            <v>More Retail Limited</v>
          </cell>
          <cell r="G8797" t="str">
            <v>Bangalore</v>
          </cell>
        </row>
        <row r="8798">
          <cell r="E8798" t="str">
            <v>QBLR/DEMO/OUT/0322</v>
          </cell>
          <cell r="F8798" t="str">
            <v>Quinta Systems Pvt Ltd</v>
          </cell>
          <cell r="G8798" t="str">
            <v>Mumbai</v>
          </cell>
        </row>
        <row r="8799">
          <cell r="E8799" t="str">
            <v>PB20INV3225</v>
          </cell>
          <cell r="F8799" t="str">
            <v>Marca Retail LLP</v>
          </cell>
          <cell r="G8799" t="str">
            <v>Kozhikode</v>
          </cell>
        </row>
        <row r="8800">
          <cell r="E8800" t="str">
            <v>PB20INV3225</v>
          </cell>
          <cell r="F8800" t="str">
            <v>Marca Retail LLP</v>
          </cell>
          <cell r="G8800" t="str">
            <v>Kozhikode</v>
          </cell>
        </row>
        <row r="8801">
          <cell r="E8801" t="str">
            <v>BLR/DEMO/OUT/10761</v>
          </cell>
          <cell r="F8801" t="str">
            <v>PricewaterhouseCoopers Private Limited</v>
          </cell>
          <cell r="G8801" t="str">
            <v>Ahmedabad</v>
          </cell>
        </row>
        <row r="8802">
          <cell r="E8802" t="str">
            <v>BLR/DEMO/OUT/10761</v>
          </cell>
          <cell r="F8802" t="str">
            <v>PricewaterhouseCoopers Private Limited</v>
          </cell>
          <cell r="G8802" t="str">
            <v>Ahmedabad</v>
          </cell>
        </row>
        <row r="8803">
          <cell r="E8803" t="str">
            <v>BLR/DEMO/OUT/10761</v>
          </cell>
          <cell r="F8803" t="str">
            <v>PricewaterhouseCoopers Private Limited</v>
          </cell>
          <cell r="G8803" t="str">
            <v>Ahmedabad</v>
          </cell>
        </row>
        <row r="8804">
          <cell r="E8804" t="str">
            <v>BLR/DEMO/OUT/10761</v>
          </cell>
          <cell r="F8804" t="str">
            <v>PricewaterhouseCoopers Private Limited</v>
          </cell>
          <cell r="G8804" t="str">
            <v>Ahmedabad</v>
          </cell>
        </row>
        <row r="8805">
          <cell r="E8805" t="str">
            <v>BLR/DEMO/OUT/10761</v>
          </cell>
          <cell r="F8805" t="str">
            <v>PricewaterhouseCoopers Private Limited</v>
          </cell>
          <cell r="G8805" t="str">
            <v>Ahmedabad</v>
          </cell>
        </row>
        <row r="8806">
          <cell r="E8806" t="str">
            <v>PB20INV3211</v>
          </cell>
          <cell r="F8806" t="str">
            <v>Paramount Office Systems Pvt Ltd</v>
          </cell>
          <cell r="G8806" t="str">
            <v>Vishakapatnam</v>
          </cell>
        </row>
        <row r="8807">
          <cell r="E8807" t="str">
            <v>PB20INV3211</v>
          </cell>
          <cell r="F8807" t="str">
            <v>Paramount Office Systems Pvt Ltd</v>
          </cell>
          <cell r="G8807" t="str">
            <v>Vishakapatnam</v>
          </cell>
        </row>
        <row r="8808">
          <cell r="E8808" t="str">
            <v>PB20INV3211</v>
          </cell>
          <cell r="F8808" t="str">
            <v>Paramount Office Systems Pvt Ltd</v>
          </cell>
          <cell r="G8808" t="str">
            <v>Vishakapatnam</v>
          </cell>
        </row>
        <row r="8809">
          <cell r="E8809" t="str">
            <v>PB20INV3211</v>
          </cell>
          <cell r="F8809" t="str">
            <v>Paramount Office Systems Pvt Ltd</v>
          </cell>
          <cell r="G8809" t="str">
            <v>Vishakapatnam</v>
          </cell>
        </row>
        <row r="8810">
          <cell r="E8810" t="str">
            <v>PB20INV3235</v>
          </cell>
          <cell r="F8810" t="str">
            <v xml:space="preserve">Shanaya Infosystems </v>
          </cell>
          <cell r="G8810" t="str">
            <v>Lucknow</v>
          </cell>
        </row>
        <row r="8811">
          <cell r="E8811" t="str">
            <v>PB20INV3235</v>
          </cell>
          <cell r="F8811" t="str">
            <v xml:space="preserve">Shanaya Infosystems </v>
          </cell>
          <cell r="G8811" t="str">
            <v>Lucknow</v>
          </cell>
        </row>
        <row r="8812">
          <cell r="E8812" t="str">
            <v>BLR/NR/2021/0305</v>
          </cell>
          <cell r="F8812" t="str">
            <v>Posiflex Technology Inc</v>
          </cell>
          <cell r="G8812" t="str">
            <v>Taiwan</v>
          </cell>
        </row>
        <row r="8813">
          <cell r="E8813" t="str">
            <v>PB20INV3240</v>
          </cell>
          <cell r="F8813" t="str">
            <v>Burger King India Pvt Ltd</v>
          </cell>
          <cell r="G8813" t="str">
            <v>Bangalore</v>
          </cell>
        </row>
        <row r="8814">
          <cell r="E8814" t="str">
            <v>PB20INV3237</v>
          </cell>
          <cell r="F8814" t="str">
            <v>K Square Foods &amp; Healthcare</v>
          </cell>
          <cell r="G8814" t="str">
            <v>Dombivali</v>
          </cell>
        </row>
        <row r="8815">
          <cell r="E8815" t="str">
            <v>PB20INV3237</v>
          </cell>
          <cell r="F8815" t="str">
            <v>K Square Foods &amp; Healthcare</v>
          </cell>
          <cell r="G8815" t="str">
            <v>Dombivali</v>
          </cell>
        </row>
        <row r="8816">
          <cell r="E8816" t="str">
            <v>PB20INV3237</v>
          </cell>
          <cell r="F8816" t="str">
            <v>K Square Foods &amp; Healthcare</v>
          </cell>
          <cell r="G8816" t="str">
            <v>Dombivali</v>
          </cell>
        </row>
        <row r="8817">
          <cell r="E8817" t="str">
            <v>PB20INV3246</v>
          </cell>
          <cell r="F8817" t="str">
            <v>Hardcastle Restaurants Pvt Ltd</v>
          </cell>
          <cell r="G8817" t="str">
            <v>Bangalore</v>
          </cell>
        </row>
        <row r="8818">
          <cell r="E8818" t="str">
            <v>PB20INV3245</v>
          </cell>
          <cell r="F8818" t="str">
            <v>Hardcastle Restaurants Pvt Ltd</v>
          </cell>
          <cell r="G8818" t="str">
            <v>Bangalore</v>
          </cell>
        </row>
        <row r="8819">
          <cell r="E8819" t="str">
            <v>QB20INV1116</v>
          </cell>
          <cell r="F8819" t="str">
            <v>Building control solutions India Pvt Ltd</v>
          </cell>
          <cell r="G8819" t="str">
            <v>Bangalore</v>
          </cell>
        </row>
        <row r="8820">
          <cell r="E8820" t="str">
            <v>QB20INV1116</v>
          </cell>
          <cell r="F8820" t="str">
            <v>Building control solutions India Pvt Ltd</v>
          </cell>
          <cell r="G8820" t="str">
            <v>Bangalore</v>
          </cell>
        </row>
        <row r="8821">
          <cell r="E8821" t="str">
            <v>QB20INV1116</v>
          </cell>
          <cell r="F8821" t="str">
            <v>Building control solutions India Pvt Ltd</v>
          </cell>
          <cell r="G8821" t="str">
            <v>Bangalore</v>
          </cell>
        </row>
        <row r="8822">
          <cell r="E8822" t="str">
            <v>PB20INV3241</v>
          </cell>
          <cell r="F8822" t="str">
            <v>Quinta Systems Pvt Ltd</v>
          </cell>
          <cell r="G8822" t="str">
            <v>Bangalore</v>
          </cell>
        </row>
        <row r="8823">
          <cell r="E8823" t="str">
            <v>PB20INV3241</v>
          </cell>
          <cell r="F8823" t="str">
            <v>Quinta Systems Pvt Ltd</v>
          </cell>
          <cell r="G8823" t="str">
            <v>Bangalore</v>
          </cell>
        </row>
        <row r="8824">
          <cell r="E8824" t="str">
            <v>PB20INV3241</v>
          </cell>
          <cell r="F8824" t="str">
            <v>Quinta Systems Pvt Ltd</v>
          </cell>
          <cell r="G8824" t="str">
            <v>Bangalore</v>
          </cell>
        </row>
        <row r="8825">
          <cell r="E8825" t="str">
            <v>PB20INV3241</v>
          </cell>
          <cell r="F8825" t="str">
            <v>Quinta Systems Pvt Ltd</v>
          </cell>
          <cell r="G8825" t="str">
            <v>Bangalore</v>
          </cell>
        </row>
        <row r="8826">
          <cell r="E8826" t="str">
            <v>PB20INV3241</v>
          </cell>
          <cell r="F8826" t="str">
            <v>Quinta Systems Pvt Ltd</v>
          </cell>
          <cell r="G8826" t="str">
            <v>Bangalore</v>
          </cell>
        </row>
        <row r="8827">
          <cell r="E8827" t="str">
            <v>PB20INV3239</v>
          </cell>
          <cell r="F8827" t="str">
            <v>Equinox India Enterprises</v>
          </cell>
          <cell r="G8827" t="str">
            <v>Goa</v>
          </cell>
        </row>
        <row r="8828">
          <cell r="E8828" t="str">
            <v>PB20INV3239</v>
          </cell>
          <cell r="F8828" t="str">
            <v>Equinox India Enterprises</v>
          </cell>
          <cell r="G8828" t="str">
            <v>Goa</v>
          </cell>
        </row>
        <row r="8829">
          <cell r="E8829" t="str">
            <v>QBLR/NR/2021/0247</v>
          </cell>
          <cell r="F8829" t="str">
            <v>Instakart Services Private Limited</v>
          </cell>
          <cell r="G8829" t="str">
            <v>Howarh</v>
          </cell>
        </row>
        <row r="8830">
          <cell r="E8830" t="str">
            <v>QB20INV1118</v>
          </cell>
          <cell r="F8830" t="str">
            <v>Procter &amp; Gamble Home Products Private Limited</v>
          </cell>
          <cell r="G8830" t="str">
            <v>Mandideep</v>
          </cell>
        </row>
        <row r="8831">
          <cell r="E8831" t="str">
            <v>QB20INV1129</v>
          </cell>
          <cell r="F8831" t="str">
            <v>99RPM WEB PRIVATE LIMITED</v>
          </cell>
          <cell r="G8831" t="str">
            <v>Pune</v>
          </cell>
        </row>
        <row r="8832">
          <cell r="E8832" t="str">
            <v>PB20INV3238</v>
          </cell>
          <cell r="F8832" t="str">
            <v>Spencers Retail Limited</v>
          </cell>
          <cell r="G8832" t="str">
            <v>Sonapur</v>
          </cell>
        </row>
        <row r="8833">
          <cell r="E8833" t="str">
            <v>PB20INV3238</v>
          </cell>
          <cell r="F8833" t="str">
            <v>Spencers Retail Limited</v>
          </cell>
          <cell r="G8833" t="str">
            <v>Sonapur</v>
          </cell>
        </row>
        <row r="8834">
          <cell r="E8834" t="str">
            <v>PB20INV3236</v>
          </cell>
          <cell r="F8834" t="str">
            <v>Equinox India Enterprises</v>
          </cell>
          <cell r="G8834" t="str">
            <v>Goa</v>
          </cell>
        </row>
        <row r="8835">
          <cell r="E8835" t="str">
            <v>PB20INV3236</v>
          </cell>
          <cell r="F8835" t="str">
            <v>Equinox India Enterprises</v>
          </cell>
          <cell r="G8835" t="str">
            <v>Goa</v>
          </cell>
        </row>
        <row r="8836">
          <cell r="E8836" t="str">
            <v>PB20INV3242</v>
          </cell>
          <cell r="F8836" t="str">
            <v>Odyssey Computer Services P Ltd</v>
          </cell>
          <cell r="G8836" t="str">
            <v>Kolkata</v>
          </cell>
        </row>
        <row r="8837">
          <cell r="E8837" t="str">
            <v>PB20INV3243</v>
          </cell>
          <cell r="F8837" t="str">
            <v>Odyssey Computer Services P Ltd</v>
          </cell>
          <cell r="G8837" t="str">
            <v>Kolkata</v>
          </cell>
        </row>
        <row r="8838">
          <cell r="E8838" t="str">
            <v>PB20INV3243</v>
          </cell>
          <cell r="F8838" t="str">
            <v>Odyssey Computer Services P Ltd</v>
          </cell>
          <cell r="G8838" t="str">
            <v>Kolkata</v>
          </cell>
        </row>
        <row r="8839">
          <cell r="E8839" t="str">
            <v>PB20INV3243</v>
          </cell>
          <cell r="F8839" t="str">
            <v>Odyssey Computer Services P Ltd</v>
          </cell>
          <cell r="G8839" t="str">
            <v>Kolkata</v>
          </cell>
        </row>
        <row r="8840">
          <cell r="E8840" t="str">
            <v>PB20INV3243</v>
          </cell>
          <cell r="F8840" t="str">
            <v>Odyssey Computer Services P Ltd</v>
          </cell>
          <cell r="G8840" t="str">
            <v>Kolkata</v>
          </cell>
        </row>
        <row r="8841">
          <cell r="E8841" t="str">
            <v>PB20INV3244</v>
          </cell>
          <cell r="F8841" t="str">
            <v>Hardcastle Restaurants Pvt Ltd</v>
          </cell>
          <cell r="G8841" t="str">
            <v>Thane</v>
          </cell>
        </row>
        <row r="8842">
          <cell r="E8842" t="str">
            <v>PB20INV3244</v>
          </cell>
          <cell r="F8842" t="str">
            <v>Hardcastle Restaurants Pvt Ltd</v>
          </cell>
          <cell r="G8842" t="str">
            <v>Thane</v>
          </cell>
        </row>
        <row r="8843">
          <cell r="E8843" t="str">
            <v>PB20INV3244</v>
          </cell>
          <cell r="F8843" t="str">
            <v>Hardcastle Restaurants Pvt Ltd</v>
          </cell>
          <cell r="G8843" t="str">
            <v>Thane</v>
          </cell>
        </row>
        <row r="8844">
          <cell r="E8844" t="str">
            <v>PB20INV3247</v>
          </cell>
          <cell r="F8844" t="str">
            <v>Supreme Computers India (P) Ltd</v>
          </cell>
          <cell r="G8844" t="str">
            <v>Coimbatore</v>
          </cell>
        </row>
        <row r="8845">
          <cell r="E8845" t="str">
            <v>PB20INV3247</v>
          </cell>
          <cell r="F8845" t="str">
            <v>Supreme Computers India (P) Ltd</v>
          </cell>
          <cell r="G8845" t="str">
            <v>Coimbatore</v>
          </cell>
        </row>
        <row r="8846">
          <cell r="E8846" t="str">
            <v>PB20INV3247</v>
          </cell>
          <cell r="F8846" t="str">
            <v>Supreme Computers India (P) Ltd</v>
          </cell>
          <cell r="G8846" t="str">
            <v>Coimbatore</v>
          </cell>
        </row>
        <row r="8847">
          <cell r="E8847" t="str">
            <v>PB20INV3247</v>
          </cell>
          <cell r="F8847" t="str">
            <v>Supreme Computers India (P) Ltd</v>
          </cell>
          <cell r="G8847" t="str">
            <v>Coimbatore</v>
          </cell>
        </row>
        <row r="8848">
          <cell r="E8848" t="str">
            <v>PB20INV3247</v>
          </cell>
          <cell r="F8848" t="str">
            <v>Supreme Computers India (P) Ltd</v>
          </cell>
          <cell r="G8848" t="str">
            <v>Coimbatore</v>
          </cell>
        </row>
        <row r="8849">
          <cell r="E8849" t="str">
            <v>PB20INV3247</v>
          </cell>
          <cell r="F8849" t="str">
            <v>Supreme Computers India (P) Ltd</v>
          </cell>
          <cell r="G8849" t="str">
            <v>Coimbatore</v>
          </cell>
        </row>
        <row r="8850">
          <cell r="E8850" t="str">
            <v>PB20INV3247</v>
          </cell>
          <cell r="F8850" t="str">
            <v>Supreme Computers India (P) Ltd</v>
          </cell>
          <cell r="G8850" t="str">
            <v>Coimbatore</v>
          </cell>
        </row>
        <row r="8851">
          <cell r="E8851" t="str">
            <v>PB20INV3247</v>
          </cell>
          <cell r="F8851" t="str">
            <v>Supreme Computers India (P) Ltd</v>
          </cell>
          <cell r="G8851" t="str">
            <v>Coimbatore</v>
          </cell>
        </row>
        <row r="8852">
          <cell r="E8852" t="str">
            <v>PB20STKOUT00065</v>
          </cell>
          <cell r="F8852" t="str">
            <v>Posiflex Technology India Pvt ltd</v>
          </cell>
          <cell r="G8852" t="str">
            <v>Secunderabad</v>
          </cell>
        </row>
        <row r="8853">
          <cell r="E8853" t="str">
            <v>QB20INV1130</v>
          </cell>
          <cell r="F8853" t="str">
            <v xml:space="preserve">AvvashyaCCI Logistics </v>
          </cell>
          <cell r="G8853" t="str">
            <v>Gurugram</v>
          </cell>
        </row>
        <row r="8854">
          <cell r="E8854" t="str">
            <v>QB20INV1130</v>
          </cell>
          <cell r="F8854" t="str">
            <v xml:space="preserve">AvvashyaCCI Logistics </v>
          </cell>
          <cell r="G8854" t="str">
            <v>Gurugram</v>
          </cell>
        </row>
        <row r="8855">
          <cell r="E8855" t="str">
            <v>QB20INV1130</v>
          </cell>
          <cell r="F8855" t="str">
            <v xml:space="preserve">AvvashyaCCI Logistics </v>
          </cell>
          <cell r="G8855" t="str">
            <v>Gurugram</v>
          </cell>
        </row>
        <row r="8856">
          <cell r="E8856" t="str">
            <v>QB20INV1130</v>
          </cell>
          <cell r="F8856" t="str">
            <v xml:space="preserve">AvvashyaCCI Logistics </v>
          </cell>
          <cell r="G8856" t="str">
            <v>Gurugram</v>
          </cell>
        </row>
        <row r="8857">
          <cell r="E8857" t="str">
            <v>QBLR/DEMO/OUT/0323</v>
          </cell>
          <cell r="F8857" t="str">
            <v>Quinta Systems Pvt Ltd</v>
          </cell>
          <cell r="G8857" t="str">
            <v>Mumbai</v>
          </cell>
        </row>
        <row r="8858">
          <cell r="E8858" t="str">
            <v>QBLR/DEMO/OUT/0323</v>
          </cell>
          <cell r="F8858" t="str">
            <v>Quinta Systems Pvt Ltd</v>
          </cell>
          <cell r="G8858" t="str">
            <v>Mumbai</v>
          </cell>
        </row>
        <row r="8859">
          <cell r="E8859" t="str">
            <v>PB20INV3250</v>
          </cell>
          <cell r="F8859" t="str">
            <v>Supreme Computers India (P) Ltd</v>
          </cell>
          <cell r="G8859" t="str">
            <v>Coimbatore</v>
          </cell>
        </row>
        <row r="8860">
          <cell r="E8860" t="str">
            <v>PB20INV3250</v>
          </cell>
          <cell r="F8860" t="str">
            <v>Supreme Computers India (P) Ltd</v>
          </cell>
          <cell r="G8860" t="str">
            <v>Coimbatore</v>
          </cell>
        </row>
        <row r="8861">
          <cell r="E8861" t="str">
            <v>PB20INV3266</v>
          </cell>
          <cell r="F8861" t="str">
            <v>Aegis Infoware Private Limited</v>
          </cell>
          <cell r="G8861" t="str">
            <v>Ahmedabad</v>
          </cell>
        </row>
        <row r="8862">
          <cell r="E8862" t="str">
            <v>PB20INV3265</v>
          </cell>
          <cell r="F8862" t="str">
            <v>Aegis Infoware Private Limited</v>
          </cell>
          <cell r="G8862" t="str">
            <v>Ahmedabad</v>
          </cell>
        </row>
        <row r="8863">
          <cell r="E8863" t="str">
            <v>PB20INV3255</v>
          </cell>
          <cell r="F8863" t="str">
            <v>Portwell India Technology Pvt Ltd</v>
          </cell>
          <cell r="G8863" t="str">
            <v>Bangalore</v>
          </cell>
        </row>
        <row r="8864">
          <cell r="E8864" t="str">
            <v>PB20INV3255</v>
          </cell>
          <cell r="F8864" t="str">
            <v>Portwell India Technology Pvt Ltd</v>
          </cell>
          <cell r="G8864" t="str">
            <v>Bangalore</v>
          </cell>
        </row>
        <row r="8865">
          <cell r="E8865" t="str">
            <v>PB20INV3255</v>
          </cell>
          <cell r="F8865" t="str">
            <v>Portwell India Technology Pvt Ltd</v>
          </cell>
          <cell r="G8865" t="str">
            <v>Bangalore</v>
          </cell>
        </row>
        <row r="8866">
          <cell r="E8866" t="str">
            <v>PB20INV3255</v>
          </cell>
          <cell r="F8866" t="str">
            <v>Portwell India Technology Pvt Ltd</v>
          </cell>
          <cell r="G8866" t="str">
            <v>Bangalore</v>
          </cell>
        </row>
        <row r="8867">
          <cell r="E8867" t="str">
            <v>PB20INV3255</v>
          </cell>
          <cell r="F8867" t="str">
            <v>Portwell India Technology Pvt Ltd</v>
          </cell>
          <cell r="G8867" t="str">
            <v>Bangalore</v>
          </cell>
        </row>
        <row r="8868">
          <cell r="E8868" t="str">
            <v>PB20INV3255</v>
          </cell>
          <cell r="F8868" t="str">
            <v>Portwell India Technology Pvt Ltd</v>
          </cell>
          <cell r="G8868" t="str">
            <v>Bangalore</v>
          </cell>
        </row>
        <row r="8869">
          <cell r="E8869" t="str">
            <v>PB20INV3255</v>
          </cell>
          <cell r="F8869" t="str">
            <v>Portwell India Technology Pvt Ltd</v>
          </cell>
          <cell r="G8869" t="str">
            <v>Bangalore</v>
          </cell>
        </row>
        <row r="8870">
          <cell r="E8870" t="str">
            <v>PB20INV3255</v>
          </cell>
          <cell r="F8870" t="str">
            <v>Portwell India Technology Pvt Ltd</v>
          </cell>
          <cell r="G8870" t="str">
            <v>Bangalore</v>
          </cell>
        </row>
        <row r="8871">
          <cell r="E8871" t="str">
            <v>PB20INV3255</v>
          </cell>
          <cell r="F8871" t="str">
            <v>Portwell India Technology Pvt Ltd</v>
          </cell>
          <cell r="G8871" t="str">
            <v>Bangalore</v>
          </cell>
        </row>
        <row r="8872">
          <cell r="E8872" t="str">
            <v>PB20INV3255</v>
          </cell>
          <cell r="F8872" t="str">
            <v>Portwell India Technology Pvt Ltd</v>
          </cell>
          <cell r="G8872" t="str">
            <v>Bangalore</v>
          </cell>
        </row>
        <row r="8873">
          <cell r="E8873" t="str">
            <v>PB20INV3255</v>
          </cell>
          <cell r="F8873" t="str">
            <v>Portwell India Technology Pvt Ltd</v>
          </cell>
          <cell r="G8873" t="str">
            <v>Bangalore</v>
          </cell>
        </row>
        <row r="8874">
          <cell r="E8874" t="str">
            <v>PB20INV3255</v>
          </cell>
          <cell r="F8874" t="str">
            <v>Portwell India Technology Pvt Ltd</v>
          </cell>
          <cell r="G8874" t="str">
            <v>Bangalore</v>
          </cell>
        </row>
        <row r="8875">
          <cell r="E8875" t="str">
            <v>PB20INV3255</v>
          </cell>
          <cell r="F8875" t="str">
            <v>Portwell India Technology Pvt Ltd</v>
          </cell>
          <cell r="G8875" t="str">
            <v>Bangalore</v>
          </cell>
        </row>
        <row r="8876">
          <cell r="E8876" t="str">
            <v>PB20INV3256</v>
          </cell>
          <cell r="F8876" t="str">
            <v>Quinta Systems Pvt Ltd</v>
          </cell>
          <cell r="G8876" t="str">
            <v>Bangalore</v>
          </cell>
        </row>
        <row r="8877">
          <cell r="E8877" t="str">
            <v>PB20INV3254</v>
          </cell>
          <cell r="F8877" t="str">
            <v>Decathlon Sports India Pvt Ltd</v>
          </cell>
          <cell r="G8877" t="str">
            <v>Bangalore</v>
          </cell>
        </row>
        <row r="8878">
          <cell r="E8878" t="str">
            <v>PB20INV3249</v>
          </cell>
          <cell r="F8878" t="str">
            <v>Burger King India Pvt Ltd</v>
          </cell>
          <cell r="G8878" t="str">
            <v>Delhi</v>
          </cell>
        </row>
        <row r="8879">
          <cell r="E8879" t="str">
            <v>PB20INV3251</v>
          </cell>
          <cell r="F8879" t="str">
            <v>Spencers Retail Limited</v>
          </cell>
          <cell r="G8879" t="str">
            <v>Lucknow</v>
          </cell>
        </row>
        <row r="8880">
          <cell r="E8880" t="str">
            <v>PB20INV3252</v>
          </cell>
          <cell r="F8880" t="str">
            <v>Spencers Retail Limited</v>
          </cell>
          <cell r="G8880" t="str">
            <v>Hyderabad</v>
          </cell>
        </row>
        <row r="8881">
          <cell r="E8881" t="str">
            <v>PB20INV3253</v>
          </cell>
          <cell r="F8881" t="str">
            <v>ITeSys Technologies Pvt Ltd/Sravan Smart Solutions</v>
          </cell>
          <cell r="G8881" t="str">
            <v>Hyderabad</v>
          </cell>
        </row>
        <row r="8882">
          <cell r="E8882" t="str">
            <v>PB20INV3253</v>
          </cell>
          <cell r="F8882" t="str">
            <v>ITeSys Technologies Pvt Ltd/Sravan Smart Solutions</v>
          </cell>
          <cell r="G8882" t="str">
            <v>Hyderabad</v>
          </cell>
        </row>
        <row r="8883">
          <cell r="E8883" t="str">
            <v>PB20INV3253</v>
          </cell>
          <cell r="F8883" t="str">
            <v>ITeSys Technologies Pvt Ltd/Sravan Smart Solutions</v>
          </cell>
          <cell r="G8883" t="str">
            <v>Hyderabad</v>
          </cell>
        </row>
        <row r="8884">
          <cell r="E8884" t="str">
            <v>PB20INV3253</v>
          </cell>
          <cell r="F8884" t="str">
            <v>ITeSys Technologies Pvt Ltd/Sravan Smart Solutions</v>
          </cell>
          <cell r="G8884" t="str">
            <v>Hyderabad</v>
          </cell>
        </row>
        <row r="8885">
          <cell r="E8885" t="str">
            <v>PB20INV3257</v>
          </cell>
          <cell r="F8885" t="str">
            <v>Hardcastle Restaurants Pvt Ltd</v>
          </cell>
          <cell r="G8885" t="str">
            <v>Cochin</v>
          </cell>
        </row>
        <row r="8886">
          <cell r="E8886" t="str">
            <v>PB20INV3257</v>
          </cell>
          <cell r="F8886" t="str">
            <v>Hardcastle Restaurants Pvt Ltd</v>
          </cell>
          <cell r="G8886" t="str">
            <v>Cochin</v>
          </cell>
        </row>
        <row r="8887">
          <cell r="E8887" t="str">
            <v>PB20INV3257</v>
          </cell>
          <cell r="F8887" t="str">
            <v>Hardcastle Restaurants Pvt Ltd</v>
          </cell>
          <cell r="G8887" t="str">
            <v>Cochin</v>
          </cell>
        </row>
        <row r="8888">
          <cell r="E8888" t="str">
            <v>PB20INV3248</v>
          </cell>
          <cell r="F8888" t="str">
            <v>Shiji (India) LLP/Ireo Hospitality Company Pvt Ltd</v>
          </cell>
          <cell r="G8888" t="str">
            <v>Haryana</v>
          </cell>
        </row>
        <row r="8889">
          <cell r="E8889" t="str">
            <v>PB20INV3248</v>
          </cell>
          <cell r="F8889" t="str">
            <v>Shiji (India) LLP/Ireo Hospitality Company Pvt Ltd</v>
          </cell>
          <cell r="G8889" t="str">
            <v>Haryana</v>
          </cell>
        </row>
        <row r="8890">
          <cell r="E8890" t="str">
            <v>PB20INV3248</v>
          </cell>
          <cell r="F8890" t="str">
            <v>Shiji (India) LLP/Ireo Hospitality Company Pvt Ltd</v>
          </cell>
          <cell r="G8890" t="str">
            <v>Haryana</v>
          </cell>
        </row>
        <row r="8891">
          <cell r="E8891" t="str">
            <v>PB20INV3248</v>
          </cell>
          <cell r="F8891" t="str">
            <v>Shiji (India) LLP/Ireo Hospitality Company Pvt Ltd</v>
          </cell>
          <cell r="G8891" t="str">
            <v>Haryana</v>
          </cell>
        </row>
        <row r="8892">
          <cell r="E8892" t="str">
            <v>PB20INV3248</v>
          </cell>
          <cell r="F8892" t="str">
            <v>Shiji (India) LLP/Ireo Hospitality Company Pvt Ltd</v>
          </cell>
          <cell r="G8892" t="str">
            <v>Haryana</v>
          </cell>
        </row>
        <row r="8893">
          <cell r="E8893" t="str">
            <v>PB20INV3248</v>
          </cell>
          <cell r="F8893" t="str">
            <v>Shiji (India) LLP/Ireo Hospitality Company Pvt Ltd</v>
          </cell>
          <cell r="G8893" t="str">
            <v>Haryana</v>
          </cell>
        </row>
        <row r="8894">
          <cell r="E8894" t="str">
            <v>PB20INV3260</v>
          </cell>
          <cell r="F8894" t="str">
            <v>Reliance Retail Limited</v>
          </cell>
          <cell r="G8894" t="str">
            <v>Mumbai</v>
          </cell>
        </row>
        <row r="8895">
          <cell r="E8895" t="str">
            <v>PB20INV3264</v>
          </cell>
          <cell r="F8895" t="str">
            <v>Turbonet Systems Private Limited</v>
          </cell>
          <cell r="G8895" t="str">
            <v>Mumbai</v>
          </cell>
        </row>
        <row r="8896">
          <cell r="E8896" t="str">
            <v>PB20INV3264</v>
          </cell>
          <cell r="F8896" t="str">
            <v>Turbonet Systems Private Limited</v>
          </cell>
          <cell r="G8896" t="str">
            <v>Mumbai</v>
          </cell>
        </row>
        <row r="8897">
          <cell r="E8897" t="str">
            <v>PB20INV3258</v>
          </cell>
          <cell r="F8897" t="str">
            <v>Apex Enterprises</v>
          </cell>
          <cell r="G8897" t="str">
            <v>Mumbai</v>
          </cell>
        </row>
        <row r="8898">
          <cell r="E8898" t="str">
            <v>PB20INV3258</v>
          </cell>
          <cell r="F8898" t="str">
            <v>Apex Enterprises</v>
          </cell>
          <cell r="G8898" t="str">
            <v>Mumbai</v>
          </cell>
        </row>
        <row r="8899">
          <cell r="E8899" t="str">
            <v>PB20INV3261</v>
          </cell>
          <cell r="F8899" t="str">
            <v>AASHITECH/Rajendra Singh Rajawat</v>
          </cell>
          <cell r="G8899" t="str">
            <v>Jaipur</v>
          </cell>
        </row>
        <row r="8900">
          <cell r="E8900" t="str">
            <v>PB20INV3261</v>
          </cell>
          <cell r="F8900" t="str">
            <v>AASHITECH/Rajendra Singh Rajawat</v>
          </cell>
          <cell r="G8900" t="str">
            <v>Jaipur</v>
          </cell>
        </row>
        <row r="8901">
          <cell r="E8901" t="str">
            <v>PB20INV3261</v>
          </cell>
          <cell r="F8901" t="str">
            <v>AASHITECH/Rajendra Singh Rajawat</v>
          </cell>
          <cell r="G8901" t="str">
            <v>Jaipur</v>
          </cell>
        </row>
        <row r="8902">
          <cell r="E8902" t="str">
            <v>PB20INV3261</v>
          </cell>
          <cell r="F8902" t="str">
            <v>AASHITECH/Rajendra Singh Rajawat</v>
          </cell>
          <cell r="G8902" t="str">
            <v>Jaipur</v>
          </cell>
        </row>
        <row r="8903">
          <cell r="E8903" t="str">
            <v>PIT20INV00078</v>
          </cell>
          <cell r="F8903" t="str">
            <v>V3 NOVUS PRIVATE LIMITED</v>
          </cell>
          <cell r="G8903" t="str">
            <v>Bangalore</v>
          </cell>
        </row>
        <row r="8904">
          <cell r="E8904" t="str">
            <v>PIT20INV00076</v>
          </cell>
          <cell r="F8904" t="str">
            <v>Aditech ICT Private Limited</v>
          </cell>
          <cell r="G8904" t="str">
            <v>Mumbai</v>
          </cell>
        </row>
        <row r="8905">
          <cell r="E8905" t="str">
            <v>PIT20INV00077</v>
          </cell>
          <cell r="F8905" t="str">
            <v>Aditech ICT Private Limited</v>
          </cell>
          <cell r="G8905" t="str">
            <v>Mumbai</v>
          </cell>
        </row>
        <row r="8906">
          <cell r="E8906" t="str">
            <v>QBLR/NR/2021/0036</v>
          </cell>
          <cell r="F8906" t="str">
            <v>Quinta Systems Pvt Ltd</v>
          </cell>
          <cell r="G8906" t="str">
            <v>Bangalore</v>
          </cell>
        </row>
        <row r="8907">
          <cell r="E8907" t="str">
            <v>BLR/DEMO/OUT/10786</v>
          </cell>
          <cell r="F8907" t="str">
            <v>Puma Sports India Private Limited</v>
          </cell>
          <cell r="G8907" t="str">
            <v>Bangalore</v>
          </cell>
        </row>
        <row r="8908">
          <cell r="E8908" t="str">
            <v>PB20INV3268</v>
          </cell>
          <cell r="F8908" t="str">
            <v>Inspired Technologies Pvt Ltd</v>
          </cell>
          <cell r="G8908" t="str">
            <v>New Delhi</v>
          </cell>
        </row>
        <row r="8909">
          <cell r="E8909" t="str">
            <v>PB20INV3268</v>
          </cell>
          <cell r="F8909" t="str">
            <v>Inspired Technologies Pvt Ltd</v>
          </cell>
          <cell r="G8909" t="str">
            <v>New Delhi</v>
          </cell>
        </row>
        <row r="8910">
          <cell r="E8910" t="str">
            <v>PB20INV3269</v>
          </cell>
          <cell r="F8910" t="str">
            <v>Quinta Systems Pvt Ltd</v>
          </cell>
          <cell r="G8910" t="str">
            <v>Bangalore</v>
          </cell>
        </row>
        <row r="8911">
          <cell r="E8911" t="str">
            <v>PB20INV3271</v>
          </cell>
          <cell r="F8911" t="str">
            <v>Quinta Systems Pvt Ltd</v>
          </cell>
          <cell r="G8911" t="str">
            <v>Bangalore</v>
          </cell>
        </row>
        <row r="8912">
          <cell r="E8912" t="str">
            <v>QB20INV1136</v>
          </cell>
          <cell r="F8912" t="str">
            <v>iAIDC Technologies Private Ltd</v>
          </cell>
          <cell r="G8912" t="str">
            <v>Pune</v>
          </cell>
        </row>
        <row r="8913">
          <cell r="E8913" t="str">
            <v>QB20INV1134</v>
          </cell>
          <cell r="F8913" t="str">
            <v>iAIDC Technologies Private Ltd</v>
          </cell>
          <cell r="G8913" t="str">
            <v>Pune</v>
          </cell>
        </row>
        <row r="8914">
          <cell r="E8914" t="str">
            <v>QB20INV1132</v>
          </cell>
          <cell r="F8914" t="str">
            <v>More Retail Limited</v>
          </cell>
          <cell r="G8914" t="str">
            <v>Medchal Mandal</v>
          </cell>
        </row>
        <row r="8915">
          <cell r="E8915" t="str">
            <v>QBLR/OP/2021/0039</v>
          </cell>
          <cell r="F8915" t="str">
            <v>Quinta Systems Pvt Ltd</v>
          </cell>
          <cell r="G8915" t="str">
            <v>Bangalore</v>
          </cell>
        </row>
        <row r="8916">
          <cell r="E8916" t="str">
            <v>QBLR/OP/2021/0038</v>
          </cell>
          <cell r="F8916" t="str">
            <v>Quinta Systems Pvt Ltd</v>
          </cell>
          <cell r="G8916" t="str">
            <v>Bangalore</v>
          </cell>
        </row>
        <row r="8917">
          <cell r="E8917" t="str">
            <v>QBLR/OP/2021/0037</v>
          </cell>
          <cell r="F8917" t="str">
            <v>Quinta Systems Pvt Ltd</v>
          </cell>
          <cell r="G8917" t="str">
            <v>Bangalore</v>
          </cell>
        </row>
        <row r="8918">
          <cell r="E8918" t="str">
            <v>PIT/NR/2021/0085</v>
          </cell>
          <cell r="F8918" t="str">
            <v>Galore Networks Private Limited</v>
          </cell>
          <cell r="G8918" t="str">
            <v>Chennai</v>
          </cell>
        </row>
        <row r="8919">
          <cell r="E8919" t="str">
            <v>PIT/NR/2021/0085</v>
          </cell>
          <cell r="F8919" t="str">
            <v>Galore Networks Private Limited</v>
          </cell>
          <cell r="G8919" t="str">
            <v>Chennai</v>
          </cell>
        </row>
        <row r="8920">
          <cell r="E8920" t="str">
            <v>PIT/NR/2021/0085</v>
          </cell>
          <cell r="F8920" t="str">
            <v>Galore Networks Private Limited</v>
          </cell>
          <cell r="G8920" t="str">
            <v>Chennai</v>
          </cell>
        </row>
        <row r="8921">
          <cell r="E8921" t="str">
            <v>PIT/NR/2021/0085</v>
          </cell>
          <cell r="F8921" t="str">
            <v>Galore Networks Private Limited</v>
          </cell>
          <cell r="G8921" t="str">
            <v>Chennai</v>
          </cell>
        </row>
        <row r="8922">
          <cell r="E8922" t="str">
            <v>PIT/NR/2021/0085</v>
          </cell>
          <cell r="F8922" t="str">
            <v>Galore Networks Private Limited</v>
          </cell>
          <cell r="G8922" t="str">
            <v>Chennai</v>
          </cell>
        </row>
        <row r="8923">
          <cell r="E8923" t="str">
            <v>PIT/DEMO/OUT/0125</v>
          </cell>
          <cell r="F8923" t="str">
            <v>Portwell India Technology Pvt Ltd</v>
          </cell>
          <cell r="G8923" t="str">
            <v>Bangalore</v>
          </cell>
        </row>
        <row r="8924">
          <cell r="E8924" t="str">
            <v>PB20INV3267</v>
          </cell>
          <cell r="F8924" t="str">
            <v>AASHITECH</v>
          </cell>
          <cell r="G8924" t="str">
            <v>Mumbai</v>
          </cell>
        </row>
        <row r="8925">
          <cell r="E8925" t="str">
            <v>PB20INV3267</v>
          </cell>
          <cell r="F8925" t="str">
            <v>AASHITECH</v>
          </cell>
          <cell r="G8925" t="str">
            <v>Mumbai</v>
          </cell>
        </row>
        <row r="8926">
          <cell r="E8926" t="str">
            <v>PB20INV3267</v>
          </cell>
          <cell r="F8926" t="str">
            <v>AASHITECH</v>
          </cell>
          <cell r="G8926" t="str">
            <v>Mumbai</v>
          </cell>
        </row>
        <row r="8927">
          <cell r="E8927" t="str">
            <v>PB20INV3267</v>
          </cell>
          <cell r="F8927" t="str">
            <v>AASHITECH</v>
          </cell>
          <cell r="G8927" t="str">
            <v>Mumbai</v>
          </cell>
        </row>
        <row r="8928">
          <cell r="E8928" t="str">
            <v>PB20INV3267</v>
          </cell>
          <cell r="F8928" t="str">
            <v>AASHITECH</v>
          </cell>
          <cell r="G8928" t="str">
            <v>Mumbai</v>
          </cell>
        </row>
        <row r="8929">
          <cell r="E8929" t="str">
            <v>PB20INV3267</v>
          </cell>
          <cell r="F8929" t="str">
            <v>AASHITECH</v>
          </cell>
          <cell r="G8929" t="str">
            <v>Mumbai</v>
          </cell>
        </row>
        <row r="8930">
          <cell r="E8930" t="str">
            <v>PB20INV3263</v>
          </cell>
          <cell r="F8930" t="str">
            <v xml:space="preserve">ITecSys Technologies Pvt Ltd /Prime Barcode Solution </v>
          </cell>
          <cell r="G8930" t="str">
            <v>Secunderabad</v>
          </cell>
        </row>
        <row r="8931">
          <cell r="E8931" t="str">
            <v>PB20INV3263</v>
          </cell>
          <cell r="F8931" t="str">
            <v xml:space="preserve">ITecSys Technologies Pvt Ltd /Prime Barcode Solution </v>
          </cell>
          <cell r="G8931" t="str">
            <v>Secunderabad</v>
          </cell>
        </row>
        <row r="8932">
          <cell r="E8932" t="str">
            <v>PB20INV3263</v>
          </cell>
          <cell r="F8932" t="str">
            <v xml:space="preserve">ITecSys Technologies Pvt Ltd /Prime Barcode Solution </v>
          </cell>
          <cell r="G8932" t="str">
            <v>Secunderabad</v>
          </cell>
        </row>
        <row r="8933">
          <cell r="E8933" t="str">
            <v>PB20INV3263</v>
          </cell>
          <cell r="F8933" t="str">
            <v xml:space="preserve">ITecSys Technologies Pvt Ltd /Prime Barcode Solution </v>
          </cell>
          <cell r="G8933" t="str">
            <v>Secunderabad</v>
          </cell>
        </row>
        <row r="8934">
          <cell r="E8934" t="str">
            <v>PB20INV3263</v>
          </cell>
          <cell r="F8934" t="str">
            <v xml:space="preserve">ITecSys Technologies Pvt Ltd /Prime Barcode Solution </v>
          </cell>
          <cell r="G8934" t="str">
            <v>Secunderabad</v>
          </cell>
        </row>
        <row r="8935">
          <cell r="E8935" t="str">
            <v>PB20INV3262</v>
          </cell>
          <cell r="F8935" t="str">
            <v xml:space="preserve">ITecSys Technologies Pvt Ltd /Prime Barcode Solution </v>
          </cell>
          <cell r="G8935" t="str">
            <v>Secunderabad</v>
          </cell>
        </row>
        <row r="8936">
          <cell r="E8936" t="str">
            <v>PB20INV3262</v>
          </cell>
          <cell r="F8936" t="str">
            <v xml:space="preserve">ITecSys Technologies Pvt Ltd /Prime Barcode Solution </v>
          </cell>
          <cell r="G8936" t="str">
            <v>Secunderabad</v>
          </cell>
        </row>
        <row r="8937">
          <cell r="E8937" t="str">
            <v>PB20INV3262</v>
          </cell>
          <cell r="F8937" t="str">
            <v xml:space="preserve">ITecSys Technologies Pvt Ltd /Prime Barcode Solution </v>
          </cell>
          <cell r="G8937" t="str">
            <v>Secunderabad</v>
          </cell>
        </row>
        <row r="8938">
          <cell r="E8938" t="str">
            <v>PB20INV3262</v>
          </cell>
          <cell r="F8938" t="str">
            <v xml:space="preserve">ITecSys Technologies Pvt Ltd /Prime Barcode Solution </v>
          </cell>
          <cell r="G8938" t="str">
            <v>Secunderabad</v>
          </cell>
        </row>
        <row r="8939">
          <cell r="E8939" t="str">
            <v>PB20INV3262</v>
          </cell>
          <cell r="F8939" t="str">
            <v xml:space="preserve">ITecSys Technologies Pvt Ltd /Prime Barcode Solution </v>
          </cell>
          <cell r="G8939" t="str">
            <v>Secunderabad</v>
          </cell>
        </row>
        <row r="8940">
          <cell r="E8940" t="str">
            <v>PB20INV3262</v>
          </cell>
          <cell r="F8940" t="str">
            <v xml:space="preserve">ITecSys Technologies Pvt Ltd /Prime Barcode Solution </v>
          </cell>
          <cell r="G8940" t="str">
            <v>Secunderabad</v>
          </cell>
        </row>
        <row r="8941">
          <cell r="E8941" t="str">
            <v>PB20INV3262</v>
          </cell>
          <cell r="F8941" t="str">
            <v xml:space="preserve">ITecSys Technologies Pvt Ltd /Prime Barcode Solution </v>
          </cell>
          <cell r="G8941" t="str">
            <v>Secunderabad</v>
          </cell>
        </row>
        <row r="8942">
          <cell r="E8942" t="str">
            <v>PB20INV3270</v>
          </cell>
          <cell r="F8942" t="str">
            <v>Turbonet Systems Private Limited</v>
          </cell>
          <cell r="G8942" t="str">
            <v>Mumbai</v>
          </cell>
        </row>
        <row r="8943">
          <cell r="E8943" t="str">
            <v>PB20INV3259</v>
          </cell>
          <cell r="F8943" t="str">
            <v>AASHITECH/Sameer Kadwekar</v>
          </cell>
          <cell r="G8943" t="str">
            <v>Ratnagiri</v>
          </cell>
        </row>
        <row r="8944">
          <cell r="E8944" t="str">
            <v>PB20INV3259</v>
          </cell>
          <cell r="F8944" t="str">
            <v>AASHITECH/Sameer Kadwekar</v>
          </cell>
          <cell r="G8944" t="str">
            <v>Ratnagiri</v>
          </cell>
        </row>
        <row r="8945">
          <cell r="E8945" t="str">
            <v>PB20INV3259</v>
          </cell>
          <cell r="F8945" t="str">
            <v>AASHITECH/Sameer Kadwekar</v>
          </cell>
          <cell r="G8945" t="str">
            <v>Ratnagiri</v>
          </cell>
        </row>
        <row r="8946">
          <cell r="E8946" t="str">
            <v>PB20INV3259</v>
          </cell>
          <cell r="F8946" t="str">
            <v>AASHITECH/Sameer Kadwekar</v>
          </cell>
          <cell r="G8946" t="str">
            <v>Ratnagiri</v>
          </cell>
        </row>
        <row r="8947">
          <cell r="E8947" t="str">
            <v>PB20INV3275</v>
          </cell>
          <cell r="F8947" t="str">
            <v xml:space="preserve">Prime Barcode Solution </v>
          </cell>
          <cell r="G8947" t="str">
            <v>Secunderabad</v>
          </cell>
        </row>
        <row r="8948">
          <cell r="E8948" t="str">
            <v>PB20INV3275</v>
          </cell>
          <cell r="F8948" t="str">
            <v xml:space="preserve">Prime Barcode Solution </v>
          </cell>
          <cell r="G8948" t="str">
            <v>Secunderabad</v>
          </cell>
        </row>
        <row r="8949">
          <cell r="E8949" t="str">
            <v>PB20INV3273</v>
          </cell>
          <cell r="F8949" t="str">
            <v xml:space="preserve">Prime Barcode Solution </v>
          </cell>
          <cell r="G8949" t="str">
            <v>Secunderabad</v>
          </cell>
        </row>
        <row r="8950">
          <cell r="E8950" t="str">
            <v>PB20INV3273</v>
          </cell>
          <cell r="F8950" t="str">
            <v xml:space="preserve">Prime Barcode Solution </v>
          </cell>
          <cell r="G8950" t="str">
            <v>Secunderabad</v>
          </cell>
        </row>
        <row r="8951">
          <cell r="E8951" t="str">
            <v>PB20INV3273</v>
          </cell>
          <cell r="F8951" t="str">
            <v xml:space="preserve">Prime Barcode Solution </v>
          </cell>
          <cell r="G8951" t="str">
            <v>Secunderabad</v>
          </cell>
        </row>
        <row r="8952">
          <cell r="E8952" t="str">
            <v>PB20INV3274</v>
          </cell>
          <cell r="F8952" t="str">
            <v>Lifestyle International Pvt Ltd</v>
          </cell>
          <cell r="G8952" t="str">
            <v>Salem</v>
          </cell>
        </row>
        <row r="8953">
          <cell r="E8953" t="str">
            <v>PB20INV3274</v>
          </cell>
          <cell r="F8953" t="str">
            <v>Lifestyle International Pvt Ltd</v>
          </cell>
          <cell r="G8953" t="str">
            <v>Salem</v>
          </cell>
        </row>
        <row r="8954">
          <cell r="E8954" t="str">
            <v>PB20INV3274</v>
          </cell>
          <cell r="F8954" t="str">
            <v>Lifestyle International Pvt Ltd</v>
          </cell>
          <cell r="G8954" t="str">
            <v>Salem</v>
          </cell>
        </row>
        <row r="8955">
          <cell r="E8955" t="str">
            <v>PB20INV3274</v>
          </cell>
          <cell r="F8955" t="str">
            <v>Lifestyle International Pvt Ltd</v>
          </cell>
          <cell r="G8955" t="str">
            <v>Salem</v>
          </cell>
        </row>
        <row r="8956">
          <cell r="E8956" t="str">
            <v>PB20INV3274</v>
          </cell>
          <cell r="F8956" t="str">
            <v>Lifestyle International Pvt Ltd</v>
          </cell>
          <cell r="G8956" t="str">
            <v>Salem</v>
          </cell>
        </row>
        <row r="8957">
          <cell r="E8957" t="str">
            <v>PB20INV3274</v>
          </cell>
          <cell r="F8957" t="str">
            <v>Lifestyle International Pvt Ltd</v>
          </cell>
          <cell r="G8957" t="str">
            <v>Salem</v>
          </cell>
        </row>
        <row r="8958">
          <cell r="E8958" t="str">
            <v>PB20INV3274</v>
          </cell>
          <cell r="F8958" t="str">
            <v>Lifestyle International Pvt Ltd</v>
          </cell>
          <cell r="G8958" t="str">
            <v>Salem</v>
          </cell>
        </row>
        <row r="8959">
          <cell r="E8959" t="str">
            <v>PB20INV3274</v>
          </cell>
          <cell r="F8959" t="str">
            <v>Lifestyle International Pvt Ltd</v>
          </cell>
          <cell r="G8959" t="str">
            <v>Salem</v>
          </cell>
        </row>
        <row r="8960">
          <cell r="E8960" t="str">
            <v>PB20INV3274</v>
          </cell>
          <cell r="F8960" t="str">
            <v>Lifestyle International Pvt Ltd</v>
          </cell>
          <cell r="G8960" t="str">
            <v>Salem</v>
          </cell>
        </row>
        <row r="8961">
          <cell r="E8961" t="str">
            <v>PB20INV3274</v>
          </cell>
          <cell r="F8961" t="str">
            <v>Lifestyle International Pvt Ltd</v>
          </cell>
          <cell r="G8961" t="str">
            <v>Salem</v>
          </cell>
        </row>
        <row r="8962">
          <cell r="E8962" t="str">
            <v>PB20INV3274</v>
          </cell>
          <cell r="F8962" t="str">
            <v>Lifestyle International Pvt Ltd</v>
          </cell>
          <cell r="G8962" t="str">
            <v>Salem</v>
          </cell>
        </row>
        <row r="8963">
          <cell r="E8963" t="str">
            <v>PB20INV3272</v>
          </cell>
          <cell r="F8963" t="str">
            <v>Lifestyle International Pvt Ltd</v>
          </cell>
          <cell r="G8963" t="str">
            <v>Vizianagaram</v>
          </cell>
        </row>
        <row r="8964">
          <cell r="E8964" t="str">
            <v>PB20INV3272</v>
          </cell>
          <cell r="F8964" t="str">
            <v>Lifestyle International Pvt Ltd</v>
          </cell>
          <cell r="G8964" t="str">
            <v>Vizianagaram</v>
          </cell>
        </row>
        <row r="8965">
          <cell r="E8965" t="str">
            <v>PB20INV3272</v>
          </cell>
          <cell r="F8965" t="str">
            <v>Lifestyle International Pvt Ltd</v>
          </cell>
          <cell r="G8965" t="str">
            <v>Vizianagaram</v>
          </cell>
        </row>
        <row r="8966">
          <cell r="E8966" t="str">
            <v>PB20INV3272</v>
          </cell>
          <cell r="F8966" t="str">
            <v>Lifestyle International Pvt Ltd</v>
          </cell>
          <cell r="G8966" t="str">
            <v>Vizianagaram</v>
          </cell>
        </row>
        <row r="8967">
          <cell r="E8967" t="str">
            <v>PB20INV3272</v>
          </cell>
          <cell r="F8967" t="str">
            <v>Lifestyle International Pvt Ltd</v>
          </cell>
          <cell r="G8967" t="str">
            <v>Vizianagaram</v>
          </cell>
        </row>
        <row r="8968">
          <cell r="E8968" t="str">
            <v>PB20INV3272</v>
          </cell>
          <cell r="F8968" t="str">
            <v>Lifestyle International Pvt Ltd</v>
          </cell>
          <cell r="G8968" t="str">
            <v>Vizianagaram</v>
          </cell>
        </row>
        <row r="8969">
          <cell r="E8969" t="str">
            <v>PB20INV3272</v>
          </cell>
          <cell r="F8969" t="str">
            <v>Lifestyle International Pvt Ltd</v>
          </cell>
          <cell r="G8969" t="str">
            <v>Vizianagaram</v>
          </cell>
        </row>
        <row r="8970">
          <cell r="E8970" t="str">
            <v>PB20INV3272</v>
          </cell>
          <cell r="F8970" t="str">
            <v>Lifestyle International Pvt Ltd</v>
          </cell>
          <cell r="G8970" t="str">
            <v>Vizianagaram</v>
          </cell>
        </row>
        <row r="8971">
          <cell r="E8971" t="str">
            <v>PB20INV3272</v>
          </cell>
          <cell r="F8971" t="str">
            <v>Lifestyle International Pvt Ltd</v>
          </cell>
          <cell r="G8971" t="str">
            <v>Vizianagaram</v>
          </cell>
        </row>
        <row r="8972">
          <cell r="E8972" t="str">
            <v>PB20INV3272</v>
          </cell>
          <cell r="F8972" t="str">
            <v>Lifestyle International Pvt Ltd</v>
          </cell>
          <cell r="G8972" t="str">
            <v>Vizianagaram</v>
          </cell>
        </row>
        <row r="8973">
          <cell r="E8973" t="str">
            <v>PB20INV3272</v>
          </cell>
          <cell r="F8973" t="str">
            <v>Lifestyle International Pvt Ltd</v>
          </cell>
          <cell r="G8973" t="str">
            <v>Vizianagaram</v>
          </cell>
        </row>
        <row r="8974">
          <cell r="E8974" t="str">
            <v>PB20INV3277</v>
          </cell>
          <cell r="F8974" t="str">
            <v>Adishwar (Max Retail Division</v>
          </cell>
          <cell r="G8974" t="str">
            <v>Manipal</v>
          </cell>
        </row>
        <row r="8975">
          <cell r="E8975" t="str">
            <v>PB20INV3277</v>
          </cell>
          <cell r="F8975" t="str">
            <v>Adishwar (Max Retail Division</v>
          </cell>
          <cell r="G8975" t="str">
            <v>Manipal</v>
          </cell>
        </row>
        <row r="8976">
          <cell r="E8976" t="str">
            <v>PB20INV3277</v>
          </cell>
          <cell r="F8976" t="str">
            <v>Adishwar (Max Retail Division</v>
          </cell>
          <cell r="G8976" t="str">
            <v>Manipal</v>
          </cell>
        </row>
        <row r="8977">
          <cell r="E8977" t="str">
            <v>PB20INV3277</v>
          </cell>
          <cell r="F8977" t="str">
            <v>Adishwar (Max Retail Division</v>
          </cell>
          <cell r="G8977" t="str">
            <v>Manipal</v>
          </cell>
        </row>
        <row r="8978">
          <cell r="E8978" t="str">
            <v>PB20INV3277</v>
          </cell>
          <cell r="F8978" t="str">
            <v>Adishwar (Max Retail Division</v>
          </cell>
          <cell r="G8978" t="str">
            <v>Manipal</v>
          </cell>
        </row>
        <row r="8979">
          <cell r="E8979" t="str">
            <v>PB20INV3277</v>
          </cell>
          <cell r="F8979" t="str">
            <v>Adishwar (Max Retail Division</v>
          </cell>
          <cell r="G8979" t="str">
            <v>Manipal</v>
          </cell>
        </row>
        <row r="8980">
          <cell r="E8980" t="str">
            <v>PB20INV3277</v>
          </cell>
          <cell r="F8980" t="str">
            <v>Adishwar (Max Retail Division</v>
          </cell>
          <cell r="G8980" t="str">
            <v>Manipal</v>
          </cell>
        </row>
        <row r="8981">
          <cell r="E8981" t="str">
            <v>PB20INV3277</v>
          </cell>
          <cell r="F8981" t="str">
            <v>Adishwar (Max Retail Division</v>
          </cell>
          <cell r="G8981" t="str">
            <v>Manipal</v>
          </cell>
        </row>
        <row r="8982">
          <cell r="E8982" t="str">
            <v>PB20INV3277</v>
          </cell>
          <cell r="F8982" t="str">
            <v>Adishwar (Max Retail Division</v>
          </cell>
          <cell r="G8982" t="str">
            <v>Manipal</v>
          </cell>
        </row>
        <row r="8983">
          <cell r="E8983" t="str">
            <v>PB20INV3277</v>
          </cell>
          <cell r="F8983" t="str">
            <v>Adishwar (Max Retail Division</v>
          </cell>
          <cell r="G8983" t="str">
            <v>Manipal</v>
          </cell>
        </row>
        <row r="8984">
          <cell r="E8984" t="str">
            <v>PB20INV3277</v>
          </cell>
          <cell r="F8984" t="str">
            <v>Adishwar (Max Retail Division</v>
          </cell>
          <cell r="G8984" t="str">
            <v>Manipal</v>
          </cell>
        </row>
        <row r="8985">
          <cell r="E8985" t="str">
            <v>PB20INV3277</v>
          </cell>
          <cell r="F8985" t="str">
            <v>Adishwar (Max Retail Division</v>
          </cell>
          <cell r="G8985" t="str">
            <v>Manipal</v>
          </cell>
        </row>
        <row r="8986">
          <cell r="E8986" t="str">
            <v>PB20INV3277</v>
          </cell>
          <cell r="F8986" t="str">
            <v>Adishwar (Max Retail Division</v>
          </cell>
          <cell r="G8986" t="str">
            <v>Manipal</v>
          </cell>
        </row>
        <row r="8987">
          <cell r="E8987" t="str">
            <v>PB20STKOUT00066</v>
          </cell>
          <cell r="F8987" t="str">
            <v>Posiflex Technology India Pvt ltd</v>
          </cell>
          <cell r="G8987" t="str">
            <v>New Delhi</v>
          </cell>
        </row>
        <row r="8988">
          <cell r="E8988" t="str">
            <v>PB20INV3276</v>
          </cell>
          <cell r="F8988" t="str">
            <v>Adishwar (Max Retail Division)</v>
          </cell>
          <cell r="G8988" t="str">
            <v>Bangalore</v>
          </cell>
        </row>
        <row r="8989">
          <cell r="E8989" t="str">
            <v>PB20INV3276</v>
          </cell>
          <cell r="F8989" t="str">
            <v>Adishwar (Max Retail Division)</v>
          </cell>
          <cell r="G8989" t="str">
            <v>Bangalore</v>
          </cell>
        </row>
        <row r="8990">
          <cell r="E8990" t="str">
            <v>PB20INV3276</v>
          </cell>
          <cell r="F8990" t="str">
            <v>Adishwar (Max Retail Division)</v>
          </cell>
          <cell r="G8990" t="str">
            <v>Bangalore</v>
          </cell>
        </row>
        <row r="8991">
          <cell r="E8991" t="str">
            <v>PB20INV3276</v>
          </cell>
          <cell r="F8991" t="str">
            <v>Adishwar (Max Retail Division)</v>
          </cell>
          <cell r="G8991" t="str">
            <v>Bangalore</v>
          </cell>
        </row>
        <row r="8992">
          <cell r="E8992" t="str">
            <v>PB20INV3276</v>
          </cell>
          <cell r="F8992" t="str">
            <v>Adishwar (Max Retail Division)</v>
          </cell>
          <cell r="G8992" t="str">
            <v>Bangalore</v>
          </cell>
        </row>
        <row r="8993">
          <cell r="E8993" t="str">
            <v>PB20INV3276</v>
          </cell>
          <cell r="F8993" t="str">
            <v>Adishwar (Max Retail Division)</v>
          </cell>
          <cell r="G8993" t="str">
            <v>Bangalore</v>
          </cell>
        </row>
        <row r="8994">
          <cell r="E8994" t="str">
            <v>PB20INV3276</v>
          </cell>
          <cell r="F8994" t="str">
            <v>Adishwar (Max Retail Division)</v>
          </cell>
          <cell r="G8994" t="str">
            <v>Bangalore</v>
          </cell>
        </row>
        <row r="8995">
          <cell r="E8995" t="str">
            <v>PB20INV3276</v>
          </cell>
          <cell r="F8995" t="str">
            <v>Adishwar (Max Retail Division)</v>
          </cell>
          <cell r="G8995" t="str">
            <v>Bangalore</v>
          </cell>
        </row>
        <row r="8996">
          <cell r="E8996" t="str">
            <v>PB20INV3276</v>
          </cell>
          <cell r="F8996" t="str">
            <v>Adishwar (Max Retail Division)</v>
          </cell>
          <cell r="G8996" t="str">
            <v>Bangalore</v>
          </cell>
        </row>
        <row r="8997">
          <cell r="E8997" t="str">
            <v>PB20INV3276</v>
          </cell>
          <cell r="F8997" t="str">
            <v>Adishwar (Max Retail Division)</v>
          </cell>
          <cell r="G8997" t="str">
            <v>Bangalore</v>
          </cell>
        </row>
        <row r="8998">
          <cell r="E8998" t="str">
            <v>PB20INV3276</v>
          </cell>
          <cell r="F8998" t="str">
            <v>Adishwar (Max Retail Division)</v>
          </cell>
          <cell r="G8998" t="str">
            <v>Bangalore</v>
          </cell>
        </row>
        <row r="8999">
          <cell r="E8999" t="str">
            <v>PB20INV3276</v>
          </cell>
          <cell r="F8999" t="str">
            <v>Adishwar (Max Retail Division)</v>
          </cell>
          <cell r="G8999" t="str">
            <v>Bangalore</v>
          </cell>
        </row>
        <row r="9000">
          <cell r="E9000" t="str">
            <v>PB20INV3276</v>
          </cell>
          <cell r="F9000" t="str">
            <v>Adishwar (Max Retail Division)</v>
          </cell>
          <cell r="G9000" t="str">
            <v>Bangalore</v>
          </cell>
        </row>
        <row r="9001">
          <cell r="E9001" t="str">
            <v>PB20INV3278</v>
          </cell>
          <cell r="F9001" t="str">
            <v xml:space="preserve">Flash Innovations </v>
          </cell>
          <cell r="G9001" t="str">
            <v>Bangalore</v>
          </cell>
        </row>
        <row r="9002">
          <cell r="E9002" t="str">
            <v>PB20INV3279</v>
          </cell>
          <cell r="F9002" t="str">
            <v>Equinox India Enterprises</v>
          </cell>
          <cell r="G9002" t="str">
            <v>Goa</v>
          </cell>
        </row>
        <row r="9003">
          <cell r="E9003" t="str">
            <v>PB20INV3279</v>
          </cell>
          <cell r="F9003" t="str">
            <v>Equinox India Enterprises</v>
          </cell>
          <cell r="G9003" t="str">
            <v>Goa</v>
          </cell>
        </row>
        <row r="9004">
          <cell r="E9004" t="str">
            <v>PB20INV3280</v>
          </cell>
          <cell r="F9004" t="str">
            <v>Hollasons Trading Company Private Limited</v>
          </cell>
          <cell r="G9004" t="str">
            <v>Bangalore</v>
          </cell>
        </row>
        <row r="9005">
          <cell r="E9005" t="str">
            <v>PB20INV3281</v>
          </cell>
          <cell r="F9005" t="str">
            <v>Odyssey Computer Services P Ltd</v>
          </cell>
          <cell r="G9005" t="str">
            <v>Kolkata</v>
          </cell>
        </row>
        <row r="9006">
          <cell r="E9006" t="str">
            <v>PB20INV3281</v>
          </cell>
          <cell r="F9006" t="str">
            <v>Odyssey Computer Services P Ltd</v>
          </cell>
          <cell r="G9006" t="str">
            <v>Kolkata</v>
          </cell>
        </row>
        <row r="9007">
          <cell r="E9007" t="str">
            <v>PB20INV3281</v>
          </cell>
          <cell r="F9007" t="str">
            <v>Odyssey Computer Services P Ltd</v>
          </cell>
          <cell r="G9007" t="str">
            <v>Kolkata</v>
          </cell>
        </row>
        <row r="9008">
          <cell r="E9008" t="str">
            <v>PB20INV3282</v>
          </cell>
          <cell r="F9008" t="str">
            <v>Hollasons Trading Company Private Limited</v>
          </cell>
          <cell r="G9008" t="str">
            <v>Bangalore</v>
          </cell>
        </row>
        <row r="9009">
          <cell r="E9009" t="str">
            <v>PB20INV3284</v>
          </cell>
          <cell r="F9009" t="str">
            <v>Odyssey Computer Services P Ltd</v>
          </cell>
          <cell r="G9009" t="str">
            <v>Kolkata</v>
          </cell>
        </row>
        <row r="9010">
          <cell r="E9010" t="str">
            <v>PB20INV3284</v>
          </cell>
          <cell r="F9010" t="str">
            <v>Odyssey Computer Services P Ltd</v>
          </cell>
          <cell r="G9010" t="str">
            <v>Kolkata</v>
          </cell>
        </row>
        <row r="9011">
          <cell r="E9011" t="str">
            <v>PB20INV3284</v>
          </cell>
          <cell r="F9011" t="str">
            <v>Odyssey Computer Services P Ltd</v>
          </cell>
          <cell r="G9011" t="str">
            <v>Kolkata</v>
          </cell>
        </row>
        <row r="9012">
          <cell r="E9012" t="str">
            <v>PB20INV3284</v>
          </cell>
          <cell r="F9012" t="str">
            <v>Odyssey Computer Services P Ltd</v>
          </cell>
          <cell r="G9012" t="str">
            <v>Kolkata</v>
          </cell>
        </row>
        <row r="9013">
          <cell r="E9013" t="str">
            <v>PB20INV3284</v>
          </cell>
          <cell r="F9013" t="str">
            <v>Odyssey Computer Services P Ltd</v>
          </cell>
          <cell r="G9013" t="str">
            <v>Kolkata</v>
          </cell>
        </row>
        <row r="9014">
          <cell r="E9014" t="str">
            <v>PB20INV3284</v>
          </cell>
          <cell r="F9014" t="str">
            <v>Odyssey Computer Services P Ltd</v>
          </cell>
          <cell r="G9014" t="str">
            <v>Kolkata</v>
          </cell>
        </row>
        <row r="9015">
          <cell r="E9015" t="str">
            <v>PB20INV3285</v>
          </cell>
          <cell r="F9015" t="str">
            <v>Nature's Basket Ltd</v>
          </cell>
          <cell r="G9015" t="str">
            <v>Kolkata</v>
          </cell>
        </row>
        <row r="9016">
          <cell r="E9016" t="str">
            <v>PB20INV3286</v>
          </cell>
          <cell r="F9016" t="str">
            <v>Trent Limited</v>
          </cell>
          <cell r="G9016" t="str">
            <v>Chennai</v>
          </cell>
        </row>
        <row r="9017">
          <cell r="E9017" t="str">
            <v>PB20INV3287</v>
          </cell>
          <cell r="F9017" t="str">
            <v>Infoaccords Technologies</v>
          </cell>
          <cell r="G9017" t="str">
            <v>Chandigarh</v>
          </cell>
        </row>
        <row r="9018">
          <cell r="E9018" t="str">
            <v>PB20INV3287</v>
          </cell>
          <cell r="F9018" t="str">
            <v>Infoaccords Technologies</v>
          </cell>
          <cell r="G9018" t="str">
            <v>Chandigarh</v>
          </cell>
        </row>
        <row r="9019">
          <cell r="E9019" t="str">
            <v>PB20INV3288</v>
          </cell>
          <cell r="F9019" t="str">
            <v>Infoaccords Technologies</v>
          </cell>
          <cell r="G9019" t="str">
            <v>Chandigarh</v>
          </cell>
        </row>
        <row r="9020">
          <cell r="E9020" t="str">
            <v>PB20INV3288</v>
          </cell>
          <cell r="F9020" t="str">
            <v>Infoaccords Technologies</v>
          </cell>
          <cell r="G9020" t="str">
            <v>Chandigarh</v>
          </cell>
        </row>
        <row r="9021">
          <cell r="E9021" t="str">
            <v>PB20INV3288</v>
          </cell>
          <cell r="F9021" t="str">
            <v>Infoaccords Technologies</v>
          </cell>
          <cell r="G9021" t="str">
            <v>Chandigarh</v>
          </cell>
        </row>
        <row r="9022">
          <cell r="E9022" t="str">
            <v>PB20INV3288</v>
          </cell>
          <cell r="F9022" t="str">
            <v>Infoaccords Technologies</v>
          </cell>
          <cell r="G9022" t="str">
            <v>Chandigarh</v>
          </cell>
        </row>
        <row r="9023">
          <cell r="E9023" t="str">
            <v>PB20INV3289</v>
          </cell>
          <cell r="F9023" t="str">
            <v>PC Technology</v>
          </cell>
          <cell r="G9023" t="str">
            <v>Vijayawada</v>
          </cell>
        </row>
        <row r="9024">
          <cell r="E9024" t="str">
            <v>PB20INV3289</v>
          </cell>
          <cell r="F9024" t="str">
            <v>PC Technology</v>
          </cell>
          <cell r="G9024" t="str">
            <v>Vijayawada</v>
          </cell>
        </row>
        <row r="9025">
          <cell r="E9025" t="str">
            <v>PB20INV3290</v>
          </cell>
          <cell r="F9025" t="str">
            <v>Portwell India Technology Pvt Ltd</v>
          </cell>
          <cell r="G9025" t="str">
            <v>Bangalore</v>
          </cell>
        </row>
        <row r="9026">
          <cell r="E9026" t="str">
            <v>PB20INV3291</v>
          </cell>
          <cell r="F9026" t="str">
            <v>Spencers Retail Limited</v>
          </cell>
          <cell r="G9026" t="str">
            <v>Kolkata</v>
          </cell>
        </row>
        <row r="9027">
          <cell r="E9027" t="str">
            <v>PB20INV3291</v>
          </cell>
          <cell r="F9027" t="str">
            <v>Spencers Retail Limited</v>
          </cell>
          <cell r="G9027" t="str">
            <v>Kolkata</v>
          </cell>
        </row>
        <row r="9028">
          <cell r="E9028" t="str">
            <v>PB20DC0026</v>
          </cell>
          <cell r="F9028" t="str">
            <v>Lifestyle International Pvt Ltd</v>
          </cell>
          <cell r="G9028" t="str">
            <v>Jabalpur</v>
          </cell>
        </row>
        <row r="9029">
          <cell r="E9029" t="str">
            <v>PB20STKOUT00067</v>
          </cell>
          <cell r="F9029" t="str">
            <v>Posiflex Technology India Pvt ltd</v>
          </cell>
          <cell r="G9029" t="str">
            <v>Chennai</v>
          </cell>
        </row>
        <row r="9030">
          <cell r="E9030" t="str">
            <v>PB20STKOUT00068</v>
          </cell>
          <cell r="F9030" t="str">
            <v>Posiflex Technology India Pvt ltd</v>
          </cell>
          <cell r="G9030" t="str">
            <v>Mumbai</v>
          </cell>
        </row>
        <row r="9031">
          <cell r="E9031" t="str">
            <v>PB20STKOUT00068</v>
          </cell>
          <cell r="F9031" t="str">
            <v>Posiflex Technology India Pvt ltd</v>
          </cell>
          <cell r="G9031" t="str">
            <v>Mumbai</v>
          </cell>
        </row>
        <row r="9032">
          <cell r="E9032" t="str">
            <v>QB20DC0014</v>
          </cell>
          <cell r="F9032" t="str">
            <v>Quinta Systems Pvt Ltd</v>
          </cell>
          <cell r="G9032" t="str">
            <v>Mumbai</v>
          </cell>
        </row>
        <row r="9033">
          <cell r="E9033" t="str">
            <v>QB20INV1139</v>
          </cell>
          <cell r="F9033" t="str">
            <v>More Retail Limited</v>
          </cell>
          <cell r="G9033" t="str">
            <v>Fatehgarh</v>
          </cell>
        </row>
        <row r="9034">
          <cell r="E9034" t="str">
            <v>BLR/OP/2021/0489</v>
          </cell>
          <cell r="F9034" t="str">
            <v>Posiflex Technology India Pvt ltd</v>
          </cell>
          <cell r="G9034" t="str">
            <v>Bangalore</v>
          </cell>
        </row>
        <row r="9035">
          <cell r="E9035" t="str">
            <v>PB20INV3295</v>
          </cell>
          <cell r="F9035" t="str">
            <v>Snapbizz Cloud Tech Private Limited</v>
          </cell>
          <cell r="G9035" t="str">
            <v>Bangalore</v>
          </cell>
        </row>
        <row r="9036">
          <cell r="E9036" t="str">
            <v>PB20INV3295</v>
          </cell>
          <cell r="F9036" t="str">
            <v>Snapbizz Cloud Tech Private Limited</v>
          </cell>
          <cell r="G9036" t="str">
            <v>Bangalore</v>
          </cell>
        </row>
        <row r="9037">
          <cell r="E9037" t="str">
            <v>PB20INV3294</v>
          </cell>
          <cell r="F9037" t="str">
            <v>Wal-Mart India Pvt Ltd</v>
          </cell>
          <cell r="G9037" t="str">
            <v>Lucknow</v>
          </cell>
        </row>
        <row r="9038">
          <cell r="E9038" t="str">
            <v>PB20INV3294</v>
          </cell>
          <cell r="F9038" t="str">
            <v>Wal-Mart India Pvt Ltd</v>
          </cell>
          <cell r="G9038" t="str">
            <v>Lucknow</v>
          </cell>
        </row>
        <row r="9039">
          <cell r="E9039" t="str">
            <v>PB20INV3296</v>
          </cell>
          <cell r="F9039" t="str">
            <v>Mother Dairy Fruit &amp; Vegetables Pvt Ltd</v>
          </cell>
          <cell r="G9039" t="str">
            <v>Noida</v>
          </cell>
        </row>
        <row r="9040">
          <cell r="E9040" t="str">
            <v>PB20INV3292</v>
          </cell>
          <cell r="F9040" t="str">
            <v>Corner House ICE Creams Pvt Ltd</v>
          </cell>
          <cell r="G9040" t="str">
            <v>Bangalore</v>
          </cell>
        </row>
        <row r="9041">
          <cell r="E9041" t="str">
            <v>PB20INV3292</v>
          </cell>
          <cell r="F9041" t="str">
            <v>Corner House ICE Creams Pvt Ltd</v>
          </cell>
          <cell r="G9041" t="str">
            <v>Bangalore</v>
          </cell>
        </row>
        <row r="9042">
          <cell r="E9042" t="str">
            <v>PB20INV3310</v>
          </cell>
          <cell r="F9042" t="str">
            <v>Paramount Office Systems Pvt Ltd</v>
          </cell>
          <cell r="G9042" t="str">
            <v>Vishakapatnam</v>
          </cell>
        </row>
        <row r="9043">
          <cell r="E9043" t="str">
            <v>QBLR/OP/2021/0045</v>
          </cell>
          <cell r="F9043" t="str">
            <v>Quinta Systems Pvt Ltd</v>
          </cell>
          <cell r="G9043" t="str">
            <v>Bangalore</v>
          </cell>
        </row>
        <row r="9044">
          <cell r="E9044" t="str">
            <v>QBLR/OP/2021/0045</v>
          </cell>
          <cell r="F9044" t="str">
            <v>Quinta Systems Pvt Ltd</v>
          </cell>
          <cell r="G9044" t="str">
            <v>Bangalore</v>
          </cell>
        </row>
        <row r="9045">
          <cell r="E9045" t="str">
            <v>QBLR/DEMO/OUT/0325</v>
          </cell>
          <cell r="F9045" t="str">
            <v>Quinta Systems Pvt Ltd</v>
          </cell>
          <cell r="G9045" t="str">
            <v>Mumbai</v>
          </cell>
        </row>
        <row r="9046">
          <cell r="E9046" t="str">
            <v>PB20INV3301</v>
          </cell>
          <cell r="F9046" t="str">
            <v xml:space="preserve">T.S Info Systems </v>
          </cell>
          <cell r="G9046" t="str">
            <v>Chennai</v>
          </cell>
        </row>
        <row r="9047">
          <cell r="E9047" t="str">
            <v>PB20INV3301</v>
          </cell>
          <cell r="F9047" t="str">
            <v xml:space="preserve">T.S Info Systems </v>
          </cell>
          <cell r="G9047" t="str">
            <v>Chennai</v>
          </cell>
        </row>
        <row r="9048">
          <cell r="E9048" t="str">
            <v>PB20INV3307</v>
          </cell>
          <cell r="F9048" t="str">
            <v>Aegis Infoware Private Limited</v>
          </cell>
          <cell r="G9048" t="str">
            <v>Ahmedabad</v>
          </cell>
        </row>
        <row r="9049">
          <cell r="E9049" t="str">
            <v>PB20INV3307</v>
          </cell>
          <cell r="F9049" t="str">
            <v>Aegis Infoware Private Limited</v>
          </cell>
          <cell r="G9049" t="str">
            <v>Ahmedabad</v>
          </cell>
        </row>
        <row r="9050">
          <cell r="E9050" t="str">
            <v>PB20INV3297</v>
          </cell>
          <cell r="F9050" t="str">
            <v>Equinox India Enterprises</v>
          </cell>
          <cell r="G9050" t="str">
            <v>Goa</v>
          </cell>
        </row>
        <row r="9051">
          <cell r="E9051" t="str">
            <v>PB20INV3297</v>
          </cell>
          <cell r="F9051" t="str">
            <v>Equinox India Enterprises</v>
          </cell>
          <cell r="G9051" t="str">
            <v>Goa</v>
          </cell>
        </row>
        <row r="9052">
          <cell r="E9052" t="str">
            <v>PB20INV3308</v>
          </cell>
          <cell r="F9052" t="str">
            <v>Burger King India Pvt Ltd</v>
          </cell>
          <cell r="G9052" t="str">
            <v>Mumbai</v>
          </cell>
        </row>
        <row r="9053">
          <cell r="E9053" t="str">
            <v>PB20INV3306</v>
          </cell>
          <cell r="F9053" t="str">
            <v>Burger King India Pvt Ltd</v>
          </cell>
          <cell r="G9053" t="str">
            <v>Pune</v>
          </cell>
        </row>
        <row r="9054">
          <cell r="E9054" t="str">
            <v>PB20INV3300</v>
          </cell>
          <cell r="F9054" t="str">
            <v>AASHITECH/Semnox Solutions Pvt Ltd</v>
          </cell>
          <cell r="G9054" t="str">
            <v>Mangalore</v>
          </cell>
        </row>
        <row r="9055">
          <cell r="E9055" t="str">
            <v>PB20INV3300</v>
          </cell>
          <cell r="F9055" t="str">
            <v>AASHITECH/Semnox Solutions Pvt Ltd</v>
          </cell>
          <cell r="G9055" t="str">
            <v>Mangalore</v>
          </cell>
        </row>
        <row r="9056">
          <cell r="E9056" t="str">
            <v>PB20INV3302</v>
          </cell>
          <cell r="F9056" t="str">
            <v>AASHITECH/Semnox Solutions Pvt Ltd</v>
          </cell>
          <cell r="G9056" t="str">
            <v>Mangalore</v>
          </cell>
        </row>
        <row r="9057">
          <cell r="E9057" t="str">
            <v>PB20INV3302</v>
          </cell>
          <cell r="F9057" t="str">
            <v>AASHITECH/Semnox Solutions Pvt Ltd</v>
          </cell>
          <cell r="G9057" t="str">
            <v>Mangalore</v>
          </cell>
        </row>
        <row r="9058">
          <cell r="E9058" t="str">
            <v>PB20INV3304</v>
          </cell>
          <cell r="F9058" t="str">
            <v>AASHITECH/Semnox Solutions Pvt Ltd</v>
          </cell>
          <cell r="G9058" t="str">
            <v>Mangalore</v>
          </cell>
        </row>
        <row r="9059">
          <cell r="E9059" t="str">
            <v>PB20INV3299</v>
          </cell>
          <cell r="F9059" t="str">
            <v>AASHITECH/Semnox Solutions Pvt Ltd</v>
          </cell>
          <cell r="G9059" t="str">
            <v>Mangalore</v>
          </cell>
        </row>
        <row r="9060">
          <cell r="E9060" t="str">
            <v>PB20INV3299</v>
          </cell>
          <cell r="F9060" t="str">
            <v>AASHITECH/Semnox Solutions Pvt Ltd</v>
          </cell>
          <cell r="G9060" t="str">
            <v>Mangalore</v>
          </cell>
        </row>
        <row r="9061">
          <cell r="E9061" t="str">
            <v>PB20INV3305</v>
          </cell>
          <cell r="F9061" t="str">
            <v>AASHITECH/Status Sales</v>
          </cell>
          <cell r="G9061" t="str">
            <v>Pune</v>
          </cell>
        </row>
        <row r="9062">
          <cell r="E9062" t="str">
            <v>PB20INV3305</v>
          </cell>
          <cell r="F9062" t="str">
            <v>AASHITECH/Status Sales</v>
          </cell>
          <cell r="G9062" t="str">
            <v>Pune</v>
          </cell>
        </row>
        <row r="9063">
          <cell r="E9063" t="str">
            <v>PB20INV3311</v>
          </cell>
          <cell r="F9063" t="str">
            <v>Turbonet Systems Private Limited</v>
          </cell>
          <cell r="G9063" t="str">
            <v>Mumbai</v>
          </cell>
        </row>
        <row r="9064">
          <cell r="E9064" t="str">
            <v>PB20INV3311</v>
          </cell>
          <cell r="F9064" t="str">
            <v>Turbonet Systems Private Limited</v>
          </cell>
          <cell r="G9064" t="str">
            <v>Mumbai</v>
          </cell>
        </row>
        <row r="9065">
          <cell r="E9065" t="str">
            <v>PB20INV3311</v>
          </cell>
          <cell r="F9065" t="str">
            <v>Turbonet Systems Private Limited</v>
          </cell>
          <cell r="G9065" t="str">
            <v>Mumbai</v>
          </cell>
        </row>
        <row r="9066">
          <cell r="E9066" t="str">
            <v>PB20INV3311</v>
          </cell>
          <cell r="F9066" t="str">
            <v>Turbonet Systems Private Limited</v>
          </cell>
          <cell r="G9066" t="str">
            <v>Mumbai</v>
          </cell>
        </row>
        <row r="9067">
          <cell r="E9067" t="str">
            <v>PB20INV3309</v>
          </cell>
          <cell r="F9067" t="str">
            <v>AASHITECH</v>
          </cell>
          <cell r="G9067" t="str">
            <v>Mumbai</v>
          </cell>
        </row>
        <row r="9068">
          <cell r="E9068" t="str">
            <v>PB20INV3309</v>
          </cell>
          <cell r="F9068" t="str">
            <v>AASHITECH</v>
          </cell>
          <cell r="G9068" t="str">
            <v>Mumbai</v>
          </cell>
        </row>
        <row r="9069">
          <cell r="E9069" t="str">
            <v>PB20INV3293</v>
          </cell>
          <cell r="F9069" t="str">
            <v>Trent Limited</v>
          </cell>
          <cell r="G9069" t="str">
            <v>Jaipur</v>
          </cell>
        </row>
        <row r="9070">
          <cell r="E9070" t="str">
            <v>PB20INV3293</v>
          </cell>
          <cell r="F9070" t="str">
            <v>Trent Limited</v>
          </cell>
          <cell r="G9070" t="str">
            <v>Jaipur</v>
          </cell>
        </row>
        <row r="9071">
          <cell r="E9071" t="str">
            <v>PB20INV3298</v>
          </cell>
          <cell r="F9071" t="str">
            <v>Quinta Systems Pvt Ltd</v>
          </cell>
          <cell r="G9071" t="str">
            <v>Bangalore</v>
          </cell>
        </row>
        <row r="9072">
          <cell r="E9072" t="str">
            <v>PB20INV3298</v>
          </cell>
          <cell r="F9072" t="str">
            <v>Quinta Systems Pvt Ltd</v>
          </cell>
          <cell r="G9072" t="str">
            <v>Bangalore</v>
          </cell>
        </row>
        <row r="9073">
          <cell r="E9073" t="str">
            <v>PB20INV3298</v>
          </cell>
          <cell r="F9073" t="str">
            <v>Quinta Systems Pvt Ltd</v>
          </cell>
          <cell r="G9073" t="str">
            <v>Bangalore</v>
          </cell>
        </row>
        <row r="9074">
          <cell r="E9074" t="str">
            <v>PB20INV3316</v>
          </cell>
          <cell r="F9074" t="str">
            <v>Hardcastle Restaurants Pvt Ltd</v>
          </cell>
          <cell r="G9074" t="str">
            <v>Limbdi</v>
          </cell>
        </row>
        <row r="9075">
          <cell r="E9075" t="str">
            <v>PB20INV3316</v>
          </cell>
          <cell r="F9075" t="str">
            <v>Hardcastle Restaurants Pvt Ltd</v>
          </cell>
          <cell r="G9075" t="str">
            <v>Limbdi</v>
          </cell>
        </row>
        <row r="9076">
          <cell r="E9076" t="str">
            <v>PB20INV3316</v>
          </cell>
          <cell r="F9076" t="str">
            <v>Hardcastle Restaurants Pvt Ltd</v>
          </cell>
          <cell r="G9076" t="str">
            <v>Limbdi</v>
          </cell>
        </row>
        <row r="9077">
          <cell r="E9077" t="str">
            <v>PB20INV3314</v>
          </cell>
          <cell r="F9077" t="str">
            <v>Hardcastle Restaurants Pvt Ltd</v>
          </cell>
          <cell r="G9077" t="str">
            <v>Kollam</v>
          </cell>
        </row>
        <row r="9078">
          <cell r="E9078" t="str">
            <v>PB20INV3314</v>
          </cell>
          <cell r="F9078" t="str">
            <v>Hardcastle Restaurants Pvt Ltd</v>
          </cell>
          <cell r="G9078" t="str">
            <v>Kollam</v>
          </cell>
        </row>
        <row r="9079">
          <cell r="E9079" t="str">
            <v>PB20INV3314</v>
          </cell>
          <cell r="F9079" t="str">
            <v>Hardcastle Restaurants Pvt Ltd</v>
          </cell>
          <cell r="G9079" t="str">
            <v>Kollam</v>
          </cell>
        </row>
        <row r="9080">
          <cell r="E9080" t="str">
            <v>PB20INV3315</v>
          </cell>
          <cell r="F9080" t="str">
            <v>Hardcastle Restaurants Pvt Ltd</v>
          </cell>
          <cell r="G9080" t="str">
            <v>Mumbai</v>
          </cell>
        </row>
        <row r="9081">
          <cell r="E9081" t="str">
            <v>PB20INV3315</v>
          </cell>
          <cell r="F9081" t="str">
            <v>Hardcastle Restaurants Pvt Ltd</v>
          </cell>
          <cell r="G9081" t="str">
            <v>Mumbai</v>
          </cell>
        </row>
        <row r="9082">
          <cell r="E9082" t="str">
            <v>PB20INV3315</v>
          </cell>
          <cell r="F9082" t="str">
            <v>Hardcastle Restaurants Pvt Ltd</v>
          </cell>
          <cell r="G9082" t="str">
            <v>Mumbai</v>
          </cell>
        </row>
        <row r="9083">
          <cell r="E9083" t="str">
            <v>PB20INV3317</v>
          </cell>
          <cell r="F9083" t="str">
            <v>Trent Limited</v>
          </cell>
          <cell r="G9083" t="str">
            <v>Adyar</v>
          </cell>
        </row>
        <row r="9084">
          <cell r="E9084" t="str">
            <v>PB20INV3313</v>
          </cell>
          <cell r="F9084" t="str">
            <v>Trent Limited</v>
          </cell>
          <cell r="G9084" t="str">
            <v>Kolkata</v>
          </cell>
        </row>
        <row r="9085">
          <cell r="E9085" t="str">
            <v>PB20INV3325</v>
          </cell>
          <cell r="F9085" t="str">
            <v>Hardcastle Restaurants Pvt Ltd</v>
          </cell>
          <cell r="G9085" t="str">
            <v>Pune</v>
          </cell>
        </row>
        <row r="9086">
          <cell r="E9086" t="str">
            <v>PB20INV3323</v>
          </cell>
          <cell r="F9086" t="str">
            <v>Hardcastle Restaurants Pvt Ltd</v>
          </cell>
          <cell r="G9086" t="str">
            <v>Mumbai</v>
          </cell>
        </row>
        <row r="9087">
          <cell r="E9087" t="str">
            <v>PB20INV3320</v>
          </cell>
          <cell r="F9087" t="str">
            <v>Trent Hypermarket Private limited</v>
          </cell>
          <cell r="G9087" t="str">
            <v>Pune</v>
          </cell>
        </row>
        <row r="9088">
          <cell r="E9088" t="str">
            <v>PB20INV3320</v>
          </cell>
          <cell r="F9088" t="str">
            <v>Trent Hypermarket Private limited</v>
          </cell>
          <cell r="G9088" t="str">
            <v>Pune</v>
          </cell>
        </row>
        <row r="9089">
          <cell r="E9089" t="str">
            <v>PB20INV3324</v>
          </cell>
          <cell r="F9089" t="str">
            <v>Trent Hypermarket Private limited</v>
          </cell>
          <cell r="G9089" t="str">
            <v>Pune</v>
          </cell>
        </row>
        <row r="9090">
          <cell r="E9090" t="str">
            <v>PB20INV3324</v>
          </cell>
          <cell r="F9090" t="str">
            <v>Trent Hypermarket Private limited</v>
          </cell>
          <cell r="G9090" t="str">
            <v>Pune</v>
          </cell>
        </row>
        <row r="9091">
          <cell r="E9091" t="str">
            <v>PB20INV3326</v>
          </cell>
          <cell r="F9091" t="str">
            <v>Trent Hypermarket Private limited</v>
          </cell>
          <cell r="G9091" t="str">
            <v>Hyderabad</v>
          </cell>
        </row>
        <row r="9092">
          <cell r="E9092" t="str">
            <v>PB20INV3327</v>
          </cell>
          <cell r="F9092" t="str">
            <v>Trent Hypermarket Private limited</v>
          </cell>
          <cell r="G9092" t="str">
            <v>Mumbai</v>
          </cell>
        </row>
        <row r="9093">
          <cell r="E9093" t="str">
            <v>PB20INV3327</v>
          </cell>
          <cell r="F9093" t="str">
            <v>Trent Hypermarket Private limited</v>
          </cell>
          <cell r="G9093" t="str">
            <v>Mumbai</v>
          </cell>
        </row>
        <row r="9094">
          <cell r="E9094" t="str">
            <v>PB20INV3322</v>
          </cell>
          <cell r="F9094" t="str">
            <v>Trent Hypermarket Private limited</v>
          </cell>
          <cell r="G9094" t="str">
            <v>Pune</v>
          </cell>
        </row>
        <row r="9095">
          <cell r="E9095" t="str">
            <v>PB20INV3322</v>
          </cell>
          <cell r="F9095" t="str">
            <v>Trent Hypermarket Private limited</v>
          </cell>
          <cell r="G9095" t="str">
            <v>Pune</v>
          </cell>
        </row>
        <row r="9096">
          <cell r="E9096" t="str">
            <v>PB20INV3328</v>
          </cell>
          <cell r="F9096" t="str">
            <v>Trent Hypermarket Private limited</v>
          </cell>
          <cell r="G9096" t="str">
            <v>Pune</v>
          </cell>
        </row>
        <row r="9097">
          <cell r="E9097" t="str">
            <v>PB20INV3328</v>
          </cell>
          <cell r="F9097" t="str">
            <v>Trent Hypermarket Private limited</v>
          </cell>
          <cell r="G9097" t="str">
            <v>Pune</v>
          </cell>
        </row>
        <row r="9098">
          <cell r="E9098" t="str">
            <v>PB20INV3321</v>
          </cell>
          <cell r="F9098" t="str">
            <v>Trent Hypermarket Private limited</v>
          </cell>
          <cell r="G9098" t="str">
            <v>Hyderabad</v>
          </cell>
        </row>
        <row r="9099">
          <cell r="E9099" t="str">
            <v>QB20INV1144</v>
          </cell>
          <cell r="F9099" t="str">
            <v>Instakart Services Private Limited</v>
          </cell>
          <cell r="G9099" t="str">
            <v>Howarh</v>
          </cell>
        </row>
        <row r="9100">
          <cell r="E9100" t="str">
            <v>QB20INV1144</v>
          </cell>
          <cell r="F9100" t="str">
            <v>Instakart Services Private Limited</v>
          </cell>
          <cell r="G9100" t="str">
            <v>Howarh</v>
          </cell>
        </row>
        <row r="9101">
          <cell r="E9101" t="str">
            <v>QB20INV1144</v>
          </cell>
          <cell r="F9101" t="str">
            <v>Instakart Services Private Limited</v>
          </cell>
          <cell r="G9101" t="str">
            <v>Howarh</v>
          </cell>
        </row>
        <row r="9102">
          <cell r="E9102" t="str">
            <v>QB20INV1144</v>
          </cell>
          <cell r="F9102" t="str">
            <v>Instakart Services Private Limited</v>
          </cell>
          <cell r="G9102" t="str">
            <v>Howarh</v>
          </cell>
        </row>
        <row r="9103">
          <cell r="E9103" t="str">
            <v>QB20INV1144</v>
          </cell>
          <cell r="F9103" t="str">
            <v>Instakart Services Private Limited</v>
          </cell>
          <cell r="G9103" t="str">
            <v>Howarh</v>
          </cell>
        </row>
        <row r="9104">
          <cell r="E9104" t="str">
            <v>PB20INV3319</v>
          </cell>
          <cell r="F9104" t="str">
            <v>Portwell India Technology Pvt Ltd</v>
          </cell>
          <cell r="G9104" t="str">
            <v>Bangalore</v>
          </cell>
        </row>
        <row r="9105">
          <cell r="E9105" t="str">
            <v>PB20INV3319</v>
          </cell>
          <cell r="F9105" t="str">
            <v>Portwell India Technology Pvt Ltd</v>
          </cell>
          <cell r="G9105" t="str">
            <v>Bangalore</v>
          </cell>
        </row>
        <row r="9106">
          <cell r="E9106" t="str">
            <v>PB20INV3319</v>
          </cell>
          <cell r="F9106" t="str">
            <v>Portwell India Technology Pvt Ltd</v>
          </cell>
          <cell r="G9106" t="str">
            <v>Bangalore</v>
          </cell>
        </row>
        <row r="9107">
          <cell r="E9107" t="str">
            <v>PB20INV3336</v>
          </cell>
          <cell r="F9107" t="str">
            <v>Supreme Computers India Pvt Ltd</v>
          </cell>
          <cell r="G9107" t="str">
            <v>Coimbatore</v>
          </cell>
        </row>
        <row r="9108">
          <cell r="E9108" t="str">
            <v>PB20INV3336</v>
          </cell>
          <cell r="F9108" t="str">
            <v>Supreme Computers India Pvt Ltd</v>
          </cell>
          <cell r="G9108" t="str">
            <v>Coimbatore</v>
          </cell>
        </row>
        <row r="9109">
          <cell r="E9109" t="str">
            <v>PB20INV3333</v>
          </cell>
          <cell r="F9109" t="str">
            <v>Lenexis Foodworks Pvt Ltd</v>
          </cell>
          <cell r="G9109" t="str">
            <v>Kalyan East</v>
          </cell>
        </row>
        <row r="9110">
          <cell r="E9110" t="str">
            <v>PB20INV3333</v>
          </cell>
          <cell r="F9110" t="str">
            <v>Lenexis Foodworks Pvt Ltd</v>
          </cell>
          <cell r="G9110" t="str">
            <v>Kalyan East</v>
          </cell>
        </row>
        <row r="9111">
          <cell r="E9111" t="str">
            <v>PB20INV3339</v>
          </cell>
          <cell r="F9111" t="str">
            <v>G Print Technologies</v>
          </cell>
          <cell r="G9111" t="str">
            <v>Coimbatore</v>
          </cell>
        </row>
        <row r="9112">
          <cell r="E9112" t="str">
            <v>PB20INV3339</v>
          </cell>
          <cell r="F9112" t="str">
            <v>G Print Technologies</v>
          </cell>
          <cell r="G9112" t="str">
            <v>Coimbatore</v>
          </cell>
        </row>
        <row r="9113">
          <cell r="E9113" t="str">
            <v>PB20INV3340</v>
          </cell>
          <cell r="F9113" t="str">
            <v>Barcode Technologies</v>
          </cell>
          <cell r="G9113" t="str">
            <v>Mahe</v>
          </cell>
        </row>
        <row r="9114">
          <cell r="E9114" t="str">
            <v>PB20INV3330</v>
          </cell>
          <cell r="F9114" t="str">
            <v>Ratnadeep Retail Pvt Ltd</v>
          </cell>
          <cell r="G9114" t="str">
            <v>Secunderabad</v>
          </cell>
        </row>
        <row r="9115">
          <cell r="E9115" t="str">
            <v>PB20INV3330</v>
          </cell>
          <cell r="F9115" t="str">
            <v>Ratnadeep Retail Pvt Ltd</v>
          </cell>
          <cell r="G9115" t="str">
            <v>Secunderabad</v>
          </cell>
        </row>
        <row r="9116">
          <cell r="E9116" t="str">
            <v>PB20INV3330</v>
          </cell>
          <cell r="F9116" t="str">
            <v>Ratnadeep Retail Pvt Ltd</v>
          </cell>
          <cell r="G9116" t="str">
            <v>Secunderabad</v>
          </cell>
        </row>
        <row r="9117">
          <cell r="E9117" t="str">
            <v>PB20INV3330</v>
          </cell>
          <cell r="F9117" t="str">
            <v>Ratnadeep Retail Pvt Ltd</v>
          </cell>
          <cell r="G9117" t="str">
            <v>Secunderabad</v>
          </cell>
        </row>
        <row r="9118">
          <cell r="E9118" t="str">
            <v>PB20INV3330</v>
          </cell>
          <cell r="F9118" t="str">
            <v>Ratnadeep Retail Pvt Ltd</v>
          </cell>
          <cell r="G9118" t="str">
            <v>Secunderabad</v>
          </cell>
        </row>
        <row r="9119">
          <cell r="E9119" t="str">
            <v>PB20INV3330</v>
          </cell>
          <cell r="F9119" t="str">
            <v>Ratnadeep Retail Pvt Ltd</v>
          </cell>
          <cell r="G9119" t="str">
            <v>Secunderabad</v>
          </cell>
        </row>
        <row r="9120">
          <cell r="E9120" t="str">
            <v>PB20INV3330</v>
          </cell>
          <cell r="F9120" t="str">
            <v>Ratnadeep Retail Pvt Ltd</v>
          </cell>
          <cell r="G9120" t="str">
            <v>Secunderabad</v>
          </cell>
        </row>
        <row r="9121">
          <cell r="E9121" t="str">
            <v>PB20INV3329</v>
          </cell>
          <cell r="F9121" t="str">
            <v>Ratnadeep Retail Pvt Ltd</v>
          </cell>
          <cell r="G9121" t="str">
            <v>Secunderabad</v>
          </cell>
        </row>
        <row r="9122">
          <cell r="E9122" t="str">
            <v>PB20INV3329</v>
          </cell>
          <cell r="F9122" t="str">
            <v>Ratnadeep Retail Pvt Ltd</v>
          </cell>
          <cell r="G9122" t="str">
            <v>Secunderabad</v>
          </cell>
        </row>
        <row r="9123">
          <cell r="E9123" t="str">
            <v>PB20INV3329</v>
          </cell>
          <cell r="F9123" t="str">
            <v>Ratnadeep Retail Pvt Ltd</v>
          </cell>
          <cell r="G9123" t="str">
            <v>Secunderabad</v>
          </cell>
        </row>
        <row r="9124">
          <cell r="E9124" t="str">
            <v>PB20INV3329</v>
          </cell>
          <cell r="F9124" t="str">
            <v>Ratnadeep Retail Pvt Ltd</v>
          </cell>
          <cell r="G9124" t="str">
            <v>Secunderabad</v>
          </cell>
        </row>
        <row r="9125">
          <cell r="E9125" t="str">
            <v>PB20INV3329</v>
          </cell>
          <cell r="F9125" t="str">
            <v>Ratnadeep Retail Pvt Ltd</v>
          </cell>
          <cell r="G9125" t="str">
            <v>Secunderabad</v>
          </cell>
        </row>
        <row r="9126">
          <cell r="E9126" t="str">
            <v>PB20INV3329</v>
          </cell>
          <cell r="F9126" t="str">
            <v>Ratnadeep Retail Pvt Ltd</v>
          </cell>
          <cell r="G9126" t="str">
            <v>Secunderabad</v>
          </cell>
        </row>
        <row r="9127">
          <cell r="E9127" t="str">
            <v>PB20INV3329</v>
          </cell>
          <cell r="F9127" t="str">
            <v>Ratnadeep Retail Pvt Ltd</v>
          </cell>
          <cell r="G9127" t="str">
            <v>Secunderabad</v>
          </cell>
        </row>
        <row r="9128">
          <cell r="E9128" t="str">
            <v>PB20INV3329</v>
          </cell>
          <cell r="F9128" t="str">
            <v>Ratnadeep Retail Pvt Ltd</v>
          </cell>
          <cell r="G9128" t="str">
            <v>Secunderabad</v>
          </cell>
        </row>
        <row r="9129">
          <cell r="E9129" t="str">
            <v>PB20INV3334</v>
          </cell>
          <cell r="F9129" t="str">
            <v>Ratnadeep Retail Pvt Ltd</v>
          </cell>
          <cell r="G9129" t="str">
            <v>Secunderabad</v>
          </cell>
        </row>
        <row r="9130">
          <cell r="E9130" t="str">
            <v>PB20INV3334</v>
          </cell>
          <cell r="F9130" t="str">
            <v>Ratnadeep Retail Pvt Ltd</v>
          </cell>
          <cell r="G9130" t="str">
            <v>Secunderabad</v>
          </cell>
        </row>
        <row r="9131">
          <cell r="E9131" t="str">
            <v>PB20INV3334</v>
          </cell>
          <cell r="F9131" t="str">
            <v>Ratnadeep Retail Pvt Ltd</v>
          </cell>
          <cell r="G9131" t="str">
            <v>Secunderabad</v>
          </cell>
        </row>
        <row r="9132">
          <cell r="E9132" t="str">
            <v>PB20INV3334</v>
          </cell>
          <cell r="F9132" t="str">
            <v>Ratnadeep Retail Pvt Ltd</v>
          </cell>
          <cell r="G9132" t="str">
            <v>Secunderabad</v>
          </cell>
        </row>
        <row r="9133">
          <cell r="E9133" t="str">
            <v>PB20INV3334</v>
          </cell>
          <cell r="F9133" t="str">
            <v>Ratnadeep Retail Pvt Ltd</v>
          </cell>
          <cell r="G9133" t="str">
            <v>Secunderabad</v>
          </cell>
        </row>
        <row r="9134">
          <cell r="E9134" t="str">
            <v>PB20INV3334</v>
          </cell>
          <cell r="F9134" t="str">
            <v>Ratnadeep Retail Pvt Ltd</v>
          </cell>
          <cell r="G9134" t="str">
            <v>Secunderabad</v>
          </cell>
        </row>
        <row r="9135">
          <cell r="E9135" t="str">
            <v>PB20INV3335</v>
          </cell>
          <cell r="F9135" t="str">
            <v>Ratnadeep Retail Pvt Ltd</v>
          </cell>
          <cell r="G9135" t="str">
            <v>Secunderabad</v>
          </cell>
        </row>
        <row r="9136">
          <cell r="E9136" t="str">
            <v>PB20INV3335</v>
          </cell>
          <cell r="F9136" t="str">
            <v>Ratnadeep Retail Pvt Ltd</v>
          </cell>
          <cell r="G9136" t="str">
            <v>Secunderabad</v>
          </cell>
        </row>
        <row r="9137">
          <cell r="E9137" t="str">
            <v>PB20INV3335</v>
          </cell>
          <cell r="F9137" t="str">
            <v>Ratnadeep Retail Pvt Ltd</v>
          </cell>
          <cell r="G9137" t="str">
            <v>Secunderabad</v>
          </cell>
        </row>
        <row r="9138">
          <cell r="E9138" t="str">
            <v>PB20INV3335</v>
          </cell>
          <cell r="F9138" t="str">
            <v>Ratnadeep Retail Pvt Ltd</v>
          </cell>
          <cell r="G9138" t="str">
            <v>Secunderabad</v>
          </cell>
        </row>
        <row r="9139">
          <cell r="E9139" t="str">
            <v>PB20INV3335</v>
          </cell>
          <cell r="F9139" t="str">
            <v>Ratnadeep Retail Pvt Ltd</v>
          </cell>
          <cell r="G9139" t="str">
            <v>Secunderabad</v>
          </cell>
        </row>
        <row r="9140">
          <cell r="E9140" t="str">
            <v>PB20INV3335</v>
          </cell>
          <cell r="F9140" t="str">
            <v>Ratnadeep Retail Pvt Ltd</v>
          </cell>
          <cell r="G9140" t="str">
            <v>Secunderabad</v>
          </cell>
        </row>
        <row r="9141">
          <cell r="E9141" t="str">
            <v>PB20INV3332</v>
          </cell>
          <cell r="F9141" t="str">
            <v>Ratnadeep Retail Pvt Ltd</v>
          </cell>
          <cell r="G9141" t="str">
            <v>Secunderabad</v>
          </cell>
        </row>
        <row r="9142">
          <cell r="E9142" t="str">
            <v>PB20INV3332</v>
          </cell>
          <cell r="F9142" t="str">
            <v>Ratnadeep Retail Pvt Ltd</v>
          </cell>
          <cell r="G9142" t="str">
            <v>Secunderabad</v>
          </cell>
        </row>
        <row r="9143">
          <cell r="E9143" t="str">
            <v>PB20INV3332</v>
          </cell>
          <cell r="F9143" t="str">
            <v>Ratnadeep Retail Pvt Ltd</v>
          </cell>
          <cell r="G9143" t="str">
            <v>Secunderabad</v>
          </cell>
        </row>
        <row r="9144">
          <cell r="E9144" t="str">
            <v>PB20INV3332</v>
          </cell>
          <cell r="F9144" t="str">
            <v>Ratnadeep Retail Pvt Ltd</v>
          </cell>
          <cell r="G9144" t="str">
            <v>Secunderabad</v>
          </cell>
        </row>
        <row r="9145">
          <cell r="E9145" t="str">
            <v>PB20INV3332</v>
          </cell>
          <cell r="F9145" t="str">
            <v>Ratnadeep Retail Pvt Ltd</v>
          </cell>
          <cell r="G9145" t="str">
            <v>Secunderabad</v>
          </cell>
        </row>
        <row r="9146">
          <cell r="E9146" t="str">
            <v>PB20INV3332</v>
          </cell>
          <cell r="F9146" t="str">
            <v>Ratnadeep Retail Pvt Ltd</v>
          </cell>
          <cell r="G9146" t="str">
            <v>Secunderabad</v>
          </cell>
        </row>
        <row r="9147">
          <cell r="E9147" t="str">
            <v>PB20INV3332</v>
          </cell>
          <cell r="F9147" t="str">
            <v>Ratnadeep Retail Pvt Ltd</v>
          </cell>
          <cell r="G9147" t="str">
            <v>Secunderabad</v>
          </cell>
        </row>
        <row r="9148">
          <cell r="E9148" t="str">
            <v>PB20INV3331</v>
          </cell>
          <cell r="F9148" t="str">
            <v>Ratnadeep Retail Pvt Ltd</v>
          </cell>
          <cell r="G9148" t="str">
            <v>Secunderabad</v>
          </cell>
        </row>
        <row r="9149">
          <cell r="E9149" t="str">
            <v>PB20INV3331</v>
          </cell>
          <cell r="F9149" t="str">
            <v>Ratnadeep Retail Pvt Ltd</v>
          </cell>
          <cell r="G9149" t="str">
            <v>Secunderabad</v>
          </cell>
        </row>
        <row r="9150">
          <cell r="E9150" t="str">
            <v>PB20INV3331</v>
          </cell>
          <cell r="F9150" t="str">
            <v>Ratnadeep Retail Pvt Ltd</v>
          </cell>
          <cell r="G9150" t="str">
            <v>Secunderabad</v>
          </cell>
        </row>
        <row r="9151">
          <cell r="E9151" t="str">
            <v>PB20INV3331</v>
          </cell>
          <cell r="F9151" t="str">
            <v>Ratnadeep Retail Pvt Ltd</v>
          </cell>
          <cell r="G9151" t="str">
            <v>Secunderabad</v>
          </cell>
        </row>
        <row r="9152">
          <cell r="E9152" t="str">
            <v>PB20INV3331</v>
          </cell>
          <cell r="F9152" t="str">
            <v>Ratnadeep Retail Pvt Ltd</v>
          </cell>
          <cell r="G9152" t="str">
            <v>Secunderabad</v>
          </cell>
        </row>
        <row r="9153">
          <cell r="E9153" t="str">
            <v>PB20INV3331</v>
          </cell>
          <cell r="F9153" t="str">
            <v>Ratnadeep Retail Pvt Ltd</v>
          </cell>
          <cell r="G9153" t="str">
            <v>Secunderabad</v>
          </cell>
        </row>
        <row r="9154">
          <cell r="E9154" t="str">
            <v>PB20INV3331</v>
          </cell>
          <cell r="F9154" t="str">
            <v>Ratnadeep Retail Pvt Ltd</v>
          </cell>
          <cell r="G9154" t="str">
            <v>Secunderabad</v>
          </cell>
        </row>
        <row r="9155">
          <cell r="E9155" t="str">
            <v>PB20INV3338</v>
          </cell>
          <cell r="F9155" t="str">
            <v>Hollasons Trading Company Pvt Ltd</v>
          </cell>
          <cell r="G9155" t="str">
            <v>Bangalore</v>
          </cell>
        </row>
        <row r="9156">
          <cell r="E9156" t="str">
            <v>PB20INV3337</v>
          </cell>
          <cell r="F9156" t="str">
            <v>Hollasons Trading Company Pvt Ltd</v>
          </cell>
          <cell r="G9156" t="str">
            <v>Bangalore</v>
          </cell>
        </row>
        <row r="9157">
          <cell r="E9157" t="str">
            <v>PB20INV3312</v>
          </cell>
          <cell r="F9157" t="str">
            <v>TurbonetSystems - More Retail Limited</v>
          </cell>
          <cell r="G9157" t="str">
            <v>Mumbai-Visakhapatnam</v>
          </cell>
        </row>
        <row r="9158">
          <cell r="E9158" t="str">
            <v>PB20INV3312</v>
          </cell>
          <cell r="F9158" t="str">
            <v>TurbonetSystems - More Retail Limited</v>
          </cell>
          <cell r="G9158" t="str">
            <v>Mumbai-Visakhapatnam</v>
          </cell>
        </row>
        <row r="9159">
          <cell r="E9159" t="str">
            <v>PIT20INV00080</v>
          </cell>
          <cell r="F9159" t="str">
            <v>Smart Solutions - Tecsidel India Pvt Ltd</v>
          </cell>
          <cell r="G9159" t="str">
            <v>New Delhi - Chandwad</v>
          </cell>
        </row>
        <row r="9160">
          <cell r="E9160" t="str">
            <v>PIT20INV00080</v>
          </cell>
          <cell r="F9160" t="str">
            <v>Smart Solutions - Tecsidel India Pvt Ltd</v>
          </cell>
          <cell r="G9160" t="str">
            <v>New Delhi - Chandwad</v>
          </cell>
        </row>
        <row r="9161">
          <cell r="E9161" t="str">
            <v>PIT20INV00079</v>
          </cell>
          <cell r="F9161" t="str">
            <v>Smart Solutions - Tecsidel India Pvt Ltd</v>
          </cell>
          <cell r="G9161" t="str">
            <v>New Delhi - Dhule</v>
          </cell>
        </row>
        <row r="9162">
          <cell r="E9162" t="str">
            <v>PIT20INV00079</v>
          </cell>
          <cell r="F9162" t="str">
            <v>Smart Solutions - Tecsidel India Pvt Ltd</v>
          </cell>
          <cell r="G9162" t="str">
            <v>New Delhi - Dhule</v>
          </cell>
        </row>
        <row r="9163">
          <cell r="E9163" t="str">
            <v>PIT20INV00081</v>
          </cell>
          <cell r="F9163" t="str">
            <v>Smart Solutions - Tecsidel India Pvt Ltd</v>
          </cell>
          <cell r="G9163" t="str">
            <v>New Delhi - Sultanpur</v>
          </cell>
        </row>
        <row r="9164">
          <cell r="E9164" t="str">
            <v>PIT20INV00081</v>
          </cell>
          <cell r="F9164" t="str">
            <v>Smart Solutions - Tecsidel India Pvt Ltd</v>
          </cell>
          <cell r="G9164" t="str">
            <v>New Delhi - Sultanpur</v>
          </cell>
        </row>
        <row r="9165">
          <cell r="E9165" t="str">
            <v>PIT20INV00082</v>
          </cell>
          <cell r="F9165" t="str">
            <v>Smart Solutions</v>
          </cell>
          <cell r="G9165" t="str">
            <v>New Delhi</v>
          </cell>
        </row>
        <row r="9166">
          <cell r="E9166" t="str">
            <v>PIT20INV00082</v>
          </cell>
          <cell r="F9166" t="str">
            <v>Smart Solutions</v>
          </cell>
          <cell r="G9166" t="str">
            <v>New Delhi</v>
          </cell>
        </row>
        <row r="9167">
          <cell r="E9167" t="str">
            <v>QBLR/DEMO/OUT/0327</v>
          </cell>
          <cell r="F9167" t="str">
            <v>Quinta Systems Pvt Ltd</v>
          </cell>
          <cell r="G9167" t="str">
            <v>Mumbai</v>
          </cell>
        </row>
        <row r="9168">
          <cell r="E9168" t="str">
            <v>QBLR/DEMO/OUT/0326</v>
          </cell>
          <cell r="F9168" t="str">
            <v>Quinta Systems Pvt Ltd</v>
          </cell>
          <cell r="G9168" t="str">
            <v>Mumbai</v>
          </cell>
        </row>
        <row r="9169">
          <cell r="E9169" t="str">
            <v>BLR/DC/2021/0011</v>
          </cell>
          <cell r="F9169" t="str">
            <v>Honeywell International India Pvt Ltd</v>
          </cell>
          <cell r="G9169" t="str">
            <v>Gurgaon</v>
          </cell>
        </row>
        <row r="9170">
          <cell r="E9170" t="str">
            <v>PB20INV3342</v>
          </cell>
          <cell r="F9170" t="str">
            <v>Quinta Systems Pvt Ltd</v>
          </cell>
          <cell r="G9170" t="str">
            <v>Bangalore</v>
          </cell>
        </row>
        <row r="9171">
          <cell r="E9171" t="str">
            <v>PB20INV3345</v>
          </cell>
          <cell r="F9171" t="str">
            <v>Quinta Systems Pvt Ltd</v>
          </cell>
          <cell r="G9171" t="str">
            <v>Bangalore</v>
          </cell>
        </row>
        <row r="9172">
          <cell r="E9172" t="str">
            <v>PB20INV3345</v>
          </cell>
          <cell r="F9172" t="str">
            <v>Quinta Systems Pvt Ltd</v>
          </cell>
          <cell r="G9172" t="str">
            <v>Bangalore</v>
          </cell>
        </row>
        <row r="9173">
          <cell r="E9173" t="str">
            <v>PB20INV3345</v>
          </cell>
          <cell r="F9173" t="str">
            <v>Quinta Systems Pvt Ltd</v>
          </cell>
          <cell r="G9173" t="str">
            <v>Bangalore</v>
          </cell>
        </row>
        <row r="9174">
          <cell r="E9174" t="str">
            <v>PB20INV3345</v>
          </cell>
          <cell r="F9174" t="str">
            <v>Quinta Systems Pvt Ltd</v>
          </cell>
          <cell r="G9174" t="str">
            <v>Bangalore</v>
          </cell>
        </row>
        <row r="9175">
          <cell r="E9175" t="str">
            <v>QB20INV1148</v>
          </cell>
          <cell r="F9175" t="str">
            <v>Instakart Services Pvt Ltd</v>
          </cell>
          <cell r="G9175" t="str">
            <v>Howrah</v>
          </cell>
        </row>
        <row r="9176">
          <cell r="E9176" t="str">
            <v>QB20INV1148</v>
          </cell>
          <cell r="F9176" t="str">
            <v>Instakart Services Pvt Ltd</v>
          </cell>
          <cell r="G9176" t="str">
            <v>Howrah</v>
          </cell>
        </row>
        <row r="9177">
          <cell r="E9177" t="str">
            <v>PB20INV3352</v>
          </cell>
          <cell r="F9177" t="str">
            <v>Quinta Systems Pvt Ltd</v>
          </cell>
          <cell r="G9177" t="str">
            <v>Bangalore</v>
          </cell>
        </row>
        <row r="9178">
          <cell r="E9178" t="str">
            <v>PB20INV3352</v>
          </cell>
          <cell r="F9178" t="str">
            <v>Quinta Systems Pvt Ltd</v>
          </cell>
          <cell r="G9178" t="str">
            <v>Bangalore</v>
          </cell>
        </row>
        <row r="9179">
          <cell r="E9179" t="str">
            <v>PB20INV3352</v>
          </cell>
          <cell r="F9179" t="str">
            <v>Quinta Systems Pvt Ltd</v>
          </cell>
          <cell r="G9179" t="str">
            <v>Bangalore</v>
          </cell>
        </row>
        <row r="9180">
          <cell r="E9180" t="str">
            <v>PB20INV3352</v>
          </cell>
          <cell r="F9180" t="str">
            <v>Quinta Systems Pvt Ltd</v>
          </cell>
          <cell r="G9180" t="str">
            <v>Bangalore</v>
          </cell>
        </row>
        <row r="9181">
          <cell r="E9181" t="str">
            <v>PB20INV3352</v>
          </cell>
          <cell r="F9181" t="str">
            <v>Quinta Systems Pvt Ltd</v>
          </cell>
          <cell r="G9181" t="str">
            <v>Bangalore</v>
          </cell>
        </row>
        <row r="9182">
          <cell r="E9182" t="str">
            <v>PB20INV3341</v>
          </cell>
          <cell r="F9182" t="str">
            <v>Decathlon Sports India Pvt Ltd</v>
          </cell>
          <cell r="G9182" t="str">
            <v>New Delhi</v>
          </cell>
        </row>
        <row r="9183">
          <cell r="E9183" t="str">
            <v>PB20INV3354</v>
          </cell>
          <cell r="F9183" t="str">
            <v>USUPSO Retail India Pvt Ltd</v>
          </cell>
          <cell r="G9183" t="str">
            <v>New Delhi</v>
          </cell>
        </row>
        <row r="9184">
          <cell r="E9184" t="str">
            <v>PB20INV3354</v>
          </cell>
          <cell r="F9184" t="str">
            <v>USUPSO Retail India Pvt Ltd</v>
          </cell>
          <cell r="G9184" t="str">
            <v>New Delhi</v>
          </cell>
        </row>
        <row r="9185">
          <cell r="E9185" t="str">
            <v>PB20INV3354</v>
          </cell>
          <cell r="F9185" t="str">
            <v>USUPSO Retail India Pvt Ltd</v>
          </cell>
          <cell r="G9185" t="str">
            <v>New Delhi</v>
          </cell>
        </row>
        <row r="9186">
          <cell r="E9186" t="str">
            <v>QB20INV1147</v>
          </cell>
          <cell r="F9186" t="str">
            <v>Instakart Services Pvt Ltd</v>
          </cell>
          <cell r="G9186" t="str">
            <v>Howrah</v>
          </cell>
        </row>
        <row r="9187">
          <cell r="E9187" t="str">
            <v>QB20INV1147</v>
          </cell>
          <cell r="F9187" t="str">
            <v>Instakart Services Pvt Ltd</v>
          </cell>
          <cell r="G9187" t="str">
            <v>Howrah</v>
          </cell>
        </row>
        <row r="9188">
          <cell r="E9188" t="str">
            <v>QB20INV1151</v>
          </cell>
          <cell r="F9188" t="str">
            <v>Datamatics Global Services Ltd</v>
          </cell>
          <cell r="G9188" t="str">
            <v>Mumbai</v>
          </cell>
        </row>
        <row r="9189">
          <cell r="E9189" t="str">
            <v>QB20INV1150</v>
          </cell>
          <cell r="F9189" t="str">
            <v>AVVASHAYA CCI LOGISTICS PVT LTD</v>
          </cell>
          <cell r="G9189" t="str">
            <v>Cuttack</v>
          </cell>
        </row>
        <row r="9190">
          <cell r="E9190" t="str">
            <v>QB20INV1150</v>
          </cell>
          <cell r="F9190" t="str">
            <v>AVVASHAYA CCI LOGISTICS PVT LTD</v>
          </cell>
          <cell r="G9190" t="str">
            <v>Cuttack</v>
          </cell>
        </row>
        <row r="9191">
          <cell r="E9191" t="str">
            <v>QB20INV1149</v>
          </cell>
          <cell r="F9191" t="str">
            <v>B.S Technology</v>
          </cell>
          <cell r="G9191" t="str">
            <v>Avvashya CCI Logistics Pvt Ltd Haryana</v>
          </cell>
        </row>
        <row r="9192">
          <cell r="E9192" t="str">
            <v>QB20INV1149</v>
          </cell>
          <cell r="F9192" t="str">
            <v>B.S Technology</v>
          </cell>
          <cell r="G9192" t="str">
            <v>Avvashya CCI Logistics Pvt Ltd Haryana</v>
          </cell>
        </row>
        <row r="9193">
          <cell r="E9193" t="str">
            <v>QB20INV1149</v>
          </cell>
          <cell r="F9193" t="str">
            <v>B.S Technology</v>
          </cell>
          <cell r="G9193" t="str">
            <v>Avvashya CCI Logistics Pvt Ltd Haryana</v>
          </cell>
        </row>
        <row r="9194">
          <cell r="E9194" t="str">
            <v>QB20INV1149</v>
          </cell>
          <cell r="F9194" t="str">
            <v>B.S Technology</v>
          </cell>
          <cell r="G9194" t="str">
            <v>Avvashya CCI Logistics Pvt Ltd Haryana</v>
          </cell>
        </row>
        <row r="9195">
          <cell r="E9195" t="str">
            <v>PB20INV3347</v>
          </cell>
          <cell r="F9195" t="str">
            <v>Supreme computers India Pvt Ltd</v>
          </cell>
          <cell r="G9195" t="str">
            <v>Coimbatore</v>
          </cell>
        </row>
        <row r="9196">
          <cell r="E9196" t="str">
            <v>PB20INV3347</v>
          </cell>
          <cell r="F9196" t="str">
            <v>Supreme computers India Pvt Ltd</v>
          </cell>
          <cell r="G9196" t="str">
            <v>Coimbatore</v>
          </cell>
        </row>
        <row r="9197">
          <cell r="E9197" t="str">
            <v>PB20INV3348</v>
          </cell>
          <cell r="F9197" t="str">
            <v>AEGIS INFOWARE PRIVATE LIMITED</v>
          </cell>
          <cell r="G9197" t="str">
            <v>AHMEDABAD</v>
          </cell>
        </row>
        <row r="9198">
          <cell r="E9198" t="str">
            <v>PB20INV3348</v>
          </cell>
          <cell r="F9198" t="str">
            <v>AEGIS INFOWARE PRIVATE LIMITED</v>
          </cell>
          <cell r="G9198" t="str">
            <v>AHMEDABAD</v>
          </cell>
        </row>
        <row r="9199">
          <cell r="E9199" t="str">
            <v>PB20INV3351</v>
          </cell>
          <cell r="F9199" t="str">
            <v>Supreme computers India Pvt Ltd</v>
          </cell>
          <cell r="G9199" t="str">
            <v>Coimbatore</v>
          </cell>
        </row>
        <row r="9200">
          <cell r="E9200" t="str">
            <v>PB20INV3351</v>
          </cell>
          <cell r="F9200" t="str">
            <v>Supreme computers India Pvt Ltd</v>
          </cell>
          <cell r="G9200" t="str">
            <v>Coimbatore</v>
          </cell>
        </row>
        <row r="9201">
          <cell r="E9201" t="str">
            <v>PB20INV3351</v>
          </cell>
          <cell r="F9201" t="str">
            <v>Supreme computers India Pvt Ltd</v>
          </cell>
          <cell r="G9201" t="str">
            <v>Coimbatore</v>
          </cell>
        </row>
        <row r="9202">
          <cell r="E9202" t="str">
            <v>PB20INV3351</v>
          </cell>
          <cell r="F9202" t="str">
            <v>Supreme computers India Pvt Ltd</v>
          </cell>
          <cell r="G9202" t="str">
            <v>Coimbatore</v>
          </cell>
        </row>
        <row r="9203">
          <cell r="E9203" t="str">
            <v>PB20INV3351</v>
          </cell>
          <cell r="F9203" t="str">
            <v>Supreme computers India Pvt Ltd</v>
          </cell>
          <cell r="G9203" t="str">
            <v>Coimbatore</v>
          </cell>
        </row>
        <row r="9204">
          <cell r="E9204" t="str">
            <v>PB20INV3343</v>
          </cell>
          <cell r="F9204" t="str">
            <v>BURMAN HOSPITALITY PRIVATE LIMITED</v>
          </cell>
          <cell r="G9204" t="str">
            <v>Uttar Pradesh</v>
          </cell>
        </row>
        <row r="9205">
          <cell r="E9205" t="str">
            <v>PB20INV3346</v>
          </cell>
          <cell r="F9205" t="str">
            <v>Equinox India Enterprises</v>
          </cell>
          <cell r="G9205" t="str">
            <v xml:space="preserve">Goa </v>
          </cell>
        </row>
        <row r="9206">
          <cell r="E9206" t="str">
            <v>PB20INV3346</v>
          </cell>
          <cell r="F9206" t="str">
            <v>Equinox India Enterprises</v>
          </cell>
          <cell r="G9206" t="str">
            <v xml:space="preserve">Goa </v>
          </cell>
        </row>
        <row r="9207">
          <cell r="E9207" t="str">
            <v>PB20INV3344</v>
          </cell>
          <cell r="F9207" t="str">
            <v>Cafe Frames</v>
          </cell>
          <cell r="G9207" t="str">
            <v>Kerala</v>
          </cell>
        </row>
        <row r="9208">
          <cell r="E9208" t="str">
            <v>PB20INV3349</v>
          </cell>
          <cell r="F9208" t="str">
            <v>Deoomals Speciality Shop</v>
          </cell>
          <cell r="G9208" t="str">
            <v>Vadodara</v>
          </cell>
        </row>
        <row r="9209">
          <cell r="E9209" t="str">
            <v>PB20INV3350</v>
          </cell>
          <cell r="F9209" t="str">
            <v>Deoomals Speciality Shop</v>
          </cell>
          <cell r="G9209" t="str">
            <v>Vadodara</v>
          </cell>
        </row>
        <row r="9210">
          <cell r="E9210" t="str">
            <v>PB20INV3350</v>
          </cell>
          <cell r="F9210" t="str">
            <v>Deoomals Speciality Shop</v>
          </cell>
          <cell r="G9210" t="str">
            <v>Vadodara</v>
          </cell>
        </row>
        <row r="9211">
          <cell r="E9211" t="str">
            <v>PB20INV3353</v>
          </cell>
          <cell r="F9211" t="str">
            <v>ABS Technologies</v>
          </cell>
          <cell r="G9211" t="str">
            <v>Jharkhand</v>
          </cell>
        </row>
        <row r="9212">
          <cell r="E9212" t="str">
            <v>PB20INV3353</v>
          </cell>
          <cell r="F9212" t="str">
            <v>ABS Technologies</v>
          </cell>
          <cell r="G9212" t="str">
            <v>Jharkhand</v>
          </cell>
        </row>
        <row r="9213">
          <cell r="E9213" t="str">
            <v>PB20INV3355</v>
          </cell>
          <cell r="F9213" t="str">
            <v>Trent Limited</v>
          </cell>
          <cell r="G9213" t="str">
            <v>Belgaum</v>
          </cell>
        </row>
        <row r="9214">
          <cell r="E9214" t="str">
            <v>PB20INV3355</v>
          </cell>
          <cell r="F9214" t="str">
            <v>Trent Limited</v>
          </cell>
          <cell r="G9214" t="str">
            <v>Belgaum</v>
          </cell>
        </row>
        <row r="9215">
          <cell r="E9215" t="str">
            <v>PB20INV3355</v>
          </cell>
          <cell r="F9215" t="str">
            <v>Trent Limited</v>
          </cell>
          <cell r="G9215" t="str">
            <v>Belgaum</v>
          </cell>
        </row>
        <row r="9216">
          <cell r="E9216" t="str">
            <v>PB20INV3355</v>
          </cell>
          <cell r="F9216" t="str">
            <v>Trent Limited</v>
          </cell>
          <cell r="G9216" t="str">
            <v>Belgaum</v>
          </cell>
        </row>
        <row r="9217">
          <cell r="E9217" t="str">
            <v>PB20INV3355</v>
          </cell>
          <cell r="F9217" t="str">
            <v>Trent Limited</v>
          </cell>
          <cell r="G9217" t="str">
            <v>Belgaum</v>
          </cell>
        </row>
        <row r="9218">
          <cell r="E9218" t="str">
            <v>PB20INV3355</v>
          </cell>
          <cell r="F9218" t="str">
            <v>Trent Limited</v>
          </cell>
          <cell r="G9218" t="str">
            <v>Belgaum</v>
          </cell>
        </row>
        <row r="9219">
          <cell r="E9219" t="str">
            <v>PB20INV3356</v>
          </cell>
          <cell r="F9219" t="str">
            <v>Trent Limited</v>
          </cell>
          <cell r="G9219" t="str">
            <v>Secunderabad</v>
          </cell>
        </row>
        <row r="9220">
          <cell r="E9220" t="str">
            <v>PB20INV3356</v>
          </cell>
          <cell r="F9220" t="str">
            <v>Trent Limited</v>
          </cell>
          <cell r="G9220" t="str">
            <v>Secunderabad</v>
          </cell>
        </row>
        <row r="9221">
          <cell r="E9221" t="str">
            <v>PB20INV3356</v>
          </cell>
          <cell r="F9221" t="str">
            <v>Trent Limited</v>
          </cell>
          <cell r="G9221" t="str">
            <v>Secunderabad</v>
          </cell>
        </row>
        <row r="9222">
          <cell r="E9222" t="str">
            <v>PB20INV3356</v>
          </cell>
          <cell r="F9222" t="str">
            <v>Trent Limited</v>
          </cell>
          <cell r="G9222" t="str">
            <v>Secunderabad</v>
          </cell>
        </row>
        <row r="9223">
          <cell r="E9223" t="str">
            <v>PB20INV3356</v>
          </cell>
          <cell r="F9223" t="str">
            <v>Trent Limited</v>
          </cell>
          <cell r="G9223" t="str">
            <v>Secunderabad</v>
          </cell>
        </row>
        <row r="9224">
          <cell r="E9224" t="str">
            <v>PB20INV3356</v>
          </cell>
          <cell r="F9224" t="str">
            <v>Trent Limited</v>
          </cell>
          <cell r="G9224" t="str">
            <v>Secunderabad</v>
          </cell>
        </row>
        <row r="9225">
          <cell r="E9225" t="str">
            <v>PB20INV3356</v>
          </cell>
          <cell r="F9225" t="str">
            <v>Trent Limited</v>
          </cell>
          <cell r="G9225" t="str">
            <v>Secunderabad</v>
          </cell>
        </row>
        <row r="9226">
          <cell r="E9226" t="str">
            <v>PB20INV3357</v>
          </cell>
          <cell r="F9226" t="str">
            <v>Ashlin Services</v>
          </cell>
          <cell r="G9226" t="str">
            <v>Fariabad</v>
          </cell>
        </row>
        <row r="9227">
          <cell r="E9227" t="str">
            <v>PB20INV3357</v>
          </cell>
          <cell r="F9227" t="str">
            <v>Ashlin Services</v>
          </cell>
          <cell r="G9227" t="str">
            <v>Fariabad</v>
          </cell>
        </row>
        <row r="9228">
          <cell r="E9228" t="str">
            <v>PB20INV3359</v>
          </cell>
          <cell r="F9228" t="str">
            <v>Decathlon Sports India Private Ltd</v>
          </cell>
          <cell r="G9228" t="str">
            <v>Assam</v>
          </cell>
        </row>
        <row r="9229">
          <cell r="E9229" t="str">
            <v>PB20INV3360</v>
          </cell>
          <cell r="F9229" t="str">
            <v>Prime Barcode Solutions</v>
          </cell>
          <cell r="G9229" t="str">
            <v>Secunderabad</v>
          </cell>
        </row>
        <row r="9230">
          <cell r="E9230" t="str">
            <v>PB20INV3360</v>
          </cell>
          <cell r="F9230" t="str">
            <v>Prime Barcode Solutions</v>
          </cell>
          <cell r="G9230" t="str">
            <v>Secunderabad</v>
          </cell>
        </row>
        <row r="9231">
          <cell r="E9231" t="str">
            <v>PB20INV3361</v>
          </cell>
          <cell r="F9231" t="str">
            <v>ITecSys Technologies Pvt Ltd</v>
          </cell>
          <cell r="G9231" t="str">
            <v>Fortune data Product(Secunderabad)</v>
          </cell>
        </row>
        <row r="9232">
          <cell r="E9232" t="str">
            <v>PB20INV3361</v>
          </cell>
          <cell r="F9232" t="str">
            <v>ITecSys Technologies Pvt Ltd</v>
          </cell>
          <cell r="G9232" t="str">
            <v>Fortune data Product(Secunderabad)</v>
          </cell>
        </row>
        <row r="9233">
          <cell r="E9233" t="str">
            <v>PB20INV3361</v>
          </cell>
          <cell r="F9233" t="str">
            <v>ITecSys Technologies Pvt Ltd</v>
          </cell>
          <cell r="G9233" t="str">
            <v>Fortune data Product(Secunderabad)</v>
          </cell>
        </row>
        <row r="9234">
          <cell r="E9234" t="str">
            <v>PB20INV3361</v>
          </cell>
          <cell r="F9234" t="str">
            <v>ITecSys Technologies Pvt Ltd</v>
          </cell>
          <cell r="G9234" t="str">
            <v>Fortune data Product(Secunderabad)</v>
          </cell>
        </row>
        <row r="9235">
          <cell r="E9235" t="str">
            <v>PB20INV3361</v>
          </cell>
          <cell r="F9235" t="str">
            <v>ITecSys Technologies Pvt Ltd</v>
          </cell>
          <cell r="G9235" t="str">
            <v>Fortune data Product(Secunderabad)</v>
          </cell>
        </row>
        <row r="9236">
          <cell r="E9236" t="str">
            <v>PB20INV3358</v>
          </cell>
          <cell r="F9236" t="str">
            <v>Quinta Systems Pvt Ltd</v>
          </cell>
          <cell r="G9236" t="str">
            <v>Bangalore</v>
          </cell>
        </row>
        <row r="9237">
          <cell r="E9237" t="str">
            <v>PB20INV3370</v>
          </cell>
          <cell r="F9237" t="str">
            <v>Quinta Systems Pvt Ltd</v>
          </cell>
          <cell r="G9237" t="str">
            <v>Bangalore</v>
          </cell>
        </row>
        <row r="9238">
          <cell r="E9238" t="str">
            <v>PB20INV3370</v>
          </cell>
          <cell r="F9238" t="str">
            <v>Quinta Systems Pvt Ltd</v>
          </cell>
          <cell r="G9238" t="str">
            <v>Bangalore</v>
          </cell>
        </row>
        <row r="9239">
          <cell r="E9239" t="str">
            <v>QBLR/OP/2021/0048</v>
          </cell>
          <cell r="F9239" t="str">
            <v>Quinta Systems Pvt Ltd</v>
          </cell>
          <cell r="G9239" t="str">
            <v>Bangalore</v>
          </cell>
        </row>
        <row r="9240">
          <cell r="E9240" t="str">
            <v>BLR/OP/2021/0505</v>
          </cell>
          <cell r="F9240" t="str">
            <v>Posiflex Technology India Pvt ltd</v>
          </cell>
          <cell r="G9240" t="str">
            <v>Bangalore</v>
          </cell>
        </row>
        <row r="9241">
          <cell r="E9241" t="str">
            <v>BLR/OP/2021/0505</v>
          </cell>
          <cell r="F9241" t="str">
            <v>Posiflex Technology India Pvt ltd</v>
          </cell>
          <cell r="G9241" t="str">
            <v>Bangalore</v>
          </cell>
        </row>
        <row r="9242">
          <cell r="E9242" t="str">
            <v>PB20INV3372</v>
          </cell>
          <cell r="F9242" t="str">
            <v>Trent Limited</v>
          </cell>
          <cell r="G9242" t="str">
            <v>Jharsug</v>
          </cell>
        </row>
        <row r="9243">
          <cell r="E9243" t="str">
            <v>PB20INV3362</v>
          </cell>
          <cell r="F9243" t="str">
            <v>Trent Limited</v>
          </cell>
          <cell r="G9243" t="str">
            <v>Hyderabad</v>
          </cell>
        </row>
        <row r="9244">
          <cell r="E9244" t="str">
            <v>PB20INV3362</v>
          </cell>
          <cell r="F9244" t="str">
            <v>Trent Limited</v>
          </cell>
          <cell r="G9244" t="str">
            <v>Hyderabad</v>
          </cell>
        </row>
        <row r="9245">
          <cell r="E9245" t="str">
            <v>PB20INV3362</v>
          </cell>
          <cell r="F9245" t="str">
            <v>Trent Limited</v>
          </cell>
          <cell r="G9245" t="str">
            <v>Hyderabad</v>
          </cell>
        </row>
        <row r="9246">
          <cell r="E9246" t="str">
            <v>PB20INV3362</v>
          </cell>
          <cell r="F9246" t="str">
            <v>Trent Limited</v>
          </cell>
          <cell r="G9246" t="str">
            <v>Hyderabad</v>
          </cell>
        </row>
        <row r="9247">
          <cell r="E9247" t="str">
            <v>PB20INV3362</v>
          </cell>
          <cell r="F9247" t="str">
            <v>Trent Limited</v>
          </cell>
          <cell r="G9247" t="str">
            <v>Hyderabad</v>
          </cell>
        </row>
        <row r="9248">
          <cell r="E9248" t="str">
            <v>PB20INV3362</v>
          </cell>
          <cell r="F9248" t="str">
            <v>Trent Limited</v>
          </cell>
          <cell r="G9248" t="str">
            <v>Hyderabad</v>
          </cell>
        </row>
        <row r="9249">
          <cell r="E9249" t="str">
            <v>PB20INV3363</v>
          </cell>
          <cell r="F9249" t="str">
            <v>Trent Limited</v>
          </cell>
          <cell r="G9249" t="str">
            <v>Kolkata</v>
          </cell>
        </row>
        <row r="9250">
          <cell r="E9250" t="str">
            <v>PB20INV3363</v>
          </cell>
          <cell r="F9250" t="str">
            <v>Trent Limited</v>
          </cell>
          <cell r="G9250" t="str">
            <v>Kolkata</v>
          </cell>
        </row>
        <row r="9251">
          <cell r="E9251" t="str">
            <v>PB20INV3363</v>
          </cell>
          <cell r="F9251" t="str">
            <v>Trent Limited</v>
          </cell>
          <cell r="G9251" t="str">
            <v>Kolkata</v>
          </cell>
        </row>
        <row r="9252">
          <cell r="E9252" t="str">
            <v>PB20INV3363</v>
          </cell>
          <cell r="F9252" t="str">
            <v>Trent Limited</v>
          </cell>
          <cell r="G9252" t="str">
            <v>Kolkata</v>
          </cell>
        </row>
        <row r="9253">
          <cell r="E9253" t="str">
            <v>PB20INV3363</v>
          </cell>
          <cell r="F9253" t="str">
            <v>Trent Limited</v>
          </cell>
          <cell r="G9253" t="str">
            <v>Kolkata</v>
          </cell>
        </row>
        <row r="9254">
          <cell r="E9254" t="str">
            <v>PB20INV3363</v>
          </cell>
          <cell r="F9254" t="str">
            <v>Trent Limited</v>
          </cell>
          <cell r="G9254" t="str">
            <v>Kolkata</v>
          </cell>
        </row>
        <row r="9255">
          <cell r="E9255" t="str">
            <v>PB20INV3363</v>
          </cell>
          <cell r="F9255" t="str">
            <v>Trent Limited</v>
          </cell>
          <cell r="G9255" t="str">
            <v>Kolkata</v>
          </cell>
        </row>
        <row r="9256">
          <cell r="E9256" t="str">
            <v>PB20INV3364</v>
          </cell>
          <cell r="F9256" t="str">
            <v>AASHITECH</v>
          </cell>
          <cell r="G9256" t="str">
            <v>Mumbai</v>
          </cell>
        </row>
        <row r="9257">
          <cell r="E9257" t="str">
            <v>PB20INV3364</v>
          </cell>
          <cell r="F9257" t="str">
            <v>AASHITECH</v>
          </cell>
          <cell r="G9257" t="str">
            <v>Mumbai</v>
          </cell>
        </row>
        <row r="9258">
          <cell r="E9258" t="str">
            <v>PB20INV3365</v>
          </cell>
          <cell r="F9258" t="str">
            <v>Burger King India Pvt Ltd</v>
          </cell>
          <cell r="G9258" t="str">
            <v>Hyderabad</v>
          </cell>
        </row>
        <row r="9259">
          <cell r="E9259" t="str">
            <v>PB20INV3365</v>
          </cell>
          <cell r="F9259" t="str">
            <v>Burger King India Pvt Ltd</v>
          </cell>
          <cell r="G9259" t="str">
            <v>Hyderabad</v>
          </cell>
        </row>
        <row r="9260">
          <cell r="E9260" t="str">
            <v>PB20INV3367</v>
          </cell>
          <cell r="F9260" t="str">
            <v>Tata Starbuks Pvt Ltd</v>
          </cell>
          <cell r="G9260" t="str">
            <v>Vadodara</v>
          </cell>
        </row>
        <row r="9261">
          <cell r="E9261" t="str">
            <v>PB20INV3368</v>
          </cell>
          <cell r="F9261" t="str">
            <v>AEGIS INFOWARE PRIVATE LIMITED</v>
          </cell>
          <cell r="G9261" t="str">
            <v>AHMEDABAD</v>
          </cell>
        </row>
        <row r="9262">
          <cell r="E9262" t="str">
            <v>PB20INV3368</v>
          </cell>
          <cell r="F9262" t="str">
            <v>AEGIS INFOWARE PRIVATE LIMITED</v>
          </cell>
          <cell r="G9262" t="str">
            <v>AHMEDABAD</v>
          </cell>
        </row>
        <row r="9263">
          <cell r="E9263" t="str">
            <v>BLR/OP/2021/0503</v>
          </cell>
          <cell r="F9263" t="str">
            <v>Posiflex Technology India Pvt ltd</v>
          </cell>
          <cell r="G9263" t="str">
            <v>New Delhi</v>
          </cell>
        </row>
        <row r="9264">
          <cell r="E9264" t="str">
            <v>PB20INV3371</v>
          </cell>
          <cell r="F9264" t="str">
            <v>Reliance Retail Limited</v>
          </cell>
          <cell r="G9264" t="str">
            <v>Jaipur</v>
          </cell>
        </row>
        <row r="9265">
          <cell r="E9265" t="str">
            <v>PB20INV3369</v>
          </cell>
          <cell r="F9265" t="str">
            <v xml:space="preserve">Innovative Solutions </v>
          </cell>
          <cell r="G9265" t="str">
            <v>AHMEDABAD</v>
          </cell>
        </row>
        <row r="9266">
          <cell r="E9266" t="str">
            <v>PB20INV3369</v>
          </cell>
          <cell r="F9266" t="str">
            <v xml:space="preserve">Innovative Solutions </v>
          </cell>
          <cell r="G9266" t="str">
            <v>AHMEDABAD</v>
          </cell>
        </row>
        <row r="9267">
          <cell r="E9267" t="str">
            <v>PB20INV3369</v>
          </cell>
          <cell r="F9267" t="str">
            <v xml:space="preserve">Innovative Solutions </v>
          </cell>
          <cell r="G9267" t="str">
            <v>AHMEDABAD</v>
          </cell>
        </row>
        <row r="9268">
          <cell r="E9268" t="str">
            <v>PB20INV3366</v>
          </cell>
          <cell r="F9268" t="str">
            <v>KV Business Solutions</v>
          </cell>
          <cell r="G9268" t="str">
            <v>Chennai</v>
          </cell>
        </row>
        <row r="9269">
          <cell r="E9269" t="str">
            <v>PB20INV3366</v>
          </cell>
          <cell r="F9269" t="str">
            <v>KV Business Solutions</v>
          </cell>
          <cell r="G9269" t="str">
            <v>Chennai</v>
          </cell>
        </row>
        <row r="9270">
          <cell r="E9270" t="str">
            <v>PB20INV3366</v>
          </cell>
          <cell r="F9270" t="str">
            <v>KV Business Solutions</v>
          </cell>
          <cell r="G9270" t="str">
            <v>Chennai</v>
          </cell>
        </row>
        <row r="9271">
          <cell r="E9271" t="str">
            <v>PB20INV3366</v>
          </cell>
          <cell r="F9271" t="str">
            <v>KV Business Solutions</v>
          </cell>
          <cell r="G9271" t="str">
            <v>Chennai</v>
          </cell>
        </row>
        <row r="9272">
          <cell r="E9272" t="str">
            <v>PB20INV3374</v>
          </cell>
          <cell r="F9272" t="str">
            <v>Trent Limited</v>
          </cell>
          <cell r="G9272" t="str">
            <v>Jorhat</v>
          </cell>
        </row>
        <row r="9273">
          <cell r="E9273" t="str">
            <v>PB20INV3374</v>
          </cell>
          <cell r="F9273" t="str">
            <v>Trent Limited</v>
          </cell>
          <cell r="G9273" t="str">
            <v>Jorhat</v>
          </cell>
        </row>
        <row r="9274">
          <cell r="E9274" t="str">
            <v>PB20INV3374</v>
          </cell>
          <cell r="F9274" t="str">
            <v>Trent Limited</v>
          </cell>
          <cell r="G9274" t="str">
            <v>Jorhat</v>
          </cell>
        </row>
        <row r="9275">
          <cell r="E9275" t="str">
            <v>PB20INV3374</v>
          </cell>
          <cell r="F9275" t="str">
            <v>Trent Limited</v>
          </cell>
          <cell r="G9275" t="str">
            <v>Jorhat</v>
          </cell>
        </row>
        <row r="9276">
          <cell r="E9276" t="str">
            <v>PB20INV3374</v>
          </cell>
          <cell r="F9276" t="str">
            <v>Trent Limited</v>
          </cell>
          <cell r="G9276" t="str">
            <v>Jorhat</v>
          </cell>
        </row>
        <row r="9277">
          <cell r="E9277" t="str">
            <v>PB20INV3374</v>
          </cell>
          <cell r="F9277" t="str">
            <v>Trent Limited</v>
          </cell>
          <cell r="G9277" t="str">
            <v>Jorhat</v>
          </cell>
        </row>
        <row r="9278">
          <cell r="E9278" t="str">
            <v>PB20INV3374</v>
          </cell>
          <cell r="F9278" t="str">
            <v>Trent Limited</v>
          </cell>
          <cell r="G9278" t="str">
            <v>Jorhat</v>
          </cell>
        </row>
        <row r="9279">
          <cell r="E9279" t="str">
            <v>PB20INV3377</v>
          </cell>
          <cell r="F9279" t="str">
            <v>Tata Starbuks Pvt Ltd</v>
          </cell>
          <cell r="G9279" t="str">
            <v>AHMEDABAD</v>
          </cell>
        </row>
        <row r="9280">
          <cell r="E9280" t="str">
            <v>PB20INV3377</v>
          </cell>
          <cell r="F9280" t="str">
            <v>Tata Starbuks Pvt Ltd</v>
          </cell>
          <cell r="G9280" t="str">
            <v>AHMEDABAD</v>
          </cell>
        </row>
        <row r="9281">
          <cell r="E9281" t="str">
            <v>PB20INV3375</v>
          </cell>
          <cell r="F9281" t="str">
            <v>Trent Limited</v>
          </cell>
          <cell r="G9281" t="str">
            <v>Madurai</v>
          </cell>
        </row>
        <row r="9282">
          <cell r="E9282" t="str">
            <v>PB20INV3375</v>
          </cell>
          <cell r="F9282" t="str">
            <v>Trent Limited</v>
          </cell>
          <cell r="G9282" t="str">
            <v>Madurai</v>
          </cell>
        </row>
        <row r="9283">
          <cell r="E9283" t="str">
            <v>PB20INV3375</v>
          </cell>
          <cell r="F9283" t="str">
            <v>Trent Limited</v>
          </cell>
          <cell r="G9283" t="str">
            <v>Madurai</v>
          </cell>
        </row>
        <row r="9284">
          <cell r="E9284" t="str">
            <v>PB20INV3375</v>
          </cell>
          <cell r="F9284" t="str">
            <v>Trent Limited</v>
          </cell>
          <cell r="G9284" t="str">
            <v>Madurai</v>
          </cell>
        </row>
        <row r="9285">
          <cell r="E9285" t="str">
            <v>PB20INV3375</v>
          </cell>
          <cell r="F9285" t="str">
            <v>Trent Limited</v>
          </cell>
          <cell r="G9285" t="str">
            <v>Madurai</v>
          </cell>
        </row>
        <row r="9286">
          <cell r="E9286" t="str">
            <v>PB20INV3375</v>
          </cell>
          <cell r="F9286" t="str">
            <v>Trent Limited</v>
          </cell>
          <cell r="G9286" t="str">
            <v>Madurai</v>
          </cell>
        </row>
        <row r="9287">
          <cell r="E9287" t="str">
            <v>PB20INV3373</v>
          </cell>
          <cell r="F9287" t="str">
            <v>Trent Limited</v>
          </cell>
          <cell r="G9287" t="str">
            <v>AHMEDABAD</v>
          </cell>
        </row>
        <row r="9288">
          <cell r="E9288" t="str">
            <v>PB20INV3373</v>
          </cell>
          <cell r="F9288" t="str">
            <v>Trent Limited</v>
          </cell>
          <cell r="G9288" t="str">
            <v>AHMEDABAD</v>
          </cell>
        </row>
        <row r="9289">
          <cell r="E9289" t="str">
            <v>PB20INV3373</v>
          </cell>
          <cell r="F9289" t="str">
            <v>Trent Limited</v>
          </cell>
          <cell r="G9289" t="str">
            <v>AHMEDABAD</v>
          </cell>
        </row>
        <row r="9290">
          <cell r="E9290" t="str">
            <v>PB20INV3373</v>
          </cell>
          <cell r="F9290" t="str">
            <v>Trent Limited</v>
          </cell>
          <cell r="G9290" t="str">
            <v>AHMEDABAD</v>
          </cell>
        </row>
        <row r="9291">
          <cell r="E9291" t="str">
            <v>PB20INV3373</v>
          </cell>
          <cell r="F9291" t="str">
            <v>Trent Limited</v>
          </cell>
          <cell r="G9291" t="str">
            <v>AHMEDABAD</v>
          </cell>
        </row>
        <row r="9292">
          <cell r="E9292" t="str">
            <v>PB20INV3373</v>
          </cell>
          <cell r="F9292" t="str">
            <v>Trent Limited</v>
          </cell>
          <cell r="G9292" t="str">
            <v>AHMEDABAD</v>
          </cell>
        </row>
        <row r="9293">
          <cell r="E9293" t="str">
            <v>PB20INV3376</v>
          </cell>
          <cell r="F9293" t="str">
            <v>Trent Limited</v>
          </cell>
          <cell r="G9293" t="str">
            <v>Davangere</v>
          </cell>
        </row>
        <row r="9294">
          <cell r="E9294" t="str">
            <v>PB20INV3376</v>
          </cell>
          <cell r="F9294" t="str">
            <v>Trent Limited</v>
          </cell>
          <cell r="G9294" t="str">
            <v>Davangere</v>
          </cell>
        </row>
        <row r="9295">
          <cell r="E9295" t="str">
            <v>PB20INV3376</v>
          </cell>
          <cell r="F9295" t="str">
            <v>Trent Limited</v>
          </cell>
          <cell r="G9295" t="str">
            <v>Davangere</v>
          </cell>
        </row>
        <row r="9296">
          <cell r="E9296" t="str">
            <v>PB20INV3376</v>
          </cell>
          <cell r="F9296" t="str">
            <v>Trent Limited</v>
          </cell>
          <cell r="G9296" t="str">
            <v>Davangere</v>
          </cell>
        </row>
        <row r="9297">
          <cell r="E9297" t="str">
            <v>PB20INV3376</v>
          </cell>
          <cell r="F9297" t="str">
            <v>Trent Limited</v>
          </cell>
          <cell r="G9297" t="str">
            <v>Davangere</v>
          </cell>
        </row>
        <row r="9298">
          <cell r="E9298" t="str">
            <v>PB20INV3376</v>
          </cell>
          <cell r="F9298" t="str">
            <v>Trent Limited</v>
          </cell>
          <cell r="G9298" t="str">
            <v>Davangere</v>
          </cell>
        </row>
        <row r="9299">
          <cell r="E9299" t="str">
            <v>QBLR/NR/2021/0263</v>
          </cell>
          <cell r="F9299" t="str">
            <v>Bartech Data Systems Pvt Ltd</v>
          </cell>
          <cell r="G9299" t="str">
            <v>Palghar</v>
          </cell>
        </row>
        <row r="9300">
          <cell r="E9300" t="str">
            <v>QB20INV1154</v>
          </cell>
          <cell r="F9300" t="str">
            <v>More Retail Limited</v>
          </cell>
          <cell r="G9300" t="str">
            <v>Alappuzha</v>
          </cell>
        </row>
        <row r="9301">
          <cell r="E9301" t="str">
            <v>QB20INV1153</v>
          </cell>
          <cell r="F9301" t="str">
            <v>More Retail Limited</v>
          </cell>
          <cell r="G9301" t="str">
            <v>Alappuzha</v>
          </cell>
        </row>
        <row r="9302">
          <cell r="E9302" t="str">
            <v>QB20INV1152</v>
          </cell>
          <cell r="F9302" t="str">
            <v>More Retail Limited</v>
          </cell>
          <cell r="G9302" t="str">
            <v>Alappuzha</v>
          </cell>
        </row>
        <row r="9303">
          <cell r="E9303" t="str">
            <v>QB20INV1155</v>
          </cell>
          <cell r="F9303" t="str">
            <v>VRSKL TRACONS PVT LTD</v>
          </cell>
          <cell r="G9303" t="str">
            <v>Vishakapatnam</v>
          </cell>
        </row>
        <row r="9304">
          <cell r="E9304" t="str">
            <v>QB20INV1155</v>
          </cell>
          <cell r="F9304" t="str">
            <v>VRSKL TRACONS PVT LTD</v>
          </cell>
          <cell r="G9304" t="str">
            <v>Vishakapatnam</v>
          </cell>
        </row>
        <row r="9305">
          <cell r="E9305" t="str">
            <v>QB20INV1155</v>
          </cell>
          <cell r="F9305" t="str">
            <v>VRSKL TRACONS PVT LTD</v>
          </cell>
          <cell r="G9305" t="str">
            <v>Vishakapatnam</v>
          </cell>
        </row>
        <row r="9306">
          <cell r="E9306" t="str">
            <v>PIT20INV00084</v>
          </cell>
          <cell r="F9306" t="str">
            <v>Delta Electronics India Pvt Ltd</v>
          </cell>
          <cell r="G9306" t="str">
            <v>Gurgaon</v>
          </cell>
        </row>
        <row r="9307">
          <cell r="E9307" t="str">
            <v>PIT20INV00084</v>
          </cell>
          <cell r="F9307" t="str">
            <v>Delta Electronics India Pvt Ltd</v>
          </cell>
          <cell r="G9307" t="str">
            <v>Gurgaon</v>
          </cell>
        </row>
        <row r="9308">
          <cell r="E9308" t="str">
            <v>PIT20INV00084</v>
          </cell>
          <cell r="F9308" t="str">
            <v>Delta Electronics India Pvt Ltd</v>
          </cell>
          <cell r="G9308" t="str">
            <v>Gurgaon</v>
          </cell>
        </row>
        <row r="9309">
          <cell r="E9309" t="str">
            <v>PIT20INV00083</v>
          </cell>
          <cell r="F9309" t="str">
            <v>Bosch Limited</v>
          </cell>
          <cell r="G9309" t="str">
            <v>Ramnagar</v>
          </cell>
        </row>
        <row r="9310">
          <cell r="E9310" t="str">
            <v>BLR/OP/2021/0506</v>
          </cell>
          <cell r="F9310" t="str">
            <v>Posiflex Technology India Pvt ltd</v>
          </cell>
          <cell r="G9310" t="str">
            <v>Bangalore</v>
          </cell>
        </row>
        <row r="9311">
          <cell r="E9311" t="str">
            <v>PB20INV3379</v>
          </cell>
          <cell r="F9311" t="str">
            <v>Smart Solutions</v>
          </cell>
          <cell r="G9311" t="str">
            <v>New Delhi</v>
          </cell>
        </row>
        <row r="9312">
          <cell r="E9312" t="str">
            <v>PB20INV3379</v>
          </cell>
          <cell r="F9312" t="str">
            <v>Smart Solutions</v>
          </cell>
          <cell r="G9312" t="str">
            <v>New Delhi</v>
          </cell>
        </row>
        <row r="9313">
          <cell r="E9313" t="str">
            <v>PB20INV3405</v>
          </cell>
          <cell r="F9313" t="str">
            <v>Fiora Hypermarket Limited</v>
          </cell>
          <cell r="G9313" t="str">
            <v>AHMEDABAD</v>
          </cell>
        </row>
        <row r="9314">
          <cell r="E9314" t="str">
            <v>PB20INV3418</v>
          </cell>
          <cell r="F9314" t="str">
            <v>Puma Sports India Private Limited</v>
          </cell>
          <cell r="G9314" t="str">
            <v>Bangalore</v>
          </cell>
        </row>
        <row r="9315">
          <cell r="E9315" t="str">
            <v>PB20INV3382</v>
          </cell>
          <cell r="F9315" t="str">
            <v>Puma Sports India Private Limited</v>
          </cell>
          <cell r="G9315" t="str">
            <v>Bangalore</v>
          </cell>
        </row>
        <row r="9316">
          <cell r="E9316" t="str">
            <v>PB20INV3381</v>
          </cell>
          <cell r="F9316" t="str">
            <v>Puma Sports India Private Limited</v>
          </cell>
          <cell r="G9316" t="str">
            <v>Bangalore</v>
          </cell>
        </row>
        <row r="9317">
          <cell r="E9317" t="str">
            <v>PB20INV3380</v>
          </cell>
          <cell r="F9317" t="str">
            <v>Puma Sports India Private Limited</v>
          </cell>
          <cell r="G9317" t="str">
            <v>Bangalore</v>
          </cell>
        </row>
        <row r="9318">
          <cell r="E9318" t="str">
            <v>PB20INV3378</v>
          </cell>
          <cell r="F9318" t="str">
            <v>Puma Sports India Private Limited</v>
          </cell>
          <cell r="G9318" t="str">
            <v>Bangalore</v>
          </cell>
        </row>
        <row r="9319">
          <cell r="E9319" t="str">
            <v>PB20INV3406</v>
          </cell>
          <cell r="F9319" t="str">
            <v>Trent Limited</v>
          </cell>
          <cell r="G9319" t="str">
            <v>Belgaum</v>
          </cell>
        </row>
        <row r="9320">
          <cell r="E9320" t="str">
            <v>PB20INV3400</v>
          </cell>
          <cell r="F9320" t="str">
            <v>Smart Solutions</v>
          </cell>
          <cell r="G9320" t="str">
            <v>New Delhi</v>
          </cell>
        </row>
        <row r="9321">
          <cell r="E9321" t="str">
            <v>PB20INV3400</v>
          </cell>
          <cell r="F9321" t="str">
            <v>Smart Solutions</v>
          </cell>
          <cell r="G9321" t="str">
            <v>New Delhi</v>
          </cell>
        </row>
        <row r="9322">
          <cell r="E9322" t="str">
            <v>PB20INV3400</v>
          </cell>
          <cell r="F9322" t="str">
            <v>Smart Solutions</v>
          </cell>
          <cell r="G9322" t="str">
            <v>New Delhi</v>
          </cell>
        </row>
        <row r="9323">
          <cell r="E9323" t="str">
            <v>PB20INV3400</v>
          </cell>
          <cell r="F9323" t="str">
            <v>Smart Solutions</v>
          </cell>
          <cell r="G9323" t="str">
            <v>New Delhi</v>
          </cell>
        </row>
        <row r="9324">
          <cell r="E9324" t="str">
            <v>PB20INV3435</v>
          </cell>
          <cell r="F9324" t="str">
            <v>Supreme computers India Pvt Ltd</v>
          </cell>
          <cell r="G9324" t="str">
            <v>Coimbatore</v>
          </cell>
        </row>
        <row r="9325">
          <cell r="E9325" t="str">
            <v>PB20INV3435</v>
          </cell>
          <cell r="F9325" t="str">
            <v>Supreme computers India Pvt Ltd</v>
          </cell>
          <cell r="G9325" t="str">
            <v>Coimbatore</v>
          </cell>
        </row>
        <row r="9326">
          <cell r="E9326" t="str">
            <v>PB20INV3398</v>
          </cell>
          <cell r="F9326" t="str">
            <v>PricewaterhouseCoopers Private Limited</v>
          </cell>
          <cell r="G9326" t="str">
            <v>Lucknow</v>
          </cell>
        </row>
        <row r="9327">
          <cell r="E9327" t="str">
            <v>PB20INV3398</v>
          </cell>
          <cell r="F9327" t="str">
            <v>PricewaterhouseCoopers Private Limited</v>
          </cell>
          <cell r="G9327" t="str">
            <v>Lucknow</v>
          </cell>
        </row>
        <row r="9328">
          <cell r="E9328" t="str">
            <v>PB20INV3398</v>
          </cell>
          <cell r="F9328" t="str">
            <v>PricewaterhouseCoopers Private Limited</v>
          </cell>
          <cell r="G9328" t="str">
            <v>Lucknow</v>
          </cell>
        </row>
        <row r="9329">
          <cell r="E9329" t="str">
            <v>PB20INV3398</v>
          </cell>
          <cell r="F9329" t="str">
            <v>PricewaterhouseCoopers Private Limited</v>
          </cell>
          <cell r="G9329" t="str">
            <v>Lucknow</v>
          </cell>
        </row>
        <row r="9330">
          <cell r="E9330" t="str">
            <v>PB20INV3398</v>
          </cell>
          <cell r="F9330" t="str">
            <v>PricewaterhouseCoopers Private Limited</v>
          </cell>
          <cell r="G9330" t="str">
            <v>Lucknow</v>
          </cell>
        </row>
        <row r="9331">
          <cell r="E9331" t="str">
            <v>PB20INV3399</v>
          </cell>
          <cell r="F9331" t="str">
            <v>PricewaterhouseCoopers Private Limited</v>
          </cell>
          <cell r="G9331" t="str">
            <v>AHMEDABAD</v>
          </cell>
        </row>
        <row r="9332">
          <cell r="E9332" t="str">
            <v>PB20INV3399</v>
          </cell>
          <cell r="F9332" t="str">
            <v>PricewaterhouseCoopers Private Limited</v>
          </cell>
          <cell r="G9332" t="str">
            <v>AHMEDABAD</v>
          </cell>
        </row>
        <row r="9333">
          <cell r="E9333" t="str">
            <v>PB20INV3399</v>
          </cell>
          <cell r="F9333" t="str">
            <v>PricewaterhouseCoopers Private Limited</v>
          </cell>
          <cell r="G9333" t="str">
            <v>AHMEDABAD</v>
          </cell>
        </row>
        <row r="9334">
          <cell r="E9334" t="str">
            <v>PB20INV3399</v>
          </cell>
          <cell r="F9334" t="str">
            <v>PricewaterhouseCoopers Private Limited</v>
          </cell>
          <cell r="G9334" t="str">
            <v>AHMEDABAD</v>
          </cell>
        </row>
        <row r="9335">
          <cell r="E9335" t="str">
            <v>PB20INV3399</v>
          </cell>
          <cell r="F9335" t="str">
            <v>PricewaterhouseCoopers Private Limited</v>
          </cell>
          <cell r="G9335" t="str">
            <v>AHMEDABAD</v>
          </cell>
        </row>
        <row r="9336">
          <cell r="E9336" t="str">
            <v>PB20INV3447</v>
          </cell>
          <cell r="F9336" t="str">
            <v>AASHITECH</v>
          </cell>
          <cell r="G9336" t="str">
            <v>Mumbai</v>
          </cell>
        </row>
        <row r="9337">
          <cell r="E9337" t="str">
            <v>PB20INV3447</v>
          </cell>
          <cell r="F9337" t="str">
            <v>AASHITECH</v>
          </cell>
          <cell r="G9337" t="str">
            <v>Mumbai</v>
          </cell>
        </row>
        <row r="9338">
          <cell r="E9338" t="str">
            <v>PB20INV3428</v>
          </cell>
          <cell r="F9338" t="str">
            <v>AEGIS INFOWARE PRIVATE LIMITED</v>
          </cell>
          <cell r="G9338" t="str">
            <v>Rajkot</v>
          </cell>
        </row>
        <row r="9339">
          <cell r="E9339" t="str">
            <v>PB20INV3428</v>
          </cell>
          <cell r="F9339" t="str">
            <v>AEGIS INFOWARE PRIVATE LIMITED</v>
          </cell>
          <cell r="G9339" t="str">
            <v>Rajkot</v>
          </cell>
        </row>
        <row r="9340">
          <cell r="E9340" t="str">
            <v>PB20INV3417</v>
          </cell>
          <cell r="F9340" t="str">
            <v>AEGIS INFOWARE PRIVATE LIMITED</v>
          </cell>
          <cell r="G9340" t="str">
            <v>AHMEDABAD</v>
          </cell>
        </row>
        <row r="9341">
          <cell r="E9341" t="str">
            <v>PB20INV3417</v>
          </cell>
          <cell r="F9341" t="str">
            <v>AEGIS INFOWARE PRIVATE LIMITED</v>
          </cell>
          <cell r="G9341" t="str">
            <v>AHMEDABAD</v>
          </cell>
        </row>
        <row r="9342">
          <cell r="E9342" t="str">
            <v>PB20INV3427</v>
          </cell>
          <cell r="F9342" t="str">
            <v>AEGIS INFOWARE PRIVATE LIMITED</v>
          </cell>
          <cell r="G9342" t="str">
            <v>Surat</v>
          </cell>
        </row>
        <row r="9343">
          <cell r="E9343" t="str">
            <v>PB20INV3427</v>
          </cell>
          <cell r="F9343" t="str">
            <v>AEGIS INFOWARE PRIVATE LIMITED</v>
          </cell>
          <cell r="G9343" t="str">
            <v>Surat</v>
          </cell>
        </row>
        <row r="9344">
          <cell r="E9344" t="str">
            <v>PB20INV3426</v>
          </cell>
          <cell r="F9344" t="str">
            <v>AEGIS INFOWARE PRIVATE LIMITED</v>
          </cell>
          <cell r="G9344" t="str">
            <v>Vadodara</v>
          </cell>
        </row>
        <row r="9345">
          <cell r="E9345" t="str">
            <v>PB20INV3426</v>
          </cell>
          <cell r="F9345" t="str">
            <v>AEGIS INFOWARE PRIVATE LIMITED</v>
          </cell>
          <cell r="G9345" t="str">
            <v>Vadodara</v>
          </cell>
        </row>
        <row r="9346">
          <cell r="E9346" t="str">
            <v>PB20INV3437</v>
          </cell>
          <cell r="F9346" t="str">
            <v>Turbonet Systems Private Limited</v>
          </cell>
          <cell r="G9346" t="str">
            <v>Pune</v>
          </cell>
        </row>
        <row r="9347">
          <cell r="E9347" t="str">
            <v>PB20INV3437</v>
          </cell>
          <cell r="F9347" t="str">
            <v>Turbonet Systems Private Limited</v>
          </cell>
          <cell r="G9347" t="str">
            <v>Pune</v>
          </cell>
        </row>
        <row r="9348">
          <cell r="E9348" t="str">
            <v>PB20INV3440</v>
          </cell>
          <cell r="F9348" t="str">
            <v>Odyssey Computer Services P Ltd</v>
          </cell>
          <cell r="G9348" t="str">
            <v>Kolkata</v>
          </cell>
        </row>
        <row r="9349">
          <cell r="E9349" t="str">
            <v>PB20INV3440</v>
          </cell>
          <cell r="F9349" t="str">
            <v>Odyssey Computer Services P Ltd</v>
          </cell>
          <cell r="G9349" t="str">
            <v>Kolkata</v>
          </cell>
        </row>
        <row r="9350">
          <cell r="E9350" t="str">
            <v>PB20INV3439</v>
          </cell>
          <cell r="F9350" t="str">
            <v>Odyssey Computer Services P Ltd</v>
          </cell>
          <cell r="G9350" t="str">
            <v>Kolkata</v>
          </cell>
        </row>
        <row r="9351">
          <cell r="E9351" t="str">
            <v>PB20INV3439</v>
          </cell>
          <cell r="F9351" t="str">
            <v>Odyssey Computer Services P Ltd</v>
          </cell>
          <cell r="G9351" t="str">
            <v>Kolkata</v>
          </cell>
        </row>
        <row r="9352">
          <cell r="E9352" t="str">
            <v>PB20INV3438</v>
          </cell>
          <cell r="F9352" t="str">
            <v>Turbonet Systems Private Limited</v>
          </cell>
          <cell r="G9352" t="str">
            <v>Mumbai</v>
          </cell>
        </row>
        <row r="9353">
          <cell r="E9353" t="str">
            <v>PB20INV3438</v>
          </cell>
          <cell r="F9353" t="str">
            <v>Turbonet Systems Private Limited</v>
          </cell>
          <cell r="G9353" t="str">
            <v>Mumbai</v>
          </cell>
        </row>
        <row r="9354">
          <cell r="E9354" t="str">
            <v>PB20INV3432</v>
          </cell>
          <cell r="F9354" t="str">
            <v>ITecSys Technologies Pvt Ltd</v>
          </cell>
          <cell r="G9354" t="str">
            <v>Bangalore</v>
          </cell>
        </row>
        <row r="9355">
          <cell r="E9355" t="str">
            <v>PB20INV3432</v>
          </cell>
          <cell r="F9355" t="str">
            <v>ITecSys Technologies Pvt Ltd</v>
          </cell>
          <cell r="G9355" t="str">
            <v>Bangalore</v>
          </cell>
        </row>
        <row r="9356">
          <cell r="E9356" t="str">
            <v>PB20INV3432</v>
          </cell>
          <cell r="F9356" t="str">
            <v>ITecSys Technologies Pvt Ltd</v>
          </cell>
          <cell r="G9356" t="str">
            <v>Bangalore</v>
          </cell>
        </row>
        <row r="9357">
          <cell r="E9357" t="str">
            <v>PB20INV3430</v>
          </cell>
          <cell r="F9357" t="str">
            <v>Paramount Office Systems Pvt Ltd</v>
          </cell>
          <cell r="G9357" t="str">
            <v>Vishakapatnam</v>
          </cell>
        </row>
        <row r="9358">
          <cell r="E9358" t="str">
            <v>PB20INV3430</v>
          </cell>
          <cell r="F9358" t="str">
            <v>Paramount Office Systems Pvt Ltd</v>
          </cell>
          <cell r="G9358" t="str">
            <v>Vishakapatnam</v>
          </cell>
        </row>
        <row r="9359">
          <cell r="E9359" t="str">
            <v>PB20INV3430</v>
          </cell>
          <cell r="F9359" t="str">
            <v>Paramount Office Systems Pvt Ltd</v>
          </cell>
          <cell r="G9359" t="str">
            <v>Vishakapatnam</v>
          </cell>
        </row>
        <row r="9360">
          <cell r="E9360" t="str">
            <v>PB20INV3425</v>
          </cell>
          <cell r="F9360" t="str">
            <v>Equinox India Enterprises</v>
          </cell>
          <cell r="G9360" t="str">
            <v xml:space="preserve">Goa </v>
          </cell>
        </row>
        <row r="9361">
          <cell r="E9361" t="str">
            <v>PB20INV3425</v>
          </cell>
          <cell r="F9361" t="str">
            <v>Equinox India Enterprises</v>
          </cell>
          <cell r="G9361" t="str">
            <v xml:space="preserve">Goa </v>
          </cell>
        </row>
        <row r="9362">
          <cell r="E9362" t="str">
            <v>PB20INV3403</v>
          </cell>
          <cell r="F9362" t="str">
            <v>Trent Limited</v>
          </cell>
          <cell r="G9362" t="str">
            <v>Noida</v>
          </cell>
        </row>
        <row r="9363">
          <cell r="E9363" t="str">
            <v>PB20INV3403</v>
          </cell>
          <cell r="F9363" t="str">
            <v>Trent Limited</v>
          </cell>
          <cell r="G9363" t="str">
            <v>Noida</v>
          </cell>
        </row>
        <row r="9364">
          <cell r="E9364" t="str">
            <v>PB20INV3403</v>
          </cell>
          <cell r="F9364" t="str">
            <v>Trent Limited</v>
          </cell>
          <cell r="G9364" t="str">
            <v>Noida</v>
          </cell>
        </row>
        <row r="9365">
          <cell r="E9365" t="str">
            <v>QB20INV1157</v>
          </cell>
          <cell r="F9365" t="str">
            <v>Chai Sutta Bar Pvt Ltd</v>
          </cell>
          <cell r="G9365" t="str">
            <v>Moradabad</v>
          </cell>
        </row>
        <row r="9366">
          <cell r="E9366" t="str">
            <v>QB20INV1157</v>
          </cell>
          <cell r="F9366" t="str">
            <v>Chai Sutta Bar Pvt Ltd</v>
          </cell>
          <cell r="G9366" t="str">
            <v>Moradabad</v>
          </cell>
        </row>
        <row r="9367">
          <cell r="E9367" t="str">
            <v>QB20INV1156</v>
          </cell>
          <cell r="F9367" t="str">
            <v>Chai Sutta Bar Pvt Ltd</v>
          </cell>
          <cell r="G9367" t="str">
            <v>Bhopal</v>
          </cell>
        </row>
        <row r="9368">
          <cell r="E9368" t="str">
            <v>QB20INV1156</v>
          </cell>
          <cell r="F9368" t="str">
            <v>Chai Sutta Bar Pvt Ltd</v>
          </cell>
          <cell r="G9368" t="str">
            <v>Bhopal</v>
          </cell>
        </row>
        <row r="9369">
          <cell r="E9369" t="str">
            <v>PIT/NR/2021/0089</v>
          </cell>
          <cell r="F9369" t="str">
            <v>Bisotech (India) Pvt Ltd</v>
          </cell>
          <cell r="G9369" t="str">
            <v>Pune</v>
          </cell>
        </row>
        <row r="9370">
          <cell r="E9370" t="str">
            <v>PIT/NR/2021/0089</v>
          </cell>
          <cell r="F9370" t="str">
            <v>Bisotech (India) Pvt Ltd</v>
          </cell>
          <cell r="G9370" t="str">
            <v>Pune</v>
          </cell>
        </row>
        <row r="9371">
          <cell r="E9371" t="str">
            <v>PB20INV3433</v>
          </cell>
          <cell r="F9371" t="str">
            <v>PricewaterhouseCoopers Private Limited</v>
          </cell>
          <cell r="G9371" t="str">
            <v>Lucknow</v>
          </cell>
        </row>
        <row r="9372">
          <cell r="E9372" t="str">
            <v>PB20INV3434</v>
          </cell>
          <cell r="F9372" t="str">
            <v>PricewaterhouseCoopers Private Limited</v>
          </cell>
          <cell r="G9372" t="str">
            <v>AHMEDABAD</v>
          </cell>
        </row>
        <row r="9373">
          <cell r="E9373" t="str">
            <v>PB20INV3404</v>
          </cell>
          <cell r="F9373" t="str">
            <v>Turbonet Systems Private Limited</v>
          </cell>
          <cell r="G9373" t="str">
            <v>Mumbai</v>
          </cell>
        </row>
        <row r="9374">
          <cell r="E9374" t="str">
            <v>PB20INV3404</v>
          </cell>
          <cell r="F9374" t="str">
            <v>Turbonet Systems Private Limited</v>
          </cell>
          <cell r="G9374" t="str">
            <v>Mumbai</v>
          </cell>
        </row>
        <row r="9375">
          <cell r="E9375" t="str">
            <v>PB20INV3421</v>
          </cell>
          <cell r="F9375" t="str">
            <v>Smart Solutions</v>
          </cell>
          <cell r="G9375" t="str">
            <v>New Delhi</v>
          </cell>
        </row>
        <row r="9376">
          <cell r="E9376" t="str">
            <v>PB20INV3421</v>
          </cell>
          <cell r="F9376" t="str">
            <v>Smart Solutions</v>
          </cell>
          <cell r="G9376" t="str">
            <v>New Delhi</v>
          </cell>
        </row>
        <row r="9377">
          <cell r="E9377" t="str">
            <v>PB20INV3419</v>
          </cell>
          <cell r="F9377" t="str">
            <v>Infoaccords Technologies</v>
          </cell>
          <cell r="G9377" t="str">
            <v>Chandigarh</v>
          </cell>
        </row>
        <row r="9378">
          <cell r="E9378" t="str">
            <v>PB20INV3419</v>
          </cell>
          <cell r="F9378" t="str">
            <v>Infoaccords Technologies</v>
          </cell>
          <cell r="G9378" t="str">
            <v>Chandigarh</v>
          </cell>
        </row>
        <row r="9379">
          <cell r="E9379" t="str">
            <v>PB20INV3407</v>
          </cell>
          <cell r="F9379" t="str">
            <v>Supreme computers India Pvt Ltd</v>
          </cell>
          <cell r="G9379" t="str">
            <v>Chennai</v>
          </cell>
        </row>
        <row r="9380">
          <cell r="E9380" t="str">
            <v>PB20INV3407</v>
          </cell>
          <cell r="F9380" t="str">
            <v>Supreme computers India Pvt Ltd</v>
          </cell>
          <cell r="G9380" t="str">
            <v>Chennai</v>
          </cell>
        </row>
        <row r="9381">
          <cell r="E9381" t="str">
            <v>PB20INV3397</v>
          </cell>
          <cell r="F9381" t="str">
            <v>PricewaterhouseCoopers Private Limited</v>
          </cell>
          <cell r="G9381" t="str">
            <v>Kenjar</v>
          </cell>
        </row>
        <row r="9382">
          <cell r="E9382" t="str">
            <v>PB20INV3397</v>
          </cell>
          <cell r="F9382" t="str">
            <v>PricewaterhouseCoopers Private Limited</v>
          </cell>
          <cell r="G9382" t="str">
            <v>Kenjar</v>
          </cell>
        </row>
        <row r="9383">
          <cell r="E9383" t="str">
            <v>PB20INV3397</v>
          </cell>
          <cell r="F9383" t="str">
            <v>PricewaterhouseCoopers Private Limited</v>
          </cell>
          <cell r="G9383" t="str">
            <v>Kenjar</v>
          </cell>
        </row>
        <row r="9384">
          <cell r="E9384" t="str">
            <v>PB20INV3397</v>
          </cell>
          <cell r="F9384" t="str">
            <v>PricewaterhouseCoopers Private Limited</v>
          </cell>
          <cell r="G9384" t="str">
            <v>Kenjar</v>
          </cell>
        </row>
        <row r="9385">
          <cell r="E9385" t="str">
            <v>PB20INV3397</v>
          </cell>
          <cell r="F9385" t="str">
            <v>PricewaterhouseCoopers Private Limited</v>
          </cell>
          <cell r="G9385" t="str">
            <v>Kenjar</v>
          </cell>
        </row>
        <row r="9386">
          <cell r="E9386" t="str">
            <v>PB20INV3431</v>
          </cell>
          <cell r="F9386" t="str">
            <v>PricewaterhouseCoopers Private Limited</v>
          </cell>
          <cell r="G9386" t="str">
            <v>Kenjar</v>
          </cell>
        </row>
        <row r="9387">
          <cell r="E9387" t="str">
            <v>PB20INV3454</v>
          </cell>
          <cell r="F9387" t="str">
            <v>Decathlon Sports India Private Ltd</v>
          </cell>
          <cell r="G9387" t="str">
            <v>Bangalore</v>
          </cell>
        </row>
        <row r="9388">
          <cell r="E9388" t="str">
            <v>BLR/OP/2021/0508</v>
          </cell>
          <cell r="F9388" t="str">
            <v>Posiflex Technology India Pvt ltd</v>
          </cell>
          <cell r="G9388" t="str">
            <v>Bangalore</v>
          </cell>
        </row>
        <row r="9389">
          <cell r="E9389" t="str">
            <v>BLR/OP/2021/0508</v>
          </cell>
          <cell r="F9389" t="str">
            <v>Posiflex Technology India Pvt ltd</v>
          </cell>
          <cell r="G9389" t="str">
            <v>Bangalore</v>
          </cell>
        </row>
        <row r="9390">
          <cell r="E9390" t="str">
            <v>PB20INV3454</v>
          </cell>
          <cell r="F9390" t="str">
            <v>Hollasons Trading Company Pvt Ltd</v>
          </cell>
          <cell r="G9390" t="str">
            <v>Bangalore</v>
          </cell>
        </row>
        <row r="9391">
          <cell r="E9391" t="str">
            <v>QBLR/DEMO/OUT/0328</v>
          </cell>
          <cell r="F9391" t="str">
            <v>Communications Test Design India Pvt Ltd</v>
          </cell>
          <cell r="G9391" t="str">
            <v>Gurgaon</v>
          </cell>
        </row>
        <row r="9392">
          <cell r="E9392" t="str">
            <v>QBLR/DEMO/OUT/0328</v>
          </cell>
          <cell r="F9392" t="str">
            <v>Communications Test Design India Pvt Ltd</v>
          </cell>
          <cell r="G9392" t="str">
            <v>Gurgaon</v>
          </cell>
        </row>
        <row r="9393">
          <cell r="E9393" t="str">
            <v>PB20INV3457</v>
          </cell>
          <cell r="F9393" t="str">
            <v>Bon Fresh Foods Pvt Ltd</v>
          </cell>
          <cell r="G9393" t="str">
            <v>Chennai</v>
          </cell>
        </row>
        <row r="9394">
          <cell r="E9394" t="str">
            <v>PB20INV3457</v>
          </cell>
          <cell r="F9394" t="str">
            <v>Bon Fresh Foods Pvt Ltd</v>
          </cell>
          <cell r="G9394" t="str">
            <v>Chennai</v>
          </cell>
        </row>
        <row r="9395">
          <cell r="E9395" t="str">
            <v>PB20INV3457</v>
          </cell>
          <cell r="F9395" t="str">
            <v>Bon Fresh Foods Pvt Ltd</v>
          </cell>
          <cell r="G9395" t="str">
            <v>Chennai</v>
          </cell>
        </row>
        <row r="9396">
          <cell r="E9396" t="str">
            <v>PB20INV3457</v>
          </cell>
          <cell r="F9396" t="str">
            <v>Bon Fresh Foods Pvt Ltd</v>
          </cell>
          <cell r="G9396" t="str">
            <v>Chennai</v>
          </cell>
        </row>
        <row r="9397">
          <cell r="E9397" t="str">
            <v>PB20INV3457</v>
          </cell>
          <cell r="F9397" t="str">
            <v>Bon Fresh Foods Pvt Ltd</v>
          </cell>
          <cell r="G9397" t="str">
            <v>Chennai</v>
          </cell>
        </row>
        <row r="9398">
          <cell r="E9398" t="str">
            <v>PB20INV3442</v>
          </cell>
          <cell r="F9398" t="str">
            <v>Sivasakthi Enterprises</v>
          </cell>
          <cell r="G9398" t="str">
            <v>Chennai</v>
          </cell>
        </row>
        <row r="9399">
          <cell r="E9399" t="str">
            <v>PB20INV3442</v>
          </cell>
          <cell r="F9399" t="str">
            <v>Sivasakthi Enterprises</v>
          </cell>
          <cell r="G9399" t="str">
            <v>Chennai</v>
          </cell>
        </row>
        <row r="9400">
          <cell r="E9400" t="str">
            <v>PB20INV3442</v>
          </cell>
          <cell r="F9400" t="str">
            <v>Sivasakthi Enterprises</v>
          </cell>
          <cell r="G9400" t="str">
            <v>Chennai</v>
          </cell>
        </row>
        <row r="9401">
          <cell r="E9401" t="str">
            <v>PB20INV3401</v>
          </cell>
          <cell r="F9401" t="str">
            <v>Turbonet Systems Private Limited</v>
          </cell>
          <cell r="G9401" t="str">
            <v>Mumbai</v>
          </cell>
        </row>
        <row r="9402">
          <cell r="E9402" t="str">
            <v>PB20INV3401</v>
          </cell>
          <cell r="F9402" t="str">
            <v>Turbonet Systems Private Limited</v>
          </cell>
          <cell r="G9402" t="str">
            <v>Mumbai</v>
          </cell>
        </row>
        <row r="9403">
          <cell r="E9403" t="str">
            <v>PB20INV3444</v>
          </cell>
          <cell r="F9403" t="str">
            <v>Royal Dryfruit Pvt Ltd</v>
          </cell>
          <cell r="G9403" t="str">
            <v>Gurgaon</v>
          </cell>
        </row>
        <row r="9404">
          <cell r="E9404" t="str">
            <v>PB20INV3444</v>
          </cell>
          <cell r="F9404" t="str">
            <v>Royal Dryfruit Pvt Ltd</v>
          </cell>
          <cell r="G9404" t="str">
            <v>Gurgaon</v>
          </cell>
        </row>
        <row r="9405">
          <cell r="E9405" t="str">
            <v>PB20INV3444</v>
          </cell>
          <cell r="F9405" t="str">
            <v>Royal Dryfruit Pvt Ltd</v>
          </cell>
          <cell r="G9405" t="str">
            <v>Gurgaon</v>
          </cell>
        </row>
        <row r="9406">
          <cell r="E9406" t="str">
            <v>PB20INV3444</v>
          </cell>
          <cell r="F9406" t="str">
            <v>Royal Dryfruit Pvt Ltd</v>
          </cell>
          <cell r="G9406" t="str">
            <v>Gurgaon</v>
          </cell>
        </row>
        <row r="9407">
          <cell r="E9407" t="str">
            <v>PB20INV3444</v>
          </cell>
          <cell r="F9407" t="str">
            <v>Royal Dryfruit Pvt Ltd</v>
          </cell>
          <cell r="G9407" t="str">
            <v>Gurgaon</v>
          </cell>
        </row>
        <row r="9408">
          <cell r="E9408" t="str">
            <v>PB20INV3444</v>
          </cell>
          <cell r="F9408" t="str">
            <v>Royal Dryfruit Pvt Ltd</v>
          </cell>
          <cell r="G9408" t="str">
            <v>Gurgaon</v>
          </cell>
        </row>
        <row r="9409">
          <cell r="E9409" t="str">
            <v>PB20INV3444</v>
          </cell>
          <cell r="F9409" t="str">
            <v>Royal Dryfruit Pvt Ltd</v>
          </cell>
          <cell r="G9409" t="str">
            <v>Gurgaon</v>
          </cell>
        </row>
        <row r="9410">
          <cell r="E9410" t="str">
            <v>PB20INV3441</v>
          </cell>
          <cell r="F9410" t="str">
            <v>Turbonet Systems Private Limited</v>
          </cell>
          <cell r="G9410" t="str">
            <v>Mumbai</v>
          </cell>
        </row>
        <row r="9411">
          <cell r="E9411" t="str">
            <v>PB20INV3441</v>
          </cell>
          <cell r="F9411" t="str">
            <v>Turbonet Systems Private Limited</v>
          </cell>
          <cell r="G9411" t="str">
            <v>Mumbai</v>
          </cell>
        </row>
        <row r="9412">
          <cell r="E9412" t="str">
            <v>PB20INV3436</v>
          </cell>
          <cell r="F9412" t="str">
            <v>Supreme computers India Pvt Ltd</v>
          </cell>
          <cell r="G9412" t="str">
            <v>Coimbatore</v>
          </cell>
        </row>
        <row r="9413">
          <cell r="E9413" t="str">
            <v>PB20INV3436</v>
          </cell>
          <cell r="F9413" t="str">
            <v>Supreme computers India Pvt Ltd</v>
          </cell>
          <cell r="G9413" t="str">
            <v>Coimbatore</v>
          </cell>
        </row>
        <row r="9414">
          <cell r="E9414" t="str">
            <v>PB20INV3436</v>
          </cell>
          <cell r="F9414" t="str">
            <v>Supreme computers India Pvt Ltd</v>
          </cell>
          <cell r="G9414" t="str">
            <v>Coimbatore</v>
          </cell>
        </row>
        <row r="9415">
          <cell r="E9415" t="str">
            <v>PB20INV3445</v>
          </cell>
          <cell r="F9415" t="str">
            <v>Infoaccords Technologies</v>
          </cell>
          <cell r="G9415" t="str">
            <v>Chandigarh</v>
          </cell>
        </row>
        <row r="9416">
          <cell r="E9416" t="str">
            <v>PB20INV3445</v>
          </cell>
          <cell r="F9416" t="str">
            <v>Infoaccords Technologies</v>
          </cell>
          <cell r="G9416" t="str">
            <v>Chandigarh</v>
          </cell>
        </row>
        <row r="9417">
          <cell r="E9417" t="str">
            <v>PB20INV3423</v>
          </cell>
          <cell r="F9417" t="str">
            <v>Ratnadeep Retail Pvt Ltd</v>
          </cell>
          <cell r="G9417" t="str">
            <v>Secunderabad</v>
          </cell>
        </row>
        <row r="9418">
          <cell r="E9418" t="str">
            <v>PB20INV3446</v>
          </cell>
          <cell r="F9418" t="str">
            <v>Supreme computers India Pvt Ltd</v>
          </cell>
          <cell r="G9418" t="str">
            <v>Chennai</v>
          </cell>
        </row>
        <row r="9419">
          <cell r="E9419" t="str">
            <v>PB20INV3446</v>
          </cell>
          <cell r="F9419" t="str">
            <v>Supreme computers India Pvt Ltd</v>
          </cell>
          <cell r="G9419" t="str">
            <v>Chennai</v>
          </cell>
        </row>
        <row r="9420">
          <cell r="E9420" t="str">
            <v>PB20INV3408</v>
          </cell>
          <cell r="F9420" t="str">
            <v>Trent Limited</v>
          </cell>
          <cell r="G9420" t="str">
            <v>Jorhat</v>
          </cell>
        </row>
        <row r="9421">
          <cell r="E9421" t="str">
            <v>PB20INV3409</v>
          </cell>
          <cell r="F9421" t="str">
            <v>Trent Limited</v>
          </cell>
          <cell r="G9421" t="str">
            <v>Kolkata</v>
          </cell>
        </row>
        <row r="9422">
          <cell r="E9422" t="str">
            <v>PB20INV3414</v>
          </cell>
          <cell r="F9422" t="str">
            <v>Trent Limited</v>
          </cell>
          <cell r="G9422" t="str">
            <v>Hyderabad</v>
          </cell>
        </row>
        <row r="9423">
          <cell r="E9423" t="str">
            <v>PB20INV3412</v>
          </cell>
          <cell r="F9423" t="str">
            <v>Trent Limited</v>
          </cell>
          <cell r="G9423" t="str">
            <v>AHMEDABAD</v>
          </cell>
        </row>
        <row r="9424">
          <cell r="E9424" t="str">
            <v>PB20INV3415</v>
          </cell>
          <cell r="F9424" t="str">
            <v>Trent Limited</v>
          </cell>
          <cell r="G9424" t="str">
            <v>Secunderabad</v>
          </cell>
        </row>
        <row r="9425">
          <cell r="E9425" t="str">
            <v>PB20INV3484</v>
          </cell>
          <cell r="F9425" t="str">
            <v xml:space="preserve">Smart Solutions </v>
          </cell>
          <cell r="G9425" t="str">
            <v>New Delhi</v>
          </cell>
        </row>
        <row r="9426">
          <cell r="E9426" t="str">
            <v>PB20INV3484</v>
          </cell>
          <cell r="F9426" t="str">
            <v xml:space="preserve">Smart Solutions </v>
          </cell>
          <cell r="G9426" t="str">
            <v>New Delhi</v>
          </cell>
        </row>
        <row r="9427">
          <cell r="E9427" t="str">
            <v>PB20INV3484</v>
          </cell>
          <cell r="F9427" t="str">
            <v xml:space="preserve">Smart Solutions </v>
          </cell>
          <cell r="G9427" t="str">
            <v>New Delhi</v>
          </cell>
        </row>
        <row r="9428">
          <cell r="E9428" t="str">
            <v>PB20INV3482</v>
          </cell>
          <cell r="F9428" t="str">
            <v>Trent Limited</v>
          </cell>
          <cell r="G9428" t="str">
            <v>Davengere</v>
          </cell>
        </row>
        <row r="9429">
          <cell r="E9429" t="str">
            <v>PB20INV3488</v>
          </cell>
          <cell r="F9429" t="str">
            <v>Supreme computers India Pvt Ltd</v>
          </cell>
          <cell r="G9429" t="str">
            <v>Coimbatore</v>
          </cell>
        </row>
        <row r="9430">
          <cell r="E9430" t="str">
            <v>PB20INV3488</v>
          </cell>
          <cell r="F9430" t="str">
            <v>Supreme computers India Pvt Ltd</v>
          </cell>
          <cell r="G9430" t="str">
            <v>Coimbatore</v>
          </cell>
        </row>
        <row r="9431">
          <cell r="E9431" t="str">
            <v>PB20INV3456</v>
          </cell>
          <cell r="F9431" t="str">
            <v>AEGIS INFOWARE PRIVATE LIMITED</v>
          </cell>
          <cell r="G9431" t="str">
            <v>AHMEDABAD</v>
          </cell>
        </row>
        <row r="9432">
          <cell r="E9432" t="str">
            <v>PB20INV3456</v>
          </cell>
          <cell r="F9432" t="str">
            <v>AEGIS INFOWARE PRIVATE LIMITED</v>
          </cell>
          <cell r="G9432" t="str">
            <v>AHMEDABAD</v>
          </cell>
        </row>
        <row r="9433">
          <cell r="E9433" t="str">
            <v>PB20INV3455</v>
          </cell>
          <cell r="F9433" t="str">
            <v>AEGIS INFOWARE PRIVATE LIMITED</v>
          </cell>
          <cell r="G9433" t="str">
            <v>AHMEDABAD</v>
          </cell>
        </row>
        <row r="9434">
          <cell r="E9434" t="str">
            <v>PB20INV3455</v>
          </cell>
          <cell r="F9434" t="str">
            <v>AEGIS INFOWARE PRIVATE LIMITED</v>
          </cell>
          <cell r="G9434" t="str">
            <v>AHMEDABAD</v>
          </cell>
        </row>
        <row r="9435">
          <cell r="E9435" t="str">
            <v>PB20INV3479</v>
          </cell>
          <cell r="F9435" t="str">
            <v>Ratnadeep Retail Pvt Ltd</v>
          </cell>
          <cell r="G9435" t="str">
            <v>Secunderabad</v>
          </cell>
        </row>
        <row r="9436">
          <cell r="E9436" t="str">
            <v>PB20INV3479</v>
          </cell>
          <cell r="F9436" t="str">
            <v>Ratnadeep Retail Pvt Ltd</v>
          </cell>
          <cell r="G9436" t="str">
            <v>Secunderabad</v>
          </cell>
        </row>
        <row r="9437">
          <cell r="E9437" t="str">
            <v>PB20INV3476</v>
          </cell>
          <cell r="F9437" t="str">
            <v>Ratnadeep Retail Pvt Ltd</v>
          </cell>
          <cell r="G9437" t="str">
            <v>Secunderabad</v>
          </cell>
        </row>
        <row r="9438">
          <cell r="E9438" t="str">
            <v>PB20INV3476</v>
          </cell>
          <cell r="F9438" t="str">
            <v>Ratnadeep Retail Pvt Ltd</v>
          </cell>
          <cell r="G9438" t="str">
            <v>Secunderabad</v>
          </cell>
        </row>
        <row r="9439">
          <cell r="E9439" t="str">
            <v>PB20INV3472</v>
          </cell>
          <cell r="F9439" t="str">
            <v>Ratnadeep Retail Pvt Ltd</v>
          </cell>
          <cell r="G9439" t="str">
            <v>Secunderabad</v>
          </cell>
        </row>
        <row r="9440">
          <cell r="E9440" t="str">
            <v>PB20INV3472</v>
          </cell>
          <cell r="F9440" t="str">
            <v>Ratnadeep Retail Pvt Ltd</v>
          </cell>
          <cell r="G9440" t="str">
            <v>Secunderabad</v>
          </cell>
        </row>
        <row r="9441">
          <cell r="E9441" t="str">
            <v>PB20INV3469</v>
          </cell>
          <cell r="F9441" t="str">
            <v>Ratnadeep Retail Pvt Ltd</v>
          </cell>
          <cell r="G9441" t="str">
            <v>Secunderabad</v>
          </cell>
        </row>
        <row r="9442">
          <cell r="E9442" t="str">
            <v>PB20INV3469</v>
          </cell>
          <cell r="F9442" t="str">
            <v>Ratnadeep Retail Pvt Ltd</v>
          </cell>
          <cell r="G9442" t="str">
            <v>Secunderabad</v>
          </cell>
        </row>
        <row r="9443">
          <cell r="E9443" t="str">
            <v>PB20INV3466</v>
          </cell>
          <cell r="F9443" t="str">
            <v>Ratnadeep Retail Pvt Ltd</v>
          </cell>
          <cell r="G9443" t="str">
            <v>Secunderabad</v>
          </cell>
        </row>
        <row r="9444">
          <cell r="E9444" t="str">
            <v>PB20INV3464</v>
          </cell>
          <cell r="F9444" t="str">
            <v>Ratnadeep Retail Pvt Ltd</v>
          </cell>
          <cell r="G9444" t="str">
            <v>Secunderabad</v>
          </cell>
        </row>
        <row r="9445">
          <cell r="E9445" t="str">
            <v>PB20INV3463</v>
          </cell>
          <cell r="F9445" t="str">
            <v>Ratnadeep Retail Pvt Ltd</v>
          </cell>
          <cell r="G9445" t="str">
            <v>Secunderabad</v>
          </cell>
        </row>
        <row r="9446">
          <cell r="E9446" t="str">
            <v>PB20INV3462</v>
          </cell>
          <cell r="F9446" t="str">
            <v>Ratnadeep Retail Pvt Ltd</v>
          </cell>
          <cell r="G9446" t="str">
            <v>Secunderabad</v>
          </cell>
        </row>
        <row r="9447">
          <cell r="E9447" t="str">
            <v>PB20INV3461</v>
          </cell>
          <cell r="F9447" t="str">
            <v>Ratnadeep Retail Pvt Ltd</v>
          </cell>
          <cell r="G9447" t="str">
            <v>Secunderabad</v>
          </cell>
        </row>
        <row r="9448">
          <cell r="E9448" t="str">
            <v>PB20INV3460</v>
          </cell>
          <cell r="F9448" t="str">
            <v>Ratnadeep Retail Pvt Ltd</v>
          </cell>
          <cell r="G9448" t="str">
            <v>Secunderabad</v>
          </cell>
        </row>
        <row r="9449">
          <cell r="E9449" t="str">
            <v>PB20INV3459</v>
          </cell>
          <cell r="F9449" t="str">
            <v>Ratnadeep Retail Pvt Ltd</v>
          </cell>
          <cell r="G9449" t="str">
            <v>Secunderabad</v>
          </cell>
        </row>
        <row r="9450">
          <cell r="E9450" t="str">
            <v>PB20INV3449</v>
          </cell>
          <cell r="F9450" t="str">
            <v>Classic Technologies</v>
          </cell>
          <cell r="G9450" t="str">
            <v>Bangalore</v>
          </cell>
        </row>
        <row r="9451">
          <cell r="E9451" t="str">
            <v>PB20INV3449</v>
          </cell>
          <cell r="F9451" t="str">
            <v>Classic Technologies</v>
          </cell>
          <cell r="G9451" t="str">
            <v>Bangalore</v>
          </cell>
        </row>
        <row r="9452">
          <cell r="E9452" t="str">
            <v>PB20INV3453</v>
          </cell>
          <cell r="F9452" t="str">
            <v>Supreme computers India Pvt Ltd</v>
          </cell>
          <cell r="G9452" t="str">
            <v>Chennai</v>
          </cell>
        </row>
        <row r="9453">
          <cell r="E9453" t="str">
            <v>PB20INV3453</v>
          </cell>
          <cell r="F9453" t="str">
            <v>Supreme computers India Pvt Ltd</v>
          </cell>
          <cell r="G9453" t="str">
            <v>Chennai</v>
          </cell>
        </row>
        <row r="9454">
          <cell r="E9454" t="str">
            <v>PB20INV3453</v>
          </cell>
          <cell r="F9454" t="str">
            <v>Supreme computers India Pvt Ltd</v>
          </cell>
          <cell r="G9454" t="str">
            <v>Chennai</v>
          </cell>
        </row>
        <row r="9455">
          <cell r="E9455" t="str">
            <v>PB20INV3499</v>
          </cell>
          <cell r="F9455" t="str">
            <v>Turbonet Systems Private Limited</v>
          </cell>
          <cell r="G9455" t="str">
            <v>Pune</v>
          </cell>
        </row>
        <row r="9456">
          <cell r="E9456" t="str">
            <v>PB20INV3499</v>
          </cell>
          <cell r="F9456" t="str">
            <v>Turbonet Systems Private Limited</v>
          </cell>
          <cell r="G9456" t="str">
            <v>Pune</v>
          </cell>
        </row>
        <row r="9457">
          <cell r="E9457" t="str">
            <v>PB20INV3493</v>
          </cell>
          <cell r="F9457" t="str">
            <v>Smart Solutions</v>
          </cell>
          <cell r="G9457" t="str">
            <v>New Delhi</v>
          </cell>
        </row>
        <row r="9458">
          <cell r="E9458" t="str">
            <v>PB20INV3493</v>
          </cell>
          <cell r="F9458" t="str">
            <v>Smart Solutions</v>
          </cell>
          <cell r="G9458" t="str">
            <v>New Delhi</v>
          </cell>
        </row>
        <row r="9459">
          <cell r="E9459" t="str">
            <v>PB20INV3493</v>
          </cell>
          <cell r="F9459" t="str">
            <v>Smart Solutions</v>
          </cell>
          <cell r="G9459" t="str">
            <v>New Delhi</v>
          </cell>
        </row>
        <row r="9460">
          <cell r="E9460" t="str">
            <v>PB20INV3501</v>
          </cell>
          <cell r="F9460" t="str">
            <v xml:space="preserve">ACS Solutions </v>
          </cell>
          <cell r="G9460" t="str">
            <v>New Delhi</v>
          </cell>
        </row>
        <row r="9461">
          <cell r="E9461" t="str">
            <v>PB20INV3501</v>
          </cell>
          <cell r="F9461" t="str">
            <v xml:space="preserve">ACS Solutions </v>
          </cell>
          <cell r="G9461" t="str">
            <v>New Delhi</v>
          </cell>
        </row>
        <row r="9462">
          <cell r="E9462" t="str">
            <v>PB20INV3501</v>
          </cell>
          <cell r="F9462" t="str">
            <v xml:space="preserve">ACS Solutions </v>
          </cell>
          <cell r="G9462" t="str">
            <v>New Delhi</v>
          </cell>
        </row>
        <row r="9463">
          <cell r="E9463" t="str">
            <v>PB20INV3497</v>
          </cell>
          <cell r="F9463" t="str">
            <v>Smart Solutions</v>
          </cell>
          <cell r="G9463" t="str">
            <v>New Delhi</v>
          </cell>
        </row>
        <row r="9464">
          <cell r="E9464" t="str">
            <v>PB20INV3497</v>
          </cell>
          <cell r="F9464" t="str">
            <v>Smart Solutions</v>
          </cell>
          <cell r="G9464" t="str">
            <v>New Delhi</v>
          </cell>
        </row>
        <row r="9465">
          <cell r="E9465" t="str">
            <v>PB20INV3497</v>
          </cell>
          <cell r="F9465" t="str">
            <v>Smart Solutions</v>
          </cell>
          <cell r="G9465" t="str">
            <v>New Delhi</v>
          </cell>
        </row>
        <row r="9466">
          <cell r="E9466" t="str">
            <v>PB20INV3498</v>
          </cell>
          <cell r="F9466" t="str">
            <v>AASHITECH</v>
          </cell>
          <cell r="G9466" t="str">
            <v>Mumbai</v>
          </cell>
        </row>
        <row r="9467">
          <cell r="E9467" t="str">
            <v>PB20INV3498</v>
          </cell>
          <cell r="F9467" t="str">
            <v>AASHITECH</v>
          </cell>
          <cell r="G9467" t="str">
            <v>Mumbai</v>
          </cell>
        </row>
        <row r="9468">
          <cell r="E9468" t="str">
            <v>PB20INV3486</v>
          </cell>
          <cell r="F9468" t="str">
            <v>Burger King India Pvt Ltd</v>
          </cell>
          <cell r="G9468" t="str">
            <v>Bangalore</v>
          </cell>
        </row>
        <row r="9469">
          <cell r="E9469" t="str">
            <v>PB20INV3486</v>
          </cell>
          <cell r="F9469" t="str">
            <v>Burger King India Pvt Ltd</v>
          </cell>
          <cell r="G9469" t="str">
            <v>Bangalore</v>
          </cell>
        </row>
        <row r="9470">
          <cell r="E9470" t="str">
            <v>PB20INV3489</v>
          </cell>
          <cell r="F9470" t="str">
            <v>Sodexo India Services Pvt Ltd</v>
          </cell>
          <cell r="G9470" t="str">
            <v xml:space="preserve">Goa </v>
          </cell>
        </row>
        <row r="9471">
          <cell r="E9471" t="str">
            <v>PB20INV3489</v>
          </cell>
          <cell r="F9471" t="str">
            <v>Sodexo India Services Pvt Ltd</v>
          </cell>
          <cell r="G9471" t="str">
            <v xml:space="preserve">Goa </v>
          </cell>
        </row>
        <row r="9472">
          <cell r="E9472" t="str">
            <v>PB20INV3503</v>
          </cell>
          <cell r="F9472" t="str">
            <v xml:space="preserve">Innovative Solutions </v>
          </cell>
          <cell r="G9472" t="str">
            <v>AHMEDABAD</v>
          </cell>
        </row>
        <row r="9473">
          <cell r="E9473" t="str">
            <v>PB20INV3503</v>
          </cell>
          <cell r="F9473" t="str">
            <v xml:space="preserve">Innovative Solutions </v>
          </cell>
          <cell r="G9473" t="str">
            <v>AHMEDABAD</v>
          </cell>
        </row>
        <row r="9474">
          <cell r="E9474" t="str">
            <v>PB20INV3485</v>
          </cell>
          <cell r="F9474" t="str">
            <v>Decathlon Sports India Private Ltd</v>
          </cell>
          <cell r="G9474" t="str">
            <v>Kolkata</v>
          </cell>
        </row>
        <row r="9475">
          <cell r="E9475" t="str">
            <v>PB20INV3481</v>
          </cell>
          <cell r="F9475" t="str">
            <v>Hollasons Trading Company Pvt Ltd</v>
          </cell>
          <cell r="G9475" t="str">
            <v>Mumbai</v>
          </cell>
        </row>
        <row r="9476">
          <cell r="E9476" t="str">
            <v>PB20INV3481</v>
          </cell>
          <cell r="F9476" t="str">
            <v>Hollasons Trading Company Pvt Ltd</v>
          </cell>
          <cell r="G9476" t="str">
            <v>Mumbai</v>
          </cell>
        </row>
        <row r="9477">
          <cell r="E9477" t="str">
            <v>PB20INV3481</v>
          </cell>
          <cell r="F9477" t="str">
            <v>Hollasons Trading Company Pvt Ltd</v>
          </cell>
          <cell r="G9477" t="str">
            <v>Mumbai</v>
          </cell>
        </row>
        <row r="9478">
          <cell r="E9478" t="str">
            <v>PB20INV3481</v>
          </cell>
          <cell r="F9478" t="str">
            <v>Hollasons Trading Company Pvt Ltd</v>
          </cell>
          <cell r="G9478" t="str">
            <v>Mumbai</v>
          </cell>
        </row>
        <row r="9479">
          <cell r="E9479" t="str">
            <v>PB20INV3481</v>
          </cell>
          <cell r="F9479" t="str">
            <v>Hollasons Trading Company Pvt Ltd</v>
          </cell>
          <cell r="G9479" t="str">
            <v>Mumbai</v>
          </cell>
        </row>
        <row r="9480">
          <cell r="E9480" t="str">
            <v>PB20INV3500</v>
          </cell>
          <cell r="F9480" t="str">
            <v>Ratnadeep Retail Pvt Ltd</v>
          </cell>
          <cell r="G9480" t="str">
            <v>Secunderabad</v>
          </cell>
        </row>
        <row r="9481">
          <cell r="E9481" t="str">
            <v>PB20INV3500</v>
          </cell>
          <cell r="F9481" t="str">
            <v>Ratnadeep Retail Pvt Ltd</v>
          </cell>
          <cell r="G9481" t="str">
            <v>Secunderabad</v>
          </cell>
        </row>
        <row r="9482">
          <cell r="E9482" t="str">
            <v>PB20INV3477</v>
          </cell>
          <cell r="F9482" t="str">
            <v>Printech Computer</v>
          </cell>
          <cell r="G9482" t="str">
            <v>Salem</v>
          </cell>
        </row>
        <row r="9483">
          <cell r="E9483" t="str">
            <v>PB20INV3477</v>
          </cell>
          <cell r="F9483" t="str">
            <v>Printech Computer</v>
          </cell>
          <cell r="G9483" t="str">
            <v>Salem</v>
          </cell>
        </row>
        <row r="9484">
          <cell r="E9484" t="str">
            <v>PB20INV3477</v>
          </cell>
          <cell r="F9484" t="str">
            <v>Printech Computer</v>
          </cell>
          <cell r="G9484" t="str">
            <v>Salem</v>
          </cell>
        </row>
        <row r="9485">
          <cell r="E9485" t="str">
            <v>PB20INV3443</v>
          </cell>
          <cell r="F9485" t="str">
            <v>PricewaterhouseCoopers Private Limited</v>
          </cell>
          <cell r="G9485" t="str">
            <v>AHMEDABAD</v>
          </cell>
        </row>
        <row r="9486">
          <cell r="E9486" t="str">
            <v>PB20INV3443</v>
          </cell>
          <cell r="F9486" t="str">
            <v>PricewaterhouseCoopers Private Limited</v>
          </cell>
          <cell r="G9486" t="str">
            <v>AHMEDABAD</v>
          </cell>
        </row>
        <row r="9487">
          <cell r="E9487" t="str">
            <v>PB20INV3443</v>
          </cell>
          <cell r="F9487" t="str">
            <v>PricewaterhouseCoopers Private Limited</v>
          </cell>
          <cell r="G9487" t="str">
            <v>AHMEDABAD</v>
          </cell>
        </row>
        <row r="9488">
          <cell r="E9488" t="str">
            <v>PB20INV3443</v>
          </cell>
          <cell r="F9488" t="str">
            <v>PricewaterhouseCoopers Private Limited</v>
          </cell>
          <cell r="G9488" t="str">
            <v>AHMEDABAD</v>
          </cell>
        </row>
        <row r="9489">
          <cell r="E9489" t="str">
            <v>PB20INV3443</v>
          </cell>
          <cell r="F9489" t="str">
            <v>PricewaterhouseCoopers Private Limited</v>
          </cell>
          <cell r="G9489" t="str">
            <v>AHMEDABAD</v>
          </cell>
        </row>
        <row r="9490">
          <cell r="E9490" t="str">
            <v>PB20INV3443</v>
          </cell>
          <cell r="F9490" t="str">
            <v>PricewaterhouseCoopers Private Limited</v>
          </cell>
          <cell r="G9490" t="str">
            <v>AHMEDABAD</v>
          </cell>
        </row>
        <row r="9491">
          <cell r="E9491" t="str">
            <v>PB20INV3443</v>
          </cell>
          <cell r="F9491" t="str">
            <v>PricewaterhouseCoopers Private Limited</v>
          </cell>
          <cell r="G9491" t="str">
            <v>AHMEDABAD</v>
          </cell>
        </row>
        <row r="9492">
          <cell r="E9492" t="str">
            <v>PB20INV3443</v>
          </cell>
          <cell r="F9492" t="str">
            <v>PricewaterhouseCoopers Private Limited</v>
          </cell>
          <cell r="G9492" t="str">
            <v>AHMEDABAD</v>
          </cell>
        </row>
        <row r="9493">
          <cell r="E9493" t="str">
            <v>PB20INV3514</v>
          </cell>
          <cell r="F9493" t="str">
            <v>Burger King India Pvt Ltd</v>
          </cell>
          <cell r="G9493" t="str">
            <v>New Delhi</v>
          </cell>
        </row>
        <row r="9494">
          <cell r="E9494" t="str">
            <v>PB20INV3514</v>
          </cell>
          <cell r="F9494" t="str">
            <v>Burger King India Pvt Ltd</v>
          </cell>
          <cell r="G9494" t="str">
            <v>New Delhi</v>
          </cell>
        </row>
        <row r="9495">
          <cell r="E9495" t="str">
            <v>PB20INV3512</v>
          </cell>
          <cell r="F9495" t="str">
            <v>Burger King India Pvt Ltd</v>
          </cell>
          <cell r="G9495" t="str">
            <v>New Delhi</v>
          </cell>
        </row>
        <row r="9496">
          <cell r="E9496" t="str">
            <v>PB20INV3512</v>
          </cell>
          <cell r="F9496" t="str">
            <v>Burger King India Pvt Ltd</v>
          </cell>
          <cell r="G9496" t="str">
            <v>New Delhi</v>
          </cell>
        </row>
        <row r="9497">
          <cell r="E9497" t="str">
            <v>PB20INV3494</v>
          </cell>
          <cell r="F9497" t="str">
            <v>Trent Hypermarket Private limited</v>
          </cell>
          <cell r="G9497" t="str">
            <v>Bangalore</v>
          </cell>
        </row>
        <row r="9498">
          <cell r="E9498" t="str">
            <v>PB20INV3491</v>
          </cell>
          <cell r="F9498" t="str">
            <v>Trent Hypermarket Private limited</v>
          </cell>
          <cell r="G9498" t="str">
            <v>Bangalore</v>
          </cell>
        </row>
        <row r="9499">
          <cell r="E9499" t="str">
            <v>PB20INV3491</v>
          </cell>
          <cell r="F9499" t="str">
            <v>Trent Hypermarket Private limited</v>
          </cell>
          <cell r="G9499" t="str">
            <v>Bangalore</v>
          </cell>
        </row>
        <row r="9500">
          <cell r="E9500" t="str">
            <v>PB20INV3496</v>
          </cell>
          <cell r="F9500" t="str">
            <v>Trent Hypermarket Private limited</v>
          </cell>
          <cell r="G9500" t="str">
            <v>Pune</v>
          </cell>
        </row>
        <row r="9501">
          <cell r="E9501" t="str">
            <v>PB20INV3496</v>
          </cell>
          <cell r="F9501" t="str">
            <v>Trent Hypermarket Private limited</v>
          </cell>
          <cell r="G9501" t="str">
            <v>Pune</v>
          </cell>
        </row>
      </sheetData>
      <sheetData sheetId="1" refreshError="1"/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39.613617476854" createdVersion="1" refreshedVersion="4" recordCount="36" upgradeOnRefresh="1" xr:uid="{00000000-000A-0000-FFFF-FFFF00000000}">
  <cacheSource type="worksheet">
    <worksheetSource ref="A1:L37" sheet="Portwell_JAN"/>
  </cacheSource>
  <cacheFields count="12">
    <cacheField name="Invoice" numFmtId="0">
      <sharedItems/>
    </cacheField>
    <cacheField name="Invoicedate" numFmtId="0">
      <sharedItems containsSemiMixedTypes="0" containsNonDate="0" containsDate="1" containsString="0" minDate="2021-01-07T00:00:00" maxDate="2021-01-29T00:00:00"/>
    </cacheField>
    <cacheField name="Customer requisition" numFmtId="0">
      <sharedItems containsMixedTypes="1" containsNumber="1" containsInteger="1" minValue="47440858" maxValue="4510165700"/>
    </cacheField>
    <cacheField name="Customer reference" numFmtId="0">
      <sharedItems containsDate="1" containsMixedTypes="1" minDate="2021-10-19T00:00:00" maxDate="2021-10-20T00:00:00"/>
    </cacheField>
    <cacheField name="Sales Responsible" numFmtId="0">
      <sharedItems count="1">
        <s v="Raghav"/>
      </sharedItems>
    </cacheField>
    <cacheField name="State" numFmtId="0">
      <sharedItems/>
    </cacheField>
    <cacheField name="Customer" numFmtId="0">
      <sharedItems/>
    </cacheField>
    <cacheField name="Item Name" numFmtId="0">
      <sharedItems/>
    </cacheField>
    <cacheField name="Manufacturer" numFmtId="0">
      <sharedItems/>
    </cacheField>
    <cacheField name="Sales Qty" numFmtId="0">
      <sharedItems containsSemiMixedTypes="0" containsString="0" containsNumber="1" containsInteger="1" minValue="1" maxValue="43"/>
    </cacheField>
    <cacheField name="Unit Price" numFmtId="0">
      <sharedItems containsSemiMixedTypes="0" containsString="0" containsNumber="1" minValue="0" maxValue="629000"/>
    </cacheField>
    <cacheField name="Sold Price" numFmtId="0">
      <sharedItems containsSemiMixedTypes="0" containsString="0" containsNumber="1" minValue="0" maxValue="1258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40.430511226848" createdVersion="1" refreshedVersion="4" recordCount="20" upgradeOnRefresh="1" xr:uid="{00000000-000A-0000-FFFF-FFFF02000000}">
  <cacheSource type="worksheet">
    <worksheetSource ref="A1:K21" sheet="Equinox_JAN"/>
  </cacheSource>
  <cacheFields count="11">
    <cacheField name="Invoice No." numFmtId="0">
      <sharedItems/>
    </cacheField>
    <cacheField name="Invoice date" numFmtId="0">
      <sharedItems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2"/>
    </cacheField>
    <cacheField name="Sales Location " numFmtId="0">
      <sharedItems/>
    </cacheField>
    <cacheField name="Posiflex SalesExecutive" numFmtId="0">
      <sharedItems count="2">
        <s v="Sonal-Rug"/>
        <s v="Sonal-POS"/>
      </sharedItems>
    </cacheField>
    <cacheField name="Amount" numFmtId="0">
      <sharedItems containsSemiMixedTypes="0" containsString="0" containsNumber="1" containsInteger="1" minValue="0" maxValue="7440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44.824076851852" createdVersion="1" refreshedVersion="4" recordCount="24" upgradeOnRefresh="1" xr:uid="{00000000-000A-0000-FFFF-FFFF03000000}">
  <cacheSource type="worksheet">
    <worksheetSource ref="A1:K25" sheet="Odyssey_JAN"/>
  </cacheSource>
  <cacheFields count="11">
    <cacheField name="Invoice No." numFmtId="0">
      <sharedItems/>
    </cacheField>
    <cacheField name="Invoice date" numFmtId="0">
      <sharedItems containsSemiMixedTypes="0" containsNonDate="0" containsDate="1" containsString="0" minDate="2021-01-04T00:00:00" maxDate="2021-01-31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50"/>
    </cacheField>
    <cacheField name="Sales Location " numFmtId="0">
      <sharedItems/>
    </cacheField>
    <cacheField name="Posiflex SalesExecutive" numFmtId="0">
      <sharedItems count="3">
        <s v="Amit-Rug"/>
        <s v="Amit-POS"/>
        <s v="Adil-Rug"/>
      </sharedItems>
    </cacheField>
    <cacheField name="Amount" numFmtId="0">
      <sharedItems containsSemiMixedTypes="0" containsString="0" containsNumber="1" containsInteger="1" minValue="0" maxValue="23250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45.439821180553" createdVersion="1" refreshedVersion="4" recordCount="95" upgradeOnRefresh="1" xr:uid="{00000000-000A-0000-FFFF-FFFF04000000}">
  <cacheSource type="worksheet">
    <worksheetSource ref="A1:K96" sheet="Aashitech_JAN_West"/>
  </cacheSource>
  <cacheFields count="11">
    <cacheField name="Invoice No." numFmtId="0">
      <sharedItems/>
    </cacheField>
    <cacheField name="Invoice date" numFmtId="0">
      <sharedItems containsSemiMixedTypes="0" containsNonDate="0" containsDate="1" containsString="0" minDate="2021-01-02T00:00:00" maxDate="2021-01-31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50"/>
    </cacheField>
    <cacheField name="Sales Location " numFmtId="0">
      <sharedItems/>
    </cacheField>
    <cacheField name="Posiflex SalesExecutive" numFmtId="0">
      <sharedItems count="9">
        <s v="Rajendra-POS"/>
        <s v="Awtaney-Rug"/>
        <s v="Sonal-Rug"/>
        <s v="Rajendra-Rug"/>
        <s v="Sonal-POS"/>
        <s v="Baskar"/>
        <s v="Puneet-Rug"/>
        <s v="Shrikanth-POS"/>
        <s v="Shrikanth-Rug"/>
      </sharedItems>
    </cacheField>
    <cacheField name="Amount" numFmtId="0">
      <sharedItems containsSemiMixedTypes="0" containsString="0" containsNumber="1" containsInteger="1" minValue="0" maxValue="105600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45.440648148149" createdVersion="1" refreshedVersion="4" recordCount="14" upgradeOnRefresh="1" xr:uid="{00000000-000A-0000-FFFF-FFFF05000000}">
  <cacheSource type="worksheet">
    <worksheetSource ref="A1:K15" sheet="Aashitech_Jan_East"/>
  </cacheSource>
  <cacheFields count="11">
    <cacheField name="Invoice No." numFmtId="0">
      <sharedItems/>
    </cacheField>
    <cacheField name="Invoice date" numFmtId="0">
      <sharedItems containsSemiMixedTypes="0" containsNonDate="0" containsDate="1" containsString="0" minDate="2021-01-02T00:00:00" maxDate="2021-01-29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10"/>
    </cacheField>
    <cacheField name="Sales Location " numFmtId="0">
      <sharedItems/>
    </cacheField>
    <cacheField name="Posiflex SalesExecutive" numFmtId="0">
      <sharedItems count="2">
        <s v="Amit-Rug"/>
        <s v="Basha-Rug"/>
      </sharedItems>
    </cacheField>
    <cacheField name="Amount" numFmtId="0">
      <sharedItems containsSemiMixedTypes="0" containsString="0" containsNumber="1" containsInteger="1" minValue="1250" maxValue="4250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45.66786296296" createdVersion="1" refreshedVersion="4" recordCount="3" upgradeOnRefresh="1" xr:uid="{00000000-000A-0000-FFFF-FFFF06000000}">
  <cacheSource type="worksheet">
    <worksheetSource ref="A1:L4" sheet="Portwell_Sales Team"/>
  </cacheSource>
  <cacheFields count="12">
    <cacheField name="Invoice" numFmtId="0">
      <sharedItems/>
    </cacheField>
    <cacheField name="Invoicedate" numFmtId="0">
      <sharedItems containsSemiMixedTypes="0" containsNonDate="0" containsDate="1" containsString="0" minDate="2021-01-19T00:00:00" maxDate="2021-01-24T00:00:00"/>
    </cacheField>
    <cacheField name="Customer requisition" numFmtId="0">
      <sharedItems/>
    </cacheField>
    <cacheField name="Customer reference" numFmtId="0">
      <sharedItems containsDate="1" containsMixedTypes="1" minDate="2021-01-21T00:00:00" maxDate="2021-01-22T00:00:00"/>
    </cacheField>
    <cacheField name="Sales Responsible" numFmtId="0">
      <sharedItems count="1">
        <s v="Gaurav-Portwell"/>
      </sharedItems>
    </cacheField>
    <cacheField name="Location" numFmtId="0">
      <sharedItems/>
    </cacheField>
    <cacheField name="Customer" numFmtId="0">
      <sharedItems/>
    </cacheField>
    <cacheField name="Item Name" numFmtId="0">
      <sharedItems/>
    </cacheField>
    <cacheField name="Manufacturer" numFmtId="0">
      <sharedItems/>
    </cacheField>
    <cacheField name="Sales Qty" numFmtId="0">
      <sharedItems containsSemiMixedTypes="0" containsString="0" containsNumber="1" containsInteger="1" minValue="1" maxValue="48"/>
    </cacheField>
    <cacheField name="Unit Price" numFmtId="0">
      <sharedItems containsSemiMixedTypes="0" containsString="0" containsNumber="1" containsInteger="1" minValue="19170" maxValue="25033"/>
    </cacheField>
    <cacheField name="Sold Price" numFmtId="0">
      <sharedItems containsSemiMixedTypes="0" containsString="0" containsNumber="1" containsInteger="1" minValue="27750" maxValue="15019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46.531042476854" createdVersion="1" refreshedVersion="4" recordCount="38" upgradeOnRefresh="1" xr:uid="{00000000-000A-0000-FFFF-FFFF07000000}">
  <cacheSource type="worksheet">
    <worksheetSource ref="A1:K39" sheet="Hollasons_JAN"/>
  </cacheSource>
  <cacheFields count="11">
    <cacheField name="Invoice No." numFmtId="0">
      <sharedItems containsSemiMixedTypes="0" containsString="0" containsNumber="1" containsInteger="1" minValue="556" maxValue="627"/>
    </cacheField>
    <cacheField name="Invoice date" numFmtId="0">
      <sharedItems containsDate="1" containsMixedTypes="1" minDate="2021-01-01T00:00:00" maxDate="2021-01-03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5"/>
    </cacheField>
    <cacheField name="Sales Location " numFmtId="0">
      <sharedItems/>
    </cacheField>
    <cacheField name="Posiflex SalesExecutive" numFmtId="0">
      <sharedItems count="5">
        <s v="Piyus-Rug"/>
        <s v="Piyus-POS"/>
        <s v="Basha-POS"/>
        <s v="Adil-POS"/>
        <s v="Basha-Rug"/>
      </sharedItems>
    </cacheField>
    <cacheField name="Amount" numFmtId="0">
      <sharedItems containsSemiMixedTypes="0" containsString="0" containsNumber="1" containsInteger="1" minValue="1200" maxValue="10770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59.423416898149" createdVersion="1" refreshedVersion="4" recordCount="34" upgradeOnRefresh="1" xr:uid="{00000000-000A-0000-FFFF-FFFF08000000}">
  <cacheSource type="worksheet">
    <worksheetSource ref="A1:L35" sheet="Portwell_Feb"/>
  </cacheSource>
  <cacheFields count="12">
    <cacheField name="Invoice" numFmtId="0">
      <sharedItems/>
    </cacheField>
    <cacheField name="Invoicedate" numFmtId="0">
      <sharedItems containsSemiMixedTypes="0" containsNonDate="0" containsDate="1" containsString="0" minDate="2021-02-03T00:00:00" maxDate="2021-02-21T00:00:00"/>
    </cacheField>
    <cacheField name="Customer requisition" numFmtId="0">
      <sharedItems/>
    </cacheField>
    <cacheField name="Customer reference" numFmtId="0">
      <sharedItems/>
    </cacheField>
    <cacheField name="Sales Responsible" numFmtId="0">
      <sharedItems count="1">
        <s v="Raghav"/>
      </sharedItems>
    </cacheField>
    <cacheField name="State" numFmtId="0">
      <sharedItems/>
    </cacheField>
    <cacheField name="Customer" numFmtId="0">
      <sharedItems/>
    </cacheField>
    <cacheField name="Item Name" numFmtId="0">
      <sharedItems/>
    </cacheField>
    <cacheField name="Manufacturer" numFmtId="0">
      <sharedItems containsBlank="1"/>
    </cacheField>
    <cacheField name="Sales Qty" numFmtId="0">
      <sharedItems containsSemiMixedTypes="0" containsString="0" containsNumber="1" containsInteger="1" minValue="1" maxValue="25"/>
    </cacheField>
    <cacheField name="Unit Price" numFmtId="0">
      <sharedItems containsSemiMixedTypes="0" containsString="0" containsNumber="1" containsInteger="1" minValue="0" maxValue="105000"/>
    </cacheField>
    <cacheField name="Sold Price" numFmtId="0">
      <sharedItems containsSemiMixedTypes="0" containsString="0" containsNumber="1" containsInteger="1" minValue="0" maxValue="105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59.467710300923" createdVersion="1" refreshedVersion="4" recordCount="26" upgradeOnRefresh="1" xr:uid="{00000000-000A-0000-FFFF-FFFF09000000}">
  <cacheSource type="worksheet">
    <worksheetSource ref="A1:K27" sheet="i-TecSys_Feb"/>
  </cacheSource>
  <cacheFields count="11">
    <cacheField name="Invoice No." numFmtId="0">
      <sharedItems/>
    </cacheField>
    <cacheField name="Invoice date" numFmtId="0">
      <sharedItems containsSemiMixedTypes="0" containsNonDate="0" containsDate="1" containsString="0" minDate="2021-02-01T00:00:00" maxDate="2021-02-25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2" maxValue="20"/>
    </cacheField>
    <cacheField name="Sales Location " numFmtId="0">
      <sharedItems/>
    </cacheField>
    <cacheField name="Posiflex SalesExecutive" numFmtId="0">
      <sharedItems count="2">
        <s v="Basha-POS"/>
        <s v="Basha-Rug"/>
      </sharedItems>
    </cacheField>
    <cacheField name="Amount" numFmtId="0">
      <sharedItems containsSemiMixedTypes="0" containsString="0" containsNumber="1" containsInteger="1" minValue="0" maxValue="75990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59.661881712964" createdVersion="1" refreshedVersion="4" recordCount="151" upgradeOnRefresh="1" xr:uid="{00000000-000A-0000-FFFF-FFFF0A000000}">
  <cacheSource type="worksheet">
    <worksheetSource ref="A1:K152" sheet="Ageis_Feb"/>
  </cacheSource>
  <cacheFields count="11">
    <cacheField name="Invoice No." numFmtId="0">
      <sharedItems/>
    </cacheField>
    <cacheField name="Invoice Date" numFmtId="0">
      <sharedItems containsSemiMixedTypes="0" containsNonDate="0" containsDate="1" containsString="0" minDate="2021-02-01T00:00:00" maxDate="2021-02-28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-1" maxValue="50"/>
    </cacheField>
    <cacheField name="Sales Location " numFmtId="0">
      <sharedItems/>
    </cacheField>
    <cacheField name="Posiflex SalesExecutive" numFmtId="0">
      <sharedItems count="2">
        <s v="Awtaney-Rug"/>
        <s v="Awtaney-POS"/>
      </sharedItems>
    </cacheField>
    <cacheField name="Amount" numFmtId="0">
      <sharedItems containsSemiMixedTypes="0" containsString="0" containsNumber="1" containsInteger="1" minValue="-9000" maxValue="46680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63.836365162038" createdVersion="1" refreshedVersion="4" recordCount="20" upgradeOnRefresh="1" xr:uid="{00000000-000A-0000-FFFF-FFFF0B000000}">
  <cacheSource type="worksheet">
    <worksheetSource ref="A1:K21" sheet="Aashitech_Feb_East"/>
  </cacheSource>
  <cacheFields count="11">
    <cacheField name="Invoice No." numFmtId="0">
      <sharedItems/>
    </cacheField>
    <cacheField name="Invoice date" numFmtId="0">
      <sharedItems containsSemiMixedTypes="0" containsNonDate="0" containsDate="1" containsString="0" minDate="2021-02-06T00:00:00" maxDate="2021-02-26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5"/>
    </cacheField>
    <cacheField name="Sales Location " numFmtId="0">
      <sharedItems/>
    </cacheField>
    <cacheField name="Posiflex SalesExecutive" numFmtId="0">
      <sharedItems count="1">
        <s v="Amit-Rug"/>
      </sharedItems>
    </cacheField>
    <cacheField name="Amount" numFmtId="0">
      <sharedItems containsSemiMixedTypes="0" containsString="0" containsNumber="1" containsInteger="1" minValue="0" maxValue="1750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64.457595254629" createdVersion="1" refreshedVersion="4" recordCount="28" upgradeOnRefresh="1" xr:uid="{00000000-000A-0000-FFFF-FFFF0C000000}">
  <cacheSource type="worksheet">
    <worksheetSource ref="A1:K29" sheet="Equinox_Feb"/>
  </cacheSource>
  <cacheFields count="11">
    <cacheField name="Invoice No." numFmtId="0">
      <sharedItems/>
    </cacheField>
    <cacheField name="Invoice date" numFmtId="0">
      <sharedItems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5"/>
    </cacheField>
    <cacheField name="Sales Location " numFmtId="0">
      <sharedItems/>
    </cacheField>
    <cacheField name="Posiflex SalesExecutive" numFmtId="0">
      <sharedItems count="2">
        <s v="Sonal-POS"/>
        <s v="Sonal-Rug"/>
      </sharedItems>
    </cacheField>
    <cacheField name="Amount" numFmtId="0">
      <sharedItems containsSemiMixedTypes="0" containsString="0" containsNumber="1" containsInteger="1" minValue="2850" maxValue="7600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65.3888681713" createdVersion="1" refreshedVersion="4" recordCount="90" upgradeOnRefresh="1" xr:uid="{00000000-000A-0000-FFFF-FFFF0D000000}">
  <cacheSource type="worksheet">
    <worksheetSource ref="A1:K91" sheet="Smart_JAN"/>
  </cacheSource>
  <cacheFields count="11">
    <cacheField name="Invoice No." numFmtId="0">
      <sharedItems/>
    </cacheField>
    <cacheField name="Invoice date" numFmtId="0">
      <sharedItems containsSemiMixedTypes="0" containsNonDate="0" containsDate="1" containsString="0" minDate="2021-01-01T00:00:00" maxDate="2021-01-31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MixedTypes="1" containsNumber="1" containsInteger="1" minValue="1" maxValue="91"/>
    </cacheField>
    <cacheField name="Sales Location " numFmtId="0">
      <sharedItems/>
    </cacheField>
    <cacheField name="Posiflex SalesExecutive" numFmtId="0">
      <sharedItems count="8">
        <s v="Puneet-POS"/>
        <s v="Puneet-Rug"/>
        <s v="Ravindra-Rug"/>
        <s v="Sagar-POS"/>
        <s v="Sagar-Rug"/>
        <s v="Gaurav-Rug"/>
        <s v="Gaurav-POS"/>
        <s v="Ravindra-POS"/>
      </sharedItems>
    </cacheField>
    <cacheField name="Amount" numFmtId="0">
      <sharedItems containsSemiMixedTypes="0" containsString="0" containsNumber="1" containsInteger="1" minValue="2350" maxValue="48000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65.480013541666" createdVersion="1" refreshedVersion="4" recordCount="43" upgradeOnRefresh="1" xr:uid="{00000000-000A-0000-FFFF-FFFF0E000000}">
  <cacheSource type="worksheet">
    <worksheetSource ref="A1:K44" sheet="Odyssey_Feb"/>
  </cacheSource>
  <cacheFields count="11">
    <cacheField name="Invoice No." numFmtId="0">
      <sharedItems/>
    </cacheField>
    <cacheField name="Invoice date" numFmtId="0">
      <sharedItems containsSemiMixedTypes="0" containsNonDate="0" containsDate="1" containsString="0" minDate="2021-02-01T00:00:00" maxDate="2021-02-28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10"/>
    </cacheField>
    <cacheField name="Sales Location " numFmtId="0">
      <sharedItems/>
    </cacheField>
    <cacheField name="Posiflex SalesExecutive" numFmtId="0">
      <sharedItems count="2">
        <s v="Amit-POS"/>
        <s v="Amit-Rug"/>
      </sharedItems>
    </cacheField>
    <cacheField name="Amount" numFmtId="0">
      <sharedItems containsSemiMixedTypes="0" containsString="0" containsNumber="1" containsInteger="1" minValue="300" maxValue="24000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65.619698379633" createdVersion="1" refreshedVersion="4" recordCount="207" upgradeOnRefresh="1" xr:uid="{00000000-000A-0000-FFFF-FFFF0F000000}">
  <cacheSource type="worksheet">
    <worksheetSource ref="A1:K208" sheet="Supre_Feb"/>
  </cacheSource>
  <cacheFields count="11">
    <cacheField name="Invoice No." numFmtId="0">
      <sharedItems/>
    </cacheField>
    <cacheField name="Invoice date" numFmtId="0">
      <sharedItems containsSemiMixedTypes="0" containsNonDate="0" containsDate="1" containsString="0" minDate="2021-02-01T00:00:00" maxDate="2021-02-28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101"/>
    </cacheField>
    <cacheField name="Sales Location " numFmtId="0">
      <sharedItems/>
    </cacheField>
    <cacheField name="Posiflex SalesExecutive" numFmtId="0">
      <sharedItems count="9">
        <s v="Neelakandan-Rug"/>
        <s v="Janakiraman-Rug"/>
        <s v="Stephen-POS"/>
        <s v="Stephen-Rug"/>
        <s v="Janakiraman-POS"/>
        <s v="Basha-POS"/>
        <s v="Baskar"/>
        <s v="Muthuraman"/>
        <s v="Neelakandan-POS"/>
      </sharedItems>
    </cacheField>
    <cacheField name="Amount" numFmtId="0">
      <sharedItems containsSemiMixedTypes="0" containsString="0" containsNumber="1" containsInteger="1" minValue="0" maxValue="5757000"/>
    </cacheField>
    <cacheField name="Type Of Customer" numFmtId="0">
      <sharedItems/>
    </cacheField>
    <cacheField name="Partner Statu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65.641429976851" createdVersion="1" refreshedVersion="4" recordCount="274" upgradeOnRefresh="1" xr:uid="{00000000-000A-0000-FFFF-FFFF10000000}">
  <cacheSource type="worksheet">
    <worksheetSource ref="A1:M275" sheet="Quinta_Feb"/>
  </cacheSource>
  <cacheFields count="13">
    <cacheField name="Invoice" numFmtId="0">
      <sharedItems/>
    </cacheField>
    <cacheField name="Invoicedate" numFmtId="0">
      <sharedItems containsSemiMixedTypes="0" containsNonDate="0" containsDate="1" containsString="0" minDate="2021-02-01T00:00:00" maxDate="2021-02-28T00:00:00"/>
    </cacheField>
    <cacheField name="Customer requisition" numFmtId="0">
      <sharedItems containsMixedTypes="1" containsNumber="1" containsInteger="1" minValue="45898" maxValue="640200013349"/>
    </cacheField>
    <cacheField name="Customer reference" numFmtId="0">
      <sharedItems containsDate="1" containsMixedTypes="1" minDate="2020-01-13T00:00:00" maxDate="2021-02-26T00:00:00"/>
    </cacheField>
    <cacheField name="Sales Responsible" numFmtId="0">
      <sharedItems count="8">
        <s v="Chandan Ku"/>
        <s v="Nitish"/>
        <s v="Sunil Veen"/>
        <s v="SURENDRA R"/>
        <s v="Harshvardh"/>
        <s v="Yogish CR"/>
        <s v="Karan R Kh"/>
        <s v="Aditya Shu"/>
      </sharedItems>
    </cacheField>
    <cacheField name="Location" numFmtId="0">
      <sharedItems/>
    </cacheField>
    <cacheField name="Customer" numFmtId="0">
      <sharedItems/>
    </cacheField>
    <cacheField name="Item Name" numFmtId="0">
      <sharedItems/>
    </cacheField>
    <cacheField name="Manufacturer" numFmtId="0">
      <sharedItems/>
    </cacheField>
    <cacheField name="Quantity" numFmtId="0">
      <sharedItems containsSemiMixedTypes="0" containsString="0" containsNumber="1" containsInteger="1" minValue="1" maxValue="324"/>
    </cacheField>
    <cacheField name="Unit Price" numFmtId="0">
      <sharedItems containsSemiMixedTypes="0" containsString="0" containsNumber="1" minValue="0" maxValue="112870"/>
    </cacheField>
    <cacheField name="Sales Price" numFmtId="0">
      <sharedItems containsSemiMixedTypes="0" containsString="0" containsNumber="1" minValue="0" maxValue="9912780"/>
    </cacheField>
    <cacheField name="Typ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66.619656365743" createdVersion="1" refreshedVersion="4" recordCount="139" upgradeOnRefresh="1" xr:uid="{00000000-000A-0000-FFFF-FFFF11000000}">
  <cacheSource type="worksheet">
    <worksheetSource ref="A1:K140" sheet="Smart_Feb"/>
  </cacheSource>
  <cacheFields count="11">
    <cacheField name="Invoice No." numFmtId="0">
      <sharedItems/>
    </cacheField>
    <cacheField name="Invoice date" numFmtId="0">
      <sharedItems containsDate="1" containsMixedTypes="1" minDate="2021-02-01T00:00:00" maxDate="2021-02-28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50"/>
    </cacheField>
    <cacheField name="Sales Location " numFmtId="0">
      <sharedItems/>
    </cacheField>
    <cacheField name="Posiflex SalesExecutive" numFmtId="0">
      <sharedItems count="8">
        <s v="Ravindra-Rug"/>
        <s v="Puneet-Rug"/>
        <s v="Puneet-POS"/>
        <s v="Gaurav-POS"/>
        <s v="Sagar-Rug"/>
        <s v="Sagar-POS"/>
        <s v="Ravindra-POS"/>
        <s v="Gaurav-Rug"/>
      </sharedItems>
    </cacheField>
    <cacheField name="Amount" numFmtId="0">
      <sharedItems containsSemiMixedTypes="0" containsString="0" containsNumber="1" containsInteger="1" minValue="0" maxValue="1749600"/>
    </cacheField>
    <cacheField name="Type Of Customer" numFmtId="0">
      <sharedItems/>
    </cacheField>
    <cacheField name="Partner Statu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73.772664814816" createdVersion="1" refreshedVersion="4" recordCount="2" upgradeOnRefresh="1" xr:uid="{00000000-000A-0000-FFFF-FFFF13000000}">
  <cacheSource type="worksheet">
    <worksheetSource ref="A1:K3" sheet="RT Computers_Feb"/>
  </cacheSource>
  <cacheFields count="11">
    <cacheField name="Invoice No." numFmtId="0">
      <sharedItems containsSemiMixedTypes="0" containsString="0" containsNumber="1" containsInteger="1" minValue="16075" maxValue="16133"/>
    </cacheField>
    <cacheField name="Invoice date" numFmtId="0">
      <sharedItems containsSemiMixedTypes="0" containsNonDate="0" containsDate="1" containsString="0" minDate="2021-03-08T00:00:00" maxDate="2021-03-10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5"/>
    </cacheField>
    <cacheField name="Sales Location " numFmtId="0">
      <sharedItems/>
    </cacheField>
    <cacheField name="Posiflex SalesExecutive" numFmtId="0">
      <sharedItems count="1">
        <s v="Piyus-Rug"/>
      </sharedItems>
    </cacheField>
    <cacheField name="Amount" numFmtId="0">
      <sharedItems containsSemiMixedTypes="0" containsString="0" containsNumber="1" containsInteger="1" minValue="1250" maxValue="625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74.438550462961" createdVersion="1" refreshedVersion="4" recordCount="102" upgradeOnRefresh="1" xr:uid="{00000000-000A-0000-FFFF-FFFF14000000}">
  <cacheSource type="worksheet">
    <worksheetSource ref="A1:M103" sheet="Quinta_JAN"/>
  </cacheSource>
  <cacheFields count="13">
    <cacheField name="Invoice" numFmtId="0">
      <sharedItems/>
    </cacheField>
    <cacheField name="Invoicedate" numFmtId="0">
      <sharedItems containsSemiMixedTypes="0" containsNonDate="0" containsDate="1" containsString="0" minDate="2021-01-06T00:00:00" maxDate="2021-01-30T00:00:00"/>
    </cacheField>
    <cacheField name="Customer requisition" numFmtId="0">
      <sharedItems containsMixedTypes="1" containsNumber="1" containsInteger="1" minValue="458" maxValue="635200013745"/>
    </cacheField>
    <cacheField name="Customer reference" numFmtId="0">
      <sharedItems containsDate="1" containsMixedTypes="1" minDate="2020-11-27T00:00:00" maxDate="2021-01-30T00:00:00"/>
    </cacheField>
    <cacheField name="Sales Responsible" numFmtId="0">
      <sharedItems count="6">
        <s v="Harsh"/>
        <s v="Chandan"/>
        <s v="Surendra"/>
        <s v="Vinu"/>
        <s v="Nitish"/>
        <s v="Sanjay" u="1"/>
      </sharedItems>
    </cacheField>
    <cacheField name="Location" numFmtId="0">
      <sharedItems/>
    </cacheField>
    <cacheField name="Customer" numFmtId="0">
      <sharedItems/>
    </cacheField>
    <cacheField name="Item Name" numFmtId="0">
      <sharedItems/>
    </cacheField>
    <cacheField name="Manufacturer" numFmtId="0">
      <sharedItems/>
    </cacheField>
    <cacheField name="Quantity" numFmtId="0">
      <sharedItems containsSemiMixedTypes="0" containsString="0" containsNumber="1" containsInteger="1" minValue="1" maxValue="154"/>
    </cacheField>
    <cacheField name="Unit Price" numFmtId="0">
      <sharedItems containsSemiMixedTypes="0" containsString="0" containsNumber="1" minValue="0" maxValue="56512.5"/>
    </cacheField>
    <cacheField name="Sales Price" numFmtId="0">
      <sharedItems containsSemiMixedTypes="0" containsString="0" containsNumber="1" minValue="0" maxValue="4711630"/>
    </cacheField>
    <cacheField name="Typ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78.465289930558" createdVersion="1" refreshedVersion="4" recordCount="123" upgradeOnRefresh="1" xr:uid="{00000000-000A-0000-FFFF-FFFF16000000}">
  <cacheSource type="worksheet">
    <worksheetSource ref="A1:K124" sheet="Ageis_JAN"/>
  </cacheSource>
  <cacheFields count="11">
    <cacheField name="Invoice No." numFmtId="0">
      <sharedItems/>
    </cacheField>
    <cacheField name="Invoice Date" numFmtId="0">
      <sharedItems containsSemiMixedTypes="0" containsNonDate="0" containsDate="1" containsString="0" minDate="2021-01-01T00:00:00" maxDate="2021-01-31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55"/>
    </cacheField>
    <cacheField name="Sales Location " numFmtId="0">
      <sharedItems/>
    </cacheField>
    <cacheField name="Posiflex SalesExecutive" numFmtId="0">
      <sharedItems containsBlank="1" count="4">
        <s v="Awtaney-POS"/>
        <s v="Awtaney-Rug"/>
        <s v="Basha-Rug"/>
        <m u="1"/>
      </sharedItems>
    </cacheField>
    <cacheField name="Amount" numFmtId="0">
      <sharedItems containsSemiMixedTypes="0" containsString="0" containsNumber="1" containsInteger="1" minValue="0" maxValue="29150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78.466689120367" createdVersion="1" refreshedVersion="4" recordCount="35" upgradeOnRefresh="1" xr:uid="{00000000-000A-0000-FFFF-FFFF17000000}">
  <cacheSource type="worksheet">
    <worksheetSource ref="A1:K36" sheet="i-TecSys_JAN"/>
  </cacheSource>
  <cacheFields count="11">
    <cacheField name="Invoice No." numFmtId="0">
      <sharedItems/>
    </cacheField>
    <cacheField name="Invoice date" numFmtId="0">
      <sharedItems containsSemiMixedTypes="0" containsNonDate="0" containsDate="1" containsString="0" minDate="2021-01-06T00:00:00" maxDate="2021-01-30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30"/>
    </cacheField>
    <cacheField name="Sales Location " numFmtId="0">
      <sharedItems/>
    </cacheField>
    <cacheField name="Posiflex SalesExecutive" numFmtId="0">
      <sharedItems count="2">
        <s v="Basha-Rug"/>
        <s v="Basha-POS"/>
      </sharedItems>
    </cacheField>
    <cacheField name="Amount" numFmtId="0">
      <sharedItems containsSemiMixedTypes="0" containsString="0" containsNumber="1" containsInteger="1" minValue="0" maxValue="599844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78.467634490742" createdVersion="1" refreshedVersion="4" recordCount="49" upgradeOnRefresh="1" xr:uid="{00000000-000A-0000-FFFF-FFFF19000000}">
  <cacheSource type="worksheet">
    <worksheetSource ref="A1:K50" sheet="Infoaccords_Feb"/>
  </cacheSource>
  <cacheFields count="11">
    <cacheField name="Invoice No." numFmtId="0">
      <sharedItems/>
    </cacheField>
    <cacheField name="Invoice date" numFmtId="0">
      <sharedItems containsSemiMixedTypes="0" containsNonDate="0" containsDate="1" containsString="0" minDate="2021-02-01T00:00:00" maxDate="2021-02-28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16"/>
    </cacheField>
    <cacheField name="Sales Location " numFmtId="0">
      <sharedItems/>
    </cacheField>
    <cacheField name="Posiflex SalesExecutive" numFmtId="0">
      <sharedItems count="7">
        <s v="Puneet-Rug"/>
        <s v="Puneet-POS"/>
        <s v="Sagar-Rug"/>
        <s v="Ravindra-Rug"/>
        <s v="Ravindra-POS"/>
        <s v="Sagar-POS"/>
        <s v=" Puneet-Rug" u="1"/>
      </sharedItems>
    </cacheField>
    <cacheField name="Amount" numFmtId="0">
      <sharedItems containsSemiMixedTypes="0" containsString="0" containsNumber="1" containsInteger="1" minValue="0" maxValue="9400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78.468498842594" createdVersion="1" refreshedVersion="4" recordCount="131" upgradeOnRefresh="1" xr:uid="{00000000-000A-0000-FFFF-FFFF1A000000}">
  <cacheSource type="worksheet">
    <worksheetSource ref="A1:K132" sheet="Supre_JAN"/>
  </cacheSource>
  <cacheFields count="11">
    <cacheField name="Invoice No." numFmtId="0">
      <sharedItems/>
    </cacheField>
    <cacheField name="Invoice date" numFmtId="0">
      <sharedItems containsSemiMixedTypes="0" containsNonDate="0" containsDate="1" containsString="0" minDate="2021-01-02T00:00:00" maxDate="2021-01-31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125"/>
    </cacheField>
    <cacheField name="Sales Location " numFmtId="0">
      <sharedItems/>
    </cacheField>
    <cacheField name="Posiflex SalesExecutive" numFmtId="0">
      <sharedItems count="8">
        <s v="Janakiraman-POS"/>
        <s v="Stephen-POS"/>
        <s v="Janakiraman-Rug"/>
        <s v="Stephen-Rug"/>
        <s v="Neelakandan-POS"/>
        <s v="Neelakandan-Rug"/>
        <s v="Basha-POS"/>
        <s v="Muthuraman"/>
      </sharedItems>
    </cacheField>
    <cacheField name="Amount" numFmtId="0">
      <sharedItems containsSemiMixedTypes="0" containsString="0" containsNumber="1" containsInteger="1" minValue="0" maxValue="5814000"/>
    </cacheField>
    <cacheField name="Type Of Customer" numFmtId="0">
      <sharedItems/>
    </cacheField>
    <cacheField name="Partner Statu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94.542505787038" createdVersion="1" refreshedVersion="4" recordCount="37" upgradeOnRefresh="1" xr:uid="{00000000-000A-0000-FFFF-FFFF1F000000}">
  <cacheSource type="worksheet">
    <worksheetSource ref="A1:K38" sheet="i-TecSys_Mar"/>
  </cacheSource>
  <cacheFields count="11">
    <cacheField name="Invoice No." numFmtId="0">
      <sharedItems/>
    </cacheField>
    <cacheField name="Invoice date" numFmtId="0">
      <sharedItems containsSemiMixedTypes="0" containsNonDate="0" containsDate="1" containsString="0" minDate="2021-03-01T00:00:00" maxDate="2021-03-31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43"/>
    </cacheField>
    <cacheField name="Sales Location " numFmtId="0">
      <sharedItems/>
    </cacheField>
    <cacheField name="Posiflex SalesExecutive" numFmtId="0">
      <sharedItems count="2">
        <s v="Basha-POS"/>
        <s v="Basha-Rug"/>
      </sharedItems>
    </cacheField>
    <cacheField name="Amount" numFmtId="0">
      <sharedItems containsSemiMixedTypes="0" containsString="0" containsNumber="1" containsInteger="1" minValue="0" maxValue="49987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98.438708680558" createdVersion="1" refreshedVersion="4" recordCount="12" upgradeOnRefresh="1" xr:uid="{00000000-000A-0000-FFFF-FFFF20000000}">
  <cacheSource type="worksheet">
    <worksheetSource ref="A1:K13" sheet="RT Computers_Mar"/>
  </cacheSource>
  <cacheFields count="11">
    <cacheField name="Invoice No." numFmtId="0">
      <sharedItems containsSemiMixedTypes="0" containsString="0" containsNumber="1" containsInteger="1" minValue="16629" maxValue="17032"/>
    </cacheField>
    <cacheField name="Invoice date" numFmtId="0">
      <sharedItems containsSemiMixedTypes="0" containsNonDate="0" containsDate="1" containsString="0" minDate="2021-03-18T00:00:00" maxDate="2021-03-26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3"/>
    </cacheField>
    <cacheField name="Sales Location " numFmtId="0">
      <sharedItems/>
    </cacheField>
    <cacheField name="Posiflex SalesExecutive" numFmtId="0">
      <sharedItems count="2">
        <s v="Piyus-Rug"/>
        <s v="Piyus-POS"/>
      </sharedItems>
    </cacheField>
    <cacheField name="Amount" numFmtId="0">
      <sharedItems containsSemiMixedTypes="0" containsString="0" containsNumber="1" containsInteger="1" minValue="2500" maxValue="7180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98.736445486109" createdVersion="1" refreshedVersion="4" recordCount="49" upgradeOnRefresh="1" xr:uid="{00000000-000A-0000-FFFF-FFFF22000000}">
  <cacheSource type="worksheet">
    <worksheetSource ref="A1:K50" sheet="Infoaccords_Mar"/>
  </cacheSource>
  <cacheFields count="11">
    <cacheField name="Invoice No." numFmtId="0">
      <sharedItems/>
    </cacheField>
    <cacheField name="Invoice date" numFmtId="0">
      <sharedItems containsSemiMixedTypes="0" containsNonDate="0" containsDate="1" containsString="0" minDate="2021-03-02T00:00:00" maxDate="2021-04-01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96"/>
    </cacheField>
    <cacheField name="Sales Location " numFmtId="0">
      <sharedItems/>
    </cacheField>
    <cacheField name="Posiflex SalesExecutive" numFmtId="0">
      <sharedItems count="5">
        <s v="Puneet-Rug"/>
        <s v="Puneet-POS"/>
        <s v="Ravindra-Rug"/>
        <s v="Sagar-Rug"/>
        <s v="Sagar-POS"/>
      </sharedItems>
    </cacheField>
    <cacheField name="Amount" numFmtId="0">
      <sharedItems containsSemiMixedTypes="0" containsString="0" containsNumber="1" containsInteger="1" minValue="0" maxValue="60300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98.754766203703" createdVersion="1" refreshedVersion="4" recordCount="209" upgradeOnRefresh="1" xr:uid="{00000000-000A-0000-FFFF-FFFF23000000}">
  <cacheSource type="worksheet">
    <worksheetSource ref="A1:K210" sheet="Supre_Mar"/>
  </cacheSource>
  <cacheFields count="11">
    <cacheField name="Invoice No." numFmtId="0">
      <sharedItems count="176">
        <s v="KRLPGSI2000315"/>
        <s v="PSGI20090177"/>
        <s v="PSGI20090326"/>
        <s v="PSGI20090344"/>
        <s v="PSGI20090413"/>
        <s v="PSGI20090460"/>
        <s v="PSGI20090759"/>
        <s v="PSGI20090771"/>
        <s v="PSGI20090822"/>
        <s v="PSGI20090844"/>
        <s v="PSGCM2008163"/>
        <s v="PSGI20091196"/>
        <s v="PSGI20091213"/>
        <s v="PSGI20091289"/>
        <s v="PSGI20091558"/>
        <s v="PSGI20091581"/>
        <s v="PSGI20091837"/>
        <s v="PSGI20091867"/>
        <s v="PSGI20091914"/>
        <s v="PSGI20091986"/>
        <s v="PSGI20091992"/>
        <s v="PSGI20092003"/>
        <s v="PSGI20092146"/>
        <s v="PSGI20092252"/>
        <s v="PSGI20092345"/>
        <s v="PSGI20092433"/>
        <s v="PSGI20092467"/>
        <s v="PSGI20092732"/>
        <s v="PSGI20092734"/>
        <s v="PSGI20092795"/>
        <s v="PSGI20092805"/>
        <s v="PSGI20092810"/>
        <s v="PSGI20092864"/>
        <s v="PSGI20092884"/>
        <s v="PSGI20092926"/>
        <s v="PSGI20093054"/>
        <s v="PSGI20093115"/>
        <s v="PSGI20093128"/>
        <s v="PSGI20093176"/>
        <s v="PSGI20093183"/>
        <s v="PSGI20093273"/>
        <s v="PSGI20093442"/>
        <s v="PSGI20093458"/>
        <s v="PSGI20093470"/>
        <s v="PSGI20093546"/>
        <s v="PSGI20093576"/>
        <s v="PSGI20093596"/>
        <s v="PSGI20093613"/>
        <s v="PSGI20093749"/>
        <s v="PSGI20093855"/>
        <s v="PSGI20093968"/>
        <s v="PSGI20094060"/>
        <s v="PSGI20094183"/>
        <s v="PSGI20094223"/>
        <s v="PSGI20094323"/>
        <s v="KRLPGSI2000344"/>
        <s v="PSGI20094482"/>
        <s v="PSGI20094561"/>
        <s v="PSGI20094610"/>
        <s v="PSGI20094674"/>
        <s v="PSGI20094713"/>
        <s v="PSGI20094224"/>
        <s v="PSGI20094854"/>
        <s v="PSGI20094859"/>
        <s v="PSGI20095013"/>
        <s v="PSGI20095058"/>
        <s v="PSGI20095067"/>
        <s v="PSGI20095153"/>
        <s v="PSGI20095199"/>
        <s v="PSGI20095249"/>
        <s v="PSGI20095350"/>
        <s v="PSGI20095461"/>
        <s v="KRLPGSI2000350"/>
        <s v="PSGI20095629"/>
        <s v="PSGI20095872"/>
        <s v="PSGI20095919"/>
        <s v="PSGI20095954"/>
        <s v="PSGI20096016"/>
        <s v="KRLPGSI2000352"/>
        <s v="PSGI20096180"/>
        <s v="PSGI20096201"/>
        <s v="PSGI20096421"/>
        <s v="PSGI20096464"/>
        <s v="PSGI20096496"/>
        <s v="PSGI20096512"/>
        <s v="PSGI20096519"/>
        <s v="PSGI20096714"/>
        <s v="PSGI20096724"/>
        <s v="KRLPGSI2000358"/>
        <s v="PSGI20096791"/>
        <s v="PSGI20096809"/>
        <s v="PSGI20096825"/>
        <s v="PSGI20096837"/>
        <s v="PSGI20096838"/>
        <s v="PSGI20096877"/>
        <s v="PSGI20096888"/>
        <s v="PSGI20096890"/>
        <s v="PSGI20096943"/>
        <s v="PSGI20096975"/>
        <s v="PSGI20097019"/>
        <s v="PSGI20097021"/>
        <s v="PSGI20097034"/>
        <s v="PSGI20097114"/>
        <s v="KRLPGSI2000362"/>
        <s v="PSGI20097610"/>
        <s v="PSGI20097615"/>
        <s v="PSGI20097646"/>
        <s v="PSGI20097674"/>
        <s v="PSGI20097684"/>
        <s v="PSGI20097731"/>
        <s v="PSGI20097741"/>
        <s v="PSGI20097746"/>
        <s v="PSGI20097825"/>
        <s v="PSGI20098048"/>
        <s v="PSGI20098062"/>
        <s v="PSGI20098098"/>
        <s v="PSGI20098099"/>
        <s v="PSGI20098100"/>
        <s v="PSGI20098141"/>
        <s v="PSGI20098150"/>
        <s v="PSGI20098495"/>
        <s v="PSGI20098549"/>
        <s v="KRLPGSI2000376"/>
        <s v="PSGI20098592"/>
        <s v="PSGI20098595"/>
        <s v="PSGI20098609"/>
        <s v="PSGI20098612"/>
        <s v="PSGI20098625"/>
        <s v="PSGI20098661"/>
        <s v="PSGI20098703"/>
        <s v="PSGI20098715"/>
        <s v="PSGI20098766"/>
        <s v="PSGI20098830"/>
        <s v="PSGI20098863"/>
        <s v="PSGI20098878"/>
        <s v="PSGI20098911"/>
        <s v="PSGI20098917"/>
        <s v="KRLPGSI2000377"/>
        <s v="PSGI20099017"/>
        <s v="PSGI20099063"/>
        <s v="PSGI20099109"/>
        <s v="PSGI20099132"/>
        <s v="PSGI20099179"/>
        <s v="PSGI20099217"/>
        <s v="PSGI20099271"/>
        <s v="PSGI20099491"/>
        <s v="PSGI20099502"/>
        <s v="PSGI20099517"/>
        <s v="PSGI20099568"/>
        <s v="PSGI20099626"/>
        <s v="PSGI20099720"/>
        <s v="PSGI20099725"/>
        <s v="PSGI20099809"/>
        <s v="PSGI20099813"/>
        <s v="PSGI20099820"/>
        <s v="PSGI20099939"/>
        <s v="PSGI20100040"/>
        <s v="PSGI20100041"/>
        <s v="PSGI20100042"/>
        <s v="PSGI20100086"/>
        <s v="PSGI20100096"/>
        <s v="PSGI20100150"/>
        <s v="PSGI20100153"/>
        <s v="PSGI20100164"/>
        <s v="PSGI20100254"/>
        <s v="PSGI20100313"/>
        <s v="PSGI20100432"/>
        <s v="PSGI20100473"/>
        <s v="PSGI20100492"/>
        <s v="PSGI20100515"/>
        <s v="PSGI20100540"/>
        <s v="PSGI20100604"/>
        <s v="PSGI20100664"/>
        <s v="PSGI20100706"/>
        <s v="PSGI20100778"/>
        <s v="PSGI20100922"/>
      </sharedItems>
    </cacheField>
    <cacheField name="Invoice date" numFmtId="0">
      <sharedItems containsSemiMixedTypes="0" containsNonDate="0" containsDate="1" containsString="0" minDate="2021-03-01T00:00:00" maxDate="2021-04-01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-1" maxValue="2255"/>
    </cacheField>
    <cacheField name="Sales Location " numFmtId="0">
      <sharedItems/>
    </cacheField>
    <cacheField name="Posiflex SalesExecutive" numFmtId="0">
      <sharedItems count="6">
        <s v="Neelakandan-Rug"/>
        <s v="Stephen-Rug"/>
        <s v="Stephen-POS"/>
        <s v="Janakiraman-Rug"/>
        <s v="Janakiraman-POS"/>
        <s v="Neelakandan-POS"/>
      </sharedItems>
    </cacheField>
    <cacheField name="Amount" numFmtId="0">
      <sharedItems containsSemiMixedTypes="0" containsString="0" containsNumber="1" containsInteger="1" minValue="-2250" maxValue="5750250"/>
    </cacheField>
    <cacheField name="Type Of Customer" numFmtId="0">
      <sharedItems/>
    </cacheField>
    <cacheField name="Partner Statu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299.925171527779" createdVersion="1" refreshedVersion="4" recordCount="16" upgradeOnRefresh="1" xr:uid="{00000000-000A-0000-FFFF-FFFF26000000}">
  <cacheSource type="worksheet">
    <worksheetSource ref="A1:K17" sheet="Aashitech_Mar_East"/>
  </cacheSource>
  <cacheFields count="11">
    <cacheField name="Invoice No." numFmtId="0">
      <sharedItems/>
    </cacheField>
    <cacheField name="Invoice Date" numFmtId="0">
      <sharedItems containsDate="1" containsMixedTypes="1" minDate="2021-03-06T00:00:00" maxDate="2021-03-31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60"/>
    </cacheField>
    <cacheField name="Sales Location " numFmtId="0">
      <sharedItems/>
    </cacheField>
    <cacheField name="Posiflex SalesExecutive" numFmtId="0">
      <sharedItems count="1">
        <s v="Amit-Rug"/>
      </sharedItems>
    </cacheField>
    <cacheField name="Amount" numFmtId="0">
      <sharedItems containsSemiMixedTypes="0" containsString="0" containsNumber="1" containsInteger="1" minValue="2000" maxValue="7500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300.461181250001" createdVersion="1" refreshedVersion="4" recordCount="151" upgradeOnRefresh="1" xr:uid="{00000000-000A-0000-FFFF-FFFF27000000}">
  <cacheSource type="worksheet">
    <worksheetSource ref="A1:K152" sheet="Smart_Mar"/>
  </cacheSource>
  <cacheFields count="11">
    <cacheField name="Invoice No." numFmtId="0">
      <sharedItems/>
    </cacheField>
    <cacheField name="Invoice date" numFmtId="0">
      <sharedItems containsSemiMixedTypes="0" containsNonDate="0" containsDate="1" containsString="0" minDate="2021-03-01T00:00:00" maxDate="2021-04-01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250"/>
    </cacheField>
    <cacheField name="Sales Location " numFmtId="0">
      <sharedItems/>
    </cacheField>
    <cacheField name="Posiflex SalesExecutive" numFmtId="0">
      <sharedItems count="8">
        <s v="Puneet-Rug"/>
        <s v="Sagar-POS"/>
        <s v="Ravindra-POS"/>
        <s v="Ravindra-Rug"/>
        <s v="Gaurav-POS"/>
        <s v="Gaurav-Rug"/>
        <s v="Puneet-POS"/>
        <s v="Sagar-Rug"/>
      </sharedItems>
    </cacheField>
    <cacheField name="Amount" numFmtId="0">
      <sharedItems containsSemiMixedTypes="0" containsString="0" containsNumber="1" containsInteger="1" minValue="0" maxValue="1697850"/>
    </cacheField>
    <cacheField name="Type Of Customer" numFmtId="0">
      <sharedItems/>
    </cacheField>
    <cacheField name="Partner Statu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300.464273148151" createdVersion="1" refreshedVersion="4" recordCount="75" upgradeOnRefresh="1" xr:uid="{00000000-000A-0000-FFFF-FFFF28000000}">
  <cacheSource type="worksheet">
    <worksheetSource ref="A1:L76" sheet="Portwell_Mar"/>
  </cacheSource>
  <cacheFields count="12">
    <cacheField name="Invoice" numFmtId="0">
      <sharedItems/>
    </cacheField>
    <cacheField name="Invoicedate" numFmtId="0">
      <sharedItems containsSemiMixedTypes="0" containsNonDate="0" containsDate="1" containsString="0" minDate="2021-03-02T00:00:00" maxDate="2021-03-28T00:00:00"/>
    </cacheField>
    <cacheField name="Customer requisition" numFmtId="0">
      <sharedItems containsMixedTypes="1" containsNumber="1" containsInteger="1" minValue="4100029240" maxValue="4500012752"/>
    </cacheField>
    <cacheField name="Customer reference" numFmtId="0">
      <sharedItems/>
    </cacheField>
    <cacheField name="Sales Responsible" numFmtId="0">
      <sharedItems count="2">
        <s v="Sunil Veen"/>
        <s v="Raghav Bha" u="1"/>
      </sharedItems>
    </cacheField>
    <cacheField name="State" numFmtId="0">
      <sharedItems/>
    </cacheField>
    <cacheField name="Customer" numFmtId="0">
      <sharedItems/>
    </cacheField>
    <cacheField name="Item Name" numFmtId="0">
      <sharedItems/>
    </cacheField>
    <cacheField name="Manufacturer" numFmtId="0">
      <sharedItems/>
    </cacheField>
    <cacheField name="Sales Qty" numFmtId="0">
      <sharedItems containsSemiMixedTypes="0" containsString="0" containsNumber="1" containsInteger="1" minValue="1" maxValue="171"/>
    </cacheField>
    <cacheField name="Unit Price" numFmtId="0">
      <sharedItems containsSemiMixedTypes="0" containsString="0" containsNumber="1" containsInteger="1" minValue="0" maxValue="90300"/>
    </cacheField>
    <cacheField name="Sold Price" numFmtId="0">
      <sharedItems containsSemiMixedTypes="0" containsString="0" containsNumber="1" containsInteger="1" minValue="0" maxValue="3936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300.467067129626" createdVersion="1" refreshedVersion="4" recordCount="273" upgradeOnRefresh="1" xr:uid="{00000000-000A-0000-FFFF-FFFF29000000}">
  <cacheSource type="worksheet">
    <worksheetSource ref="A1:M274" sheet="Quinta_Mar"/>
  </cacheSource>
  <cacheFields count="13">
    <cacheField name="Invoice" numFmtId="0">
      <sharedItems/>
    </cacheField>
    <cacheField name="Invoicedate" numFmtId="0">
      <sharedItems containsSemiMixedTypes="0" containsNonDate="0" containsDate="1" containsString="0" minDate="2021-03-01T00:00:00" maxDate="2021-04-01T00:00:00"/>
    </cacheField>
    <cacheField name="Customer requisition" numFmtId="0">
      <sharedItems containsMixedTypes="1" containsNumber="1" containsInteger="1" minValue="3400136269" maxValue="8002877018"/>
    </cacheField>
    <cacheField name="Customer reference" numFmtId="0">
      <sharedItems containsDate="1" containsMixedTypes="1" minDate="2020-03-12T00:00:00" maxDate="2021-12-03T00:00:00"/>
    </cacheField>
    <cacheField name="Sales Responsible" numFmtId="0">
      <sharedItems count="11">
        <s v="Chandan  "/>
        <s v="Sudhanshu "/>
        <s v="Surendra  "/>
        <s v="Harsh"/>
        <s v="Sunil Veen"/>
        <s v="Sanjay"/>
        <s v="Sachin "/>
        <s v="Yogish"/>
        <s v="Palash"/>
        <s v="Sandeep "/>
        <s v="Vinu "/>
      </sharedItems>
    </cacheField>
    <cacheField name="Location" numFmtId="0">
      <sharedItems/>
    </cacheField>
    <cacheField name="Customer" numFmtId="0">
      <sharedItems/>
    </cacheField>
    <cacheField name="Item Name" numFmtId="0">
      <sharedItems/>
    </cacheField>
    <cacheField name="Manufacturer" numFmtId="0">
      <sharedItems/>
    </cacheField>
    <cacheField name="Quantity" numFmtId="0">
      <sharedItems containsSemiMixedTypes="0" containsString="0" containsNumber="1" containsInteger="1" minValue="1" maxValue="232"/>
    </cacheField>
    <cacheField name="Unit Price" numFmtId="0">
      <sharedItems containsSemiMixedTypes="0" containsString="0" containsNumber="1" minValue="0" maxValue="687500"/>
    </cacheField>
    <cacheField name="Sales Price" numFmtId="0">
      <sharedItems containsSemiMixedTypes="0" containsString="0" containsNumber="1" minValue="0" maxValue="4589250"/>
    </cacheField>
    <cacheField name="Typ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300.515172106483" createdVersion="1" refreshedVersion="4" recordCount="192" upgradeOnRefresh="1" xr:uid="{00000000-000A-0000-FFFF-FFFF2B000000}">
  <cacheSource type="worksheet">
    <worksheetSource ref="A1:K193" sheet="Ageis_Mar"/>
  </cacheSource>
  <cacheFields count="11">
    <cacheField name="Invoice No." numFmtId="0">
      <sharedItems/>
    </cacheField>
    <cacheField name="Invoice Date" numFmtId="0">
      <sharedItems containsSemiMixedTypes="0" containsNonDate="0" containsDate="1" containsString="0" minDate="2021-03-01T00:00:00" maxDate="2021-04-01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-1" maxValue="55"/>
    </cacheField>
    <cacheField name="Sales Location " numFmtId="0">
      <sharedItems/>
    </cacheField>
    <cacheField name="Posiflex SalesExecutive" numFmtId="0">
      <sharedItems count="2">
        <s v="Awtaney-POS"/>
        <s v="Awtaney-Rug"/>
      </sharedItems>
    </cacheField>
    <cacheField name="Amount" numFmtId="0">
      <sharedItems containsSemiMixedTypes="0" containsString="0" containsNumber="1" containsInteger="1" minValue="-4200" maxValue="339000"/>
    </cacheField>
    <cacheField name="Type Of Customer" numFmtId="0">
      <sharedItems/>
    </cacheField>
    <cacheField name="Partner Statu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301.540499305556" createdVersion="1" refreshedVersion="7" recordCount="22" upgradeOnRefresh="1" xr:uid="{00000000-000A-0000-FFFF-FFFF5A000000}">
  <cacheSource type="worksheet">
    <worksheetSource ref="A1:K23" sheet="Equinox_Mar"/>
  </cacheSource>
  <cacheFields count="11">
    <cacheField name="Invoice No." numFmtId="0">
      <sharedItems/>
    </cacheField>
    <cacheField name="Invoice date" numFmtId="0">
      <sharedItems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6"/>
    </cacheField>
    <cacheField name="Sales Location " numFmtId="0">
      <sharedItems/>
    </cacheField>
    <cacheField name="Posiflex SalesExecutive" numFmtId="0">
      <sharedItems count="2">
        <s v="Sonal-Rug"/>
        <s v="Sonal-POS"/>
      </sharedItems>
    </cacheField>
    <cacheField name="Amount" numFmtId="0">
      <sharedItems containsSemiMixedTypes="0" containsString="0" containsNumber="1" containsInteger="1" minValue="2850" maxValue="11400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307.708219560183" createdVersion="7" refreshedVersion="7" minRefreshableVersion="3" recordCount="6" xr:uid="{5C3DF7AF-63EF-45DA-B5BD-A2247F540BAF}">
  <cacheSource type="worksheet">
    <worksheetSource ref="A1:L7" sheet="Portwell_Sales Team_March"/>
  </cacheSource>
  <cacheFields count="12">
    <cacheField name="Invoice" numFmtId="0">
      <sharedItems/>
    </cacheField>
    <cacheField name="Invoice Date" numFmtId="14">
      <sharedItems containsSemiMixedTypes="0" containsNonDate="0" containsDate="1" containsString="0" minDate="2021-01-28T00:00:00" maxDate="2021-03-21T00:00:00"/>
    </cacheField>
    <cacheField name="Customer requisition" numFmtId="0">
      <sharedItems/>
    </cacheField>
    <cacheField name="Customer reference" numFmtId="0">
      <sharedItems containsDate="1" containsMixedTypes="1" minDate="2021-03-20T00:00:00" maxDate="2021-03-21T00:00:00"/>
    </cacheField>
    <cacheField name="Sales Responsible" numFmtId="0">
      <sharedItems count="3">
        <s v="Gaurav-POS"/>
        <s v="Raghav Bha" u="1"/>
        <s v="Sunil Veen" u="1"/>
      </sharedItems>
    </cacheField>
    <cacheField name="Location" numFmtId="0">
      <sharedItems/>
    </cacheField>
    <cacheField name="Customer" numFmtId="0">
      <sharedItems/>
    </cacheField>
    <cacheField name="Item Name" numFmtId="0">
      <sharedItems/>
    </cacheField>
    <cacheField name="Manufacturer" numFmtId="0">
      <sharedItems/>
    </cacheField>
    <cacheField name="Sales Qty" numFmtId="0">
      <sharedItems containsSemiMixedTypes="0" containsString="0" containsNumber="1" containsInteger="1" minValue="1" maxValue="15"/>
    </cacheField>
    <cacheField name="Unit Price" numFmtId="4">
      <sharedItems containsSemiMixedTypes="0" containsString="0" containsNumber="1" containsInteger="1" minValue="9700" maxValue="28500"/>
    </cacheField>
    <cacheField name="Sold Price" numFmtId="4">
      <sharedItems containsSemiMixedTypes="0" containsString="0" containsNumber="1" minValue="12125" maxValue="380606.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320.394239583336" createdVersion="7" refreshedVersion="7" recordCount="149" xr:uid="{00000000-000A-0000-FFFF-FFFF64000000}">
  <cacheSource type="worksheet">
    <worksheetSource ref="A1:K150" sheet="Tur_Feb"/>
  </cacheSource>
  <cacheFields count="11">
    <cacheField name="Invoice No." numFmtId="0">
      <sharedItems/>
    </cacheField>
    <cacheField name="Invoice date" numFmtId="14">
      <sharedItems containsSemiMixedTypes="0" containsNonDate="0" containsDate="1" containsString="0" minDate="2021-02-01T00:00:00" maxDate="2021-02-28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27"/>
    </cacheField>
    <cacheField name="Sales Location " numFmtId="0">
      <sharedItems/>
    </cacheField>
    <cacheField name="Posiflex SalesExecutive" numFmtId="0">
      <sharedItems count="10">
        <s v="Sonal-POS"/>
        <s v="Sonal-Rug"/>
        <s v="Rajendra-Rug"/>
        <s v="Paresh-POS"/>
        <s v="Paresh-Rug"/>
        <s v="Rajendra-POS"/>
        <s v="Awtaney-POS"/>
        <s v="Adil-POS"/>
        <s v="Shrikanth-Rug" u="1"/>
        <s v="Shrikanth-POS" u="1"/>
      </sharedItems>
    </cacheField>
    <cacheField name="Amount" numFmtId="166">
      <sharedItems containsSemiMixedTypes="0" containsString="0" containsNumber="1" containsInteger="1" minValue="1200" maxValue="25500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320.394460648145" createdVersion="7" refreshedVersion="7" recordCount="70" xr:uid="{00000000-000A-0000-FFFF-FFFF15000000}">
  <cacheSource type="worksheet">
    <worksheetSource ref="A1:K71" sheet="Tur_JAN"/>
  </cacheSource>
  <cacheFields count="11">
    <cacheField name="Invoice No." numFmtId="0">
      <sharedItems/>
    </cacheField>
    <cacheField name="Invoice Date" numFmtId="14">
      <sharedItems containsSemiMixedTypes="0" containsNonDate="0" containsDate="1" containsString="0" minDate="2021-01-01T00:00:00" maxDate="2021-01-31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0" maxValue="52"/>
    </cacheField>
    <cacheField name="Sales Location " numFmtId="0">
      <sharedItems/>
    </cacheField>
    <cacheField name="Posiflex Sales Executive" numFmtId="0">
      <sharedItems count="9">
        <s v="Sonal-Rug"/>
        <s v="Sonal-POS"/>
        <s v="Rajendra-Rug"/>
        <s v="Paresh-POS"/>
        <s v="Paresh-Rug"/>
        <s v="Baskar1"/>
        <s v="Rajendra-POS"/>
        <s v="Awtaney-POS"/>
        <s v="Awtaney-Rug"/>
      </sharedItems>
    </cacheField>
    <cacheField name="Amount" numFmtId="166">
      <sharedItems containsSemiMixedTypes="0" containsString="0" containsNumber="1" containsInteger="1" minValue="0" maxValue="20280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320.395052314816" createdVersion="7" refreshedVersion="7" recordCount="112" xr:uid="{00000000-000A-0000-FFFF-FFFF61000000}">
  <cacheSource type="worksheet">
    <worksheetSource ref="A1:K113" sheet="Tur_Mar"/>
  </cacheSource>
  <cacheFields count="11">
    <cacheField name="Invoice No." numFmtId="0">
      <sharedItems/>
    </cacheField>
    <cacheField name="Invoice date" numFmtId="14">
      <sharedItems containsSemiMixedTypes="0" containsNonDate="0" containsDate="1" containsString="0" minDate="2021-03-01T00:00:00" maxDate="2021-04-01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106"/>
    </cacheField>
    <cacheField name="Sales Location " numFmtId="0">
      <sharedItems/>
    </cacheField>
    <cacheField name="Posiflex SalesExecutive" numFmtId="0">
      <sharedItems count="9">
        <s v="Sonal-Rug"/>
        <s v="Sonal-POS"/>
        <s v="Rajendra-Rug"/>
        <s v="Rajendra-POS"/>
        <s v="Paresh-POS"/>
        <s v="Paresh-Rug"/>
        <s v="Baskar1"/>
        <s v="Shrikanth-Rug" u="1"/>
        <s v="Shrikanth-POS" u="1"/>
      </sharedItems>
    </cacheField>
    <cacheField name="Amount" numFmtId="166">
      <sharedItems containsSemiMixedTypes="0" containsString="0" containsNumber="1" containsInteger="1" minValue="0" maxValue="450500"/>
    </cacheField>
    <cacheField name="Type Of Customer" numFmtId="0">
      <sharedItems/>
    </cacheField>
    <cacheField name="Partner Statu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320.396105324071" createdVersion="7" refreshedVersion="7" recordCount="109" xr:uid="{00000000-000A-0000-FFFF-FFFF25000000}">
  <cacheSource type="worksheet">
    <worksheetSource ref="A1:K110" sheet="Aashitech_Feb_West"/>
  </cacheSource>
  <cacheFields count="11">
    <cacheField name="Invoice No." numFmtId="0">
      <sharedItems/>
    </cacheField>
    <cacheField name="Invoice Date" numFmtId="0">
      <sharedItems containsSemiMixedTypes="0" containsNonDate="0" containsDate="1" containsString="0" minDate="2021-02-01T00:00:00" maxDate="2021-02-28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1">
      <sharedItems containsSemiMixedTypes="0" containsString="0" containsNumber="1" containsInteger="1" minValue="0" maxValue="60"/>
    </cacheField>
    <cacheField name="Sales Location " numFmtId="0">
      <sharedItems/>
    </cacheField>
    <cacheField name="Posiflex SalesExecutive" numFmtId="0">
      <sharedItems containsBlank="1" count="17">
        <s v="Rajendra-Rug"/>
        <s v="Sonal-Rug"/>
        <s v="Rajendra-POS"/>
        <s v="Sonal-POS"/>
        <s v="Puneet-POS"/>
        <s v="Puneet-Rug"/>
        <s v="Paresh-POS"/>
        <s v="Paresh-Rug"/>
        <s v="Baskar1"/>
        <s v="Awtaney-POS"/>
        <s v="Awtaney-Rug"/>
        <m u="1"/>
        <s v="Shrikanth-Rug" u="1"/>
        <s v="Baskar" u="1"/>
        <s v="Sonal V" u="1"/>
        <s v="Rajendra D." u="1"/>
        <s v="Shrikanth-POS" u="1"/>
      </sharedItems>
    </cacheField>
    <cacheField name="Amount" numFmtId="166">
      <sharedItems containsSemiMixedTypes="0" containsString="0" containsNumber="1" containsInteger="1" minValue="0" maxValue="74800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320.396478125003" createdVersion="7" refreshedVersion="7" minRefreshableVersion="3" recordCount="153" xr:uid="{0B25C539-6221-41E2-B748-50A559B4A0D8}">
  <cacheSource type="worksheet">
    <worksheetSource ref="A1:K154" sheet="Aashitech_Mar_West"/>
  </cacheSource>
  <cacheFields count="11">
    <cacheField name="Invoice No." numFmtId="0">
      <sharedItems/>
    </cacheField>
    <cacheField name="Invoice Date" numFmtId="0">
      <sharedItems containsSemiMixedTypes="0" containsNonDate="0" containsDate="1" containsString="0" minDate="2021-03-01T00:00:00" maxDate="2021-04-01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52"/>
    </cacheField>
    <cacheField name="Sales Location " numFmtId="0">
      <sharedItems/>
    </cacheField>
    <cacheField name="Posiflex SalesExecutive" numFmtId="0">
      <sharedItems count="11">
        <s v="Rajendra-Rug"/>
        <s v="Puneet-Rug"/>
        <s v="Rajendra-POS"/>
        <s v="Sonal-POS"/>
        <s v="Paresh-Rug"/>
        <s v="Sonal-Rug"/>
        <s v="Paresh-POS"/>
        <s v="Awtaney-POS"/>
        <s v="Awtaney-Rug"/>
        <s v="Shrikanth-Rug" u="1"/>
        <s v="Shrikanth-POS" u="1"/>
      </sharedItems>
    </cacheField>
    <cacheField name="Amount" numFmtId="0">
      <sharedItems containsSemiMixedTypes="0" containsString="0" containsNumber="1" containsInteger="1" minValue="0" maxValue="55900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320.675776504628" createdVersion="7" refreshedVersion="7" recordCount="1214" xr:uid="{00000000-000A-0000-FFFF-FFFF57000000}">
  <cacheSource type="worksheet">
    <worksheetSource ref="A1:O1215" sheet="ERP_JAN"/>
  </cacheSource>
  <cacheFields count="15">
    <cacheField name="Invoice" numFmtId="0">
      <sharedItems/>
    </cacheField>
    <cacheField name="Invoicedate" numFmtId="14">
      <sharedItems containsSemiMixedTypes="0" containsNonDate="0" containsDate="1" containsString="0" minDate="2021-01-04T00:00:00" maxDate="2021-01-31T00:00:00"/>
    </cacheField>
    <cacheField name="Customer requisition" numFmtId="0">
      <sharedItems containsMixedTypes="1" containsNumber="1" containsInteger="1" minValue="1" maxValue="9400000035"/>
    </cacheField>
    <cacheField name="Customer reference" numFmtId="0">
      <sharedItems containsDate="1" containsMixedTypes="1" minDate="2020-01-05T00:00:00" maxDate="2021-12-30T00:00:00"/>
    </cacheField>
    <cacheField name="Sales Responsible" numFmtId="0">
      <sharedItems count="27">
        <s v="Dinesh Rao"/>
        <s v="Baskar1"/>
        <s v="Abhrajit-Rug"/>
        <s v="Manish"/>
        <s v="Paresh-POS"/>
        <s v="Stephen-AIDC"/>
        <s v="Adil-AIDC"/>
        <s v="Adil-Rug"/>
        <s v="Adil-POS"/>
        <s v="Piyus-AIDC"/>
        <s v="Ravishekhar-AIDC"/>
        <s v="Rajendra-AIDC"/>
        <s v="Muthuraman"/>
        <s v="Saroj"/>
        <s v="Sonal-AIDC"/>
        <s v="Basha-POS"/>
        <s v="Basha-AIDC"/>
        <s v="Abhrajit-AIDC"/>
        <s v="Stephen-Rug"/>
        <s v="Gaurav-POS"/>
        <s v="Paresh-Rug"/>
        <s v="Amit-AIDC"/>
        <s v="Sagar-POS"/>
        <s v="Sagar-Rug"/>
        <s v="Ravindra-POS"/>
        <s v="Ravindra-Rug"/>
        <s v="Ravindra-AIDC"/>
      </sharedItems>
    </cacheField>
    <cacheField name="Location" numFmtId="0">
      <sharedItems/>
    </cacheField>
    <cacheField name="Customer" numFmtId="0">
      <sharedItems/>
    </cacheField>
    <cacheField name="Item Name" numFmtId="0">
      <sharedItems/>
    </cacheField>
    <cacheField name="City" numFmtId="0">
      <sharedItems/>
    </cacheField>
    <cacheField name="Receipient" numFmtId="0">
      <sharedItems/>
    </cacheField>
    <cacheField name="Market Segment" numFmtId="0">
      <sharedItems/>
    </cacheField>
    <cacheField name="Manufacturer" numFmtId="0">
      <sharedItems/>
    </cacheField>
    <cacheField name="Sales Qty" numFmtId="0">
      <sharedItems containsSemiMixedTypes="0" containsString="0" containsNumber="1" containsInteger="1" minValue="-200" maxValue="400"/>
    </cacheField>
    <cacheField name="Unit Price" numFmtId="0">
      <sharedItems containsSemiMixedTypes="0" containsString="0" containsNumber="1" minValue="0" maxValue="885043.75"/>
    </cacheField>
    <cacheField name="Sold Price" numFmtId="0">
      <sharedItems containsSemiMixedTypes="0" containsString="0" containsNumber="1" minValue="-845000" maxValue="122156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320.675843171295" createdVersion="7" refreshedVersion="7" recordCount="1541" xr:uid="{00000000-000A-0000-FFFF-FFFF54000000}">
  <cacheSource type="worksheet">
    <worksheetSource ref="A1:O1542" sheet="ERP_FEB"/>
  </cacheSource>
  <cacheFields count="15">
    <cacheField name="Invoice" numFmtId="0">
      <sharedItems/>
    </cacheField>
    <cacheField name="Invoicedate" numFmtId="15">
      <sharedItems containsSemiMixedTypes="0" containsNonDate="0" containsDate="1" containsString="0" minDate="2021-02-01T00:00:00" maxDate="2021-02-28T00:00:00"/>
    </cacheField>
    <cacheField name="Customer requisition" numFmtId="0">
      <sharedItems containsMixedTypes="1" containsNumber="1" containsInteger="1" minValue="1" maxValue="8400023289"/>
    </cacheField>
    <cacheField name="Customer reference" numFmtId="0">
      <sharedItems containsDate="1" containsMixedTypes="1" minDate="2012-02-12T00:00:00" maxDate="2021-12-30T00:00:00"/>
    </cacheField>
    <cacheField name="Sales Responsible" numFmtId="0">
      <sharedItems count="30">
        <s v="Baskar1"/>
        <s v="Saroj"/>
        <s v="Manish"/>
        <s v="Abhrajit-Rug"/>
        <s v="Paresh-Rug"/>
        <s v="Rajendra-AIDC"/>
        <s v="Paresh-POS"/>
        <s v="Dinesh Rao"/>
        <s v="Janakiraman-POS"/>
        <s v="Janakiraman-AIDC"/>
        <s v="Muthuraman"/>
        <s v="Stephen-AIDC"/>
        <s v="Adil-AIDC"/>
        <s v="Gaurav-POS"/>
        <s v="Ravishekhar-AIDC"/>
        <s v="Abhrajit-AIDC"/>
        <s v="Piyus-AIDC"/>
        <s v="Adil-Rug"/>
        <s v="Adil-POS"/>
        <s v="Rajendra-POS"/>
        <s v="Ravindra-POS"/>
        <s v="Ravindra-Rug"/>
        <s v="Ravindra-AIDC"/>
        <s v="Sonal-AIDC"/>
        <s v="Rajendra-Rug"/>
        <s v="Basha-POS"/>
        <s v="Shrikanth-Rug" u="1"/>
        <s v="Baskar-Rug" u="1"/>
        <s v="Baskar-POS" u="1"/>
        <s v="Shrikanth-POS" u="1"/>
      </sharedItems>
    </cacheField>
    <cacheField name="Location" numFmtId="0">
      <sharedItems/>
    </cacheField>
    <cacheField name="Customer" numFmtId="0">
      <sharedItems/>
    </cacheField>
    <cacheField name="Item Name" numFmtId="0">
      <sharedItems/>
    </cacheField>
    <cacheField name="City" numFmtId="0">
      <sharedItems/>
    </cacheField>
    <cacheField name="Receipient" numFmtId="0">
      <sharedItems/>
    </cacheField>
    <cacheField name="Market Segment" numFmtId="0">
      <sharedItems/>
    </cacheField>
    <cacheField name="Manufacturer" numFmtId="0">
      <sharedItems/>
    </cacheField>
    <cacheField name="Sales Qty" numFmtId="0">
      <sharedItems containsSemiMixedTypes="0" containsString="0" containsNumber="1" containsInteger="1" minValue="-24" maxValue="6392"/>
    </cacheField>
    <cacheField name="Unit Price" numFmtId="0">
      <sharedItems containsSemiMixedTypes="0" containsString="0" containsNumber="1" minValue="0" maxValue="104750"/>
    </cacheField>
    <cacheField name="Sold Price" numFmtId="0">
      <sharedItems containsSemiMixedTypes="0" containsString="0" containsNumber="1" minValue="-859770" maxValue="361851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320.680359027778" createdVersion="7" refreshedVersion="7" recordCount="1672" xr:uid="{00000000-000A-0000-FFFF-FFFF6A000000}">
  <cacheSource type="worksheet">
    <worksheetSource ref="A1:O1673" sheet="ERP_MAR"/>
  </cacheSource>
  <cacheFields count="15">
    <cacheField name="Invoice" numFmtId="0">
      <sharedItems/>
    </cacheField>
    <cacheField name="Invoicedate" numFmtId="14">
      <sharedItems containsSemiMixedTypes="0" containsNonDate="0" containsDate="1" containsString="0" minDate="2021-03-01T00:00:00" maxDate="2021-04-01T00:00:00"/>
    </cacheField>
    <cacheField name="Customer requisition" numFmtId="0">
      <sharedItems containsMixedTypes="1" containsNumber="1" containsInteger="1" minValue="14" maxValue="8400024053"/>
    </cacheField>
    <cacheField name="Customer reference" numFmtId="0">
      <sharedItems containsDate="1" containsMixedTypes="1" minDate="2019-10-09T00:00:00" maxDate="2021-04-24T00:00:00"/>
    </cacheField>
    <cacheField name="Sales Responsible" numFmtId="0">
      <sharedItems count="30">
        <s v="Baskar1"/>
        <s v="Manish"/>
        <s v="Abhrajit-Rug"/>
        <s v="Adil-POS"/>
        <s v="Dinesh Rao"/>
        <s v="Piyus-AIDC"/>
        <s v="Saroj"/>
        <s v="Stephen-AIDC"/>
        <s v="Rajendra-AIDC"/>
        <s v="Basha-AIDC"/>
        <s v="Adil-AIDC"/>
        <s v="Adil-Rug"/>
        <s v="Paresh-Rug"/>
        <s v="Abhrajit-AIDC"/>
        <s v="Rajendra-POS"/>
        <s v="Rajendra-Rug"/>
        <s v="Sonal-AIDC"/>
        <s v="Muthuraman"/>
        <s v="Paresh-POS"/>
        <s v="Basha-POS"/>
        <s v="Ravishekhar-AIDC"/>
        <s v="Janakiraman-AIDC"/>
        <s v="Amit-AIDC"/>
        <s v="Gaurav-POS"/>
        <s v="Neelakandan-AIDC"/>
        <s v="Baskar-Rug"/>
        <s v="Awtaney-AIDC"/>
        <s v="Awtaney-POS"/>
        <s v="Shrikanth-Rug" u="1"/>
        <s v="Shrikanth-POS" u="1"/>
      </sharedItems>
    </cacheField>
    <cacheField name="Location" numFmtId="0">
      <sharedItems/>
    </cacheField>
    <cacheField name="Customer" numFmtId="0">
      <sharedItems/>
    </cacheField>
    <cacheField name="Item Name" numFmtId="0">
      <sharedItems/>
    </cacheField>
    <cacheField name="City" numFmtId="0">
      <sharedItems/>
    </cacheField>
    <cacheField name="Receipient" numFmtId="0">
      <sharedItems/>
    </cacheField>
    <cacheField name="Market Segment" numFmtId="0">
      <sharedItems/>
    </cacheField>
    <cacheField name="Manufacturer" numFmtId="0">
      <sharedItems/>
    </cacheField>
    <cacheField name="Sales Qty" numFmtId="0">
      <sharedItems containsSemiMixedTypes="0" containsString="0" containsNumber="1" containsInteger="1" minValue="-315" maxValue="842"/>
    </cacheField>
    <cacheField name="Unit Price" numFmtId="0">
      <sharedItems containsSemiMixedTypes="0" containsString="0" containsNumber="1" minValue="0" maxValue="131079"/>
    </cacheField>
    <cacheField name="Sold Price" numFmtId="0">
      <sharedItems containsSemiMixedTypes="0" containsString="0" containsNumber="1" minValue="-9011205" maxValue="90112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320.685026967592" createdVersion="7" refreshedVersion="7" recordCount="58" xr:uid="{00000000-000A-0000-FFFF-FFFF1D000000}">
  <cacheSource type="worksheet">
    <worksheetSource ref="A1:K59" sheet="Odyssey_Mar"/>
  </cacheSource>
  <cacheFields count="11">
    <cacheField name="Invoice No." numFmtId="0">
      <sharedItems/>
    </cacheField>
    <cacheField name="Invoice date" numFmtId="14">
      <sharedItems containsSemiMixedTypes="0" containsNonDate="0" containsDate="1" containsString="0" minDate="2021-03-01T00:00:00" maxDate="2021-04-01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52"/>
    </cacheField>
    <cacheField name="Sales Location " numFmtId="0">
      <sharedItems/>
    </cacheField>
    <cacheField name="Posiflex SalesExecutive" numFmtId="0">
      <sharedItems count="3">
        <s v="Amit-Rug"/>
        <s v="Amit-POS"/>
        <s v="Adil-POS"/>
      </sharedItems>
    </cacheField>
    <cacheField name="Amount" numFmtId="0">
      <sharedItems containsSemiMixedTypes="0" containsString="0" containsNumber="1" containsInteger="1" minValue="0" maxValue="455000"/>
    </cacheField>
    <cacheField name="Type Of Customer" numFmtId="0">
      <sharedItems/>
    </cacheField>
    <cacheField name="Partner Statu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320.687631597226" createdVersion="7" refreshedVersion="7" recordCount="85" xr:uid="{00000000-000A-0000-FFFF-FFFF1C000000}">
  <cacheSource type="worksheet">
    <worksheetSource ref="A1:K86" sheet="Hollasons_Feb"/>
  </cacheSource>
  <cacheFields count="11">
    <cacheField name="Invoice No." numFmtId="0">
      <sharedItems containsSemiMixedTypes="0" containsString="0" containsNumber="1" containsInteger="1" minValue="631" maxValue="718"/>
    </cacheField>
    <cacheField name="Invoice Date" numFmtId="0">
      <sharedItems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50"/>
    </cacheField>
    <cacheField name="Sales Location " numFmtId="0">
      <sharedItems/>
    </cacheField>
    <cacheField name="Posiflex SalesExecutive" numFmtId="0">
      <sharedItems count="8">
        <s v="Piyus-Rug"/>
        <s v="Adil-POS"/>
        <s v="Piyus-POS"/>
        <s v="Basha-Rug"/>
        <s v="Basha-POS"/>
        <s v="Baskar1"/>
        <s v="Adil-Rug"/>
        <s v="Baskar" u="1"/>
      </sharedItems>
    </cacheField>
    <cacheField name="Amount " numFmtId="166">
      <sharedItems containsSemiMixedTypes="0" containsString="0" containsNumber="1" containsInteger="1" minValue="0" maxValue="31650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320.688482523146" createdVersion="7" refreshedVersion="7" recordCount="66" xr:uid="{00000000-000A-0000-FFFF-FFFF1E000000}">
  <cacheSource type="worksheet">
    <worksheetSource ref="A1:K67" sheet="Hollasons_Mar"/>
  </cacheSource>
  <cacheFields count="11">
    <cacheField name="Invoice No." numFmtId="0">
      <sharedItems containsSemiMixedTypes="0" containsString="0" containsNumber="1" containsInteger="1" minValue="722" maxValue="803"/>
    </cacheField>
    <cacheField name="Invoice Date" numFmtId="0">
      <sharedItems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50"/>
    </cacheField>
    <cacheField name="Sales Location " numFmtId="0">
      <sharedItems/>
    </cacheField>
    <cacheField name="Posiflex SalesExecutive" numFmtId="0">
      <sharedItems count="6">
        <s v="Piyus-POS"/>
        <s v="Basha-Rug"/>
        <s v="Piyus-Rug"/>
        <s v="Adil-POS"/>
        <s v="Basha-POS"/>
        <s v="Adil-Rug"/>
      </sharedItems>
    </cacheField>
    <cacheField name="Amount " numFmtId="166">
      <sharedItems containsSemiMixedTypes="0" containsString="0" containsNumber="1" containsInteger="1" minValue="250" maxValue="43920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ya V R" refreshedDate="44320.694364236108" createdVersion="7" refreshedVersion="7" recordCount="45" xr:uid="{00000000-000A-0000-FFFF-FFFF18000000}">
  <cacheSource type="worksheet">
    <worksheetSource ref="A1:K46" sheet="Infoaccords_JAN"/>
  </cacheSource>
  <cacheFields count="11">
    <cacheField name="Invoice No." numFmtId="0">
      <sharedItems/>
    </cacheField>
    <cacheField name="Invoice date" numFmtId="14">
      <sharedItems containsSemiMixedTypes="0" containsNonDate="0" containsDate="1" containsString="0" minDate="2021-01-02T00:00:00" maxDate="2021-01-31T00:00:00"/>
    </cacheField>
    <cacheField name="Customer Name " numFmtId="0">
      <sharedItems/>
    </cacheField>
    <cacheField name="Model No." numFmtId="0">
      <sharedItems/>
    </cacheField>
    <cacheField name="Brand" numFmtId="0">
      <sharedItems/>
    </cacheField>
    <cacheField name="Qty" numFmtId="0">
      <sharedItems containsSemiMixedTypes="0" containsString="0" containsNumber="1" containsInteger="1" minValue="1" maxValue="20"/>
    </cacheField>
    <cacheField name="Sales Location " numFmtId="0">
      <sharedItems/>
    </cacheField>
    <cacheField name="Posiflex SalesExecutive" numFmtId="0">
      <sharedItems count="3">
        <s v=" Puneet-POS"/>
        <s v=" Puneet-Rug"/>
        <s v=" Sagar-POS"/>
      </sharedItems>
    </cacheField>
    <cacheField name="Amount" numFmtId="166">
      <sharedItems containsSemiMixedTypes="0" containsString="0" containsNumber="1" containsInteger="1" minValue="0" maxValue="73400"/>
    </cacheField>
    <cacheField name="Type Of Customer" numFmtId="0">
      <sharedItems/>
    </cacheField>
    <cacheField name="Vert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">
  <r>
    <s v="PIT20INV00070"/>
    <d v="2021-01-07T00:00:00"/>
    <s v="IN7826"/>
    <s v="21.10.2020"/>
    <x v="0"/>
    <s v="Karnataka"/>
    <s v="Qualys Security Techservice"/>
    <s v="H7390170"/>
    <s v="Portwell"/>
    <n v="2"/>
    <n v="0"/>
    <n v="0"/>
  </r>
  <r>
    <s v="PIT20INV00070"/>
    <d v="2021-01-07T00:00:00"/>
    <s v="IN7826"/>
    <s v="21.10.2020"/>
    <x v="0"/>
    <s v="Karnataka"/>
    <s v="Qualys Security Techservice"/>
    <s v="Nip-51481-005"/>
    <s v="Portwell"/>
    <n v="4"/>
    <n v="25000"/>
    <n v="100000"/>
  </r>
  <r>
    <s v="PIT20INV00070"/>
    <d v="2021-01-07T00:00:00"/>
    <s v="IN7826"/>
    <s v="21.10.2020"/>
    <x v="0"/>
    <s v="Karnataka"/>
    <s v="Qualys Security Techservice"/>
    <s v="Nid-83240-005"/>
    <s v="Portwell"/>
    <n v="4"/>
    <n v="106000"/>
    <n v="424000"/>
  </r>
  <r>
    <s v="PIT20INV00070"/>
    <d v="2021-01-07T00:00:00"/>
    <s v="IN7826"/>
    <s v="21.10.2020"/>
    <x v="0"/>
    <s v="Karnataka"/>
    <s v="Qualys Security Techservice"/>
    <s v="Car-6010"/>
    <s v="Portwell"/>
    <n v="2"/>
    <n v="629000"/>
    <n v="1258000"/>
  </r>
  <r>
    <s v="PIT20INV00071"/>
    <d v="2021-01-07T00:00:00"/>
    <s v="PO /ISN06112020/95"/>
    <s v="06.11.2020"/>
    <x v="0"/>
    <s v="Karnataka"/>
    <s v="Isecurenet Solutions Pvt.Ltd."/>
    <s v="Pw-nar-fw2361-am"/>
    <s v="Portwell"/>
    <n v="2"/>
    <n v="80000"/>
    <n v="160000"/>
  </r>
  <r>
    <s v="PIT20INV00072"/>
    <d v="2021-01-07T00:00:00"/>
    <n v="4510165700"/>
    <s v="30.10.2020"/>
    <x v="0"/>
    <s v="Karnataka"/>
    <s v="Siemens Ltd"/>
    <s v="Pw-ops-9900-am"/>
    <s v="Armortec"/>
    <n v="43"/>
    <n v="15500"/>
    <n v="666500"/>
  </r>
  <r>
    <s v="PIT20INV00073"/>
    <d v="2021-01-08T00:00:00"/>
    <n v="4500012069"/>
    <s v="29.09.2020"/>
    <x v="0"/>
    <s v="Karnataka"/>
    <s v="Nova Integrated System Ltd"/>
    <s v="Ab1-3b15"/>
    <s v="Portwell"/>
    <n v="10"/>
    <n v="0"/>
    <n v="0"/>
  </r>
  <r>
    <s v="PIT20INV00073"/>
    <d v="2021-01-08T00:00:00"/>
    <n v="4500012069"/>
    <s v="29.09.2020"/>
    <x v="0"/>
    <s v="Karnataka"/>
    <s v="Nova Integrated System Ltd"/>
    <s v="Apd-3030"/>
    <s v="Portwell"/>
    <n v="10"/>
    <n v="0"/>
    <n v="0"/>
  </r>
  <r>
    <s v="PIT20INV00073"/>
    <d v="2021-01-08T00:00:00"/>
    <n v="4500012069"/>
    <s v="29.09.2020"/>
    <x v="0"/>
    <s v="Karnataka"/>
    <s v="Nova Integrated System Ltd"/>
    <s v="B7390053"/>
    <s v="Portwell"/>
    <n v="10"/>
    <n v="0"/>
    <n v="0"/>
  </r>
  <r>
    <s v="PIT20INV00073"/>
    <d v="2021-01-08T00:00:00"/>
    <n v="4500012069"/>
    <s v="29.09.2020"/>
    <x v="0"/>
    <s v="Karnataka"/>
    <s v="Nova Integrated System Ltd"/>
    <s v="B786h370"/>
    <s v="Portwell"/>
    <n v="10"/>
    <n v="0"/>
    <n v="0"/>
  </r>
  <r>
    <s v="PIT20INV00073"/>
    <d v="2021-01-08T00:00:00"/>
    <n v="4500012069"/>
    <s v="29.09.2020"/>
    <x v="0"/>
    <s v="Karnataka"/>
    <s v="Nova Integrated System Ltd"/>
    <s v="Copper cooler"/>
    <s v="Others"/>
    <n v="10"/>
    <n v="0"/>
    <n v="0"/>
  </r>
  <r>
    <s v="PIT20INV00073"/>
    <d v="2021-01-08T00:00:00"/>
    <n v="4500012069"/>
    <s v="29.09.2020"/>
    <x v="0"/>
    <s v="Karnataka"/>
    <s v="Nova Integrated System Ltd"/>
    <s v="Ddr3_desktop"/>
    <s v="Others"/>
    <n v="20"/>
    <n v="0"/>
    <n v="0"/>
  </r>
  <r>
    <s v="PIT20INV00073"/>
    <d v="2021-01-08T00:00:00"/>
    <n v="4500012069"/>
    <s v="29.09.2020"/>
    <x v="0"/>
    <s v="Karnataka"/>
    <s v="Nova Integrated System Ltd"/>
    <s v="Gtx1050ti"/>
    <s v="Others"/>
    <n v="10"/>
    <n v="0"/>
    <n v="0"/>
  </r>
  <r>
    <s v="PIT20INV00073"/>
    <d v="2021-01-08T00:00:00"/>
    <n v="4500012069"/>
    <s v="29.09.2020"/>
    <x v="0"/>
    <s v="Karnataka"/>
    <s v="Nova Integrated System Ltd"/>
    <s v="Intel core i7"/>
    <s v="Others"/>
    <n v="10"/>
    <n v="0"/>
    <n v="0"/>
  </r>
  <r>
    <s v="PIT20INV00073"/>
    <d v="2021-01-08T00:00:00"/>
    <n v="4500012069"/>
    <s v="29.09.2020"/>
    <x v="0"/>
    <s v="Karnataka"/>
    <s v="Nova Integrated System Ltd"/>
    <s v="Powercable_3pin"/>
    <s v="Others"/>
    <n v="10"/>
    <n v="0"/>
    <n v="0"/>
  </r>
  <r>
    <s v="PIT20INV00073"/>
    <d v="2021-01-08T00:00:00"/>
    <n v="4500012069"/>
    <s v="29.09.2020"/>
    <x v="0"/>
    <s v="Karnataka"/>
    <s v="Nova Integrated System Ltd"/>
    <s v="Ssd_120gb"/>
    <s v="Others"/>
    <n v="10"/>
    <n v="0"/>
    <n v="0"/>
  </r>
  <r>
    <s v="PIT20INV00073"/>
    <d v="2021-01-08T00:00:00"/>
    <n v="4500012069"/>
    <s v="29.09.2020"/>
    <x v="0"/>
    <s v="Karnataka"/>
    <s v="Nova Integrated System Ltd"/>
    <s v="Aca-3154"/>
    <s v="Portwell"/>
    <n v="10"/>
    <n v="90300"/>
    <n v="903000"/>
  </r>
  <r>
    <s v="PIT20INV00074"/>
    <d v="2021-01-12T00:00:00"/>
    <n v="4500012135"/>
    <s v="06.10.2020"/>
    <x v="0"/>
    <s v="Karnataka"/>
    <s v="Tata Advanced Systems Limited"/>
    <s v="Pw-ppc-tp007p088w-kd"/>
    <s v="Portwell"/>
    <n v="5"/>
    <n v="55900"/>
    <n v="279500"/>
  </r>
  <r>
    <s v="PIT20INV00075"/>
    <d v="2021-01-15T00:00:00"/>
    <s v="IN7826"/>
    <s v="21.10.2020"/>
    <x v="0"/>
    <s v="Karnataka"/>
    <s v="Qualys Security Techservice"/>
    <s v="Ddr4_desktop"/>
    <s v="Others"/>
    <n v="4"/>
    <n v="1"/>
    <n v="4"/>
  </r>
  <r>
    <s v="PIT20INV00075"/>
    <d v="2021-01-15T00:00:00"/>
    <s v="IN7826"/>
    <s v="21.10.2020"/>
    <x v="0"/>
    <s v="Karnataka"/>
    <s v="Qualys Security Techservice"/>
    <s v="Intel xenon_6230"/>
    <s v="Others"/>
    <n v="4"/>
    <n v="1"/>
    <n v="4"/>
  </r>
  <r>
    <s v="PIT20INV00075"/>
    <d v="2021-01-15T00:00:00"/>
    <s v="IN7826"/>
    <s v="21.10.2020"/>
    <x v="0"/>
    <s v="Karnataka"/>
    <s v="Qualys Security Techservice"/>
    <s v="Ssd_256gb"/>
    <s v="Others"/>
    <n v="2"/>
    <n v="1"/>
    <n v="2"/>
  </r>
  <r>
    <s v="PIT20INV00076"/>
    <d v="2021-01-19T00:00:00"/>
    <s v="PO-90"/>
    <s v="01.12.2020"/>
    <x v="0"/>
    <s v="Karnataka"/>
    <s v="Aditech Ict Private Limited"/>
    <s v="Aa1-2016"/>
    <s v="Caswell"/>
    <n v="5"/>
    <n v="2100"/>
    <n v="10500"/>
  </r>
  <r>
    <s v="PIT20INV00077"/>
    <d v="2021-01-19T00:00:00"/>
    <s v="PO-98"/>
    <s v="08.12.2020"/>
    <x v="0"/>
    <s v="Karnataka"/>
    <s v="Aditech Ict Private Limited"/>
    <s v="Aa1-2016"/>
    <s v="Caswell"/>
    <n v="10"/>
    <n v="2100"/>
    <n v="21000"/>
  </r>
  <r>
    <s v="PIT20INV00078"/>
    <d v="2021-01-19T00:00:00"/>
    <s v="V3PO/20-21/110NOV"/>
    <s v="27.11.2020"/>
    <x v="0"/>
    <s v="Karnataka"/>
    <s v="V3 Novus Private Limited"/>
    <s v="Ab1-3f64z"/>
    <s v="Portwell"/>
    <n v="2"/>
    <n v="20100"/>
    <n v="40200"/>
  </r>
  <r>
    <s v="PIT20INV00079"/>
    <d v="2021-01-25T00:00:00"/>
    <s v="SS 081"/>
    <s v="19.10.2020"/>
    <x v="0"/>
    <s v="Karnataka"/>
    <s v="Smart Solutions"/>
    <s v="Freight charges"/>
    <s v="Others"/>
    <n v="1"/>
    <n v="3338.22"/>
    <n v="3338.22"/>
  </r>
  <r>
    <s v="PIT20INV00079"/>
    <d v="2021-01-25T00:00:00"/>
    <s v="SS 081"/>
    <s v="19.10.2020"/>
    <x v="0"/>
    <s v="Karnataka"/>
    <s v="Smart Solutions"/>
    <s v="Pw-ebc-c5750z-c6-am"/>
    <s v="Portwell"/>
    <n v="23"/>
    <n v="24600"/>
    <n v="565800"/>
  </r>
  <r>
    <s v="PIT20INV00080"/>
    <d v="2021-01-25T00:00:00"/>
    <s v="SS 081-B"/>
    <s v="19.10.2020"/>
    <x v="0"/>
    <s v="Karnataka"/>
    <s v="Smart Solutions"/>
    <s v="Freight charges"/>
    <s v="Others"/>
    <n v="1"/>
    <n v="3483.36"/>
    <n v="3483.36"/>
  </r>
  <r>
    <s v="PIT20INV00080"/>
    <d v="2021-01-25T00:00:00"/>
    <s v="SS 081-B"/>
    <s v="19.10.2020"/>
    <x v="0"/>
    <s v="Karnataka"/>
    <s v="Smart Solutions"/>
    <s v="Pw-ebc-c5750z-c6-am"/>
    <s v="Portwell"/>
    <n v="24"/>
    <n v="24600"/>
    <n v="590400"/>
  </r>
  <r>
    <s v="PIT20INV00081"/>
    <d v="2021-01-25T00:00:00"/>
    <s v="SS 081-C"/>
    <s v="19.10.2020"/>
    <x v="0"/>
    <s v="Karnataka"/>
    <s v="Smart Solutions"/>
    <s v="Freight charges"/>
    <s v="Others"/>
    <n v="1"/>
    <n v="1699.2"/>
    <n v="1699.2"/>
  </r>
  <r>
    <s v="PIT20INV00081"/>
    <d v="2021-01-25T00:00:00"/>
    <s v="SS 081-C"/>
    <s v="19.10.2020"/>
    <x v="0"/>
    <s v="Karnataka"/>
    <s v="Smart Solutions"/>
    <s v="Pw-ebc-d469-am"/>
    <s v="Portwell"/>
    <n v="15"/>
    <n v="19200"/>
    <n v="288000"/>
  </r>
  <r>
    <s v="PIT20INV00082"/>
    <d v="2021-01-25T00:00:00"/>
    <s v="SS 081-D"/>
    <d v="2021-10-19T00:00:00"/>
    <x v="0"/>
    <s v="Karnataka"/>
    <s v="Smart Solutions"/>
    <s v="Pw-ebc-d469-am"/>
    <s v="Portwell"/>
    <n v="1"/>
    <n v="19200"/>
    <n v="19200"/>
  </r>
  <r>
    <s v="PIT20INV00082"/>
    <d v="2021-01-25T00:00:00"/>
    <s v="SS 081-D"/>
    <d v="2021-10-19T00:00:00"/>
    <x v="0"/>
    <s v="Karnataka"/>
    <s v="Smart Solutions"/>
    <s v="Pw-ebc-c5750z-c6-am"/>
    <s v="Portwell"/>
    <n v="1"/>
    <n v="24600"/>
    <n v="24600"/>
  </r>
  <r>
    <s v="PIT20INV00083"/>
    <d v="2021-01-28T00:00:00"/>
    <n v="47440858"/>
    <s v="10.11.2020"/>
    <x v="0"/>
    <s v="Karnataka"/>
    <s v="Bosch Limited"/>
    <s v="Apd-3031"/>
    <s v="Portwell"/>
    <n v="3"/>
    <n v="6500"/>
    <n v="19500"/>
  </r>
  <r>
    <s v="PIT20INV00084"/>
    <d v="2021-01-28T00:00:00"/>
    <s v="IJBR212001"/>
    <s v="27.01.2021"/>
    <x v="0"/>
    <s v="Karnataka"/>
    <s v="Delta Electronics India Pvt.Ltd."/>
    <s v="Pipc-07001"/>
    <s v="Portwell"/>
    <n v="1"/>
    <n v="9700"/>
    <n v="9700"/>
  </r>
  <r>
    <s v="PIT20INV00084"/>
    <d v="2021-01-28T00:00:00"/>
    <s v="IJBR212001"/>
    <s v="27.01.2021"/>
    <x v="0"/>
    <s v="Karnataka"/>
    <s v="Delta Electronics India Pvt.Ltd."/>
    <s v="Ab1-3j29"/>
    <s v="Portwell"/>
    <n v="1"/>
    <n v="26500"/>
    <n v="26500"/>
  </r>
  <r>
    <s v="PIT20INV00084"/>
    <d v="2021-01-28T00:00:00"/>
    <s v="IJBR212001"/>
    <s v="27.01.2021"/>
    <x v="0"/>
    <s v="Karnataka"/>
    <s v="Delta Electronics India Pvt.Ltd."/>
    <s v="Prps-07001"/>
    <s v="Portwell"/>
    <n v="1"/>
    <n v="28500"/>
    <n v="28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">
  <r>
    <s v="EIE20-21/GST906"/>
    <s v="04.01.2021"/>
    <s v="A S Enterprises"/>
    <s v="RP326"/>
    <s v="Rugtek"/>
    <n v="2"/>
    <s v="Margao"/>
    <x v="0"/>
    <n v="9800"/>
    <s v="EndCustomer"/>
    <s v="Retail"/>
  </r>
  <r>
    <s v="EIE20-21/GST908"/>
    <s v="04.01.2021"/>
    <s v="Criador Solution"/>
    <s v="RP326"/>
    <s v="Rugtek"/>
    <n v="2"/>
    <s v="Ponda"/>
    <x v="0"/>
    <n v="9800"/>
    <s v="NVAR"/>
    <s v="Retail"/>
  </r>
  <r>
    <s v="EIE20-21/GST911"/>
    <s v="04.01.2021"/>
    <s v="Chronicals"/>
    <s v="CR410B"/>
    <s v="Rugtek"/>
    <n v="1"/>
    <s v="Vagator"/>
    <x v="0"/>
    <n v="2850"/>
    <s v="EndCustomer"/>
    <s v="Retail"/>
  </r>
  <r>
    <s v="EIE20-21/GST915"/>
    <s v="05.01.2021"/>
    <s v="Barcotech"/>
    <s v="BP02"/>
    <s v="Rugtek"/>
    <n v="1"/>
    <s v="Mapusa"/>
    <x v="0"/>
    <n v="3500"/>
    <s v="NVAR"/>
    <s v="Retail"/>
  </r>
  <r>
    <s v="EIE20-21/GST916"/>
    <s v="05.01.2021"/>
    <s v="Systech Computers"/>
    <s v="CR410B"/>
    <s v="Rugtek"/>
    <n v="1"/>
    <s v="Mapusa"/>
    <x v="0"/>
    <n v="2850"/>
    <s v="NVAR"/>
    <s v="Retail"/>
  </r>
  <r>
    <s v="EIE20-21/GST924"/>
    <s v="07.01.2021"/>
    <s v="Uncle Sam"/>
    <s v="RP326"/>
    <s v="Rugtek"/>
    <n v="1"/>
    <s v="Calangute"/>
    <x v="0"/>
    <n v="4900"/>
    <s v="EndCustomer"/>
    <s v="Retail"/>
  </r>
  <r>
    <s v="EIE20-21/GST926"/>
    <s v="07.01.2021"/>
    <s v="Vanson"/>
    <s v="RP80"/>
    <s v="Rugtek"/>
    <n v="1"/>
    <s v="Bicholim"/>
    <x v="0"/>
    <n v="7750"/>
    <s v="EndCustomer"/>
    <s v="Retail"/>
  </r>
  <r>
    <s v="EIE20-21/GST927"/>
    <s v="07.01.2021"/>
    <s v="Uncle Sam"/>
    <s v="CR410B"/>
    <s v="Rugtek"/>
    <n v="1"/>
    <s v="Calangute"/>
    <x v="0"/>
    <n v="2850"/>
    <s v="EndCustomer"/>
    <s v="Retail"/>
  </r>
  <r>
    <s v="EIE20-21/GST930"/>
    <s v="07.01.2021"/>
    <s v="Martins Courtyard"/>
    <s v="CR410B"/>
    <s v="Rugtek"/>
    <n v="1"/>
    <s v="Taleigao"/>
    <x v="0"/>
    <n v="2850"/>
    <s v="EndCustomer"/>
    <s v="Retail"/>
  </r>
  <r>
    <s v="EIE20-21/GST939"/>
    <s v="11.01.2021"/>
    <s v="The Executive Class"/>
    <s v="CR410B"/>
    <s v="Rugtek"/>
    <n v="1"/>
    <s v="Ponda"/>
    <x v="0"/>
    <n v="2850"/>
    <s v="EndCustomer"/>
    <s v="Retail"/>
  </r>
  <r>
    <s v="EIE20-21/GST955"/>
    <s v="13.01.2021"/>
    <s v="Billtech Solution"/>
    <s v="PS3316+"/>
    <s v="Posiflex"/>
    <n v="2"/>
    <s v="Bicholim"/>
    <x v="1"/>
    <n v="74400"/>
    <s v="NVAR"/>
    <s v="Retail"/>
  </r>
  <r>
    <s v="EIE20-21/GST956"/>
    <s v="13.01.2021"/>
    <s v="Billtech Solution"/>
    <s v="PS3316+"/>
    <s v="Posiflex"/>
    <n v="1"/>
    <s v="Bicholim"/>
    <x v="1"/>
    <n v="37200"/>
    <s v="NVAR"/>
    <s v="Retail"/>
  </r>
  <r>
    <s v="EIE20-21/GST964"/>
    <s v="14.01.2021"/>
    <s v="Star Computer"/>
    <s v="RP80USE"/>
    <s v="Rugtek"/>
    <n v="1"/>
    <s v="Mapusa"/>
    <x v="0"/>
    <n v="7750"/>
    <s v="NVAR"/>
    <s v="Retail"/>
  </r>
  <r>
    <s v="EIE20-21/GST969"/>
    <s v="16.01.2021"/>
    <s v="Azonic Tech Solutions"/>
    <s v="CR410B"/>
    <s v="Rugtek"/>
    <n v="1"/>
    <s v="Mapusa"/>
    <x v="0"/>
    <n v="2850"/>
    <s v="NVAR"/>
    <s v="Retail"/>
  </r>
  <r>
    <s v="EIE20-21/GST977"/>
    <s v="18.01.2021"/>
    <s v="Star Computer"/>
    <s v="Adaptor rp327"/>
    <s v="Rugtek"/>
    <n v="1"/>
    <s v="Mapusa"/>
    <x v="0"/>
    <n v="0"/>
    <s v="NVAR"/>
    <s v="Retail"/>
  </r>
  <r>
    <s v="EIE20-21/GST982"/>
    <s v="18.01.2021"/>
    <s v="Ramson Info Solution"/>
    <s v="RP80USE"/>
    <s v="Rugtek"/>
    <n v="1"/>
    <s v="Porvorim"/>
    <x v="0"/>
    <n v="7750"/>
    <s v="NVAR"/>
    <s v="Retail"/>
  </r>
  <r>
    <s v="EIE20-21/GST994"/>
    <s v="21.01.2021"/>
    <s v="Hatley Technologies"/>
    <s v="PS3316+"/>
    <s v="Posiflex"/>
    <n v="1"/>
    <s v="Porvorim"/>
    <x v="1"/>
    <n v="38000"/>
    <s v="NVAR"/>
    <s v="Retail"/>
  </r>
  <r>
    <s v="EIE20-21/GST994"/>
    <s v="21.01.2021"/>
    <s v="Hatley Technologies"/>
    <s v="RP80USE"/>
    <s v="Rugtek"/>
    <n v="1"/>
    <s v="Porvorim"/>
    <x v="0"/>
    <n v="7750"/>
    <s v="NVAR"/>
    <s v="Retail"/>
  </r>
  <r>
    <s v="EIE20-21/GST1005"/>
    <s v="25.01.2021"/>
    <s v="Hatley Technologies"/>
    <s v="PS3316+"/>
    <s v="Posiflex"/>
    <n v="1"/>
    <s v="Porvorim"/>
    <x v="1"/>
    <n v="38000"/>
    <s v="NVAR"/>
    <s v="Retail"/>
  </r>
  <r>
    <s v="EIE20-21/GST1029"/>
    <s v="29.01.2021"/>
    <s v="Laxmi Enterprises"/>
    <s v="MSR MR2106U 3"/>
    <s v="Posiflex"/>
    <n v="2"/>
    <s v="Pernem"/>
    <x v="1"/>
    <n v="5832"/>
    <s v="EndCustomer"/>
    <s v="Retail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4">
  <r>
    <s v="OCS/JAN-21/08185"/>
    <d v="2021-01-04T00:00:00"/>
    <s v="N R Design Centre Pvt Ltd"/>
    <s v="CD3200BT"/>
    <s v="Rugtek"/>
    <n v="1"/>
    <s v="Kolkata"/>
    <x v="0"/>
    <n v="4200"/>
    <s v="EndCustomer"/>
    <s v="Retail"/>
  </r>
  <r>
    <s v="OCS/JAN-21/08404"/>
    <d v="2021-01-08T00:00:00"/>
    <s v="Clarion Computers Pvt Ltd"/>
    <s v="CD3200BT"/>
    <s v="Rugtek"/>
    <n v="10"/>
    <s v="Kolkata"/>
    <x v="0"/>
    <n v="42000"/>
    <s v="PVAR"/>
    <s v="Retail"/>
  </r>
  <r>
    <s v="OCS/JAN-21/08448"/>
    <d v="2021-01-09T00:00:00"/>
    <s v="Loharu Properties Pvt Ltd"/>
    <s v="RP-326"/>
    <s v="Rugtek"/>
    <n v="1"/>
    <s v="Kolkata"/>
    <x v="0"/>
    <n v="4200"/>
    <s v="EndCustomer"/>
    <s v="Retail"/>
  </r>
  <r>
    <s v="OCS/JAN-21/08532"/>
    <d v="2021-01-12T00:00:00"/>
    <s v="Software House"/>
    <s v="PS-3316E+ 4GB 128G SSD"/>
    <s v="Posiflex"/>
    <n v="1"/>
    <s v="Kolkata"/>
    <x v="1"/>
    <n v="35900"/>
    <s v="NVAR"/>
    <s v="Retail"/>
  </r>
  <r>
    <s v="OCS/JAN-21/08532"/>
    <d v="2021-01-12T00:00:00"/>
    <s v="Software House"/>
    <s v="Cr410b"/>
    <s v="Rugtek"/>
    <n v="1"/>
    <s v="Kolkata"/>
    <x v="0"/>
    <n v="2640"/>
    <s v="NVAR"/>
    <s v="Retail"/>
  </r>
  <r>
    <s v="OCS/JAN-21/08622"/>
    <d v="2021-01-14T00:00:00"/>
    <s v="Techxtra India"/>
    <s v="Pd-350ue-B"/>
    <s v="Posiflex"/>
    <n v="3"/>
    <s v="Guwahati"/>
    <x v="1"/>
    <n v="9750"/>
    <s v="EndCustomer"/>
    <s v="Retail"/>
  </r>
  <r>
    <s v="OCS/JAN-21/08622"/>
    <d v="2021-01-14T00:00:00"/>
    <s v="Techxtra India"/>
    <s v="Long Pole PD350U"/>
    <s v="Posiflex"/>
    <n v="3"/>
    <s v="Guwahati"/>
    <x v="1"/>
    <n v="1458"/>
    <s v="EndCustomer"/>
    <s v="Retail"/>
  </r>
  <r>
    <s v="OCS/JAN-21/08792"/>
    <d v="2021-01-18T00:00:00"/>
    <s v="Electro Services Pvt Ltd"/>
    <s v="RP-326"/>
    <s v="Rugtek"/>
    <n v="7"/>
    <s v="Kolkata"/>
    <x v="0"/>
    <n v="29400"/>
    <s v="PVAR"/>
    <s v="Retail"/>
  </r>
  <r>
    <s v="OCS/JAN-21/08792"/>
    <d v="2021-01-18T00:00:00"/>
    <s v="Electro Services Pvt Ltd"/>
    <s v="LS3000R"/>
    <s v="Rugtek"/>
    <n v="10"/>
    <s v="Kolkata"/>
    <x v="0"/>
    <n v="12500"/>
    <s v="PVAR"/>
    <s v="Retail"/>
  </r>
  <r>
    <s v="OCS/JAN-21/08873"/>
    <d v="2021-01-20T00:00:00"/>
    <s v="Tech Ridge Solutions Pvt Ltd"/>
    <s v="PP-8800 U"/>
    <s v="Posiflex"/>
    <n v="4"/>
    <s v="Kolkata"/>
    <x v="1"/>
    <n v="32960"/>
    <s v="NVAR"/>
    <s v="Retail"/>
  </r>
  <r>
    <s v="OCS/JAN-21/08873"/>
    <d v="2021-01-20T00:00:00"/>
    <s v="Tech Ridge Solutions Pvt Ltd"/>
    <s v="Pm-900W"/>
    <s v="Posiflex"/>
    <n v="4"/>
    <s v="Kolkata"/>
    <x v="1"/>
    <n v="12000"/>
    <s v="NVAR"/>
    <s v="Retail"/>
  </r>
  <r>
    <s v="OCS/JAN-21/08873"/>
    <d v="2021-01-20T00:00:00"/>
    <s v="Tech Ridge Solutions Pvt Ltd"/>
    <s v="Warranty Care Pack"/>
    <s v="Posiflex"/>
    <n v="4"/>
    <s v="Kolkata"/>
    <x v="1"/>
    <n v="10000"/>
    <s v="NVAR"/>
    <s v="Retail"/>
  </r>
  <r>
    <s v="OCS/JAN-21/08993"/>
    <d v="2021-01-22T00:00:00"/>
    <s v="Softnet Technoware Pvt Ltd"/>
    <s v="Cr410b"/>
    <s v="Rugtek"/>
    <n v="10"/>
    <s v="Bhubaneshwar"/>
    <x v="0"/>
    <n v="26400"/>
    <s v="PVAR"/>
    <s v="Retail"/>
  </r>
  <r>
    <s v="OCS/JAN-21/08993"/>
    <d v="2021-01-22T00:00:00"/>
    <s v="Softnet Technoware Pvt Ltd"/>
    <s v="LM-3210-B 9.7&quot;"/>
    <s v="Posiflex"/>
    <n v="1"/>
    <s v="Bhubaneshwar"/>
    <x v="1"/>
    <n v="9350"/>
    <s v="PVAR"/>
    <s v="Retail"/>
  </r>
  <r>
    <s v="OCS/JAN-21/08993"/>
    <d v="2021-01-22T00:00:00"/>
    <s v="Softnet Technoware Pvt Ltd"/>
    <s v="HS-2414W-3A"/>
    <s v="Posiflex"/>
    <n v="1"/>
    <s v="Bhubaneshwar"/>
    <x v="1"/>
    <n v="46500"/>
    <s v="PVAR"/>
    <s v="Retail"/>
  </r>
  <r>
    <s v="OCS/JAN-21/08993"/>
    <d v="2021-01-22T00:00:00"/>
    <s v="Softnet Technoware Pvt Ltd"/>
    <s v="Sata 500GB 2.5&quot; Slim"/>
    <s v="Posiflex"/>
    <n v="1"/>
    <s v="Bhubaneshwar"/>
    <x v="1"/>
    <n v="0"/>
    <s v="PVAR"/>
    <s v="Retail"/>
  </r>
  <r>
    <s v="OCS/JAN-21/09067"/>
    <d v="2021-01-25T00:00:00"/>
    <s v="Shiva International"/>
    <s v="RP-80USe"/>
    <s v="Rugtek"/>
    <n v="2"/>
    <s v="Kolkata"/>
    <x v="0"/>
    <n v="12000"/>
    <s v="EndCustomer"/>
    <s v="Retail"/>
  </r>
  <r>
    <s v="OCS/JAN-21/09090"/>
    <d v="2021-01-25T00:00:00"/>
    <s v="Canny Pos Inc"/>
    <s v="RP-80USe"/>
    <s v="Rugtek"/>
    <n v="3"/>
    <s v="Bangalore"/>
    <x v="2"/>
    <n v="18000"/>
    <s v="PVAR"/>
    <s v="Retail"/>
  </r>
  <r>
    <s v="OCS/JAN-21/09143"/>
    <d v="2021-01-27T00:00:00"/>
    <s v="Software House"/>
    <s v="Posiflex XT-4015 15&quot;"/>
    <s v="Posiflex"/>
    <n v="2"/>
    <s v="Kolkata"/>
    <x v="1"/>
    <n v="112000"/>
    <s v="NVAR"/>
    <s v="Retail"/>
  </r>
  <r>
    <s v="OCS/JAN-21/09143"/>
    <d v="2021-01-27T00:00:00"/>
    <s v="Software House"/>
    <s v="Win 10 Iot (Vl)"/>
    <s v="Posiflex"/>
    <n v="2"/>
    <s v="Kolkata"/>
    <x v="1"/>
    <n v="10500"/>
    <s v="NVAR"/>
    <s v="Retail"/>
  </r>
  <r>
    <s v="OCS/JAN-21/09190"/>
    <d v="2021-01-28T00:00:00"/>
    <s v="Softnet Technoware Pvt Ltd"/>
    <s v="LM-3210-B 9.7&quot;"/>
    <s v="Posiflex"/>
    <n v="1"/>
    <s v="Bhubaneshwar"/>
    <x v="1"/>
    <n v="9350"/>
    <s v="PVAR"/>
    <s v="Retail"/>
  </r>
  <r>
    <s v="OCS/JAN-21/09217"/>
    <d v="2021-01-29T00:00:00"/>
    <s v="Softnet Technoware Pvt Ltd"/>
    <s v="HS-2414W-3A"/>
    <s v="Posiflex"/>
    <n v="5"/>
    <s v="Bhubaneshwar"/>
    <x v="1"/>
    <n v="232500"/>
    <s v="PVAR"/>
    <s v="Retail"/>
  </r>
  <r>
    <s v="OCS/JAN-21/09217"/>
    <d v="2021-01-29T00:00:00"/>
    <s v="Softnet Technoware Pvt Ltd"/>
    <s v="Warranty Charges"/>
    <s v="Posiflex"/>
    <n v="5"/>
    <s v="Bhubaneshwar"/>
    <x v="1"/>
    <n v="12500"/>
    <s v="PVAR"/>
    <s v="Retail"/>
  </r>
  <r>
    <s v="OCS/JAN-21/09286"/>
    <d v="2021-01-30T00:00:00"/>
    <s v="Clarion Computers Pvt Ltd"/>
    <s v="LS3000R"/>
    <s v="Rugtek"/>
    <n v="50"/>
    <s v="Kolkata"/>
    <x v="0"/>
    <n v="62500"/>
    <s v="PVAR"/>
    <s v="Retail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5">
  <r>
    <s v="MHMU2021TI00499"/>
    <d v="2021-01-02T00:00:00"/>
    <s v="General Technologies"/>
    <s v="Ps-3316E-Plus/64Gb Ssd/4G Ddr3L"/>
    <s v="Posiflex "/>
    <n v="3"/>
    <s v="Mumbai"/>
    <x v="0"/>
    <n v="105600"/>
    <s v="NVAR"/>
    <s v="Retail"/>
  </r>
  <r>
    <s v="MHMU2021TI00501"/>
    <d v="2021-01-02T00:00:00"/>
    <s v="Ravi Pickles &amp; Spices India Pvt.Ltd"/>
    <s v="Pp8800U-B"/>
    <s v="Posiflex "/>
    <n v="2"/>
    <s v="Aurangabad"/>
    <x v="0"/>
    <n v="18500"/>
    <s v="EndCustomer"/>
    <s v="Retail"/>
  </r>
  <r>
    <s v="MHMU2021TI00503"/>
    <d v="2021-01-04T00:00:00"/>
    <s v="Het Consultancy-Dr"/>
    <s v="Cr410B"/>
    <s v="Rugtek"/>
    <n v="2"/>
    <s v="Ahemdabad "/>
    <x v="1"/>
    <n v="4500"/>
    <s v="NVAR"/>
    <s v="Retail"/>
  </r>
  <r>
    <s v="MHMU2021TI00504"/>
    <d v="2021-01-04T00:00:00"/>
    <s v="Sarvadnya Infosolutions Pvt Ltd"/>
    <s v="RP326"/>
    <s v="Rugtek"/>
    <n v="2"/>
    <s v="Pune"/>
    <x v="2"/>
    <n v="8500"/>
    <s v="NVAR"/>
    <s v="Retail"/>
  </r>
  <r>
    <s v="MHMU2021TI00505"/>
    <d v="2021-01-04T00:00:00"/>
    <s v="Shree Feedstuffs Pvt Ltd"/>
    <s v="Ls3000 R 1D"/>
    <s v="Rugtek"/>
    <n v="1"/>
    <s v="Mumbai"/>
    <x v="3"/>
    <n v="1250"/>
    <s v="EndCustomer"/>
    <s v="Retail"/>
  </r>
  <r>
    <s v="MHMU2021TI00505"/>
    <d v="2021-01-04T00:00:00"/>
    <s v="Shree Feedstuffs Pvt Ltd"/>
    <s v="Stand for CD3200U"/>
    <s v="Rugtek"/>
    <n v="1"/>
    <s v="Mumbai"/>
    <x v="3"/>
    <n v="250"/>
    <s v="EndCustomer"/>
    <s v="Retail"/>
  </r>
  <r>
    <s v="MHMU2021TI00505"/>
    <d v="2021-01-04T00:00:00"/>
    <s v="Shree Feedstuffs Pvt Ltd"/>
    <s v="Cr4000"/>
    <s v="Posiflex "/>
    <n v="1"/>
    <s v="Mumbai"/>
    <x v="0"/>
    <n v="4425"/>
    <s v="EndCustomer"/>
    <s v="Retail"/>
  </r>
  <r>
    <s v="MHMU2021TI00507"/>
    <d v="2021-01-05T00:00:00"/>
    <s v="Pos - Desk Technologies"/>
    <s v="RP326"/>
    <s v="Rugtek"/>
    <n v="1"/>
    <s v="Pune"/>
    <x v="2"/>
    <n v="4250"/>
    <s v="NVAR"/>
    <s v="Retail"/>
  </r>
  <r>
    <s v="MHMU2021TI00508"/>
    <d v="2021-01-05T00:00:00"/>
    <s v="Anita Mahavir Champawat"/>
    <s v="Rp80 Usb"/>
    <s v="Rugtek"/>
    <n v="1"/>
    <s v="Mumbai"/>
    <x v="3"/>
    <n v="6600"/>
    <s v="EndCustomer"/>
    <s v="Retail"/>
  </r>
  <r>
    <s v="MHMU2021TI00510"/>
    <d v="2021-01-06T00:00:00"/>
    <s v="Menson (India) Pvt Ltd"/>
    <s v="Ps-3316E-Plus/64Gb Ssd/4G"/>
    <s v="Posiflex "/>
    <n v="1"/>
    <s v="Mumbai"/>
    <x v="0"/>
    <n v="35200"/>
    <s v="NVAR"/>
    <s v="Retail"/>
  </r>
  <r>
    <s v="MHMU2021TI00511"/>
    <d v="2021-01-06T00:00:00"/>
    <s v="The Momo Panda"/>
    <s v="Ps-3316E-Plus,128Gb Ssd,4G"/>
    <s v="Posiflex "/>
    <n v="1"/>
    <s v="Pune"/>
    <x v="4"/>
    <n v="35900"/>
    <s v="EndCustomer"/>
    <s v="Retail"/>
  </r>
  <r>
    <s v="MHMU2021TI00512"/>
    <d v="2021-01-06T00:00:00"/>
    <s v="The Momo Panda"/>
    <s v="Ps-3316E-Plus,128Gb Ssd,4G"/>
    <s v="Posiflex "/>
    <n v="1"/>
    <s v="Pune"/>
    <x v="4"/>
    <n v="35900"/>
    <s v="EndCustomer"/>
    <s v="Retail"/>
  </r>
  <r>
    <s v="MHMU2021TI00513"/>
    <d v="2021-01-06T00:00:00"/>
    <s v="V 5 Infotech Private Limited"/>
    <s v="Ps-3316E-Plus,128Gb Ssd,4G"/>
    <s v="Posiflex "/>
    <n v="3"/>
    <s v="Mumbai"/>
    <x v="0"/>
    <n v="107700"/>
    <s v="NVAR"/>
    <s v="Retail"/>
  </r>
  <r>
    <s v="MHMU2021TI00513"/>
    <d v="2021-01-06T00:00:00"/>
    <s v="V 5 Infotech Private Limited"/>
    <s v="Cr410B"/>
    <s v="Rugtek"/>
    <n v="1"/>
    <s v="Mumbai"/>
    <x v="3"/>
    <n v="2250"/>
    <s v="NVAR"/>
    <s v="Retail"/>
  </r>
  <r>
    <s v="MHMU2021TI00515"/>
    <d v="2021-01-07T00:00:00"/>
    <s v="New Gen"/>
    <s v="Rp80Puse"/>
    <s v="Rugtek"/>
    <n v="1"/>
    <s v="Mumbai"/>
    <x v="3"/>
    <n v="6600"/>
    <s v="NVAR"/>
    <s v="Retail"/>
  </r>
  <r>
    <s v="MHMU2021TI00516"/>
    <d v="2021-01-07T00:00:00"/>
    <s v=" Softroniczs services"/>
    <s v="Ps-3316E-Plus,128Gb Ssd,4G"/>
    <s v="Posiflex "/>
    <n v="1"/>
    <s v="Mumbai"/>
    <x v="0"/>
    <n v="35900"/>
    <s v="NVAR"/>
    <s v="Retail"/>
  </r>
  <r>
    <s v="MHMU2021TI00517"/>
    <d v="2021-01-07T00:00:00"/>
    <s v="Occasion's personal chef"/>
    <s v="Rp80Puse Usb_x000a_"/>
    <s v="Rugtek"/>
    <n v="1"/>
    <s v="Mumbai"/>
    <x v="3"/>
    <n v="6600"/>
    <s v="EndCustomer"/>
    <s v="Retail"/>
  </r>
  <r>
    <s v="MHMU2021TI00518"/>
    <d v="2021-01-08T00:00:00"/>
    <s v="Burhani Computer"/>
    <s v="Pd-340Ue-B"/>
    <s v="Posiflex "/>
    <n v="2"/>
    <s v="Mazgaon"/>
    <x v="0"/>
    <n v="6800"/>
    <s v="NVAR"/>
    <s v="Retail"/>
  </r>
  <r>
    <s v="MHMU2021TI00518"/>
    <d v="2021-01-08T00:00:00"/>
    <s v="Burhani Computer"/>
    <s v="Long Pole Pd-350 Series"/>
    <s v="Posiflex "/>
    <n v="2"/>
    <s v="Mazgaon"/>
    <x v="0"/>
    <n v="972"/>
    <s v="NVAR"/>
    <s v="Retail"/>
  </r>
  <r>
    <s v="MHMU2021TI00519"/>
    <d v="2021-01-09T00:00:00"/>
    <s v="Salesups Technologies"/>
    <s v="Rp80 Usb"/>
    <s v="Rugtek"/>
    <n v="1"/>
    <s v="Mumbai"/>
    <x v="3"/>
    <n v="6600"/>
    <s v="NVAR"/>
    <s v="Retail"/>
  </r>
  <r>
    <s v="MHMU2021TI00520"/>
    <d v="2021-01-09T00:00:00"/>
    <s v="AMS Impex"/>
    <s v="Lm-3210-B"/>
    <s v="Posiflex "/>
    <n v="5"/>
    <s v="Mumbai"/>
    <x v="0"/>
    <n v="46750"/>
    <s v="NVAR"/>
    <s v="Retail"/>
  </r>
  <r>
    <s v="MHMU2021TI00521"/>
    <d v="2021-01-11T00:00:00"/>
    <s v="Jai Shree Ganesh Enterprises"/>
    <s v="Rp80Puse"/>
    <s v="Rugtek"/>
    <n v="5"/>
    <s v="Mumbai"/>
    <x v="3"/>
    <n v="33000"/>
    <s v="EndCustomer"/>
    <s v="Retail"/>
  </r>
  <r>
    <s v="MHMU2021TI00522"/>
    <d v="2021-01-11T00:00:00"/>
    <s v="Posiflex Technology (India) Pvt Ltd- Dr"/>
    <s v="Cr4000"/>
    <s v="Posiflex "/>
    <n v="3"/>
    <s v="Bangalore"/>
    <x v="5"/>
    <n v="0"/>
    <s v="Vendor"/>
    <s v="Retail"/>
  </r>
  <r>
    <s v="MHMU2021TI00523"/>
    <d v="2021-01-11T00:00:00"/>
    <s v="Soft Track Solution"/>
    <s v="Pp8800U-B"/>
    <s v="Posiflex "/>
    <n v="4"/>
    <s v="Mumbai"/>
    <x v="0"/>
    <n v="37000"/>
    <s v="NVAR"/>
    <s v="Retail"/>
  </r>
  <r>
    <s v="MHMU2021TI00523"/>
    <d v="2021-01-11T00:00:00"/>
    <s v="Soft Track Solution"/>
    <s v="Cd-3200Bt"/>
    <s v="Rugtek"/>
    <n v="2"/>
    <s v="Mumbai"/>
    <x v="3"/>
    <n v="7800"/>
    <s v="NVAR"/>
    <s v="Retail"/>
  </r>
  <r>
    <s v="MHMU2021TI00524"/>
    <d v="2021-01-11T00:00:00"/>
    <s v="Om computer Networks"/>
    <s v="Rp80Puse"/>
    <s v="Rugtek"/>
    <n v="1"/>
    <s v="Delhi"/>
    <x v="6"/>
    <n v="6600"/>
    <s v="NVAR"/>
    <s v="Retail"/>
  </r>
  <r>
    <s v="MHMU2021TI00525"/>
    <d v="2021-01-11T00:00:00"/>
    <s v="Viraj Automation Technology Company"/>
    <s v="RP326"/>
    <s v="Rugtek"/>
    <n v="1"/>
    <s v="Mumbai"/>
    <x v="3"/>
    <n v="4250"/>
    <s v="NVAR"/>
    <s v="Retail"/>
  </r>
  <r>
    <s v="MHMU2021TI00526"/>
    <d v="2021-01-12T00:00:00"/>
    <s v="Harsha Enterprises"/>
    <s v="Cd-3200Bt"/>
    <s v="Rugtek"/>
    <n v="1"/>
    <s v="Mumbai"/>
    <x v="3"/>
    <n v="3900"/>
    <s v="NVAR"/>
    <s v="Retail"/>
  </r>
  <r>
    <s v="MHMU2021TI00527"/>
    <d v="2021-01-13T00:00:00"/>
    <s v="Mahavir Sweets &amp; Farsan"/>
    <s v="Stand for CD3200U"/>
    <s v="Posiflex "/>
    <n v="1"/>
    <s v="Mumbai"/>
    <x v="0"/>
    <n v="250"/>
    <s v="EndCustomer"/>
    <s v="Retail"/>
  </r>
  <r>
    <s v="MHMU2021TI00528"/>
    <d v="2021-01-13T00:00:00"/>
    <s v="R.P.Trading Co."/>
    <s v="Cd-3200Bt"/>
    <s v="Rugtek"/>
    <n v="2"/>
    <s v="Mumbai"/>
    <x v="3"/>
    <n v="7800"/>
    <s v="NVAR"/>
    <s v="Retail"/>
  </r>
  <r>
    <s v="MHMU2021TI00530"/>
    <d v="2021-01-14T00:00:00"/>
    <s v="Jai Shree Ganesh Enterprises"/>
    <s v="Rp80Puse"/>
    <s v="Rugtek"/>
    <n v="5"/>
    <s v="Thane"/>
    <x v="3"/>
    <n v="33000"/>
    <s v="EndCustomer"/>
    <s v="Retail"/>
  </r>
  <r>
    <s v="MHMU2021TI00531"/>
    <d v="2021-01-14T00:00:00"/>
    <s v="Milkom Trading"/>
    <s v="Rp80 Usb"/>
    <s v="Rugtek"/>
    <n v="1"/>
    <s v="Mumbai"/>
    <x v="3"/>
    <n v="6600"/>
    <s v="EndCustomer"/>
    <s v="Retail"/>
  </r>
  <r>
    <s v="MHMU2021TI00532"/>
    <d v="2021-01-15T00:00:00"/>
    <s v="Retail Customer (Unregistered)"/>
    <s v="RP326"/>
    <s v="Rugtek"/>
    <n v="1"/>
    <s v="Mumbai"/>
    <x v="3"/>
    <n v="4250"/>
    <s v="EndCustomer"/>
    <s v="Retail"/>
  </r>
  <r>
    <s v="MHMU2021TI00533"/>
    <d v="2021-01-15T00:00:00"/>
    <s v="Shailesh Computers &amp; Tutors"/>
    <s v="Cr410B"/>
    <s v="Rugtek"/>
    <n v="1"/>
    <s v="Mumbai"/>
    <x v="3"/>
    <n v="2250"/>
    <s v="EndCustomer"/>
    <s v="Retail"/>
  </r>
  <r>
    <s v="MHMU2021TI00533"/>
    <d v="2021-01-15T00:00:00"/>
    <s v="Shailesh Computers &amp; Tutors"/>
    <s v="RP326"/>
    <s v="Rugtek"/>
    <n v="1"/>
    <s v="Mumbai"/>
    <x v="3"/>
    <n v="4250"/>
    <s v="EndCustomer"/>
    <s v="Retail"/>
  </r>
  <r>
    <s v="MHMU2021TI00533"/>
    <d v="2021-01-15T00:00:00"/>
    <s v="Shailesh Computers &amp; Tutors"/>
    <s v="Ls3000 R 1D"/>
    <s v="Rugtek"/>
    <n v="1"/>
    <s v="Mumbai"/>
    <x v="3"/>
    <n v="1250"/>
    <s v="EndCustomer"/>
    <s v="Retail"/>
  </r>
  <r>
    <s v="MHMU2021TI00533"/>
    <d v="2021-01-15T00:00:00"/>
    <s v="Shailesh Computers &amp; Tutors"/>
    <s v="Stand for CD3200U"/>
    <s v="Rugtek"/>
    <n v="1"/>
    <s v="Mumbai"/>
    <x v="3"/>
    <n v="250"/>
    <s v="EndCustomer"/>
    <s v="Retail"/>
  </r>
  <r>
    <s v="MHMU2021TI00534"/>
    <d v="2021-01-15T00:00:00"/>
    <s v="Connectivity"/>
    <s v="Ps-3316E-Plus/64Gb Ssd/4G"/>
    <s v="Posiflex "/>
    <n v="4"/>
    <s v="Mumbai"/>
    <x v="0"/>
    <n v="140800"/>
    <s v="EndCustomer"/>
    <s v="Retail"/>
  </r>
  <r>
    <s v="MHMU2021TI00534"/>
    <d v="2021-01-15T00:00:00"/>
    <s v="Connectivity"/>
    <s v="Sa-105Z-B"/>
    <s v="Posiflex "/>
    <n v="3"/>
    <s v="Mumbai"/>
    <x v="0"/>
    <n v="6750"/>
    <s v="EndCustomer"/>
    <s v="Retail"/>
  </r>
  <r>
    <s v="MHMU2021TI00534"/>
    <d v="2021-01-15T00:00:00"/>
    <s v="Connectivity"/>
    <s v="Mr-2106U-3"/>
    <s v="Posiflex "/>
    <n v="3"/>
    <s v="Mumbai"/>
    <x v="0"/>
    <n v="8100"/>
    <s v="EndCustomer"/>
    <s v="Retail"/>
  </r>
  <r>
    <s v="MHMU2021TI00535"/>
    <d v="2021-01-15T00:00:00"/>
    <s v="Retail Customer (Unregistered)"/>
    <s v="Ls3000 R 1D"/>
    <s v="Rugtek"/>
    <n v="1"/>
    <s v="Mumbai"/>
    <x v="3"/>
    <n v="1250"/>
    <s v="EndCustomer"/>
    <s v="Retail"/>
  </r>
  <r>
    <s v="MHMU2021TI00536"/>
    <d v="2021-01-15T00:00:00"/>
    <s v="Timezone Entertainment Pvt Ltd"/>
    <s v="Xt4015 (Core I3)"/>
    <s v="Posiflex "/>
    <n v="3"/>
    <s v="Mumbai"/>
    <x v="0"/>
    <n v="161100"/>
    <s v="EndCustomer"/>
    <s v="Retail"/>
  </r>
  <r>
    <s v="MHMU2021TI00536"/>
    <d v="2021-01-15T00:00:00"/>
    <s v="Timezone Entertainment Pvt Ltd"/>
    <s v="Lm-3210-B"/>
    <s v="Posiflex "/>
    <n v="2"/>
    <s v="Mumbai"/>
    <x v="0"/>
    <n v="18700"/>
    <s v="EndCustomer"/>
    <s v="Retail"/>
  </r>
  <r>
    <s v="MHMU2021TI00536"/>
    <d v="2021-01-15T00:00:00"/>
    <s v="Timezone Entertainment Pvt Ltd"/>
    <s v="Rp80 Usb"/>
    <s v="Rugtek"/>
    <n v="3"/>
    <s v="Mumbai"/>
    <x v="3"/>
    <n v="19800"/>
    <s v="EndCustomer"/>
    <s v="Retail"/>
  </r>
  <r>
    <s v="MHMU2021TI00536"/>
    <d v="2021-01-15T00:00:00"/>
    <s v="Timezone Entertainment Pvt Ltd"/>
    <s v="Cr410B"/>
    <s v="Rugtek"/>
    <n v="3"/>
    <s v="Mumbai"/>
    <x v="3"/>
    <n v="6750"/>
    <s v="EndCustomer"/>
    <s v="Retail"/>
  </r>
  <r>
    <s v="MHMU2021TI00536"/>
    <d v="2021-01-15T00:00:00"/>
    <s v="Timezone Entertainment Pvt Ltd"/>
    <s v="Sa-105Z-B"/>
    <s v="Posiflex "/>
    <n v="3"/>
    <s v="Mumbai"/>
    <x v="0"/>
    <n v="6750"/>
    <s v="EndCustomer"/>
    <s v="Retail"/>
  </r>
  <r>
    <s v="MHMU2021TI00538"/>
    <d v="2021-01-16T00:00:00"/>
    <s v="Shailesh Computers &amp; Tutors"/>
    <s v="Cr410B"/>
    <s v="Rugtek"/>
    <n v="1"/>
    <s v="Mumbai"/>
    <x v="3"/>
    <n v="2250"/>
    <s v="EndCustomer"/>
    <s v="Retail"/>
  </r>
  <r>
    <s v="MHMU2021TI00538"/>
    <d v="2021-01-16T00:00:00"/>
    <s v="Shailesh Computers &amp; Tutors"/>
    <s v="RP326"/>
    <s v="Rugtek"/>
    <n v="1"/>
    <s v="Mumbai"/>
    <x v="3"/>
    <n v="4250"/>
    <s v="EndCustomer"/>
    <s v="Retail"/>
  </r>
  <r>
    <s v="MHMU2021TI00538"/>
    <d v="2021-01-16T00:00:00"/>
    <s v="Shailesh Computers &amp; Tutors"/>
    <s v="Ls3000 R 1D"/>
    <s v="Rugtek"/>
    <n v="1"/>
    <s v="Mumbai"/>
    <x v="3"/>
    <n v="1250"/>
    <s v="EndCustomer"/>
    <s v="Retail"/>
  </r>
  <r>
    <s v="MHMU2021TI00538"/>
    <d v="2021-01-16T00:00:00"/>
    <s v="Shailesh Computers &amp; Tutors"/>
    <s v="Stand for CD3200U"/>
    <s v="Rugtek"/>
    <n v="1"/>
    <s v="Mumbai"/>
    <x v="3"/>
    <n v="250"/>
    <s v="EndCustomer"/>
    <s v="Retail"/>
  </r>
  <r>
    <s v="MHMU2021TI00539"/>
    <d v="2021-01-16T00:00:00"/>
    <s v="Postronix Solutions Pvt Ltd"/>
    <s v="Cr410B"/>
    <s v="Rugtek"/>
    <n v="12"/>
    <s v="Mumbai"/>
    <x v="3"/>
    <n v="27000"/>
    <s v="NVAR"/>
    <s v="Retail"/>
  </r>
  <r>
    <s v="MHMU2021TI00540"/>
    <d v="2021-01-19T00:00:00"/>
    <s v="Am Retail &amp; Technology"/>
    <s v="Xt4015 (Core I3)"/>
    <s v="Posiflex "/>
    <n v="5"/>
    <s v="Pune"/>
    <x v="4"/>
    <n v="268500"/>
    <s v="NVAR"/>
    <s v="Retail"/>
  </r>
  <r>
    <s v="MHMU2021TI00541"/>
    <d v="2021-01-20T00:00:00"/>
    <s v="Multisoft"/>
    <s v="Ls3000 R 1D"/>
    <s v="Rugtek"/>
    <n v="1"/>
    <s v="Mumbai"/>
    <x v="3"/>
    <n v="1250"/>
    <s v="NVAR"/>
    <s v="Retail"/>
  </r>
  <r>
    <s v="MHMU2021TI00542"/>
    <d v="2021-01-20T00:00:00"/>
    <s v="Neo Planet System"/>
    <s v="Ls3000 R 1D"/>
    <s v="Rugtek"/>
    <n v="8"/>
    <s v="Mumbai"/>
    <x v="3"/>
    <n v="10000"/>
    <s v="NVAR"/>
    <s v="Retail"/>
  </r>
  <r>
    <s v="MHMU2021TI00542"/>
    <d v="2021-01-20T00:00:00"/>
    <s v="Neo Planet System"/>
    <s v="Stand for CD3200U"/>
    <s v="Rugtek"/>
    <n v="8"/>
    <s v="Mumbai"/>
    <x v="3"/>
    <n v="2000"/>
    <s v="NVAR"/>
    <s v="Retail"/>
  </r>
  <r>
    <s v="MHMU2021TI00543"/>
    <d v="2021-01-20T00:00:00"/>
    <s v="Gaze It Solutions Pvt Ltd"/>
    <s v="Ls3000 R 1D"/>
    <s v="Rugtek"/>
    <n v="2"/>
    <s v="Pune"/>
    <x v="2"/>
    <n v="2500"/>
    <s v="PVAR"/>
    <s v="Retail"/>
  </r>
  <r>
    <s v="MHMU2021TI00543"/>
    <d v="2021-01-20T00:00:00"/>
    <s v="Gaze It Solutions Pvt Ltd"/>
    <s v="RP326"/>
    <s v="Rugtek"/>
    <n v="1"/>
    <s v="Pune"/>
    <x v="2"/>
    <n v="4250"/>
    <s v="PVAR"/>
    <s v="Retail"/>
  </r>
  <r>
    <s v="MHMU2021TI00544"/>
    <d v="2021-01-20T00:00:00"/>
    <s v="Postronix Solutions Pvt Ltd"/>
    <s v="Cr410B"/>
    <s v="Rugtek"/>
    <n v="1"/>
    <s v="Mumbai"/>
    <x v="3"/>
    <n v="2250"/>
    <s v="NVAR"/>
    <s v="Retail"/>
  </r>
  <r>
    <s v="MHMU2021TI00545"/>
    <d v="2021-01-20T00:00:00"/>
    <s v="Riddhi Siddhi Computers-Grant Rd"/>
    <s v="Xt4015 (Core I3)"/>
    <s v="Posiflex "/>
    <n v="1"/>
    <s v="Mumbai"/>
    <x v="0"/>
    <n v="53700"/>
    <s v="AVAR"/>
    <s v="Retail"/>
  </r>
  <r>
    <s v="MHMU2021TI00545"/>
    <d v="2021-01-20T00:00:00"/>
    <s v="Riddhi Siddhi Computers-Grant Rd"/>
    <s v="Cr4000"/>
    <s v="Posiflex "/>
    <n v="1"/>
    <s v="Mumbai"/>
    <x v="0"/>
    <n v="4425"/>
    <s v="AVAR"/>
    <s v="Retail"/>
  </r>
  <r>
    <s v="MHMU2021TI00546"/>
    <d v="2021-01-20T00:00:00"/>
    <s v="Am Retail &amp; Technology"/>
    <s v="Xt4015 (Core I3)"/>
    <s v="Posiflex "/>
    <n v="3"/>
    <s v="Pune"/>
    <x v="4"/>
    <n v="161100"/>
    <s v="NVAR"/>
    <s v="Retail"/>
  </r>
  <r>
    <s v="MHMU2021TI00547"/>
    <d v="2021-01-20T00:00:00"/>
    <s v="The Avenue"/>
    <s v="Ps-3316E-Plus/64Gb Ssd/4G"/>
    <s v="Posiflex "/>
    <n v="5"/>
    <s v="Mumbai"/>
    <x v="0"/>
    <n v="176000"/>
    <s v="EndCustomer"/>
    <s v="Retail"/>
  </r>
  <r>
    <s v="MHMU2021TI00547"/>
    <d v="2021-01-20T00:00:00"/>
    <s v="The Avenue"/>
    <s v="Cr410B"/>
    <s v="Rugtek"/>
    <n v="1"/>
    <s v="Mumbai"/>
    <x v="3"/>
    <n v="2250"/>
    <s v="EndCustomer"/>
    <s v="Retail"/>
  </r>
  <r>
    <s v="MHMU2021TI00550"/>
    <d v="2021-01-22T00:00:00"/>
    <s v="Netgen Hitech Solutions LLP"/>
    <s v="Ps-3316E-Plus/64Gb Ssd/4G"/>
    <s v="Posiflex "/>
    <n v="3"/>
    <s v="Mumbai"/>
    <x v="0"/>
    <n v="105600"/>
    <s v="NVAR"/>
    <s v="Retail"/>
  </r>
  <r>
    <s v="MHMU2021TI00552"/>
    <d v="2021-01-22T00:00:00"/>
    <s v="Postronix Solutions Pvt Ltd"/>
    <s v="Ps-3316E-Plus/64Gb Ssd/4G"/>
    <s v="Posiflex "/>
    <n v="1"/>
    <s v="Mumbai"/>
    <x v="0"/>
    <n v="35200"/>
    <s v="NVAR"/>
    <s v="Retail"/>
  </r>
  <r>
    <s v="MHMU2021TI00552"/>
    <d v="2021-01-22T00:00:00"/>
    <s v="Postronix Solutions Pvt Ltd"/>
    <s v="Rp80Puse"/>
    <s v="Rugtek"/>
    <n v="1"/>
    <s v="Mumbai"/>
    <x v="3"/>
    <n v="6600"/>
    <s v="NVAR"/>
    <s v="Retail"/>
  </r>
  <r>
    <s v="MHMU2021TI00552"/>
    <d v="2021-01-22T00:00:00"/>
    <s v="Postronix Solutions Pvt Ltd"/>
    <s v="Cr410B"/>
    <s v="Rugtek"/>
    <n v="1"/>
    <s v="Mumbai"/>
    <x v="3"/>
    <n v="2250"/>
    <s v="NVAR"/>
    <s v="Retail"/>
  </r>
  <r>
    <s v="MHMU2021TI00553"/>
    <d v="2021-01-22T00:00:00"/>
    <s v="Semnox Solutions Pvt Ltd-Dr"/>
    <s v="PD­360UE­B "/>
    <s v="Posiflex "/>
    <n v="30"/>
    <s v="Bangalore"/>
    <x v="7"/>
    <n v="97500"/>
    <s v="EndCustomer"/>
    <s v="Retail"/>
  </r>
  <r>
    <s v="MHMU2021TI00553"/>
    <d v="2021-01-22T00:00:00"/>
    <s v="Semnox Solutions Pvt Ltd-Dr"/>
    <s v="Cr410B"/>
    <s v="Rugtek"/>
    <n v="30"/>
    <s v="Bangalore"/>
    <x v="8"/>
    <n v="67500"/>
    <s v="EndCustomer"/>
    <s v="Retail"/>
  </r>
  <r>
    <s v="MHMU2021TI00553"/>
    <d v="2021-01-22T00:00:00"/>
    <s v="Semnox Solutions Pvt Ltd-Dr"/>
    <s v="Rp80 Usb"/>
    <s v="Rugtek"/>
    <n v="30"/>
    <s v="Bangalore"/>
    <x v="8"/>
    <n v="198000"/>
    <s v="EndCustomer"/>
    <s v="Retail"/>
  </r>
  <r>
    <s v="MHMU2021TI00554"/>
    <d v="2021-01-22T00:00:00"/>
    <s v="Status Sales_x000d__x000a_"/>
    <s v="BP-03"/>
    <s v="Rugtek"/>
    <n v="20"/>
    <s v="Pune"/>
    <x v="2"/>
    <n v="110000"/>
    <s v="NVAR"/>
    <s v="Retail"/>
  </r>
  <r>
    <s v="MHMU2021TI00556"/>
    <d v="2021-01-25T00:00:00"/>
    <s v="Softcuit"/>
    <s v="BP-03"/>
    <s v="Rugtek"/>
    <n v="1"/>
    <s v="Mumbai"/>
    <x v="3"/>
    <n v="5500"/>
    <s v="NVAR"/>
    <s v="Retail"/>
  </r>
  <r>
    <s v="MHMU2021TI00557"/>
    <d v="2021-01-25T00:00:00"/>
    <s v="Jai Shree Ganesh Enterprises"/>
    <s v="Rp80 Usb"/>
    <s v="Rugtek"/>
    <n v="2"/>
    <s v="Mumbai"/>
    <x v="3"/>
    <n v="13200"/>
    <s v="EndCustomer"/>
    <s v="Retail"/>
  </r>
  <r>
    <s v="MHMU2021TI00558"/>
    <d v="2021-01-25T00:00:00"/>
    <s v="Postronix Solutions Pvt Ltd"/>
    <s v="Cr410B"/>
    <s v="Rugtek"/>
    <n v="1"/>
    <s v="Mumbai"/>
    <x v="3"/>
    <n v="2250"/>
    <s v="NVAR"/>
    <s v="Retail"/>
  </r>
  <r>
    <s v="MHMU2021TI00559"/>
    <d v="2021-01-25T00:00:00"/>
    <s v="Darshan Enterprises"/>
    <s v="Cr410B"/>
    <s v="Rugtek"/>
    <n v="1"/>
    <s v="Mumbai"/>
    <x v="3"/>
    <n v="2250"/>
    <s v="EndCustomer"/>
    <s v="Retail"/>
  </r>
  <r>
    <s v="MHMU2021TI00560"/>
    <d v="2021-01-27T00:00:00"/>
    <s v="Anita Mahavir Champawat"/>
    <s v="RP326"/>
    <s v="Rugtek"/>
    <n v="1"/>
    <s v="Mumbai"/>
    <x v="3"/>
    <n v="4250"/>
    <s v="EndCustomer"/>
    <s v="Retail"/>
  </r>
  <r>
    <s v="MHMU2021TI00561"/>
    <d v="2021-01-27T00:00:00"/>
    <s v="Punjab Sind Dairy Products Pvt Ltd"/>
    <s v="Ps-3316E-Plus/64Gb Ssd/4G"/>
    <s v="Posiflex "/>
    <n v="1"/>
    <s v="Mumbai"/>
    <x v="0"/>
    <n v="35200"/>
    <s v="EndCustomer"/>
    <s v="Retail"/>
  </r>
  <r>
    <s v="MHMU2021TI00561"/>
    <d v="2021-01-27T00:00:00"/>
    <s v="Punjab Sind Dairy Products Pvt Ltd"/>
    <s v="Cr4000"/>
    <s v="Posiflex "/>
    <n v="1"/>
    <s v="Mumbai"/>
    <x v="0"/>
    <n v="4425"/>
    <s v="EndCustomer"/>
    <s v="Retail"/>
  </r>
  <r>
    <s v="MHMU2021TI00561"/>
    <d v="2021-01-27T00:00:00"/>
    <s v="Punjab Sind Dairy Products Pvt Ltd"/>
    <s v="Cd-3200Bt"/>
    <s v="Rugtek"/>
    <n v="1"/>
    <s v="Mumbai"/>
    <x v="3"/>
    <n v="3900"/>
    <s v="EndCustomer"/>
    <s v="Retail"/>
  </r>
  <r>
    <s v="MHMU2021TI00561"/>
    <d v="2021-01-27T00:00:00"/>
    <s v="Punjab Sind Dairy Products Pvt Ltd"/>
    <s v="Stand for CD3200U"/>
    <s v="Rugtek"/>
    <n v="1"/>
    <s v="Mumbai"/>
    <x v="3"/>
    <n v="250"/>
    <s v="EndCustomer"/>
    <s v="Retail"/>
  </r>
  <r>
    <s v="MHMU2021TI00561"/>
    <d v="2021-01-27T00:00:00"/>
    <s v="Punjab Sind Dairy Products Pvt Ltd"/>
    <s v="Pp8800U-B"/>
    <s v="Posiflex "/>
    <n v="1"/>
    <s v="Mumbai"/>
    <x v="0"/>
    <n v="9250"/>
    <s v="EndCustomer"/>
    <s v="Retail"/>
  </r>
  <r>
    <s v="MHMU2021TI00562"/>
    <d v="2021-01-27T00:00:00"/>
    <s v="Manan Computers"/>
    <s v="Rp80Puse"/>
    <s v="Rugtek"/>
    <n v="5"/>
    <s v="Mumbai"/>
    <x v="3"/>
    <n v="33000"/>
    <s v="NVAR"/>
    <s v="Retail"/>
  </r>
  <r>
    <s v="MHMU2021TI00563"/>
    <d v="2021-01-27T00:00:00"/>
    <s v="Semnox Solutions Pvt Ltd-Dr"/>
    <s v="Ps-3316E-Plus/64Gb Ssd/4G"/>
    <s v="Posiflex "/>
    <n v="30"/>
    <s v="Bangalore"/>
    <x v="7"/>
    <n v="1056000"/>
    <s v="EndCustomer"/>
    <s v="Retail"/>
  </r>
  <r>
    <s v="MHMU2021TI00563"/>
    <d v="2021-01-27T00:00:00"/>
    <s v="Semnox Solutions Pvt Ltd-Dr"/>
    <s v="Win 10 Iot (El)"/>
    <s v="Posiflex "/>
    <n v="30"/>
    <s v="Bangalore"/>
    <x v="7"/>
    <n v="105000"/>
    <s v="EndCustomer"/>
    <s v="Retail"/>
  </r>
  <r>
    <s v="MHMU2021TI00564"/>
    <d v="2021-01-27T00:00:00"/>
    <s v="Salesups Technologies"/>
    <s v="Cr410B"/>
    <s v="Rugtek"/>
    <n v="2"/>
    <s v="Pune"/>
    <x v="2"/>
    <n v="4500"/>
    <s v="NVAR"/>
    <s v="Retail"/>
  </r>
  <r>
    <s v="MHMU2021TI00565"/>
    <d v="2021-01-27T00:00:00"/>
    <s v="Softroniczs Services"/>
    <s v="Ps-3316E-Plus,128Gb Ssd,4G"/>
    <s v="Posiflex "/>
    <n v="2"/>
    <s v="Mumbai"/>
    <x v="0"/>
    <n v="71800"/>
    <s v="NVAR"/>
    <s v="Retail"/>
  </r>
  <r>
    <s v="MHMU2021TI00567"/>
    <d v="2021-01-30T00:00:00"/>
    <s v="Punjab Sind Dairy Products Pvt Ltd"/>
    <s v="Ps-3316E-Plus/64Gb Ssd/4G"/>
    <s v="Posiflex "/>
    <n v="1"/>
    <s v="Mumbai"/>
    <x v="0"/>
    <n v="35200"/>
    <s v="EndCustomer"/>
    <s v="Retail"/>
  </r>
  <r>
    <s v="MHMU2021TI00567"/>
    <d v="2021-01-30T00:00:00"/>
    <s v="Punjab Sind Dairy Products Pvt Ltd"/>
    <s v="Cd-3200Bt"/>
    <s v="Rugtek"/>
    <n v="1"/>
    <s v="Mumbai"/>
    <x v="3"/>
    <n v="3900"/>
    <s v="EndCustomer"/>
    <s v="Retail"/>
  </r>
  <r>
    <s v="MHMU2021TI00567"/>
    <d v="2021-01-30T00:00:00"/>
    <s v="Punjab Sind Dairy Products Pvt Ltd"/>
    <s v="Stand for CD3200U"/>
    <s v="Rugtek"/>
    <n v="1"/>
    <s v="Mumbai"/>
    <x v="3"/>
    <n v="250"/>
    <s v="EndCustomer"/>
    <s v="Retail"/>
  </r>
  <r>
    <s v="MHMU2021TI00567"/>
    <d v="2021-01-30T00:00:00"/>
    <s v="Punjab Sind Dairy Products Pvt Ltd"/>
    <s v="Pp8800U-B"/>
    <s v="Posiflex "/>
    <n v="1"/>
    <s v="Mumbai"/>
    <x v="0"/>
    <n v="9250"/>
    <s v="EndCustomer"/>
    <s v="Retail"/>
  </r>
  <r>
    <s v="MHMU2021TI00568"/>
    <d v="2021-01-30T00:00:00"/>
    <s v="Nahata Datacom Global Corp"/>
    <s v="Cd-3200Bt"/>
    <s v="Rugtek"/>
    <n v="50"/>
    <s v="Mumbai"/>
    <x v="3"/>
    <n v="195000"/>
    <s v="NVAR"/>
    <s v="Retail"/>
  </r>
  <r>
    <s v="MHMU2021TI00569"/>
    <d v="2021-01-30T00:00:00"/>
    <s v="Insat Digital"/>
    <s v="Xt4015 (Core I3)"/>
    <s v="Posiflex "/>
    <n v="1"/>
    <s v="Pune"/>
    <x v="4"/>
    <n v="53700"/>
    <s v="EndCustomer"/>
    <s v="Retail"/>
  </r>
  <r>
    <s v="MHMU2021TI00569"/>
    <d v="2021-01-30T00:00:00"/>
    <s v="Insat Digital"/>
    <s v="Cr4000"/>
    <s v="Posiflex "/>
    <n v="1"/>
    <s v="Pune"/>
    <x v="4"/>
    <n v="4425"/>
    <s v="EndCustomer"/>
    <s v="Retail"/>
  </r>
  <r>
    <s v="MHMU2021TI00570"/>
    <d v="2021-01-30T00:00:00"/>
    <s v="Timezone Entertainment Pvt Ltd"/>
    <s v="Cd-3200Bt"/>
    <s v="Rugtek"/>
    <n v="1"/>
    <s v="Mumbai"/>
    <x v="3"/>
    <n v="3900"/>
    <s v="EndCustomer"/>
    <s v="Retail"/>
  </r>
  <r>
    <s v="MHMU2021TI00573"/>
    <d v="2021-01-30T00:00:00"/>
    <s v="Soft Track Solution"/>
    <s v="RP326"/>
    <s v="Rugtek"/>
    <n v="50"/>
    <s v="Mumbai"/>
    <x v="3"/>
    <n v="212500"/>
    <s v="NVAR"/>
    <s v="Retail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4">
  <r>
    <s v="PA2021TI00933"/>
    <d v="2021-01-15T00:00:00"/>
    <s v="Riddhi Siddhi Computer"/>
    <s v="Ls3000 R 1D"/>
    <s v="Rugtek"/>
    <n v="6"/>
    <s v="Patna"/>
    <x v="0"/>
    <n v="7500"/>
    <s v="AVAR"/>
    <s v="Retail"/>
  </r>
  <r>
    <s v="PA2021TI00963"/>
    <d v="2021-01-20T00:00:00"/>
    <s v="Sr Infotech"/>
    <s v="Ls3000 R 1D"/>
    <s v="Rugtek"/>
    <n v="6"/>
    <s v="Gaya"/>
    <x v="0"/>
    <n v="7500"/>
    <s v="NVAR"/>
    <s v="Retail"/>
  </r>
  <r>
    <s v="PA2021TI00882"/>
    <d v="2021-01-07T00:00:00"/>
    <s v="Paramount Office Systems Pvt. Ltd."/>
    <s v="RP326"/>
    <s v="Rugtek"/>
    <n v="10"/>
    <s v="Visakhapatnam"/>
    <x v="1"/>
    <n v="42500"/>
    <s v="PVAR"/>
    <s v="Retail"/>
  </r>
  <r>
    <s v="GU2021TI00549"/>
    <d v="2021-01-08T00:00:00"/>
    <s v="Star Computer"/>
    <s v="BP02"/>
    <s v="Rugtek"/>
    <n v="1"/>
    <s v="Barpeta"/>
    <x v="0"/>
    <n v="3500"/>
    <s v="NVAR"/>
    <s v="Retail"/>
  </r>
  <r>
    <s v="GU2021TI00550"/>
    <d v="2021-01-08T00:00:00"/>
    <s v="Maa Durga Enterprise"/>
    <s v="BP02"/>
    <s v="Rugtek"/>
    <n v="1"/>
    <s v="Bilashipara"/>
    <x v="0"/>
    <n v="3500"/>
    <s v="EndCustomer"/>
    <s v="Retail"/>
  </r>
  <r>
    <s v="GU2021TI00551"/>
    <d v="2021-01-08T00:00:00"/>
    <s v="K. D. Infotech"/>
    <s v="BP02"/>
    <s v="Rugtek"/>
    <n v="2"/>
    <s v="Bangaigaon"/>
    <x v="0"/>
    <n v="7000"/>
    <s v="NVAR"/>
    <s v="Retail"/>
  </r>
  <r>
    <s v="GU2021TI00551"/>
    <d v="2021-01-08T00:00:00"/>
    <s v="K. D. Infotech"/>
    <s v="RP326"/>
    <s v="Rugtek"/>
    <n v="2"/>
    <s v="Bangaigaon"/>
    <x v="0"/>
    <n v="8500"/>
    <s v="NVAR"/>
    <s v="Retail"/>
  </r>
  <r>
    <s v="GU2021TI00567"/>
    <d v="2021-01-20T00:00:00"/>
    <s v="Q.D.Enterprise"/>
    <s v="BP02"/>
    <s v="Rugtek"/>
    <n v="1"/>
    <s v="Banderduwa"/>
    <x v="0"/>
    <n v="3500"/>
    <s v="NVAR"/>
    <s v="Retail"/>
  </r>
  <r>
    <s v="GU2021TI00572"/>
    <d v="2021-01-21T00:00:00"/>
    <s v="Riba &amp; Riba Group"/>
    <s v="RP326"/>
    <s v="Rugtek"/>
    <n v="1"/>
    <s v="Itanagar"/>
    <x v="0"/>
    <n v="4250"/>
    <s v="EndCustomer"/>
    <s v="Retail"/>
  </r>
  <r>
    <s v="GU2021TI00575"/>
    <d v="2021-01-21T00:00:00"/>
    <s v="Bimal Infotech"/>
    <s v="Ls3000 R 1D"/>
    <s v="Rugtek"/>
    <n v="1"/>
    <s v="Rangia"/>
    <x v="0"/>
    <n v="1250"/>
    <s v="NVAR"/>
    <s v="Retail"/>
  </r>
  <r>
    <s v="RN2021TI01642"/>
    <d v="2021-01-13T00:00:00"/>
    <s v="Shreyas Emotions"/>
    <s v="Ls3000 R 1D"/>
    <s v="Rugtek"/>
    <n v="5"/>
    <s v="Ranchi"/>
    <x v="0"/>
    <n v="6250"/>
    <s v="EndCustomer"/>
    <s v="Retail"/>
  </r>
  <r>
    <s v="RN2021TI01569"/>
    <d v="2021-01-02T00:00:00"/>
    <s v="Micro Computer"/>
    <s v="BP02"/>
    <s v="Rugtek"/>
    <n v="2"/>
    <s v="Ranchi"/>
    <x v="0"/>
    <n v="7000"/>
    <s v="NVAR"/>
    <s v="Retail"/>
  </r>
  <r>
    <s v="RN2021TI01640"/>
    <d v="2021-01-13T00:00:00"/>
    <s v="Gaurav Infosystems"/>
    <s v="RP326"/>
    <s v="Rugtek"/>
    <n v="4"/>
    <s v="Giridih"/>
    <x v="0"/>
    <n v="17000"/>
    <s v="NVAR"/>
    <s v="Retail"/>
  </r>
  <r>
    <s v="RN2021TI01790"/>
    <d v="2021-01-28T00:00:00"/>
    <s v="Savera Marketing"/>
    <s v="BP02"/>
    <s v="Rugtek"/>
    <n v="5"/>
    <s v="Daltonganj"/>
    <x v="0"/>
    <n v="17500"/>
    <s v="NVAR"/>
    <s v="Retail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">
  <r>
    <s v="PB20INV3255"/>
    <d v="2021-01-19T00:00:00"/>
    <s v="PIT/PO/2021/0063­1"/>
    <s v="19.01.2021"/>
    <x v="0"/>
    <s v="BLR"/>
    <s v="Delta Electronics India Pvt Ltd"/>
    <s v="Ab1-3j29"/>
    <s v="Portwell"/>
    <n v="1"/>
    <n v="22200"/>
    <n v="27750"/>
  </r>
  <r>
    <s v="PB20INV3319"/>
    <d v="2021-01-23T00:00:00"/>
    <s v="PIT/PO/2021/0066-1"/>
    <d v="2021-01-21T00:00:00"/>
    <x v="0"/>
    <s v="BLR"/>
    <s v="Smart Solutions"/>
    <s v="Pw-ebc-d469-am"/>
    <s v="Armortec"/>
    <n v="16"/>
    <n v="19170"/>
    <n v="383400"/>
  </r>
  <r>
    <s v="PB20INV3319"/>
    <d v="2021-01-23T00:00:00"/>
    <s v="PIT/PO/2021/0066-1"/>
    <d v="2021-01-21T00:00:00"/>
    <x v="0"/>
    <s v="BLR"/>
    <s v="Smart Solutions"/>
    <s v="Pw-ebc-c5750z-c6-am"/>
    <s v="Armortec"/>
    <n v="48"/>
    <n v="25033"/>
    <n v="150198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8">
  <r>
    <n v="556"/>
    <d v="2021-01-01T00:00:00"/>
    <s v="Adithya Enterprises"/>
    <s v="CD3200-BT"/>
    <s v="Rugtek"/>
    <n v="2"/>
    <s v="Bengaluru"/>
    <x v="0"/>
    <n v="8200"/>
    <s v="EndCustomer"/>
    <s v="Retail"/>
  </r>
  <r>
    <n v="558"/>
    <d v="2021-01-02T00:00:00"/>
    <s v="MNS Enterprises"/>
    <s v="PP8800U-B"/>
    <s v="Posiflex"/>
    <n v="3"/>
    <s v="Bengaluru"/>
    <x v="1"/>
    <n v="27000"/>
    <s v="EndCustomer"/>
    <s v="Retail"/>
  </r>
  <r>
    <n v="559"/>
    <s v="02.01.2021"/>
    <s v="AJ Computers INC"/>
    <s v="CR410-B"/>
    <s v="Rugtek"/>
    <n v="3"/>
    <s v="Bengaluru"/>
    <x v="0"/>
    <n v="8550"/>
    <s v="NVAR"/>
    <s v="Retail"/>
  </r>
  <r>
    <n v="561"/>
    <s v="04.01.2021"/>
    <s v="Power Bridge Systems Pvt Ltd"/>
    <s v="CR4000"/>
    <s v="Posiflex"/>
    <n v="1"/>
    <s v="Bengaluru"/>
    <x v="1"/>
    <n v="4425"/>
    <s v="AVAR"/>
    <s v="Retail"/>
  </r>
  <r>
    <n v="563"/>
    <s v="04.01.2021"/>
    <s v="Flash Innovations"/>
    <s v="CR4000"/>
    <s v="Posiflex"/>
    <n v="3"/>
    <s v="Bengaluru"/>
    <x v="1"/>
    <n v="13275"/>
    <s v="PVAR"/>
    <s v="Retail"/>
  </r>
  <r>
    <n v="566"/>
    <s v="05.01.2021"/>
    <s v="Prime Barcode Solutions"/>
    <s v="JIVA XT4015"/>
    <s v="Posiflex"/>
    <n v="1"/>
    <s v="Hyderabad"/>
    <x v="2"/>
    <n v="53000"/>
    <s v="PVAR+"/>
    <s v="Retail"/>
  </r>
  <r>
    <n v="567"/>
    <s v="06.01.2021"/>
    <s v="AJ Computers INC"/>
    <s v="RP76-V R"/>
    <s v="Rugtek"/>
    <n v="1"/>
    <s v="Bengaluru"/>
    <x v="0"/>
    <n v="12500"/>
    <s v="NVAR"/>
    <s v="Retail"/>
  </r>
  <r>
    <n v="569"/>
    <s v="07.01.2021"/>
    <s v="Source and Process Solutions"/>
    <s v="PM900L"/>
    <s v="Posiflex"/>
    <n v="1"/>
    <s v="Bengaluru"/>
    <x v="3"/>
    <n v="1200"/>
    <s v="PVAR+"/>
    <s v="Retail"/>
  </r>
  <r>
    <n v="571"/>
    <s v="07.01.2021"/>
    <s v="Sri Sidhivinayaka Soultions"/>
    <s v="PS3316E+64GB SSD"/>
    <s v="Posiflex"/>
    <n v="1"/>
    <s v="Hospet"/>
    <x v="1"/>
    <n v="35200"/>
    <s v="NVAR"/>
    <s v="Retail"/>
  </r>
  <r>
    <n v="571"/>
    <s v="07.01.2021"/>
    <s v="Sri Sidhivinayaka Soultions"/>
    <s v="Win 10 IoT "/>
    <s v="Posiflex"/>
    <n v="1"/>
    <s v="Hospet"/>
    <x v="1"/>
    <n v="3500"/>
    <s v="NVAR"/>
    <s v="Retail"/>
  </r>
  <r>
    <n v="573"/>
    <s v="08.01.2021"/>
    <s v="Adithya Enterprises"/>
    <s v="CD3200-BT"/>
    <s v="Rugtek"/>
    <n v="2"/>
    <s v="Bengaluru"/>
    <x v="0"/>
    <n v="8200"/>
    <s v="EndCustomer"/>
    <s v="Retail"/>
  </r>
  <r>
    <n v="576"/>
    <s v="11.01.2021"/>
    <s v="Focus Technologies"/>
    <s v="CR410-B"/>
    <s v="Rugtek"/>
    <n v="5"/>
    <s v="Bengaluru"/>
    <x v="0"/>
    <n v="14250"/>
    <s v="NVAR"/>
    <s v="Retail"/>
  </r>
  <r>
    <n v="577"/>
    <s v="11.01.2021"/>
    <s v="Prime Barcode Solutions"/>
    <s v="PS3316E+128GB"/>
    <s v="Posiflex"/>
    <n v="3"/>
    <s v="Hyderabad"/>
    <x v="2"/>
    <n v="107700"/>
    <s v="PVAR+"/>
    <s v="Retail"/>
  </r>
  <r>
    <n v="578"/>
    <s v="12.01.2021"/>
    <s v="Bhoopalam Electronics"/>
    <s v="HS2415W-3A"/>
    <s v="Posiflex"/>
    <n v="1"/>
    <s v="Bengaluru"/>
    <x v="1"/>
    <n v="69500"/>
    <s v="NVAR"/>
    <s v="Retail"/>
  </r>
  <r>
    <n v="578"/>
    <s v="12.01.2021"/>
    <s v="Bhoopalam Electronics"/>
    <s v="Win 10 IoT (VL)"/>
    <s v="Posiflex"/>
    <n v="1"/>
    <s v="Bengaluru"/>
    <x v="1"/>
    <n v="5250"/>
    <s v="NVAR"/>
    <s v="Retail"/>
  </r>
  <r>
    <n v="584"/>
    <s v="13.01.2021"/>
    <s v="MNS Enterprises"/>
    <s v="PP8800U-B"/>
    <s v="Posiflex"/>
    <n v="2"/>
    <s v="Bengaluru"/>
    <x v="1"/>
    <n v="18000"/>
    <s v="EndCustomer"/>
    <s v="Retail"/>
  </r>
  <r>
    <n v="585"/>
    <s v="15.01.2021"/>
    <s v="Focus Technologies"/>
    <s v="CR410-B"/>
    <s v="Rugtek"/>
    <n v="5"/>
    <s v="Bengaluru"/>
    <x v="0"/>
    <n v="14250"/>
    <s v="NVAR"/>
    <s v="Retail"/>
  </r>
  <r>
    <n v="586"/>
    <s v="15.01.2021"/>
    <s v="Focus Technologies"/>
    <s v="PP8800U-B"/>
    <s v="Posiflex"/>
    <n v="1"/>
    <s v="Bengaluru"/>
    <x v="1"/>
    <n v="9000"/>
    <s v="NVAR"/>
    <s v="Retail"/>
  </r>
  <r>
    <n v="588"/>
    <s v="15.01.2021"/>
    <s v="Classic Technologies"/>
    <s v="PD350U"/>
    <s v="Posiflex"/>
    <n v="2"/>
    <s v="Bengaluru"/>
    <x v="1"/>
    <n v="6500"/>
    <s v="NVAR"/>
    <s v="Retail"/>
  </r>
  <r>
    <n v="589"/>
    <s v="16.01.2021"/>
    <s v="Deluxe Computers &amp; Info Solutions"/>
    <s v="RP326 "/>
    <s v="Rugtek"/>
    <n v="1"/>
    <s v="Bagalkot"/>
    <x v="0"/>
    <n v="4400"/>
    <s v="NVAR"/>
    <s v="Retail"/>
  </r>
  <r>
    <n v="593"/>
    <s v="18.01.2021"/>
    <s v="Prime Barcode Solutions"/>
    <s v="CD3200-BT"/>
    <s v="Rugtek"/>
    <n v="5"/>
    <s v="Hyderabad"/>
    <x v="4"/>
    <n v="20500"/>
    <s v="PVAR+"/>
    <s v="Retail"/>
  </r>
  <r>
    <n v="596"/>
    <s v="18.01.2021"/>
    <s v="Swasti Business Solutions"/>
    <s v="RP326 "/>
    <s v="Rugtek"/>
    <n v="1"/>
    <s v="Bengaluru"/>
    <x v="0"/>
    <n v="4400"/>
    <s v="NVAR"/>
    <s v="Retail"/>
  </r>
  <r>
    <n v="602"/>
    <s v="19.01.2021"/>
    <s v="Pos Technology"/>
    <s v="PP8800U-B"/>
    <s v="Posiflex"/>
    <n v="4"/>
    <s v="Mysuru"/>
    <x v="3"/>
    <n v="36000"/>
    <s v="PVAR"/>
    <s v="Retail"/>
  </r>
  <r>
    <n v="608"/>
    <s v="21.01.2021"/>
    <s v="Flash Innovations"/>
    <s v="LS-3000R 1D"/>
    <s v="Rugtek"/>
    <n v="5"/>
    <s v="Bengaluru"/>
    <x v="0"/>
    <n v="6250"/>
    <s v="PVAR"/>
    <s v="Retail"/>
  </r>
  <r>
    <n v="608"/>
    <s v="21.01.2021"/>
    <s v="Flash Innovations"/>
    <s v="CD3200U-B"/>
    <s v="Rugtek"/>
    <n v="5"/>
    <s v="Bengaluru"/>
    <x v="0"/>
    <n v="11500"/>
    <s v="PVAR"/>
    <s v="Retail"/>
  </r>
  <r>
    <n v="609"/>
    <s v="21.01.2021"/>
    <s v="Canny Pos Inc."/>
    <s v="PS3316E+64GB SSD"/>
    <s v="Posiflex"/>
    <n v="1"/>
    <s v="Bengaluru"/>
    <x v="3"/>
    <n v="35200"/>
    <s v="PVAR"/>
    <s v="Retail"/>
  </r>
  <r>
    <n v="610"/>
    <s v="21.01.2021"/>
    <s v="Canny Pos Inc."/>
    <s v="Win 10 IoT (EL)"/>
    <s v="Posiflex"/>
    <n v="1"/>
    <s v="Bengaluru"/>
    <x v="3"/>
    <n v="3500"/>
    <s v="PVAR"/>
    <s v="Retail"/>
  </r>
  <r>
    <n v="613"/>
    <s v="22.01.2021"/>
    <s v="Source and Process Solutions"/>
    <s v="PP8800U-B"/>
    <s v="Posiflex"/>
    <n v="1"/>
    <s v="Bengaluru"/>
    <x v="3"/>
    <n v="9000"/>
    <s v="PVAR+"/>
    <s v="Retail"/>
  </r>
  <r>
    <n v="613"/>
    <s v="22.01.2021"/>
    <s v="Source and Process Solutions"/>
    <s v="PM900L"/>
    <s v="Posiflex"/>
    <n v="1"/>
    <s v="Bengaluru"/>
    <x v="3"/>
    <n v="1200"/>
    <s v="PVAR+"/>
    <s v="Retail"/>
  </r>
  <r>
    <n v="617"/>
    <s v="25.01.2021"/>
    <s v="Focus Technologies"/>
    <s v="CD3200-BT"/>
    <s v="Rugtek"/>
    <n v="2"/>
    <s v="Bengaluru"/>
    <x v="0"/>
    <n v="8200"/>
    <s v="NVAR"/>
    <s v="Retail"/>
  </r>
  <r>
    <n v="618"/>
    <s v="25.01.2021"/>
    <s v="KUMUDU"/>
    <s v="PP8800U-B"/>
    <s v="Posiflex"/>
    <n v="2"/>
    <s v="Bengaluru"/>
    <x v="3"/>
    <n v="18000"/>
    <s v="EndCustomer"/>
    <s v="Retail"/>
  </r>
  <r>
    <n v="618"/>
    <s v="25.01.2021"/>
    <s v="KUMUDU"/>
    <s v="PM900W"/>
    <s v="Posiflex"/>
    <n v="2"/>
    <s v="Bengaluru"/>
    <x v="3"/>
    <n v="6000"/>
    <s v="EndCustomer"/>
    <s v="Retail"/>
  </r>
  <r>
    <n v="619"/>
    <s v="25.01.2021"/>
    <s v="Guru Kripa Infotech"/>
    <s v="RP80 BUSE"/>
    <s v="Rugtek"/>
    <n v="1"/>
    <s v="Bengaluru"/>
    <x v="0"/>
    <n v="7975"/>
    <s v="PVAR+"/>
    <s v="Retail"/>
  </r>
  <r>
    <n v="620"/>
    <s v="27.01.2021"/>
    <s v="MNS Enterprises"/>
    <s v="PP8800U-B"/>
    <s v="Posiflex"/>
    <n v="1"/>
    <s v="Bengaluru"/>
    <x v="1"/>
    <n v="9000"/>
    <s v="EndCustomer"/>
    <s v="Retail"/>
  </r>
  <r>
    <n v="621"/>
    <s v="27.01.2021"/>
    <s v="Source and Process Solutions"/>
    <s v="PP8800U-B"/>
    <s v="Posiflex"/>
    <n v="2"/>
    <s v="Bengaluru"/>
    <x v="3"/>
    <n v="18000"/>
    <s v="PVAR+"/>
    <s v="Retail"/>
  </r>
  <r>
    <n v="621"/>
    <s v="27.01.2021"/>
    <s v="Source and Process Solutions"/>
    <s v="PM900L"/>
    <s v="Posiflex"/>
    <n v="2"/>
    <s v="Bengaluru"/>
    <x v="3"/>
    <n v="2400"/>
    <s v="PVAR+"/>
    <s v="Retail"/>
  </r>
  <r>
    <n v="626"/>
    <s v="30.01.2021"/>
    <s v="Prime Barcode Solutions"/>
    <s v="RP80 BUSE"/>
    <s v="Rugtek"/>
    <n v="2"/>
    <s v="Hyderabad"/>
    <x v="4"/>
    <n v="15950"/>
    <s v="PVAR+"/>
    <s v="Retail"/>
  </r>
  <r>
    <n v="627"/>
    <s v="30.01.2021"/>
    <s v="Flash Innovations"/>
    <s v="RP76-V R"/>
    <s v="Rugtek"/>
    <n v="1"/>
    <s v="Bengaluru"/>
    <x v="0"/>
    <n v="12500"/>
    <s v="PVAR"/>
    <s v="Retail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34">
  <r>
    <s v="PIT20INV00085"/>
    <d v="2021-02-03T00:00:00"/>
    <s v="QTPL/2020-21/PO182"/>
    <s v="19.11.2020"/>
    <x v="0"/>
    <s v="Bangalore"/>
    <s v="QUAUTO Technologies Private Limited"/>
    <s v="Ddr3_laptop ram"/>
    <s v="Others"/>
    <n v="1"/>
    <n v="0"/>
    <n v="0"/>
  </r>
  <r>
    <s v="PIT20INV00085"/>
    <d v="2021-02-03T00:00:00"/>
    <s v="QTPL/2020-21/PO182"/>
    <s v="19.11.2020"/>
    <x v="0"/>
    <s v="Bangalore"/>
    <s v="QUAUTO Technologies Private Limited"/>
    <s v="Sata_2.5&quot;slimhdd"/>
    <s v="Others"/>
    <n v="1"/>
    <n v="0"/>
    <n v="0"/>
  </r>
  <r>
    <s v="PIT20INV00085"/>
    <d v="2021-02-03T00:00:00"/>
    <s v="QTPL/2020-21/PO182"/>
    <s v="19.11.2020"/>
    <x v="0"/>
    <s v="Bangalore"/>
    <s v="QUAUTO Technologies Private Limited"/>
    <s v="Pw-ppc-sp215r017s-kd"/>
    <s v="KINGDY"/>
    <n v="1"/>
    <n v="98600"/>
    <n v="98600"/>
  </r>
  <r>
    <s v="PIT20INV00086"/>
    <d v="2021-02-05T00:00:00"/>
    <s v="PO-00035385"/>
    <s v="12.10.2020"/>
    <x v="0"/>
    <s v="Bangalore"/>
    <s v="Jendamark India Pvt.Ltd"/>
    <s v="Ddr4_ram_so-dimm"/>
    <s v="Others"/>
    <n v="10"/>
    <n v="0"/>
    <n v="0"/>
  </r>
  <r>
    <s v="PIT20INV00086"/>
    <d v="2021-02-05T00:00:00"/>
    <s v="PO-00035385"/>
    <s v="12.10.2020"/>
    <x v="0"/>
    <s v="Bangalore"/>
    <s v="Jendamark India Pvt.Ltd"/>
    <s v="Sata_2.5&quot;slimhdd"/>
    <s v="Others"/>
    <n v="10"/>
    <n v="0"/>
    <n v="0"/>
  </r>
  <r>
    <s v="PIT20INV00086"/>
    <d v="2021-02-05T00:00:00"/>
    <s v="PO-00035385"/>
    <s v="12.10.2020"/>
    <x v="0"/>
    <s v="Bangalore"/>
    <s v="Jendamark India Pvt.Ltd"/>
    <s v="Windows 10"/>
    <s v="Others"/>
    <n v="10"/>
    <n v="0"/>
    <n v="0"/>
  </r>
  <r>
    <s v="PIT20INV00086"/>
    <d v="2021-02-05T00:00:00"/>
    <s v="PO-00035385"/>
    <s v="12.10.2020"/>
    <x v="0"/>
    <s v="Bangalore"/>
    <s v="Jendamark India Pvt.Ltd"/>
    <s v="Pw-ppc-187p-ar"/>
    <s v="AresTech"/>
    <n v="10"/>
    <n v="105000"/>
    <n v="1050000"/>
  </r>
  <r>
    <s v="PIT20INV00087"/>
    <d v="2021-02-05T00:00:00"/>
    <s v="PO-00035330 (1)"/>
    <s v="10.10.2020"/>
    <x v="0"/>
    <s v="Bangalore"/>
    <s v="Jendamark India Pvt.Ltd"/>
    <s v="Ddr4_ram_so-dimm"/>
    <s v="Others"/>
    <n v="8"/>
    <n v="0"/>
    <n v="0"/>
  </r>
  <r>
    <s v="PIT20INV00087"/>
    <d v="2021-02-05T00:00:00"/>
    <s v="PO-00035330 (1)"/>
    <s v="10.10.2020"/>
    <x v="0"/>
    <s v="Bangalore"/>
    <s v="Jendamark India Pvt.Ltd"/>
    <s v="Sata_2.5&quot;slimhdd"/>
    <s v="Others"/>
    <n v="8"/>
    <n v="0"/>
    <n v="0"/>
  </r>
  <r>
    <s v="PIT20INV00087"/>
    <d v="2021-02-05T00:00:00"/>
    <s v="PO-00035330 (1)"/>
    <s v="10.10.2020"/>
    <x v="0"/>
    <s v="Bangalore"/>
    <s v="Jendamark India Pvt.Ltd"/>
    <s v="Windows 10"/>
    <s v="Others"/>
    <n v="8"/>
    <n v="0"/>
    <n v="0"/>
  </r>
  <r>
    <s v="PIT20INV00087"/>
    <d v="2021-02-05T00:00:00"/>
    <s v="PO-00035330 (1)"/>
    <s v="10.10.2020"/>
    <x v="0"/>
    <s v="Bangalore"/>
    <s v="Jendamark India Pvt.Ltd"/>
    <s v="Pw-ppc-187p-ar"/>
    <s v="AresTech"/>
    <n v="8"/>
    <n v="105000"/>
    <n v="840000"/>
  </r>
  <r>
    <s v="PIT20INV00088"/>
    <d v="2021-02-16T00:00:00"/>
    <s v="DHEE/120001A/FY21/12"/>
    <s v="01.02.2021"/>
    <x v="0"/>
    <s v="Bangalore"/>
    <s v="DHEE Automation Pvt Ltd"/>
    <s v="Cooler"/>
    <s v="Jetway"/>
    <n v="4"/>
    <n v="0"/>
    <n v="0"/>
  </r>
  <r>
    <s v="PIT20INV00088"/>
    <d v="2021-02-16T00:00:00"/>
    <s v="DHEE/120001A/FY21/12"/>
    <s v="01.02.2021"/>
    <x v="0"/>
    <s v="Bangalore"/>
    <s v="DHEE Automation Pvt Ltd"/>
    <s v="Ddr4_desktop"/>
    <s v="Others"/>
    <n v="4"/>
    <n v="0"/>
    <n v="0"/>
  </r>
  <r>
    <s v="PIT20INV00088"/>
    <d v="2021-02-16T00:00:00"/>
    <s v="DHEE/120001A/FY21/12"/>
    <s v="01.02.2021"/>
    <x v="0"/>
    <s v="Bangalore"/>
    <s v="DHEE Automation Pvt Ltd"/>
    <s v="Dvd writer"/>
    <s v="Others"/>
    <n v="4"/>
    <n v="0"/>
    <n v="0"/>
  </r>
  <r>
    <s v="PIT20INV00088"/>
    <d v="2021-02-16T00:00:00"/>
    <s v="DHEE/120001A/FY21/12"/>
    <s v="01.02.2021"/>
    <x v="0"/>
    <s v="Bangalore"/>
    <s v="DHEE Automation Pvt Ltd"/>
    <s v="Fsp400-60ghc"/>
    <s v="PORTWELL"/>
    <n v="4"/>
    <n v="0"/>
    <n v="0"/>
  </r>
  <r>
    <s v="PIT20INV00088"/>
    <d v="2021-02-16T00:00:00"/>
    <s v="DHEE/120001A/FY21/12"/>
    <s v="01.02.2021"/>
    <x v="0"/>
    <s v="Bangalore"/>
    <s v="DHEE Automation Pvt Ltd"/>
    <s v="Hdd_3.5&quot;_sata desktop"/>
    <s v="Others"/>
    <n v="4"/>
    <n v="0"/>
    <n v="0"/>
  </r>
  <r>
    <s v="PIT20INV00088"/>
    <d v="2021-02-16T00:00:00"/>
    <s v="DHEE/120001A/FY21/12"/>
    <s v="01.02.2021"/>
    <x v="0"/>
    <s v="Bangalore"/>
    <s v="DHEE Automation Pvt Ltd"/>
    <s v="Intel core i7_8700 8th gen"/>
    <m/>
    <n v="4"/>
    <n v="0"/>
    <n v="0"/>
  </r>
  <r>
    <s v="PIT20INV00088"/>
    <d v="2021-02-16T00:00:00"/>
    <s v="DHEE/120001A/FY21/12"/>
    <s v="01.02.2021"/>
    <x v="0"/>
    <s v="Bangalore"/>
    <s v="DHEE Automation Pvt Ltd"/>
    <s v="Pcie card for lan expansion - 2 ports in"/>
    <m/>
    <n v="4"/>
    <n v="0"/>
    <n v="0"/>
  </r>
  <r>
    <s v="PIT20INV00088"/>
    <d v="2021-02-16T00:00:00"/>
    <s v="DHEE/120001A/FY21/12"/>
    <s v="01.02.2021"/>
    <x v="0"/>
    <s v="Bangalore"/>
    <s v="DHEE Automation Pvt Ltd"/>
    <s v="Pmit-02004"/>
    <s v="Armortec"/>
    <n v="4"/>
    <n v="0"/>
    <n v="0"/>
  </r>
  <r>
    <s v="PIT20INV00088"/>
    <d v="2021-02-16T00:00:00"/>
    <s v="DHEE/120001A/FY21/12"/>
    <s v="01.02.2021"/>
    <x v="0"/>
    <s v="Bangalore"/>
    <s v="DHEE Automation Pvt Ltd"/>
    <s v="Windows 10"/>
    <s v="Others"/>
    <n v="4"/>
    <n v="0"/>
    <n v="0"/>
  </r>
  <r>
    <s v="PIT20INV00088"/>
    <d v="2021-02-16T00:00:00"/>
    <s v="DHEE/120001A/FY21/12"/>
    <s v="01.02.2021"/>
    <x v="0"/>
    <s v="Bangalore"/>
    <s v="DHEE Automation Pvt Ltd"/>
    <s v="Top4508e"/>
    <s v="TOPLOONG"/>
    <n v="4"/>
    <n v="66000"/>
    <n v="264000"/>
  </r>
  <r>
    <s v="PIT20INV00089"/>
    <d v="2021-02-19T00:00:00"/>
    <s v="1622/2020-21"/>
    <s v="25.11.2020"/>
    <x v="0"/>
    <s v="Bangalore"/>
    <s v="Life Line Biz Pvt. Ltd."/>
    <s v="Ddr3_laptop ram"/>
    <s v="Others"/>
    <n v="25"/>
    <n v="0"/>
    <n v="0"/>
  </r>
  <r>
    <s v="PIT20INV00089"/>
    <d v="2021-02-19T00:00:00"/>
    <s v="1622/2020-21"/>
    <s v="25.11.2020"/>
    <x v="0"/>
    <s v="Bangalore"/>
    <s v="Life Line Biz Pvt. Ltd."/>
    <s v="Msata 128gb"/>
    <s v="Others"/>
    <n v="25"/>
    <n v="0"/>
    <n v="0"/>
  </r>
  <r>
    <s v="PIT20INV00089"/>
    <d v="2021-02-19T00:00:00"/>
    <s v="1622/2020-21"/>
    <s v="25.11.2020"/>
    <x v="0"/>
    <s v="Bangalore"/>
    <s v="Life Line Biz Pvt. Ltd."/>
    <s v="Pw-sbc3ae-jt"/>
    <s v="Jetway"/>
    <n v="25"/>
    <n v="26000"/>
    <n v="650000"/>
  </r>
  <r>
    <s v="PIT20INV00090"/>
    <d v="2021-02-20T00:00:00"/>
    <s v=" PO-00019"/>
    <s v="13.01.2021"/>
    <x v="0"/>
    <s v="Bangalore"/>
    <s v="Auto-ID Tech solutions Pvt Ltd"/>
    <s v="Ddr3_desktop"/>
    <s v="Others"/>
    <n v="8"/>
    <n v="0"/>
    <n v="0"/>
  </r>
  <r>
    <s v="PIT20INV00090"/>
    <d v="2021-02-20T00:00:00"/>
    <s v=" PO-00019"/>
    <s v="13.01.2021"/>
    <x v="0"/>
    <s v="Bangalore"/>
    <s v="Auto-ID Tech solutions Pvt Ltd"/>
    <s v="Ddr3l_desktop"/>
    <m/>
    <n v="2"/>
    <n v="0"/>
    <n v="0"/>
  </r>
  <r>
    <s v="PIT20INV00090"/>
    <d v="2021-02-20T00:00:00"/>
    <s v=" PO-00019"/>
    <s v="13.01.2021"/>
    <x v="0"/>
    <s v="Bangalore"/>
    <s v="Auto-ID Tech solutions Pvt Ltd"/>
    <s v="Fsp400-60ghc"/>
    <s v="PORTWELL"/>
    <n v="10"/>
    <n v="0"/>
    <n v="0"/>
  </r>
  <r>
    <s v="PIT20INV00090"/>
    <d v="2021-02-20T00:00:00"/>
    <s v=" PO-00019"/>
    <s v="13.01.2021"/>
    <x v="0"/>
    <s v="Bangalore"/>
    <s v="Auto-ID Tech solutions Pvt Ltd"/>
    <s v="Hdd_3.5&quot;_sata desktop"/>
    <s v="Others"/>
    <n v="10"/>
    <n v="0"/>
    <n v="0"/>
  </r>
  <r>
    <s v="PIT20INV00090"/>
    <d v="2021-02-20T00:00:00"/>
    <s v=" PO-00019"/>
    <s v="13.01.2021"/>
    <x v="0"/>
    <s v="Bangalore"/>
    <s v="Auto-ID Tech solutions Pvt Ltd"/>
    <s v="I5-processor"/>
    <s v="Others"/>
    <n v="10"/>
    <n v="0"/>
    <n v="0"/>
  </r>
  <r>
    <s v="PIT20INV00090"/>
    <d v="2021-02-20T00:00:00"/>
    <s v=" PO-00019"/>
    <s v="13.01.2021"/>
    <x v="0"/>
    <s v="Bangalore"/>
    <s v="Auto-ID Tech solutions Pvt Ltd"/>
    <s v="Powercable_3pin"/>
    <s v="Others"/>
    <n v="10"/>
    <n v="0"/>
    <n v="0"/>
  </r>
  <r>
    <s v="PIT20INV00090"/>
    <d v="2021-02-20T00:00:00"/>
    <s v=" PO-00019"/>
    <s v="13.01.2021"/>
    <x v="0"/>
    <s v="Bangalore"/>
    <s v="Auto-ID Tech solutions Pvt Ltd"/>
    <s v="Pw-ath81-jt"/>
    <s v="Jetway"/>
    <n v="2"/>
    <n v="0"/>
    <n v="0"/>
  </r>
  <r>
    <s v="PIT20INV00090"/>
    <d v="2021-02-20T00:00:00"/>
    <s v=" PO-00019"/>
    <s v="13.01.2021"/>
    <x v="0"/>
    <s v="Bangalore"/>
    <s v="Auto-ID Tech solutions Pvt Ltd"/>
    <s v="Pw-atih61-jt"/>
    <s v="Jetway"/>
    <n v="8"/>
    <n v="0"/>
    <n v="0"/>
  </r>
  <r>
    <s v="PIT20INV00090"/>
    <d v="2021-02-20T00:00:00"/>
    <s v=" PO-00019"/>
    <s v="13.01.2021"/>
    <x v="0"/>
    <s v="Bangalore"/>
    <s v="Auto-ID Tech solutions Pvt Ltd"/>
    <s v="Windows 10"/>
    <s v="Others"/>
    <n v="10"/>
    <n v="0"/>
    <n v="0"/>
  </r>
  <r>
    <s v="PIT20INV00090"/>
    <d v="2021-02-20T00:00:00"/>
    <s v=" PO-00019"/>
    <s v="13.01.2021"/>
    <x v="0"/>
    <s v="Bangalore"/>
    <s v="Auto-ID Tech solutions Pvt Ltd"/>
    <s v="Top4508e"/>
    <s v="TOPLOONG"/>
    <n v="10"/>
    <n v="41900"/>
    <n v="41900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6">
  <r>
    <s v="ITPL2021B169"/>
    <d v="2021-02-01T00:00:00"/>
    <s v="Prime Barcode Solutions"/>
    <s v="CR4000"/>
    <s v="Posiflex"/>
    <n v="5"/>
    <s v="Hyderabad"/>
    <x v="0"/>
    <n v="19500"/>
    <s v="PVAR+"/>
    <s v="Retail"/>
  </r>
  <r>
    <s v="ITPL2021B170"/>
    <d v="2021-02-01T00:00:00"/>
    <s v="Prime Barcode Solutions"/>
    <s v="CR4000"/>
    <s v="Posiflex"/>
    <n v="12"/>
    <s v="Hyderabad"/>
    <x v="0"/>
    <n v="46800"/>
    <s v="PVAR+"/>
    <s v="Retail"/>
  </r>
  <r>
    <s v="ITPL2021B171"/>
    <d v="2021-02-01T00:00:00"/>
    <s v="Prime Barcode Solutions"/>
    <s v="CR4000"/>
    <s v="Posiflex"/>
    <n v="4"/>
    <s v="Hyderabad"/>
    <x v="0"/>
    <n v="15600"/>
    <s v="PVAR+"/>
    <s v="Retail"/>
  </r>
  <r>
    <s v="ITPL2021B172"/>
    <d v="2021-02-04T00:00:00"/>
    <s v="Paramount Office Systems Pvt Ltd"/>
    <s v="CD-3200BT"/>
    <s v="Rugtek"/>
    <n v="2"/>
    <s v="Vishakapatnam"/>
    <x v="1"/>
    <n v="9100"/>
    <s v="PVAR"/>
    <s v="Retail"/>
  </r>
  <r>
    <s v="ITPL2021B173"/>
    <d v="2021-02-05T00:00:00"/>
    <s v="Prime Barcode Solutions"/>
    <s v="XT4015 (Core I3,8G,128G SSD)"/>
    <s v="Posiflex"/>
    <n v="2"/>
    <s v="Hyderabad"/>
    <x v="0"/>
    <n v="107000"/>
    <s v="PVAR+"/>
    <s v="Retail"/>
  </r>
  <r>
    <s v="ITPL2021B173"/>
    <d v="2021-02-05T00:00:00"/>
    <s v="Prime Barcode Solutions"/>
    <s v="WIN 10 IoT (VL)"/>
    <s v="Posiflex"/>
    <n v="2"/>
    <s v="Hyderabad"/>
    <x v="0"/>
    <n v="10500"/>
    <s v="PVAR+"/>
    <s v="Retail"/>
  </r>
  <r>
    <s v="ITPL2021B174"/>
    <d v="2021-02-11T00:00:00"/>
    <s v="Prime Barcode Solutions"/>
    <s v="RP326"/>
    <s v="Rugtek"/>
    <n v="20"/>
    <s v="Hyderabad"/>
    <x v="1"/>
    <n v="88000"/>
    <s v="PVAR+"/>
    <s v="Retail"/>
  </r>
  <r>
    <s v="ITPL2021B174"/>
    <d v="2021-02-11T00:00:00"/>
    <s v="Prime Barcode Solutions"/>
    <s v="Warranty Charges"/>
    <s v="Posiflex"/>
    <n v="20"/>
    <s v="Hyderabad"/>
    <x v="0"/>
    <n v="9000"/>
    <s v="PVAR+"/>
    <s v="Retail"/>
  </r>
  <r>
    <s v="ITPL2021B175"/>
    <d v="2021-02-18T00:00:00"/>
    <s v="Prime Barcode Solutions"/>
    <s v="PS3316E+ 4GB RAM, 128GBSSD"/>
    <s v="Posiflex"/>
    <n v="4"/>
    <s v="Hyderabad"/>
    <x v="0"/>
    <n v="146400"/>
    <s v="PVAR+"/>
    <s v="Retail"/>
  </r>
  <r>
    <s v="ITPL2021B176"/>
    <d v="2021-02-18T00:00:00"/>
    <s v="Prime Barcode Solutions"/>
    <s v="TX5600"/>
    <s v="Posiflex"/>
    <n v="4"/>
    <s v="Hyderabad"/>
    <x v="0"/>
    <n v="178800"/>
    <s v="PVAR+"/>
    <s v="Retail"/>
  </r>
  <r>
    <s v="ITPL2021B176"/>
    <d v="2021-02-18T00:00:00"/>
    <s v="Prime Barcode Solutions"/>
    <s v="ZEBVS16HD LED"/>
    <s v="Posiflex"/>
    <n v="4"/>
    <s v="Hyderabad"/>
    <x v="0"/>
    <n v="0"/>
    <s v="PVAR+"/>
    <s v="Retail"/>
  </r>
  <r>
    <s v="ITPL2021B176"/>
    <d v="2021-02-18T00:00:00"/>
    <s v="Prime Barcode Solutions"/>
    <s v="PP8800UB"/>
    <s v="Posiflex"/>
    <n v="4"/>
    <s v="Hyderabad"/>
    <x v="0"/>
    <n v="0"/>
    <s v="PVAR+"/>
    <s v="Retail"/>
  </r>
  <r>
    <s v="ITPL2021B176"/>
    <d v="2021-02-18T00:00:00"/>
    <s v="Prime Barcode Solutions"/>
    <s v="WIN 10 IoT (EL)"/>
    <s v="Posiflex"/>
    <n v="4"/>
    <s v="Hyderabad"/>
    <x v="0"/>
    <n v="18000"/>
    <s v="PVAR+"/>
    <s v="Retail"/>
  </r>
  <r>
    <s v="ITPL2021B176"/>
    <d v="2021-02-18T00:00:00"/>
    <s v="Prime Barcode Solutions"/>
    <s v="Warranty Charges"/>
    <s v="Posiflex"/>
    <n v="4"/>
    <s v="Hyderabad"/>
    <x v="0"/>
    <n v="20000"/>
    <s v="PVAR+"/>
    <s v="Retail"/>
  </r>
  <r>
    <s v="ITPL2021B177"/>
    <d v="2021-02-18T00:00:00"/>
    <s v="Prime Barcode Solutions"/>
    <s v="PS3316E+4GB RAM 64GB SSD"/>
    <s v="Posiflex"/>
    <n v="8"/>
    <s v="Hyderabad"/>
    <x v="0"/>
    <n v="399896"/>
    <s v="PVAR+"/>
    <s v="Retail"/>
  </r>
  <r>
    <s v="ITPL2021B177"/>
    <d v="2021-02-18T00:00:00"/>
    <s v="Prime Barcode Solutions"/>
    <s v="WIN 10 IoT (EL)"/>
    <s v="Posiflex"/>
    <n v="8"/>
    <s v="Hyderabad"/>
    <x v="0"/>
    <n v="0"/>
    <s v="PVAR+"/>
    <s v="Retail"/>
  </r>
  <r>
    <s v="ITPL2021B177"/>
    <d v="2021-02-18T00:00:00"/>
    <s v="Prime Barcode Solutions"/>
    <s v="PP8800UB"/>
    <s v="Posiflex"/>
    <n v="8"/>
    <s v="Hyderabad"/>
    <x v="0"/>
    <n v="0"/>
    <s v="PVAR+"/>
    <s v="Retail"/>
  </r>
  <r>
    <s v="ITPL2021B179"/>
    <d v="2021-02-22T00:00:00"/>
    <s v="Prime Barcode Solutions"/>
    <s v="XT4015 (Core I3,8G,128G SSD)"/>
    <s v="Posiflex"/>
    <n v="2"/>
    <s v="Hyderabad"/>
    <x v="0"/>
    <n v="107000"/>
    <s v="PVAR+"/>
    <s v="Retail"/>
  </r>
  <r>
    <s v="ITPL2021B179"/>
    <d v="2021-02-22T00:00:00"/>
    <s v="Prime Barcode Solutions"/>
    <s v="WIN 10 IoT (VL)"/>
    <s v="Posiflex"/>
    <n v="2"/>
    <s v="Hyderabad"/>
    <x v="0"/>
    <n v="10500"/>
    <s v="PVAR+"/>
    <s v="Retail"/>
  </r>
  <r>
    <s v="ITPL2021B180"/>
    <d v="2021-02-22T00:00:00"/>
    <s v="Prime Barcode Solutions"/>
    <s v="HS-2414A-3A"/>
    <s v="Posiflex"/>
    <n v="4"/>
    <s v="Hyderabad"/>
    <x v="0"/>
    <n v="140000"/>
    <s v="PVAR+"/>
    <s v="Retail"/>
  </r>
  <r>
    <s v="ITPL2021B182"/>
    <d v="2021-02-24T00:00:00"/>
    <s v="Prime Barcode Solutions"/>
    <s v="PS3316E+4GB RAM 64GB SSD"/>
    <s v="Posiflex"/>
    <n v="4"/>
    <s v="Hyderabad"/>
    <x v="0"/>
    <n v="143600"/>
    <s v="PVAR+"/>
    <s v="Retail"/>
  </r>
  <r>
    <s v="ITPL2021B183"/>
    <d v="2021-02-24T00:00:00"/>
    <s v="Prime Barcode Solutions"/>
    <s v="TX5600"/>
    <s v="Posiflex"/>
    <n v="17"/>
    <s v="Hyderabad"/>
    <x v="0"/>
    <n v="759900"/>
    <s v="PVAR+"/>
    <s v="Retail"/>
  </r>
  <r>
    <s v="ITPL2021B183"/>
    <d v="2021-02-24T00:00:00"/>
    <s v="Prime Barcode Solutions"/>
    <s v="PP8800UB"/>
    <s v="Posiflex"/>
    <n v="17"/>
    <s v="Hyderabad"/>
    <x v="0"/>
    <n v="0"/>
    <s v="PVAR+"/>
    <s v="Retail"/>
  </r>
  <r>
    <s v="ITPL2021B183"/>
    <d v="2021-02-24T00:00:00"/>
    <s v="Prime Barcode Solutions"/>
    <s v="ZEBVS16HD LED"/>
    <s v="Posiflex"/>
    <n v="17"/>
    <s v="Hyderabad"/>
    <x v="0"/>
    <n v="0"/>
    <s v="PVAR+"/>
    <s v="Retail"/>
  </r>
  <r>
    <s v="ITPL2021B183"/>
    <d v="2021-02-24T00:00:00"/>
    <s v="Prime Barcode Solutions"/>
    <s v="WIN 10 IoT (EL)"/>
    <s v="Posiflex"/>
    <n v="17"/>
    <s v="Hyderabad"/>
    <x v="0"/>
    <n v="59500"/>
    <s v="PVAR+"/>
    <s v="Retail"/>
  </r>
  <r>
    <s v="ITPL2021B183"/>
    <d v="2021-02-24T00:00:00"/>
    <s v="Prime Barcode Solutions"/>
    <s v="Warranty Charges"/>
    <s v="Posiflex"/>
    <n v="17"/>
    <s v="Hyderabad"/>
    <x v="0"/>
    <n v="85000"/>
    <s v="PVAR+"/>
    <s v="Retail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51">
  <r>
    <s v="T/22495"/>
    <d v="2021-02-01T00:00:00"/>
    <s v="Compex Technologies Pvt. Ltd."/>
    <s v="CR410 B"/>
    <s v="Rugtek"/>
    <n v="1"/>
    <s v="Ahmedabad"/>
    <x v="0"/>
    <n v="2300"/>
    <s v="NVAR"/>
    <s v="Retail"/>
  </r>
  <r>
    <s v="BRD/04132"/>
    <d v="2021-02-02T00:00:00"/>
    <s v="Pam Infotech"/>
    <s v="RP-326"/>
    <s v="Rugtek"/>
    <n v="7"/>
    <s v="Vadodara"/>
    <x v="0"/>
    <n v="29400"/>
    <s v="NVAR"/>
    <s v="Retail"/>
  </r>
  <r>
    <s v="SRT/07288"/>
    <d v="2021-02-02T00:00:00"/>
    <s v="Jia Services "/>
    <s v="3200 BT 2D/1D"/>
    <s v="Rugtek"/>
    <n v="5"/>
    <s v="Surat"/>
    <x v="0"/>
    <n v="21000"/>
    <s v="EndCustomer"/>
    <s v="Retail"/>
  </r>
  <r>
    <s v="T/22544"/>
    <d v="2021-02-02T00:00:00"/>
    <s v="Exponus Exports"/>
    <s v="RP80USE"/>
    <s v="Rugtek"/>
    <n v="2"/>
    <s v="Ahmedabad"/>
    <x v="0"/>
    <n v="12000"/>
    <s v="EndCustomer"/>
    <s v="Retail"/>
  </r>
  <r>
    <s v="T/22544"/>
    <d v="2021-02-02T00:00:00"/>
    <s v="Exponus Exports"/>
    <s v="LS3000 R"/>
    <s v="Rugtek"/>
    <n v="2"/>
    <s v="Ahmedabad"/>
    <x v="0"/>
    <n v="2500"/>
    <s v="EndCustomer"/>
    <s v="Retail"/>
  </r>
  <r>
    <s v="T/22544"/>
    <d v="2021-02-02T00:00:00"/>
    <s v="Exponus Exports"/>
    <s v="PS-3316E+ OS 64GB"/>
    <s v="Posiflex"/>
    <n v="2"/>
    <s v="Ahmedabad"/>
    <x v="1"/>
    <n v="71800"/>
    <s v="EndCustomer"/>
    <s v="Retail"/>
  </r>
  <r>
    <s v="T/22544"/>
    <d v="2021-02-02T00:00:00"/>
    <s v="Exponus Exports"/>
    <s v="WIN10 IOT(EL)LATE OS"/>
    <s v="Posiflex"/>
    <n v="2"/>
    <s v="Ahmedabad"/>
    <x v="1"/>
    <n v="7000"/>
    <s v="EndCustomer"/>
    <s v="Retail"/>
  </r>
  <r>
    <s v="T/22550"/>
    <d v="2021-02-02T00:00:00"/>
    <s v="Om Barcode System"/>
    <s v="3200 BT 2D/1D"/>
    <s v="Rugtek"/>
    <n v="3"/>
    <s v="Chatral"/>
    <x v="0"/>
    <n v="12600"/>
    <s v="NVAR"/>
    <s v="Retail"/>
  </r>
  <r>
    <s v="T/22563"/>
    <d v="2021-02-02T00:00:00"/>
    <s v="Sambhav System"/>
    <s v="RP-326"/>
    <s v="Rugtek"/>
    <n v="8"/>
    <s v="Indore"/>
    <x v="0"/>
    <n v="33600"/>
    <s v="PVAR"/>
    <s v="Retail"/>
  </r>
  <r>
    <s v="T/22572"/>
    <d v="2021-02-02T00:00:00"/>
    <s v="Techsture System"/>
    <s v="KB6600_USB"/>
    <s v="Posiflex"/>
    <n v="8"/>
    <s v="Ahmedabad"/>
    <x v="1"/>
    <n v="37584"/>
    <s v="NVAR"/>
    <s v="Retail"/>
  </r>
  <r>
    <s v="T/22577"/>
    <d v="2021-02-02T00:00:00"/>
    <s v="Atma Trading"/>
    <s v="KB6600_USB"/>
    <s v="Posiflex"/>
    <n v="1"/>
    <s v="Valsad"/>
    <x v="1"/>
    <n v="4698"/>
    <s v="NVAR"/>
    <s v="Retail"/>
  </r>
  <r>
    <s v="T/22580"/>
    <d v="2021-02-02T00:00:00"/>
    <s v="Merit Infosys"/>
    <s v="RP-326"/>
    <s v="Rugtek"/>
    <n v="1"/>
    <s v="Rajpipla"/>
    <x v="0"/>
    <n v="4200"/>
    <s v="NVAR"/>
    <s v="Retail"/>
  </r>
  <r>
    <s v="T/22601"/>
    <d v="2021-02-02T00:00:00"/>
    <s v="Bhavin Sales &amp; Services"/>
    <s v="RP-326"/>
    <s v="Rugtek"/>
    <n v="2"/>
    <s v="Junagadh"/>
    <x v="0"/>
    <n v="8400"/>
    <s v="NVAR"/>
    <s v="Retail"/>
  </r>
  <r>
    <s v="T/22659"/>
    <d v="2021-02-02T00:00:00"/>
    <s v="Exponus Exports"/>
    <s v="BP02-R USB"/>
    <s v="Rugtek"/>
    <n v="1"/>
    <s v="Ahmedabad"/>
    <x v="0"/>
    <n v="3500"/>
    <s v="EndCustomer"/>
    <s v="Retail"/>
  </r>
  <r>
    <s v="BRD/04151"/>
    <d v="2021-02-03T00:00:00"/>
    <s v="C.S. Computer"/>
    <s v="RP-326"/>
    <s v="Rugtek"/>
    <n v="1"/>
    <s v="Vadodara"/>
    <x v="0"/>
    <n v="4200"/>
    <s v="NVAR"/>
    <s v="Retail"/>
  </r>
  <r>
    <s v="BRD/04152"/>
    <d v="2021-02-03T00:00:00"/>
    <s v="I.T. Mall"/>
    <s v="RP-326"/>
    <s v="Rugtek"/>
    <n v="2"/>
    <s v="Vadodara"/>
    <x v="0"/>
    <n v="8400"/>
    <s v="EndCustomer"/>
    <s v="Retail"/>
  </r>
  <r>
    <s v="RJT/06265"/>
    <d v="2021-02-03T00:00:00"/>
    <s v="Drashti Computer"/>
    <s v="3200 BT 2D/1D"/>
    <s v="Rugtek"/>
    <n v="2"/>
    <s v="Gandhidham"/>
    <x v="0"/>
    <n v="8400"/>
    <s v="NVAR"/>
    <s v="Retail"/>
  </r>
  <r>
    <s v="SRT/07297"/>
    <d v="2021-02-03T00:00:00"/>
    <s v="Prints-N-Lables "/>
    <s v="3200 BT 2D/1D"/>
    <s v="Rugtek"/>
    <n v="1"/>
    <s v="Surat"/>
    <x v="0"/>
    <n v="4200"/>
    <s v="NVAR"/>
    <s v="Retail"/>
  </r>
  <r>
    <s v="T/22665"/>
    <d v="2021-02-03T00:00:00"/>
    <s v="Jyot Infotech"/>
    <s v="LS3000 R"/>
    <s v="Rugtek"/>
    <n v="1"/>
    <s v="Ahmedabad"/>
    <x v="0"/>
    <n v="1250"/>
    <s v="NVAR"/>
    <s v="Retail"/>
  </r>
  <r>
    <s v="T/22667"/>
    <d v="2021-02-03T00:00:00"/>
    <s v="Ingress Services"/>
    <s v="PS-3316E+ OS(128GB)"/>
    <s v="Posiflex"/>
    <n v="1"/>
    <s v="Ahmedabad"/>
    <x v="1"/>
    <n v="38900"/>
    <s v="EndCustomer"/>
    <s v="Retail"/>
  </r>
  <r>
    <s v="T/22667"/>
    <d v="2021-02-03T00:00:00"/>
    <s v="Ingress Services"/>
    <s v="POSI 8GB RAM"/>
    <s v="Posiflex"/>
    <n v="1"/>
    <s v="Ahmedabad"/>
    <x v="1"/>
    <n v="0"/>
    <s v="EndCustomer"/>
    <s v="Retail"/>
  </r>
  <r>
    <s v="T/22667"/>
    <d v="2021-02-03T00:00:00"/>
    <s v="Ingress Services"/>
    <s v="WIN10 IOT(EL)LATE OS"/>
    <s v="Posiflex"/>
    <n v="1"/>
    <s v="Ahmedabad"/>
    <x v="1"/>
    <n v="3500"/>
    <s v="EndCustomer"/>
    <s v="Retail"/>
  </r>
  <r>
    <s v="T/22694"/>
    <d v="2021-02-03T00:00:00"/>
    <s v="Exponus Exports"/>
    <s v="PS-3316E+ DOS 64GB"/>
    <s v="Posiflex"/>
    <n v="1"/>
    <s v="Ahmedabad"/>
    <x v="1"/>
    <n v="35900"/>
    <s v="EndCustomer"/>
    <s v="Retail"/>
  </r>
  <r>
    <s v="T/22706"/>
    <d v="2021-02-03T00:00:00"/>
    <s v="Sambhav System"/>
    <s v="PS-3316E+ DOS 64GB"/>
    <s v="Posiflex"/>
    <n v="4"/>
    <s v="Indore"/>
    <x v="1"/>
    <n v="143600"/>
    <s v="PVAR"/>
    <s v="Retail"/>
  </r>
  <r>
    <s v="BRD/04164"/>
    <d v="2021-02-04T00:00:00"/>
    <s v="Sahara Infosys"/>
    <s v="RP-326"/>
    <s v="Rugtek"/>
    <n v="1"/>
    <s v="Bodeli"/>
    <x v="0"/>
    <n v="4200"/>
    <s v="NVAR"/>
    <s v="Retail"/>
  </r>
  <r>
    <s v="SRT/07331"/>
    <d v="2021-02-04T00:00:00"/>
    <s v="Navkar Computer Solutions "/>
    <s v="RP-326"/>
    <s v="Rugtek"/>
    <n v="1"/>
    <s v="Surat"/>
    <x v="0"/>
    <n v="4200"/>
    <s v="NVAR"/>
    <s v="Retail"/>
  </r>
  <r>
    <s v="T/22825"/>
    <d v="2021-02-04T00:00:00"/>
    <s v="Friend Trading Cororation"/>
    <s v="RP-326"/>
    <s v="Rugtek"/>
    <n v="8"/>
    <s v="Bhopal"/>
    <x v="0"/>
    <n v="33600"/>
    <s v="AVAR"/>
    <s v="Retail"/>
  </r>
  <r>
    <s v="T/22836"/>
    <d v="2021-02-04T00:00:00"/>
    <s v="Sagar Infocom"/>
    <s v="BP03-R (BU)"/>
    <s v="Rugtek"/>
    <n v="1"/>
    <s v="Ahmedabad"/>
    <x v="0"/>
    <n v="5300"/>
    <s v="NVAR"/>
    <s v="Retail"/>
  </r>
  <r>
    <s v="SRT/07360"/>
    <d v="2021-02-05T00:00:00"/>
    <s v="Vision Computer "/>
    <s v="RP-326"/>
    <s v="Rugtek"/>
    <n v="5"/>
    <s v="Surat"/>
    <x v="0"/>
    <n v="21000"/>
    <s v="NVAR"/>
    <s v="Retail"/>
  </r>
  <r>
    <s v="T/22906"/>
    <d v="2021-02-05T00:00:00"/>
    <s v="Marvel It Build Solutions"/>
    <s v="RP-326"/>
    <s v="Rugtek"/>
    <n v="1"/>
    <s v="Ahmedabad"/>
    <x v="0"/>
    <n v="4200"/>
    <s v="NVAR"/>
    <s v="Retail"/>
  </r>
  <r>
    <s v="T/22925"/>
    <d v="2021-02-05T00:00:00"/>
    <s v="Barbeque-Nation Hospitality Ltd"/>
    <s v="PP8800U-B"/>
    <s v="Posiflex"/>
    <n v="1"/>
    <s v="Mumbai"/>
    <x v="1"/>
    <n v="8750"/>
    <s v="EndCustomer"/>
    <s v="Retail"/>
  </r>
  <r>
    <s v="T/22926"/>
    <d v="2021-02-05T00:00:00"/>
    <s v="Barbeque-Nation Hospitality Ltd"/>
    <s v="PP8800U-B"/>
    <s v="Posiflex"/>
    <n v="1"/>
    <s v="Delhi"/>
    <x v="1"/>
    <n v="8750"/>
    <s v="EndCustomer"/>
    <s v="Retail"/>
  </r>
  <r>
    <s v="T/22927"/>
    <d v="2021-02-05T00:00:00"/>
    <s v="Barbeque-Nation Hospitality Ltd"/>
    <s v="PP8800U-B"/>
    <s v="Posiflex"/>
    <n v="1"/>
    <s v="Hyderabad"/>
    <x v="1"/>
    <n v="8750"/>
    <s v="EndCustomer"/>
    <s v="Retail"/>
  </r>
  <r>
    <s v="T/22928"/>
    <d v="2021-02-05T00:00:00"/>
    <s v="Barbeque-Nation Hospitality Ltd"/>
    <s v="PP8800U-B"/>
    <s v="Posiflex"/>
    <n v="1"/>
    <s v="Pune"/>
    <x v="1"/>
    <n v="8750"/>
    <s v="EndCustomer"/>
    <s v="Retail"/>
  </r>
  <r>
    <s v="T/22929"/>
    <d v="2021-02-05T00:00:00"/>
    <s v="Barbeque-Nation Hospitality Ltd"/>
    <s v="PP8800U-B"/>
    <s v="Posiflex"/>
    <n v="1"/>
    <s v="Vadodara"/>
    <x v="1"/>
    <n v="8750"/>
    <s v="EndCustomer"/>
    <s v="Retail"/>
  </r>
  <r>
    <s v="T/22958"/>
    <d v="2021-02-05T00:00:00"/>
    <s v="Het Consultancy"/>
    <s v="CR4000"/>
    <s v="Posiflex"/>
    <n v="1"/>
    <s v="Ahmedabad"/>
    <x v="1"/>
    <n v="3750"/>
    <s v="PVAR"/>
    <s v="Retail"/>
  </r>
  <r>
    <s v="T/22975"/>
    <d v="2021-02-05T00:00:00"/>
    <s v="Neelkanth Electronics"/>
    <s v="RP-326"/>
    <s v="Rugtek"/>
    <n v="1"/>
    <s v="Ahmedabad"/>
    <x v="0"/>
    <n v="4200"/>
    <s v="NVAR"/>
    <s v="Retail"/>
  </r>
  <r>
    <s v="T/23042"/>
    <d v="2021-02-06T00:00:00"/>
    <s v="Image Tech"/>
    <s v="BP03-R (BU)"/>
    <s v="Rugtek"/>
    <n v="2"/>
    <s v="Ahmedabad"/>
    <x v="0"/>
    <n v="10600"/>
    <s v="NVAR"/>
    <s v="Retail"/>
  </r>
  <r>
    <s v="T/23059"/>
    <d v="2021-02-06T00:00:00"/>
    <s v="Sambhav System"/>
    <s v="RP-326"/>
    <s v="Rugtek"/>
    <n v="8"/>
    <s v="Indore"/>
    <x v="0"/>
    <n v="33600"/>
    <s v="PVAR"/>
    <s v="Retail"/>
  </r>
  <r>
    <s v="SRT/07439"/>
    <d v="2021-02-08T00:00:00"/>
    <s v="H.M. Technosys "/>
    <s v="RP-326"/>
    <s v="Rugtek"/>
    <n v="1"/>
    <s v="Surat"/>
    <x v="0"/>
    <n v="4200"/>
    <s v="PVAR"/>
    <s v="Retail"/>
  </r>
  <r>
    <s v="SRT/07446"/>
    <d v="2021-02-08T00:00:00"/>
    <s v="Barcode Solution "/>
    <s v="3200 BT 2D/1D"/>
    <s v="Rugtek"/>
    <n v="1"/>
    <s v="Surat"/>
    <x v="0"/>
    <n v="4200"/>
    <s v="NVAR"/>
    <s v="Retail"/>
  </r>
  <r>
    <s v="T/23119"/>
    <d v="2021-02-08T00:00:00"/>
    <s v="Ani Systems"/>
    <s v="3200 BT 2D/1D"/>
    <s v="Rugtek"/>
    <n v="2"/>
    <s v="Ahmedabad"/>
    <x v="0"/>
    <n v="8400"/>
    <s v="NVAR"/>
    <s v="Retail"/>
  </r>
  <r>
    <s v="T/23142"/>
    <d v="2021-02-08T00:00:00"/>
    <s v="Innovative Solutions"/>
    <s v="PS-3316E+ DOS 64GB"/>
    <s v="Posiflex"/>
    <n v="1"/>
    <s v="Ahmedabad"/>
    <x v="1"/>
    <n v="35900"/>
    <s v="PVAR"/>
    <s v="Retail"/>
  </r>
  <r>
    <s v="T/23142"/>
    <d v="2021-02-08T00:00:00"/>
    <s v="Innovative Solutions"/>
    <s v="PS-3316E+ DOS(128GB)"/>
    <s v="Posiflex"/>
    <n v="1"/>
    <s v="Ahmedabad"/>
    <x v="1"/>
    <n v="36600"/>
    <s v="PVAR"/>
    <s v="Retail"/>
  </r>
  <r>
    <s v="T/23142"/>
    <d v="2021-02-08T00:00:00"/>
    <s v="Innovative Solutions"/>
    <s v="RP-326"/>
    <s v="Rugtek"/>
    <n v="11"/>
    <s v="Ahmedabad"/>
    <x v="0"/>
    <n v="46200"/>
    <s v="PVAR"/>
    <s v="Retail"/>
  </r>
  <r>
    <s v="T/23164"/>
    <d v="2021-02-08T00:00:00"/>
    <s v="Het Consultancy"/>
    <s v="PP8800U-B"/>
    <s v="Posiflex"/>
    <n v="1"/>
    <s v="Ahmedabad"/>
    <x v="1"/>
    <n v="8750"/>
    <s v="PVAR"/>
    <s v="Retail"/>
  </r>
  <r>
    <s v="T/23167"/>
    <d v="2021-02-08T00:00:00"/>
    <s v="Sambhav System"/>
    <s v="PS-3316E+ DOS(128GB)"/>
    <s v="Posiflex"/>
    <n v="1"/>
    <s v="Indore"/>
    <x v="1"/>
    <n v="36600"/>
    <s v="PVAR"/>
    <s v="Retail"/>
  </r>
  <r>
    <s v="T/23167"/>
    <d v="2021-02-08T00:00:00"/>
    <s v="Sambhav System"/>
    <s v="PS-3316E+ DOS 64GB"/>
    <s v="Posiflex"/>
    <n v="2"/>
    <s v="Indore"/>
    <x v="1"/>
    <n v="71800"/>
    <s v="PVAR"/>
    <s v="Retail"/>
  </r>
  <r>
    <s v="T/23167"/>
    <d v="2021-02-08T00:00:00"/>
    <s v="Sambhav System"/>
    <s v="WIN10 IOT(EL)LATE OS"/>
    <s v="Posiflex"/>
    <n v="3"/>
    <s v="Indore"/>
    <x v="1"/>
    <n v="10500"/>
    <s v="PVAR"/>
    <s v="Retail"/>
  </r>
  <r>
    <s v="SRT/07493"/>
    <d v="2021-02-09T00:00:00"/>
    <s v="Prints-N-Lables "/>
    <s v="3200 BT 2D/1D"/>
    <s v="Rugtek"/>
    <n v="2"/>
    <s v="Surat"/>
    <x v="0"/>
    <n v="8400"/>
    <s v="NVAR"/>
    <s v="Retail"/>
  </r>
  <r>
    <s v="T/23273"/>
    <d v="2021-02-09T00:00:00"/>
    <s v="Anant Trade Serve"/>
    <s v="3200 BT 2D/1D"/>
    <s v="Rugtek"/>
    <n v="1"/>
    <s v="Ahmedabad"/>
    <x v="0"/>
    <n v="4200"/>
    <s v="EndCustomer"/>
    <s v="Retail"/>
  </r>
  <r>
    <s v="SAND/00627"/>
    <d v="2021-02-10T00:00:00"/>
    <s v="Inspira Enterprise India Pvt."/>
    <s v="LME161"/>
    <s v="Posiflex"/>
    <n v="4"/>
    <s v="Mumbai"/>
    <x v="1"/>
    <n v="0"/>
    <s v="EndCustomer"/>
    <s v="Retail"/>
  </r>
  <r>
    <s v="SRT/07521"/>
    <d v="2021-02-10T00:00:00"/>
    <s v="H.M. Technosys "/>
    <s v="PS-3316E+ DOS 64GB"/>
    <s v="Posiflex"/>
    <n v="2"/>
    <s v="Surat"/>
    <x v="1"/>
    <n v="71800"/>
    <s v="PVAR"/>
    <s v="Retail"/>
  </r>
  <r>
    <s v="SRT/07521"/>
    <d v="2021-02-10T00:00:00"/>
    <s v="H.M. Technosys "/>
    <s v="RP-326"/>
    <s v="Rugtek"/>
    <n v="2"/>
    <s v="Surat"/>
    <x v="0"/>
    <n v="8400"/>
    <s v="PVAR"/>
    <s v="Retail"/>
  </r>
  <r>
    <s v="T/23330"/>
    <d v="2021-02-10T00:00:00"/>
    <s v="E-Link Computech &amp; E-Security"/>
    <s v="LS3000 R"/>
    <s v="Rugtek"/>
    <n v="1"/>
    <s v="Modasa"/>
    <x v="0"/>
    <n v="1250"/>
    <s v="NVAR"/>
    <s v="Retail"/>
  </r>
  <r>
    <s v="T/23336"/>
    <d v="2021-02-10T00:00:00"/>
    <s v="Sagar Infocom"/>
    <s v="RP-326"/>
    <s v="Rugtek"/>
    <n v="2"/>
    <s v="Ahmedabad"/>
    <x v="0"/>
    <n v="8400"/>
    <s v="NVAR"/>
    <s v="Retail"/>
  </r>
  <r>
    <s v="T/23339"/>
    <d v="2021-02-10T00:00:00"/>
    <s v="Patidar Computer"/>
    <s v="RP-326"/>
    <s v="Rugtek"/>
    <n v="1"/>
    <s v="Ahmedabad"/>
    <x v="0"/>
    <n v="4200"/>
    <s v="NVAR"/>
    <s v="Retail"/>
  </r>
  <r>
    <s v="T/23340"/>
    <d v="2021-02-10T00:00:00"/>
    <s v="Parshva Inforamatics"/>
    <s v="LS3000 R"/>
    <s v="Rugtek"/>
    <n v="1"/>
    <s v="Vadodara"/>
    <x v="0"/>
    <n v="1250"/>
    <s v="NVAR"/>
    <s v="Retail"/>
  </r>
  <r>
    <s v="T/23381"/>
    <d v="2021-02-10T00:00:00"/>
    <s v="Richey Rich Infotech"/>
    <s v="PS-3316E+ DOS(128GB)"/>
    <s v="Posiflex"/>
    <n v="2"/>
    <s v="Rajkot"/>
    <x v="1"/>
    <n v="77800"/>
    <s v="PVAR"/>
    <s v="Retail"/>
  </r>
  <r>
    <s v="T/23381"/>
    <d v="2021-02-10T00:00:00"/>
    <s v="Richey Rich Infotech"/>
    <s v="POSI 8GB RAM"/>
    <s v="Posiflex"/>
    <n v="2"/>
    <s v="Rajkot"/>
    <x v="1"/>
    <n v="0"/>
    <s v="PVAR"/>
    <s v="Retail"/>
  </r>
  <r>
    <s v="T/23394"/>
    <d v="2021-02-10T00:00:00"/>
    <s v="Barbeque-Nation Hospitality Ltd"/>
    <s v="PP8800U-B"/>
    <s v="Posiflex"/>
    <n v="1"/>
    <s v="Kolkata"/>
    <x v="1"/>
    <n v="8750"/>
    <s v="EndCustomer"/>
    <s v="Retail"/>
  </r>
  <r>
    <s v="T/23395"/>
    <d v="2021-02-10T00:00:00"/>
    <s v="Barbeque-Nation Hospitality Ltd"/>
    <s v="PP8800U-B"/>
    <s v="Posiflex"/>
    <n v="1"/>
    <s v="Kolkata"/>
    <x v="1"/>
    <n v="8750"/>
    <s v="EndCustomer"/>
    <s v="Retail"/>
  </r>
  <r>
    <s v="T/23396"/>
    <d v="2021-02-10T00:00:00"/>
    <s v="Barbeque-Nation Hospitality Ltd"/>
    <s v="PP8800U-B"/>
    <s v="Posiflex"/>
    <n v="1"/>
    <s v="Kolkata"/>
    <x v="1"/>
    <n v="8750"/>
    <s v="EndCustomer"/>
    <s v="Retail"/>
  </r>
  <r>
    <s v="T/23397"/>
    <d v="2021-02-10T00:00:00"/>
    <s v="Barbeque-Nation Hospitality Ltd"/>
    <s v="PP8800U-B"/>
    <s v="Posiflex"/>
    <n v="1"/>
    <s v="Raipur"/>
    <x v="1"/>
    <n v="8750"/>
    <s v="EndCustomer"/>
    <s v="Retail"/>
  </r>
  <r>
    <s v="T/23400"/>
    <d v="2021-02-10T00:00:00"/>
    <s v="Revansh Info"/>
    <s v="3200 BT 2D/1D"/>
    <s v="Rugtek"/>
    <n v="50"/>
    <s v="Ahmedabad"/>
    <x v="0"/>
    <n v="210000"/>
    <s v="NVAR"/>
    <s v="Retail"/>
  </r>
  <r>
    <s v="T/23400"/>
    <d v="2021-02-10T00:00:00"/>
    <s v="Revansh Info"/>
    <s v="3200 BT 2D/1D"/>
    <s v="Rugtek"/>
    <n v="5"/>
    <s v="Ahmedabad"/>
    <x v="0"/>
    <n v="21000"/>
    <s v="NVAR"/>
    <s v="Retail"/>
  </r>
  <r>
    <s v="T/23402"/>
    <d v="2021-02-10T00:00:00"/>
    <s v="Barbeque-Nation Hospitality Ltd"/>
    <s v="PP8800U-B"/>
    <s v="Posiflex"/>
    <n v="1"/>
    <s v="Bhubaneswar"/>
    <x v="1"/>
    <n v="8750"/>
    <s v="EndCustomer"/>
    <s v="Retail"/>
  </r>
  <r>
    <s v="T/23403"/>
    <d v="2021-02-10T00:00:00"/>
    <s v="Barbeque-Nation Hospitality Ltd"/>
    <s v="PP8800U-B"/>
    <s v="Posiflex"/>
    <n v="1"/>
    <s v="Cuttack"/>
    <x v="1"/>
    <n v="8750"/>
    <s v="EndCustomer"/>
    <s v="Retail"/>
  </r>
  <r>
    <s v="BRD/04273"/>
    <d v="2021-02-11T00:00:00"/>
    <s v="New Wave Computers"/>
    <s v="3200 BT 2D/1D"/>
    <s v="Rugtek"/>
    <n v="1"/>
    <s v="Vadodara"/>
    <x v="0"/>
    <n v="4200"/>
    <s v="NVAR"/>
    <s v="Retail"/>
  </r>
  <r>
    <s v="T/23434"/>
    <d v="2021-02-11T00:00:00"/>
    <s v="One Click Innovations Pvt Ltd"/>
    <s v="POSI 4GB RAM"/>
    <s v="Posiflex"/>
    <n v="1"/>
    <s v="Ahmedabad"/>
    <x v="1"/>
    <n v="0"/>
    <s v="NVAR"/>
    <s v="Retail"/>
  </r>
  <r>
    <s v="T/23469"/>
    <d v="2021-02-11T00:00:00"/>
    <s v="Sagar Infocom"/>
    <s v="RP80USE"/>
    <s v="Rugtek"/>
    <n v="1"/>
    <s v="Ahmedabad"/>
    <x v="0"/>
    <n v="4200"/>
    <s v="NVAR"/>
    <s v="Retail"/>
  </r>
  <r>
    <s v="T/23473"/>
    <d v="2021-02-11T00:00:00"/>
    <s v="Innovative Solutions"/>
    <s v="LS3000 R"/>
    <s v="Rugtek"/>
    <n v="2"/>
    <s v="Ahmedabad"/>
    <x v="0"/>
    <n v="2500"/>
    <s v="PVAR"/>
    <s v="Retail"/>
  </r>
  <r>
    <s v="T/23474"/>
    <d v="2021-02-11T00:00:00"/>
    <s v="Marvel It Build Solutions"/>
    <s v="RP-326"/>
    <s v="Rugtek"/>
    <n v="1"/>
    <s v="Ahmedabad"/>
    <x v="0"/>
    <n v="4200"/>
    <s v="NVAR"/>
    <s v="Retail"/>
  </r>
  <r>
    <s v="T/23474"/>
    <d v="2021-02-11T00:00:00"/>
    <s v="Marvel It Build Solutions"/>
    <s v="CR410 B"/>
    <s v="Rugtek"/>
    <n v="1"/>
    <s v="Ahmedabad"/>
    <x v="0"/>
    <n v="2300"/>
    <s v="NVAR"/>
    <s v="Retail"/>
  </r>
  <r>
    <s v="T/23477"/>
    <d v="2021-02-11T00:00:00"/>
    <s v="Globe Tech Services"/>
    <s v="RP-326"/>
    <s v="Rugtek"/>
    <n v="1"/>
    <s v="Ahmedabad"/>
    <x v="0"/>
    <n v="4200"/>
    <s v="NVAR"/>
    <s v="Retail"/>
  </r>
  <r>
    <s v="T/23479"/>
    <d v="2021-02-11T00:00:00"/>
    <s v="Key Infotech"/>
    <s v="RP-326"/>
    <s v="Rugtek"/>
    <n v="1"/>
    <s v="Bhavnagar"/>
    <x v="0"/>
    <n v="4200"/>
    <s v="NVAR"/>
    <s v="Retail"/>
  </r>
  <r>
    <s v="T/23490"/>
    <d v="2021-02-11T00:00:00"/>
    <s v="Micro Computer  System"/>
    <s v="RP-326"/>
    <s v="Rugtek"/>
    <n v="1"/>
    <s v="Nadiad"/>
    <x v="0"/>
    <n v="4200"/>
    <s v="NVAR"/>
    <s v="Retail"/>
  </r>
  <r>
    <s v="SRT/07571"/>
    <d v="2021-02-12T00:00:00"/>
    <s v="H.M. Technosys "/>
    <s v="PS-3316E+ DOS 64GB"/>
    <s v="Posiflex"/>
    <n v="1"/>
    <s v="Surat"/>
    <x v="1"/>
    <n v="35900"/>
    <s v="PVAR"/>
    <s v="Retail"/>
  </r>
  <r>
    <s v="SRT/07571"/>
    <d v="2021-02-12T00:00:00"/>
    <s v="H.M. Technosys "/>
    <s v="RP-326"/>
    <s v="Rugtek"/>
    <n v="1"/>
    <s v="Surat"/>
    <x v="0"/>
    <n v="4200"/>
    <s v="PVAR"/>
    <s v="Retail"/>
  </r>
  <r>
    <s v="T/23553"/>
    <d v="2021-02-12T00:00:00"/>
    <s v="Marvel It Build Solutions"/>
    <s v="CR410 B"/>
    <s v="Rugtek"/>
    <n v="2"/>
    <s v="Ahmedabad"/>
    <x v="0"/>
    <n v="4600"/>
    <s v="NVAR"/>
    <s v="Retail"/>
  </r>
  <r>
    <s v="T/23554"/>
    <d v="2021-02-12T00:00:00"/>
    <s v="Ambica Systems"/>
    <s v="BP03-R (BU)"/>
    <s v="Rugtek"/>
    <n v="1"/>
    <s v="Modasa"/>
    <x v="0"/>
    <n v="5300"/>
    <s v="NVAR"/>
    <s v="Retail"/>
  </r>
  <r>
    <s v="T/23559"/>
    <d v="2021-02-12T00:00:00"/>
    <s v="Globe Tech Services"/>
    <s v="RP-326"/>
    <s v="Rugtek"/>
    <n v="1"/>
    <s v="Ahmedabad"/>
    <x v="0"/>
    <n v="4200"/>
    <s v="NVAR"/>
    <s v="Retail"/>
  </r>
  <r>
    <s v="T/23580"/>
    <d v="2021-02-12T00:00:00"/>
    <s v="Innovative Solutions"/>
    <s v="PS-3316E+ DOS 64GB"/>
    <s v="Posiflex"/>
    <n v="3"/>
    <s v="Ahmedabad"/>
    <x v="1"/>
    <n v="107700"/>
    <s v="PVAR"/>
    <s v="Retail"/>
  </r>
  <r>
    <s v="T/23580"/>
    <d v="2021-02-12T00:00:00"/>
    <s v="Innovative Solutions"/>
    <s v="CR410 B"/>
    <s v="Rugtek"/>
    <n v="3"/>
    <s v="Ahmedabad"/>
    <x v="0"/>
    <n v="6900"/>
    <s v="PVAR"/>
    <s v="Retail"/>
  </r>
  <r>
    <s v="SRT/07613"/>
    <d v="2021-02-13T00:00:00"/>
    <s v="Logotech Computer "/>
    <s v="CR410 B"/>
    <s v="Rugtek"/>
    <n v="1"/>
    <s v="Surat"/>
    <x v="0"/>
    <n v="2300"/>
    <s v="NVAR"/>
    <s v="Retail"/>
  </r>
  <r>
    <s v="T/23683"/>
    <d v="2021-02-13T00:00:00"/>
    <s v="Shree Enterprises"/>
    <s v="RP80USE"/>
    <s v="Rugtek"/>
    <n v="1"/>
    <s v="Jabalpur"/>
    <x v="0"/>
    <n v="6000"/>
    <s v="EndCustomer"/>
    <s v="Retail"/>
  </r>
  <r>
    <s v="T/23687"/>
    <d v="2021-02-13T00:00:00"/>
    <s v="Ingress Services"/>
    <s v="CR410 B"/>
    <s v="Rugtek"/>
    <n v="1"/>
    <s v="Ahmedabad"/>
    <x v="0"/>
    <n v="2300"/>
    <s v="NVAR"/>
    <s v="Retail"/>
  </r>
  <r>
    <s v="T/23741"/>
    <d v="2021-02-15T00:00:00"/>
    <s v="Tea Post Private Limited"/>
    <s v="CR410 B"/>
    <s v="Rugtek"/>
    <n v="1"/>
    <s v="Ahmedabad"/>
    <x v="0"/>
    <n v="2300"/>
    <s v="NVAR"/>
    <s v="Retail"/>
  </r>
  <r>
    <s v="T/23750"/>
    <d v="2021-02-15T00:00:00"/>
    <s v="Het Consultancy"/>
    <s v="PS-3316E+ DOS 64GB"/>
    <s v="Posiflex"/>
    <n v="3"/>
    <s v="Ahmedabad"/>
    <x v="1"/>
    <n v="107700"/>
    <s v="PVAR"/>
    <s v="Retail"/>
  </r>
  <r>
    <s v="T/23768"/>
    <d v="2021-02-15T00:00:00"/>
    <s v="Sambhav System"/>
    <s v="RP-326"/>
    <s v="Rugtek"/>
    <n v="8"/>
    <s v="Indore"/>
    <x v="0"/>
    <n v="33600"/>
    <s v="PVAR"/>
    <s v="Retail"/>
  </r>
  <r>
    <s v="SRT/07681"/>
    <d v="2021-02-16T00:00:00"/>
    <s v="Logotech Computer "/>
    <s v="RP-326"/>
    <s v="Rugtek"/>
    <n v="1"/>
    <s v="Surat"/>
    <x v="0"/>
    <n v="4200"/>
    <s v="NVAR"/>
    <s v="Retail"/>
  </r>
  <r>
    <s v="T/23870"/>
    <d v="2021-02-16T00:00:00"/>
    <s v="Innovative Solutions"/>
    <s v="LS3000 R"/>
    <s v="Rugtek"/>
    <n v="2"/>
    <s v="Ahmedabad"/>
    <x v="0"/>
    <n v="2500"/>
    <s v="PVAR"/>
    <s v="Retail"/>
  </r>
  <r>
    <s v="T/23888"/>
    <d v="2021-02-16T00:00:00"/>
    <s v="Vc Entegrated Solution Llp"/>
    <s v="BP03-R (BWU)"/>
    <s v="Rugtek"/>
    <n v="20"/>
    <s v="Ahmedabad"/>
    <x v="0"/>
    <n v="106000"/>
    <s v="NVAR"/>
    <s v="Retail"/>
  </r>
  <r>
    <s v="T/23906"/>
    <d v="2021-02-16T00:00:00"/>
    <s v="Barbeque-Nation Hospitality Ltd"/>
    <s v="PP8800U-B"/>
    <s v="Posiflex"/>
    <n v="1"/>
    <s v="Maysore"/>
    <x v="1"/>
    <n v="8750"/>
    <s v="EndCustomer"/>
    <s v="Retail"/>
  </r>
  <r>
    <s v="T/23908"/>
    <d v="2021-02-16T00:00:00"/>
    <s v="Barbeque-Nation Hospitality Ltd"/>
    <s v="PP8800U-B"/>
    <s v="Posiflex"/>
    <n v="1"/>
    <s v="New Delhi"/>
    <x v="1"/>
    <n v="8750"/>
    <s v="EndCustomer"/>
    <s v="Retail"/>
  </r>
  <r>
    <s v="BRD/04363"/>
    <d v="2021-02-17T00:00:00"/>
    <s v="Dhwani Enterprise"/>
    <s v="3200 BT 2D/1D"/>
    <s v="Rugtek"/>
    <n v="1"/>
    <s v="Vadodara"/>
    <x v="0"/>
    <n v="4200"/>
    <s v="EndCustomer"/>
    <s v="Retail"/>
  </r>
  <r>
    <s v="SRT/07723"/>
    <d v="2021-02-17T00:00:00"/>
    <s v="Prints-N-Lables "/>
    <s v="3200 BT 2D/1D"/>
    <s v="Rugtek"/>
    <n v="2"/>
    <s v="Surat"/>
    <x v="0"/>
    <n v="8400"/>
    <s v="NVAR"/>
    <s v="Retail"/>
  </r>
  <r>
    <s v="SRT/07746"/>
    <d v="2021-02-17T00:00:00"/>
    <s v="Sai Xerox &amp; Stationery "/>
    <s v="3200 BT 2D/1D"/>
    <s v="Rugtek"/>
    <n v="1"/>
    <s v="Surat"/>
    <x v="0"/>
    <n v="4200"/>
    <s v="EndCustomer"/>
    <s v="Retail"/>
  </r>
  <r>
    <s v="T/23990"/>
    <d v="2021-02-17T00:00:00"/>
    <s v="Ambica Systems - Modasa"/>
    <s v="RP-326"/>
    <s v="Rugtek"/>
    <n v="3"/>
    <s v="Modasa"/>
    <x v="0"/>
    <n v="12600"/>
    <s v="NVAR"/>
    <s v="Retail"/>
  </r>
  <r>
    <s v="T/24028"/>
    <d v="2021-02-17T00:00:00"/>
    <s v="Barbeque-Nation Hospitality Ltd"/>
    <s v="PP8800U-B"/>
    <s v="Posiflex"/>
    <n v="1"/>
    <s v="Madurai"/>
    <x v="1"/>
    <n v="8750"/>
    <s v="EndCustomer"/>
    <s v="Retail"/>
  </r>
  <r>
    <s v="T/24029"/>
    <d v="2021-02-17T00:00:00"/>
    <s v="Barbeque-Nation Hospitality Ltd"/>
    <s v="PP8800U-B"/>
    <s v="Posiflex"/>
    <n v="1"/>
    <s v="Hubli"/>
    <x v="1"/>
    <n v="8750"/>
    <s v="EndCustomer"/>
    <s v="Retail"/>
  </r>
  <r>
    <s v="T/24030"/>
    <d v="2021-02-17T00:00:00"/>
    <s v="Barbeque-Nation Hospitality Ltd"/>
    <s v="PP8800U-B"/>
    <s v="Posiflex"/>
    <n v="1"/>
    <s v="Nellore"/>
    <x v="1"/>
    <n v="8750"/>
    <s v="EndCustomer"/>
    <s v="Retail"/>
  </r>
  <r>
    <s v="T/24031"/>
    <d v="2021-02-17T00:00:00"/>
    <s v="Barbeque-Nation Hospitality Ltd"/>
    <s v="PP8800U-B"/>
    <s v="Posiflex"/>
    <n v="1"/>
    <s v="Puducherry"/>
    <x v="1"/>
    <n v="8750"/>
    <s v="EndCustomer"/>
    <s v="Retail"/>
  </r>
  <r>
    <s v="T/24032"/>
    <d v="2021-02-17T00:00:00"/>
    <s v="Barbeque-Nation Hospitality Ltd"/>
    <s v="PP8800U-B"/>
    <s v="Posiflex"/>
    <n v="1"/>
    <s v="Tirupati"/>
    <x v="1"/>
    <n v="8750"/>
    <s v="EndCustomer"/>
    <s v="Retail"/>
  </r>
  <r>
    <s v="T/24084"/>
    <d v="2021-02-18T00:00:00"/>
    <s v="Sagar Infocom"/>
    <s v="BP03-R (BWU)"/>
    <s v="Rugtek"/>
    <n v="4"/>
    <s v="Ahmedabad"/>
    <x v="0"/>
    <n v="21200"/>
    <s v="NVAR"/>
    <s v="Retail"/>
  </r>
  <r>
    <s v="BRD/04396"/>
    <d v="2021-02-19T00:00:00"/>
    <s v="Virtual Info Shop"/>
    <s v="RP-326"/>
    <s v="Rugtek"/>
    <n v="1"/>
    <s v="Vadodara"/>
    <x v="0"/>
    <n v="4200"/>
    <s v="NVAR"/>
    <s v="Retail"/>
  </r>
  <r>
    <s v="T/24145"/>
    <d v="2021-02-19T00:00:00"/>
    <s v="Tea Post Private Limited"/>
    <s v="JIVA XT4015(Core i3)"/>
    <s v="Posiflex"/>
    <n v="2"/>
    <s v="Ahmedabad"/>
    <x v="1"/>
    <n v="92200"/>
    <s v="NVAR"/>
    <s v="Retail"/>
  </r>
  <r>
    <s v="T/24145"/>
    <d v="2021-02-19T00:00:00"/>
    <s v="Tea Post Private Limited"/>
    <s v="CR410 B"/>
    <s v="Rugtek"/>
    <n v="2"/>
    <s v="Ahmedabad"/>
    <x v="0"/>
    <n v="4600"/>
    <s v="NVAR"/>
    <s v="Retail"/>
  </r>
  <r>
    <s v="RJT/06688"/>
    <d v="2021-02-20T00:00:00"/>
    <s v="Richey Rich Infotech"/>
    <s v="3200 BT 2D/1D"/>
    <s v="Rugtek"/>
    <n v="4"/>
    <s v="Rajkot"/>
    <x v="0"/>
    <n v="16800"/>
    <s v="PVAR"/>
    <s v="Retail"/>
  </r>
  <r>
    <s v="SRT/07848"/>
    <d v="2021-02-20T00:00:00"/>
    <s v="Cps Technologies"/>
    <s v="PS-3316E+ 8GB 128GB"/>
    <s v="Posiflex"/>
    <n v="12"/>
    <s v="Surat"/>
    <x v="1"/>
    <n v="466800"/>
    <s v="NVAR"/>
    <s v="Retail"/>
  </r>
  <r>
    <s v="SRT/07856"/>
    <d v="2021-02-20T00:00:00"/>
    <s v="Navkar Computer Solutions "/>
    <s v="LS3000 R"/>
    <s v="Rugtek"/>
    <n v="1"/>
    <s v="Surat"/>
    <x v="0"/>
    <n v="1250"/>
    <s v="NVAR"/>
    <s v="Retail"/>
  </r>
  <r>
    <s v="T/24296"/>
    <d v="2021-02-20T00:00:00"/>
    <s v="J.K.Infocom"/>
    <s v="LS3000 R"/>
    <s v="Rugtek"/>
    <n v="1"/>
    <s v="Ahmedabad"/>
    <x v="0"/>
    <n v="1250"/>
    <s v="NVAR"/>
    <s v="Retail"/>
  </r>
  <r>
    <s v="T/24310"/>
    <d v="2021-02-20T00:00:00"/>
    <s v="Innovative Solutions"/>
    <s v="3200 BT 2D/1D"/>
    <s v="Rugtek"/>
    <n v="1"/>
    <s v="Ahmedabad"/>
    <x v="0"/>
    <n v="4200"/>
    <s v="PVAR"/>
    <s v="Retail"/>
  </r>
  <r>
    <s v="BRD/04440"/>
    <d v="2021-02-22T00:00:00"/>
    <s v="Dharam Computers"/>
    <s v="RP-326"/>
    <s v="Rugtek"/>
    <n v="1"/>
    <s v="Vadodara"/>
    <x v="0"/>
    <n v="4200"/>
    <s v="NVAR"/>
    <s v="Retail"/>
  </r>
  <r>
    <s v="BRD/04454"/>
    <d v="2021-02-22T00:00:00"/>
    <s v="Virtual Info Shop"/>
    <s v="RP-326"/>
    <s v="Rugtek"/>
    <n v="1"/>
    <s v="Vadodara"/>
    <x v="0"/>
    <n v="4200"/>
    <s v="NVAR"/>
    <s v="Retail"/>
  </r>
  <r>
    <s v="RJT/06692"/>
    <d v="2021-02-22T00:00:00"/>
    <s v="Khodiyar System &amp; Solution"/>
    <s v="3200 BT 2D/1D"/>
    <s v="Rugtek"/>
    <n v="1"/>
    <s v="Rajkot"/>
    <x v="0"/>
    <n v="4200"/>
    <s v="NVAR"/>
    <s v="Retail"/>
  </r>
  <r>
    <s v="RJT/06724"/>
    <d v="2021-02-22T00:00:00"/>
    <s v="Shree Technologies"/>
    <s v="LS3000 R"/>
    <s v="Rugtek"/>
    <n v="1"/>
    <s v="Rajkot"/>
    <x v="0"/>
    <n v="1250"/>
    <s v="NVAR"/>
    <s v="Retail"/>
  </r>
  <r>
    <s v="SRT/07880"/>
    <d v="2021-02-22T00:00:00"/>
    <s v="Shree Sai Computers"/>
    <s v="RP-326"/>
    <s v="Rugtek"/>
    <n v="1"/>
    <s v="Surat"/>
    <x v="0"/>
    <n v="4200"/>
    <s v="NVAR"/>
    <s v="Retail"/>
  </r>
  <r>
    <s v="T/24365"/>
    <d v="2021-02-22T00:00:00"/>
    <s v="Sambhav System"/>
    <s v="PS-3316E+ DOS 64GB"/>
    <s v="Posiflex"/>
    <n v="1"/>
    <s v="Indore"/>
    <x v="1"/>
    <n v="35900"/>
    <s v="PVAR"/>
    <s v="Retail"/>
  </r>
  <r>
    <s v="T/24365"/>
    <d v="2021-02-22T00:00:00"/>
    <s v="Sambhav System"/>
    <s v="PP8800U-B"/>
    <s v="Posiflex"/>
    <n v="1"/>
    <s v="Indore"/>
    <x v="1"/>
    <n v="8750"/>
    <s v="PVAR"/>
    <s v="Retail"/>
  </r>
  <r>
    <s v="T/24365"/>
    <d v="2021-02-22T00:00:00"/>
    <s v="Sambhav System"/>
    <s v="RP-326"/>
    <s v="Rugtek"/>
    <n v="6"/>
    <s v="Indore"/>
    <x v="0"/>
    <n v="25200"/>
    <s v="PVAR"/>
    <s v="Retail"/>
  </r>
  <r>
    <s v="SRGM/000163"/>
    <d v="2021-02-23T00:00:00"/>
    <s v="Vxl Software Solutions Private "/>
    <s v="BP03-L (BU)"/>
    <s v="Rugtek"/>
    <n v="-1"/>
    <s v="Mumbai"/>
    <x v="0"/>
    <n v="-9000"/>
    <s v="EndCustomer"/>
    <s v="Retail"/>
  </r>
  <r>
    <s v="BRD/04469"/>
    <d v="2021-02-23T00:00:00"/>
    <s v="Dhwani Enterprise"/>
    <s v="3200 BT 2D/1D"/>
    <s v="Rugtek"/>
    <n v="1"/>
    <s v="Vadodara"/>
    <x v="0"/>
    <n v="4200"/>
    <s v="EndCustomer"/>
    <s v="Retail"/>
  </r>
  <r>
    <s v="RJT/06749"/>
    <d v="2021-02-23T00:00:00"/>
    <s v="Genius Computer And Mobile Works"/>
    <s v="RP-326"/>
    <s v="Rugtek"/>
    <n v="1"/>
    <s v="Rajkot"/>
    <x v="0"/>
    <n v="4200"/>
    <s v="NVAR"/>
    <s v="Retail"/>
  </r>
  <r>
    <s v="SRT/07894"/>
    <d v="2021-02-23T00:00:00"/>
    <s v="Systems &amp; Solutions "/>
    <s v="3200 BT 2D/1D"/>
    <s v="Rugtek"/>
    <n v="1"/>
    <s v="Surat"/>
    <x v="0"/>
    <n v="4200"/>
    <s v="NVAR"/>
    <s v="Retail"/>
  </r>
  <r>
    <s v="SRT/07909"/>
    <d v="2021-02-23T00:00:00"/>
    <s v="Micronics Technology"/>
    <s v="LS3000 R"/>
    <s v="Rugtek"/>
    <n v="1"/>
    <s v="Bardoli"/>
    <x v="0"/>
    <n v="1250"/>
    <s v="NVAR"/>
    <s v="Retail"/>
  </r>
  <r>
    <s v="T/24488"/>
    <d v="2021-02-23T00:00:00"/>
    <s v="Rhythm Technologies"/>
    <s v="RP-326"/>
    <s v="Rugtek"/>
    <n v="8"/>
    <s v="Ahmedabad"/>
    <x v="0"/>
    <n v="33600"/>
    <s v="NVAR"/>
    <s v="Retail"/>
  </r>
  <r>
    <s v="T/24539"/>
    <d v="2021-02-23T00:00:00"/>
    <s v="Exponus Exports"/>
    <s v="RP-326"/>
    <s v="Rugtek"/>
    <n v="1"/>
    <s v="Ahmedabad"/>
    <x v="0"/>
    <n v="4200"/>
    <s v="EndCustomer"/>
    <s v="Retail"/>
  </r>
  <r>
    <s v="T/24539"/>
    <d v="2021-02-23T00:00:00"/>
    <s v="Exponus Exports"/>
    <s v="CR410 B"/>
    <s v="Rugtek"/>
    <n v="1"/>
    <s v="Ahmedabad"/>
    <x v="0"/>
    <n v="2300"/>
    <s v="EndCustomer"/>
    <s v="Retail"/>
  </r>
  <r>
    <s v="T/24539"/>
    <d v="2021-02-23T00:00:00"/>
    <s v="Exponus Exports"/>
    <s v="PS-3316E+ DOS 64GB"/>
    <s v="Posiflex"/>
    <n v="1"/>
    <s v="Ahmedabad"/>
    <x v="1"/>
    <n v="35900"/>
    <s v="EndCustomer"/>
    <s v="Retail"/>
  </r>
  <r>
    <s v="T/24543"/>
    <d v="2021-02-23T00:00:00"/>
    <s v="Naitik Computers"/>
    <s v="RP80USE"/>
    <s v="Rugtek"/>
    <n v="2"/>
    <s v="Ahmedabad"/>
    <x v="0"/>
    <n v="12000"/>
    <s v="NVAR"/>
    <s v="Retail"/>
  </r>
  <r>
    <s v="SRG/000453"/>
    <d v="2021-02-24T00:00:00"/>
    <s v="Barcode Solution "/>
    <s v="3200 BT 2D/1D"/>
    <s v="Rugtek"/>
    <n v="-1"/>
    <s v="Surat"/>
    <x v="0"/>
    <n v="-4200"/>
    <s v="NVAR"/>
    <s v="Retail"/>
  </r>
  <r>
    <s v="BRD/04479"/>
    <d v="2021-02-24T00:00:00"/>
    <s v="New Wave Computers"/>
    <s v="3200 BT 2D/1D"/>
    <s v="Rugtek"/>
    <n v="1"/>
    <s v="Vadodara"/>
    <x v="0"/>
    <n v="4200"/>
    <s v="NVAR"/>
    <s v="Retail"/>
  </r>
  <r>
    <s v="SRT/07922"/>
    <d v="2021-02-24T00:00:00"/>
    <s v="Navkar Computer Solutions "/>
    <s v="CR410 B"/>
    <s v="Rugtek"/>
    <n v="3"/>
    <s v="Surat"/>
    <x v="0"/>
    <n v="6900"/>
    <s v="NVAR"/>
    <s v="Retail"/>
  </r>
  <r>
    <s v="SRT/07928"/>
    <d v="2021-02-24T00:00:00"/>
    <s v="Logotech Computer "/>
    <s v="CR410 B"/>
    <s v="Rugtek"/>
    <n v="1"/>
    <s v="Surat"/>
    <x v="0"/>
    <n v="2300"/>
    <s v="NVAR"/>
    <s v="Retail"/>
  </r>
  <r>
    <s v="BRD/04498"/>
    <d v="2021-02-25T00:00:00"/>
    <s v="D - Hit Services"/>
    <s v="RP-326"/>
    <s v="Rugtek"/>
    <n v="1"/>
    <s v="Vadodara"/>
    <x v="0"/>
    <n v="4200"/>
    <s v="EndCustomer"/>
    <s v="Retail"/>
  </r>
  <r>
    <s v="T/24727"/>
    <d v="2021-02-25T00:00:00"/>
    <s v="Nikunj Infotech"/>
    <s v="RP-326"/>
    <s v="Rugtek"/>
    <n v="1"/>
    <s v="Ahmedabad"/>
    <x v="0"/>
    <n v="4200"/>
    <s v="NVAR"/>
    <s v="Retail"/>
  </r>
  <r>
    <s v="T/24735"/>
    <d v="2021-02-25T00:00:00"/>
    <s v="D - Hit Services"/>
    <s v="BP03-R (BWU)"/>
    <s v="Rugtek"/>
    <n v="1"/>
    <s v="Vadodara"/>
    <x v="0"/>
    <n v="10000"/>
    <s v="EndCustomer"/>
    <s v="Retail"/>
  </r>
  <r>
    <s v="T/24779"/>
    <d v="2021-02-25T00:00:00"/>
    <s v="Fakhri Computers"/>
    <s v="RP-326"/>
    <s v="Rugtek"/>
    <n v="1"/>
    <s v="Bhavnagar"/>
    <x v="0"/>
    <n v="4200"/>
    <s v="NVAR"/>
    <s v="Retail"/>
  </r>
  <r>
    <s v="T/24779"/>
    <d v="2021-02-25T00:00:00"/>
    <s v="Fakhri Computers"/>
    <s v="RP80USE"/>
    <s v="Rugtek"/>
    <n v="1"/>
    <s v="Bhavnagar"/>
    <x v="0"/>
    <n v="6000"/>
    <s v="NVAR"/>
    <s v="Retail"/>
  </r>
  <r>
    <s v="SRG/000454"/>
    <d v="2021-02-26T00:00:00"/>
    <s v="Shree Enterprises"/>
    <s v="RP80USE"/>
    <s v="Rugtek"/>
    <n v="-1"/>
    <s v="Jabalpur"/>
    <x v="0"/>
    <n v="-6000"/>
    <s v="NVAR"/>
    <s v="Retail"/>
  </r>
  <r>
    <s v="T/24853"/>
    <d v="2021-02-26T00:00:00"/>
    <s v="Shree Enterprises"/>
    <s v="RP-326"/>
    <s v="Rugtek"/>
    <n v="2"/>
    <s v="Jabalpur"/>
    <x v="0"/>
    <n v="8400"/>
    <s v="NVAR"/>
    <s v="Retail"/>
  </r>
  <r>
    <s v="T/24860"/>
    <d v="2021-02-26T00:00:00"/>
    <s v="Friend Trading Cororation"/>
    <s v="XT4015 8GB 64GB"/>
    <s v="Posiflex"/>
    <n v="1"/>
    <s v="Bhopal"/>
    <x v="1"/>
    <n v="56000"/>
    <s v="AVAR"/>
    <s v="Retail"/>
  </r>
  <r>
    <s v="T/24874"/>
    <d v="2021-02-26T00:00:00"/>
    <s v="Shivam Computer Sales And Serv"/>
    <s v="RP-326"/>
    <s v="Rugtek"/>
    <n v="2"/>
    <s v="Palanpur"/>
    <x v="0"/>
    <n v="8400"/>
    <s v="NVAR"/>
    <s v="Retail"/>
  </r>
  <r>
    <s v="BRD/04541"/>
    <d v="2021-02-27T00:00:00"/>
    <s v="C.S. Computer"/>
    <s v="CR410 B"/>
    <s v="Rugtek"/>
    <n v="1"/>
    <s v="Vadodara"/>
    <x v="0"/>
    <n v="2300"/>
    <s v="NVAR"/>
    <s v="Retail"/>
  </r>
  <r>
    <s v="BRD/04541"/>
    <d v="2021-02-27T00:00:00"/>
    <s v="C.S. Computer"/>
    <s v="RP-326"/>
    <s v="Rugtek"/>
    <n v="1"/>
    <s v="Vadodara"/>
    <x v="0"/>
    <n v="4200"/>
    <s v="NVAR"/>
    <s v="Retail"/>
  </r>
  <r>
    <s v="RJT/06847"/>
    <d v="2021-02-27T00:00:00"/>
    <s v="Micro Access Pvt. Ltd."/>
    <s v="3200 BT 2D/1D"/>
    <s v="Rugtek"/>
    <n v="1"/>
    <s v="Rajkot"/>
    <x v="0"/>
    <n v="4200"/>
    <s v="NVAR"/>
    <s v="Retail"/>
  </r>
  <r>
    <s v="SRT/08070"/>
    <d v="2021-02-27T00:00:00"/>
    <s v="Shilpaben Ashvinbhai Koshiya "/>
    <s v="LS3000 R"/>
    <s v="Rugtek"/>
    <n v="5"/>
    <s v="Surat"/>
    <x v="0"/>
    <n v="6250"/>
    <s v="EndCustomer"/>
    <s v="Retail"/>
  </r>
  <r>
    <s v="SRT/08070"/>
    <d v="2021-02-27T00:00:00"/>
    <s v="Shilpaben Ashvinbhai Koshiya "/>
    <s v="STAND FOR 3200U"/>
    <s v="Rugtek"/>
    <n v="4"/>
    <s v="Surat"/>
    <x v="0"/>
    <n v="1000"/>
    <s v="EndCustomer"/>
    <s v="Retail"/>
  </r>
  <r>
    <s v="T/24976"/>
    <d v="2021-02-27T00:00:00"/>
    <s v="Het Consultancy"/>
    <s v="PS-3316E+ DOS 64GB"/>
    <s v="Posiflex"/>
    <n v="3"/>
    <s v="Ahmedabad"/>
    <x v="1"/>
    <n v="107700"/>
    <s v="PVAR"/>
    <s v="Retail"/>
  </r>
  <r>
    <s v="T/25014"/>
    <d v="2021-02-27T00:00:00"/>
    <s v="Sambhav System"/>
    <s v="PS-3316E+ DOS 64GB"/>
    <s v="Posiflex"/>
    <n v="1"/>
    <s v="Indore"/>
    <x v="1"/>
    <n v="35900"/>
    <s v="PVAR"/>
    <s v="Retail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">
  <r>
    <s v="GU2021TI00616"/>
    <d v="2021-02-08T00:00:00"/>
    <s v="Trends Computer"/>
    <s v="CD-3200U"/>
    <s v="Rugtek "/>
    <n v="1"/>
    <s v="Guwahati"/>
    <x v="0"/>
    <n v="2100"/>
    <s v="NVAR"/>
    <s v="Retail"/>
  </r>
  <r>
    <s v="GU2021TI00655"/>
    <d v="2021-02-20T00:00:00"/>
    <s v="Aastha Computer"/>
    <s v="CD-3200BT"/>
    <s v="Rugtek "/>
    <n v="1"/>
    <s v="Guwahati"/>
    <x v="0"/>
    <n v="4200"/>
    <s v="NVAR"/>
    <s v="Retail"/>
  </r>
  <r>
    <s v="GU2021TI00661"/>
    <d v="2021-02-22T00:00:00"/>
    <s v="Innovation"/>
    <s v="CD-3200BT"/>
    <s v="Rugtek"/>
    <n v="1"/>
    <s v="Guwahati"/>
    <x v="0"/>
    <n v="4200"/>
    <s v="NVAR"/>
    <s v="Retail"/>
  </r>
  <r>
    <s v="GU2021TI00666"/>
    <d v="2021-02-24T00:00:00"/>
    <s v="Star Computer "/>
    <s v="CD-3200BT"/>
    <s v="Rugtek"/>
    <n v="1"/>
    <s v="Guwahati"/>
    <x v="0"/>
    <n v="4200"/>
    <s v="NVAR"/>
    <s v="Retail"/>
  </r>
  <r>
    <s v="RN2021TI01894"/>
    <d v="2021-02-08T00:00:00"/>
    <s v="Krishna Infotech "/>
    <s v="BP-02"/>
    <s v="Rugtek "/>
    <n v="1"/>
    <s v="Ranchi"/>
    <x v="0"/>
    <n v="3500"/>
    <s v="NVAR"/>
    <s v="Retail"/>
  </r>
  <r>
    <s v="RN2021TI01935"/>
    <d v="2021-02-12T00:00:00"/>
    <s v="Shree Siddhi Vinayak"/>
    <s v="RP326"/>
    <s v="Rugtek "/>
    <n v="1"/>
    <s v="Ranchi"/>
    <x v="0"/>
    <n v="4250"/>
    <s v="NVAR"/>
    <s v="Retail"/>
  </r>
  <r>
    <s v="RN2021TI01955_x000a__x000a_"/>
    <d v="2021-02-15T00:00:00"/>
    <s v="Modi Peripheral"/>
    <s v="LS3000 R 1D"/>
    <s v="Rugtek "/>
    <n v="1"/>
    <s v="Ranchi"/>
    <x v="0"/>
    <n v="1350"/>
    <s v="NVAR"/>
    <s v="Retail"/>
  </r>
  <r>
    <s v="RN2021TI01955_x000a__x000a_"/>
    <d v="2021-02-15T00:00:00"/>
    <s v="Modi Peripheral"/>
    <s v="BP-02"/>
    <s v="Rugtek "/>
    <n v="1"/>
    <s v="Ranchi"/>
    <x v="0"/>
    <n v="3500"/>
    <s v="NVAR"/>
    <s v="Retail"/>
  </r>
  <r>
    <s v="RN2021TI01955_x000a__x000a_"/>
    <d v="2021-02-15T00:00:00"/>
    <s v="Modi Peripheral"/>
    <s v="RP326"/>
    <s v="Rugtek "/>
    <n v="1"/>
    <s v="Ranchi"/>
    <x v="0"/>
    <n v="4250"/>
    <s v="NVAR"/>
    <s v="Retail"/>
  </r>
  <r>
    <s v="RN2021TI01884"/>
    <d v="2021-02-06T00:00:00"/>
    <s v="Shakti Computers"/>
    <s v="BP-02"/>
    <s v="Rugtek"/>
    <n v="1"/>
    <s v="Hazaribagh"/>
    <x v="0"/>
    <n v="3500"/>
    <s v="NVAR"/>
    <s v="Retail"/>
  </r>
  <r>
    <s v="RN2021TI01885"/>
    <d v="2021-02-06T00:00:00"/>
    <s v="The Nextgen"/>
    <s v="LS3000 R 1D"/>
    <s v="Rugtek"/>
    <n v="2"/>
    <s v="Hazaribagh"/>
    <x v="0"/>
    <n v="2700"/>
    <s v="NVAR"/>
    <s v="Retail"/>
  </r>
  <r>
    <s v="RN2021TI01885"/>
    <d v="2021-02-06T00:00:00"/>
    <s v="The Nextgen"/>
    <s v="BP-02"/>
    <s v="Rugtek"/>
    <n v="1"/>
    <s v="Hazaribagh"/>
    <x v="0"/>
    <n v="3500"/>
    <s v="NVAR"/>
    <s v="Retail"/>
  </r>
  <r>
    <s v="RN2021TI01955"/>
    <d v="2021-02-15T00:00:00"/>
    <s v="Modi Peripherals"/>
    <s v="LS3000 R 1D"/>
    <s v="Rugtek"/>
    <n v="1"/>
    <s v="Jamshedpur"/>
    <x v="0"/>
    <n v="1350"/>
    <s v="NVAR"/>
    <s v="Retail"/>
  </r>
  <r>
    <s v="RN2021TI01955"/>
    <d v="2021-02-15T00:00:00"/>
    <s v="Modi Peripherals"/>
    <s v="BP-02"/>
    <s v="Rugtek"/>
    <n v="1"/>
    <s v="Jamshedpur"/>
    <x v="0"/>
    <n v="3500"/>
    <s v="NVAR"/>
    <s v="Retail"/>
  </r>
  <r>
    <s v="RN2021TI01955"/>
    <d v="2021-02-15T00:00:00"/>
    <s v="Modi Peripherals"/>
    <s v="RP326"/>
    <s v="Rugtek"/>
    <n v="1"/>
    <s v="Jamshedpur"/>
    <x v="0"/>
    <n v="4250"/>
    <s v="NVAR"/>
    <s v="Retail"/>
  </r>
  <r>
    <s v="RN2021TI02000"/>
    <d v="2021-02-18T00:00:00"/>
    <s v="City Computer"/>
    <s v="BP-02"/>
    <s v="Rugtek"/>
    <n v="5"/>
    <s v="Jamshedpur"/>
    <x v="0"/>
    <n v="17500"/>
    <s v="NVAR"/>
    <s v="Retail"/>
  </r>
  <r>
    <s v="RN2021TI02000"/>
    <d v="2021-02-18T00:00:00"/>
    <s v="City Computer"/>
    <s v="RP326"/>
    <s v="Rugtek"/>
    <n v="1"/>
    <s v="Jamshedpur"/>
    <x v="0"/>
    <n v="4250"/>
    <s v="NVAR"/>
    <s v="Retail"/>
  </r>
  <r>
    <s v="PA2021TI01081"/>
    <d v="2021-02-10T00:00:00"/>
    <s v="Computer Gallery"/>
    <s v="LS3000 R 1D"/>
    <s v="Rugtek "/>
    <n v="5"/>
    <s v="Patna"/>
    <x v="0"/>
    <n v="6750"/>
    <s v="NVAR"/>
    <s v="Retail"/>
  </r>
  <r>
    <s v="PA2021TI01081"/>
    <d v="2021-02-10T00:00:00"/>
    <s v="Computer Gallery"/>
    <s v="LS3000 R 1D"/>
    <s v="Rugtek "/>
    <n v="1"/>
    <s v="Patna"/>
    <x v="0"/>
    <n v="0"/>
    <s v="NVAR"/>
    <s v="Retail"/>
  </r>
  <r>
    <s v="PA2021TI01164"/>
    <d v="2021-02-25T00:00:00"/>
    <s v="Laptop Computer"/>
    <s v="LS3000 R 1D"/>
    <s v="Rugtek "/>
    <n v="2"/>
    <s v="Buxar"/>
    <x v="0"/>
    <n v="2700"/>
    <s v="NVAR"/>
    <s v="Retail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8">
  <r>
    <s v="EIE20-21/GST1060"/>
    <s v="02.02.2021"/>
    <s v="Craft India"/>
    <s v="PS3316+"/>
    <s v="Posiflex"/>
    <n v="1"/>
    <s v="Vasco"/>
    <x v="0"/>
    <n v="37200"/>
    <s v="EndCustomer"/>
    <s v="Retail"/>
  </r>
  <r>
    <s v="EIE20-21/GST1060"/>
    <s v="02.02.2021"/>
    <s v="Craft India"/>
    <s v="RP326"/>
    <s v="Rugtek"/>
    <n v="1"/>
    <s v="Vasco"/>
    <x v="1"/>
    <n v="4900"/>
    <s v="EndCustomer"/>
    <s v="Retail"/>
  </r>
  <r>
    <s v="EIE20-21/GST1060"/>
    <s v="02.02.2021"/>
    <s v="Craft India"/>
    <s v="CR410B"/>
    <s v="Rugtek"/>
    <n v="1"/>
    <s v="Vasco"/>
    <x v="1"/>
    <n v="2850"/>
    <s v="EndCustomer"/>
    <s v="Retail"/>
  </r>
  <r>
    <s v="EIE20-21/GST1101"/>
    <s v="12.02.2021"/>
    <s v="Trade Bonet"/>
    <s v="CR410B"/>
    <s v="Rugtek"/>
    <n v="1"/>
    <s v="Panjim"/>
    <x v="1"/>
    <n v="2850"/>
    <s v="EndCustomer"/>
    <s v="Retail"/>
  </r>
  <r>
    <s v="EIE20-21/GST1101"/>
    <s v="12.02.2021"/>
    <s v="Trade Bonet"/>
    <s v="RP326"/>
    <s v="Rugtek"/>
    <n v="1"/>
    <s v="Panjim"/>
    <x v="1"/>
    <n v="4900"/>
    <s v="EndCustomer"/>
    <s v="Retail"/>
  </r>
  <r>
    <s v="EIE20-21/GST1102"/>
    <s v="12.02.2021"/>
    <s v="Carvalho Business Solution"/>
    <s v="TM3315B"/>
    <s v="Posiflex"/>
    <n v="1"/>
    <s v="Panjim"/>
    <x v="0"/>
    <n v="19500"/>
    <s v="NVAR"/>
    <s v="Retail"/>
  </r>
  <r>
    <s v="EIE20-21/GST1102"/>
    <s v="12.02.2021"/>
    <s v="Carvalho Business Solution"/>
    <s v="RP326"/>
    <s v="Rugtek"/>
    <n v="4"/>
    <s v="Panjim"/>
    <x v="1"/>
    <n v="19600"/>
    <s v="NVAR"/>
    <s v="Retail"/>
  </r>
  <r>
    <s v="EIE20-21/GST1102"/>
    <s v="12.02.2021"/>
    <s v="Carvalho Business Solution"/>
    <s v="CR410B"/>
    <s v="Rugtek"/>
    <n v="1"/>
    <s v="Panjim"/>
    <x v="1"/>
    <n v="2850"/>
    <s v="NVAR"/>
    <s v="Retail"/>
  </r>
  <r>
    <s v="EIE20-21/GST1104"/>
    <s v="12.02.2021"/>
    <s v="Sigma Computer Service"/>
    <s v="RP326"/>
    <s v="Rugtek"/>
    <n v="1"/>
    <s v="Panjim"/>
    <x v="1"/>
    <n v="4900"/>
    <s v="NVAR"/>
    <s v="Retail"/>
  </r>
  <r>
    <s v="EIE20-21/GST1106"/>
    <s v="12.02.2021"/>
    <s v="Ramson Info Solution"/>
    <s v="RP326"/>
    <s v="Rugtek"/>
    <n v="1"/>
    <s v="Porvorim"/>
    <x v="1"/>
    <n v="4900"/>
    <s v="NVAR"/>
    <s v="Retail"/>
  </r>
  <r>
    <s v="EIE20-21/GST1107"/>
    <s v="13.02.2021"/>
    <s v="Calamari Bathe &amp; Binge"/>
    <s v="RP326"/>
    <s v="Rugtek"/>
    <n v="1"/>
    <s v="Candolim "/>
    <x v="1"/>
    <n v="4900"/>
    <s v="EndCustomer"/>
    <s v="Retail"/>
  </r>
  <r>
    <s v="EIE20-21/GST1108"/>
    <s v="13.02.2021"/>
    <s v="Billtech Solution"/>
    <s v="RP326"/>
    <s v="Rugtek"/>
    <n v="1"/>
    <s v="Bicholim"/>
    <x v="1"/>
    <n v="4900"/>
    <s v="NVAR"/>
    <s v="Retail"/>
  </r>
  <r>
    <s v="EIE20-21/GST1115"/>
    <s v="16.02.2021"/>
    <s v="Hotal Darbar"/>
    <s v="RP326"/>
    <s v="Rugtek"/>
    <n v="1"/>
    <s v="Merces"/>
    <x v="1"/>
    <n v="4900"/>
    <s v="EndCustomer"/>
    <s v="Retail"/>
  </r>
  <r>
    <s v="EIE20-21/GST1116"/>
    <s v="17.02.2021"/>
    <s v="Jamson Enterprises"/>
    <s v="RP326"/>
    <s v="Rugtek"/>
    <n v="2"/>
    <s v="Panjim"/>
    <x v="1"/>
    <n v="9800"/>
    <s v="EndCustomer"/>
    <s v="Retail"/>
  </r>
  <r>
    <s v="EIE20-21/GST1126"/>
    <s v="17.02.2021"/>
    <s v="Sigma Computer Service"/>
    <s v="PS3316+"/>
    <s v="Posiflex"/>
    <n v="2"/>
    <s v="Panjim"/>
    <x v="0"/>
    <n v="76000"/>
    <s v="NVAR"/>
    <s v="Retail"/>
  </r>
  <r>
    <s v="EIE20-21/GST1126"/>
    <s v="17.02.2021"/>
    <s v="Sigma Computer Service"/>
    <s v="CR410B"/>
    <s v="Rugtek"/>
    <n v="1"/>
    <s v="Panjim"/>
    <x v="1"/>
    <n v="2850"/>
    <s v="NVAR"/>
    <s v="Retail"/>
  </r>
  <r>
    <s v="EIE20-21/GST1127"/>
    <s v="17.02.2021"/>
    <s v="Hatley Technologies"/>
    <s v="RP326"/>
    <s v="Rugtek"/>
    <n v="5"/>
    <s v="Panjim"/>
    <x v="1"/>
    <n v="24500"/>
    <s v="NVAR"/>
    <s v="Retail"/>
  </r>
  <r>
    <s v="EIE20-21/GST1128"/>
    <s v="17.02.2021"/>
    <s v="Zanzibar"/>
    <s v="RP326"/>
    <s v="Rugtek"/>
    <n v="1"/>
    <s v="Baga"/>
    <x v="1"/>
    <n v="4900"/>
    <s v="EndCustomer"/>
    <s v="Retail"/>
  </r>
  <r>
    <s v="EIE20-21/GST1132"/>
    <s v="18.02.2021"/>
    <s v="Mohak Bajaj"/>
    <s v="RP326"/>
    <s v="Rugtek"/>
    <n v="1"/>
    <s v="Anjuna"/>
    <x v="1"/>
    <n v="4900"/>
    <s v="EndCustomer"/>
    <s v="Retail"/>
  </r>
  <r>
    <s v="EIE20-21/GST1142"/>
    <s v="19.02.2021"/>
    <s v="Prathmesh Toraskar"/>
    <s v="RP326"/>
    <s v="Rugtek"/>
    <n v="1"/>
    <s v="Porvorim"/>
    <x v="1"/>
    <n v="4900"/>
    <s v="EndCustomer"/>
    <s v="Retail"/>
  </r>
  <r>
    <s v="EIE20-21/GST1143"/>
    <s v="19.02.2021"/>
    <s v="Salmon Fresh Food "/>
    <s v="BP02"/>
    <s v="Rugtek"/>
    <n v="1"/>
    <s v="Caranzalem"/>
    <x v="1"/>
    <n v="3500"/>
    <s v="EndCustomer"/>
    <s v="Retail"/>
  </r>
  <r>
    <s v="EIE20-21/GST1144"/>
    <s v="19.02.2021"/>
    <s v="Billtech Solution"/>
    <s v="RP326"/>
    <s v="Rugtek"/>
    <n v="1"/>
    <s v="Bicholim"/>
    <x v="1"/>
    <n v="4900"/>
    <s v="NVAR"/>
    <s v="Retail"/>
  </r>
  <r>
    <s v="EIE20-21/GST1147"/>
    <s v="19.02.2021"/>
    <s v="Billtech Solution"/>
    <s v="RP326"/>
    <s v="Rugtek"/>
    <n v="1"/>
    <s v="Bicholim"/>
    <x v="1"/>
    <n v="4900"/>
    <s v="NVAR"/>
    <s v="Retail"/>
  </r>
  <r>
    <s v="EIE20-21/GST1152"/>
    <s v="22.02.2021"/>
    <s v="Universal Computers"/>
    <s v="RP326"/>
    <s v="Rugtek"/>
    <n v="1"/>
    <s v="Porvorim"/>
    <x v="1"/>
    <n v="4900"/>
    <s v="NVAR"/>
    <s v="Retail"/>
  </r>
  <r>
    <s v="EIE20-21/GST1154"/>
    <s v="23.02.2021"/>
    <s v="Universal Computers"/>
    <s v="RP326"/>
    <s v="Rugtek"/>
    <n v="1"/>
    <s v="Porvorim"/>
    <x v="1"/>
    <n v="4900"/>
    <s v="NVAR"/>
    <s v="Retail"/>
  </r>
  <r>
    <s v="EIE20-21/GST1158"/>
    <s v="24.02.2021"/>
    <s v="Copper Leaf"/>
    <s v="RP326"/>
    <s v="Rugtek"/>
    <n v="1"/>
    <s v="Porvorim"/>
    <x v="1"/>
    <n v="4900"/>
    <s v="EndCustomer"/>
    <s v="Retail"/>
  </r>
  <r>
    <s v="EIE20-21/GST1167"/>
    <s v="25.02.2021"/>
    <s v="Star Computer"/>
    <s v="RP326"/>
    <s v="Rugtek"/>
    <n v="2"/>
    <s v="Mapusa"/>
    <x v="1"/>
    <n v="9800"/>
    <s v="NVAR"/>
    <s v="Retail"/>
  </r>
  <r>
    <s v="EIE20-21/GST1176"/>
    <s v="26.02.2021"/>
    <s v="Universal Computers"/>
    <s v="RP326"/>
    <s v="Rugtek"/>
    <n v="1"/>
    <s v="Porvorim"/>
    <x v="1"/>
    <n v="4900"/>
    <s v="NVAR"/>
    <s v="Retail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90">
  <r>
    <s v="DL/SS/20-21/1225"/>
    <d v="2021-01-01T00:00:00"/>
    <s v="S3 Technologies"/>
    <s v="XT-4015"/>
    <s v="Posiflex"/>
    <n v="1"/>
    <s v="Delhi"/>
    <x v="0"/>
    <n v="53700"/>
    <s v="PVAR"/>
    <s v="Retail"/>
  </r>
  <r>
    <s v="DL/SS/20-21/1225"/>
    <d v="2021-01-01T00:00:00"/>
    <s v="S3 Technologies"/>
    <s v="RP327"/>
    <s v="Rugtek"/>
    <n v="4"/>
    <s v="Delhi"/>
    <x v="1"/>
    <n v="26000"/>
    <s v="PVAR"/>
    <s v="Retail"/>
  </r>
  <r>
    <s v="DL/SS/20-21/1225"/>
    <d v="2021-01-01T00:00:00"/>
    <s v="S3 Technologies"/>
    <s v="PS 3316+"/>
    <s v="Posiflex"/>
    <n v="1"/>
    <s v="Delhi"/>
    <x v="0"/>
    <n v="34650"/>
    <s v="PVAR"/>
    <s v="Retail"/>
  </r>
  <r>
    <s v="DL/SS/20-21/1225"/>
    <d v="2021-01-01T00:00:00"/>
    <s v="S3 Technologies"/>
    <s v="LM 3210-28%"/>
    <s v="Posiflex"/>
    <n v="1"/>
    <s v="Delhi"/>
    <x v="0"/>
    <n v="9000"/>
    <s v="PVAR"/>
    <s v="Retail"/>
  </r>
  <r>
    <s v="DL/SS/20-21/1227"/>
    <d v="2021-01-01T00:00:00"/>
    <s v="Infinity Solutions"/>
    <s v="BP03"/>
    <s v="Rugtek"/>
    <n v="1"/>
    <s v="Rajasthan"/>
    <x v="2"/>
    <n v="7500"/>
    <s v="PVAR"/>
    <s v="Retail"/>
  </r>
  <r>
    <s v="DL/SS/20-21/1232"/>
    <d v="2021-01-02T00:00:00"/>
    <s v="Vanshika It Care Solution"/>
    <s v="PD-300"/>
    <s v="Posiflex"/>
    <n v="2"/>
    <s v="Dehradun"/>
    <x v="0"/>
    <n v="7560"/>
    <s v="NVAR"/>
    <s v="Retail"/>
  </r>
  <r>
    <s v="DL/SS/20-21/1234"/>
    <d v="2021-01-02T00:00:00"/>
    <s v="Importy Sale Pvt. Ltd."/>
    <s v="PD 350"/>
    <s v="Posiflex"/>
    <n v="2"/>
    <s v="Delhi"/>
    <x v="3"/>
    <n v="6500"/>
    <s v="EndCustomer"/>
    <s v="Retail"/>
  </r>
  <r>
    <s v="DL/SS/20-21/1236"/>
    <d v="2021-01-02T00:00:00"/>
    <s v="Bs Security Systems"/>
    <s v="PS 3316+"/>
    <s v="Posiflex"/>
    <n v="3"/>
    <s v="Delhi"/>
    <x v="3"/>
    <n v="103950"/>
    <s v="NVAR"/>
    <s v="Retail"/>
  </r>
  <r>
    <s v="DL/SS/20-21/1236"/>
    <d v="2021-01-02T00:00:00"/>
    <s v="Bs Security Systems"/>
    <s v="RP 80USE"/>
    <s v="Rugtek"/>
    <n v="3"/>
    <s v="Delhi"/>
    <x v="4"/>
    <n v="18000"/>
    <s v="NVAR"/>
    <s v="Retail"/>
  </r>
  <r>
    <s v="DL/SS/20-21/1238"/>
    <d v="2021-01-04T00:00:00"/>
    <s v="Jubilant Foodworks Limited"/>
    <s v="RP 80USE"/>
    <s v="Rugtek"/>
    <n v="80"/>
    <s v="Delhi"/>
    <x v="5"/>
    <n v="480000"/>
    <s v="EndCustomer"/>
    <s v="Retail"/>
  </r>
  <r>
    <s v="DL/SS/20-21/1239"/>
    <d v="2021-01-04T00:00:00"/>
    <s v="Mittal Electronics"/>
    <s v="TM-3010"/>
    <s v="Posiflex"/>
    <n v="2"/>
    <s v="Delhi"/>
    <x v="6"/>
    <n v="29400"/>
    <s v="NVAR"/>
    <s v="Retail"/>
  </r>
  <r>
    <s v="DL/SS/20-21/1240"/>
    <d v="2021-01-04T00:00:00"/>
    <s v="Walia &amp; Daughters(Huf)"/>
    <s v="PS 3316+"/>
    <s v="Posiflex"/>
    <n v="1"/>
    <s v="Haryana"/>
    <x v="0"/>
    <n v="34650"/>
    <s v="EndCustomer"/>
    <s v="Retail"/>
  </r>
  <r>
    <s v="DL/SS/20-21/1240"/>
    <d v="2021-01-04T00:00:00"/>
    <s v="Walia &amp; Daughters(Huf)"/>
    <s v="WIN 10 IoT (EL)"/>
    <s v="Posiflex"/>
    <n v="1"/>
    <s v="Haryana"/>
    <x v="0"/>
    <n v="3600"/>
    <s v="EndCustomer"/>
    <s v="Retail"/>
  </r>
  <r>
    <s v="DL/SS/20-21/1240"/>
    <d v="2021-01-04T00:00:00"/>
    <s v="Walia &amp; Daughters(Huf)"/>
    <s v="RP 80USE"/>
    <s v="Rugtek"/>
    <n v="1"/>
    <s v="Haryana"/>
    <x v="1"/>
    <n v="6000"/>
    <s v="EndCustomer"/>
    <s v="Retail"/>
  </r>
  <r>
    <s v="DL/SS/20-21/1240"/>
    <d v="2021-01-04T00:00:00"/>
    <s v="Walia &amp; Daughters(Huf)"/>
    <s v="CR-410"/>
    <s v="Rugtek"/>
    <n v="1"/>
    <s v="Haryana"/>
    <x v="1"/>
    <n v="2350"/>
    <s v="EndCustomer"/>
    <s v="Retail"/>
  </r>
  <r>
    <s v="DL/SS/20-21/1241"/>
    <d v="2021-01-04T00:00:00"/>
    <s v="Yash Foods"/>
    <s v="PS 3316+"/>
    <s v="Posiflex"/>
    <n v="1"/>
    <s v="Uttar Pradesh"/>
    <x v="7"/>
    <n v="34650"/>
    <s v="EndCustomer"/>
    <s v="Retail"/>
  </r>
  <r>
    <s v="DL/SS/20-21/1241"/>
    <d v="2021-01-04T00:00:00"/>
    <s v="Yash Foods"/>
    <s v="CR-410"/>
    <s v="Rugtek"/>
    <n v="1"/>
    <s v="Uttar Pradesh"/>
    <x v="2"/>
    <n v="2350"/>
    <s v="EndCustomer"/>
    <s v="Retail"/>
  </r>
  <r>
    <s v="DL/SS/20-21/1242"/>
    <d v="2021-01-04T00:00:00"/>
    <s v="Importy Sale Pvt. Ltd."/>
    <s v="PD 350"/>
    <s v="Posiflex"/>
    <n v="1"/>
    <s v="Delhi"/>
    <x v="3"/>
    <n v="3250"/>
    <s v="EndCustomer"/>
    <s v="Retail"/>
  </r>
  <r>
    <s v="DL/SS/20-21/1244"/>
    <d v="2021-01-04T00:00:00"/>
    <s v="Shukla Computer Graphics"/>
    <s v="RP326"/>
    <s v="Rugtek"/>
    <n v="8"/>
    <s v="Delhi"/>
    <x v="4"/>
    <n v="35200"/>
    <s v="EndCustomer"/>
    <s v="Retail"/>
  </r>
  <r>
    <s v="DL/SS/20-21/1244"/>
    <d v="2021-01-04T00:00:00"/>
    <s v="Shukla Computer Graphics"/>
    <s v="CR-410"/>
    <s v="Rugtek"/>
    <n v="3"/>
    <s v="Delhi"/>
    <x v="4"/>
    <n v="7050"/>
    <s v="EndCustomer"/>
    <s v="Retail"/>
  </r>
  <r>
    <s v="DL/SS/20-21/1246"/>
    <d v="2021-01-05T00:00:00"/>
    <s v="Inspired Technologies Pvt Ltd"/>
    <s v="CR-410"/>
    <s v="Rugtek"/>
    <n v="5"/>
    <s v="Delhi"/>
    <x v="1"/>
    <n v="11750"/>
    <s v="NVAR"/>
    <s v="Retail"/>
  </r>
  <r>
    <s v="DL/SS/20-21/1246"/>
    <d v="2021-01-05T00:00:00"/>
    <s v="Inspired Technologies Pvt Ltd"/>
    <s v="PS 3316+"/>
    <s v="Posiflex"/>
    <s v="5"/>
    <s v="Delhi"/>
    <x v="0"/>
    <n v="173250"/>
    <s v="NVAR"/>
    <s v="Retail"/>
  </r>
  <r>
    <s v="DL/SS/20-21/1246"/>
    <d v="2021-01-05T00:00:00"/>
    <s v="Inspired Technologies Pvt Ltd"/>
    <s v="LM 3210"/>
    <s v="Posiflex"/>
    <n v="2"/>
    <s v="Delhi"/>
    <x v="0"/>
    <n v="18000"/>
    <s v="NVAR"/>
    <s v="Retail"/>
  </r>
  <r>
    <s v="DL/SS/20-21/1246"/>
    <d v="2021-01-05T00:00:00"/>
    <s v="Inspired Technologies Pvt Ltd"/>
    <s v="XT-4015"/>
    <s v="Posiflex"/>
    <n v="1"/>
    <s v="Delhi"/>
    <x v="0"/>
    <n v="53700"/>
    <s v="NVAR"/>
    <s v="Retail"/>
  </r>
  <r>
    <s v="DL/SS/20-21/1247"/>
    <d v="2021-01-05T00:00:00"/>
    <s v="S3 Technologies"/>
    <s v="RP326"/>
    <s v="Rugtek"/>
    <n v="4"/>
    <s v="Delhi"/>
    <x v="1"/>
    <n v="17600"/>
    <s v="PVAR"/>
    <s v="Retail"/>
  </r>
  <r>
    <s v="DL/SS/20-21/1248"/>
    <d v="2021-01-05T00:00:00"/>
    <s v="Intelliroute India Services"/>
    <s v="KB-6600"/>
    <s v="Posiflex"/>
    <n v="6"/>
    <s v="Delhi"/>
    <x v="0"/>
    <n v="28188"/>
    <s v="EndCustomer"/>
    <s v="Retail"/>
  </r>
  <r>
    <s v="DL/SS/20-21/1253"/>
    <d v="2021-01-05T00:00:00"/>
    <s v="Twisting Scoops Private Limited"/>
    <s v="PS 3316+"/>
    <s v="Posiflex"/>
    <n v="1"/>
    <s v="Delhi"/>
    <x v="3"/>
    <n v="34650"/>
    <s v="EndCustomer"/>
    <s v="Retail"/>
  </r>
  <r>
    <s v="DL/SS/20-21/1256"/>
    <d v="2021-01-05T00:00:00"/>
    <s v="The Computer Point"/>
    <s v="RP326"/>
    <s v="Rugtek"/>
    <n v="4"/>
    <s v="Uttar Pradesh"/>
    <x v="2"/>
    <n v="17600"/>
    <s v="PVAR"/>
    <s v="Retail"/>
  </r>
  <r>
    <s v="DL/SS/20-21/1260"/>
    <d v="2021-01-06T00:00:00"/>
    <s v="Khatu Shyam Electronics And Computers"/>
    <s v="PS 3316+"/>
    <s v="Posiflex"/>
    <n v="1"/>
    <s v="Delhi"/>
    <x v="0"/>
    <n v="34650"/>
    <s v="NVAR"/>
    <s v="Retail"/>
  </r>
  <r>
    <s v="DL/SS/20-21/1260"/>
    <d v="2021-01-06T00:00:00"/>
    <s v="Khatu Shyam Electronics And Computers"/>
    <s v="WIN 10 IoT (EL)"/>
    <s v="Posiflex"/>
    <n v="1"/>
    <s v="Delhi"/>
    <x v="0"/>
    <n v="3600"/>
    <s v="NVAR"/>
    <s v="Retail"/>
  </r>
  <r>
    <s v="DL/SS/20-21/1260"/>
    <d v="2021-01-06T00:00:00"/>
    <s v="Khatu Shyam Electronics And Computers"/>
    <s v="RP327"/>
    <s v="Rugtek"/>
    <n v="1"/>
    <s v="Delhi"/>
    <x v="1"/>
    <n v="6500"/>
    <s v="NVAR"/>
    <s v="Retail"/>
  </r>
  <r>
    <s v="DL/SS/20-21/1261"/>
    <d v="2021-01-06T00:00:00"/>
    <s v="Infinity Solutions"/>
    <s v="CD3200BT"/>
    <s v="Rugtek"/>
    <n v="4"/>
    <s v="Rajasthan"/>
    <x v="2"/>
    <n v="15600"/>
    <s v="PVAR"/>
    <s v="Retail"/>
  </r>
  <r>
    <s v="DL/SS/20-21/1267"/>
    <d v="2021-01-07T00:00:00"/>
    <s v="One Pos Retail Solutions Pvt Ltd-Ap"/>
    <s v="RP327"/>
    <s v="Rugtek"/>
    <n v="1"/>
    <s v="Andhra Pradesh"/>
    <x v="4"/>
    <n v="6500"/>
    <s v="AVAR"/>
    <s v="Retail"/>
  </r>
  <r>
    <s v="DL/SS/20-21/1268"/>
    <d v="2021-01-07T00:00:00"/>
    <s v="S3 Technologies"/>
    <s v="CD3200BT"/>
    <s v="Rugtek"/>
    <n v="4"/>
    <s v="Delhi"/>
    <x v="1"/>
    <n v="15600"/>
    <s v="PVAR"/>
    <s v="Retail"/>
  </r>
  <r>
    <s v="DL/SS/20-21/1269"/>
    <d v="2021-01-07T00:00:00"/>
    <s v="Touch Infomatics"/>
    <s v="RP327"/>
    <s v="Rugtek"/>
    <n v="2"/>
    <s v="Delhi"/>
    <x v="1"/>
    <n v="13000"/>
    <s v="NVAR"/>
    <s v="Retail"/>
  </r>
  <r>
    <s v="DL/SS/20-21/1272"/>
    <d v="2021-01-08T00:00:00"/>
    <s v="Tycoon Technologies"/>
    <s v="XT-4015"/>
    <s v="Posiflex"/>
    <n v="1"/>
    <s v="Rajasthan"/>
    <x v="7"/>
    <n v="53700"/>
    <s v="NVAR"/>
    <s v="Retail"/>
  </r>
  <r>
    <s v="DL/SS/20-21/1276"/>
    <d v="2021-01-09T00:00:00"/>
    <s v="Global Software Solution Corporation"/>
    <s v="CD3200BT"/>
    <s v="Rugtek"/>
    <n v="3"/>
    <s v="Uttar Pradesh"/>
    <x v="1"/>
    <n v="11700"/>
    <s v="NVAR"/>
    <s v="Retail"/>
  </r>
  <r>
    <s v="DL/SS/20-21/1278"/>
    <d v="2021-01-09T00:00:00"/>
    <s v="Sachin-Rohini"/>
    <s v="XT-4015"/>
    <s v="Posiflex"/>
    <n v="1"/>
    <s v="Delhi"/>
    <x v="3"/>
    <n v="53700"/>
    <s v="EndCustomer"/>
    <s v="Retail"/>
  </r>
  <r>
    <s v="DL/SS/20-21/1278"/>
    <d v="2021-01-09T00:00:00"/>
    <s v="Sachin-Rohini"/>
    <s v="WIN 10 IoT (VL)"/>
    <s v="Posiflex"/>
    <n v="1"/>
    <s v="Delhi"/>
    <x v="3"/>
    <n v="5250"/>
    <s v="EndCustomer"/>
    <s v="Retail"/>
  </r>
  <r>
    <s v="DL/SS/20-21/1278"/>
    <d v="2021-01-09T00:00:00"/>
    <s v="Sachin-Rohini"/>
    <s v="RP327"/>
    <s v="Rugtek"/>
    <n v="2"/>
    <s v="Delhi"/>
    <x v="4"/>
    <n v="13000"/>
    <s v="EndCustomer"/>
    <s v="Retail"/>
  </r>
  <r>
    <s v="DL/SS/20-21/1278"/>
    <d v="2021-01-09T00:00:00"/>
    <s v="Sachin-Rohini"/>
    <s v="CR-410"/>
    <s v="Rugtek"/>
    <n v="1"/>
    <s v="Delhi"/>
    <x v="4"/>
    <n v="2350"/>
    <s v="EndCustomer"/>
    <s v="Retail"/>
  </r>
  <r>
    <s v="DL/SS/20-21/1280"/>
    <d v="2021-01-09T00:00:00"/>
    <s v="Delta It Network Pvt. Ltd."/>
    <s v="Pole Display PD-300"/>
    <s v="Posiflex"/>
    <n v="5"/>
    <s v="Haryana"/>
    <x v="3"/>
    <n v="18900"/>
    <s v="NVAR"/>
    <s v="Retail"/>
  </r>
  <r>
    <s v="DL/SS/20-21/1282"/>
    <d v="2021-01-11T00:00:00"/>
    <s v="Pishori Chicken"/>
    <s v="PS 3316+"/>
    <s v="Posiflex"/>
    <n v="1"/>
    <s v="Delhi"/>
    <x v="3"/>
    <n v="34650"/>
    <s v="EndCustomer"/>
    <s v="Retail"/>
  </r>
  <r>
    <s v="DL/SS/20-21/1285"/>
    <d v="2021-01-11T00:00:00"/>
    <s v="R R Systems"/>
    <s v="PS 3316+"/>
    <s v="Posiflex"/>
    <n v="1"/>
    <s v="Delhi"/>
    <x v="0"/>
    <n v="34650"/>
    <s v="NVAR"/>
    <s v="Retail"/>
  </r>
  <r>
    <s v="DL/SS/20-21/1285"/>
    <d v="2021-01-11T00:00:00"/>
    <s v="R R Systems"/>
    <s v="WIN 10 IoT (EL)"/>
    <s v="Posiflex"/>
    <n v="1"/>
    <s v="Delhi"/>
    <x v="0"/>
    <n v="3500"/>
    <s v="NVAR"/>
    <s v="Retail"/>
  </r>
  <r>
    <s v="DL/SS/20-21/1285"/>
    <d v="2021-01-11T00:00:00"/>
    <s v="R R Systems"/>
    <s v="CR-410"/>
    <s v="Rugtek"/>
    <n v="1"/>
    <s v="Delhi"/>
    <x v="1"/>
    <n v="2350"/>
    <s v="NVAR"/>
    <s v="Retail"/>
  </r>
  <r>
    <s v="DL/SS/20-21/1287"/>
    <d v="2021-01-12T00:00:00"/>
    <s v="Bigopolis Retail Private Limited"/>
    <s v="CR-410"/>
    <s v="Rugtek"/>
    <n v="2"/>
    <s v="Haryana"/>
    <x v="4"/>
    <n v="4700"/>
    <s v="EndCustomer"/>
    <s v="Retail"/>
  </r>
  <r>
    <s v="DL/SS/20-21/1287"/>
    <d v="2021-01-12T00:00:00"/>
    <s v="Bigopolis Retail Private Limited"/>
    <s v="RP327"/>
    <s v="Rugtek"/>
    <n v="1"/>
    <s v="Haryana"/>
    <x v="4"/>
    <n v="6500"/>
    <s v="EndCustomer"/>
    <s v="Retail"/>
  </r>
  <r>
    <s v="DL/SS/20-21/1288"/>
    <d v="2021-01-12T00:00:00"/>
    <s v="Panchsakha Bhandar"/>
    <s v="RP327"/>
    <s v="Rugtek"/>
    <n v="1"/>
    <s v="Haryana"/>
    <x v="1"/>
    <n v="6500"/>
    <s v="EndCustomer"/>
    <s v="Retail"/>
  </r>
  <r>
    <s v="DL/SS/20-21/1293"/>
    <d v="2021-01-12T00:00:00"/>
    <s v="Dhiman Services"/>
    <s v="CR-410"/>
    <s v="Rugtek"/>
    <n v="1"/>
    <s v="Haryana"/>
    <x v="1"/>
    <n v="2350"/>
    <s v="EndCustomer"/>
    <s v="Retail"/>
  </r>
  <r>
    <s v="DL/SS/20-21/1305"/>
    <d v="2021-01-13T00:00:00"/>
    <s v="Artisan It Solutions Pvt. Ltd."/>
    <s v="PD 350"/>
    <s v="Posiflex"/>
    <n v="1"/>
    <s v="Delhi"/>
    <x v="0"/>
    <n v="3250"/>
    <s v="NVAR"/>
    <s v="Retail"/>
  </r>
  <r>
    <s v="DL/SS/20-21/1309"/>
    <d v="2021-01-13T00:00:00"/>
    <s v="Twisting Scoops Private Limited"/>
    <s v="RP327"/>
    <s v="Rugtek"/>
    <n v="1"/>
    <s v="Delhi"/>
    <x v="4"/>
    <n v="6500"/>
    <s v="EndCustomer"/>
    <s v="Retail"/>
  </r>
  <r>
    <s v="DL/SS/20-21/1311"/>
    <d v="2021-01-14T00:00:00"/>
    <s v="Touch Infomatics"/>
    <s v="RP327"/>
    <s v="Rugtek"/>
    <n v="2"/>
    <s v="Delhi"/>
    <x v="1"/>
    <n v="13000"/>
    <s v="NVAR"/>
    <s v="Retail"/>
  </r>
  <r>
    <s v="DL/SS/20-21/1317"/>
    <d v="2021-01-15T00:00:00"/>
    <s v="S3 Technologies"/>
    <s v="CR-410"/>
    <s v="Rugtek"/>
    <n v="5"/>
    <s v="Delhi"/>
    <x v="1"/>
    <n v="11750"/>
    <s v="PVAR"/>
    <s v="Retail"/>
  </r>
  <r>
    <s v="DL/SS/20-21/1324"/>
    <d v="2021-01-15T00:00:00"/>
    <s v="Samriddhi Barcodes &amp; Design Studio"/>
    <s v="RP 80USE"/>
    <s v="Rugtek"/>
    <n v="2"/>
    <s v="Uttar Pradesh"/>
    <x v="2"/>
    <n v="12000"/>
    <s v="AVAR"/>
    <s v="Retail"/>
  </r>
  <r>
    <s v="DL/SS/20-21/1325"/>
    <d v="2021-01-16T00:00:00"/>
    <s v="Microchip Infotech Systems Pvt. Ltd."/>
    <s v="XT5317"/>
    <s v="Posiflex"/>
    <n v="2"/>
    <s v="Delhi"/>
    <x v="6"/>
    <n v="194400"/>
    <s v="NVAR"/>
    <s v="Retail"/>
  </r>
  <r>
    <s v="DL/SS/20-21/1325"/>
    <d v="2021-01-16T00:00:00"/>
    <s v="Microchip Infotech Systems Pvt. Ltd."/>
    <s v="PD 350"/>
    <s v="Posiflex"/>
    <n v="2"/>
    <s v="Delhi"/>
    <x v="6"/>
    <n v="6500"/>
    <s v="NVAR"/>
    <s v="Retail"/>
  </r>
  <r>
    <s v="DL/SS/20-21/1325"/>
    <d v="2021-01-16T00:00:00"/>
    <s v="Microchip Infotech Systems Pvt. Ltd."/>
    <s v="CR-4000"/>
    <s v="Posiflex"/>
    <n v="2"/>
    <s v="Delhi"/>
    <x v="6"/>
    <n v="9080"/>
    <s v="NVAR"/>
    <s v="Retail"/>
  </r>
  <r>
    <s v="DL/SS/20-21/1329"/>
    <d v="2021-01-16T00:00:00"/>
    <s v="Tractransact Infosys"/>
    <s v="CR-410"/>
    <s v="Rugtek"/>
    <n v="1"/>
    <s v="Delhi"/>
    <x v="1"/>
    <n v="2350"/>
    <s v="NVAR"/>
    <s v="Retail"/>
  </r>
  <r>
    <s v="DL/SS/20-21/1333"/>
    <d v="2021-01-18T00:00:00"/>
    <s v="Walia Enterprises"/>
    <s v="CR-410"/>
    <s v="Rugtek"/>
    <n v="1"/>
    <s v="Delhi"/>
    <x v="1"/>
    <n v="2350"/>
    <s v="EndCustomer"/>
    <s v="Retail"/>
  </r>
  <r>
    <s v="DL/SS/20-21/1333"/>
    <d v="2021-01-18T00:00:00"/>
    <s v="Walia Enterprises"/>
    <s v="PP8800"/>
    <s v="Posiflex"/>
    <n v="1"/>
    <s v="Delhi"/>
    <x v="0"/>
    <n v="9250"/>
    <s v="EndCustomer"/>
    <s v="Retail"/>
  </r>
  <r>
    <s v="DL/SS/20-21/1334"/>
    <d v="2021-01-18T00:00:00"/>
    <s v="The Computer Point"/>
    <s v="CR-410"/>
    <s v="Rugtek"/>
    <n v="2"/>
    <s v="Uttar Pradesh"/>
    <x v="2"/>
    <n v="4700"/>
    <s v="PVAR"/>
    <s v="Retail"/>
  </r>
  <r>
    <s v="DL/SS/20-21/1334"/>
    <d v="2021-01-18T00:00:00"/>
    <s v="The Computer Point"/>
    <s v="PS 3316+"/>
    <s v="Posiflex"/>
    <n v="1"/>
    <s v="Uttar Pradesh"/>
    <x v="7"/>
    <n v="34650"/>
    <s v="PVAR"/>
    <s v="Retail"/>
  </r>
  <r>
    <s v="DL/SS/20-21/1335"/>
    <d v="2021-01-18T00:00:00"/>
    <s v="Sicom Technologies( India)"/>
    <s v="PS 3316+"/>
    <s v="Posiflex"/>
    <n v="1"/>
    <s v="Delhi"/>
    <x v="3"/>
    <n v="34650"/>
    <s v="NVAR"/>
    <s v="Retail"/>
  </r>
  <r>
    <s v="DL/SS/20-21/1338"/>
    <d v="2021-01-19T00:00:00"/>
    <s v="Aryan Infocom Pvt. Ltd."/>
    <s v="PS 3316+"/>
    <s v="Posiflex"/>
    <n v="1"/>
    <s v="Delhi"/>
    <x v="0"/>
    <n v="34650"/>
    <s v="NVAR"/>
    <s v="Retail"/>
  </r>
  <r>
    <s v="DL/SS/20-21/1338"/>
    <d v="2021-01-19T00:00:00"/>
    <s v="Aryan Infocom Pvt. Ltd."/>
    <s v="WIN 10 IoT (EL)"/>
    <s v="Posiflex"/>
    <n v="1"/>
    <s v="Delhi"/>
    <x v="0"/>
    <n v="3500"/>
    <s v="NVAR"/>
    <s v="Retail"/>
  </r>
  <r>
    <s v="DL/SS/20-21/1338"/>
    <d v="2021-01-19T00:00:00"/>
    <s v="Aryan Infocom Pvt. Ltd."/>
    <s v="CR-410"/>
    <s v="Rugtek"/>
    <n v="1"/>
    <s v="Delhi"/>
    <x v="1"/>
    <n v="2350"/>
    <s v="NVAR"/>
    <s v="Retail"/>
  </r>
  <r>
    <s v="DL/SS/20-21/1338"/>
    <d v="2021-01-19T00:00:00"/>
    <s v="Aryan Infocom Pvt. Ltd."/>
    <s v="PP8800"/>
    <s v="Posiflex"/>
    <n v="1"/>
    <s v="Delhi"/>
    <x v="0"/>
    <n v="9250"/>
    <s v="NVAR"/>
    <s v="Retail"/>
  </r>
  <r>
    <s v="DL/SS/20-21/1340"/>
    <d v="2021-01-19T00:00:00"/>
    <s v="Garhwal Bakery-Badli"/>
    <s v="PS 3316+"/>
    <s v="Posiflex"/>
    <n v="2"/>
    <s v="Delhi"/>
    <x v="0"/>
    <n v="69300"/>
    <s v="EndCustomer"/>
    <s v="Retail"/>
  </r>
  <r>
    <s v="DL/SS/20-21/1342"/>
    <d v="2021-01-19T00:00:00"/>
    <s v="S3 Technologies"/>
    <s v="RP327"/>
    <s v="Rugtek"/>
    <n v="1"/>
    <s v="Delhi"/>
    <x v="1"/>
    <n v="6500"/>
    <s v="PVAR"/>
    <s v="Retail"/>
  </r>
  <r>
    <s v="DL/SS/20-21/1342"/>
    <d v="2021-01-19T00:00:00"/>
    <s v="S3 Technologies"/>
    <s v="LS 3000R"/>
    <s v="Rugtek"/>
    <n v="5"/>
    <s v="Delhi"/>
    <x v="1"/>
    <n v="6250"/>
    <s v="PVAR"/>
    <s v="Retail"/>
  </r>
  <r>
    <s v="DL/SS/20-21/1344"/>
    <d v="2021-01-19T00:00:00"/>
    <s v="Infra Network Solutions"/>
    <s v="XT-4015"/>
    <s v="Posiflex"/>
    <n v="2"/>
    <s v="Delhi"/>
    <x v="0"/>
    <n v="107400"/>
    <s v="NVAR"/>
    <s v="Retail"/>
  </r>
  <r>
    <s v="DL/SS/20-21/1344"/>
    <d v="2021-01-19T00:00:00"/>
    <s v="Infra Network Solutions"/>
    <s v="WIN 10 IoT (VL)"/>
    <s v="Posiflex"/>
    <n v="2"/>
    <s v="Delhi"/>
    <x v="0"/>
    <n v="10500"/>
    <s v="NVAR"/>
    <s v="Retail"/>
  </r>
  <r>
    <s v="DL/SS/20-21/1344"/>
    <d v="2021-01-19T00:00:00"/>
    <s v="Infra Network Solutions"/>
    <s v="RP327"/>
    <s v="Rugtek"/>
    <n v="3"/>
    <s v="Delhi"/>
    <x v="1"/>
    <n v="19500"/>
    <s v="NVAR"/>
    <s v="Retail"/>
  </r>
  <r>
    <s v="DL/SS/20-21/1344"/>
    <d v="2021-01-19T00:00:00"/>
    <s v="Infra Network Solutions"/>
    <s v="CR-410"/>
    <s v="Rugtek"/>
    <n v="2"/>
    <s v="Delhi"/>
    <x v="1"/>
    <n v="4700"/>
    <s v="NVAR"/>
    <s v="Retail"/>
  </r>
  <r>
    <s v="DL/SS/20-21/1348"/>
    <d v="2021-01-20T00:00:00"/>
    <s v="Artisan It Solutions Pvt. Ltd."/>
    <s v="CD3200BT"/>
    <s v="Rugtek"/>
    <n v="20"/>
    <s v="Delhi"/>
    <x v="1"/>
    <n v="82000"/>
    <s v="EndCustomer"/>
    <s v="Retail"/>
  </r>
  <r>
    <s v="DL/SS/20-21/1349"/>
    <d v="2021-01-20T00:00:00"/>
    <s v="Inspired Technologies Pvt Ltd"/>
    <s v="XT-4015"/>
    <s v="Posiflex"/>
    <n v="2"/>
    <s v="Delhi"/>
    <x v="0"/>
    <n v="107400"/>
    <s v="NVAR"/>
    <s v="Retail"/>
  </r>
  <r>
    <s v="DL/SS/20-21/1350"/>
    <d v="2021-01-20T00:00:00"/>
    <s v="Av Computer Solution"/>
    <s v="KB-6600"/>
    <s v="Posiflex"/>
    <n v="8"/>
    <s v="Delhi"/>
    <x v="0"/>
    <n v="37584"/>
    <s v="NVAR"/>
    <s v="Retail"/>
  </r>
  <r>
    <s v="DL/SS/20-21/1355"/>
    <d v="2021-01-21T00:00:00"/>
    <s v="S3 Technologies"/>
    <s v="PS 3316+"/>
    <s v="Posiflex"/>
    <n v="1"/>
    <s v="Delhi"/>
    <x v="0"/>
    <n v="34650"/>
    <s v="PVAR"/>
    <s v="Retail"/>
  </r>
  <r>
    <s v="DL/SS/20-21/1357"/>
    <d v="2021-01-22T00:00:00"/>
    <s v="Tecsidel India Private Limited"/>
    <s v="KB-6600"/>
    <s v="Posiflex"/>
    <n v="5"/>
    <s v="Haryana"/>
    <x v="6"/>
    <n v="23490"/>
    <s v="NVAR"/>
    <s v="Retail"/>
  </r>
  <r>
    <s v="DL/SS/20-21/1360"/>
    <d v="2021-01-22T00:00:00"/>
    <s v="Vaaan Infra Pvt. Ltd."/>
    <s v="BP02"/>
    <s v="Rugtek"/>
    <n v="91"/>
    <s v="Haryana"/>
    <x v="5"/>
    <n v="227500"/>
    <s v="EndCustomer"/>
    <s v="Retail"/>
  </r>
  <r>
    <s v="DL/SS/20-21/1361"/>
    <d v="2021-01-22T00:00:00"/>
    <s v="Vaaan Infra Pvt. Ltd."/>
    <s v="BP02"/>
    <s v="Rugtek"/>
    <n v="16"/>
    <s v="Haryana"/>
    <x v="5"/>
    <n v="40000"/>
    <s v="EndCustomer"/>
    <s v="Retail"/>
  </r>
  <r>
    <s v="DL/SS/20-21/1364"/>
    <d v="2021-01-22T00:00:00"/>
    <s v="Dhiman Services"/>
    <s v="PP8800"/>
    <s v="Posiflex"/>
    <n v="1"/>
    <s v="Haryana"/>
    <x v="0"/>
    <n v="9250"/>
    <s v="EndCustomer"/>
    <s v="Retail"/>
  </r>
  <r>
    <s v="DL/SS/20-21/1365"/>
    <d v="2021-01-22T00:00:00"/>
    <s v="B.S Retail Solution"/>
    <s v="RP327"/>
    <s v="Rugtek"/>
    <n v="1"/>
    <s v="Delhi"/>
    <x v="1"/>
    <n v="6500"/>
    <s v="NVAR"/>
    <s v="Retail"/>
  </r>
  <r>
    <s v="DL/SS/20-21/1377"/>
    <d v="2021-01-25T00:00:00"/>
    <s v="Js Foods Services"/>
    <s v="RP327"/>
    <s v="Rugtek"/>
    <n v="1"/>
    <s v="Haryana"/>
    <x v="1"/>
    <n v="6500"/>
    <s v="EndCustomer"/>
    <s v="Retail"/>
  </r>
  <r>
    <s v="DL/SS/20-21/1387"/>
    <d v="2021-01-28T00:00:00"/>
    <s v="Twisting Scoops Private Limited"/>
    <s v="CR-410"/>
    <s v="Rugtek"/>
    <n v="1"/>
    <s v="Delhi"/>
    <x v="4"/>
    <n v="2350"/>
    <s v="EndCustomer"/>
    <s v="Retail"/>
  </r>
  <r>
    <s v="DL/SS/20-21/1411"/>
    <d v="2021-01-29T00:00:00"/>
    <s v="S3 Technologies"/>
    <s v="XT-4015"/>
    <s v="Posiflex"/>
    <n v="1"/>
    <s v="Delhi"/>
    <x v="0"/>
    <n v="53700"/>
    <s v="PVAR"/>
    <s v="Retail"/>
  </r>
  <r>
    <s v="DL/SS/20-21/1411"/>
    <d v="2021-01-29T00:00:00"/>
    <s v="S3 Technologies"/>
    <s v="PS 3316+"/>
    <s v="Posiflex"/>
    <n v="1"/>
    <s v="Delhi"/>
    <x v="0"/>
    <n v="34650"/>
    <s v="PVAR"/>
    <s v="Retail"/>
  </r>
  <r>
    <s v="DL/SS/20-21/1411"/>
    <d v="2021-01-29T00:00:00"/>
    <s v="S3 Technologies"/>
    <s v=" LS 3000R"/>
    <s v="Rugtek"/>
    <n v="10"/>
    <s v="Delhi"/>
    <x v="1"/>
    <n v="12500"/>
    <s v="PVAR"/>
    <s v="Retail"/>
  </r>
  <r>
    <s v="DL/SS/20-21/1414"/>
    <d v="2021-01-30T00:00:00"/>
    <s v="S3 Technologies"/>
    <s v="CR-410"/>
    <s v="Rugtek"/>
    <n v="5"/>
    <s v="Delhi"/>
    <x v="1"/>
    <n v="11750"/>
    <s v="PVAR"/>
    <s v="Retail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43">
  <r>
    <s v="OCS/FEB-21/09373"/>
    <d v="2021-02-01T00:00:00"/>
    <s v="P C Forms &amp; Stationery"/>
    <s v="PD-350ue-B"/>
    <s v="Posiflex"/>
    <n v="4"/>
    <s v="Kolkata"/>
    <x v="0"/>
    <n v="13000"/>
    <s v="PVAR"/>
    <s v="Retail"/>
  </r>
  <r>
    <s v="OCS/FEB-21/09373"/>
    <d v="2021-02-01T00:00:00"/>
    <s v="P C Forms &amp; Stationery"/>
    <s v="Long Pole PD350U"/>
    <s v="Posiflex"/>
    <n v="4"/>
    <s v="Kolkata"/>
    <x v="0"/>
    <n v="2000"/>
    <s v="PVAR"/>
    <s v="Retail"/>
  </r>
  <r>
    <s v="OCS/FEB-21/09505"/>
    <d v="2021-02-03T00:00:00"/>
    <s v="Dalgreen Foods Pvt Ltd"/>
    <s v="PP-8800 U"/>
    <s v="Posiflex"/>
    <n v="1"/>
    <s v="Kolkata"/>
    <x v="0"/>
    <n v="8240"/>
    <s v="EndCustomer"/>
    <s v="Retail"/>
  </r>
  <r>
    <s v="OCS/FEB-21/09581"/>
    <d v="2021-02-05T00:00:00"/>
    <s v="Clarion Computers Pvt Ltd"/>
    <s v="RP-326"/>
    <s v="Rugtek"/>
    <n v="8"/>
    <s v="Kolkata"/>
    <x v="1"/>
    <n v="33600"/>
    <s v="NVAR"/>
    <s v="Retail"/>
  </r>
  <r>
    <s v="OCS/FEB-21/09611"/>
    <d v="2021-02-05T00:00:00"/>
    <s v="N R Design Centre"/>
    <s v="CD3200BT"/>
    <s v="Rugtek"/>
    <n v="1"/>
    <s v="Kolkata"/>
    <x v="1"/>
    <n v="4200"/>
    <s v="EndCustomer"/>
    <s v="Retail"/>
  </r>
  <r>
    <s v="OCS/FEB-21/09618"/>
    <d v="2021-02-06T00:00:00"/>
    <s v="Khadim India Ltd"/>
    <s v="PP-8800 U"/>
    <s v="Posiflex"/>
    <n v="3"/>
    <s v="Kolkata"/>
    <x v="0"/>
    <n v="24720"/>
    <s v="EndCustomer"/>
    <s v="Retail"/>
  </r>
  <r>
    <s v="OCS/FEB-21/09618"/>
    <d v="2021-02-06T00:00:00"/>
    <s v="Khadim India Ltd"/>
    <s v="Warranty Care Pack"/>
    <s v="Posiflex"/>
    <n v="3"/>
    <s v="Kolkata"/>
    <x v="0"/>
    <n v="900"/>
    <s v="EndCustomer"/>
    <s v="Retail"/>
  </r>
  <r>
    <s v="OCS/FEB-21/09756"/>
    <d v="2021-02-09T00:00:00"/>
    <s v="Cyber Informatics"/>
    <s v="RP-326"/>
    <s v="Rugtek"/>
    <n v="2"/>
    <s v="Kolkata"/>
    <x v="1"/>
    <n v="8400"/>
    <s v="NVAR"/>
    <s v="Retail"/>
  </r>
  <r>
    <s v="OCS/FEB-21/09773"/>
    <d v="2021-02-09T00:00:00"/>
    <s v="P C Forms &amp; Stationery"/>
    <s v="PD-350ue-B"/>
    <s v="Posiflex"/>
    <n v="3"/>
    <s v="Kolkata"/>
    <x v="0"/>
    <n v="9750"/>
    <s v="PVAR"/>
    <s v="Retail"/>
  </r>
  <r>
    <s v="OCS/FEB-21/09773"/>
    <d v="2021-02-09T00:00:00"/>
    <s v="P C Forms &amp; Stationery"/>
    <s v=" Long Pole PD350U"/>
    <s v="Posiflex"/>
    <n v="3"/>
    <s v="Kolkata"/>
    <x v="0"/>
    <n v="1500"/>
    <s v="PVAR"/>
    <s v="Retail"/>
  </r>
  <r>
    <s v="OCS/FEB-21/09713"/>
    <d v="2021-02-09T00:00:00"/>
    <s v="Tech Ridge Solutions Pvt Ltd"/>
    <s v="PP-8800 U"/>
    <s v="Posiflex"/>
    <n v="5"/>
    <s v="Kolkata"/>
    <x v="0"/>
    <n v="41200"/>
    <s v="AVAR"/>
    <s v="Retail"/>
  </r>
  <r>
    <s v="OCS/FEB-21/09713"/>
    <d v="2021-02-09T00:00:00"/>
    <s v="Tech Ridge Solutions Pvt Ltd"/>
    <s v="Warranty Care Pack"/>
    <s v="Posiflex"/>
    <n v="5"/>
    <s v="Kolkata"/>
    <x v="0"/>
    <n v="1500"/>
    <s v="AVAR"/>
    <s v="Retail"/>
  </r>
  <r>
    <s v="OCS/FEB-21/09713"/>
    <d v="2021-02-09T00:00:00"/>
    <s v="Tech Ridge Solutions Pvt Ltd"/>
    <s v="PM900W"/>
    <s v="Posiflex"/>
    <n v="5"/>
    <s v="Kolkata"/>
    <x v="0"/>
    <n v="15000"/>
    <s v="AVAR"/>
    <s v="Retail"/>
  </r>
  <r>
    <s v="OCS/FEB-21/09770"/>
    <d v="2021-02-09T00:00:00"/>
    <s v="The Formatter"/>
    <s v="RP-326"/>
    <s v="Rugtek"/>
    <n v="7"/>
    <s v="Patna"/>
    <x v="1"/>
    <n v="29400"/>
    <s v="PVAR"/>
    <s v="Retail"/>
  </r>
  <r>
    <s v="OCS/FEB-21/09800"/>
    <d v="2021-02-10T00:00:00"/>
    <s v="Aark Digital Pvt Ltd"/>
    <s v="RP80BUSE"/>
    <s v="Rugtek"/>
    <n v="4"/>
    <s v="Kolkata"/>
    <x v="1"/>
    <n v="31900"/>
    <s v="AVAR"/>
    <s v="Retail"/>
  </r>
  <r>
    <s v="OCS/FEB-21/09826"/>
    <d v="2021-02-11T00:00:00"/>
    <s v="Electro Services Pvt Ltd"/>
    <s v="PS-3316E+ 4GB 128G SSD"/>
    <s v="Posiflex"/>
    <n v="3"/>
    <s v="Kolkata"/>
    <x v="0"/>
    <n v="109800"/>
    <s v="PVAR"/>
    <s v="Retail"/>
  </r>
  <r>
    <s v="OCS/FEB-21/09826"/>
    <d v="2021-02-11T00:00:00"/>
    <s v="Electro Services Pvt Ltd"/>
    <s v="CR410B"/>
    <s v="Rugtek"/>
    <n v="5"/>
    <s v="Kolkata"/>
    <x v="1"/>
    <n v="13200"/>
    <s v="PVAR"/>
    <s v="Retail"/>
  </r>
  <r>
    <s v="OCS/FEB-21/09826"/>
    <d v="2021-02-11T00:00:00"/>
    <s v="Electro Services Pvt Ltd"/>
    <s v="WIN 10 Iot (El) 997331"/>
    <s v="Posiflex"/>
    <n v="2"/>
    <s v="Kolkata"/>
    <x v="0"/>
    <n v="7000"/>
    <s v="PVAR"/>
    <s v="Retail"/>
  </r>
  <r>
    <s v="OCS/FEB-21/09828"/>
    <d v="2021-02-11T00:00:00"/>
    <s v="Khadim India Ltd"/>
    <s v="PP-8800 U"/>
    <s v="Posiflex"/>
    <n v="1"/>
    <s v="Kolkata"/>
    <x v="0"/>
    <n v="8240"/>
    <s v="EndCustomer"/>
    <s v="Retail"/>
  </r>
  <r>
    <s v="OCS/FEB-21/09828"/>
    <d v="2021-02-11T00:00:00"/>
    <s v="Khadim India Ltd"/>
    <s v="Warranty Care Pack"/>
    <s v="Posiflex"/>
    <n v="1"/>
    <s v="Kolkata"/>
    <x v="0"/>
    <n v="300"/>
    <s v="EndCustomer"/>
    <s v="Retail"/>
  </r>
  <r>
    <s v="OCS/FEB-21/09848"/>
    <d v="2021-02-11T00:00:00"/>
    <s v="Shiva International"/>
    <s v="RP-80USe"/>
    <s v="Rugtek"/>
    <n v="1"/>
    <s v="Kolkata"/>
    <x v="1"/>
    <n v="6000"/>
    <s v="EndCustomer"/>
    <s v="Retail"/>
  </r>
  <r>
    <s v="OCS/FEB-21/09875"/>
    <d v="2021-02-11T00:00:00"/>
    <s v="Siddhi Shubham"/>
    <s v="CD3200BT"/>
    <s v="Rugtek"/>
    <n v="3"/>
    <s v="Kolkata"/>
    <x v="1"/>
    <n v="12600"/>
    <s v="NVAR"/>
    <s v="Retail"/>
  </r>
  <r>
    <s v="OCS/FEB-21/09869"/>
    <d v="2021-02-11T00:00:00"/>
    <s v="Softnet Technoware Pvt Ltd"/>
    <s v="PS 3316+"/>
    <s v="Posiflex"/>
    <n v="1"/>
    <s v="Bhubneshwar"/>
    <x v="0"/>
    <n v="36600"/>
    <s v="PVAR"/>
    <s v="Retail"/>
  </r>
  <r>
    <s v="OCS/FEB-21/09935"/>
    <d v="2021-02-13T00:00:00"/>
    <s v="The Formatter"/>
    <s v="PS-3316E+ 4GB 128G SSD"/>
    <s v="Posiflex"/>
    <n v="1"/>
    <s v="Patna"/>
    <x v="0"/>
    <n v="36600"/>
    <s v="PVAR"/>
    <s v="Retail"/>
  </r>
  <r>
    <s v="OCS/FEB-21/09935"/>
    <d v="2021-02-13T00:00:00"/>
    <s v="The Formatter"/>
    <s v="WIN 10 Iot (El) 997331"/>
    <s v="Posiflex"/>
    <n v="1"/>
    <s v="Patna"/>
    <x v="0"/>
    <n v="3500"/>
    <s v="PVAR"/>
    <s v="Retail"/>
  </r>
  <r>
    <s v="OCS/FEB-21/10027"/>
    <d v="2021-02-16T00:00:00"/>
    <s v="Loharu Properties Pvt Ltd"/>
    <s v="RP-326"/>
    <s v="Rugtek"/>
    <n v="1"/>
    <s v="Kolkata"/>
    <x v="1"/>
    <n v="4200"/>
    <s v="EndCustomer"/>
    <s v="Retail"/>
  </r>
  <r>
    <s v="OCS/FEB-21/10066"/>
    <d v="2021-02-17T00:00:00"/>
    <s v="P C Forms &amp; Stationery"/>
    <s v="RP-80USe"/>
    <s v="Rugtek"/>
    <n v="6"/>
    <s v="Kolkata"/>
    <x v="1"/>
    <n v="36000"/>
    <s v="PVAR"/>
    <s v="Retail"/>
  </r>
  <r>
    <s v="OCS/FEB-21/10077"/>
    <d v="2021-02-17T00:00:00"/>
    <s v="Softnet Technoware Pvt Ltd"/>
    <s v="PS-3316E+ 4GB 128G SSD"/>
    <s v="Posiflex"/>
    <n v="1"/>
    <s v="Bhubneshwar"/>
    <x v="0"/>
    <n v="36600"/>
    <s v="PVAR"/>
    <s v="Retail"/>
  </r>
  <r>
    <s v="OCS/FEB-21/10077"/>
    <d v="2021-02-17T00:00:00"/>
    <s v="Softnet Technoware Pvt Ltd"/>
    <s v="WIN 10 Iot (El) 997331"/>
    <s v="Posiflex"/>
    <n v="1"/>
    <s v="Bhubneshwar"/>
    <x v="0"/>
    <n v="3500"/>
    <s v="PVAR"/>
    <s v="Retail"/>
  </r>
  <r>
    <s v="OCS/FEB-21/10086"/>
    <d v="2021-02-18T00:00:00"/>
    <s v="P C Forms &amp; Stationery"/>
    <s v="LS3000R"/>
    <s v="Rugtek"/>
    <n v="10"/>
    <s v="Kolkata"/>
    <x v="1"/>
    <n v="12500"/>
    <s v="PVAR"/>
    <s v="Retail"/>
  </r>
  <r>
    <s v="OCS/FEB-21/10158"/>
    <d v="2021-02-19T00:00:00"/>
    <s v="Nimbus Computer"/>
    <s v="XT-4015 15&quot;"/>
    <s v="Posiflex"/>
    <n v="4"/>
    <s v="Kolkata"/>
    <x v="0"/>
    <n v="240000"/>
    <s v="NVAR"/>
    <s v="Retail"/>
  </r>
  <r>
    <s v="OCS/FEB-21/10158"/>
    <d v="2021-02-19T00:00:00"/>
    <s v="Nimbus Computer"/>
    <s v="CR410B"/>
    <s v="Rugtek"/>
    <n v="1"/>
    <s v="Kolkata"/>
    <x v="1"/>
    <n v="2640"/>
    <s v="NVAR"/>
    <s v="Retail"/>
  </r>
  <r>
    <s v="OCS/FEB-21/10178"/>
    <d v="2021-02-20T00:00:00"/>
    <s v="Software House"/>
    <s v="XT-4015 15&quot;"/>
    <s v="Posiflex"/>
    <n v="1"/>
    <s v="Kolkata"/>
    <x v="0"/>
    <n v="54400"/>
    <s v="NVAR"/>
    <s v="Retail"/>
  </r>
  <r>
    <s v="OCS/FEB-21/10178"/>
    <d v="2021-02-20T00:00:00"/>
    <s v="Software House"/>
    <s v="WIN 10 IoT VL-LTSC"/>
    <s v="Posiflex"/>
    <n v="1"/>
    <s v="Kolkata"/>
    <x v="0"/>
    <n v="6200"/>
    <s v="NVAR"/>
    <s v="Retail"/>
  </r>
  <r>
    <s v="OCS/FEB-21/10263"/>
    <d v="2021-02-22T00:00:00"/>
    <s v="Software House"/>
    <s v="CR410B"/>
    <s v="Rugtek"/>
    <n v="10"/>
    <s v="Kolkata"/>
    <x v="1"/>
    <n v="26400"/>
    <s v="NVAR"/>
    <s v="Retail"/>
  </r>
  <r>
    <s v="OCS/FEB-21/10409"/>
    <d v="2021-02-25T00:00:00"/>
    <s v="Shiva International"/>
    <s v="RP-80USe"/>
    <s v="Rugtek"/>
    <n v="5"/>
    <s v="Kolkata"/>
    <x v="1"/>
    <n v="30000"/>
    <s v="EndCustomer"/>
    <s v="Retail"/>
  </r>
  <r>
    <s v="OCS/FEB-21/10463"/>
    <d v="2021-02-27T00:00:00"/>
    <s v="Limkar"/>
    <s v="PS-3316E+ 4GB 128G SSD"/>
    <s v="Posiflex"/>
    <n v="1"/>
    <s v="Karnataka"/>
    <x v="0"/>
    <n v="36600"/>
    <s v="EndCustomer"/>
    <s v="Retail"/>
  </r>
  <r>
    <s v="OCS/FEB-21/10463"/>
    <d v="2021-02-27T00:00:00"/>
    <s v="Limkar"/>
    <s v="WIN 10 Iot (El) 997331"/>
    <s v="Posiflex"/>
    <n v="1"/>
    <s v="Karnataka"/>
    <x v="0"/>
    <n v="3500"/>
    <s v="EndCustomer"/>
    <s v="Retail"/>
  </r>
  <r>
    <s v="OCS/FEB-21/10490"/>
    <d v="2021-02-27T00:00:00"/>
    <s v="The Formatter"/>
    <s v="RP-326"/>
    <s v="Rugtek"/>
    <n v="8"/>
    <s v="Patna"/>
    <x v="1"/>
    <n v="33600"/>
    <s v="PVAR"/>
    <s v="Retail"/>
  </r>
  <r>
    <s v="OCS/FEB-21/10491"/>
    <d v="2021-02-27T00:00:00"/>
    <s v="The Formatter"/>
    <s v="RP-326"/>
    <s v="Rugtek"/>
    <n v="8"/>
    <s v="Patna"/>
    <x v="1"/>
    <n v="33600"/>
    <s v="PVAR"/>
    <s v="Retail"/>
  </r>
  <r>
    <s v="OCS/FEB-21/10492"/>
    <d v="2021-02-27T00:00:00"/>
    <s v="The Formatter"/>
    <s v="PS-3316E+ 4GB 128G SSD"/>
    <s v="Posiflex"/>
    <n v="1"/>
    <s v="Patna"/>
    <x v="0"/>
    <n v="36600"/>
    <s v="PVAR"/>
    <s v="Retail"/>
  </r>
  <r>
    <s v="OCS/FEB-21/10492"/>
    <d v="2021-02-27T00:00:00"/>
    <s v="The Formatter"/>
    <s v="WIN 10 Iot (El) 997331"/>
    <s v="Posiflex"/>
    <n v="1"/>
    <s v="Patna"/>
    <x v="0"/>
    <n v="3500"/>
    <s v="PVAR"/>
    <s v="Retail"/>
  </r>
  <r>
    <s v="OCS/FEB-21/10493"/>
    <d v="2021-02-27T00:00:00"/>
    <s v="The Formatter"/>
    <s v="CR410B"/>
    <s v="Rugtek"/>
    <n v="1"/>
    <s v="Patna"/>
    <x v="1"/>
    <n v="2640"/>
    <s v="PVAR"/>
    <s v="Retail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7">
  <r>
    <s v="KRLPGSI2000263"/>
    <d v="2021-02-01T00:00:00"/>
    <s v="Effex Enterprises"/>
    <s v="RP326USE"/>
    <s v="Rugtek"/>
    <n v="3"/>
    <s v="Kerala"/>
    <x v="0"/>
    <n v="12675"/>
    <s v="AVAR"/>
    <s v="New Partner"/>
  </r>
  <r>
    <s v="PSGI20080260"/>
    <d v="2021-02-01T00:00:00"/>
    <s v="Jaikrishna Systems"/>
    <s v="RP326USE"/>
    <s v="Rugtek"/>
    <n v="10"/>
    <s v="Coimbatore"/>
    <x v="1"/>
    <n v="42250"/>
    <s v="PVAR"/>
    <s v="Old Partner"/>
  </r>
  <r>
    <s v="PSGI20080304"/>
    <d v="2021-02-01T00:00:00"/>
    <s v="Access Systems And Solutions Llp"/>
    <s v="CR-4000-B"/>
    <s v="Posiflex"/>
    <n v="1"/>
    <s v="Chennai"/>
    <x v="2"/>
    <n v="4675"/>
    <s v="NVAR"/>
    <s v="Retail"/>
  </r>
  <r>
    <s v="PSGI20080304"/>
    <d v="2021-02-01T00:00:00"/>
    <s v="Access Systems And Solutions Llp"/>
    <s v="PS-3316E+(W) 64GB SSD"/>
    <s v="Posiflex"/>
    <n v="2"/>
    <s v="Chennai"/>
    <x v="2"/>
    <n v="71800"/>
    <s v="NVAR"/>
    <s v="Retail"/>
  </r>
  <r>
    <s v="PSGI20080378"/>
    <d v="2021-02-01T00:00:00"/>
    <s v="Shogan Systems"/>
    <s v="RP326USE"/>
    <s v="Rugtek"/>
    <n v="24"/>
    <s v="Coimbatore"/>
    <x v="1"/>
    <n v="112200"/>
    <s v="PVAR+"/>
    <s v="Old Partner"/>
  </r>
  <r>
    <s v="PSGI20080392"/>
    <d v="2021-02-01T00:00:00"/>
    <s v="Aaa Systems &amp; Peripherals"/>
    <s v="CR-410B"/>
    <s v="Rugtek"/>
    <n v="1"/>
    <s v="Trichy"/>
    <x v="3"/>
    <n v="2250"/>
    <s v="AVAR"/>
    <s v="New Partner"/>
  </r>
  <r>
    <s v="PSGI20080604"/>
    <d v="2021-02-02T00:00:00"/>
    <s v="Bros It Solutions"/>
    <s v="CD-3200BT"/>
    <s v="Rugtek"/>
    <n v="1"/>
    <s v="Chennai"/>
    <x v="3"/>
    <n v="4400"/>
    <s v="NVAR"/>
    <s v="Retail"/>
  </r>
  <r>
    <s v="PSGI20080821"/>
    <d v="2021-02-02T00:00:00"/>
    <s v="Nellai Systems &amp; Services"/>
    <s v="RP326USE"/>
    <s v="Rugtek"/>
    <n v="12"/>
    <s v="Tirunelveli"/>
    <x v="1"/>
    <n v="50700"/>
    <s v="PVAR"/>
    <s v="Old Partner"/>
  </r>
  <r>
    <s v="PSGI20080822"/>
    <d v="2021-02-02T00:00:00"/>
    <s v="Nellai Systems &amp; Services"/>
    <s v="RP326USE"/>
    <s v="Rugtek"/>
    <n v="12"/>
    <s v="Tirunelveli"/>
    <x v="1"/>
    <n v="50700"/>
    <s v="PVAR"/>
    <s v="Old Partner"/>
  </r>
  <r>
    <s v="PSGI20080841"/>
    <d v="2021-02-02T00:00:00"/>
    <s v="Mensel Computer World"/>
    <s v="RP326USE"/>
    <s v="Rugtek"/>
    <n v="2"/>
    <s v="Coimbatore"/>
    <x v="1"/>
    <n v="8450"/>
    <s v="NVAR"/>
    <s v="Retail"/>
  </r>
  <r>
    <s v="PSGI20080897"/>
    <d v="2021-02-02T00:00:00"/>
    <s v="Laksh Ribbons Manufacturing"/>
    <s v="PS-3316E+(W) 64GB SSD"/>
    <s v="Posiflex"/>
    <n v="5"/>
    <s v="Chennai"/>
    <x v="2"/>
    <n v="179500"/>
    <s v="NVAR"/>
    <s v="Retail"/>
  </r>
  <r>
    <s v="PSGI20080951"/>
    <d v="2021-02-02T00:00:00"/>
    <s v="Hbm It Solutions"/>
    <s v="CR-410B"/>
    <s v="Rugtek"/>
    <n v="3"/>
    <s v="Chennai"/>
    <x v="3"/>
    <n v="6750"/>
    <s v="NVAR"/>
    <s v="Retail"/>
  </r>
  <r>
    <s v="PSGI20080951"/>
    <d v="2021-02-02T00:00:00"/>
    <s v="Hbm It Solutions"/>
    <s v="RP76V  DT"/>
    <s v="Rugtek"/>
    <n v="1"/>
    <s v="Chennai"/>
    <x v="3"/>
    <n v="12500"/>
    <s v="NVAR"/>
    <s v="Retail"/>
  </r>
  <r>
    <s v="PSGI20080951"/>
    <d v="2021-02-02T00:00:00"/>
    <s v="Hbm It Solutions"/>
    <s v="PP-8800USB"/>
    <s v="Posiflex"/>
    <n v="2"/>
    <s v="Chennai"/>
    <x v="2"/>
    <n v="16200"/>
    <s v="NVAR"/>
    <s v="Retail"/>
  </r>
  <r>
    <s v="PSGI20080951"/>
    <d v="2021-02-02T00:00:00"/>
    <s v="Hbm It Solutions"/>
    <s v="XT-4015 Core i3 4GB/128GB SSD"/>
    <s v="Posiflex"/>
    <n v="3"/>
    <s v="Chennai"/>
    <x v="2"/>
    <n v="161100"/>
    <s v="NVAR"/>
    <s v="Retail"/>
  </r>
  <r>
    <s v="PSGI20081186"/>
    <d v="2021-02-03T00:00:00"/>
    <s v="Niyaaz Enterprises"/>
    <s v="RP326USE"/>
    <s v="Rugtek"/>
    <n v="8"/>
    <s v="Kumbakonam"/>
    <x v="1"/>
    <n v="33800"/>
    <s v="NVAR"/>
    <s v="Retail"/>
  </r>
  <r>
    <s v="PSGI20081241"/>
    <d v="2021-02-03T00:00:00"/>
    <s v="Palsons Radios"/>
    <s v="CR-4000-B"/>
    <s v="Posiflex"/>
    <n v="1"/>
    <s v="Tiruvarur"/>
    <x v="4"/>
    <n v="4675"/>
    <s v="EndCustomer"/>
    <s v="Retail"/>
  </r>
  <r>
    <s v="PSGI20081341"/>
    <d v="2021-02-04T00:00:00"/>
    <s v="Tridisc System &amp; Services"/>
    <s v="BP02 (UB)"/>
    <s v="Rugtek"/>
    <n v="1"/>
    <s v="Chennai"/>
    <x v="3"/>
    <n v="2550"/>
    <s v="NVAR"/>
    <s v="Retail"/>
  </r>
  <r>
    <s v="PSGI20081538"/>
    <d v="2021-02-04T00:00:00"/>
    <s v="Ids E Solutions Pvt Ltd.,"/>
    <s v="BP02 (UB)"/>
    <s v="Rugtek"/>
    <n v="50"/>
    <s v="Chennai"/>
    <x v="3"/>
    <n v="127500"/>
    <s v="NVAR"/>
    <s v="Retail"/>
  </r>
  <r>
    <s v="PSGI20081589"/>
    <d v="2021-02-04T00:00:00"/>
    <s v="Access Systems And Solutions Llp"/>
    <s v="Win 10 IoT"/>
    <s v="Posiflex"/>
    <n v="1"/>
    <s v="Chennai"/>
    <x v="2"/>
    <n v="3500"/>
    <s v="NVAR"/>
    <s v="Retail"/>
  </r>
  <r>
    <s v="PSGI20081589"/>
    <d v="2021-02-04T00:00:00"/>
    <s v="Access Systems And Solutions Llp"/>
    <s v="Win 10 IoT"/>
    <s v="Posiflex"/>
    <n v="1"/>
    <s v="Chennai"/>
    <x v="2"/>
    <n v="3500"/>
    <s v="NVAR"/>
    <s v="Retail"/>
  </r>
  <r>
    <s v="PSGI20081682"/>
    <d v="2021-02-04T00:00:00"/>
    <s v="Nellai Systems &amp; Services"/>
    <s v="CR-410B"/>
    <s v="Rugtek"/>
    <n v="1"/>
    <s v="Tirunelveli"/>
    <x v="1"/>
    <n v="2250"/>
    <s v="PVAR"/>
    <s v="Old Partner"/>
  </r>
  <r>
    <s v="PSGI20081742"/>
    <d v="2021-02-05T00:00:00"/>
    <s v="New Inspire Tech Solutions Pvt Ltd"/>
    <s v="RP80USE"/>
    <s v="Rugtek"/>
    <n v="1"/>
    <s v="Chennai"/>
    <x v="3"/>
    <n v="6950"/>
    <s v="NVAR"/>
    <s v="Retail"/>
  </r>
  <r>
    <s v="PSGI20081929"/>
    <d v="2021-02-05T00:00:00"/>
    <s v="Vetri Vela Computer"/>
    <s v="RP326USE"/>
    <s v="Rugtek"/>
    <n v="1"/>
    <s v="Pondicherry"/>
    <x v="3"/>
    <n v="4225"/>
    <s v="NVAR"/>
    <s v="Retail"/>
  </r>
  <r>
    <s v="PSGI20082023"/>
    <d v="2021-02-05T00:00:00"/>
    <s v="Aaa Systems &amp; Peripherals"/>
    <s v="LS-3000R W/Stand"/>
    <s v="Rugtek"/>
    <n v="2"/>
    <s v="Trichy"/>
    <x v="3"/>
    <n v="2500"/>
    <s v="AVAR"/>
    <s v="New Partner"/>
  </r>
  <r>
    <s v="PSGI20082023"/>
    <d v="2021-02-05T00:00:00"/>
    <s v="Aaa Systems &amp; Peripherals"/>
    <s v="PP-8800USB"/>
    <s v="Posiflex"/>
    <n v="2"/>
    <s v="Trichy"/>
    <x v="2"/>
    <n v="16200"/>
    <s v="AVAR"/>
    <s v="New Partner"/>
  </r>
  <r>
    <s v="PSGI20082023"/>
    <d v="2021-02-05T00:00:00"/>
    <s v="Aaa Systems &amp; Peripherals"/>
    <s v="RP326USE"/>
    <s v="Rugtek"/>
    <n v="4"/>
    <s v="Trichy"/>
    <x v="3"/>
    <n v="16900"/>
    <s v="AVAR"/>
    <s v="New Partner"/>
  </r>
  <r>
    <s v="PSGI20082035"/>
    <d v="2021-02-05T00:00:00"/>
    <s v="Vs Infotech"/>
    <s v="RP326USE"/>
    <s v="Rugtek"/>
    <n v="1"/>
    <s v="Karaikudi"/>
    <x v="1"/>
    <n v="4225"/>
    <s v="NVAR"/>
    <s v="Retail"/>
  </r>
  <r>
    <s v="PSGI20082304"/>
    <d v="2021-02-06T00:00:00"/>
    <s v="Shri Eshwari Enterprises"/>
    <s v="RP326USE"/>
    <s v="Rugtek"/>
    <n v="4"/>
    <s v="Mysuru"/>
    <x v="1"/>
    <n v="16900"/>
    <s v="NVAR"/>
    <s v="Retail"/>
  </r>
  <r>
    <s v="PSGI20082304"/>
    <d v="2021-02-06T00:00:00"/>
    <s v="Shri Eshwari Enterprises"/>
    <s v="XT-4015 Core i3 4GB/128GB SSD"/>
    <s v="Posiflex"/>
    <n v="1"/>
    <s v="Mysuru"/>
    <x v="4"/>
    <n v="53700"/>
    <s v="NVAR"/>
    <s v="Retail"/>
  </r>
  <r>
    <s v="PSGI20082304"/>
    <d v="2021-02-06T00:00:00"/>
    <s v="Shri Eshwari Enterprises"/>
    <s v="PS-3316E+128GB SSD 8GB"/>
    <s v="Posiflex"/>
    <n v="2"/>
    <s v="Mysuru"/>
    <x v="4"/>
    <n v="77800"/>
    <s v="NVAR"/>
    <s v="Retail"/>
  </r>
  <r>
    <s v="PSGI20082410"/>
    <d v="2021-02-06T00:00:00"/>
    <s v="Mensel Computer World"/>
    <s v="RP326USE"/>
    <s v="Rugtek"/>
    <n v="5"/>
    <s v="Coimbatore"/>
    <x v="1"/>
    <n v="21125"/>
    <s v="NVAR"/>
    <s v="Retail"/>
  </r>
  <r>
    <s v="PSGI20082453"/>
    <d v="2021-02-06T00:00:00"/>
    <s v="Shogan Systems"/>
    <s v="RP80USE"/>
    <s v="Rugtek"/>
    <n v="1"/>
    <s v="Coimbatore"/>
    <x v="1"/>
    <n v="6950"/>
    <s v="PVAR+"/>
    <s v="Old Partner"/>
  </r>
  <r>
    <s v="PSGI20082453"/>
    <d v="2021-02-06T00:00:00"/>
    <s v="Shogan Systems"/>
    <s v="PP-8800USB"/>
    <s v="Posiflex"/>
    <n v="4"/>
    <s v="Coimbatore"/>
    <x v="4"/>
    <n v="32400"/>
    <s v="PVAR+"/>
    <s v="Old Partner"/>
  </r>
  <r>
    <s v="PSGI20082486"/>
    <d v="2021-02-06T00:00:00"/>
    <s v="Prime Barcode Solutions (Hyderabad)"/>
    <s v="PS-3316E+(W) 64GB SSD"/>
    <s v="Posiflex"/>
    <n v="6"/>
    <s v="Hyderabad"/>
    <x v="5"/>
    <n v="215400"/>
    <s v="PVAR+"/>
    <s v="Old Partner"/>
  </r>
  <r>
    <s v="PSGI20082530"/>
    <d v="2021-02-06T00:00:00"/>
    <s v="Jaikrishna Systems"/>
    <s v="RP80BUSE "/>
    <s v="Rugtek"/>
    <n v="1"/>
    <s v="Coimbatore"/>
    <x v="1"/>
    <n v="7975"/>
    <s v="PVAR"/>
    <s v="Old Partner"/>
  </r>
  <r>
    <s v="PSGI20082664"/>
    <d v="2021-02-06T00:00:00"/>
    <s v="Shogan Systems"/>
    <s v="Extented Warranty-HS-2414W-3A"/>
    <s v="Posiflex"/>
    <n v="1"/>
    <s v="Coimbatore"/>
    <x v="4"/>
    <n v="1500"/>
    <s v="PVAR+"/>
    <s v="Old Partner"/>
  </r>
  <r>
    <s v="PSGI20082664"/>
    <d v="2021-02-06T00:00:00"/>
    <s v="Shogan Systems"/>
    <s v="HS-2414W-3A  14&quot; POS/4GB/128GBSSD"/>
    <s v="Posiflex"/>
    <n v="1"/>
    <s v="Coimbatore"/>
    <x v="4"/>
    <n v="58300"/>
    <s v="PVAR+"/>
    <s v="New Partner"/>
  </r>
  <r>
    <s v="PSGI20082672"/>
    <d v="2021-02-06T00:00:00"/>
    <s v="Aadhik Manufacturing"/>
    <s v="LS-3000R W/Stand"/>
    <s v="Rugtek"/>
    <n v="1"/>
    <s v="Madurai"/>
    <x v="1"/>
    <n v="1250"/>
    <s v="NVAR"/>
    <s v="Retail"/>
  </r>
  <r>
    <s v="PSGI20082779"/>
    <d v="2021-02-08T00:00:00"/>
    <s v="Online Systems"/>
    <s v="BP02 (UB)"/>
    <s v="Rugtek"/>
    <n v="5"/>
    <s v="Chennai"/>
    <x v="3"/>
    <n v="12750"/>
    <s v="NVAR"/>
    <s v="Retail"/>
  </r>
  <r>
    <s v="PSGI20082780"/>
    <d v="2021-02-08T00:00:00"/>
    <s v="Expert Software System Pvt Ltd"/>
    <s v="CR-410B"/>
    <s v="Rugtek"/>
    <n v="1"/>
    <s v="Kilpauk"/>
    <x v="3"/>
    <n v="2250"/>
    <s v="NVAR"/>
    <s v="Retail"/>
  </r>
  <r>
    <s v="PSGI20082892"/>
    <d v="2021-02-08T00:00:00"/>
    <s v="Deepa Enterprises"/>
    <s v="CD-3200BT"/>
    <s v="Rugtek"/>
    <n v="1"/>
    <s v="Chennai"/>
    <x v="3"/>
    <n v="4400"/>
    <s v="NVAR"/>
    <s v="Retail"/>
  </r>
  <r>
    <s v="PSGI20082964"/>
    <d v="2021-02-08T00:00:00"/>
    <s v="Mano Computers"/>
    <s v="LS-3000R W/Stand"/>
    <s v="Rugtek"/>
    <n v="2"/>
    <s v="Dindigul"/>
    <x v="1"/>
    <n v="2500"/>
    <s v="NVAR"/>
    <s v="Retail"/>
  </r>
  <r>
    <s v="PSGI20082964"/>
    <d v="2021-02-08T00:00:00"/>
    <s v="Mano Computers"/>
    <s v="RP326USE"/>
    <s v="Rugtek"/>
    <n v="2"/>
    <s v="Dindigul"/>
    <x v="1"/>
    <n v="8450"/>
    <s v="NVAR"/>
    <s v="Retail"/>
  </r>
  <r>
    <s v="PSGI20082966"/>
    <d v="2021-02-08T00:00:00"/>
    <s v="Priya Computers"/>
    <s v="RP76V  DT"/>
    <s v="Rugtek"/>
    <n v="1"/>
    <s v="Madurai"/>
    <x v="1"/>
    <n v="12500"/>
    <s v="NVAR"/>
    <s v="Retail"/>
  </r>
  <r>
    <s v="PSGI20082966"/>
    <d v="2021-02-08T00:00:00"/>
    <s v="Priya Computers"/>
    <s v="RP326USE"/>
    <s v="Rugtek"/>
    <n v="4"/>
    <s v="Madurai"/>
    <x v="1"/>
    <n v="16900"/>
    <s v="NVAR"/>
    <s v="Retail"/>
  </r>
  <r>
    <s v="PSGI20083004"/>
    <d v="2021-02-08T00:00:00"/>
    <s v="Protocol Labels India Pvt Ltd"/>
    <s v="BP02 (UB)"/>
    <s v="Rugtek"/>
    <n v="2"/>
    <s v="Chennai"/>
    <x v="3"/>
    <n v="5100"/>
    <s v="PVAR+"/>
    <s v="Old Partner"/>
  </r>
  <r>
    <s v="PSGI20083071"/>
    <d v="2021-02-08T00:00:00"/>
    <s v="Synergy Systems &amp; Peripherals"/>
    <s v="RP80USE"/>
    <s v="Rugtek"/>
    <n v="1"/>
    <s v="Chennai"/>
    <x v="3"/>
    <n v="6950"/>
    <s v="NVAR"/>
    <s v="Retail"/>
  </r>
  <r>
    <s v="PSGI20083072"/>
    <d v="2021-02-08T00:00:00"/>
    <s v="Unique Technologies"/>
    <s v="CD-3200BT"/>
    <s v="Rugtek"/>
    <n v="1"/>
    <s v="Chennai"/>
    <x v="3"/>
    <n v="4400"/>
    <s v="NVAR"/>
    <s v="Retail"/>
  </r>
  <r>
    <s v="PSGI20083151"/>
    <d v="2021-02-08T00:00:00"/>
    <s v="Priya Computers"/>
    <s v="RP80USE"/>
    <s v="Rugtek"/>
    <n v="1"/>
    <s v="Madurai"/>
    <x v="1"/>
    <n v="6950"/>
    <s v="NVAR"/>
    <s v="Retail"/>
  </r>
  <r>
    <s v="PSGI20083378"/>
    <d v="2021-02-09T00:00:00"/>
    <s v="Laksh Ribbons Manufacturing"/>
    <s v="Win 10 IoT"/>
    <s v="Posiflex"/>
    <n v="5"/>
    <s v="Chennai"/>
    <x v="2"/>
    <n v="17500"/>
    <s v="NVAR"/>
    <s v="Retail"/>
  </r>
  <r>
    <s v="PSGI20083383"/>
    <d v="2021-02-09T00:00:00"/>
    <s v="Ts Info Systems"/>
    <s v="Win 10 IoT"/>
    <s v="Posiflex"/>
    <n v="2"/>
    <s v="Chennai"/>
    <x v="2"/>
    <n v="7000"/>
    <s v="PVAR"/>
    <s v="Old Partner"/>
  </r>
  <r>
    <s v="PSGI20083383"/>
    <d v="2021-02-09T00:00:00"/>
    <s v="Ts Info Systems"/>
    <s v="PP-8800USB"/>
    <s v="Posiflex"/>
    <n v="1"/>
    <s v="Chennai"/>
    <x v="2"/>
    <n v="8100"/>
    <s v="PVAR"/>
    <s v="Old Partner"/>
  </r>
  <r>
    <s v="PSGI20083419"/>
    <d v="2021-02-09T00:00:00"/>
    <s v="G Print Technologies"/>
    <s v="CD-3200U"/>
    <s v="Rugtek"/>
    <n v="1"/>
    <s v="Ganapathi Coimbatore"/>
    <x v="1"/>
    <n v="1950"/>
    <s v="NVAR"/>
    <s v="Retail"/>
  </r>
  <r>
    <s v="PSGI20083484"/>
    <d v="2021-02-09T00:00:00"/>
    <s v="Aadhik Manufacturing"/>
    <s v="CR-410B"/>
    <s v="Rugtek"/>
    <n v="2"/>
    <s v="Madurai"/>
    <x v="1"/>
    <n v="4500"/>
    <s v="NVAR"/>
    <s v="Retail"/>
  </r>
  <r>
    <s v="PSGI20083644"/>
    <d v="2021-02-10T00:00:00"/>
    <s v="Hbm It Solutions"/>
    <s v="CD-3200BT"/>
    <s v="Rugtek"/>
    <n v="1"/>
    <s v="Chennai"/>
    <x v="3"/>
    <n v="4400"/>
    <s v="NVAR"/>
    <s v="Retail"/>
  </r>
  <r>
    <s v="PSGI20083719"/>
    <d v="2021-02-10T00:00:00"/>
    <s v="Aitken Spence Hotel Managements"/>
    <s v="RP80USE"/>
    <s v="Rugtek"/>
    <n v="2"/>
    <s v="Chennai"/>
    <x v="3"/>
    <n v="13900"/>
    <s v="EndCustomer"/>
    <s v="Retail"/>
  </r>
  <r>
    <s v="PSGI20083808"/>
    <d v="2021-02-10T00:00:00"/>
    <s v="Shogan Systems"/>
    <s v="PP-8800USB"/>
    <s v="Posiflex"/>
    <n v="4"/>
    <s v="Coimbatore"/>
    <x v="4"/>
    <n v="32400"/>
    <s v="PVAR+"/>
    <s v="Old Partner"/>
  </r>
  <r>
    <s v="PSGI20083808"/>
    <d v="2021-02-10T00:00:00"/>
    <s v="Shogan Systems"/>
    <s v="PS-3316E+128GB SSD 8GB"/>
    <s v="Posiflex"/>
    <n v="1"/>
    <s v="Coimbatore"/>
    <x v="4"/>
    <n v="38900"/>
    <s v="PVAR+"/>
    <s v="Old Partner"/>
  </r>
  <r>
    <s v="PSGI20083932"/>
    <d v="2021-02-10T00:00:00"/>
    <s v="Sha Network"/>
    <s v="XT-4015 Core i3 4GB/128GB SSD"/>
    <s v="Posiflex"/>
    <n v="1"/>
    <s v="Chennai"/>
    <x v="2"/>
    <n v="53700"/>
    <s v="NVAR"/>
    <s v="Retail"/>
  </r>
  <r>
    <s v="PSGI20083946"/>
    <d v="2021-02-10T00:00:00"/>
    <s v="Supreme Computers India Pvt Ltd"/>
    <s v="RP76V  DT"/>
    <s v="Rugtek"/>
    <n v="21"/>
    <s v="Kerala"/>
    <x v="6"/>
    <n v="0"/>
    <s v="RBP"/>
    <s v="Old Partner"/>
  </r>
  <r>
    <s v="PSGI20084160"/>
    <d v="2021-02-11T00:00:00"/>
    <s v="Fort System Services"/>
    <s v="RP80USE"/>
    <s v="Rugtek"/>
    <n v="1"/>
    <s v="Madurai"/>
    <x v="1"/>
    <n v="6950"/>
    <s v="PVAR"/>
    <s v="Old Partner"/>
  </r>
  <r>
    <s v="PSGI20084176"/>
    <d v="2021-02-11T00:00:00"/>
    <s v="Centronic Technologies"/>
    <s v="CR-410B"/>
    <s v="Rugtek"/>
    <n v="1"/>
    <s v="Chennai"/>
    <x v="3"/>
    <n v="2250"/>
    <s v="NVAR"/>
    <s v="Retail"/>
  </r>
  <r>
    <s v="PSGI20084597"/>
    <d v="2021-02-12T00:00:00"/>
    <s v="Sathvika Systems"/>
    <s v="CD-3200BT"/>
    <s v="Rugtek"/>
    <n v="3"/>
    <s v="Chennai"/>
    <x v="3"/>
    <n v="13200"/>
    <s v="NVAR"/>
    <s v="Retail"/>
  </r>
  <r>
    <s v="PSGI20084648"/>
    <d v="2021-02-12T00:00:00"/>
    <s v="Salaam Infotech"/>
    <s v="RP76V  DT"/>
    <s v="Rugtek"/>
    <n v="1"/>
    <s v="Chennai"/>
    <x v="3"/>
    <n v="12500"/>
    <s v="NVAR"/>
    <s v="Retail"/>
  </r>
  <r>
    <s v="PSGI20084781"/>
    <d v="2021-02-12T00:00:00"/>
    <s v="Riveraa Computers"/>
    <s v="RP80USE"/>
    <s v="Rugtek"/>
    <n v="2"/>
    <s v="Trichy"/>
    <x v="3"/>
    <n v="13900"/>
    <s v="NVAR"/>
    <s v="Retail"/>
  </r>
  <r>
    <s v="PSGI20084790"/>
    <d v="2021-02-12T00:00:00"/>
    <s v="Ts Info Systems"/>
    <s v="CR-410B"/>
    <s v="Rugtek"/>
    <n v="5"/>
    <s v="Chennai"/>
    <x v="3"/>
    <n v="11250"/>
    <s v="PVAR"/>
    <s v="Old Partner"/>
  </r>
  <r>
    <s v="PSGI20084790"/>
    <d v="2021-02-12T00:00:00"/>
    <s v="Ts Info Systems"/>
    <s v="RP80USE"/>
    <s v="Rugtek"/>
    <n v="3"/>
    <s v="Chennai"/>
    <x v="3"/>
    <n v="20850"/>
    <s v="PVAR"/>
    <s v="Old Partner"/>
  </r>
  <r>
    <s v="PSGI20085181"/>
    <d v="2021-02-13T00:00:00"/>
    <s v="Caresoft Technologies"/>
    <s v="RP80USE"/>
    <s v="Rugtek"/>
    <n v="1"/>
    <s v="Chennai"/>
    <x v="3"/>
    <n v="6950"/>
    <s v="NVAR"/>
    <s v="Retail"/>
  </r>
  <r>
    <s v="KRLPGSI2000285"/>
    <d v="2021-02-15T00:00:00"/>
    <s v="Touchline Technologies Pvt Ltd (Krl)"/>
    <s v="RS-3200U"/>
    <s v="Rugtek"/>
    <n v="101"/>
    <s v="Ernakulam"/>
    <x v="0"/>
    <n v="287850"/>
    <s v="PVAR+"/>
    <s v="New Partner"/>
  </r>
  <r>
    <s v="KRLPGSI2000285"/>
    <d v="2021-02-15T00:00:00"/>
    <s v="Touchline Technologies Pvt Ltd (Krl)"/>
    <s v="Warranty Pack-4 yrs"/>
    <s v="Posiflex"/>
    <n v="101"/>
    <s v="Ernakulam"/>
    <x v="7"/>
    <n v="0"/>
    <s v="PVAR+"/>
    <s v="New Partner"/>
  </r>
  <r>
    <s v="KRLPGSI2000285"/>
    <d v="2021-02-15T00:00:00"/>
    <s v="Touchline Technologies Pvt Ltd (Krl)"/>
    <s v="RP80USE"/>
    <s v="Rugtek"/>
    <n v="101"/>
    <s v="Ernakulam"/>
    <x v="0"/>
    <n v="701950"/>
    <s v="PVAR+"/>
    <s v="New Partner"/>
  </r>
  <r>
    <s v="KRLPGSI2000285"/>
    <d v="2021-02-15T00:00:00"/>
    <s v="Touchline Technologies Pvt Ltd (Krl)"/>
    <s v="XT-6315"/>
    <s v="Posiflex"/>
    <n v="101"/>
    <s v="Ernakulam"/>
    <x v="8"/>
    <n v="5757000"/>
    <s v="PVAR+"/>
    <s v="New Partner"/>
  </r>
  <r>
    <s v="KRLPGSI2000286"/>
    <d v="2021-02-15T00:00:00"/>
    <s v="Touchline Technologies Pvt Ltd (Krl)"/>
    <s v="RS-3200U"/>
    <s v="Rugtek"/>
    <n v="22"/>
    <s v="Ernakulam,Kochi"/>
    <x v="0"/>
    <n v="62700"/>
    <s v="PVAR+"/>
    <s v="New Partner"/>
  </r>
  <r>
    <s v="KRLPGSI2000286"/>
    <d v="2021-02-15T00:00:00"/>
    <s v="Touchline Technologies Pvt Ltd (Krl)"/>
    <s v="PF Additional 4 Year Warranty Pack"/>
    <s v="Posiflex"/>
    <n v="22"/>
    <s v="Ernakulam,Kochi"/>
    <x v="7"/>
    <n v="0"/>
    <s v="PVAR+"/>
    <s v="New Partner"/>
  </r>
  <r>
    <s v="KRLPGSI2000286"/>
    <d v="2021-02-15T00:00:00"/>
    <s v="Touchline Technologies Pvt Ltd (Krl)"/>
    <s v="RP80USE"/>
    <s v="Rugtek"/>
    <n v="22"/>
    <s v="Ernakulam,Kochi"/>
    <x v="0"/>
    <n v="152900"/>
    <s v="PVAR+"/>
    <s v="New Partner"/>
  </r>
  <r>
    <s v="KRLPGSI2000286"/>
    <d v="2021-02-15T00:00:00"/>
    <s v="Touchline Technologies Pvt Ltd (Krl)"/>
    <s v="XT-6315"/>
    <s v="Posiflex"/>
    <n v="22"/>
    <s v="Ernakulam,Kochi"/>
    <x v="8"/>
    <n v="1254000"/>
    <s v="PVAR+"/>
    <s v="New Partner"/>
  </r>
  <r>
    <s v="KRLPGSI2000287"/>
    <d v="2021-02-15T00:00:00"/>
    <s v="Touchline Technologies Pvt Ltd (Krl)"/>
    <s v="RS-3200U"/>
    <s v="Rugtek"/>
    <n v="78"/>
    <s v="Kozhikode"/>
    <x v="0"/>
    <n v="222300"/>
    <s v="PVAR+"/>
    <s v="New Partner"/>
  </r>
  <r>
    <s v="KRLPGSI2000287"/>
    <d v="2021-02-15T00:00:00"/>
    <s v="Touchline Technologies Pvt Ltd (Krl)"/>
    <s v="PF Additional 4 Year Warranty Pack"/>
    <s v="Posiflex"/>
    <n v="78"/>
    <s v="Kozhikode"/>
    <x v="7"/>
    <n v="0"/>
    <s v="PVAR+"/>
    <s v="New Partner"/>
  </r>
  <r>
    <s v="KRLPGSI2000287"/>
    <d v="2021-02-15T00:00:00"/>
    <s v="Touchline Technologies Pvt Ltd (Krl)"/>
    <s v="RP80USE"/>
    <s v="Rugtek"/>
    <n v="78"/>
    <s v="Kozhikode"/>
    <x v="0"/>
    <n v="542100"/>
    <s v="PVAR+"/>
    <s v="New Partner"/>
  </r>
  <r>
    <s v="KRLPGSI2000287"/>
    <d v="2021-02-15T00:00:00"/>
    <s v="Touchline Technologies Pvt Ltd (Krl)"/>
    <s v="XT-6315"/>
    <s v="Posiflex"/>
    <n v="78"/>
    <s v="Kozhikode"/>
    <x v="8"/>
    <n v="4446000"/>
    <s v="PVAR+"/>
    <s v="New Partner"/>
  </r>
  <r>
    <s v="PSGI20085555"/>
    <d v="2021-02-15T00:00:00"/>
    <s v="Aadhik Manufacturing"/>
    <s v="CR-410B"/>
    <s v="Rugtek"/>
    <n v="1"/>
    <s v="Madurai"/>
    <x v="1"/>
    <n v="2250"/>
    <s v="NVAR"/>
    <s v="Retail"/>
  </r>
  <r>
    <s v="PSGI20085559"/>
    <d v="2021-02-15T00:00:00"/>
    <s v="Shree Infotech"/>
    <s v="CR-410B"/>
    <s v="Rugtek"/>
    <n v="1"/>
    <s v="Chennai"/>
    <x v="3"/>
    <n v="2250"/>
    <s v="NVAR"/>
    <s v="Retail"/>
  </r>
  <r>
    <s v="PSGI20085564"/>
    <d v="2021-02-15T00:00:00"/>
    <s v="Shogan Systems"/>
    <s v="PS-3316E+(W) 64GB SSD"/>
    <s v="Posiflex"/>
    <n v="2"/>
    <s v="Coimbatore"/>
    <x v="4"/>
    <n v="71800"/>
    <s v="PVAR+"/>
    <s v="Old Partner"/>
  </r>
  <r>
    <s v="PSGI20085585"/>
    <d v="2021-02-15T00:00:00"/>
    <s v="Nellai Systems &amp; Services"/>
    <s v="PS-3316E+(W) 64GB SSD"/>
    <s v="Posiflex"/>
    <n v="2"/>
    <s v="Tirunelveli"/>
    <x v="4"/>
    <n v="71800"/>
    <s v="PVAR"/>
    <s v="Old Partner"/>
  </r>
  <r>
    <s v="PSGI20085589"/>
    <d v="2021-02-15T00:00:00"/>
    <s v="Printech Computer"/>
    <s v="CR-410B"/>
    <s v="Rugtek"/>
    <n v="2"/>
    <s v="Salem"/>
    <x v="1"/>
    <n v="4500"/>
    <s v="PVAR"/>
    <s v="Old Partner"/>
  </r>
  <r>
    <s v="PSGI20085708"/>
    <d v="2021-02-15T00:00:00"/>
    <s v="Priya Computers, Madurai"/>
    <s v="RP326USE"/>
    <s v="Rugtek"/>
    <n v="6"/>
    <s v="Madurai"/>
    <x v="1"/>
    <n v="25350"/>
    <s v="NVAR"/>
    <s v="Retail"/>
  </r>
  <r>
    <s v="PSGI20085738"/>
    <d v="2021-02-16T00:00:00"/>
    <s v="Priya Computers, Madurai"/>
    <s v="RP76V  DT"/>
    <s v="Rugtek"/>
    <n v="1"/>
    <s v="Madurai"/>
    <x v="1"/>
    <n v="12500"/>
    <s v="NVAR"/>
    <s v="Retail"/>
  </r>
  <r>
    <s v="PSGI20085791"/>
    <d v="2021-02-16T00:00:00"/>
    <s v="Shogan Systems"/>
    <s v="RP326USE"/>
    <s v="Rugtek"/>
    <n v="24"/>
    <s v="Coimbatore"/>
    <x v="1"/>
    <n v="101400"/>
    <s v="PVAR+"/>
    <s v="Old Partner"/>
  </r>
  <r>
    <s v="PSGI20085794"/>
    <d v="2021-02-16T00:00:00"/>
    <s v="Wagtail Technologies India Pvt Ltd"/>
    <s v="RP326USE"/>
    <s v="Rugtek"/>
    <n v="4"/>
    <s v="Chennai"/>
    <x v="3"/>
    <n v="16900"/>
    <s v="NVAR"/>
    <s v="Retail"/>
  </r>
  <r>
    <s v="PSGI20085804"/>
    <d v="2021-02-16T00:00:00"/>
    <s v="Allmark Device Integrations Private Limited"/>
    <s v="RP326USE"/>
    <s v="Rugtek"/>
    <n v="24"/>
    <s v="Chennai"/>
    <x v="3"/>
    <n v="101400"/>
    <s v="PVAR"/>
    <s v="Old Partner"/>
  </r>
  <r>
    <s v="PSGI20085822"/>
    <d v="2021-02-16T00:00:00"/>
    <s v="Ts Info Systems"/>
    <s v="RP326USE"/>
    <s v="Rugtek"/>
    <n v="16"/>
    <s v="Chennai"/>
    <x v="3"/>
    <n v="67600"/>
    <s v="PVAR"/>
    <s v="Old Partner"/>
  </r>
  <r>
    <s v="PSGI20085827"/>
    <d v="2021-02-16T00:00:00"/>
    <s v="Nagappa Computer And Services"/>
    <s v="RP326USE"/>
    <s v="Rugtek"/>
    <n v="16"/>
    <s v="Virugambakkam"/>
    <x v="3"/>
    <n v="67600"/>
    <s v="AVAR"/>
    <s v="Old Partner"/>
  </r>
  <r>
    <s v="PSGI20085830"/>
    <d v="2021-02-16T00:00:00"/>
    <s v="Shankeshwara Infotech"/>
    <s v="RP326USE"/>
    <s v="Rugtek"/>
    <n v="24"/>
    <s v="Chennai"/>
    <x v="3"/>
    <n v="101400"/>
    <s v="AVAR"/>
    <s v="New Partner"/>
  </r>
  <r>
    <s v="PSGI20085875"/>
    <d v="2021-02-16T00:00:00"/>
    <s v="Bros It Solutions"/>
    <s v="CD-3200BT"/>
    <s v="Rugtek"/>
    <n v="1"/>
    <s v="Chennai"/>
    <x v="3"/>
    <n v="4400"/>
    <s v="NVAR"/>
    <s v="Retail"/>
  </r>
  <r>
    <s v="PSGI20085900"/>
    <d v="2021-02-16T00:00:00"/>
    <s v="Indian Life Line Company"/>
    <s v="RP326USE"/>
    <s v="Rugtek"/>
    <n v="4"/>
    <s v="Madurai"/>
    <x v="1"/>
    <n v="16900"/>
    <s v="NVAR"/>
    <s v="Retail"/>
  </r>
  <r>
    <s v="PSGI20085911"/>
    <d v="2021-02-16T00:00:00"/>
    <s v="Hbm It Solutions"/>
    <s v="Win 10 IoT"/>
    <s v="Posiflex"/>
    <n v="1"/>
    <s v="Chennai"/>
    <x v="2"/>
    <n v="3500"/>
    <s v="NVAR"/>
    <s v="Retail"/>
  </r>
  <r>
    <s v="PSGI20085921"/>
    <d v="2021-02-16T00:00:00"/>
    <s v="Expert Software System Pvt Ltd"/>
    <s v="MR-2106U-3"/>
    <s v="Posiflex"/>
    <n v="3"/>
    <s v="Kilpauk"/>
    <x v="2"/>
    <n v="6750"/>
    <s v="AVAR"/>
    <s v="New Partner"/>
  </r>
  <r>
    <s v="PSGI20085944"/>
    <d v="2021-02-16T00:00:00"/>
    <s v="Snb Enterprises"/>
    <s v="RP326USE"/>
    <s v="Rugtek"/>
    <n v="8"/>
    <s v="Perundurai"/>
    <x v="1"/>
    <n v="33800"/>
    <s v="NVAR"/>
    <s v="Retail"/>
  </r>
  <r>
    <s v="PSGI20085953"/>
    <d v="2021-02-16T00:00:00"/>
    <s v="Printech Computer"/>
    <s v="PP-8800USB"/>
    <s v="Posiflex"/>
    <n v="1"/>
    <s v="Salem"/>
    <x v="4"/>
    <n v="8100"/>
    <s v="PVAR"/>
    <s v="Old Partner"/>
  </r>
  <r>
    <s v="PSGI20086073"/>
    <d v="2021-02-16T00:00:00"/>
    <s v="Selvann Radio House"/>
    <s v="RP326USE"/>
    <s v="Rugtek"/>
    <n v="1"/>
    <s v="Vellore"/>
    <x v="3"/>
    <n v="4225"/>
    <s v="EndCustomer"/>
    <s v="Retail"/>
  </r>
  <r>
    <s v="PSGI20086122"/>
    <d v="2021-02-16T00:00:00"/>
    <s v="City Communication"/>
    <s v="RP326USE"/>
    <s v="Rugtek"/>
    <n v="1"/>
    <s v="Coimbatore"/>
    <x v="1"/>
    <n v="4225"/>
    <s v="EndCustomer"/>
    <s v="Retail"/>
  </r>
  <r>
    <s v="PSGI20086170"/>
    <d v="2021-02-17T00:00:00"/>
    <s v="Sivasakthi Enterprises"/>
    <s v="RP326USE"/>
    <s v="Rugtek"/>
    <n v="4"/>
    <s v="Chennai"/>
    <x v="3"/>
    <n v="16900"/>
    <s v="NVAR"/>
    <s v="Retail"/>
  </r>
  <r>
    <s v="PSGI20086249"/>
    <d v="2021-02-17T00:00:00"/>
    <s v="Mim Computer System"/>
    <s v="RP80USE"/>
    <s v="Rugtek"/>
    <n v="1"/>
    <s v="T.Nagar,Chennai"/>
    <x v="3"/>
    <n v="6250"/>
    <s v="NVAR"/>
    <s v="Retail"/>
  </r>
  <r>
    <s v="PSGI20086327"/>
    <d v="2021-02-17T00:00:00"/>
    <s v="Shankeshwara Infotech"/>
    <s v="CR-410B"/>
    <s v="Rugtek"/>
    <n v="2"/>
    <s v="Chennai"/>
    <x v="3"/>
    <n v="4500"/>
    <s v="AVAR"/>
    <s v="New Partner"/>
  </r>
  <r>
    <s v="PSGI20086347"/>
    <d v="2021-02-17T00:00:00"/>
    <s v="Nellai Systems &amp; Services"/>
    <s v="PP-8800USB"/>
    <s v="Posiflex"/>
    <n v="2"/>
    <s v="Tirunelveli"/>
    <x v="4"/>
    <n v="16200"/>
    <s v="PVAR"/>
    <s v="Old Partner"/>
  </r>
  <r>
    <s v="PSGI20086423"/>
    <d v="2021-02-17T00:00:00"/>
    <s v="Centronic Technologies"/>
    <s v="CR-410B"/>
    <s v="Rugtek"/>
    <n v="1"/>
    <s v="Chennai"/>
    <x v="3"/>
    <n v="2250"/>
    <s v="NVAR"/>
    <s v="Retail"/>
  </r>
  <r>
    <s v="PSGI20086423"/>
    <d v="2021-02-17T00:00:00"/>
    <s v="Centronic Technologies"/>
    <s v="RP326USE"/>
    <s v="Rugtek"/>
    <n v="1"/>
    <s v="Chennai"/>
    <x v="3"/>
    <n v="4225"/>
    <s v="NVAR"/>
    <s v="Retail"/>
  </r>
  <r>
    <s v="PSGI20086472"/>
    <d v="2021-02-17T00:00:00"/>
    <s v="Shogan Systems"/>
    <s v="PS-3316E+(W) 64GB SSD"/>
    <s v="Posiflex"/>
    <n v="2"/>
    <s v="Coimbatore"/>
    <x v="4"/>
    <n v="71800"/>
    <s v="PVAR+"/>
    <s v="Old Partner"/>
  </r>
  <r>
    <s v="PSGI20086495"/>
    <d v="2021-02-17T00:00:00"/>
    <s v="Subham Computers"/>
    <s v="RP76V  DT"/>
    <s v="Rugtek"/>
    <n v="1"/>
    <s v="Chennai"/>
    <x v="3"/>
    <n v="12500"/>
    <s v="NVAR"/>
    <s v="Retail"/>
  </r>
  <r>
    <s v="PSGI20086522"/>
    <d v="2021-02-17T00:00:00"/>
    <s v="Riveraa Computers, Trichy"/>
    <s v="RP326USE"/>
    <s v="Rugtek"/>
    <n v="2"/>
    <s v="Trichy"/>
    <x v="3"/>
    <n v="8450"/>
    <s v="NVAR"/>
    <s v="Retail"/>
  </r>
  <r>
    <s v="PSGI20086939"/>
    <d v="2021-02-18T00:00:00"/>
    <s v="Win Info Systems"/>
    <s v="RP326USE"/>
    <s v="Rugtek"/>
    <n v="1"/>
    <s v="Namakkal"/>
    <x v="1"/>
    <n v="4225"/>
    <s v="NVAR"/>
    <s v="Retail"/>
  </r>
  <r>
    <s v="PSGI20086670"/>
    <d v="2021-02-18T00:00:00"/>
    <s v="Mensel Computer World"/>
    <s v="RP326USE"/>
    <s v="Rugtek"/>
    <n v="5"/>
    <s v="Coimbatore"/>
    <x v="1"/>
    <n v="21125"/>
    <s v="NVAR"/>
    <s v="Retail"/>
  </r>
  <r>
    <s v="PSGI20086872"/>
    <d v="2021-02-18T00:00:00"/>
    <s v="Printech Computer"/>
    <s v="RP80USE"/>
    <s v="Rugtek"/>
    <n v="4"/>
    <s v="Salem"/>
    <x v="1"/>
    <n v="27800"/>
    <s v="PVAR"/>
    <s v="Old Partner"/>
  </r>
  <r>
    <s v="PSGI20086872"/>
    <d v="2021-02-18T00:00:00"/>
    <s v="Printech Computer"/>
    <s v="PS-3316E+(W) 64GB SSD"/>
    <s v="Posiflex"/>
    <n v="1"/>
    <s v="Salem"/>
    <x v="4"/>
    <n v="35900"/>
    <s v="PVAR"/>
    <s v="Old Partner"/>
  </r>
  <r>
    <s v="PSGI20086926"/>
    <d v="2021-02-18T00:00:00"/>
    <s v="Printech Computer"/>
    <s v="RP326USE"/>
    <s v="Rugtek"/>
    <n v="12"/>
    <s v="Salem"/>
    <x v="1"/>
    <n v="50700"/>
    <s v="PVAR"/>
    <s v="Old Partner"/>
  </r>
  <r>
    <s v="PSGI20086944"/>
    <d v="2021-02-18T00:00:00"/>
    <s v="Prime Barcode Solutions (Hyderabad)"/>
    <s v="CR-4000-B"/>
    <s v="Posiflex"/>
    <n v="5"/>
    <s v="Secunderabad"/>
    <x v="5"/>
    <n v="23375"/>
    <s v="PVAR+"/>
    <s v="Old Partner"/>
  </r>
  <r>
    <s v="PSGI20086948"/>
    <d v="2021-02-18T00:00:00"/>
    <s v="Vr Computers"/>
    <s v="RP326USE"/>
    <s v="Rugtek"/>
    <n v="2"/>
    <s v="Kumbakonam"/>
    <x v="1"/>
    <n v="8450"/>
    <s v="NVAR"/>
    <s v="Retail"/>
  </r>
  <r>
    <s v="PSGI20086949"/>
    <d v="2021-02-18T00:00:00"/>
    <s v="Mnc Computer Centre"/>
    <s v="RP326USE"/>
    <s v="Rugtek"/>
    <n v="1"/>
    <s v="Ambur"/>
    <x v="3"/>
    <n v="4225"/>
    <s v="NVAR"/>
    <s v="Retail"/>
  </r>
  <r>
    <s v="PSGI20086957"/>
    <d v="2021-02-18T00:00:00"/>
    <s v="Barcode Technologies (Tn)"/>
    <s v="PS-3316E+(W) 64GB SSD"/>
    <s v="Posiflex"/>
    <n v="1"/>
    <s v="Thalasery"/>
    <x v="8"/>
    <n v="35900"/>
    <s v="PVAR+"/>
    <s v="Old Partner"/>
  </r>
  <r>
    <s v="PSGI20086957"/>
    <d v="2021-02-18T00:00:00"/>
    <s v="Barcode Technologies (Tn)"/>
    <s v="RP80USE"/>
    <s v="Rugtek"/>
    <n v="14"/>
    <s v="Thalasery"/>
    <x v="0"/>
    <n v="97300"/>
    <s v="PVAR+"/>
    <s v="Old Partner"/>
  </r>
  <r>
    <s v="PSGI20086960"/>
    <d v="2021-02-18T00:00:00"/>
    <s v="Barcode Technologies (Tn)"/>
    <s v="RS-3200U"/>
    <s v="Rugtek"/>
    <n v="35"/>
    <s v="Thalasery"/>
    <x v="0"/>
    <n v="101500"/>
    <s v="PVAR+"/>
    <s v="Old Partner"/>
  </r>
  <r>
    <s v="PSGI20086968"/>
    <d v="2021-02-18T00:00:00"/>
    <s v="Apple Computer"/>
    <s v="RP326USE"/>
    <s v="Rugtek"/>
    <n v="2"/>
    <s v="Thiruvannamalai"/>
    <x v="3"/>
    <n v="8450"/>
    <s v="NVAR"/>
    <s v="Retail"/>
  </r>
  <r>
    <s v="PSGI20086983"/>
    <d v="2021-02-18T00:00:00"/>
    <s v="Ponram Electronics"/>
    <s v="LS-3000R W/Stand"/>
    <s v="Rugtek"/>
    <n v="1"/>
    <s v="Chennai"/>
    <x v="3"/>
    <n v="1250"/>
    <s v="NVAR"/>
    <s v="Retail"/>
  </r>
  <r>
    <s v="PSGI20087195"/>
    <d v="2021-02-19T00:00:00"/>
    <s v="Shri Eshwari Enterprises"/>
    <s v="RP326USE"/>
    <s v="Rugtek"/>
    <n v="6"/>
    <s v="Mysuru"/>
    <x v="1"/>
    <n v="25350"/>
    <s v="NVAR"/>
    <s v="Retail"/>
  </r>
  <r>
    <s v="PSGI20087334"/>
    <d v="2021-02-19T00:00:00"/>
    <s v="Indica Computersand Web Square"/>
    <s v="RP326USE"/>
    <s v="Rugtek"/>
    <n v="3"/>
    <s v="Pondicherry"/>
    <x v="3"/>
    <n v="12675"/>
    <s v="EndCustomer"/>
    <s v="Retail"/>
  </r>
  <r>
    <s v="KRLPGSI2000295"/>
    <d v="2021-02-20T00:00:00"/>
    <s v="Shogan Systems"/>
    <s v="RP76V  DT"/>
    <s v="Rugtek"/>
    <n v="8"/>
    <s v="Coimbatore"/>
    <x v="1"/>
    <n v="100000"/>
    <s v="PVAR+"/>
    <s v="Old Partner"/>
  </r>
  <r>
    <s v="PSGI20087481"/>
    <d v="2021-02-20T00:00:00"/>
    <s v="Ts Info Systems"/>
    <s v="PS-3316E+(W) 64GB SSD"/>
    <s v="Posiflex"/>
    <n v="2"/>
    <s v="Chennai"/>
    <x v="2"/>
    <n v="71800"/>
    <s v="PVAR"/>
    <s v="Old Partner"/>
  </r>
  <r>
    <s v="PSGI20087550"/>
    <d v="2021-02-20T00:00:00"/>
    <s v="Jsa Systems"/>
    <s v="RP326USE"/>
    <s v="Rugtek"/>
    <n v="2"/>
    <s v="Coimbatore"/>
    <x v="1"/>
    <n v="8450"/>
    <s v="NVAR"/>
    <s v="Retail"/>
  </r>
  <r>
    <s v="PSGI20087559"/>
    <d v="2021-02-20T00:00:00"/>
    <s v="Vs Infotech"/>
    <s v="RP326USE"/>
    <s v="Rugtek"/>
    <n v="1"/>
    <s v="Karaikudi"/>
    <x v="1"/>
    <n v="4225"/>
    <s v="NVAR"/>
    <s v="Retail"/>
  </r>
  <r>
    <s v="PSGI20087611"/>
    <d v="2021-02-20T00:00:00"/>
    <s v="Bros It Solutions"/>
    <s v="CD-3200BT"/>
    <s v="Rugtek"/>
    <n v="1"/>
    <s v="Chennai"/>
    <x v="3"/>
    <n v="4400"/>
    <s v="NVAR"/>
    <s v="Retail"/>
  </r>
  <r>
    <s v="PSGI20087613"/>
    <d v="2021-02-20T00:00:00"/>
    <s v="Sega Computers"/>
    <s v="LS-3000R W/Stand"/>
    <s v="Rugtek"/>
    <n v="1"/>
    <s v="Pondicherry"/>
    <x v="3"/>
    <n v="1250"/>
    <s v="NVAR"/>
    <s v="Retail"/>
  </r>
  <r>
    <s v="PSGI20087613"/>
    <d v="2021-02-20T00:00:00"/>
    <s v="Sega Computers"/>
    <s v="CD-3200BT"/>
    <s v="Rugtek"/>
    <n v="2"/>
    <s v="Pondicherry"/>
    <x v="3"/>
    <n v="8800"/>
    <s v="NVAR"/>
    <s v="Retail"/>
  </r>
  <r>
    <s v="PSGI20087617"/>
    <d v="2021-02-20T00:00:00"/>
    <s v="Shogan Systems"/>
    <s v="PP-8800USB"/>
    <s v="Posiflex"/>
    <n v="4"/>
    <s v="Coimbatore"/>
    <x v="4"/>
    <n v="32400"/>
    <s v="PVAR+"/>
    <s v="Old Partner"/>
  </r>
  <r>
    <s v="PSGI20087645"/>
    <d v="2021-02-20T00:00:00"/>
    <s v="Ecsoft Solutions"/>
    <s v="RP326USE"/>
    <s v="Rugtek"/>
    <n v="2"/>
    <s v="Chennai"/>
    <x v="3"/>
    <n v="8450"/>
    <s v="NVAR"/>
    <s v="Retail"/>
  </r>
  <r>
    <s v="PSGI20087670"/>
    <d v="2021-02-20T00:00:00"/>
    <s v="Ant Solution"/>
    <s v="PP-8800 lan board"/>
    <s v="Posiflex"/>
    <n v="5"/>
    <s v="Madurai"/>
    <x v="4"/>
    <n v="6000"/>
    <s v="NVAR"/>
    <s v="Retail"/>
  </r>
  <r>
    <s v="PSGI20087670"/>
    <d v="2021-02-20T00:00:00"/>
    <s v="Ant Solution"/>
    <s v="Win 10 IoT (EL) Label"/>
    <s v="Posiflex"/>
    <n v="5"/>
    <s v="Madurai"/>
    <x v="4"/>
    <n v="17500"/>
    <s v="NVAR"/>
    <s v="Retail"/>
  </r>
  <r>
    <s v="PSGI20087670"/>
    <d v="2021-02-20T00:00:00"/>
    <s v="Ant Solution"/>
    <s v="PP-8800USB"/>
    <s v="Posiflex"/>
    <n v="5"/>
    <s v="Madurai"/>
    <x v="4"/>
    <n v="40500"/>
    <s v="NVAR"/>
    <s v="Retail"/>
  </r>
  <r>
    <s v="PSGI20087670"/>
    <d v="2021-02-20T00:00:00"/>
    <s v="Ant Solution"/>
    <s v="PS-3316E+(W) 64GB SSD"/>
    <s v="Posiflex"/>
    <n v="5"/>
    <s v="Madurai"/>
    <x v="4"/>
    <n v="179500"/>
    <s v="NVAR"/>
    <s v="Retail"/>
  </r>
  <r>
    <s v="PSGI20087706"/>
    <d v="2021-02-20T00:00:00"/>
    <s v="Supreme Computers India Pvt Ltd"/>
    <s v="RP326USE"/>
    <s v="Rugtek"/>
    <n v="24"/>
    <s v="Kerala"/>
    <x v="6"/>
    <n v="0"/>
    <s v="RBP"/>
    <s v="Old Partner"/>
  </r>
  <r>
    <s v="PSGI20087718"/>
    <d v="2021-02-20T00:00:00"/>
    <s v="Centronic Technologies"/>
    <s v="RP326USE"/>
    <s v="Rugtek"/>
    <n v="2"/>
    <s v="Chennai"/>
    <x v="3"/>
    <n v="8450"/>
    <s v="NVAR"/>
    <s v="Retail"/>
  </r>
  <r>
    <s v="PSGI20087866"/>
    <d v="2021-02-22T00:00:00"/>
    <s v="Nellai Systems &amp; Services"/>
    <s v="PS-3316E+(W) 64GB SSD"/>
    <s v="Posiflex"/>
    <n v="2"/>
    <s v="Tirunelveli"/>
    <x v="4"/>
    <n v="71800"/>
    <s v="PVAR"/>
    <s v="Old Partner"/>
  </r>
  <r>
    <s v="PSGI20087976"/>
    <d v="2021-02-22T00:00:00"/>
    <s v="B.R. Systems"/>
    <s v="RP326USE"/>
    <s v="Rugtek"/>
    <n v="1"/>
    <s v="Coimbatore"/>
    <x v="1"/>
    <n v="4225"/>
    <s v="NVAR"/>
    <s v="Retail"/>
  </r>
  <r>
    <s v="PSGI20088066"/>
    <d v="2021-02-22T00:00:00"/>
    <s v="Indie Exim"/>
    <s v="RP326USE"/>
    <s v="Rugtek"/>
    <n v="1"/>
    <s v="Cuddalore"/>
    <x v="3"/>
    <n v="4225"/>
    <s v="EndCustomer"/>
    <s v="Retail"/>
  </r>
  <r>
    <s v="PSGI20088066"/>
    <d v="2021-02-22T00:00:00"/>
    <s v="Indie Exim"/>
    <s v="PS-3316E+(W) 64GB SSD"/>
    <s v="Posiflex"/>
    <n v="1"/>
    <s v="Cuddalore"/>
    <x v="2"/>
    <n v="35900"/>
    <s v="EndCustomer"/>
    <s v="Retail"/>
  </r>
  <r>
    <s v="PSGI20088082"/>
    <d v="2021-02-22T00:00:00"/>
    <s v="Mnc Computer Centre"/>
    <s v="RP326USE"/>
    <s v="Rugtek"/>
    <n v="1"/>
    <s v="Ambur"/>
    <x v="3"/>
    <n v="4225"/>
    <s v="NVAR"/>
    <s v="Retail"/>
  </r>
  <r>
    <s v="PSGI20088114"/>
    <d v="2021-02-22T00:00:00"/>
    <s v="Microware Computers"/>
    <s v="RP326USE"/>
    <s v="Rugtek"/>
    <n v="4"/>
    <s v="Pondicherry"/>
    <x v="3"/>
    <n v="16900"/>
    <s v="NVAR"/>
    <s v="Retail"/>
  </r>
  <r>
    <s v="KRLPGSI2000300"/>
    <d v="2021-02-23T00:00:00"/>
    <s v="Effex Enterprises"/>
    <s v="RP326USE"/>
    <s v="Rugtek"/>
    <n v="5"/>
    <s v="Kerala"/>
    <x v="0"/>
    <n v="21125"/>
    <s v="AVAR"/>
    <s v="New Partner"/>
  </r>
  <r>
    <s v="PSGI20088172"/>
    <d v="2021-02-23T00:00:00"/>
    <s v="Shogan Systems"/>
    <s v="PS-3316E+(W) 64GB SSD"/>
    <s v="Posiflex"/>
    <n v="4"/>
    <s v="Coimbatore"/>
    <x v="4"/>
    <n v="143600"/>
    <s v="PVAR+"/>
    <s v="Old Partner"/>
  </r>
  <r>
    <s v="PSGI20088355"/>
    <d v="2021-02-23T00:00:00"/>
    <s v="Mummy Daddy Mens Wear"/>
    <s v="RP326USE"/>
    <s v="Rugtek"/>
    <n v="1"/>
    <s v="Andhrapradesh"/>
    <x v="3"/>
    <n v="4225"/>
    <s v="EndCustomer"/>
    <s v="Retail"/>
  </r>
  <r>
    <s v="PSGI20088368"/>
    <d v="2021-02-23T00:00:00"/>
    <s v="Protocol Labels India Pvt Ltd"/>
    <s v="PS-3316E+(W) 64GB SSD"/>
    <s v="Posiflex"/>
    <n v="1"/>
    <s v="Chennai"/>
    <x v="2"/>
    <n v="35900"/>
    <s v="PVAR+"/>
    <s v="Old Partner"/>
  </r>
  <r>
    <s v="PSGI20088401"/>
    <d v="2021-02-23T00:00:00"/>
    <s v="Protocol Labels India Pvt Ltd"/>
    <s v="CR-410B"/>
    <s v="Rugtek"/>
    <n v="5"/>
    <s v="Chennai"/>
    <x v="3"/>
    <n v="11250"/>
    <s v="PVAR+"/>
    <s v="Old Partner"/>
  </r>
  <r>
    <s v="PSGI20088475"/>
    <d v="2021-02-23T00:00:00"/>
    <s v="Protocol Labels India Pvt Ltd"/>
    <s v="CR-410B"/>
    <s v="Rugtek"/>
    <n v="5"/>
    <s v="Chennai"/>
    <x v="3"/>
    <n v="11250"/>
    <s v="PVAR+"/>
    <s v="Old Partner"/>
  </r>
  <r>
    <s v="PSGI20088505"/>
    <d v="2021-02-23T00:00:00"/>
    <s v="Printech Computer"/>
    <s v="RP80BUSE"/>
    <s v="Rugtek"/>
    <n v="2"/>
    <s v="Salem"/>
    <x v="1"/>
    <n v="15950"/>
    <s v="PVAR"/>
    <s v="Old Partner"/>
  </r>
  <r>
    <s v="PSGI20088550"/>
    <d v="2021-02-23T00:00:00"/>
    <s v="Nellai Systems &amp; Services"/>
    <s v="RP326USE"/>
    <s v="Rugtek"/>
    <n v="12"/>
    <s v="Tirunelveli"/>
    <x v="1"/>
    <n v="50700"/>
    <s v="PVAR"/>
    <s v="Old Partner"/>
  </r>
  <r>
    <s v="KRLPGSI2000303"/>
    <d v="2021-02-24T00:00:00"/>
    <s v="Aps Marketing Company"/>
    <s v="RP326USE"/>
    <s v="Rugtek"/>
    <n v="2"/>
    <s v="Kerala"/>
    <x v="0"/>
    <n v="8450"/>
    <s v="NVAR"/>
    <s v="Retail"/>
  </r>
  <r>
    <s v="PSGI20088582"/>
    <d v="2021-02-24T00:00:00"/>
    <s v="Nagappa Computer And Services"/>
    <s v="RP326USE"/>
    <s v="Rugtek"/>
    <n v="16"/>
    <s v="Virugambakkam"/>
    <x v="3"/>
    <n v="67600"/>
    <s v="AVAR"/>
    <s v="Old Partner"/>
  </r>
  <r>
    <s v="PSGI20088584"/>
    <d v="2021-02-24T00:00:00"/>
    <s v="Allmark Device Integrations Private Limited"/>
    <s v="RP326USE"/>
    <s v="Rugtek"/>
    <n v="24"/>
    <s v="Chennai"/>
    <x v="3"/>
    <n v="101400"/>
    <s v="PVAR"/>
    <s v="Old Partner"/>
  </r>
  <r>
    <s v="PSGI20088593"/>
    <d v="2021-02-24T00:00:00"/>
    <s v="Ts Info Systems"/>
    <s v="PS-3316E+(W) 64GB SSD"/>
    <s v="Posiflex"/>
    <n v="4"/>
    <s v="Chennai"/>
    <x v="2"/>
    <n v="143600"/>
    <s v="PVAR"/>
    <s v="Old Partner"/>
  </r>
  <r>
    <s v="PSGI20088699"/>
    <d v="2021-02-24T00:00:00"/>
    <s v="Protocol Labels India Pvt Ltd"/>
    <s v="RP326USE"/>
    <s v="Rugtek"/>
    <n v="10"/>
    <s v="Chennai"/>
    <x v="3"/>
    <n v="42250"/>
    <s v="PVAR+"/>
    <s v="Old Partner"/>
  </r>
  <r>
    <s v="PSGI20088705"/>
    <d v="2021-02-24T00:00:00"/>
    <s v="Priya Computers, Madurai"/>
    <s v="RP326USE"/>
    <s v="Rugtek"/>
    <n v="4"/>
    <s v="Madurai"/>
    <x v="1"/>
    <n v="16900"/>
    <s v="NVAR"/>
    <s v="Retail"/>
  </r>
  <r>
    <s v="PSGI20088753"/>
    <d v="2021-02-24T00:00:00"/>
    <s v="Oasis India A Network Pvt Ltd"/>
    <s v="RP326USE"/>
    <s v="Rugtek"/>
    <n v="6"/>
    <s v="Chennai"/>
    <x v="3"/>
    <n v="25350"/>
    <s v="NVAR"/>
    <s v="Retail"/>
  </r>
  <r>
    <s v="PSGI20088753"/>
    <d v="2021-02-24T00:00:00"/>
    <s v="Oasis India A Network Pvt Ltd"/>
    <s v="XT-4015 Core i3 4GB/128GB SSD"/>
    <s v="Posiflex"/>
    <n v="2"/>
    <s v="Chennai"/>
    <x v="2"/>
    <n v="107400"/>
    <s v="NVAR"/>
    <s v="Retail"/>
  </r>
  <r>
    <s v="PSGI20088760"/>
    <d v="2021-02-24T00:00:00"/>
    <s v="Priya Computers, Madurai"/>
    <s v="BP-03 (UB)"/>
    <s v="Rugtek"/>
    <n v="1"/>
    <s v="Madurai"/>
    <x v="1"/>
    <n v="4800"/>
    <s v="NVAR"/>
    <s v="Retail"/>
  </r>
  <r>
    <s v="PSGI20088761"/>
    <d v="2021-02-24T00:00:00"/>
    <s v="Kv Business Solutions"/>
    <s v="HS-2414W-3A 4GB/64GBSSD"/>
    <s v="Posiflex"/>
    <n v="1"/>
    <s v="Chennai"/>
    <x v="2"/>
    <n v="50150"/>
    <s v="AVAR"/>
    <s v="Old Partner"/>
  </r>
  <r>
    <s v="PSGI20088763"/>
    <d v="2021-02-24T00:00:00"/>
    <s v="Barcode Technologies (Tn)"/>
    <s v="PS-3316E+(W) 64GB SSD"/>
    <s v="Posiflex"/>
    <n v="8"/>
    <s v="Thalasery"/>
    <x v="8"/>
    <n v="287200"/>
    <s v="PVAR+"/>
    <s v="Old Partner"/>
  </r>
  <r>
    <s v="PSGI20088765"/>
    <d v="2021-02-24T00:00:00"/>
    <s v="Barcode Technologies (Tn)"/>
    <s v="RP326USE"/>
    <s v="Rugtek"/>
    <n v="100"/>
    <s v="Thalasery"/>
    <x v="0"/>
    <n v="422500"/>
    <s v="PVAR+"/>
    <s v="Old Partner"/>
  </r>
  <r>
    <s v="PSGI20088771"/>
    <d v="2021-02-24T00:00:00"/>
    <s v="Nellai Systems &amp; Services"/>
    <s v="RP326USE"/>
    <s v="Rugtek"/>
    <n v="2"/>
    <s v="Tirunelveli"/>
    <x v="1"/>
    <n v="8450"/>
    <s v="PVAR"/>
    <s v="Old Partner"/>
  </r>
  <r>
    <s v="PSGI20088811"/>
    <d v="2021-02-24T00:00:00"/>
    <s v="Itech Smart Solutions India Pvt Ltd"/>
    <s v="RP326USE"/>
    <s v="Rugtek"/>
    <n v="3"/>
    <s v="Chennai"/>
    <x v="3"/>
    <n v="12675"/>
    <s v="NVAR"/>
    <s v="Retail"/>
  </r>
  <r>
    <s v="PSGI20088829"/>
    <d v="2021-02-24T00:00:00"/>
    <s v="Protocol Labels India Pvt Ltd"/>
    <s v="PP-8800USB"/>
    <s v="Posiflex"/>
    <n v="10"/>
    <s v="Chennai"/>
    <x v="2"/>
    <n v="81000"/>
    <s v="PVAR+"/>
    <s v="Old Partner"/>
  </r>
  <r>
    <s v="PSGI20088889"/>
    <d v="2021-02-24T00:00:00"/>
    <s v="Icom Computer"/>
    <s v="HS-2414W-3A 4GB/64GBSSD"/>
    <s v="Posiflex"/>
    <n v="1"/>
    <s v="Pondicherry"/>
    <x v="2"/>
    <n v="50150"/>
    <s v="NVAR"/>
    <s v="Retail"/>
  </r>
  <r>
    <s v="KRLPGSI2000305"/>
    <d v="2021-02-25T00:00:00"/>
    <s v="Touchline Technologies Pvt Ltd (Krl)"/>
    <s v="PS-3316E+(W) 64GB SSD"/>
    <s v="Posiflex"/>
    <n v="1"/>
    <s v="Kerala"/>
    <x v="8"/>
    <n v="35900"/>
    <s v="PVAR+"/>
    <s v="New Partner"/>
  </r>
  <r>
    <s v="KRLPGSI2000305"/>
    <d v="2021-02-25T00:00:00"/>
    <s v="Touchline Technologies Pvt Ltd (Krl)"/>
    <s v="RP326USE"/>
    <s v="Rugtek"/>
    <n v="8"/>
    <s v="Kerala"/>
    <x v="0"/>
    <n v="33800"/>
    <s v="PVAR+"/>
    <s v="New Partner"/>
  </r>
  <r>
    <s v="PSGI20088946"/>
    <d v="2021-02-25T00:00:00"/>
    <s v="Vishaal Computers"/>
    <s v="XT-4015 Core i3 4GB/128GB SSD"/>
    <s v="Posiflex"/>
    <n v="1"/>
    <s v="Chennai"/>
    <x v="2"/>
    <n v="53700"/>
    <s v="NVAR"/>
    <s v="Retail"/>
  </r>
  <r>
    <s v="PSGI20088974"/>
    <d v="2021-02-25T00:00:00"/>
    <s v="Expert Software System Pvt Ltd"/>
    <s v="PS-3316E+(W) 64GB SSD"/>
    <s v="Posiflex"/>
    <n v="1"/>
    <s v="Kilpauk"/>
    <x v="2"/>
    <n v="35900"/>
    <s v="AVAR"/>
    <s v="New Partner"/>
  </r>
  <r>
    <s v="PSGI20089039"/>
    <d v="2021-02-25T00:00:00"/>
    <s v="Shankeshwara Infotech"/>
    <s v="LS-3000R W/Stand"/>
    <s v="Rugtek"/>
    <n v="10"/>
    <s v="Chennai"/>
    <x v="3"/>
    <n v="12500"/>
    <s v="AVAR"/>
    <s v="Old Partner"/>
  </r>
  <r>
    <s v="PSGI20089050"/>
    <d v="2021-02-25T00:00:00"/>
    <s v="Touchline Technologies Pvt Ltd (Krl)"/>
    <s v="CR-410B"/>
    <s v="Rugtek"/>
    <n v="1"/>
    <s v="Ernakulam"/>
    <x v="0"/>
    <n v="2250"/>
    <s v="PVAR+"/>
    <s v="New Partner"/>
  </r>
  <r>
    <s v="PSGI20089151"/>
    <d v="2021-02-25T00:00:00"/>
    <s v="Nellai Systems &amp; Services"/>
    <s v="RP326USE"/>
    <s v="Rugtek"/>
    <n v="1"/>
    <s v="Tirunelveli"/>
    <x v="1"/>
    <n v="4225"/>
    <s v="PVAR"/>
    <s v="Old Partner"/>
  </r>
  <r>
    <s v="PSGI20089204"/>
    <d v="2021-02-25T00:00:00"/>
    <s v="Shogan Systems"/>
    <s v="Warranty Pack for HS-2414W-3A"/>
    <s v="Posiflex"/>
    <n v="1"/>
    <s v="Coimbatore"/>
    <x v="4"/>
    <n v="1500"/>
    <s v="PVAR+"/>
    <s v="Old Partner"/>
  </r>
  <r>
    <s v="PSGI20089204"/>
    <d v="2021-02-25T00:00:00"/>
    <s v="Shogan Systems"/>
    <s v="HS-2414W-3A 8GB/128GBSSD"/>
    <s v="Posiflex"/>
    <n v="1"/>
    <s v="Coimbatore"/>
    <x v="4"/>
    <n v="58300"/>
    <s v="PVAR+"/>
    <s v="Old Partner"/>
  </r>
  <r>
    <s v="PSGI20089237"/>
    <d v="2021-02-25T00:00:00"/>
    <s v="Wagtail Technologies India Pvt Ltd"/>
    <s v="RP326USE"/>
    <s v="Rugtek"/>
    <n v="4"/>
    <s v="Chennai"/>
    <x v="3"/>
    <n v="16900"/>
    <s v="NVAR"/>
    <s v="Retail"/>
  </r>
  <r>
    <s v="KRLPGSI2000310"/>
    <d v="2021-02-26T00:00:00"/>
    <s v="Srs Distriutors (Krl)"/>
    <s v="RP326USE"/>
    <s v="Rugtek"/>
    <n v="3"/>
    <s v="Thiruvananthapuram"/>
    <x v="0"/>
    <n v="12675"/>
    <s v="NVAR"/>
    <s v="Retail"/>
  </r>
  <r>
    <s v="PSGI20089340"/>
    <d v="2021-02-26T00:00:00"/>
    <s v="Ts Info Systems"/>
    <s v="CR-410B"/>
    <s v="Rugtek"/>
    <n v="5"/>
    <s v="Chennai"/>
    <x v="3"/>
    <n v="11250"/>
    <s v="PVAR"/>
    <s v="Old Partner"/>
  </r>
  <r>
    <s v="PSGI20089353"/>
    <d v="2021-02-26T00:00:00"/>
    <s v="Deepa Enterprises"/>
    <s v="CD-3200BT"/>
    <s v="Rugtek"/>
    <n v="1"/>
    <s v="Chennai"/>
    <x v="3"/>
    <n v="4400"/>
    <s v="EndCustomer"/>
    <s v="Retail"/>
  </r>
  <r>
    <s v="PSGI20089397"/>
    <d v="2021-02-26T00:00:00"/>
    <s v="Allmark Device Integrations Private Limited"/>
    <s v="PS-3316E+(W) 64GB SSD"/>
    <s v="Posiflex"/>
    <n v="2"/>
    <s v="Chennai"/>
    <x v="2"/>
    <n v="71800"/>
    <s v="PVAR"/>
    <s v="Old Partner"/>
  </r>
  <r>
    <s v="PSGI20089419"/>
    <d v="2021-02-26T00:00:00"/>
    <s v="Solaris Computers P Ltd."/>
    <s v="RP80USE"/>
    <s v="Rugtek"/>
    <n v="1"/>
    <s v="Chennai"/>
    <x v="3"/>
    <n v="6950"/>
    <s v="NVAR"/>
    <s v="Retail"/>
  </r>
  <r>
    <s v="PSGI20089489"/>
    <d v="2021-02-26T00:00:00"/>
    <s v="Allmark Device Integrations Private Limited"/>
    <s v="CR-410B"/>
    <s v="Rugtek"/>
    <n v="1"/>
    <s v="Chennai"/>
    <x v="3"/>
    <n v="2250"/>
    <s v="PVAR"/>
    <s v="Old Partner"/>
  </r>
  <r>
    <s v="PSGI20089524"/>
    <d v="2021-02-26T00:00:00"/>
    <s v="Vrk Peripherals"/>
    <s v="RP326USE"/>
    <s v="Rugtek"/>
    <n v="1"/>
    <s v="Madurai"/>
    <x v="1"/>
    <n v="4225"/>
    <s v="EndRustomer"/>
    <s v="Retail"/>
  </r>
  <r>
    <s v="PSGI20089632"/>
    <d v="2021-02-26T00:00:00"/>
    <s v="Sri Aadinath Computers"/>
    <s v="CD-3200U"/>
    <s v="Rugtek"/>
    <n v="1"/>
    <s v="Pondicherry"/>
    <x v="3"/>
    <n v="1950"/>
    <s v="NVAR"/>
    <s v="Retail"/>
  </r>
  <r>
    <s v="PSGI20089651"/>
    <d v="2021-02-26T00:00:00"/>
    <s v="Mim Computer System"/>
    <s v="RP80USE"/>
    <s v="Rugtek"/>
    <n v="1"/>
    <s v="T.Nagar,Chennai"/>
    <x v="3"/>
    <n v="6950"/>
    <s v="NVAR"/>
    <s v="Retail"/>
  </r>
  <r>
    <s v="KRLPGSI2000313"/>
    <d v="2021-02-27T00:00:00"/>
    <s v="Barcode Technologies (Kerala)"/>
    <s v="RP76V  DT"/>
    <s v="Rugtek"/>
    <n v="3"/>
    <s v="Thalasery"/>
    <x v="0"/>
    <n v="37500"/>
    <s v="PVAR+"/>
    <s v="Old Partner"/>
  </r>
  <r>
    <s v="PSGI20089791"/>
    <d v="2021-02-27T00:00:00"/>
    <s v="Riveraa Computers, Trichy"/>
    <s v="RP326USE"/>
    <s v="Rugtek"/>
    <n v="3"/>
    <s v="Trichy"/>
    <x v="3"/>
    <n v="12675"/>
    <s v="NVAR"/>
    <s v="Retail"/>
  </r>
  <r>
    <s v="PSGI20089819"/>
    <d v="2021-02-27T00:00:00"/>
    <s v="Shri Eshwari Enterprises"/>
    <s v="Win 10 IoT (VL) Label"/>
    <s v="Posiflex"/>
    <n v="1"/>
    <s v="Mysuru"/>
    <x v="4"/>
    <n v="3500"/>
    <s v="NVAR"/>
    <s v="Retail"/>
  </r>
  <r>
    <s v="PSGI20089939"/>
    <d v="2021-02-27T00:00:00"/>
    <s v="Priya Computers, Madurai"/>
    <s v="RP326USE"/>
    <s v="Rugtek"/>
    <n v="6"/>
    <s v="Madurai"/>
    <x v="1"/>
    <n v="25350"/>
    <s v="NVAR"/>
    <s v="Retail"/>
  </r>
  <r>
    <s v="PSGI20089967"/>
    <d v="2021-02-27T00:00:00"/>
    <s v="Shogan Systems"/>
    <s v="PS-3316E+(W) 64GB SSD"/>
    <s v="Posiflex"/>
    <n v="1"/>
    <s v="Coimbatore"/>
    <x v="4"/>
    <n v="35900"/>
    <s v="PVAR+"/>
    <s v="Old Partner"/>
  </r>
  <r>
    <s v="PSGI20089991"/>
    <d v="2021-02-27T00:00:00"/>
    <s v="Shogan Systems"/>
    <s v="NLS-NFT10"/>
    <s v="Rugtek"/>
    <n v="3"/>
    <s v="Coimbatore"/>
    <x v="1"/>
    <n v="114000"/>
    <s v="PVAR+"/>
    <s v="Old Partner"/>
  </r>
  <r>
    <s v="PSGI20090048"/>
    <d v="2021-02-27T00:00:00"/>
    <s v="Sunshine Solutions"/>
    <s v="XT-6515  "/>
    <s v="Posiflex"/>
    <n v="1"/>
    <s v="Chennai"/>
    <x v="2"/>
    <n v="104750"/>
    <s v="NVAR"/>
    <s v="Retail"/>
  </r>
  <r>
    <s v="PSGI20090085"/>
    <d v="2021-02-27T00:00:00"/>
    <s v="Nellai Systems &amp; Services"/>
    <s v="BP-03 (UB)"/>
    <s v="Rugtek"/>
    <n v="3"/>
    <s v="Trichy"/>
    <x v="1"/>
    <n v="14400"/>
    <s v="PVAR"/>
    <s v="Old Partner"/>
  </r>
  <r>
    <s v="PSGI20090085"/>
    <d v="2021-02-27T00:00:00"/>
    <s v="Nellai Systems &amp; Services"/>
    <s v="XT-4015 Core i3 4GB/128GB SSD"/>
    <s v="Posiflex"/>
    <n v="1"/>
    <s v="Trichy"/>
    <x v="4"/>
    <n v="53700"/>
    <s v="PVAR"/>
    <s v="Old Partner"/>
  </r>
  <r>
    <s v="PSGI20090119"/>
    <d v="2021-02-27T00:00:00"/>
    <s v="Barcode Technologies (Tn)"/>
    <s v="LM-3210-B  9.7&quot;"/>
    <s v="Posiflex"/>
    <n v="1"/>
    <s v="Thalasery"/>
    <x v="8"/>
    <n v="9350"/>
    <s v="PVAR+"/>
    <s v="Old Partner"/>
  </r>
  <r>
    <s v="PSGI20090119"/>
    <d v="2021-02-27T00:00:00"/>
    <s v="Barcode Technologies (Tn)"/>
    <s v="PD-360UE-B"/>
    <s v="Posiflex"/>
    <n v="7"/>
    <s v="Thalasery"/>
    <x v="8"/>
    <n v="22750"/>
    <s v="PVAR+"/>
    <s v="Old Partner"/>
  </r>
  <r>
    <s v="PSGI20090119"/>
    <d v="2021-02-27T00:00:00"/>
    <s v="Barcode Technologies (Tn)"/>
    <s v="CR-410B"/>
    <s v="Rugtek"/>
    <n v="10"/>
    <s v="Thalasery"/>
    <x v="0"/>
    <n v="22500"/>
    <s v="PVAR+"/>
    <s v="Old Partner"/>
  </r>
  <r>
    <s v="PSGI20090119"/>
    <d v="2021-02-27T00:00:00"/>
    <s v="Barcode Technologies (Tn)"/>
    <s v="CR-2020B"/>
    <s v="Posiflex"/>
    <n v="7"/>
    <s v="Thalasery"/>
    <x v="8"/>
    <n v="52325"/>
    <s v="PVAR+"/>
    <s v="Old Partner"/>
  </r>
  <r>
    <s v="PSGI20090119"/>
    <d v="2021-02-27T00:00:00"/>
    <s v="Barcode Technologies (Tn)"/>
    <s v="TM-3010E-B/HS"/>
    <s v="Posiflex"/>
    <n v="6"/>
    <s v="Thalasery"/>
    <x v="8"/>
    <n v="88200"/>
    <s v="PVAR+"/>
    <s v="Old Partner"/>
  </r>
  <r>
    <s v="PSGI20090119"/>
    <d v="2021-02-27T00:00:00"/>
    <s v="Barcode Technologies (Tn)"/>
    <s v="PS-3316E+(W) 64GB SSD"/>
    <s v="Posiflex"/>
    <n v="4"/>
    <s v="Thalasery"/>
    <x v="8"/>
    <n v="143600"/>
    <s v="PVAR+"/>
    <s v="Old Partner"/>
  </r>
  <r>
    <s v="PSGI20090119"/>
    <d v="2021-02-27T00:00:00"/>
    <s v="Barcode Technologies (Tn)"/>
    <s v="PS-3316E+128GB SSD 8GB"/>
    <s v="Posiflex"/>
    <n v="7"/>
    <s v="Thalasery"/>
    <x v="8"/>
    <n v="272300"/>
    <s v="PVAR+"/>
    <s v="Old Partner"/>
  </r>
  <r>
    <s v="PSGI20090139"/>
    <d v="2021-02-27T00:00:00"/>
    <s v="Aaa Systems &amp; Peripherals"/>
    <s v="RP80USE"/>
    <s v="Rugtek"/>
    <n v="1"/>
    <s v="Trichy"/>
    <x v="3"/>
    <n v="6950"/>
    <s v="AVAR"/>
    <s v="New Partner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74">
  <r>
    <s v="QB20INV1158"/>
    <d v="2021-02-01T00:00:00"/>
    <s v="Mail confirmation"/>
    <d v="2021-01-31T00:00:00"/>
    <x v="0"/>
    <s v="Bihar"/>
    <s v="Magic Momos"/>
    <s v="Customized  software"/>
    <s v="Others"/>
    <n v="1"/>
    <n v="0"/>
    <n v="0"/>
    <s v="EndCustomer"/>
  </r>
  <r>
    <s v="QB20INV1158"/>
    <d v="2021-02-01T00:00:00"/>
    <s v="Mail confirmation"/>
    <d v="2021-01-31T00:00:00"/>
    <x v="0"/>
    <s v="Bihar"/>
    <s v="Magic Momos"/>
    <s v="Freight cost"/>
    <s v="Others"/>
    <n v="1"/>
    <n v="1000"/>
    <n v="1000"/>
    <s v="EndCustomer"/>
  </r>
  <r>
    <s v="QB20INV1158"/>
    <d v="2021-02-01T00:00:00"/>
    <s v="Mail confirmation"/>
    <d v="2021-01-31T00:00:00"/>
    <x v="0"/>
    <s v="Bihar"/>
    <s v="Magic Momos"/>
    <s v="Rp80"/>
    <s v="Rugtek"/>
    <n v="1"/>
    <n v="7975"/>
    <n v="7975"/>
    <s v="EndCustomer"/>
  </r>
  <r>
    <s v="QB20INV1158"/>
    <d v="2021-02-01T00:00:00"/>
    <s v="Mail confirmation"/>
    <d v="2021-01-31T00:00:00"/>
    <x v="0"/>
    <s v="Bihar"/>
    <s v="Magic Momos"/>
    <s v="Gc-076"/>
    <s v="Eazee"/>
    <n v="1"/>
    <n v="19991.099999999999"/>
    <n v="19991.099999999999"/>
    <s v="EndCustomer"/>
  </r>
  <r>
    <s v="QB20INV1159"/>
    <d v="2021-02-02T00:00:00"/>
    <s v="Mail confirmation"/>
    <d v="2021-02-01T00:00:00"/>
    <x v="0"/>
    <s v="LUCKNOW"/>
    <s v="Magic Momos"/>
    <s v="Customized  software"/>
    <s v="Others"/>
    <n v="1"/>
    <n v="0"/>
    <n v="0"/>
    <s v="EndCustomer"/>
  </r>
  <r>
    <s v="QB20INV1159"/>
    <d v="2021-02-02T00:00:00"/>
    <s v="Mail confirmation"/>
    <d v="2021-02-01T00:00:00"/>
    <x v="0"/>
    <s v="LUCKNOW"/>
    <s v="Magic Momos"/>
    <s v="Rp80"/>
    <s v="Rugtek"/>
    <n v="1"/>
    <n v="7975"/>
    <n v="7975"/>
    <s v="EndCustomer"/>
  </r>
  <r>
    <s v="QB20INV1159"/>
    <d v="2021-02-02T00:00:00"/>
    <s v="Mail confirmation"/>
    <d v="2021-02-01T00:00:00"/>
    <x v="0"/>
    <s v="LUCKNOW"/>
    <s v="Magic Momos"/>
    <s v="Gc-076"/>
    <s v="Eazee"/>
    <n v="1"/>
    <n v="19991.099999999999"/>
    <n v="19991.099999999999"/>
    <s v="EndCustomer"/>
  </r>
  <r>
    <s v="QB20INV1160"/>
    <d v="2021-02-02T00:00:00"/>
    <s v="LSI/PO/08/20-21"/>
    <d v="2021-01-02T00:00:00"/>
    <x v="1"/>
    <s v="Namakkal"/>
    <s v="LeanSwift Solutions India Pvt Ltd"/>
    <s v="318-055-012"/>
    <s v="Honeywell"/>
    <n v="1"/>
    <n v="0"/>
    <n v="0"/>
    <s v="NVAR"/>
  </r>
  <r>
    <s v="QB20INV1160"/>
    <d v="2021-02-02T00:00:00"/>
    <s v="LSI/PO/08/20-21"/>
    <d v="2021-01-02T00:00:00"/>
    <x v="1"/>
    <s v="Namakkal"/>
    <s v="LeanSwift Solutions India Pvt Ltd"/>
    <s v="Ct50-usb"/>
    <s v="Metrologic"/>
    <n v="1"/>
    <n v="6084"/>
    <n v="6084"/>
    <s v="NVAR"/>
  </r>
  <r>
    <s v="QB20INV1160"/>
    <d v="2021-02-02T00:00:00"/>
    <s v="LSI/PO/08/20-21"/>
    <d v="2021-01-02T00:00:00"/>
    <x v="1"/>
    <s v="Namakkal"/>
    <s v="LeanSwift Solutions India Pvt Ltd"/>
    <s v="Ct60-l1n-asc210m"/>
    <s v="Intermec"/>
    <n v="1"/>
    <n v="112870"/>
    <n v="112870"/>
    <s v="NVAR"/>
  </r>
  <r>
    <s v="QB20INV1161"/>
    <d v="2021-02-03T00:00:00"/>
    <s v="Mail confirmation"/>
    <d v="2021-02-01T00:00:00"/>
    <x v="0"/>
    <s v="UTTRAKHAND"/>
    <s v="Chai Sutta Bar Trading Pvt Ltd"/>
    <s v="Wifi dongle xt-2614/hs-2410a"/>
    <s v="posiflex"/>
    <n v="1"/>
    <n v="0"/>
    <n v="0"/>
    <s v="EndCustomer"/>
  </r>
  <r>
    <s v="QB20INV1161"/>
    <d v="2021-02-03T00:00:00"/>
    <s v="Mail confirmation"/>
    <d v="2021-02-01T00:00:00"/>
    <x v="0"/>
    <s v="UTTRAKHAND"/>
    <s v="Chai Sutta Bar Trading Pvt Ltd"/>
    <s v="2&quot;x18 mtrs thermal roll"/>
    <s v="Others"/>
    <n v="100"/>
    <n v="13.33"/>
    <n v="1333"/>
    <s v="EndCustomer"/>
  </r>
  <r>
    <s v="QB20INV1161"/>
    <d v="2021-02-03T00:00:00"/>
    <s v="Mail confirmation"/>
    <d v="2021-02-01T00:00:00"/>
    <x v="0"/>
    <s v="UTTRAKHAND"/>
    <s v="Chai Sutta Bar Trading Pvt Ltd"/>
    <s v="Customized  software"/>
    <s v="Others"/>
    <n v="1"/>
    <n v="4500"/>
    <n v="4500"/>
    <s v="EndCustomer"/>
  </r>
  <r>
    <s v="QB20INV1161"/>
    <d v="2021-02-03T00:00:00"/>
    <s v="Mail confirmation"/>
    <d v="2021-02-01T00:00:00"/>
    <x v="0"/>
    <s v="UTTRAKHAND"/>
    <s v="Chai Sutta Bar Trading Pvt Ltd"/>
    <s v="Hs-2410a-2a"/>
    <s v="posiflex"/>
    <n v="1"/>
    <n v="23828.02"/>
    <n v="23828.02"/>
    <s v="EndCustomer"/>
  </r>
  <r>
    <s v="QB20INV1162"/>
    <d v="2021-02-03T00:00:00"/>
    <s v="Mail confirmation"/>
    <d v="2021-01-27T00:00:00"/>
    <x v="0"/>
    <s v="Ambhikapur"/>
    <s v="Chai Sutta Bar Trading Pvt Ltd"/>
    <s v="Wifi dongle xt-2614/hs-2410a"/>
    <s v="posiflex"/>
    <n v="1"/>
    <n v="0"/>
    <n v="0"/>
    <s v="EndCustomer"/>
  </r>
  <r>
    <s v="QB20INV1162"/>
    <d v="2021-02-03T00:00:00"/>
    <s v="Mail confirmation"/>
    <d v="2021-01-27T00:00:00"/>
    <x v="0"/>
    <s v="Ambhikapur"/>
    <s v="Chai Sutta Bar Trading Pvt Ltd"/>
    <s v="2&quot;x18 mtrs thermal roll"/>
    <s v="Others"/>
    <n v="150"/>
    <n v="13.33"/>
    <n v="1999.5"/>
    <s v="EndCustomer"/>
  </r>
  <r>
    <s v="QB20INV1162"/>
    <d v="2021-02-03T00:00:00"/>
    <s v="Mail confirmation"/>
    <d v="2021-01-27T00:00:00"/>
    <x v="0"/>
    <s v="Ambhikapur"/>
    <s v="Chai Sutta Bar Trading Pvt Ltd"/>
    <s v="Customized  software"/>
    <s v="Others"/>
    <n v="1"/>
    <n v="4500"/>
    <n v="4500"/>
    <s v="EndCustomer"/>
  </r>
  <r>
    <s v="QB20INV1162"/>
    <d v="2021-02-03T00:00:00"/>
    <s v="Mail confirmation"/>
    <d v="2021-01-27T00:00:00"/>
    <x v="0"/>
    <s v="Ambhikapur"/>
    <s v="Chai Sutta Bar Trading Pvt Ltd"/>
    <s v="Hs-2410a-2a"/>
    <s v="posiflex"/>
    <n v="1"/>
    <n v="22313.63"/>
    <n v="22313.63"/>
    <s v="EndCustomer"/>
  </r>
  <r>
    <s v="QB20INV1163"/>
    <d v="2021-02-03T00:00:00"/>
    <s v="Mail confirmation"/>
    <d v="2021-01-29T00:00:00"/>
    <x v="0"/>
    <s v="Bhopal"/>
    <s v="Chai Sutta Bar Trading Pvt Ltd"/>
    <s v="2&quot;x18 mtrs thermal roll"/>
    <s v="Others"/>
    <n v="150"/>
    <n v="0.09"/>
    <n v="13.5"/>
    <s v="EndCustomer"/>
  </r>
  <r>
    <s v="QB20INV1164"/>
    <d v="2021-02-03T00:00:00"/>
    <s v="Mail confirmation"/>
    <d v="2021-01-29T00:00:00"/>
    <x v="0"/>
    <s v="MORADABAD "/>
    <s v="Chai Sutta Bar Trading Pvt Ltd"/>
    <s v="2&quot;x18 mtrs thermal roll"/>
    <s v="Others"/>
    <n v="150"/>
    <n v="13.33"/>
    <n v="1999.5"/>
    <s v="EndCustomer"/>
  </r>
  <r>
    <s v="QB20INV1165"/>
    <d v="2021-02-03T00:00:00"/>
    <s v="PTPL/PO/2021/0661-1"/>
    <d v="2021-02-03T00:00:00"/>
    <x v="2"/>
    <s v="Bangalore"/>
    <s v="Posiflex Technology India Pvt Ltd"/>
    <s v="Cbl-020-300-c00"/>
    <s v="Metrologic"/>
    <n v="4"/>
    <n v="526"/>
    <n v="2104"/>
    <s v="Vendor"/>
  </r>
  <r>
    <s v="QB20INV1166"/>
    <d v="2021-02-04T00:00:00"/>
    <s v="PO2014545938"/>
    <d v="2020-11-30T00:00:00"/>
    <x v="3"/>
    <s v="Howarh"/>
    <s v="Flipkart India Private Limited"/>
    <s v="Ct40-sh-dc"/>
    <s v="Metrologic"/>
    <n v="1"/>
    <n v="3326"/>
    <n v="3326"/>
    <s v="EndCustomer"/>
  </r>
  <r>
    <s v="QB20INV1167"/>
    <d v="2021-02-04T00:00:00"/>
    <s v="PO2014548148"/>
    <d v="2020-12-17T00:00:00"/>
    <x v="3"/>
    <s v="Bangalore"/>
    <s v="Flipkart India Private Limited"/>
    <s v="Ct40-sh-dc"/>
    <s v="Metrologic"/>
    <n v="10"/>
    <n v="3326"/>
    <n v="33260"/>
    <s v="EndCustomer"/>
  </r>
  <r>
    <s v="QB20INV1168"/>
    <d v="2021-02-04T00:00:00"/>
    <s v="PO2114512058"/>
    <d v="2021-01-22T00:00:00"/>
    <x v="3"/>
    <s v="Chennai"/>
    <s v="Flipkart India Private Limited"/>
    <s v="Ct40-sh-dc"/>
    <s v="Metrologic"/>
    <n v="1"/>
    <n v="3326"/>
    <n v="3326"/>
    <s v="EndCustomer"/>
  </r>
  <r>
    <s v="QB20INV1169"/>
    <d v="2021-02-05T00:00:00"/>
    <s v="Swiggy/PO/FY20-21/001240"/>
    <d v="2020-01-13T00:00:00"/>
    <x v="3"/>
    <s v="Bangalore"/>
    <s v="Bundl Technologies Pvt Ltd"/>
    <s v="50129589-001"/>
    <s v="Intermec"/>
    <n v="27"/>
    <n v="1410"/>
    <n v="38070"/>
    <s v="NVAR"/>
  </r>
  <r>
    <s v="QB20INV1169"/>
    <d v="2021-02-05T00:00:00"/>
    <s v="Swiggy/PO/FY20-21/001240"/>
    <d v="2020-01-13T00:00:00"/>
    <x v="3"/>
    <s v="Bangalore"/>
    <s v="Bundl Technologies Pvt Ltd"/>
    <s v="Eda50-qbc-0"/>
    <s v="Metrologic"/>
    <n v="7"/>
    <n v="5475"/>
    <n v="38325"/>
    <s v="NVAR"/>
  </r>
  <r>
    <s v="QB20INV1169"/>
    <d v="2021-02-05T00:00:00"/>
    <s v="Swiggy/PO/FY20-21/001240"/>
    <d v="2020-01-13T00:00:00"/>
    <x v="3"/>
    <s v="Bangalore"/>
    <s v="Bundl Technologies Pvt Ltd"/>
    <s v="Svceda51-sg3n"/>
    <s v="Honeywell"/>
    <n v="27"/>
    <n v="5610"/>
    <n v="151470"/>
    <s v="NVAR"/>
  </r>
  <r>
    <s v="QB20INV1169"/>
    <d v="2021-02-05T00:00:00"/>
    <s v="Swiggy/PO/FY20-21/001240"/>
    <d v="2020-01-13T00:00:00"/>
    <x v="3"/>
    <s v="Bangalore"/>
    <s v="Bundl Technologies Pvt Ltd"/>
    <s v="Eda51-1-b623sogrk"/>
    <s v="Metrologic"/>
    <n v="27"/>
    <n v="22550"/>
    <n v="608850"/>
    <s v="NVAR"/>
  </r>
  <r>
    <s v="QB20INV1170"/>
    <d v="2021-02-05T00:00:00"/>
    <n v="635200013848"/>
    <d v="2021-02-02T00:00:00"/>
    <x v="4"/>
    <s v="Kerala"/>
    <s v="More Retail Private Limited"/>
    <s v="Eda51-0-b623sogek"/>
    <s v="Metrologic"/>
    <n v="2"/>
    <n v="26500"/>
    <n v="53000"/>
    <s v="EndCustomer"/>
  </r>
  <r>
    <s v="QB20INV1171"/>
    <d v="2021-02-05T00:00:00"/>
    <n v="610200014124"/>
    <d v="2021-01-29T00:00:00"/>
    <x v="4"/>
    <s v="Andhra"/>
    <s v="More Retail Private Limited"/>
    <s v="Eda51-0-b623sogek"/>
    <s v="Metrologic"/>
    <n v="2"/>
    <n v="26500"/>
    <n v="53000"/>
    <s v="EndCustomer"/>
  </r>
  <r>
    <s v="QB20INV1172"/>
    <d v="2021-02-05T00:00:00"/>
    <s v="Mail confirmation"/>
    <d v="2021-02-05T00:00:00"/>
    <x v="0"/>
    <s v="JAIPUR "/>
    <s v="Magic Momos"/>
    <s v="Customized  software"/>
    <s v="Others"/>
    <n v="1"/>
    <n v="0"/>
    <n v="0"/>
    <s v="EndCustomer"/>
  </r>
  <r>
    <s v="QB20INV1172"/>
    <d v="2021-02-05T00:00:00"/>
    <s v="Mail confirmation"/>
    <d v="2021-02-05T00:00:00"/>
    <x v="0"/>
    <s v="JAIPUR "/>
    <s v="Magic Momos"/>
    <s v="Rp80"/>
    <s v="Rugtek"/>
    <n v="1"/>
    <n v="7975"/>
    <n v="7975"/>
    <s v="EndCustomer"/>
  </r>
  <r>
    <s v="QB20INV1172"/>
    <d v="2021-02-05T00:00:00"/>
    <s v="Mail confirmation"/>
    <d v="2021-02-05T00:00:00"/>
    <x v="0"/>
    <s v="JAIPUR "/>
    <s v="Magic Momos"/>
    <s v="Gc-076"/>
    <s v="Eazee"/>
    <n v="1"/>
    <n v="19991.099999999999"/>
    <n v="19991.099999999999"/>
    <s v="EndCustomer"/>
  </r>
  <r>
    <s v="QB20INV1173"/>
    <d v="2021-02-05T00:00:00"/>
    <s v="Mail confirmation"/>
    <d v="2021-02-05T00:00:00"/>
    <x v="0"/>
    <s v="Andra Pradesh"/>
    <s v="Chai Sutta Bar Trading Pvt Ltd"/>
    <s v="Wifi dongle xt-2614/hs-2410a"/>
    <s v="posiflex"/>
    <n v="1"/>
    <n v="0"/>
    <n v="0"/>
    <s v="EndCustomer"/>
  </r>
  <r>
    <s v="QB20INV1173"/>
    <d v="2021-02-05T00:00:00"/>
    <s v="Mail confirmation"/>
    <d v="2021-02-05T00:00:00"/>
    <x v="0"/>
    <s v="Andra Pradesh"/>
    <s v="Chai Sutta Bar Trading Pvt Ltd"/>
    <s v="2&quot;x18 mtrs thermal roll"/>
    <s v="Others"/>
    <n v="150"/>
    <n v="13.33"/>
    <n v="1999.5"/>
    <s v="EndCustomer"/>
  </r>
  <r>
    <s v="QB20INV1173"/>
    <d v="2021-02-05T00:00:00"/>
    <s v="Mail confirmation"/>
    <d v="2021-02-05T00:00:00"/>
    <x v="0"/>
    <s v="Andra Pradesh"/>
    <s v="Chai Sutta Bar Trading Pvt Ltd"/>
    <s v="Customized  software"/>
    <s v="Others"/>
    <n v="1"/>
    <n v="4500"/>
    <n v="4500"/>
    <s v="EndCustomer"/>
  </r>
  <r>
    <s v="QB20INV1173"/>
    <d v="2021-02-05T00:00:00"/>
    <s v="Mail confirmation"/>
    <d v="2021-02-05T00:00:00"/>
    <x v="0"/>
    <s v="Andra Pradesh"/>
    <s v="Chai Sutta Bar Trading Pvt Ltd"/>
    <s v="Hs-2410a-2a"/>
    <s v="posiflex"/>
    <n v="1"/>
    <n v="22314.06"/>
    <n v="22314.06"/>
    <s v="EndCustomer"/>
  </r>
  <r>
    <s v="QB20INV1174"/>
    <d v="2021-02-08T00:00:00"/>
    <s v="PO2014548807"/>
    <d v="2020-12-22T00:00:00"/>
    <x v="3"/>
    <s v="Chennai"/>
    <s v="Flipkart India Private Limited"/>
    <s v="318-055-011"/>
    <s v="Intermec"/>
    <n v="10"/>
    <n v="3784"/>
    <n v="37840"/>
    <s v="EndCustomer"/>
  </r>
  <r>
    <s v="QB20INV1175"/>
    <d v="2021-02-08T00:00:00"/>
    <s v="PO2014548807"/>
    <d v="2020-12-22T00:00:00"/>
    <x v="3"/>
    <s v="Chennai"/>
    <s v="Flipkart India Private Limited"/>
    <s v="318-055-011"/>
    <s v="Intermec"/>
    <n v="10"/>
    <n v="3784"/>
    <n v="37840"/>
    <s v="EndCustomer"/>
  </r>
  <r>
    <s v="QB20INV1176"/>
    <d v="2021-02-08T00:00:00"/>
    <s v="I8-04713568"/>
    <d v="2020-12-18T00:00:00"/>
    <x v="3"/>
    <s v="Gurgaon"/>
    <s v="Amazon Seller Services Private Limited"/>
    <s v="Bat-scn01a"/>
    <s v="Metrologic Spares"/>
    <n v="18"/>
    <n v="2723"/>
    <n v="49014"/>
    <s v="EndCustomer"/>
  </r>
  <r>
    <s v="QB20INV1177"/>
    <d v="2021-02-08T00:00:00"/>
    <s v="Mail confirmation"/>
    <d v="2021-02-08T00:00:00"/>
    <x v="0"/>
    <s v="Bihar"/>
    <s v="Magic Momos"/>
    <s v="Customized  software"/>
    <s v="Others"/>
    <n v="1"/>
    <n v="0"/>
    <n v="0"/>
    <s v="EndCustomer"/>
  </r>
  <r>
    <s v="QB20INV1177"/>
    <d v="2021-02-08T00:00:00"/>
    <s v="Mail confirmation"/>
    <d v="2021-02-08T00:00:00"/>
    <x v="0"/>
    <s v="Bihar"/>
    <s v="Magic Momos"/>
    <s v="Rp80"/>
    <s v="Rugtek"/>
    <n v="1"/>
    <n v="7975"/>
    <n v="7975"/>
    <s v="EndCustomer"/>
  </r>
  <r>
    <s v="QB20INV1177"/>
    <d v="2021-02-08T00:00:00"/>
    <s v="Mail confirmation"/>
    <d v="2021-02-08T00:00:00"/>
    <x v="0"/>
    <s v="Bihar"/>
    <s v="Magic Momos"/>
    <s v="Gc-076"/>
    <s v="Eazee"/>
    <n v="1"/>
    <n v="19991.099999999999"/>
    <n v="19991.099999999999"/>
    <s v="EndCustomer"/>
  </r>
  <r>
    <s v="QB20INV1178"/>
    <d v="2021-02-08T00:00:00"/>
    <s v="GPH-0953"/>
    <d v="2020-12-12T00:00:00"/>
    <x v="4"/>
    <s v="Vasai"/>
    <s v="Bartech Data Systems Pvt Ltd"/>
    <s v="851-061-502"/>
    <s v="Intermec"/>
    <n v="1"/>
    <n v="2920"/>
    <n v="2920"/>
    <s v="NVAR"/>
  </r>
  <r>
    <s v="QB20INV1178"/>
    <d v="2021-02-08T00:00:00"/>
    <s v="GPH-0953"/>
    <d v="2020-12-12T00:00:00"/>
    <x v="4"/>
    <s v="Vasai"/>
    <s v="Bartech Data Systems Pvt Ltd"/>
    <s v="203-879-003"/>
    <s v="Intermec"/>
    <n v="1"/>
    <n v="3626"/>
    <n v="3626"/>
    <s v="NVAR"/>
  </r>
  <r>
    <s v="QB20INV1178"/>
    <d v="2021-02-08T00:00:00"/>
    <s v="GPH-0953"/>
    <d v="2020-12-12T00:00:00"/>
    <x v="4"/>
    <s v="Vasai"/>
    <s v="Bartech Data Systems Pvt Ltd"/>
    <s v="318-034-023"/>
    <s v="Intermec Spares"/>
    <n v="1"/>
    <n v="4950"/>
    <n v="4950"/>
    <s v="NVAR"/>
  </r>
  <r>
    <s v="QB20INV1178"/>
    <d v="2021-02-08T00:00:00"/>
    <s v="GPH-0953"/>
    <d v="2020-12-12T00:00:00"/>
    <x v="4"/>
    <s v="Vasai"/>
    <s v="Bartech Data Systems Pvt Ltd"/>
    <s v="871-228-201"/>
    <s v="Intermec"/>
    <n v="1"/>
    <n v="8400"/>
    <n v="8400"/>
    <s v="NVAR"/>
  </r>
  <r>
    <s v="QB20INV1178"/>
    <d v="2021-02-08T00:00:00"/>
    <s v="GPH-0953"/>
    <d v="2020-12-12T00:00:00"/>
    <x v="4"/>
    <s v="Vasai"/>
    <s v="Bartech Data Systems Pvt Ltd"/>
    <s v="Ck3xaa4m000w4400"/>
    <s v="Intermec"/>
    <n v="1"/>
    <n v="61150"/>
    <n v="61150"/>
    <s v="NVAR"/>
  </r>
  <r>
    <s v="QB20INV1179"/>
    <d v="2021-02-08T00:00:00"/>
    <s v="GPH-0953"/>
    <d v="2020-12-12T00:00:00"/>
    <x v="4"/>
    <s v="Vasai"/>
    <s v="Bartech Data Systems Pvt Ltd"/>
    <s v="Svcck3-5fc3"/>
    <s v="Metrologic"/>
    <n v="1"/>
    <n v="15660"/>
    <n v="15660"/>
    <s v="NVAR"/>
  </r>
  <r>
    <s v="QB20INV1180"/>
    <d v="2021-02-08T00:00:00"/>
    <n v="45898"/>
    <d v="2021-02-05T00:00:00"/>
    <x v="1"/>
    <s v="VELLARAKKAD"/>
    <s v="SR ASSOCIATES"/>
    <s v="Eda51-1-b723sogek"/>
    <s v="Metrologic"/>
    <n v="1"/>
    <n v="28489"/>
    <n v="28489"/>
    <s v="NVAR"/>
  </r>
  <r>
    <s v="QB20INV1181"/>
    <d v="2021-02-09T00:00:00"/>
    <n v="620200034602"/>
    <d v="2021-01-30T00:00:00"/>
    <x v="4"/>
    <s v="Dharwar"/>
    <s v="More Retail Private Limited"/>
    <s v="Eda51-0-b623sogek"/>
    <s v="Metrologic"/>
    <n v="2"/>
    <n v="26500"/>
    <n v="53000"/>
    <s v="EndCustomer"/>
  </r>
  <r>
    <s v="QB20INV1182"/>
    <d v="2021-02-09T00:00:00"/>
    <n v="620200032863"/>
    <d v="2020-11-12T00:00:00"/>
    <x v="4"/>
    <s v="Dharwar"/>
    <s v="More Retail Private Limited"/>
    <s v="Eda51-0-b623sogek"/>
    <s v="Metrologic"/>
    <n v="2"/>
    <n v="26500"/>
    <n v="53000"/>
    <s v="EndCustomer"/>
  </r>
  <r>
    <s v="QB20INV1183"/>
    <d v="2021-02-09T00:00:00"/>
    <s v="Mail confirmation"/>
    <d v="2021-02-08T00:00:00"/>
    <x v="0"/>
    <s v="GORAKHPUR"/>
    <s v="Magic Momos"/>
    <s v="Customized  software"/>
    <s v="Others"/>
    <n v="1"/>
    <n v="0"/>
    <n v="0"/>
    <s v="EndCustomer"/>
  </r>
  <r>
    <s v="QB20INV1183"/>
    <d v="2021-02-09T00:00:00"/>
    <s v="Mail confirmation"/>
    <d v="2021-02-08T00:00:00"/>
    <x v="0"/>
    <s v="GORAKHPUR"/>
    <s v="Magic Momos"/>
    <s v="Rp326"/>
    <s v="Rugtek"/>
    <n v="1"/>
    <n v="6000"/>
    <n v="6000"/>
    <s v="EndCustomer"/>
  </r>
  <r>
    <s v="QB20INV1183"/>
    <d v="2021-02-09T00:00:00"/>
    <s v="Mail confirmation"/>
    <d v="2021-02-08T00:00:00"/>
    <x v="0"/>
    <s v="GORAKHPUR"/>
    <s v="Magic Momos"/>
    <s v="Gc-076"/>
    <s v="Eazee"/>
    <n v="1"/>
    <n v="21966.1"/>
    <n v="21966.1"/>
    <s v="EndCustomer"/>
  </r>
  <r>
    <s v="QB20INV1184"/>
    <d v="2021-02-10T00:00:00"/>
    <s v="PO2014549319"/>
    <d v="2020-12-22T00:00:00"/>
    <x v="3"/>
    <s v="Haryana"/>
    <s v="Flipkart India Private Limited"/>
    <s v="Service item"/>
    <s v="Others"/>
    <n v="1"/>
    <n v="9678"/>
    <n v="9678"/>
    <s v="EndCustomer"/>
  </r>
  <r>
    <s v="QB20INV1185"/>
    <d v="2021-02-10T00:00:00"/>
    <s v="PO2014549320"/>
    <d v="2020-12-22T00:00:00"/>
    <x v="3"/>
    <s v="Bangalore"/>
    <s v="Flipkart India Private Limited"/>
    <s v="Service item"/>
    <s v="Others"/>
    <n v="1"/>
    <n v="307"/>
    <n v="307"/>
    <s v="EndCustomer"/>
  </r>
  <r>
    <s v="QB20INV1186"/>
    <d v="2021-02-10T00:00:00"/>
    <s v="TH/MUM/20-21/013"/>
    <d v="2020-12-22T00:00:00"/>
    <x v="4"/>
    <s v="Mumbai"/>
    <s v="THREPSI SOLUTIONS PRIVATE LIMITED"/>
    <s v="Nls-bs8060-2t"/>
    <s v="NEWLAND"/>
    <n v="38"/>
    <n v="5900"/>
    <n v="224200"/>
    <s v="NVAR"/>
  </r>
  <r>
    <s v="QB20INV1187"/>
    <d v="2021-02-10T00:00:00"/>
    <s v="001/TH/JAIPUR/ FY20 -21"/>
    <d v="2020-12-22T00:00:00"/>
    <x v="4"/>
    <s v="Jaipur"/>
    <s v="THREPSI SOLUTIONS PRIVATE LIMITED"/>
    <s v="Nls-bs8060-2t"/>
    <s v="NEWLAND"/>
    <n v="7"/>
    <n v="5900"/>
    <n v="41300"/>
    <s v="NVAR"/>
  </r>
  <r>
    <s v="QB20INV1188"/>
    <d v="2021-02-10T00:00:00"/>
    <s v="TH/20-21/0007"/>
    <d v="2020-12-22T00:00:00"/>
    <x v="4"/>
    <s v="Hyderabad"/>
    <s v="THREPSI SOLUTIONS PRIVATE LIMITED"/>
    <s v="Nls-bs8060-2t"/>
    <s v="NEWLAND"/>
    <n v="5"/>
    <n v="5900"/>
    <n v="29500"/>
    <s v="NVAR"/>
  </r>
  <r>
    <s v="QB20INV1189"/>
    <d v="2021-02-10T00:00:00"/>
    <s v="TSPL/BLR/20-21 : 026"/>
    <d v="2020-12-22T00:00:00"/>
    <x v="4"/>
    <s v="Bangalore"/>
    <s v="THREPSI SOLUTIONS PRIVATE LIMITED"/>
    <s v="Nls-bs8060-2t"/>
    <s v="NEWLAND"/>
    <n v="4"/>
    <n v="5900"/>
    <n v="23600"/>
    <s v="NVAR"/>
  </r>
  <r>
    <s v="QB20INV1190"/>
    <d v="2021-02-10T00:00:00"/>
    <s v="TTH/20-21/008"/>
    <s v="12-22-2020"/>
    <x v="4"/>
    <s v="Chennai"/>
    <s v="THREPSI SOLUTIONS PRIVATE LIMITED"/>
    <s v="Nls-bs8060-2t"/>
    <s v="NEWLAND"/>
    <n v="3"/>
    <n v="5900"/>
    <n v="17700"/>
    <s v="NVAR"/>
  </r>
  <r>
    <s v="QB20INV1191"/>
    <d v="2021-02-10T00:00:00"/>
    <s v="TH-2212/20-21"/>
    <d v="2020-12-22T00:00:00"/>
    <x v="4"/>
    <s v="Gujarat"/>
    <s v="THREPSI SOLUTIONS PRIVATE LIMITED"/>
    <s v="Nls-bs8060-2t"/>
    <s v="NEWLAND"/>
    <n v="4"/>
    <n v="5900"/>
    <n v="23600"/>
    <s v="NVAR"/>
  </r>
  <r>
    <s v="QB20INV1192"/>
    <d v="2021-02-10T00:00:00"/>
    <s v="TS/HR/PO/20-21/057"/>
    <d v="2020-12-22T00:00:00"/>
    <x v="4"/>
    <s v="Haryana"/>
    <s v="THREPSI SOLUTIONS PRIVATE LIMITED"/>
    <s v="Nls-bs8060-2t"/>
    <s v="NEWLAND"/>
    <n v="34"/>
    <n v="5900"/>
    <n v="200600"/>
    <s v="NVAR"/>
  </r>
  <r>
    <s v="QB20INV1193"/>
    <d v="2021-02-10T00:00:00"/>
    <s v="DEC/20-21/005"/>
    <d v="2020-12-22T00:00:00"/>
    <x v="4"/>
    <s v="Kolkata"/>
    <s v="THREPSI SOLUTIONS PRIVATE LIMITED"/>
    <s v="Nls-bs8060-2t"/>
    <s v="NEWLAND"/>
    <n v="37"/>
    <n v="5900"/>
    <n v="218300"/>
    <s v="NVAR"/>
  </r>
  <r>
    <s v="QB20INV1194"/>
    <d v="2021-02-10T00:00:00"/>
    <s v="Mail confirmation"/>
    <d v="2021-02-09T00:00:00"/>
    <x v="0"/>
    <s v="Mumbai"/>
    <s v="Chai Sutta Bar Trading Pvt Ltd"/>
    <s v="Wifi dongle xt-2614/hs-2410a"/>
    <s v="posiflex"/>
    <n v="1"/>
    <n v="0"/>
    <n v="0"/>
    <s v="EndCustomer"/>
  </r>
  <r>
    <s v="QB20INV1194"/>
    <d v="2021-02-10T00:00:00"/>
    <s v="Mail confirmation"/>
    <d v="2021-02-09T00:00:00"/>
    <x v="0"/>
    <s v="Mumbai"/>
    <s v="Chai Sutta Bar Trading Pvt Ltd"/>
    <s v="2&quot;x18 mtrs thermal roll"/>
    <s v="Others"/>
    <n v="150"/>
    <n v="13.33"/>
    <n v="1999.5"/>
    <s v="EndCustomer"/>
  </r>
  <r>
    <s v="QB20INV1194"/>
    <d v="2021-02-10T00:00:00"/>
    <s v="Mail confirmation"/>
    <d v="2021-02-09T00:00:00"/>
    <x v="0"/>
    <s v="Mumbai"/>
    <s v="Chai Sutta Bar Trading Pvt Ltd"/>
    <s v="Customized  software"/>
    <s v="Others"/>
    <n v="1"/>
    <n v="4500"/>
    <n v="4500"/>
    <s v="EndCustomer"/>
  </r>
  <r>
    <s v="QB20INV1194"/>
    <d v="2021-02-10T00:00:00"/>
    <s v="Mail confirmation"/>
    <d v="2021-02-09T00:00:00"/>
    <x v="0"/>
    <s v="Mumbai"/>
    <s v="Chai Sutta Bar Trading Pvt Ltd"/>
    <s v="Hs-2410a-2a"/>
    <s v="posiflex"/>
    <n v="1"/>
    <n v="22314.06"/>
    <n v="22314.06"/>
    <s v="EndCustomer"/>
  </r>
  <r>
    <s v="QB20INV1195"/>
    <d v="2021-02-10T00:00:00"/>
    <s v="PO2014549163"/>
    <d v="2020-12-22T00:00:00"/>
    <x v="3"/>
    <s v="Howarh"/>
    <s v="Flipkart India Private Limited"/>
    <s v="318-055-011"/>
    <s v="Intermec"/>
    <n v="19"/>
    <n v="3784"/>
    <n v="71896"/>
    <s v="EndCustomer"/>
  </r>
  <r>
    <s v="QB20INV1196"/>
    <d v="2021-02-10T00:00:00"/>
    <s v="PO2114513842"/>
    <d v="2021-02-09T00:00:00"/>
    <x v="3"/>
    <s v="Haryana"/>
    <s v="Flipkart India Private Limited"/>
    <s v="318-055-011"/>
    <s v="Intermec"/>
    <n v="10"/>
    <n v="3784"/>
    <n v="37840"/>
    <s v="EndCustomer"/>
  </r>
  <r>
    <s v="QB20INV1197"/>
    <d v="2021-02-10T00:00:00"/>
    <s v="PO2114511875"/>
    <d v="2021-01-21T00:00:00"/>
    <x v="3"/>
    <s v="Thane"/>
    <s v="Flipkart India Private Limited"/>
    <s v="Surelock+suremdm"/>
    <s v="Others"/>
    <n v="285"/>
    <n v="1255"/>
    <n v="357675"/>
    <s v="EndCustomer"/>
  </r>
  <r>
    <s v="QB20INV1197"/>
    <d v="2021-02-10T00:00:00"/>
    <s v="PO2114511875"/>
    <d v="2021-01-21T00:00:00"/>
    <x v="3"/>
    <s v="Thane"/>
    <s v="Flipkart India Private Limited"/>
    <s v="C4050"/>
    <s v="Chainway"/>
    <n v="285"/>
    <n v="27722"/>
    <n v="7900770"/>
    <s v="EndCustomer"/>
  </r>
  <r>
    <s v="QB20INV1198"/>
    <d v="2021-02-10T00:00:00"/>
    <s v="PO2114511719"/>
    <d v="2021-01-19T00:00:00"/>
    <x v="3"/>
    <s v="Thane"/>
    <s v="Flipkart India Private Limited"/>
    <s v="Surelock+suremdm_3 yrs support"/>
    <s v="Others"/>
    <n v="285"/>
    <n v="229"/>
    <n v="65265"/>
    <s v="EndCustomer"/>
  </r>
  <r>
    <s v="QB20INV1198"/>
    <d v="2021-02-10T00:00:00"/>
    <s v="PO2114511719"/>
    <d v="2021-01-19T00:00:00"/>
    <x v="3"/>
    <s v="Thane"/>
    <s v="Flipkart India Private Limited"/>
    <s v="Comprehensive warranty_c4050 3yr"/>
    <s v="Chainway"/>
    <n v="285"/>
    <n v="4478"/>
    <n v="1276230"/>
    <s v="EndCustomer"/>
  </r>
  <r>
    <s v="QB20INV1199"/>
    <d v="2021-02-11T00:00:00"/>
    <s v="PO2114513766"/>
    <d v="2021-02-11T00:00:00"/>
    <x v="3"/>
    <s v="Chennai"/>
    <s v="Flipkart India Private Limited"/>
    <s v="Powercable_3pin"/>
    <s v="posiflex spares"/>
    <n v="1"/>
    <n v="0"/>
    <n v="0"/>
    <s v="EndCustomer"/>
  </r>
  <r>
    <s v="QB20INV1199"/>
    <d v="2021-02-11T00:00:00"/>
    <s v="PO2114513766"/>
    <d v="2021-02-11T00:00:00"/>
    <x v="3"/>
    <s v="Chennai"/>
    <s v="Flipkart India Private Limited"/>
    <s v="Ct40-qbc-0"/>
    <s v="Intermec"/>
    <n v="1"/>
    <n v="9720"/>
    <n v="9720"/>
    <s v="EndCustomer"/>
  </r>
  <r>
    <s v="QB20INV1200"/>
    <d v="2021-02-11T00:00:00"/>
    <s v="P.O No. - ST0002"/>
    <d v="2021-02-09T00:00:00"/>
    <x v="5"/>
    <s v="Bangalore"/>
    <s v="SHREEDHA TECHNOLOGIES"/>
    <s v="T5921"/>
    <s v="Rugtek"/>
    <n v="1"/>
    <n v="16272"/>
    <n v="16272"/>
    <s v="NVAR"/>
  </r>
  <r>
    <s v="QB20INV1201"/>
    <d v="2021-02-11T00:00:00"/>
    <s v="TH/MUM/20-21/049"/>
    <d v="2021-02-06T00:00:00"/>
    <x v="4"/>
    <s v="LUCKNOW"/>
    <s v="THREPSI SOLUTIONS PRIVATE LIMITED"/>
    <s v="Nls-bs8060-2t"/>
    <s v="NEWLAND"/>
    <n v="35"/>
    <n v="5925"/>
    <n v="207375"/>
    <s v="NVAR"/>
  </r>
  <r>
    <s v="QB20INV1202"/>
    <d v="2021-02-13T00:00:00"/>
    <s v="PO2114511502"/>
    <d v="2021-01-15T00:00:00"/>
    <x v="3"/>
    <s v="West Bengal"/>
    <s v="Flipkart India Private Limited"/>
    <s v="Ct40-sh-dc"/>
    <s v="Metrologic"/>
    <n v="154"/>
    <n v="3326"/>
    <n v="512204"/>
    <s v="EndCustomer"/>
  </r>
  <r>
    <s v="QB20INV1203"/>
    <d v="2021-02-13T00:00:00"/>
    <s v="PO2114511500"/>
    <d v="2021-01-15T00:00:00"/>
    <x v="3"/>
    <s v="West Bengal"/>
    <s v="Flipkart India Private Limited"/>
    <s v="Powercable_3pin"/>
    <s v="posiflex spares"/>
    <n v="81"/>
    <n v="0"/>
    <n v="0"/>
    <s v="EndCustomer"/>
  </r>
  <r>
    <s v="QB20INV1203"/>
    <d v="2021-02-13T00:00:00"/>
    <s v="PO2114511500"/>
    <d v="2021-01-15T00:00:00"/>
    <x v="3"/>
    <s v="West Bengal"/>
    <s v="Flipkart India Private Limited"/>
    <s v="Surelock+suremdm"/>
    <s v="Others"/>
    <n v="324"/>
    <n v="1255"/>
    <n v="406620"/>
    <s v="EndCustomer"/>
  </r>
  <r>
    <s v="QB20INV1203"/>
    <d v="2021-02-13T00:00:00"/>
    <s v="PO2114511500"/>
    <d v="2021-01-15T00:00:00"/>
    <x v="3"/>
    <s v="West Bengal"/>
    <s v="Flipkart India Private Limited"/>
    <s v="Ct40-sh-dc"/>
    <s v="Metrologic"/>
    <n v="324"/>
    <n v="3326"/>
    <n v="1077624"/>
    <s v="EndCustomer"/>
  </r>
  <r>
    <s v="QB20INV1203"/>
    <d v="2021-02-13T00:00:00"/>
    <s v="PO2114511500"/>
    <d v="2021-01-15T00:00:00"/>
    <x v="3"/>
    <s v="West Bengal"/>
    <s v="Flipkart India Private Limited"/>
    <s v="Ct40-qbc-0"/>
    <s v="Intermec"/>
    <n v="81"/>
    <n v="9720"/>
    <n v="787320"/>
    <s v="EndCustomer"/>
  </r>
  <r>
    <s v="QB20INV1203"/>
    <d v="2021-02-13T00:00:00"/>
    <s v="PO2114511500"/>
    <d v="2021-01-15T00:00:00"/>
    <x v="3"/>
    <s v="West Bengal"/>
    <s v="Flipkart India Private Limited"/>
    <s v="Ct40-l1n-2sc110n"/>
    <s v="Honeywell"/>
    <n v="324"/>
    <n v="30595"/>
    <n v="9912780"/>
    <s v="EndCustomer"/>
  </r>
  <r>
    <s v="QB20INV1204"/>
    <d v="2021-02-13T00:00:00"/>
    <s v="PO2114511501"/>
    <d v="2021-01-14T00:00:00"/>
    <x v="3"/>
    <s v="Hoogly"/>
    <s v="Flipkart India Private Limited"/>
    <s v="Surelock+suremdm_3 yrs support"/>
    <s v="Others"/>
    <n v="324"/>
    <n v="229"/>
    <n v="74196"/>
    <s v="EndCustomer"/>
  </r>
  <r>
    <s v="QB20INV1204"/>
    <d v="2021-02-13T00:00:00"/>
    <s v="PO2114511501"/>
    <d v="2021-01-14T00:00:00"/>
    <x v="3"/>
    <s v="Hoogly"/>
    <s v="Flipkart India Private Limited"/>
    <s v="Ct40_3years warranty"/>
    <s v="Metrologic"/>
    <n v="324"/>
    <n v="6700"/>
    <n v="2170800"/>
    <s v="EndCustomer"/>
  </r>
  <r>
    <s v="QB20INV1205"/>
    <d v="2021-02-15T00:00:00"/>
    <s v="Mail confirmation"/>
    <d v="2021-02-12T00:00:00"/>
    <x v="0"/>
    <s v="VISAKHAPATNAM"/>
    <s v="Chai Sutta Bar Trading Pvt Ltd"/>
    <s v="Wifi dongle xt-2614/hs-2410a"/>
    <s v="posiflex"/>
    <n v="1"/>
    <n v="0"/>
    <n v="0"/>
    <s v="EndCustomer"/>
  </r>
  <r>
    <s v="QB20INV1205"/>
    <d v="2021-02-15T00:00:00"/>
    <s v="Mail confirmation"/>
    <d v="2021-02-12T00:00:00"/>
    <x v="0"/>
    <s v="VISAKHAPATNAM"/>
    <s v="Chai Sutta Bar Trading Pvt Ltd"/>
    <s v="2&quot;x18 mtrs thermal roll"/>
    <s v="Others"/>
    <n v="150"/>
    <n v="13.33"/>
    <n v="1999.5"/>
    <s v="EndCustomer"/>
  </r>
  <r>
    <s v="QB20INV1205"/>
    <d v="2021-02-15T00:00:00"/>
    <s v="Mail confirmation"/>
    <d v="2021-02-12T00:00:00"/>
    <x v="0"/>
    <s v="VISAKHAPATNAM"/>
    <s v="Chai Sutta Bar Trading Pvt Ltd"/>
    <s v="Customized  software"/>
    <s v="Others"/>
    <n v="1"/>
    <n v="4500"/>
    <n v="4500"/>
    <s v="EndCustomer"/>
  </r>
  <r>
    <s v="QB20INV1205"/>
    <d v="2021-02-15T00:00:00"/>
    <s v="Mail confirmation"/>
    <d v="2021-02-12T00:00:00"/>
    <x v="0"/>
    <s v="VISAKHAPATNAM"/>
    <s v="Chai Sutta Bar Trading Pvt Ltd"/>
    <s v="Hs-2410a-2a"/>
    <s v="posiflex"/>
    <n v="1"/>
    <n v="22314.06"/>
    <n v="22314.06"/>
    <s v="EndCustomer"/>
  </r>
  <r>
    <s v="QB20INV1206"/>
    <d v="2021-02-15T00:00:00"/>
    <s v="FEB/20-21/001"/>
    <s v="08.02.2021"/>
    <x v="4"/>
    <s v="West Bengal"/>
    <s v="THREPSI SOLUTIONS PRIVATE LIMITED"/>
    <s v="Nls-bs8060-2t"/>
    <s v="NEWLAND"/>
    <n v="23"/>
    <n v="5925"/>
    <n v="136275"/>
    <s v="NVAR"/>
  </r>
  <r>
    <s v="QB20INV1207"/>
    <d v="2021-02-15T00:00:00"/>
    <s v="Mail Confirmation"/>
    <d v="2021-02-13T00:00:00"/>
    <x v="0"/>
    <s v="CHANDIGRAH "/>
    <s v="Chai Sutta Bar Trading Pvt Ltd"/>
    <s v="Customized  software"/>
    <s v="Others"/>
    <n v="1"/>
    <n v="4500"/>
    <n v="4500"/>
    <s v="EndCustomer"/>
  </r>
  <r>
    <s v="QB20INV1207"/>
    <d v="2021-02-15T00:00:00"/>
    <s v="Mail Confirmation"/>
    <d v="2021-02-13T00:00:00"/>
    <x v="0"/>
    <s v="CHANDIGRAH "/>
    <s v="Chai Sutta Bar Trading Pvt Ltd"/>
    <s v="Rp326"/>
    <s v="Rugtek"/>
    <n v="1"/>
    <n v="6000"/>
    <n v="6000"/>
    <s v="EndCustomer"/>
  </r>
  <r>
    <s v="QB20INV1207"/>
    <d v="2021-02-15T00:00:00"/>
    <s v="Mail Confirmation"/>
    <d v="2021-02-13T00:00:00"/>
    <x v="0"/>
    <s v="CHANDIGRAH "/>
    <s v="Chai Sutta Bar Trading Pvt Ltd"/>
    <s v="Gc-076"/>
    <s v="Eazee"/>
    <n v="1"/>
    <n v="18313.560000000001"/>
    <n v="18313.560000000001"/>
    <s v="EndCustomer"/>
  </r>
  <r>
    <s v="QB20INV1208"/>
    <d v="2021-02-15T00:00:00"/>
    <n v="160008436"/>
    <s v="05.10.2020"/>
    <x v="4"/>
    <s v="Pune"/>
    <s v="Kirloskar Brothers Limited"/>
    <s v="318-034-034"/>
    <s v="Intermec Spares"/>
    <n v="10"/>
    <n v="5860"/>
    <n v="58600"/>
    <s v="NVAR"/>
  </r>
  <r>
    <s v="QB20INV1208"/>
    <d v="2021-02-15T00:00:00"/>
    <n v="160008436"/>
    <s v="05.10.2020"/>
    <x v="4"/>
    <s v="Pune"/>
    <s v="Kirloskar Brothers Limited"/>
    <s v="203-990-001"/>
    <s v="Intermec"/>
    <n v="10"/>
    <n v="6250"/>
    <n v="62500"/>
    <s v="NVAR"/>
  </r>
  <r>
    <s v="QB20INV1209"/>
    <d v="2021-02-15T00:00:00"/>
    <s v="Mail Confirmation"/>
    <d v="2021-02-15T00:00:00"/>
    <x v="0"/>
    <s v="ALLAHABAD "/>
    <s v="Chai Sutta Bar Trading Pvt Ltd"/>
    <s v="Customized  software"/>
    <s v="Others"/>
    <n v="1"/>
    <n v="4500"/>
    <n v="4500"/>
    <s v="EndCustomer"/>
  </r>
  <r>
    <s v="QB20INV1209"/>
    <d v="2021-02-15T00:00:00"/>
    <s v="Mail Confirmation"/>
    <d v="2021-02-15T00:00:00"/>
    <x v="0"/>
    <s v="ALLAHABAD "/>
    <s v="Chai Sutta Bar Trading Pvt Ltd"/>
    <s v="Rp326"/>
    <s v="Rugtek"/>
    <n v="1"/>
    <n v="6000"/>
    <n v="6000"/>
    <s v="EndCustomer"/>
  </r>
  <r>
    <s v="QB20INV1209"/>
    <d v="2021-02-15T00:00:00"/>
    <s v="Mail Confirmation"/>
    <d v="2021-02-15T00:00:00"/>
    <x v="0"/>
    <s v="ALLAHABAD "/>
    <s v="Chai Sutta Bar Trading Pvt Ltd"/>
    <s v="Gc-076"/>
    <s v="Eazee"/>
    <n v="1"/>
    <n v="18313.560000000001"/>
    <n v="18313.560000000001"/>
    <s v="EndCustomer"/>
  </r>
  <r>
    <s v="QB20INV1210"/>
    <d v="2021-02-15T00:00:00"/>
    <s v="20-21/108"/>
    <d v="2020-11-30T00:00:00"/>
    <x v="4"/>
    <s v="Pune"/>
    <s v="iAIDC Technologies Private Ltd"/>
    <s v="Eda60k-hb-0"/>
    <s v="Metrologic"/>
    <n v="1"/>
    <n v="4250"/>
    <n v="4250"/>
    <s v="NVAR"/>
  </r>
  <r>
    <s v="QB20INV1210"/>
    <d v="2021-02-15T00:00:00"/>
    <s v="20-21/108"/>
    <d v="2020-11-30T00:00:00"/>
    <x v="4"/>
    <s v="Pune"/>
    <s v="iAIDC Technologies Private Ltd"/>
    <s v="Eda60k-0-n323eneek"/>
    <s v="Metrologic"/>
    <n v="1"/>
    <n v="38200"/>
    <n v="38200"/>
    <s v="NVAR"/>
  </r>
  <r>
    <s v="QB20INV1211"/>
    <d v="2021-02-15T00:00:00"/>
    <s v="PTPL/PO/2021/0688-1"/>
    <d v="2021-02-15T00:00:00"/>
    <x v="2"/>
    <s v="Bangalore"/>
    <s v="Posiflex Technology India Pvt Ltd"/>
    <s v="Cbl-020-300-c00"/>
    <s v="Metrologic"/>
    <n v="1"/>
    <n v="491.22"/>
    <n v="491.22"/>
    <s v="Vendor"/>
  </r>
  <r>
    <s v="QB20INV1212"/>
    <d v="2021-02-15T00:00:00"/>
    <s v="GPH-1244"/>
    <d v="2021-02-15T00:00:00"/>
    <x v="4"/>
    <s v="Vasai"/>
    <s v="Bartech Data Systems Pvt Ltd"/>
    <s v="6100-usb"/>
    <s v="Metrologic"/>
    <n v="2"/>
    <n v="3050"/>
    <n v="6100"/>
    <s v="NVAR"/>
  </r>
  <r>
    <s v="QB20INV1213"/>
    <d v="2021-02-16T00:00:00"/>
    <s v="PO2114513091"/>
    <d v="2021-02-03T00:00:00"/>
    <x v="3"/>
    <s v="West Bengal"/>
    <s v="Flipkart India Private Limited"/>
    <s v="Surelock+suremdm"/>
    <s v="Others"/>
    <n v="24"/>
    <n v="1255"/>
    <n v="30120"/>
    <s v="EndCustomer"/>
  </r>
  <r>
    <s v="QB20INV1214"/>
    <d v="2021-02-16T00:00:00"/>
    <s v="PO2114513093"/>
    <d v="2021-02-03T00:00:00"/>
    <x v="3"/>
    <s v="Chennai"/>
    <s v="Flipkart India Private Limited"/>
    <s v="Surelock+suremdm"/>
    <s v="Others"/>
    <n v="6"/>
    <n v="1255"/>
    <n v="7530"/>
    <s v="EndCustomer"/>
  </r>
  <r>
    <s v="QB20INV1215"/>
    <d v="2021-02-16T00:00:00"/>
    <s v="PO2114513098"/>
    <d v="2021-02-03T00:00:00"/>
    <x v="3"/>
    <s v="Chandigarh"/>
    <s v="Flipkart India Private Limited"/>
    <s v="Surelock+suremdm"/>
    <s v="Others"/>
    <n v="12"/>
    <n v="1255"/>
    <n v="15060"/>
    <s v="EndCustomer"/>
  </r>
  <r>
    <s v="QB20INV1216"/>
    <d v="2021-02-16T00:00:00"/>
    <s v="PO2114513095"/>
    <d v="2021-02-03T00:00:00"/>
    <x v="3"/>
    <s v="Thane"/>
    <s v="Flipkart India Private Limited"/>
    <s v="Surelock+suremdm"/>
    <s v="Others"/>
    <n v="30"/>
    <n v="1255"/>
    <n v="37650"/>
    <s v="EndCustomer"/>
  </r>
  <r>
    <s v="QB20INV1217"/>
    <d v="2021-02-16T00:00:00"/>
    <s v="PO2114511501"/>
    <d v="2021-01-14T00:00:00"/>
    <x v="3"/>
    <s v="West Bengal"/>
    <s v="Flipkart India Private Limited"/>
    <s v="Surelock+suremdm_3 yrs support"/>
    <s v="Others"/>
    <n v="324"/>
    <n v="229"/>
    <n v="74196"/>
    <s v="EndCustomer"/>
  </r>
  <r>
    <s v="QB20INV1217"/>
    <d v="2021-02-16T00:00:00"/>
    <s v="PO2114511501"/>
    <d v="2021-01-14T00:00:00"/>
    <x v="3"/>
    <s v="West Bengal"/>
    <s v="Flipkart India Private Limited"/>
    <s v="Svcct40-sg3n"/>
    <s v="Honeywell"/>
    <n v="324"/>
    <n v="6700"/>
    <n v="2170800"/>
    <s v="EndCustomer"/>
  </r>
  <r>
    <s v="QB20INV1218"/>
    <d v="2021-02-16T00:00:00"/>
    <s v="PO2114511505"/>
    <d v="2021-01-14T00:00:00"/>
    <x v="3"/>
    <s v="West Bengal"/>
    <s v="Flipkart India Private Limited"/>
    <s v="Surelock+suremdm_3 yrs support"/>
    <s v="Others"/>
    <n v="154"/>
    <n v="229"/>
    <n v="35266"/>
    <s v="EndCustomer"/>
  </r>
  <r>
    <s v="QB20INV1218"/>
    <d v="2021-02-16T00:00:00"/>
    <s v="PO2114511505"/>
    <d v="2021-01-14T00:00:00"/>
    <x v="3"/>
    <s v="West Bengal"/>
    <s v="Flipkart India Private Limited"/>
    <s v="Svcct40-sg3n"/>
    <s v="Honeywell"/>
    <n v="154"/>
    <n v="6700"/>
    <n v="1031800"/>
    <s v="EndCustomer"/>
  </r>
  <r>
    <s v="QB20INV1219"/>
    <d v="2021-02-16T00:00:00"/>
    <s v="PO2114511870"/>
    <d v="2021-01-21T00:00:00"/>
    <x v="3"/>
    <s v="Thane"/>
    <s v="Flipkart India Private Limited"/>
    <s v="Powercable_3pin"/>
    <s v="posiflex spares"/>
    <n v="29"/>
    <n v="0"/>
    <n v="0"/>
    <s v="EndCustomer"/>
  </r>
  <r>
    <s v="QB20INV1219"/>
    <d v="2021-02-16T00:00:00"/>
    <s v="PO2114511870"/>
    <d v="2021-01-21T00:00:00"/>
    <x v="3"/>
    <s v="Thane"/>
    <s v="Flipkart India Private Limited"/>
    <s v="Surelock+suremdm"/>
    <s v="Others"/>
    <n v="113"/>
    <n v="1255"/>
    <n v="141815"/>
    <s v="EndCustomer"/>
  </r>
  <r>
    <s v="QB20INV1219"/>
    <d v="2021-02-16T00:00:00"/>
    <s v="PO2114511870"/>
    <d v="2021-01-21T00:00:00"/>
    <x v="3"/>
    <s v="Thane"/>
    <s v="Flipkart India Private Limited"/>
    <s v="Ct40-sh-dc"/>
    <s v="Metrologic"/>
    <n v="113"/>
    <n v="3326"/>
    <n v="375838"/>
    <s v="EndCustomer"/>
  </r>
  <r>
    <s v="QB20INV1219"/>
    <d v="2021-02-16T00:00:00"/>
    <s v="PO2114511870"/>
    <d v="2021-01-21T00:00:00"/>
    <x v="3"/>
    <s v="Thane"/>
    <s v="Flipkart India Private Limited"/>
    <s v="318-055-010"/>
    <s v="Intermec"/>
    <n v="113"/>
    <n v="3784"/>
    <n v="427592"/>
    <s v="EndCustomer"/>
  </r>
  <r>
    <s v="QB20INV1219"/>
    <d v="2021-02-16T00:00:00"/>
    <s v="PO2114511870"/>
    <d v="2021-01-21T00:00:00"/>
    <x v="3"/>
    <s v="Thane"/>
    <s v="Flipkart India Private Limited"/>
    <s v="Ct40-qbc-0"/>
    <s v="Intermec"/>
    <n v="29"/>
    <n v="9720"/>
    <n v="281880"/>
    <s v="EndCustomer"/>
  </r>
  <r>
    <s v="QB20INV1219"/>
    <d v="2021-02-16T00:00:00"/>
    <s v="PO2114511870"/>
    <d v="2021-01-21T00:00:00"/>
    <x v="3"/>
    <s v="Thane"/>
    <s v="Flipkart India Private Limited"/>
    <s v="Ct40-l1n-2sc110n"/>
    <s v="Honeywell"/>
    <n v="113"/>
    <n v="30595"/>
    <n v="3457235"/>
    <s v="EndCustomer"/>
  </r>
  <r>
    <s v="QB20INV1220"/>
    <d v="2021-02-16T00:00:00"/>
    <s v="PO2114511874"/>
    <d v="2021-01-21T00:00:00"/>
    <x v="3"/>
    <s v="Thane"/>
    <s v="Flipkart India Private Limited"/>
    <s v="Surelock+suremdm_3 yrs support"/>
    <s v="Others"/>
    <n v="113"/>
    <n v="229"/>
    <n v="25877"/>
    <s v="EndCustomer"/>
  </r>
  <r>
    <s v="QB20INV1220"/>
    <d v="2021-02-16T00:00:00"/>
    <s v="PO2114511874"/>
    <d v="2021-01-21T00:00:00"/>
    <x v="3"/>
    <s v="Thane"/>
    <s v="Flipkart India Private Limited"/>
    <s v="Svcct40-sg3n"/>
    <s v="Honeywell"/>
    <n v="113"/>
    <n v="6700"/>
    <n v="757100"/>
    <s v="EndCustomer"/>
  </r>
  <r>
    <s v="QB20INV1221"/>
    <d v="2021-02-17T00:00:00"/>
    <s v="PO2114511718"/>
    <d v="2021-01-19T00:00:00"/>
    <x v="3"/>
    <s v="Lucknow"/>
    <s v="Flipkart India Private Limited"/>
    <s v="Surelock+suremdm"/>
    <s v="Others"/>
    <n v="85"/>
    <n v="1255"/>
    <n v="106675"/>
    <s v="EndCustomer"/>
  </r>
  <r>
    <s v="QB20INV1221"/>
    <d v="2021-02-17T00:00:00"/>
    <s v="PO2114511718"/>
    <d v="2021-01-19T00:00:00"/>
    <x v="3"/>
    <s v="Lucknow"/>
    <s v="Flipkart India Private Limited"/>
    <s v="C4050"/>
    <s v="Chainway"/>
    <n v="85"/>
    <n v="27722"/>
    <n v="2356370"/>
    <s v="EndCustomer"/>
  </r>
  <r>
    <s v="QB20INV1222"/>
    <d v="2021-02-17T00:00:00"/>
    <s v="PO2114511876"/>
    <d v="2021-01-21T00:00:00"/>
    <x v="3"/>
    <s v="Uttar Pradesh"/>
    <s v="Flipkart India Private Limited"/>
    <s v="Surelock+suremdm_3 yrs support"/>
    <s v="Others"/>
    <n v="85"/>
    <n v="229"/>
    <n v="19465"/>
    <s v="EndCustomer"/>
  </r>
  <r>
    <s v="QB20INV1222"/>
    <d v="2021-02-17T00:00:00"/>
    <s v="PO2114511876"/>
    <d v="2021-01-21T00:00:00"/>
    <x v="3"/>
    <s v="Uttar Pradesh"/>
    <s v="Flipkart India Private Limited"/>
    <s v="Comprehensive warranty_c4050 3yr"/>
    <s v="Chainway"/>
    <n v="85"/>
    <n v="4478"/>
    <n v="380630"/>
    <s v="EndCustomer"/>
  </r>
  <r>
    <s v="QB20INV1223"/>
    <d v="2021-02-17T00:00:00"/>
    <s v="PO2114511871"/>
    <d v="2021-01-21T00:00:00"/>
    <x v="3"/>
    <s v="Haryana"/>
    <s v="Flipkart India Private Limited"/>
    <s v="Surelock+suremdm_3 yrs support"/>
    <s v="Others"/>
    <n v="232"/>
    <n v="229"/>
    <n v="53128"/>
    <s v="EndCustomer"/>
  </r>
  <r>
    <s v="QB20INV1223"/>
    <d v="2021-02-17T00:00:00"/>
    <s v="PO2114511871"/>
    <d v="2021-01-21T00:00:00"/>
    <x v="3"/>
    <s v="Haryana"/>
    <s v="Flipkart India Private Limited"/>
    <s v="Svcct40-sg3n"/>
    <s v="Honeywell"/>
    <n v="232"/>
    <n v="6700"/>
    <n v="1554400"/>
    <s v="EndCustomer"/>
  </r>
  <r>
    <s v="QB20INV1224"/>
    <d v="2021-02-17T00:00:00"/>
    <s v="I8-04713568"/>
    <d v="2020-12-18T00:00:00"/>
    <x v="3"/>
    <s v="Gurgaon"/>
    <s v="Amazon Seller Services Private Limited"/>
    <s v="Cbl-500-300-s00"/>
    <s v="Metrologic"/>
    <n v="100"/>
    <n v="713"/>
    <n v="71300"/>
    <s v="EndCustomer"/>
  </r>
  <r>
    <s v="QB20INV1225"/>
    <d v="2021-02-17T00:00:00"/>
    <s v="I7-04758824"/>
    <d v="2020-12-26T00:00:00"/>
    <x v="3"/>
    <s v="Hyderabad"/>
    <s v="Amazon Seller Services Private Limited"/>
    <s v="Cbl-500-300-s00"/>
    <s v="Metrologic"/>
    <n v="100"/>
    <n v="713"/>
    <n v="71300"/>
    <s v="EndCustomer"/>
  </r>
  <r>
    <s v="QB20INV1226"/>
    <d v="2021-02-17T00:00:00"/>
    <s v="PO2114511869"/>
    <d v="2021-01-21T00:00:00"/>
    <x v="3"/>
    <s v="Haryana"/>
    <s v="Flipkart India Private Limited"/>
    <s v="Powercable_3pin"/>
    <s v="posiflex spares"/>
    <n v="58"/>
    <n v="0"/>
    <n v="0"/>
    <s v="EndCustomer"/>
  </r>
  <r>
    <s v="QB20INV1226"/>
    <d v="2021-02-17T00:00:00"/>
    <s v="PO2114511869"/>
    <d v="2021-01-21T00:00:00"/>
    <x v="3"/>
    <s v="Haryana"/>
    <s v="Flipkart India Private Limited"/>
    <s v="Surelock+suremdm"/>
    <s v="Others"/>
    <n v="232"/>
    <n v="1255"/>
    <n v="291160"/>
    <s v="EndCustomer"/>
  </r>
  <r>
    <s v="QB20INV1226"/>
    <d v="2021-02-17T00:00:00"/>
    <s v="PO2114511869"/>
    <d v="2021-01-21T00:00:00"/>
    <x v="3"/>
    <s v="Haryana"/>
    <s v="Flipkart India Private Limited"/>
    <s v="Ct40-sh-dc"/>
    <s v="Metrologic"/>
    <n v="232"/>
    <n v="3326"/>
    <n v="771632"/>
    <s v="EndCustomer"/>
  </r>
  <r>
    <s v="QB20INV1226"/>
    <d v="2021-02-17T00:00:00"/>
    <s v="PO2114511869"/>
    <d v="2021-01-21T00:00:00"/>
    <x v="3"/>
    <s v="Haryana"/>
    <s v="Flipkart India Private Limited"/>
    <s v="Ct40-qbc-0"/>
    <s v="Intermec"/>
    <n v="58"/>
    <n v="9720"/>
    <n v="563760"/>
    <s v="EndCustomer"/>
  </r>
  <r>
    <s v="QB20INV1226"/>
    <d v="2021-02-17T00:00:00"/>
    <s v="PO2114511869"/>
    <d v="2021-01-21T00:00:00"/>
    <x v="3"/>
    <s v="Haryana"/>
    <s v="Flipkart India Private Limited"/>
    <s v="Ct40-l1n-2sc110n"/>
    <s v="Honeywell"/>
    <n v="232"/>
    <n v="30595"/>
    <n v="7098040"/>
    <s v="EndCustomer"/>
  </r>
  <r>
    <s v="QB20INV1227"/>
    <d v="2021-02-17T00:00:00"/>
    <s v="Mail Confirmation"/>
    <d v="2021-02-17T00:00:00"/>
    <x v="0"/>
    <s v="Aligrah"/>
    <s v="Chai Sutta Bar Trading Pvt Ltd"/>
    <s v="Customized  software"/>
    <s v="Others"/>
    <n v="1"/>
    <n v="4500"/>
    <n v="4500"/>
    <s v="EndCustomer"/>
  </r>
  <r>
    <s v="QB20INV1227"/>
    <d v="2021-02-17T00:00:00"/>
    <s v="Mail Confirmation"/>
    <d v="2021-02-17T00:00:00"/>
    <x v="0"/>
    <s v="Aligrah"/>
    <s v="Chai Sutta Bar Trading Pvt Ltd"/>
    <s v="Rp326"/>
    <s v="Rugtek"/>
    <n v="1"/>
    <n v="6000"/>
    <n v="6000"/>
    <s v="EndCustomer"/>
  </r>
  <r>
    <s v="QB20INV1227"/>
    <d v="2021-02-17T00:00:00"/>
    <s v="Mail Confirmation"/>
    <d v="2021-02-17T00:00:00"/>
    <x v="0"/>
    <s v="Aligrah"/>
    <s v="Chai Sutta Bar Trading Pvt Ltd"/>
    <s v="Gc-076"/>
    <s v="Eazee"/>
    <n v="1"/>
    <n v="18313.560000000001"/>
    <n v="18313.560000000001"/>
    <s v="EndCustomer"/>
  </r>
  <r>
    <s v="QB20INV1228"/>
    <d v="2021-02-17T00:00:00"/>
    <n v="5700037917"/>
    <d v="2021-02-04T00:00:00"/>
    <x v="3"/>
    <s v="Bangalore"/>
    <s v="Kurlon Enterprise Limited"/>
    <s v="1472g2d-2usb-5-i"/>
    <s v="Honeywell"/>
    <n v="1"/>
    <n v="12460"/>
    <n v="12460"/>
    <s v="EndCustomer"/>
  </r>
  <r>
    <s v="QB20INV1229"/>
    <d v="2021-02-17T00:00:00"/>
    <n v="5700037917"/>
    <d v="2021-02-04T00:00:00"/>
    <x v="3"/>
    <s v="Faridabad"/>
    <s v="Kurlon Enterprise Limited"/>
    <s v="1472g2d-2usb-5-i"/>
    <s v="Honeywell"/>
    <n v="1"/>
    <n v="12460"/>
    <n v="12460"/>
    <s v="EndCustomer"/>
  </r>
  <r>
    <s v="QB20INV1230"/>
    <d v="2021-02-17T00:00:00"/>
    <n v="5700037917"/>
    <d v="2021-02-04T00:00:00"/>
    <x v="3"/>
    <s v="Kolkata"/>
    <s v="Kurlon Enterprise Limited"/>
    <s v="1472g2d-2usb-5-i"/>
    <s v="Honeywell"/>
    <n v="2"/>
    <n v="12460"/>
    <n v="24920"/>
    <s v="EndCustomer"/>
  </r>
  <r>
    <s v="QB20INV1231"/>
    <d v="2021-02-17T00:00:00"/>
    <n v="5700037917"/>
    <d v="2021-02-04T00:00:00"/>
    <x v="3"/>
    <s v="Ahmedabad"/>
    <s v="Kurlon Enterprise Limited"/>
    <s v="1472g2d-2usb-5-i"/>
    <s v="Honeywell"/>
    <n v="1"/>
    <n v="12460"/>
    <n v="12460"/>
    <s v="EndCustomer"/>
  </r>
  <r>
    <s v="QB20INV1232"/>
    <d v="2021-02-17T00:00:00"/>
    <n v="5700037917"/>
    <d v="2021-02-04T00:00:00"/>
    <x v="3"/>
    <s v="Chennai"/>
    <s v="Kurlon Enterprise Limited"/>
    <s v="1472g2d-2usb-5-i"/>
    <s v="Honeywell"/>
    <n v="1"/>
    <n v="12460"/>
    <n v="12460"/>
    <s v="EndCustomer"/>
  </r>
  <r>
    <s v="QB20INV1233"/>
    <d v="2021-02-17T00:00:00"/>
    <n v="5700037917"/>
    <d v="2021-02-04T00:00:00"/>
    <x v="3"/>
    <s v="Bhiwandi"/>
    <s v="Kurlon Enterprise Limited"/>
    <s v="1472g2d-2usb-5-i"/>
    <s v="Honeywell"/>
    <n v="1"/>
    <n v="12460"/>
    <n v="12460"/>
    <s v="EndCustomer"/>
  </r>
  <r>
    <s v="QB20INV1234"/>
    <d v="2021-02-17T00:00:00"/>
    <n v="5700037917"/>
    <d v="2021-02-04T00:00:00"/>
    <x v="3"/>
    <s v="Hyderabad"/>
    <s v="Kurlon Enterprise Limited"/>
    <s v="1472g2d-2usb-5-i"/>
    <s v="Honeywell"/>
    <n v="1"/>
    <n v="12460"/>
    <n v="12460"/>
    <s v="EndCustomer"/>
  </r>
  <r>
    <s v="QB20INV1235"/>
    <d v="2021-02-17T00:00:00"/>
    <n v="5700037917"/>
    <d v="2021-02-04T00:00:00"/>
    <x v="3"/>
    <s v="Pune"/>
    <s v="Kurlon Enterprise Limited"/>
    <s v="1472g2d-2usb-5-i"/>
    <s v="Honeywell"/>
    <n v="1"/>
    <n v="12460"/>
    <n v="12460"/>
    <s v="EndCustomer"/>
  </r>
  <r>
    <s v="QB20INV1236"/>
    <d v="2021-02-18T00:00:00"/>
    <s v="GBP-8002686213"/>
    <d v="2020-12-15T00:00:00"/>
    <x v="4"/>
    <s v="Mehaboob Nagar"/>
    <s v="M/S PROCTER &amp; GAMBLE HOME PRODUCTS LTD."/>
    <s v="Ps-05-1000w-c"/>
    <s v="Metrologic"/>
    <n v="7"/>
    <n v="1"/>
    <n v="7"/>
    <s v="EndCustomer"/>
  </r>
  <r>
    <s v="QB20INV1237"/>
    <d v="2021-02-19T00:00:00"/>
    <n v="4510376300"/>
    <s v="08.02.2021"/>
    <x v="4"/>
    <s v="Goa"/>
    <s v="Siemens Ltd"/>
    <s v="Cbl-500-300-s00"/>
    <s v="Metrologic"/>
    <n v="2"/>
    <n v="1400"/>
    <n v="2800"/>
    <s v="EndCustomer"/>
  </r>
  <r>
    <s v="QB20INV1237"/>
    <d v="2021-02-19T00:00:00"/>
    <n v="4510376300"/>
    <s v="08.02.2021"/>
    <x v="4"/>
    <s v="Goa"/>
    <s v="Siemens Ltd"/>
    <s v="Bat-scn01a"/>
    <s v="Metrologic Spares"/>
    <n v="2"/>
    <n v="3100"/>
    <n v="6200"/>
    <s v="EndCustomer"/>
  </r>
  <r>
    <s v="QB20INV1238"/>
    <d v="2021-02-19T00:00:00"/>
    <s v="Mail Confirmation"/>
    <d v="2021-02-19T00:00:00"/>
    <x v="0"/>
    <s v="Haryana"/>
    <s v="Chai Sutta Bar Trading Pvt Ltd"/>
    <s v="Customized  software"/>
    <s v="Others"/>
    <n v="1"/>
    <n v="4500"/>
    <n v="4500"/>
    <s v="EndCustomer"/>
  </r>
  <r>
    <s v="QB20INV1238"/>
    <d v="2021-02-19T00:00:00"/>
    <s v="Mail Confirmation"/>
    <d v="2021-02-19T00:00:00"/>
    <x v="0"/>
    <s v="Haryana"/>
    <s v="Chai Sutta Bar Trading Pvt Ltd"/>
    <s v="Rp326"/>
    <s v="Rugtek"/>
    <n v="1"/>
    <n v="6000"/>
    <n v="6000"/>
    <s v="EndCustomer"/>
  </r>
  <r>
    <s v="QB20INV1238"/>
    <d v="2021-02-19T00:00:00"/>
    <s v="Mail Confirmation"/>
    <d v="2021-02-19T00:00:00"/>
    <x v="0"/>
    <s v="Haryana"/>
    <s v="Chai Sutta Bar Trading Pvt Ltd"/>
    <s v="Gc-076"/>
    <s v="Eazee"/>
    <n v="1"/>
    <n v="18313.560000000001"/>
    <n v="18313.560000000001"/>
    <s v="EndCustomer"/>
  </r>
  <r>
    <s v="QB20INV1239"/>
    <d v="2021-02-19T00:00:00"/>
    <s v="TS/HR/PO/20-21/006"/>
    <d v="2021-02-06T00:00:00"/>
    <x v="4"/>
    <s v="Haryana"/>
    <s v="THREPSI SOLUTIONS PRIVATE LIMITED"/>
    <s v="Nls-bs8060-2t"/>
    <s v="NEWLAND"/>
    <n v="16"/>
    <n v="5925"/>
    <n v="94800"/>
    <s v="NVAR"/>
  </r>
  <r>
    <s v="QB20INV1240"/>
    <d v="2021-02-22T00:00:00"/>
    <s v="PO2114511500"/>
    <d v="2021-01-15T00:00:00"/>
    <x v="3"/>
    <s v="West Bengal"/>
    <s v="Flipkart India Private Limited"/>
    <s v="318-055-010"/>
    <s v="Intermec"/>
    <n v="100"/>
    <n v="3784"/>
    <n v="378400"/>
    <s v="EndCustomer"/>
  </r>
  <r>
    <s v="QB20INV1241"/>
    <d v="2021-02-22T00:00:00"/>
    <s v="Mail Confirmation"/>
    <d v="2021-02-22T00:00:00"/>
    <x v="0"/>
    <s v="UP"/>
    <s v="Chai Sutta Bar Trading Pvt Ltd"/>
    <s v="Customized  software"/>
    <s v="Others"/>
    <n v="1"/>
    <n v="4500"/>
    <n v="4500"/>
    <s v="EndCustomer"/>
  </r>
  <r>
    <s v="QB20INV1241"/>
    <d v="2021-02-22T00:00:00"/>
    <s v="Mail Confirmation"/>
    <d v="2021-02-22T00:00:00"/>
    <x v="0"/>
    <s v="UP"/>
    <s v="Chai Sutta Bar Trading Pvt Ltd"/>
    <s v="Rp326"/>
    <s v="Rugtek"/>
    <n v="1"/>
    <n v="6000"/>
    <n v="6000"/>
    <s v="EndCustomer"/>
  </r>
  <r>
    <s v="QB20INV1241"/>
    <d v="2021-02-22T00:00:00"/>
    <s v="Mail Confirmation"/>
    <d v="2021-02-22T00:00:00"/>
    <x v="0"/>
    <s v="UP"/>
    <s v="Chai Sutta Bar Trading Pvt Ltd"/>
    <s v="Gc-076"/>
    <s v="Eazee"/>
    <n v="1"/>
    <n v="18313.560000000001"/>
    <n v="18313.560000000001"/>
    <s v="EndCustomer"/>
  </r>
  <r>
    <s v="QB20INV1242"/>
    <d v="2021-02-23T00:00:00"/>
    <s v="BCSIPL-2021129"/>
    <d v="2021-01-06T00:00:00"/>
    <x v="3"/>
    <s v="Bangalore"/>
    <s v="Building control solutions india Pvt Ltd"/>
    <s v="Cbl037r"/>
    <s v="NEWLAND"/>
    <n v="5"/>
    <n v="0"/>
    <n v="0"/>
    <s v="NVAR"/>
  </r>
  <r>
    <s v="QB20INV1242"/>
    <d v="2021-02-23T00:00:00"/>
    <s v="BCSIPL-2021129"/>
    <d v="2021-01-06T00:00:00"/>
    <x v="3"/>
    <s v="Bangalore"/>
    <s v="Building control solutions india Pvt Ltd"/>
    <s v="R050150-864z-8"/>
    <s v="NEWLAND"/>
    <n v="5"/>
    <n v="0"/>
    <n v="0"/>
    <s v="NVAR"/>
  </r>
  <r>
    <s v="QB20INV1242"/>
    <d v="2021-02-23T00:00:00"/>
    <s v="BCSIPL-2021129"/>
    <d v="2021-01-06T00:00:00"/>
    <x v="3"/>
    <s v="Bangalore"/>
    <s v="Building control solutions india Pvt Ltd"/>
    <s v="Nls-fm430l-u"/>
    <s v="NEWLAND"/>
    <n v="5"/>
    <n v="10500"/>
    <n v="52500"/>
    <s v="NVAR"/>
  </r>
  <r>
    <s v="QB20INV1243"/>
    <d v="2021-02-23T00:00:00"/>
    <s v="Mail Confirmation"/>
    <d v="2021-02-15T00:00:00"/>
    <x v="0"/>
    <s v="Allahabad"/>
    <s v="Chai Sutta Bar Trading Pvt Ltd"/>
    <s v="3&quot;x18 mtrs thermal roll"/>
    <s v="Others"/>
    <n v="150"/>
    <n v="5.4000000000000003E-3"/>
    <n v="0.81"/>
    <s v="EndCustomer"/>
  </r>
  <r>
    <s v="QB20INV1244"/>
    <d v="2021-02-23T00:00:00"/>
    <s v="Mail Confirmation"/>
    <d v="2021-02-13T00:00:00"/>
    <x v="0"/>
    <s v="Chandigarh"/>
    <s v="Chai Sutta Bar Trading Pvt Ltd"/>
    <s v="3&quot;x18 mtrs thermal roll"/>
    <s v="Others"/>
    <n v="150"/>
    <n v="5.4000000000000003E-3"/>
    <n v="0.81"/>
    <s v="EndCustomer"/>
  </r>
  <r>
    <s v="QB20INV1245"/>
    <d v="2021-02-23T00:00:00"/>
    <s v="Mail Confirmation"/>
    <d v="2021-02-17T00:00:00"/>
    <x v="0"/>
    <s v="Aligarh"/>
    <s v="Chai Sutta Bar Trading Pvt Ltd"/>
    <s v="3&quot;x18 mtrs thermal roll"/>
    <s v="Others"/>
    <n v="150"/>
    <n v="5.4000000000000003E-3"/>
    <n v="0.81"/>
    <s v="EndCustomer"/>
  </r>
  <r>
    <s v="QB20INV1246"/>
    <d v="2021-02-23T00:00:00"/>
    <s v="Mail Confirmation"/>
    <d v="2021-02-19T00:00:00"/>
    <x v="0"/>
    <s v="Haryana"/>
    <s v="Chai Sutta Bar Trading Pvt Ltd"/>
    <s v="3&quot;x18 mtrs thermal roll"/>
    <s v="Others"/>
    <n v="150"/>
    <n v="5.4000000000000003E-3"/>
    <n v="0.81"/>
    <s v="EndCustomer"/>
  </r>
  <r>
    <s v="QB20INV1247"/>
    <d v="2021-02-23T00:00:00"/>
    <s v="Mail Confirmation"/>
    <d v="2021-02-22T00:00:00"/>
    <x v="0"/>
    <s v="UP"/>
    <s v="Chai Sutta Bar Trading Pvt Ltd"/>
    <s v="3&quot;x18 mtrs thermal roll"/>
    <s v="Others"/>
    <n v="150"/>
    <n v="5.4000000000000003E-3"/>
    <n v="0.81"/>
    <s v="EndCustomer"/>
  </r>
  <r>
    <s v="QB20INV1248"/>
    <d v="2021-02-24T00:00:00"/>
    <s v="PTPL/PO/2021/0732-1"/>
    <d v="2021-02-24T00:00:00"/>
    <x v="2"/>
    <s v="Bangalore"/>
    <s v="Posiflex Technology India Pvt Ltd"/>
    <s v="1300g-2usb"/>
    <s v="Metrologic"/>
    <n v="2"/>
    <n v="3205"/>
    <n v="6410"/>
    <s v="Vendor"/>
  </r>
  <r>
    <s v="QB20INV1249"/>
    <d v="2021-02-24T00:00:00"/>
    <s v="Mail Confirmation"/>
    <d v="2021-02-23T00:00:00"/>
    <x v="0"/>
    <s v="HARIYANA "/>
    <s v="Chai Sutta Bar Trading Pvt Ltd"/>
    <s v="3&quot;x18 mtrs thermal roll"/>
    <s v="Others"/>
    <n v="150"/>
    <n v="0"/>
    <n v="0"/>
    <s v="EndCustomer"/>
  </r>
  <r>
    <s v="QB20INV1249"/>
    <d v="2021-02-24T00:00:00"/>
    <s v="Mail Confirmation"/>
    <d v="2021-02-23T00:00:00"/>
    <x v="0"/>
    <s v="HARIYANA "/>
    <s v="Chai Sutta Bar Trading Pvt Ltd"/>
    <s v="Customized  software"/>
    <s v="Others"/>
    <n v="1"/>
    <n v="4500"/>
    <n v="4500"/>
    <s v="EndCustomer"/>
  </r>
  <r>
    <s v="QB20INV1249"/>
    <d v="2021-02-24T00:00:00"/>
    <s v="Mail Confirmation"/>
    <d v="2021-02-23T00:00:00"/>
    <x v="0"/>
    <s v="HARIYANA "/>
    <s v="Chai Sutta Bar Trading Pvt Ltd"/>
    <s v="Rp326"/>
    <s v="Rugtek"/>
    <n v="1"/>
    <n v="6000"/>
    <n v="6000"/>
    <s v="EndCustomer"/>
  </r>
  <r>
    <s v="QB20INV1249"/>
    <d v="2021-02-24T00:00:00"/>
    <s v="Mail Confirmation"/>
    <d v="2021-02-23T00:00:00"/>
    <x v="0"/>
    <s v="HARIYANA "/>
    <s v="Chai Sutta Bar Trading Pvt Ltd"/>
    <s v="Gc-076"/>
    <s v="Eazee"/>
    <n v="1"/>
    <n v="18313.560000000001"/>
    <n v="18313.560000000001"/>
    <s v="EndCustomer"/>
  </r>
  <r>
    <s v="QB20INV1250"/>
    <d v="2021-02-24T00:00:00"/>
    <n v="4100001940"/>
    <s v="17.02.2021"/>
    <x v="4"/>
    <s v="Hyderabad"/>
    <s v="M/S Thermopads Pvt Ltd"/>
    <s v="Eda51-0-b623sogek"/>
    <s v="Metrologic"/>
    <n v="5"/>
    <n v="25600"/>
    <n v="128000"/>
    <s v="EndCustomer"/>
  </r>
  <r>
    <s v="QB20INV1251"/>
    <d v="2021-02-24T00:00:00"/>
    <s v="TH/MUM/20-21/050"/>
    <d v="2021-02-06T00:00:00"/>
    <x v="4"/>
    <s v="Indore"/>
    <s v="THREPSI SOLUTIONS PRIVATE LIMITED"/>
    <s v="Nls-bs8060-2t"/>
    <s v="NEWLAND"/>
    <n v="29"/>
    <n v="5925"/>
    <n v="171825"/>
    <s v="NVAR"/>
  </r>
  <r>
    <s v="QB20INV1252"/>
    <d v="2021-02-24T00:00:00"/>
    <s v="0010/TH/JAIPUR/ FY20 -21"/>
    <d v="2021-02-15T00:00:00"/>
    <x v="4"/>
    <s v="Jaipur"/>
    <s v="THREPSI SOLUTIONS PRIVATE LIMITED"/>
    <s v="Nls-bs8060-2t"/>
    <s v="NEWLAND"/>
    <n v="4"/>
    <n v="5925"/>
    <n v="23700"/>
    <s v="NVAR"/>
  </r>
  <r>
    <s v="QB20INV1253"/>
    <d v="2021-02-24T00:00:00"/>
    <s v="Mail Communication"/>
    <d v="2021-02-23T00:00:00"/>
    <x v="6"/>
    <s v="Gujarat"/>
    <s v="GREENEES FAST FOOD"/>
    <s v="T5921"/>
    <s v="Rugtek"/>
    <n v="1"/>
    <n v="16949.150000000001"/>
    <n v="16949.150000000001"/>
    <s v="EndCustomer"/>
  </r>
  <r>
    <s v="QB20INV1254"/>
    <d v="2021-02-26T00:00:00"/>
    <s v="Mail Confirmation"/>
    <d v="2021-02-25T00:00:00"/>
    <x v="0"/>
    <s v="MADHYA PRADRESH "/>
    <s v="Magic Momos"/>
    <s v="Customized  software"/>
    <s v="Others"/>
    <n v="1"/>
    <n v="0"/>
    <n v="0"/>
    <s v="EndCustomer"/>
  </r>
  <r>
    <s v="QB20INV1254"/>
    <d v="2021-02-26T00:00:00"/>
    <s v="Mail Confirmation"/>
    <d v="2021-02-25T00:00:00"/>
    <x v="0"/>
    <s v="MADHYA PRADRESH "/>
    <s v="Magic Momos"/>
    <s v="Rp326"/>
    <s v="Rugtek"/>
    <n v="1"/>
    <n v="6000"/>
    <n v="6000"/>
    <s v="EndCustomer"/>
  </r>
  <r>
    <s v="QB20INV1254"/>
    <d v="2021-02-26T00:00:00"/>
    <s v="Mail Confirmation"/>
    <d v="2021-02-25T00:00:00"/>
    <x v="0"/>
    <s v="MADHYA PRADRESH "/>
    <s v="Magic Momos"/>
    <s v="Gc-076"/>
    <s v="Eazee"/>
    <n v="1"/>
    <n v="21966.1"/>
    <n v="21966.1"/>
    <s v="EndCustomer"/>
  </r>
  <r>
    <s v="QB20INV1255"/>
    <d v="2021-02-26T00:00:00"/>
    <s v="Mail Confirmation"/>
    <d v="2021-02-25T00:00:00"/>
    <x v="7"/>
    <s v="Indore"/>
    <s v="TEALOGY"/>
    <s v="Customized  software"/>
    <s v="Others"/>
    <n v="1"/>
    <n v="0"/>
    <n v="0"/>
    <s v="NVAR"/>
  </r>
  <r>
    <s v="QB20INV1255"/>
    <d v="2021-02-26T00:00:00"/>
    <s v="Mail Confirmation"/>
    <d v="2021-02-25T00:00:00"/>
    <x v="7"/>
    <s v="Indore"/>
    <s v="TEALOGY"/>
    <s v="Freight cost"/>
    <s v="Others"/>
    <n v="1"/>
    <n v="847.5"/>
    <n v="847.5"/>
    <s v="NVAR"/>
  </r>
  <r>
    <s v="QB20INV1255"/>
    <d v="2021-02-26T00:00:00"/>
    <s v="Mail Confirmation"/>
    <d v="2021-02-25T00:00:00"/>
    <x v="7"/>
    <s v="Indore"/>
    <s v="TEALOGY"/>
    <s v="Rp326"/>
    <s v="Rugtek"/>
    <n v="1"/>
    <n v="6000"/>
    <n v="6000"/>
    <s v="NVAR"/>
  </r>
  <r>
    <s v="QB20INV1255"/>
    <d v="2021-02-26T00:00:00"/>
    <s v="Mail Confirmation"/>
    <d v="2021-02-25T00:00:00"/>
    <x v="7"/>
    <s v="Indore"/>
    <s v="TEALOGY"/>
    <s v="Gc-076"/>
    <s v="Eazee"/>
    <n v="1"/>
    <n v="22813.56"/>
    <n v="22813.56"/>
    <s v="NVAR"/>
  </r>
  <r>
    <s v="QB20INV1256"/>
    <d v="2021-02-27T00:00:00"/>
    <s v="PO2114514081"/>
    <d v="2021-02-11T00:00:00"/>
    <x v="3"/>
    <s v="Bangalore"/>
    <s v="Flipkart India Private Limited"/>
    <s v="Service item"/>
    <s v="Others"/>
    <n v="1"/>
    <n v="18"/>
    <n v="18"/>
    <s v="EndCustomer"/>
  </r>
  <r>
    <s v="QB20INV1256"/>
    <d v="2021-02-27T00:00:00"/>
    <s v="PO2114514081"/>
    <d v="2021-02-11T00:00:00"/>
    <x v="3"/>
    <s v="Bangalore"/>
    <s v="Flipkart India Private Limited"/>
    <s v="Service item"/>
    <s v="Others"/>
    <n v="1"/>
    <n v="90"/>
    <n v="90"/>
    <s v="EndCustomer"/>
  </r>
  <r>
    <s v="QB20INV1256"/>
    <d v="2021-02-27T00:00:00"/>
    <s v="PO2114514081"/>
    <d v="2021-02-11T00:00:00"/>
    <x v="3"/>
    <s v="Bangalore"/>
    <s v="Flipkart India Private Limited"/>
    <s v="Service item"/>
    <s v="Others"/>
    <n v="1"/>
    <n v="104"/>
    <n v="104"/>
    <s v="EndCustomer"/>
  </r>
  <r>
    <s v="QB20INV1256"/>
    <d v="2021-02-27T00:00:00"/>
    <s v="PO2114514081"/>
    <d v="2021-02-11T00:00:00"/>
    <x v="3"/>
    <s v="Bangalore"/>
    <s v="Flipkart India Private Limited"/>
    <s v="Service item"/>
    <s v="Others"/>
    <n v="1"/>
    <n v="184"/>
    <n v="184"/>
    <s v="EndCustomer"/>
  </r>
  <r>
    <s v="QB20INV1256"/>
    <d v="2021-02-27T00:00:00"/>
    <s v="PO2114514081"/>
    <d v="2021-02-11T00:00:00"/>
    <x v="3"/>
    <s v="Bangalore"/>
    <s v="Flipkart India Private Limited"/>
    <s v="Service charges"/>
    <s v="Others"/>
    <n v="4"/>
    <n v="200"/>
    <n v="800"/>
    <s v="EndCustomer"/>
  </r>
  <r>
    <s v="QB20INV1256"/>
    <d v="2021-02-27T00:00:00"/>
    <s v="PO2114514081"/>
    <d v="2021-02-11T00:00:00"/>
    <x v="3"/>
    <s v="Bangalore"/>
    <s v="Flipkart India Private Limited"/>
    <s v="Service item"/>
    <s v="Others"/>
    <n v="2"/>
    <n v="239"/>
    <n v="478"/>
    <s v="EndCustomer"/>
  </r>
  <r>
    <s v="QB20INV1256"/>
    <d v="2021-02-27T00:00:00"/>
    <s v="PO2114514081"/>
    <d v="2021-02-11T00:00:00"/>
    <x v="3"/>
    <s v="Bangalore"/>
    <s v="Flipkart India Private Limited"/>
    <s v="Service item"/>
    <s v="Others"/>
    <n v="3"/>
    <n v="366"/>
    <n v="1098"/>
    <s v="EndCustomer"/>
  </r>
  <r>
    <s v="QB20INV1256"/>
    <d v="2021-02-27T00:00:00"/>
    <s v="PO2114514081"/>
    <d v="2021-02-11T00:00:00"/>
    <x v="3"/>
    <s v="Bangalore"/>
    <s v="Flipkart India Private Limited"/>
    <s v="Service item"/>
    <s v="Others"/>
    <n v="4"/>
    <n v="572"/>
    <n v="2288"/>
    <s v="EndCustomer"/>
  </r>
  <r>
    <s v="QB20INV1256"/>
    <d v="2021-02-27T00:00:00"/>
    <s v="PO2114514081"/>
    <d v="2021-02-11T00:00:00"/>
    <x v="3"/>
    <s v="Bangalore"/>
    <s v="Flipkart India Private Limited"/>
    <s v="Service item"/>
    <s v="Others"/>
    <n v="1"/>
    <n v="721"/>
    <n v="721"/>
    <s v="EndCustomer"/>
  </r>
  <r>
    <s v="QB20INV1256"/>
    <d v="2021-02-27T00:00:00"/>
    <s v="PO2114514081"/>
    <d v="2021-02-11T00:00:00"/>
    <x v="3"/>
    <s v="Bangalore"/>
    <s v="Flipkart India Private Limited"/>
    <s v="Service charges"/>
    <s v="Others"/>
    <n v="24"/>
    <n v="900"/>
    <n v="21600"/>
    <s v="EndCustomer"/>
  </r>
  <r>
    <s v="QB20INV1256"/>
    <d v="2021-02-27T00:00:00"/>
    <s v="PO2114514081"/>
    <d v="2021-02-11T00:00:00"/>
    <x v="3"/>
    <s v="Bangalore"/>
    <s v="Flipkart India Private Limited"/>
    <s v="Service item"/>
    <s v="Others"/>
    <n v="8"/>
    <n v="2696"/>
    <n v="21568"/>
    <s v="EndCustomer"/>
  </r>
  <r>
    <s v="QB20INV1256"/>
    <d v="2021-02-27T00:00:00"/>
    <s v="PO2114514081"/>
    <d v="2021-02-11T00:00:00"/>
    <x v="3"/>
    <s v="Bangalore"/>
    <s v="Flipkart India Private Limited"/>
    <s v="Service item"/>
    <s v="Others"/>
    <n v="2"/>
    <n v="5828"/>
    <n v="11656"/>
    <s v="EndCustomer"/>
  </r>
  <r>
    <s v="QB20INV1256"/>
    <d v="2021-02-27T00:00:00"/>
    <s v="PO2114514081"/>
    <d v="2021-02-11T00:00:00"/>
    <x v="3"/>
    <s v="Bangalore"/>
    <s v="Flipkart India Private Limited"/>
    <s v="Service item"/>
    <s v="Others"/>
    <n v="6"/>
    <n v="9678"/>
    <n v="58068"/>
    <s v="EndCustomer"/>
  </r>
  <r>
    <s v="QB20INV1257"/>
    <d v="2021-02-27T00:00:00"/>
    <s v="PO2114514082"/>
    <d v="2021-02-11T00:00:00"/>
    <x v="3"/>
    <s v="West Bangal"/>
    <s v="Flipkart India Private Limited"/>
    <s v="Service item"/>
    <s v="Others"/>
    <n v="1"/>
    <n v="90"/>
    <n v="90"/>
    <s v="EndCustomer"/>
  </r>
  <r>
    <s v="QB20INV1257"/>
    <d v="2021-02-27T00:00:00"/>
    <s v="PO2114514082"/>
    <d v="2021-02-11T00:00:00"/>
    <x v="3"/>
    <s v="West Bangal"/>
    <s v="Flipkart India Private Limited"/>
    <s v="Service charges"/>
    <s v="Others"/>
    <n v="3"/>
    <n v="200"/>
    <n v="600"/>
    <s v="EndCustomer"/>
  </r>
  <r>
    <s v="QB20INV1257"/>
    <d v="2021-02-27T00:00:00"/>
    <s v="PO2114514082"/>
    <d v="2021-02-11T00:00:00"/>
    <x v="3"/>
    <s v="West Bangal"/>
    <s v="Flipkart India Private Limited"/>
    <s v="Service item"/>
    <s v="Others"/>
    <n v="4"/>
    <n v="572"/>
    <n v="2288"/>
    <s v="EndCustomer"/>
  </r>
  <r>
    <s v="QB20INV1257"/>
    <d v="2021-02-27T00:00:00"/>
    <s v="PO2114514082"/>
    <d v="2021-02-11T00:00:00"/>
    <x v="3"/>
    <s v="West Bangal"/>
    <s v="Flipkart India Private Limited"/>
    <s v="Service charges"/>
    <s v="Others"/>
    <n v="2"/>
    <n v="900"/>
    <n v="1800"/>
    <s v="EndCustomer"/>
  </r>
  <r>
    <s v="QB20INV1257"/>
    <d v="2021-02-27T00:00:00"/>
    <s v="PO2114514082"/>
    <d v="2021-02-11T00:00:00"/>
    <x v="3"/>
    <s v="West Bangal"/>
    <s v="Flipkart India Private Limited"/>
    <s v="Service item"/>
    <s v="Others"/>
    <n v="1"/>
    <n v="2696"/>
    <n v="2696"/>
    <s v="EndCustomer"/>
  </r>
  <r>
    <s v="QB20INV1257"/>
    <d v="2021-02-27T00:00:00"/>
    <s v="PO2114514082"/>
    <d v="2021-02-11T00:00:00"/>
    <x v="3"/>
    <s v="West Bangal"/>
    <s v="Flipkart India Private Limited"/>
    <s v="Service item"/>
    <s v="Others"/>
    <n v="1"/>
    <n v="5828"/>
    <n v="5828"/>
    <s v="EndCustomer"/>
  </r>
  <r>
    <s v="QB20INV1257"/>
    <d v="2021-02-27T00:00:00"/>
    <s v="PO2114514082"/>
    <d v="2021-02-11T00:00:00"/>
    <x v="3"/>
    <s v="West Bangal"/>
    <s v="Flipkart India Private Limited"/>
    <s v="Service item"/>
    <s v="Others"/>
    <n v="1"/>
    <n v="9678"/>
    <n v="9678"/>
    <s v="EndCustomer"/>
  </r>
  <r>
    <s v="QB20INV1258"/>
    <d v="2021-02-27T00:00:00"/>
    <s v="PO2114514083"/>
    <d v="2021-02-11T00:00:00"/>
    <x v="3"/>
    <s v="Hyderabad"/>
    <s v="Flipkart India Private Limited"/>
    <s v="Service item"/>
    <s v="Others"/>
    <n v="1"/>
    <n v="18"/>
    <n v="18"/>
    <s v="EndCustomer"/>
  </r>
  <r>
    <s v="QB20INV1258"/>
    <d v="2021-02-27T00:00:00"/>
    <s v="PO2114514083"/>
    <d v="2021-02-11T00:00:00"/>
    <x v="3"/>
    <s v="Hyderabad"/>
    <s v="Flipkart India Private Limited"/>
    <s v="Service item"/>
    <s v="Others"/>
    <n v="1"/>
    <n v="239"/>
    <n v="239"/>
    <s v="EndCustomer"/>
  </r>
  <r>
    <s v="QB20INV1258"/>
    <d v="2021-02-27T00:00:00"/>
    <s v="PO2114514083"/>
    <d v="2021-02-11T00:00:00"/>
    <x v="3"/>
    <s v="Hyderabad"/>
    <s v="Flipkart India Private Limited"/>
    <s v="Service item"/>
    <s v="Others"/>
    <n v="5"/>
    <n v="366"/>
    <n v="1830"/>
    <s v="EndCustomer"/>
  </r>
  <r>
    <s v="QB20INV1258"/>
    <d v="2021-02-27T00:00:00"/>
    <s v="PO2114514083"/>
    <d v="2021-02-11T00:00:00"/>
    <x v="3"/>
    <s v="Hyderabad"/>
    <s v="Flipkart India Private Limited"/>
    <s v="Service item"/>
    <s v="Others"/>
    <n v="1"/>
    <n v="721"/>
    <n v="721"/>
    <s v="EndCustomer"/>
  </r>
  <r>
    <s v="QB20INV1258"/>
    <d v="2021-02-27T00:00:00"/>
    <s v="PO2114514083"/>
    <d v="2021-02-11T00:00:00"/>
    <x v="3"/>
    <s v="Hyderabad"/>
    <s v="Flipkart India Private Limited"/>
    <s v="Service charges"/>
    <s v="Others"/>
    <n v="6"/>
    <n v="900"/>
    <n v="5400"/>
    <s v="EndCustomer"/>
  </r>
  <r>
    <s v="QB20INV1258"/>
    <d v="2021-02-27T00:00:00"/>
    <s v="PO2114514083"/>
    <d v="2021-02-11T00:00:00"/>
    <x v="3"/>
    <s v="Hyderabad"/>
    <s v="Flipkart India Private Limited"/>
    <s v="Service item"/>
    <s v="Others"/>
    <n v="3"/>
    <n v="2696"/>
    <n v="8088"/>
    <s v="EndCustomer"/>
  </r>
  <r>
    <s v="QB20INV1258"/>
    <d v="2021-02-27T00:00:00"/>
    <s v="PO2114514083"/>
    <d v="2021-02-11T00:00:00"/>
    <x v="3"/>
    <s v="Hyderabad"/>
    <s v="Flipkart India Private Limited"/>
    <s v="Service item"/>
    <s v="Others"/>
    <n v="2"/>
    <n v="5828"/>
    <n v="11656"/>
    <s v="EndCustomer"/>
  </r>
  <r>
    <s v="QB20INV1258"/>
    <d v="2021-02-27T00:00:00"/>
    <s v="PO2114514083"/>
    <d v="2021-02-11T00:00:00"/>
    <x v="3"/>
    <s v="Hyderabad"/>
    <s v="Flipkart India Private Limited"/>
    <s v="Service item"/>
    <s v="Others"/>
    <n v="2"/>
    <n v="9678"/>
    <n v="19356"/>
    <s v="EndCustomer"/>
  </r>
  <r>
    <s v="QB20INV1259"/>
    <d v="2021-02-27T00:00:00"/>
    <s v="PO2114514095"/>
    <d v="2021-02-11T00:00:00"/>
    <x v="3"/>
    <s v="Haryana"/>
    <s v="Flipkart India Private Limited"/>
    <s v="Service item"/>
    <s v="Others"/>
    <n v="1"/>
    <n v="36"/>
    <n v="36"/>
    <s v="EndCustomer"/>
  </r>
  <r>
    <s v="QB20INV1259"/>
    <d v="2021-02-27T00:00:00"/>
    <s v="PO2114514095"/>
    <d v="2021-02-11T00:00:00"/>
    <x v="3"/>
    <s v="Haryana"/>
    <s v="Flipkart India Private Limited"/>
    <s v="Service item"/>
    <s v="Others"/>
    <n v="1"/>
    <n v="90"/>
    <n v="90"/>
    <s v="EndCustomer"/>
  </r>
  <r>
    <s v="QB20INV1259"/>
    <d v="2021-02-27T00:00:00"/>
    <s v="PO2114514095"/>
    <d v="2021-02-11T00:00:00"/>
    <x v="3"/>
    <s v="Haryana"/>
    <s v="Flipkart India Private Limited"/>
    <s v="Service charges"/>
    <s v="Others"/>
    <n v="3"/>
    <n v="900"/>
    <n v="2700"/>
    <s v="EndCustomer"/>
  </r>
  <r>
    <s v="QB20INV1259"/>
    <d v="2021-02-27T00:00:00"/>
    <s v="PO2114514095"/>
    <d v="2021-02-11T00:00:00"/>
    <x v="3"/>
    <s v="Haryana"/>
    <s v="Flipkart India Private Limited"/>
    <s v="Service item"/>
    <s v="Others"/>
    <n v="3"/>
    <n v="2696"/>
    <n v="8088"/>
    <s v="EndCustomer"/>
  </r>
  <r>
    <s v="QB20INV1260"/>
    <d v="2021-02-27T00:00:00"/>
    <s v="PO2114514097"/>
    <d v="2021-02-11T00:00:00"/>
    <x v="3"/>
    <s v="Cuttack"/>
    <s v="Flipkart India Private Limited"/>
    <s v="Service item"/>
    <s v="Others"/>
    <n v="1"/>
    <n v="18"/>
    <n v="18"/>
    <s v="EndCustomer"/>
  </r>
  <r>
    <s v="QB20INV1260"/>
    <d v="2021-02-27T00:00:00"/>
    <s v="PO2114514097"/>
    <d v="2021-02-11T00:00:00"/>
    <x v="3"/>
    <s v="Cuttack"/>
    <s v="Flipkart India Private Limited"/>
    <s v="Service item"/>
    <s v="Others"/>
    <n v="1"/>
    <n v="721"/>
    <n v="721"/>
    <s v="EndCustomer"/>
  </r>
  <r>
    <s v="QB20INV1260"/>
    <d v="2021-02-27T00:00:00"/>
    <s v="PO2114514097"/>
    <d v="2021-02-11T00:00:00"/>
    <x v="3"/>
    <s v="Cuttack"/>
    <s v="Flipkart India Private Limited"/>
    <s v="Service charges"/>
    <s v="Others"/>
    <n v="3"/>
    <n v="900"/>
    <n v="2700"/>
    <s v="EndCustomer"/>
  </r>
  <r>
    <s v="QB20INV1260"/>
    <d v="2021-02-27T00:00:00"/>
    <s v="PO2114514097"/>
    <d v="2021-02-11T00:00:00"/>
    <x v="3"/>
    <s v="Cuttack"/>
    <s v="Flipkart India Private Limited"/>
    <s v="Service item"/>
    <s v="Others"/>
    <n v="1"/>
    <n v="2696"/>
    <n v="2696"/>
    <s v="EndCustomer"/>
  </r>
  <r>
    <s v="QB20INV1260"/>
    <d v="2021-02-27T00:00:00"/>
    <s v="PO2114514097"/>
    <d v="2021-02-11T00:00:00"/>
    <x v="3"/>
    <s v="Cuttack"/>
    <s v="Flipkart India Private Limited"/>
    <s v="Service item"/>
    <s v="Others"/>
    <n v="1"/>
    <n v="9678"/>
    <n v="9678"/>
    <s v="EndCustomer"/>
  </r>
  <r>
    <s v="QB20INV1261"/>
    <d v="2021-02-27T00:00:00"/>
    <s v="PO2114514098"/>
    <d v="2021-02-11T00:00:00"/>
    <x v="3"/>
    <s v="Gujarat"/>
    <s v="Flipkart India Private Limited"/>
    <s v="Service item"/>
    <s v="Others"/>
    <n v="2"/>
    <n v="18"/>
    <n v="36"/>
    <s v="EndCustomer"/>
  </r>
  <r>
    <s v="QB20INV1261"/>
    <d v="2021-02-27T00:00:00"/>
    <s v="PO2114514098"/>
    <d v="2021-02-11T00:00:00"/>
    <x v="3"/>
    <s v="Gujarat"/>
    <s v="Flipkart India Private Limited"/>
    <s v="Service item"/>
    <s v="Others"/>
    <n v="5"/>
    <n v="36"/>
    <n v="180"/>
    <s v="EndCustomer"/>
  </r>
  <r>
    <s v="QB20INV1261"/>
    <d v="2021-02-27T00:00:00"/>
    <s v="PO2114514098"/>
    <d v="2021-02-11T00:00:00"/>
    <x v="3"/>
    <s v="Gujarat"/>
    <s v="Flipkart India Private Limited"/>
    <s v="Service item"/>
    <s v="Others"/>
    <n v="1"/>
    <n v="90"/>
    <n v="90"/>
    <s v="EndCustomer"/>
  </r>
  <r>
    <s v="QB20INV1261"/>
    <d v="2021-02-27T00:00:00"/>
    <s v="PO2114514098"/>
    <d v="2021-02-11T00:00:00"/>
    <x v="3"/>
    <s v="Gujarat"/>
    <s v="Flipkart India Private Limited"/>
    <s v="Service item"/>
    <s v="Others"/>
    <n v="8"/>
    <n v="366"/>
    <n v="2928"/>
    <s v="EndCustomer"/>
  </r>
  <r>
    <s v="QB20INV1261"/>
    <d v="2021-02-27T00:00:00"/>
    <s v="PO2114514098"/>
    <d v="2021-02-11T00:00:00"/>
    <x v="3"/>
    <s v="Gujarat"/>
    <s v="Flipkart India Private Limited"/>
    <s v="Service charges"/>
    <s v="Others"/>
    <n v="26"/>
    <n v="900"/>
    <n v="23400"/>
    <s v="EndCustomer"/>
  </r>
  <r>
    <s v="QB20INV1261"/>
    <d v="2021-02-27T00:00:00"/>
    <s v="PO2114514098"/>
    <d v="2021-02-11T00:00:00"/>
    <x v="3"/>
    <s v="Gujarat"/>
    <s v="Flipkart India Private Limited"/>
    <s v="Service item"/>
    <s v="Others"/>
    <n v="16"/>
    <n v="2696"/>
    <n v="43136"/>
    <s v="EndCustomer"/>
  </r>
  <r>
    <s v="QB20INV1261"/>
    <d v="2021-02-27T00:00:00"/>
    <s v="PO2114514098"/>
    <d v="2021-02-11T00:00:00"/>
    <x v="3"/>
    <s v="Gujarat"/>
    <s v="Flipkart India Private Limited"/>
    <s v="Service item"/>
    <s v="Others"/>
    <n v="3"/>
    <n v="5828"/>
    <n v="17484"/>
    <s v="EndCustomer"/>
  </r>
  <r>
    <s v="QB20INV1261"/>
    <d v="2021-02-27T00:00:00"/>
    <s v="PO2114514098"/>
    <d v="2021-02-11T00:00:00"/>
    <x v="3"/>
    <s v="Gujarat"/>
    <s v="Flipkart India Private Limited"/>
    <s v="Service item"/>
    <s v="Others"/>
    <n v="16"/>
    <n v="9678"/>
    <n v="154848"/>
    <s v="EndCustomer"/>
  </r>
  <r>
    <s v="QB20INV1262"/>
    <d v="2021-02-27T00:00:00"/>
    <s v="PO2114514094"/>
    <d v="2021-02-11T00:00:00"/>
    <x v="3"/>
    <s v="Bangalore"/>
    <s v="Flipkart India Private Limited"/>
    <s v="Service item"/>
    <s v="Others"/>
    <n v="9"/>
    <n v="18"/>
    <n v="162"/>
    <s v="EndCustomer"/>
  </r>
  <r>
    <s v="QB20INV1262"/>
    <d v="2021-02-27T00:00:00"/>
    <s v="PO2114514094"/>
    <d v="2021-02-11T00:00:00"/>
    <x v="3"/>
    <s v="Bangalore"/>
    <s v="Flipkart India Private Limited"/>
    <s v="Service item"/>
    <s v="Others"/>
    <n v="1"/>
    <n v="72"/>
    <n v="72"/>
    <s v="EndCustomer"/>
  </r>
  <r>
    <s v="QB20INV1262"/>
    <d v="2021-02-27T00:00:00"/>
    <s v="PO2114514094"/>
    <d v="2021-02-11T00:00:00"/>
    <x v="3"/>
    <s v="Bangalore"/>
    <s v="Flipkart India Private Limited"/>
    <s v="Service item"/>
    <s v="Others"/>
    <n v="1"/>
    <n v="90"/>
    <n v="90"/>
    <s v="EndCustomer"/>
  </r>
  <r>
    <s v="QB20INV1262"/>
    <d v="2021-02-27T00:00:00"/>
    <s v="PO2114514094"/>
    <d v="2021-02-11T00:00:00"/>
    <x v="3"/>
    <s v="Bangalore"/>
    <s v="Flipkart India Private Limited"/>
    <s v="Service item"/>
    <s v="Others"/>
    <n v="7"/>
    <n v="104"/>
    <n v="728"/>
    <s v="EndCustomer"/>
  </r>
  <r>
    <s v="QB20INV1262"/>
    <d v="2021-02-27T00:00:00"/>
    <s v="PO2114514094"/>
    <d v="2021-02-11T00:00:00"/>
    <x v="3"/>
    <s v="Bangalore"/>
    <s v="Flipkart India Private Limited"/>
    <s v="Service item"/>
    <s v="Others"/>
    <n v="5"/>
    <n v="184"/>
    <n v="920"/>
    <s v="EndCustomer"/>
  </r>
  <r>
    <s v="QB20INV1262"/>
    <d v="2021-02-27T00:00:00"/>
    <s v="PO2114514094"/>
    <d v="2021-02-11T00:00:00"/>
    <x v="3"/>
    <s v="Bangalore"/>
    <s v="Flipkart India Private Limited"/>
    <s v="Service item"/>
    <s v="Others"/>
    <n v="3"/>
    <n v="239"/>
    <n v="717"/>
    <s v="EndCustomer"/>
  </r>
  <r>
    <s v="QB20INV1262"/>
    <d v="2021-02-27T00:00:00"/>
    <s v="PO2114514094"/>
    <d v="2021-02-11T00:00:00"/>
    <x v="3"/>
    <s v="Bangalore"/>
    <s v="Flipkart India Private Limited"/>
    <s v="Service item"/>
    <s v="Others"/>
    <n v="1"/>
    <n v="307"/>
    <n v="307"/>
    <s v="EndCustomer"/>
  </r>
  <r>
    <s v="QB20INV1262"/>
    <d v="2021-02-27T00:00:00"/>
    <s v="PO2114514094"/>
    <d v="2021-02-11T00:00:00"/>
    <x v="3"/>
    <s v="Bangalore"/>
    <s v="Flipkart India Private Limited"/>
    <s v="Service item"/>
    <s v="Others"/>
    <n v="14"/>
    <n v="366"/>
    <n v="5124"/>
    <s v="EndCustomer"/>
  </r>
  <r>
    <s v="QB20INV1262"/>
    <d v="2021-02-27T00:00:00"/>
    <s v="PO2114514094"/>
    <d v="2021-02-11T00:00:00"/>
    <x v="3"/>
    <s v="Bangalore"/>
    <s v="Flipkart India Private Limited"/>
    <s v="Service charges"/>
    <s v="Others"/>
    <n v="45"/>
    <n v="900"/>
    <n v="40500"/>
    <s v="EndCustomer"/>
  </r>
  <r>
    <s v="QB20INV1262"/>
    <d v="2021-02-27T00:00:00"/>
    <s v="PO2114514094"/>
    <d v="2021-02-11T00:00:00"/>
    <x v="3"/>
    <s v="Bangalore"/>
    <s v="Flipkart India Private Limited"/>
    <s v="Service item"/>
    <s v="Others"/>
    <n v="1"/>
    <n v="1880"/>
    <n v="1880"/>
    <s v="EndCustomer"/>
  </r>
  <r>
    <s v="QB20INV1262"/>
    <d v="2021-02-27T00:00:00"/>
    <s v="PO2114514094"/>
    <d v="2021-02-11T00:00:00"/>
    <x v="3"/>
    <s v="Bangalore"/>
    <s v="Flipkart India Private Limited"/>
    <s v="Service item"/>
    <s v="Others"/>
    <n v="1"/>
    <n v="2452"/>
    <n v="2452"/>
    <s v="EndCustomer"/>
  </r>
  <r>
    <s v="QB20INV1262"/>
    <d v="2021-02-27T00:00:00"/>
    <s v="PO2114514094"/>
    <d v="2021-02-11T00:00:00"/>
    <x v="3"/>
    <s v="Bangalore"/>
    <s v="Flipkart India Private Limited"/>
    <s v="Service item"/>
    <s v="Others"/>
    <n v="19"/>
    <n v="2696"/>
    <n v="51224"/>
    <s v="EndCustomer"/>
  </r>
  <r>
    <s v="QB20INV1262"/>
    <d v="2021-02-27T00:00:00"/>
    <s v="PO2114514094"/>
    <d v="2021-02-11T00:00:00"/>
    <x v="3"/>
    <s v="Bangalore"/>
    <s v="Flipkart India Private Limited"/>
    <s v="Service item"/>
    <s v="Others"/>
    <n v="11"/>
    <n v="5828"/>
    <n v="64108"/>
    <s v="EndCustomer"/>
  </r>
  <r>
    <s v="QB20INV1262"/>
    <d v="2021-02-27T00:00:00"/>
    <s v="PO2114514094"/>
    <d v="2021-02-11T00:00:00"/>
    <x v="3"/>
    <s v="Bangalore"/>
    <s v="Flipkart India Private Limited"/>
    <s v="Service item"/>
    <s v="Others"/>
    <n v="1"/>
    <n v="6135"/>
    <n v="6135"/>
    <s v="EndCustomer"/>
  </r>
  <r>
    <s v="QB20INV1262"/>
    <d v="2021-02-27T00:00:00"/>
    <s v="PO2114514094"/>
    <d v="2021-02-11T00:00:00"/>
    <x v="3"/>
    <s v="Bangalore"/>
    <s v="Flipkart India Private Limited"/>
    <s v="Service item"/>
    <s v="Others"/>
    <n v="1"/>
    <n v="8520"/>
    <n v="8520"/>
    <s v="EndCustomer"/>
  </r>
  <r>
    <s v="QB20INV1262"/>
    <d v="2021-02-27T00:00:00"/>
    <s v="PO2114514094"/>
    <d v="2021-02-11T00:00:00"/>
    <x v="3"/>
    <s v="Bangalore"/>
    <s v="Flipkart India Private Limited"/>
    <s v="Service item"/>
    <s v="Others"/>
    <n v="20"/>
    <n v="9678"/>
    <n v="193560"/>
    <s v="EndCustomer"/>
  </r>
  <r>
    <s v="QB20INV1263"/>
    <d v="2021-02-27T00:00:00"/>
    <s v="PO2114514101"/>
    <d v="2021-02-11T00:00:00"/>
    <x v="3"/>
    <s v="West Bengal"/>
    <s v="Flipkart India Private Limited"/>
    <s v="Service item"/>
    <s v="Others"/>
    <n v="1"/>
    <n v="41"/>
    <n v="41"/>
    <s v="EndCustomer"/>
  </r>
  <r>
    <s v="QB20INV1263"/>
    <d v="2021-02-27T00:00:00"/>
    <s v="PO2114514101"/>
    <d v="2021-02-11T00:00:00"/>
    <x v="3"/>
    <s v="West Bengal"/>
    <s v="Flipkart India Private Limited"/>
    <s v="Service item"/>
    <s v="Others"/>
    <n v="1"/>
    <n v="104"/>
    <n v="104"/>
    <s v="EndCustomer"/>
  </r>
  <r>
    <s v="QB20INV1263"/>
    <d v="2021-02-27T00:00:00"/>
    <s v="PO2114514101"/>
    <d v="2021-02-11T00:00:00"/>
    <x v="3"/>
    <s v="West Bengal"/>
    <s v="Flipkart India Private Limited"/>
    <s v="Service charges"/>
    <s v="Others"/>
    <n v="12"/>
    <n v="200"/>
    <n v="2400"/>
    <s v="EndCustomer"/>
  </r>
  <r>
    <s v="QB20INV1263"/>
    <d v="2021-02-27T00:00:00"/>
    <s v="PO2114514101"/>
    <d v="2021-02-11T00:00:00"/>
    <x v="3"/>
    <s v="West Bengal"/>
    <s v="Flipkart India Private Limited"/>
    <s v="Service item"/>
    <s v="Others"/>
    <n v="1"/>
    <n v="239"/>
    <n v="239"/>
    <s v="EndCustomer"/>
  </r>
  <r>
    <s v="QB20INV1263"/>
    <d v="2021-02-27T00:00:00"/>
    <s v="PO2114514101"/>
    <d v="2021-02-11T00:00:00"/>
    <x v="3"/>
    <s v="West Bengal"/>
    <s v="Flipkart India Private Limited"/>
    <s v="Service item"/>
    <s v="Others"/>
    <n v="1"/>
    <n v="366"/>
    <n v="366"/>
    <s v="EndCustomer"/>
  </r>
  <r>
    <s v="QB20INV1263"/>
    <d v="2021-02-27T00:00:00"/>
    <s v="PO2114514101"/>
    <d v="2021-02-11T00:00:00"/>
    <x v="3"/>
    <s v="West Bengal"/>
    <s v="Flipkart India Private Limited"/>
    <s v="Service item"/>
    <s v="Others"/>
    <n v="15"/>
    <n v="572"/>
    <n v="8580"/>
    <s v="EndCustomer"/>
  </r>
  <r>
    <s v="QB20INV1263"/>
    <d v="2021-02-27T00:00:00"/>
    <s v="PO2114514101"/>
    <d v="2021-02-11T00:00:00"/>
    <x v="3"/>
    <s v="West Bengal"/>
    <s v="Flipkart India Private Limited"/>
    <s v="Service charges"/>
    <s v="Others"/>
    <n v="4"/>
    <n v="900"/>
    <n v="3600"/>
    <s v="EndCustomer"/>
  </r>
  <r>
    <s v="QB20INV1263"/>
    <d v="2021-02-27T00:00:00"/>
    <s v="PO2114514101"/>
    <d v="2021-02-11T00:00:00"/>
    <x v="3"/>
    <s v="West Bengal"/>
    <s v="Flipkart India Private Limited"/>
    <s v="Service item"/>
    <s v="Others"/>
    <n v="1"/>
    <n v="1670"/>
    <n v="1670"/>
    <s v="EndCustomer"/>
  </r>
  <r>
    <s v="QB20INV1263"/>
    <d v="2021-02-27T00:00:00"/>
    <s v="PO2114514101"/>
    <d v="2021-02-11T00:00:00"/>
    <x v="3"/>
    <s v="West Bengal"/>
    <s v="Flipkart India Private Limited"/>
    <s v="Service item"/>
    <s v="Others"/>
    <n v="1"/>
    <n v="2696"/>
    <n v="2696"/>
    <s v="EndCustomer"/>
  </r>
  <r>
    <s v="QB20INV1263"/>
    <d v="2021-02-27T00:00:00"/>
    <s v="PO2114514101"/>
    <d v="2021-02-11T00:00:00"/>
    <x v="3"/>
    <s v="West Bengal"/>
    <s v="Flipkart India Private Limited"/>
    <s v="Service item"/>
    <s v="Others"/>
    <n v="3"/>
    <n v="9678"/>
    <n v="29034"/>
    <s v="EndCustomer"/>
  </r>
  <r>
    <s v="QB20INV1264"/>
    <d v="2021-02-27T00:00:00"/>
    <s v="PO2114514099"/>
    <d v="2021-02-11T00:00:00"/>
    <x v="3"/>
    <s v="Jaipur"/>
    <s v="Flipkart India Private Limited"/>
    <s v="Service charges"/>
    <s v="Others"/>
    <n v="2"/>
    <n v="200"/>
    <n v="400"/>
    <s v="EndCustomer"/>
  </r>
  <r>
    <s v="QB20INV1264"/>
    <d v="2021-02-27T00:00:00"/>
    <s v="PO2114514099"/>
    <d v="2021-02-11T00:00:00"/>
    <x v="3"/>
    <s v="Jaipur"/>
    <s v="Flipkart India Private Limited"/>
    <s v="Service item"/>
    <s v="Others"/>
    <n v="1"/>
    <n v="366"/>
    <n v="366"/>
    <s v="EndCustomer"/>
  </r>
  <r>
    <s v="QB20INV1264"/>
    <d v="2021-02-27T00:00:00"/>
    <s v="PO2114514099"/>
    <d v="2021-02-11T00:00:00"/>
    <x v="3"/>
    <s v="Jaipur"/>
    <s v="Flipkart India Private Limited"/>
    <s v="Service item"/>
    <s v="Others"/>
    <n v="2"/>
    <n v="572"/>
    <n v="1144"/>
    <s v="EndCustomer"/>
  </r>
  <r>
    <s v="QB20INV1264"/>
    <d v="2021-02-27T00:00:00"/>
    <s v="PO2114514099"/>
    <d v="2021-02-11T00:00:00"/>
    <x v="3"/>
    <s v="Jaipur"/>
    <s v="Flipkart India Private Limited"/>
    <s v="Service charges"/>
    <s v="Others"/>
    <n v="1"/>
    <n v="900"/>
    <n v="900"/>
    <s v="EndCustomer"/>
  </r>
  <r>
    <s v="QB20INV1264"/>
    <d v="2021-02-27T00:00:00"/>
    <s v="PO2114514099"/>
    <d v="2021-02-11T00:00:00"/>
    <x v="3"/>
    <s v="Jaipur"/>
    <s v="Flipkart India Private Limited"/>
    <s v="Service item"/>
    <s v="Others"/>
    <n v="5"/>
    <n v="1880"/>
    <n v="9400"/>
    <s v="EndCustomer"/>
  </r>
  <r>
    <s v="QB20INV1264"/>
    <d v="2021-02-27T00:00:00"/>
    <s v="PO2114514099"/>
    <d v="2021-02-11T00:00:00"/>
    <x v="3"/>
    <s v="Jaipur"/>
    <s v="Flipkart India Private Limited"/>
    <s v="Service item"/>
    <s v="Others"/>
    <n v="1"/>
    <n v="2696"/>
    <n v="2696"/>
    <s v="EndCustomer"/>
  </r>
  <r>
    <s v="QB20INV1264"/>
    <d v="2021-02-27T00:00:00"/>
    <s v="PO2114514099"/>
    <d v="2021-02-11T00:00:00"/>
    <x v="3"/>
    <s v="Jaipur"/>
    <s v="Flipkart India Private Limited"/>
    <s v="Service item"/>
    <s v="Others"/>
    <n v="1"/>
    <n v="6072"/>
    <n v="6072"/>
    <s v="EndCustomer"/>
  </r>
  <r>
    <s v="QB20INV1265"/>
    <d v="2021-02-27T00:00:00"/>
    <s v="PO2114514100"/>
    <d v="2021-02-11T00:00:00"/>
    <x v="3"/>
    <s v="Thane"/>
    <s v="Flipkart India Private Limited"/>
    <s v="Service item"/>
    <s v="Others"/>
    <n v="1"/>
    <n v="18"/>
    <n v="18"/>
    <s v="EndCustomer"/>
  </r>
  <r>
    <s v="QB20INV1265"/>
    <d v="2021-02-27T00:00:00"/>
    <s v="PO2114514100"/>
    <d v="2021-02-11T00:00:00"/>
    <x v="3"/>
    <s v="Thane"/>
    <s v="Flipkart India Private Limited"/>
    <s v="Service item"/>
    <s v="Others"/>
    <n v="1"/>
    <n v="90"/>
    <n v="90"/>
    <s v="EndCustomer"/>
  </r>
  <r>
    <s v="QB20INV1265"/>
    <d v="2021-02-27T00:00:00"/>
    <s v="PO2114514100"/>
    <d v="2021-02-11T00:00:00"/>
    <x v="3"/>
    <s v="Thane"/>
    <s v="Flipkart India Private Limited"/>
    <s v="Service item"/>
    <s v="Others"/>
    <n v="1"/>
    <n v="104"/>
    <n v="104"/>
    <s v="EndCustomer"/>
  </r>
  <r>
    <s v="QB20INV1265"/>
    <d v="2021-02-27T00:00:00"/>
    <s v="PO2114514100"/>
    <d v="2021-02-11T00:00:00"/>
    <x v="3"/>
    <s v="Thane"/>
    <s v="Flipkart India Private Limited"/>
    <s v="Service item"/>
    <s v="Others"/>
    <n v="1"/>
    <n v="366"/>
    <n v="366"/>
    <s v="EndCustomer"/>
  </r>
  <r>
    <s v="QB20INV1265"/>
    <d v="2021-02-27T00:00:00"/>
    <s v="PO2114514100"/>
    <d v="2021-02-11T00:00:00"/>
    <x v="3"/>
    <s v="Thane"/>
    <s v="Flipkart India Private Limited"/>
    <s v="Service item"/>
    <s v="Others"/>
    <n v="1"/>
    <n v="721"/>
    <n v="721"/>
    <s v="EndCustomer"/>
  </r>
  <r>
    <s v="QB20INV1265"/>
    <d v="2021-02-27T00:00:00"/>
    <s v="PO2114514100"/>
    <d v="2021-02-11T00:00:00"/>
    <x v="3"/>
    <s v="Thane"/>
    <s v="Flipkart India Private Limited"/>
    <s v="Service charges"/>
    <s v="Others"/>
    <n v="10"/>
    <n v="900"/>
    <n v="9000"/>
    <s v="EndCustomer"/>
  </r>
  <r>
    <s v="QB20INV1265"/>
    <d v="2021-02-27T00:00:00"/>
    <s v="PO2114514100"/>
    <d v="2021-02-11T00:00:00"/>
    <x v="3"/>
    <s v="Thane"/>
    <s v="Flipkart India Private Limited"/>
    <s v="Service item"/>
    <s v="Others"/>
    <n v="1"/>
    <n v="5828"/>
    <n v="5828"/>
    <s v="EndCustomer"/>
  </r>
  <r>
    <s v="QB20INV1265"/>
    <d v="2021-02-27T00:00:00"/>
    <s v="PO2114514100"/>
    <d v="2021-02-11T00:00:00"/>
    <x v="3"/>
    <s v="Thane"/>
    <s v="Flipkart India Private Limited"/>
    <s v="Service item"/>
    <s v="Others"/>
    <n v="1"/>
    <n v="6881"/>
    <n v="6881"/>
    <s v="EndCustomer"/>
  </r>
  <r>
    <s v="QB20INV1265"/>
    <d v="2021-02-27T00:00:00"/>
    <s v="PO2114514100"/>
    <d v="2021-02-11T00:00:00"/>
    <x v="3"/>
    <s v="Thane"/>
    <s v="Flipkart India Private Limited"/>
    <s v="Service item"/>
    <s v="Others"/>
    <n v="8"/>
    <n v="9678"/>
    <n v="77424"/>
    <s v="EndCustomer"/>
  </r>
  <r>
    <s v="QB20INV1266"/>
    <d v="2021-02-27T00:00:00"/>
    <s v="I7-04758824"/>
    <d v="2020-12-26T00:00:00"/>
    <x v="3"/>
    <s v="Hyderabad"/>
    <s v="Amazon Seller Services Private Limited"/>
    <s v="Cbl-500-300-c00"/>
    <s v="Metrologic Spares"/>
    <n v="70"/>
    <n v="713"/>
    <n v="49910"/>
    <s v="EndCustomer"/>
  </r>
  <r>
    <s v="QB20INV1266"/>
    <d v="2021-02-27T00:00:00"/>
    <s v="I7-04758824"/>
    <d v="2020-12-26T00:00:00"/>
    <x v="3"/>
    <s v="Hyderabad"/>
    <s v="Amazon Seller Services Private Limited"/>
    <s v="Cbl-500-300-s00"/>
    <s v="Metrologic"/>
    <n v="5"/>
    <n v="713"/>
    <n v="3565"/>
    <s v="EndCustomer"/>
  </r>
  <r>
    <s v="QB20INV1267"/>
    <d v="2021-02-27T00:00:00"/>
    <n v="640200013349"/>
    <d v="2021-02-02T00:00:00"/>
    <x v="4"/>
    <s v="Chennai"/>
    <s v="More Retail Private Limited"/>
    <s v="Eda51-0-b623sogek"/>
    <s v="Metrologic"/>
    <n v="2"/>
    <n v="26500"/>
    <n v="53000"/>
    <s v="EndCustomer"/>
  </r>
  <r>
    <s v="QB20INV1268"/>
    <d v="2021-02-27T00:00:00"/>
    <n v="620200033977"/>
    <d v="2021-01-01T00:00:00"/>
    <x v="4"/>
    <s v="Bangalore"/>
    <s v="More Retail Private Limited"/>
    <s v="Eda51-0-b623sogek"/>
    <s v="Metrologic"/>
    <n v="2"/>
    <n v="26500"/>
    <n v="53000"/>
    <s v="EndCustomer"/>
  </r>
  <r>
    <s v="QB20INV1269"/>
    <d v="2021-02-27T00:00:00"/>
    <n v="351011056"/>
    <d v="2021-02-24T00:00:00"/>
    <x v="4"/>
    <s v="Punjab "/>
    <s v="More Retail Private Limited"/>
    <s v="Eda51-0-b623sogek"/>
    <s v="Metrologic"/>
    <n v="2"/>
    <n v="26500"/>
    <n v="53000"/>
    <s v="EndCustomer"/>
  </r>
  <r>
    <s v="QB20INV1270"/>
    <d v="2021-02-27T00:00:00"/>
    <n v="615200019475"/>
    <d v="2021-02-20T00:00:00"/>
    <x v="4"/>
    <s v="Telangana"/>
    <s v="More Retail Private Limited"/>
    <s v="Eda51-0-b623sogek"/>
    <s v="Metrologic"/>
    <n v="2"/>
    <n v="26500"/>
    <n v="53000"/>
    <s v="EndCustomer"/>
  </r>
  <r>
    <s v="QB20INV1271"/>
    <d v="2021-02-27T00:00:00"/>
    <n v="351010879"/>
    <d v="2021-01-27T00:00:00"/>
    <x v="4"/>
    <s v="Punjab"/>
    <s v="More Retail Private Limited"/>
    <s v="Eda51-0-b623sogek"/>
    <s v="Metrologic"/>
    <n v="2"/>
    <n v="26500"/>
    <n v="53000"/>
    <s v="EndCustomer"/>
  </r>
  <r>
    <s v="QB20INV1272"/>
    <d v="2021-02-27T00:00:00"/>
    <s v="PO2152010446"/>
    <d v="2021-02-16T00:00:00"/>
    <x v="3"/>
    <s v="Haryana"/>
    <s v="INSTAKART SERVICES PRIVATE LIMITED"/>
    <s v="Surelock+suremdm_3 yrs support"/>
    <s v="Others"/>
    <n v="234"/>
    <n v="300"/>
    <n v="70200"/>
    <s v="EndCustomer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39">
  <r>
    <s v="DL/SS/20-21/1442"/>
    <d v="2021-02-01T00:00:00"/>
    <s v="Jalan Distributors"/>
    <s v="CR-410"/>
    <s v="Rugtek"/>
    <n v="2"/>
    <s v="Gorakhpur"/>
    <x v="0"/>
    <n v="4900"/>
    <s v="NVAR"/>
    <s v="Retail"/>
  </r>
  <r>
    <s v="DL/SS/20-21/1443"/>
    <d v="2021-02-01T00:00:00"/>
    <s v="Inspired Technologies Pvt Ltd"/>
    <s v="CR-410"/>
    <s v="Rugtek"/>
    <n v="5"/>
    <s v="Delhi"/>
    <x v="1"/>
    <n v="12250"/>
    <s v="NVAR"/>
    <s v="Retail"/>
  </r>
  <r>
    <s v="DL/SS/20-21/1443"/>
    <d v="2021-02-01T00:00:00"/>
    <s v="Inspired Technologies Pvt Ltd"/>
    <s v="XT-4015"/>
    <s v="Posiflex"/>
    <n v="2"/>
    <s v="Delhi"/>
    <x v="2"/>
    <n v="108800"/>
    <s v="NVAR"/>
    <s v="Retail"/>
  </r>
  <r>
    <s v="DL/SS/20-21/1447"/>
    <d v="2021-02-02T00:00:00"/>
    <s v="Sicom Technologies( India)"/>
    <s v="PS3316+"/>
    <s v="Posiflex"/>
    <n v="1"/>
    <s v="Delhi"/>
    <x v="2"/>
    <n v="35200"/>
    <s v="NVAR"/>
    <s v="Retail"/>
  </r>
  <r>
    <s v="DL/SS/20-21/1450"/>
    <d v="2021-02-03T00:00:00"/>
    <s v="Jubilant Foodworks Limited"/>
    <s v="PS3316+"/>
    <s v="Posiflex"/>
    <n v="25"/>
    <s v="Delhi"/>
    <x v="3"/>
    <n v="866250"/>
    <s v="EndCustomer"/>
    <s v="Retail"/>
  </r>
  <r>
    <s v="DL/SS/20-21/1450"/>
    <d v="2021-02-03T00:00:00"/>
    <s v="Jubilant Foodworks Limited"/>
    <s v="LM 3210"/>
    <s v="Posiflex"/>
    <n v="25"/>
    <s v="Delhi"/>
    <x v="3"/>
    <n v="225000"/>
    <s v="EndCustomer"/>
    <s v="Retail"/>
  </r>
  <r>
    <s v="DL/SS/20-21/1453"/>
    <d v="2021-02-03T00:00:00"/>
    <s v="Qualix Information System Llp_x000d__x000a__x000d__x000a_"/>
    <s v="KB-6600"/>
    <s v="Posiflex"/>
    <n v="50"/>
    <s v="Noida"/>
    <x v="3"/>
    <n v="234900"/>
    <s v="NVAR"/>
    <s v="Retail"/>
  </r>
  <r>
    <s v="DL/SS/20-21/1454"/>
    <d v="2021-02-03T00:00:00"/>
    <s v="Silicon Systech &amp; Services Pvt. Ltd."/>
    <s v="CR-410"/>
    <s v="Rugtek"/>
    <n v="1"/>
    <s v="Delhi"/>
    <x v="1"/>
    <n v="2450"/>
    <s v="AVAR"/>
    <s v="New Partner"/>
  </r>
  <r>
    <s v="DL/SS/20-21/1454"/>
    <d v="2021-02-03T00:00:00"/>
    <s v="Silicon Systech &amp; Services Pvt. Ltd."/>
    <s v="RP 80USE"/>
    <s v="Rugtek"/>
    <n v="1"/>
    <s v="Delhi"/>
    <x v="1"/>
    <n v="6500"/>
    <s v="AVAR"/>
    <s v="New Partner"/>
  </r>
  <r>
    <s v="DL/SS/20-21/1455"/>
    <d v="2021-02-03T00:00:00"/>
    <s v="Artisan It Solutions Pvt. Ltd."/>
    <s v="RP326"/>
    <s v="Rugtek"/>
    <n v="8"/>
    <s v="Delhi"/>
    <x v="1"/>
    <n v="35800"/>
    <s v="NVAR"/>
    <s v="Retail"/>
  </r>
  <r>
    <s v="DL/SS/20-21/1456"/>
    <d v="2021-02-03T00:00:00"/>
    <s v="S3 Technologies"/>
    <s v="RP326"/>
    <s v="Rugtek"/>
    <n v="8"/>
    <s v="Delhi"/>
    <x v="1"/>
    <n v="35800"/>
    <s v="PVAR"/>
    <s v="Old Partner"/>
  </r>
  <r>
    <s v="DL/SS/20-21/1456"/>
    <d v="2021-02-03T00:00:00"/>
    <s v="S3 Technologies"/>
    <s v="RP 80USE"/>
    <s v="Rugtek"/>
    <n v="6"/>
    <s v="Delhi"/>
    <x v="1"/>
    <n v="39000"/>
    <s v="PVAR"/>
    <s v="Old Partner"/>
  </r>
  <r>
    <s v="DL/SS/20-21/1458"/>
    <d v="2021-02-03T00:00:00"/>
    <s v="Coldsmiths Retail Services Pvt. Ltd."/>
    <s v="PS3316+"/>
    <s v="Posiflex"/>
    <n v="1"/>
    <s v="Noida"/>
    <x v="2"/>
    <n v="35200"/>
    <s v="EndCustomer"/>
    <s v="Retail"/>
  </r>
  <r>
    <s v="DL/SS/20-21/1458"/>
    <d v="2021-02-03T00:00:00"/>
    <s v="Coldsmiths Retail Services Pvt. Ltd."/>
    <s v="WIN 10 IoT (EL)"/>
    <s v="Posiflex"/>
    <n v="1"/>
    <s v="Noida"/>
    <x v="2"/>
    <n v="3500"/>
    <s v="EndCustomer"/>
    <s v="Retail"/>
  </r>
  <r>
    <s v="DL/SS/20-21/1458"/>
    <d v="2021-02-03T00:00:00"/>
    <s v="Coldsmiths Retail Services Pvt. Ltd."/>
    <s v="RP 80USE"/>
    <s v="Rugtek"/>
    <n v="1"/>
    <s v="Noida"/>
    <x v="1"/>
    <n v="6500"/>
    <s v="EndCustomer"/>
    <s v="Retail"/>
  </r>
  <r>
    <s v="DL/SS/20-21/1460"/>
    <d v="2021-02-03T00:00:00"/>
    <s v="Global Cuisines"/>
    <s v="RP327"/>
    <s v="Rugtek"/>
    <n v="2"/>
    <s v="Delhi"/>
    <x v="4"/>
    <n v="13000"/>
    <s v="EndCustomer"/>
    <s v="Retail"/>
  </r>
  <r>
    <s v="DL/SS/20-21/1462"/>
    <d v="2021-02-03T00:00:00"/>
    <s v="Quest Retail Pvt. Ltd.-Delhi"/>
    <s v="PP8800"/>
    <s v="Posiflex"/>
    <n v="1"/>
    <s v="Delhi"/>
    <x v="2"/>
    <n v="8700"/>
    <s v="EndCustomer"/>
    <s v="Retail"/>
  </r>
  <r>
    <s v="DL/SS/20-21/1464"/>
    <d v="2021-02-03T00:00:00"/>
    <s v="Silicon Systech &amp; Services Pvt. Ltd."/>
    <s v="RP 80USE"/>
    <s v="Rugtek"/>
    <n v="1"/>
    <s v="Delhi"/>
    <x v="1"/>
    <n v="6500"/>
    <s v="AVAR"/>
    <s v="Old Partner"/>
  </r>
  <r>
    <s v="DL/SS/20-21/1465"/>
    <d v="2021-02-04T00:00:00"/>
    <s v="Infres Methodex Pvt.Ltd."/>
    <s v="RP 80USE"/>
    <s v="Rugtek"/>
    <n v="15"/>
    <s v="Delhi"/>
    <x v="1"/>
    <n v="97500"/>
    <s v="EndCustomer"/>
    <s v="Retail"/>
  </r>
  <r>
    <s v="DL/SS/20-21/1469"/>
    <d v="2021-02-04T00:00:00"/>
    <s v="K G Softwares &amp; Services"/>
    <s v="RP326"/>
    <s v="Rugtek"/>
    <n v="2"/>
    <s v="Delhi"/>
    <x v="4"/>
    <n v="8950"/>
    <s v="NVAR"/>
    <s v="Retail"/>
  </r>
  <r>
    <s v="DL/SS/20-21/1477"/>
    <d v="2021-02-05T00:00:00"/>
    <s v="Touch Infomatics"/>
    <s v="RP326"/>
    <s v="Rugtek"/>
    <n v="4"/>
    <s v="Delhi"/>
    <x v="1"/>
    <n v="17900"/>
    <s v="NVAR"/>
    <s v="Retail"/>
  </r>
  <r>
    <s v="DL/SS/20-21/1481"/>
    <d v="2021-02-06T00:00:00"/>
    <s v="Sandeep-Pp"/>
    <s v="RP326"/>
    <s v="Rugtek"/>
    <n v="1"/>
    <s v="Delhi"/>
    <x v="1"/>
    <n v="4475"/>
    <s v="EndCustomer"/>
    <s v="Retail"/>
  </r>
  <r>
    <s v="DL/SS/20-21/1487"/>
    <d v="2021-02-08T00:00:00"/>
    <s v="Kantawala Engineers Pvt. Ltd."/>
    <s v="XT-4015"/>
    <s v="Posiflex"/>
    <n v="5"/>
    <s v="Delhi"/>
    <x v="2"/>
    <n v="275500"/>
    <s v="PVAR"/>
    <s v="Old Partner"/>
  </r>
  <r>
    <s v="DL/SS/20-21/1488"/>
    <d v="2021-02-08T00:00:00"/>
    <s v="Vaaan Infra Pvt. Ltd."/>
    <s v="CR-4000"/>
    <s v="Posiflex"/>
    <n v="50"/>
    <s v="Faridabad"/>
    <x v="3"/>
    <n v="227000"/>
    <s v="NVAR"/>
    <s v="Retail"/>
  </r>
  <r>
    <s v="DL/SS/20-21/1493"/>
    <d v="2021-02-09T00:00:00"/>
    <s v="Keshav Foods"/>
    <s v="XT-4015"/>
    <s v="Posiflex"/>
    <n v="1"/>
    <s v="Delhi"/>
    <x v="5"/>
    <n v="55100"/>
    <s v="EndCustomer"/>
    <s v="Retail"/>
  </r>
  <r>
    <s v="DL/SS/20-21/1493"/>
    <d v="2021-02-09T00:00:00"/>
    <s v="Keshav Foods"/>
    <s v="RP 80USE"/>
    <s v="Rugtek"/>
    <n v="1"/>
    <s v="Delhi"/>
    <x v="4"/>
    <n v="6500"/>
    <s v="EndCustomer"/>
    <s v="Retail"/>
  </r>
  <r>
    <s v="DL/SS/20-21/1493"/>
    <d v="2021-02-09T00:00:00"/>
    <s v="Keshav Foods"/>
    <s v="WIN 10 IoT (VL)"/>
    <s v="Posiflex"/>
    <n v="1"/>
    <s v="Delhi"/>
    <x v="5"/>
    <n v="5250"/>
    <s v="EndCustomer"/>
    <s v="Retail"/>
  </r>
  <r>
    <s v="DL/SS/20-21/1494"/>
    <d v="2021-02-09T00:00:00"/>
    <s v="Smart Tech Solutions"/>
    <s v="MR-2106"/>
    <s v="Posiflex"/>
    <n v="3"/>
    <s v="Delhi"/>
    <x v="2"/>
    <n v="8748"/>
    <s v="NVAR"/>
    <s v="Retail"/>
  </r>
  <r>
    <s v="DL/SS/20-21/1495"/>
    <d v="2021-02-09T00:00:00"/>
    <s v="Infinity Solutions"/>
    <s v="RP 80BUSE"/>
    <s v="Rugtek"/>
    <n v="2"/>
    <s v="Jaipur"/>
    <x v="0"/>
    <n v="15750"/>
    <s v="PVAR"/>
    <s v="Old Partner"/>
  </r>
  <r>
    <s v="DL/SS/20-21/1495"/>
    <d v="2021-02-09T00:00:00"/>
    <s v="Infinity Solutions"/>
    <s v="BP03"/>
    <s v="Rugtek"/>
    <n v="1"/>
    <s v="Jaipur"/>
    <x v="0"/>
    <n v="5500"/>
    <s v="PVAR"/>
    <s v="Old Partner"/>
  </r>
  <r>
    <s v="DL/SS/20-21/1496"/>
    <d v="2021-02-09T00:00:00"/>
    <s v="Laksh It Solutions &amp; Services Systems P. Ltd."/>
    <s v="PP8800"/>
    <s v="Posiflex"/>
    <n v="21"/>
    <s v="Delhi"/>
    <x v="2"/>
    <n v="182700"/>
    <s v="NVAR"/>
    <s v="Retail"/>
  </r>
  <r>
    <s v="DL/SS/20-21/1497"/>
    <s v="09-Feb-2021_x000a_"/>
    <s v="U9 Technology &amp; Services_x000d_"/>
    <s v="CR-410"/>
    <s v="Rugtek"/>
    <n v="10"/>
    <s v="Delhi"/>
    <x v="1"/>
    <n v="24500"/>
    <s v="NVAR"/>
    <s v="Retail"/>
  </r>
  <r>
    <s v="DL/SS/20-21/1498"/>
    <d v="2021-02-09T00:00:00"/>
    <s v="One Pos Retail Solutions Pvt Ltd-Ap"/>
    <s v="BP03"/>
    <s v="Rugtek"/>
    <n v="1"/>
    <s v="Andhra Pradesh"/>
    <x v="4"/>
    <n v="5500"/>
    <s v="AVAR"/>
    <s v="New Partner"/>
  </r>
  <r>
    <s v="DL/SS/20-21/1505"/>
    <d v="2021-02-10T00:00:00"/>
    <s v="Inspired Technologies Pvt Ltd"/>
    <s v="CR-410"/>
    <s v="Rugtek"/>
    <n v="10"/>
    <s v="Delhi"/>
    <x v="1"/>
    <n v="24500"/>
    <s v="NVAR"/>
    <s v="Retail"/>
  </r>
  <r>
    <s v="DL/SS/20-21/1505"/>
    <d v="2021-02-10T00:00:00"/>
    <s v="Inspired Technologies Pvt Ltd"/>
    <s v="RP 80USE"/>
    <s v="Rugtek"/>
    <n v="6"/>
    <s v="Delhi"/>
    <x v="1"/>
    <n v="39000"/>
    <s v="NVAR"/>
    <s v="Retail"/>
  </r>
  <r>
    <s v="DL/SS/20-21/1514"/>
    <d v="2021-02-10T00:00:00"/>
    <s v="B.S Retail Solution"/>
    <s v="RP326"/>
    <s v="Rugtek"/>
    <n v="1"/>
    <s v="Delhi"/>
    <x v="4"/>
    <n v="4475"/>
    <s v="NVAR"/>
    <s v="Retail"/>
  </r>
  <r>
    <s v="DL/SS/20-21/1515"/>
    <d v="2021-02-10T00:00:00"/>
    <s v="Mm System"/>
    <s v="TM 3315"/>
    <s v="Posiflex"/>
    <n v="1"/>
    <s v="Delhi"/>
    <x v="5"/>
    <n v="18900"/>
    <s v="NVAR"/>
    <s v="Retail"/>
  </r>
  <r>
    <s v="DL/SS/20-21/1520"/>
    <d v="2021-02-11T00:00:00"/>
    <s v="Coldsmiths Retail Services Pvt. Ltd."/>
    <s v="PS3316+"/>
    <s v="Posiflex"/>
    <n v="1"/>
    <s v="Noida"/>
    <x v="2"/>
    <n v="35200"/>
    <s v="EndCustomer"/>
    <s v="Retail"/>
  </r>
  <r>
    <s v="DL/SS/20-21/1520"/>
    <d v="2021-02-11T00:00:00"/>
    <s v="Coldsmiths Retail Services Pvt. Ltd."/>
    <s v="WIN 10 IoT (EL)"/>
    <s v="Posiflex"/>
    <n v="1"/>
    <s v="Noida"/>
    <x v="2"/>
    <n v="3500"/>
    <s v="EndCustomer"/>
    <s v="Retail"/>
  </r>
  <r>
    <s v="DL/SS/20-21/1520"/>
    <d v="2021-02-11T00:00:00"/>
    <s v="Coldsmiths Retail Services Pvt. Ltd."/>
    <s v="RP 80USE"/>
    <s v="Rugtek"/>
    <n v="1"/>
    <s v="Noida"/>
    <x v="1"/>
    <n v="6500"/>
    <s v="EndCustomer"/>
    <s v="Retail"/>
  </r>
  <r>
    <s v="DL/SS/20-21/1526"/>
    <d v="2021-02-12T00:00:00"/>
    <s v="Silicon Systech &amp; Services Pvt. Ltd."/>
    <s v="XT-4015"/>
    <s v="Posiflex"/>
    <n v="2"/>
    <s v="Delhi"/>
    <x v="2"/>
    <n v="114500"/>
    <s v="AVAR"/>
    <s v="New Partner"/>
  </r>
  <r>
    <s v="DL/SS/20-21/1527"/>
    <d v="2021-02-12T00:00:00"/>
    <s v="Silicon Systech &amp; Services Pvt. Ltd."/>
    <s v="CR-410"/>
    <s v="Rugtek"/>
    <n v="1"/>
    <s v="Delhi"/>
    <x v="1"/>
    <n v="2450"/>
    <s v="AVAR"/>
    <s v="New Partner"/>
  </r>
  <r>
    <s v="DL/SS/20-21/1527"/>
    <d v="2021-02-12T00:00:00"/>
    <s v="Silicon Systech &amp; Services Pvt. Ltd."/>
    <s v="RP 80USE"/>
    <s v="Rugtek"/>
    <n v="2"/>
    <s v="Delhi"/>
    <x v="1"/>
    <n v="13000"/>
    <s v="AVAR"/>
    <s v="New Partner"/>
  </r>
  <r>
    <s v="DL/SS/20-21/1528"/>
    <d v="2021-02-12T00:00:00"/>
    <s v="Keshav Foods"/>
    <s v="XT-4015"/>
    <s v="Posiflex"/>
    <n v="1"/>
    <s v="Delhi"/>
    <x v="5"/>
    <n v="55900"/>
    <s v="EndCustomer"/>
    <s v="Retail"/>
  </r>
  <r>
    <s v="DL/SS/20-21/1528"/>
    <d v="2021-02-12T00:00:00"/>
    <s v="Keshav Foods"/>
    <s v="WIN 10 IoT (VL)"/>
    <s v="Posiflex"/>
    <n v="1"/>
    <s v="Delhi"/>
    <x v="5"/>
    <n v="5250"/>
    <s v="EndCustomer"/>
    <s v="Retail"/>
  </r>
  <r>
    <s v="DL/SS/20-21/1528"/>
    <d v="2021-02-12T00:00:00"/>
    <s v="Keshav Foods"/>
    <s v="RP 80USE"/>
    <s v="Rugtek"/>
    <n v="1"/>
    <s v="Delhi"/>
    <x v="4"/>
    <n v="6500"/>
    <s v="EndCustomer"/>
    <s v="Retail"/>
  </r>
  <r>
    <s v="DL/SS/20-21/1530"/>
    <d v="2021-02-12T00:00:00"/>
    <s v="Ardh Sainik Canteen"/>
    <s v="RP 80USE"/>
    <s v="Rugtek"/>
    <n v="1"/>
    <s v="Tamil Nadu"/>
    <x v="1"/>
    <n v="6500"/>
    <s v="EndCustomer"/>
    <s v="Retail"/>
  </r>
  <r>
    <s v="DL/SS/20-21/1531"/>
    <d v="2021-02-12T00:00:00"/>
    <s v="Ardh Sainik Canteen"/>
    <s v="RP 80USE"/>
    <s v="Rugtek"/>
    <n v="1"/>
    <s v="Lucknow"/>
    <x v="1"/>
    <n v="6500"/>
    <s v="EndCustomer"/>
    <s v="Retail"/>
  </r>
  <r>
    <s v="DL/SS/20-21/1532"/>
    <d v="2021-02-12T00:00:00"/>
    <s v="Ardh Sainik Canteen"/>
    <s v="RP 80USE"/>
    <s v="Rugtek"/>
    <n v="1"/>
    <s v="Bihar"/>
    <x v="1"/>
    <n v="6500"/>
    <s v="EndCustomer"/>
    <s v="Retail"/>
  </r>
  <r>
    <s v="DL/SS/20-21/1532"/>
    <d v="2021-02-12T00:00:00"/>
    <s v="S3 Technologies"/>
    <s v="BP03"/>
    <s v="Rugtek"/>
    <n v="1"/>
    <s v="Delhi"/>
    <x v="1"/>
    <n v="5500"/>
    <s v="PVAR"/>
    <s v="Old Partner"/>
  </r>
  <r>
    <s v="DL/SS/20-21/1533"/>
    <d v="2021-02-12T00:00:00"/>
    <s v="Real Computers"/>
    <s v="RP 80USE"/>
    <s v="Rugtek"/>
    <n v="4"/>
    <s v="Delhi"/>
    <x v="1"/>
    <n v="26000"/>
    <s v="NVAR"/>
    <s v="Retail"/>
  </r>
  <r>
    <s v="DL/SS/20-21/1535"/>
    <d v="2021-02-13T00:00:00"/>
    <s v="Solutions Unlimited"/>
    <s v="RP326"/>
    <s v="Rugtek"/>
    <n v="3"/>
    <s v="Delhi"/>
    <x v="4"/>
    <n v="13425"/>
    <s v="NVAR"/>
    <s v="Retail"/>
  </r>
  <r>
    <s v="DL/SS/20-21/1536"/>
    <d v="2021-02-13T00:00:00"/>
    <s v="Keshav Foods"/>
    <s v="CR-410"/>
    <s v="Rugtek"/>
    <n v="1"/>
    <s v="Delhi"/>
    <x v="4"/>
    <n v="2450"/>
    <s v="EndCustomer"/>
    <s v="Retail"/>
  </r>
  <r>
    <s v="DL/SS/20-21/1537"/>
    <d v="2021-02-13T00:00:00"/>
    <s v="U9 Technology &amp; Services_x000d_"/>
    <s v="CR-410"/>
    <s v="Rugtek"/>
    <n v="2"/>
    <s v="Delhi"/>
    <x v="1"/>
    <n v="4900"/>
    <s v="NVAR"/>
    <s v="Retail"/>
  </r>
  <r>
    <s v="DL/SS/20-21/1539"/>
    <d v="2021-02-13T00:00:00"/>
    <s v="Royal Pos Solutions"/>
    <s v="RP326"/>
    <s v="Rugtek"/>
    <n v="3"/>
    <s v="Delhi"/>
    <x v="1"/>
    <n v="13425"/>
    <s v="NVAR"/>
    <s v="Retail"/>
  </r>
  <r>
    <s v="DL/SS/20-21/1540"/>
    <d v="2021-02-15T00:00:00"/>
    <s v="Infres Methodex Pvt.Ltd."/>
    <s v="RP 80USE"/>
    <s v="Rugtek"/>
    <n v="15"/>
    <s v="Delhi"/>
    <x v="1"/>
    <n v="97500"/>
    <s v="NVAR"/>
    <s v="Retail"/>
  </r>
  <r>
    <s v="DL/SS/20-21/1545"/>
    <d v="2021-02-15T00:00:00"/>
    <s v="Sobha Limited"/>
    <s v="XT-4015"/>
    <s v="Posiflex"/>
    <n v="1"/>
    <s v="Gurgaon"/>
    <x v="5"/>
    <n v="55900"/>
    <s v="EndCustomer"/>
    <s v="Retail"/>
  </r>
  <r>
    <s v="DL/SS/20-21/1545"/>
    <d v="2021-02-15T00:00:00"/>
    <s v="Sobha Limited"/>
    <s v="WIN 10 IoT (VL)"/>
    <s v="Posiflex"/>
    <n v="1"/>
    <s v="Gurgaon"/>
    <x v="5"/>
    <n v="5250"/>
    <s v="EndCustomer"/>
    <s v="Retail"/>
  </r>
  <r>
    <s v="DL/SS/20-21/1545"/>
    <d v="2021-02-15T00:00:00"/>
    <s v="Sobha Limited"/>
    <s v="RP 80USE"/>
    <s v="Rugtek"/>
    <n v="1"/>
    <s v="Gurgaon"/>
    <x v="4"/>
    <n v="6500"/>
    <s v="EndCustomer"/>
    <s v="Retail"/>
  </r>
  <r>
    <s v="DL/SS/20-21/1546"/>
    <d v="2021-02-15T00:00:00"/>
    <s v="Sobha Limited"/>
    <s v="CR-410"/>
    <s v="Rugtek"/>
    <n v="1"/>
    <s v="Gurgaon"/>
    <x v="4"/>
    <n v="2450"/>
    <s v="EndCustomer"/>
    <s v="Retail"/>
  </r>
  <r>
    <s v="DL/SS/20-21/1548"/>
    <d v="2021-02-15T00:00:00"/>
    <s v="Infoaccords Technologies"/>
    <s v="CD3200BT"/>
    <s v="Rugtek"/>
    <n v="15"/>
    <s v="Chandigarh"/>
    <x v="1"/>
    <n v="0"/>
    <s v="RBP"/>
    <s v="Old Partner"/>
  </r>
  <r>
    <s v="DL/SS/20-21/1549"/>
    <d v="2021-02-15T00:00:00"/>
    <s v="B.S Retail Solution"/>
    <s v="RP 80USE"/>
    <s v="Rugtek"/>
    <n v="1"/>
    <s v="Delhi"/>
    <x v="4"/>
    <n v="6500"/>
    <s v="NVAR"/>
    <s v="Retail"/>
  </r>
  <r>
    <s v="DL/SS/20-21/1552"/>
    <d v="2021-02-16T00:00:00"/>
    <s v="It System Solutions"/>
    <s v="XT-4015"/>
    <s v="Posiflex"/>
    <n v="1"/>
    <s v="Delhi"/>
    <x v="5"/>
    <n v="55900"/>
    <s v="NVAR"/>
    <s v="Retail"/>
  </r>
  <r>
    <s v="DL/SS/20-21/1552"/>
    <d v="2021-02-16T00:00:00"/>
    <s v="It System Solutions"/>
    <s v="WIN 10 IoT (VL)"/>
    <s v="Posiflex"/>
    <n v="1"/>
    <s v="Delhi"/>
    <x v="5"/>
    <n v="5250"/>
    <s v="NVAR"/>
    <s v="Retail"/>
  </r>
  <r>
    <s v="DL/SS/20-21/1552"/>
    <d v="2021-02-16T00:00:00"/>
    <s v="It System Solutions"/>
    <s v="RP 80USE"/>
    <s v="Rugtek"/>
    <n v="1"/>
    <s v="Delhi"/>
    <x v="4"/>
    <n v="6500"/>
    <s v="NVAR"/>
    <s v="Retail"/>
  </r>
  <r>
    <s v="DL/SS/20-21/1552"/>
    <d v="2021-02-16T00:00:00"/>
    <s v="It System Solutions"/>
    <s v="CR-410"/>
    <s v="Rugtek"/>
    <n v="1"/>
    <s v="Delhi"/>
    <x v="4"/>
    <n v="2450"/>
    <s v="NVAR"/>
    <s v="Retail"/>
  </r>
  <r>
    <s v="DL/SS/20-21/1555"/>
    <d v="2021-02-16T00:00:00"/>
    <s v="Romio Technologies Pvt Ltd."/>
    <s v="RP 80USE"/>
    <s v="Rugtek"/>
    <n v="1"/>
    <s v="Delhi"/>
    <x v="4"/>
    <n v="6500"/>
    <s v="NVAR"/>
    <s v="Retail"/>
  </r>
  <r>
    <s v="DL/SS/20-21/1556"/>
    <d v="2021-02-16T00:00:00"/>
    <s v="Radisson Hotel Kandla"/>
    <s v="XT-4015"/>
    <s v="Posiflex"/>
    <n v="9"/>
    <s v="Gujrat"/>
    <x v="5"/>
    <n v="483300"/>
    <s v="EndCustomer"/>
    <s v="Retail"/>
  </r>
  <r>
    <s v="DL/SS/20-21/1556"/>
    <d v="2021-02-16T00:00:00"/>
    <s v="Radisson Hotel Kandla"/>
    <s v="CR-410"/>
    <s v="Rugtek"/>
    <n v="9"/>
    <s v="Gujrat"/>
    <x v="4"/>
    <n v="22050"/>
    <s v="EndCustomer"/>
    <s v="Retail"/>
  </r>
  <r>
    <s v="DL/SS/20-21/1558"/>
    <d v="2021-02-17T00:00:00"/>
    <s v="Dhiman Services"/>
    <s v="RP 80USE"/>
    <s v="Rugtek"/>
    <n v="1"/>
    <s v="Faridabad"/>
    <x v="1"/>
    <n v="6500"/>
    <s v="EndCustomer"/>
    <s v="Retail"/>
  </r>
  <r>
    <s v="DL/SS/20-21/1559"/>
    <d v="2021-02-17T00:00:00"/>
    <s v="B.S Retail Solution"/>
    <s v="RP 80USE"/>
    <s v="Rugtek"/>
    <n v="1"/>
    <s v="Delhi"/>
    <x v="4"/>
    <n v="6500"/>
    <s v="NVAR"/>
    <s v="Retail"/>
  </r>
  <r>
    <s v="DL/SS/20-21/1560"/>
    <d v="2021-02-17T00:00:00"/>
    <s v="S3 Technologies"/>
    <s v="RP326"/>
    <s v="Rugtek"/>
    <n v="24"/>
    <s v="Delhi"/>
    <x v="1"/>
    <n v="107400"/>
    <s v="PVAR"/>
    <s v="Old Partner"/>
  </r>
  <r>
    <s v="DL/SS/20-21/1563"/>
    <d v="2021-02-18T00:00:00"/>
    <s v="Inspired Technologies Pvt Ltd"/>
    <s v="RP326"/>
    <s v="Rugtek"/>
    <n v="6"/>
    <s v="Delhi"/>
    <x v="1"/>
    <n v="26850"/>
    <s v="NVAR"/>
    <s v="Retail"/>
  </r>
  <r>
    <s v="DL/SS/20-21/1564"/>
    <d v="2021-02-18T00:00:00"/>
    <s v="Broadway Infotech Pvt. Ltd."/>
    <s v="LS 3000R"/>
    <s v="Rugtek"/>
    <n v="5"/>
    <s v="Delhi"/>
    <x v="1"/>
    <n v="6250"/>
    <s v="PVAR"/>
    <s v="New Partner"/>
  </r>
  <r>
    <s v="DL/SS/20-21/1566"/>
    <d v="2021-02-18T00:00:00"/>
    <s v="Megrez Foods And Beverages Pvt Ltd"/>
    <s v="SA-105"/>
    <s v="Posiflex"/>
    <n v="1"/>
    <s v="Delhi"/>
    <x v="2"/>
    <n v="2250"/>
    <s v="EndCustomer"/>
    <s v="Retail"/>
  </r>
  <r>
    <s v="DL/SS/20-21/1570"/>
    <d v="2021-02-18T00:00:00"/>
    <s v="Romio Technologies Pvt Ltd."/>
    <s v="RP326"/>
    <s v="Rugtek"/>
    <n v="5"/>
    <s v="Delhi"/>
    <x v="4"/>
    <n v="22375"/>
    <s v="NVAR"/>
    <s v="Retail"/>
  </r>
  <r>
    <s v="DL/SS/20-21/1572"/>
    <d v="2021-02-19T00:00:00"/>
    <s v="Metro Infrasys  Pvt Ltd"/>
    <s v="KB-6600"/>
    <s v="Posiflex"/>
    <n v="18"/>
    <s v="Gurgaon"/>
    <x v="3"/>
    <n v="1749600"/>
    <s v="EndCustomer"/>
    <s v="Retail"/>
  </r>
  <r>
    <s v="DL/SS/20-21/1574"/>
    <d v="2021-02-19T00:00:00"/>
    <s v="Microchip Infotech Systems Pvt. Ltd."/>
    <s v="XT 5317"/>
    <s v="Posiflex"/>
    <n v="2"/>
    <s v="Delhi"/>
    <x v="3"/>
    <n v="194400"/>
    <s v="NVAR"/>
    <s v="Retail"/>
  </r>
  <r>
    <s v="DL/SS/20-21/1574"/>
    <d v="2021-02-19T00:00:00"/>
    <s v="Microchip Infotech Systems Pvt. Ltd."/>
    <s v="PD 350"/>
    <s v="Posiflex"/>
    <n v="1"/>
    <s v="Delhi"/>
    <x v="3"/>
    <n v="3250"/>
    <s v="NVAR"/>
    <s v="Retail"/>
  </r>
  <r>
    <s v="DL/SS/20-21/1574"/>
    <d v="2021-02-19T00:00:00"/>
    <s v="Microchip Infotech Systems Pvt. Ltd."/>
    <s v="CR-4000"/>
    <s v="Posiflex"/>
    <n v="2"/>
    <s v="Delhi"/>
    <x v="3"/>
    <n v="8400"/>
    <s v="NVAR"/>
    <s v="Retail"/>
  </r>
  <r>
    <s v="DL/SS/20-21/1576"/>
    <d v="2021-02-19T00:00:00"/>
    <s v="Vanshika It Care Solution_x000d__x000a__x000d__x000a_"/>
    <s v="RP326"/>
    <s v="Rugtek"/>
    <n v="2"/>
    <s v="Dehradun"/>
    <x v="1"/>
    <n v="8950"/>
    <s v="NVAR"/>
    <s v="Retail"/>
  </r>
  <r>
    <s v="DL/SS/20-21/1577"/>
    <d v="2021-02-19T00:00:00"/>
    <s v="Nishkars Food'S &amp; Nourishments Private Limited"/>
    <s v="CR-410"/>
    <s v="Rugtek"/>
    <n v="1"/>
    <s v="Allahbad"/>
    <x v="0"/>
    <n v="2450"/>
    <s v="EndCustomer"/>
    <s v="Retail"/>
  </r>
  <r>
    <s v="DL/SS/20-21/1578"/>
    <d v="2021-02-19T00:00:00"/>
    <s v="One Pos Retail Solutions Pvt Ltd-Ap"/>
    <s v="RP 80USE"/>
    <s v="Rugtek"/>
    <n v="1"/>
    <s v="Andhra Pradesh"/>
    <x v="4"/>
    <n v="6500"/>
    <s v="AVAR"/>
    <s v="New Partner"/>
  </r>
  <r>
    <s v="DL/SS/20-21/1578"/>
    <d v="2021-02-19T00:00:00"/>
    <s v="One Pos Retail Solutions Pvt Ltd-Ap"/>
    <s v="PP8800"/>
    <s v="Posiflex"/>
    <n v="1"/>
    <s v="Andhra Pradesh"/>
    <x v="5"/>
    <n v="8700"/>
    <s v="AVAR"/>
    <s v="New Partner"/>
  </r>
  <r>
    <s v="DL/SS/20-21/1584"/>
    <d v="2021-02-20T00:00:00"/>
    <s v="Infoaccords Technologies"/>
    <s v="RP 80USE"/>
    <s v="Rugtek"/>
    <n v="15"/>
    <s v="Chandigarh"/>
    <x v="1"/>
    <n v="0"/>
    <s v="RBP"/>
    <s v="Old Partner"/>
  </r>
  <r>
    <s v="DL/SS/20-21/1585"/>
    <d v="2021-02-20T00:00:00"/>
    <s v="Sandeep-Pp"/>
    <s v="RP326"/>
    <s v="Rugtek"/>
    <n v="2"/>
    <s v="Delhi"/>
    <x v="1"/>
    <n v="8950"/>
    <s v="EndCustomer"/>
    <s v="Retail"/>
  </r>
  <r>
    <s v="DL/SS/20-21/1586"/>
    <d v="2021-02-22T00:00:00"/>
    <s v="Coldsmiths Retail Services Pvt. Ltd."/>
    <s v="PS3316+"/>
    <s v="Posiflex"/>
    <n v="1"/>
    <s v="Noida"/>
    <x v="2"/>
    <n v="35200"/>
    <s v="EndCustomer"/>
    <s v="Retail"/>
  </r>
  <r>
    <s v="DL/SS/20-21/1586"/>
    <d v="2021-02-22T00:00:00"/>
    <s v="Coldsmiths Retail Services Pvt. Ltd."/>
    <s v="WIN 10 IoT (EL)"/>
    <s v="Posiflex"/>
    <n v="1"/>
    <s v="Noida"/>
    <x v="2"/>
    <n v="3500"/>
    <s v="EndCustomer"/>
    <s v="Retail"/>
  </r>
  <r>
    <s v="DL/SS/20-21/1586"/>
    <d v="2021-02-22T00:00:00"/>
    <s v="Coldsmiths Retail Services Pvt. Ltd."/>
    <s v="RP 80USE"/>
    <s v="Rugtek"/>
    <n v="1"/>
    <s v="Noida"/>
    <x v="1"/>
    <n v="6500"/>
    <s v="EndCustomer"/>
    <s v="Retail"/>
  </r>
  <r>
    <s v="DL/SS/20-21/1590"/>
    <d v="2021-02-22T00:00:00"/>
    <s v="Inspired Technologies Pvt Ltd"/>
    <s v="PS3316+"/>
    <s v="Posiflex"/>
    <n v="5"/>
    <s v="Delhi"/>
    <x v="2"/>
    <n v="176000"/>
    <s v="NVAR"/>
    <s v="Retail"/>
  </r>
  <r>
    <s v="DL/SS/20-21/1591"/>
    <d v="2021-02-22T00:00:00"/>
    <s v="S3 Technologies"/>
    <s v="PS3316+"/>
    <s v="Posiflex"/>
    <n v="5"/>
    <s v="Delhi"/>
    <x v="5"/>
    <n v="176000"/>
    <s v="PVAR"/>
    <s v="Old Partner"/>
  </r>
  <r>
    <s v="DL/SS/20-21/1592"/>
    <d v="2021-02-22T00:00:00"/>
    <s v="Real Computers"/>
    <s v="PS3316+"/>
    <s v="Posiflex"/>
    <n v="1"/>
    <s v="Delhi"/>
    <x v="2"/>
    <n v="35200"/>
    <s v="NVAR"/>
    <s v="Retail"/>
  </r>
  <r>
    <s v="DL/SS/20-21/1593"/>
    <d v="2021-02-22T00:00:00"/>
    <s v="Infinity Solutions"/>
    <s v="PS3316+"/>
    <s v="Posiflex"/>
    <n v="2"/>
    <s v="Jaipur"/>
    <x v="6"/>
    <n v="70400"/>
    <s v="PVAR"/>
    <s v="Old Partner"/>
  </r>
  <r>
    <s v="DL/SS/20-21/1593"/>
    <d v="2021-02-22T00:00:00"/>
    <s v="Infinity Solutions"/>
    <s v="WIN 10 IoT (EL)"/>
    <s v="Posiflex"/>
    <n v="1"/>
    <s v="Jaipur"/>
    <x v="6"/>
    <n v="3500"/>
    <s v="PVAR"/>
    <s v="Old Partner"/>
  </r>
  <r>
    <s v="DL/SS/20-21/1593"/>
    <d v="2021-02-22T00:00:00"/>
    <s v="Infinity Solutions"/>
    <s v="PP8800"/>
    <s v="Posiflex"/>
    <n v="2"/>
    <s v="Jaipur"/>
    <x v="6"/>
    <n v="17400"/>
    <s v="PVAR"/>
    <s v="Old Partner"/>
  </r>
  <r>
    <s v="DL/SS/20-21/1594"/>
    <d v="2021-02-22T00:00:00"/>
    <s v="Sardar-Model Town"/>
    <s v="PS3316+"/>
    <s v="Posiflex"/>
    <n v="1"/>
    <s v="Delhi"/>
    <x v="5"/>
    <n v="35200"/>
    <s v="EndCustomer"/>
    <s v="Retail"/>
  </r>
  <r>
    <s v="DL/SS/20-21/1595"/>
    <d v="2021-02-22T00:00:00"/>
    <s v="Techmax Services"/>
    <s v="PS3316+"/>
    <s v="Posiflex"/>
    <n v="1"/>
    <s v="Delhi"/>
    <x v="2"/>
    <n v="35200"/>
    <s v="EndCustomer"/>
    <s v="Retail"/>
  </r>
  <r>
    <s v="DL/SS/20-21/1595"/>
    <d v="2021-02-22T00:00:00"/>
    <s v="Techmax Services"/>
    <s v="WIN 10 IoT (EL)"/>
    <s v="Posiflex"/>
    <n v="1"/>
    <s v="Delhi"/>
    <x v="2"/>
    <n v="3500"/>
    <s v="EndCustomer"/>
    <s v="Retail"/>
  </r>
  <r>
    <s v="DL/SS/20-21/1595"/>
    <d v="2021-02-22T00:00:00"/>
    <s v="Techmax Services"/>
    <s v="RP 80USE"/>
    <s v="Rugtek"/>
    <n v="1"/>
    <s v="Delhi"/>
    <x v="1"/>
    <n v="6500"/>
    <s v="EndCustomer"/>
    <s v="Retail"/>
  </r>
  <r>
    <s v="DL/SS/20-21/1595"/>
    <d v="2021-02-22T00:00:00"/>
    <s v="Techmax Services"/>
    <s v="CR-410"/>
    <s v="Rugtek"/>
    <n v="1"/>
    <s v="Delhi"/>
    <x v="1"/>
    <n v="2450"/>
    <s v="EndCustomer"/>
    <s v="Retail"/>
  </r>
  <r>
    <s v="DL/SS/20-21/1599"/>
    <d v="2021-02-23T00:00:00"/>
    <s v="Jubilant Foodworks Limited"/>
    <s v="LM3210"/>
    <s v="Posiflex"/>
    <n v="49"/>
    <s v="Delhi"/>
    <x v="3"/>
    <n v="441000"/>
    <s v="EndCustomer"/>
    <s v="Retail"/>
  </r>
  <r>
    <s v="DL/SS/20-21/1599"/>
    <d v="2021-02-23T00:00:00"/>
    <s v="Jubilant Foodworks Limited"/>
    <s v="PS3316+"/>
    <s v="Posiflex"/>
    <n v="49"/>
    <s v="Delhi"/>
    <x v="3"/>
    <n v="1697850"/>
    <s v="EndCustomer"/>
    <s v="Retail"/>
  </r>
  <r>
    <s v="DL/SS/20-21/1601"/>
    <d v="2021-02-23T00:00:00"/>
    <s v="Microchip Infotech Systems Pvt. Ltd."/>
    <s v="PD 350"/>
    <s v="Posiflex"/>
    <n v="1"/>
    <s v="Delhi"/>
    <x v="3"/>
    <n v="3250"/>
    <s v="NVAR"/>
    <s v="Retail"/>
  </r>
  <r>
    <s v="DL/SS/20-21/1603"/>
    <d v="2021-02-23T00:00:00"/>
    <s v="Ardh Sainik Canteen"/>
    <s v="RP 80USE"/>
    <s v="Rugtek"/>
    <n v="1"/>
    <s v="Mathura"/>
    <x v="1"/>
    <n v="6500"/>
    <s v="EndCustomer"/>
    <s v="Retail"/>
  </r>
  <r>
    <s v="DL/SS/20-21/1604"/>
    <d v="2021-02-23T00:00:00"/>
    <s v="Ardh Sainik Canteen"/>
    <s v="RP 80USE"/>
    <s v="Rugtek"/>
    <n v="1"/>
    <s v="Mathura"/>
    <x v="1"/>
    <n v="6500"/>
    <s v="EndCustomer"/>
    <s v="Retail"/>
  </r>
  <r>
    <s v="DL/SS/20-21/1606"/>
    <d v="2021-02-23T00:00:00"/>
    <s v="Romio Technologies Pvt Ltd."/>
    <s v="CR-410"/>
    <s v="Rugtek"/>
    <n v="1"/>
    <s v="Delhi"/>
    <x v="4"/>
    <n v="2450"/>
    <s v="NVAR"/>
    <s v="Retail"/>
  </r>
  <r>
    <s v="DL/SS/20-21/1607"/>
    <d v="2021-02-23T00:00:00"/>
    <s v="Vardhman Computronix"/>
    <s v="CD3200BT"/>
    <s v="Rugtek"/>
    <n v="1"/>
    <s v="Delhi"/>
    <x v="1"/>
    <n v="4100"/>
    <s v="NVAR"/>
    <s v="Retail"/>
  </r>
  <r>
    <s v="DL/SS/20-21/1610"/>
    <d v="2021-02-24T00:00:00"/>
    <s v="Tecsidel India Private Limited"/>
    <s v="KB-6600"/>
    <s v="Posiflex"/>
    <n v="16"/>
    <s v="Gurgaon"/>
    <x v="3"/>
    <n v="75168"/>
    <s v="EndCustomer"/>
    <s v="Retail"/>
  </r>
  <r>
    <s v="DL/SS/20-21/1610"/>
    <d v="2021-02-24T00:00:00"/>
    <s v="Tecsidel India Private Limited"/>
    <s v="CR-410"/>
    <s v="Rugtek"/>
    <n v="16"/>
    <s v="Gurgaon"/>
    <x v="7"/>
    <n v="39200"/>
    <s v="EndCustomer"/>
    <s v="Retail"/>
  </r>
  <r>
    <s v="DL/SS/20-21/1611"/>
    <d v="2021-02-24T00:00:00"/>
    <s v="Tecsidel India Private Limited"/>
    <s v="KB-6600"/>
    <s v="Posiflex"/>
    <n v="16"/>
    <s v="Gurgaon"/>
    <x v="3"/>
    <n v="75168"/>
    <s v="EndCustomer"/>
    <s v="Retail"/>
  </r>
  <r>
    <s v="DL/SS/20-21/1611"/>
    <d v="2021-02-24T00:00:00"/>
    <s v="Tecsidel India Private Limited"/>
    <s v="CR-410"/>
    <s v="Rugtek"/>
    <n v="16"/>
    <s v="Gurgaon"/>
    <x v="7"/>
    <n v="39200"/>
    <s v="EndCustomer"/>
    <s v="Retail"/>
  </r>
  <r>
    <s v="DL/SS/20-21/1614"/>
    <d v="2021-02-24T00:00:00"/>
    <s v="Nando'S Karnataka Restaurants Private Limited"/>
    <s v="RP 80USE"/>
    <s v="Rugtek"/>
    <n v="2"/>
    <s v="Chandigarh"/>
    <x v="1"/>
    <n v="13000"/>
    <s v="EndCustomer"/>
    <s v="Retail"/>
  </r>
  <r>
    <s v="DL/SS/20-21/1615"/>
    <d v="2021-02-24T00:00:00"/>
    <s v="Sparktek Systems Pvt. Ltd."/>
    <s v="XT-4015"/>
    <s v="Posiflex"/>
    <n v="1"/>
    <s v="Delhi"/>
    <x v="5"/>
    <n v="55900"/>
    <s v="PVAR"/>
    <s v="Old Partner"/>
  </r>
  <r>
    <s v="DL/SS/20-21/1615"/>
    <d v="2021-02-24T00:00:00"/>
    <s v="Sparktek Systems Pvt. Ltd."/>
    <s v="WIN 10 IoT (VL)"/>
    <s v="Posiflex"/>
    <n v="1"/>
    <s v="Delhi"/>
    <x v="5"/>
    <n v="5250"/>
    <s v="PVAR"/>
    <s v="Old Partner"/>
  </r>
  <r>
    <s v="DL/SS/20-21/1615"/>
    <d v="2021-02-24T00:00:00"/>
    <s v="Sparktek Systems Pvt. Ltd."/>
    <s v="RP 80USE"/>
    <s v="Rugtek"/>
    <n v="1"/>
    <s v="Delhi"/>
    <x v="4"/>
    <n v="6500"/>
    <s v="PVAR"/>
    <s v="Old Partner"/>
  </r>
  <r>
    <s v="DL/SS/20-21/1616"/>
    <d v="2021-02-24T00:00:00"/>
    <s v="S3 Technologies"/>
    <s v="RP 80USE"/>
    <s v="Rugtek"/>
    <n v="6"/>
    <s v="Delhi"/>
    <x v="1"/>
    <n v="39000"/>
    <s v="PVAR"/>
    <s v="Old Partner"/>
  </r>
  <r>
    <s v="DL/SS/20-21/1618"/>
    <d v="2021-02-24T00:00:00"/>
    <s v="Ardh Sainik Canteen"/>
    <s v="RP 80USE"/>
    <s v="Rugtek"/>
    <n v="1"/>
    <s v="Aligarh"/>
    <x v="1"/>
    <n v="6500"/>
    <s v="EndCustomer"/>
    <s v="Retail"/>
  </r>
  <r>
    <s v="DL/SS/20-21/1619"/>
    <d v="2021-02-25T00:00:00"/>
    <s v="Connaught Plaza Restaurants Pvt Ltd"/>
    <s v="TM 3315"/>
    <s v="Posiflex"/>
    <n v="2"/>
    <s v="Noida"/>
    <x v="3"/>
    <n v="39000"/>
    <s v="EndCustomer"/>
    <s v="Retail"/>
  </r>
  <r>
    <s v="DL/SS/20-21/1620"/>
    <d v="2021-02-25T00:00:00"/>
    <s v="Connaught Plaza Restaurants Pvt Ltd"/>
    <s v="TM 3315"/>
    <s v="Posiflex"/>
    <n v="2"/>
    <s v="Noida"/>
    <x v="3"/>
    <n v="39000"/>
    <s v="EndCustomer"/>
    <s v="Retail"/>
  </r>
  <r>
    <s v="DL/SS/20-21/1623"/>
    <d v="2021-02-25T00:00:00"/>
    <s v="Kanwal Provision Store"/>
    <s v="RP 80USE"/>
    <s v="Rugtek"/>
    <n v="3"/>
    <s v="Rajasthan"/>
    <x v="0"/>
    <n v="19500"/>
    <s v="EndCustomer"/>
    <s v="Retail"/>
  </r>
  <r>
    <s v="DL/SS/20-21/1623"/>
    <d v="2021-02-25T00:00:00"/>
    <s v="Kanwal Provision Store"/>
    <s v="XT-4015"/>
    <s v="Posiflex"/>
    <n v="1"/>
    <s v="Rajasthan"/>
    <x v="6"/>
    <n v="55900"/>
    <s v="EndCustomer"/>
    <s v="Retail"/>
  </r>
  <r>
    <s v="DL/SS/20-21/1625"/>
    <d v="2021-02-26T00:00:00"/>
    <s v="Infinity Solutions"/>
    <s v="RP326"/>
    <s v="Rugtek"/>
    <n v="32"/>
    <s v="Jaipur"/>
    <x v="0"/>
    <n v="143200"/>
    <s v="PVAR"/>
    <s v="Old Partner"/>
  </r>
  <r>
    <s v="DL/SS/20-21/1625"/>
    <d v="2021-02-26T00:00:00"/>
    <s v="Infinity Solutions"/>
    <s v="CR-410"/>
    <s v="Rugtek"/>
    <n v="10"/>
    <s v="Jaipur"/>
    <x v="0"/>
    <n v="24500"/>
    <s v="PVAR"/>
    <s v="Old Partner"/>
  </r>
  <r>
    <s v="DL/SS/20-21/1625"/>
    <d v="2021-02-26T00:00:00"/>
    <s v="Infinity Solutions"/>
    <s v="CD3200BT"/>
    <s v="Rugtek"/>
    <n v="20"/>
    <s v="Jaipur"/>
    <x v="0"/>
    <n v="82000"/>
    <s v="PVAR"/>
    <s v="Old Partner"/>
  </r>
  <r>
    <s v="DL/SS/20-21/1625"/>
    <d v="2021-02-26T00:00:00"/>
    <s v="Infinity Solutions"/>
    <s v="LS 3000R"/>
    <s v="Rugtek"/>
    <n v="50"/>
    <s v="Jaipur"/>
    <x v="0"/>
    <n v="62500"/>
    <s v="PVAR"/>
    <s v="Old Partner"/>
  </r>
  <r>
    <s v="DL/SS/20-21/1626"/>
    <d v="2021-02-26T00:00:00"/>
    <s v="Tycoon Technologies"/>
    <s v="RP326"/>
    <s v="Rugtek"/>
    <n v="8"/>
    <s v="Jaipur"/>
    <x v="0"/>
    <n v="35800"/>
    <s v="NVAR"/>
    <s v="Retail"/>
  </r>
  <r>
    <s v="DL/SS/20-21/1626"/>
    <d v="2021-02-26T00:00:00"/>
    <s v="Tycoon Technologies"/>
    <s v="LS 3000R"/>
    <s v="Rugtek"/>
    <n v="5"/>
    <s v="Jaipur"/>
    <x v="0"/>
    <n v="6250"/>
    <s v="NVAR"/>
    <s v="Retail"/>
  </r>
  <r>
    <s v="DL/SS/20-21/1627"/>
    <d v="2021-02-26T00:00:00"/>
    <s v="The Computer Point"/>
    <s v="RP326"/>
    <s v="Rugtek"/>
    <n v="24"/>
    <s v="Varanasi"/>
    <x v="0"/>
    <n v="107400"/>
    <s v="PVAR"/>
    <s v="Old Partner"/>
  </r>
  <r>
    <s v="DL/SS/20-21/1627"/>
    <d v="2021-02-26T00:00:00"/>
    <s v="The Computer Point"/>
    <s v="CR-410"/>
    <s v="Rugtek"/>
    <n v="2"/>
    <s v="Varanasi"/>
    <x v="0"/>
    <n v="4900"/>
    <s v="PVAR"/>
    <s v="Old Partner"/>
  </r>
  <r>
    <s v="DL/SS/20-21/1627"/>
    <d v="2021-02-26T00:00:00"/>
    <s v="The Computer Point"/>
    <s v="CD3200BT"/>
    <s v="Rugtek"/>
    <n v="10"/>
    <s v="Varanasi"/>
    <x v="0"/>
    <n v="41000"/>
    <s v="PVAR"/>
    <s v="Old Partner"/>
  </r>
  <r>
    <s v="DL/SS/20-21/1628"/>
    <d v="2021-02-26T00:00:00"/>
    <s v="K.N Computers"/>
    <s v="RP326"/>
    <s v="Rugtek"/>
    <n v="6"/>
    <s v="Jaipur"/>
    <x v="0"/>
    <n v="26850"/>
    <s v="PVAR"/>
    <s v="Old Partner"/>
  </r>
  <r>
    <s v="DL/SS/20-21/1628"/>
    <d v="2021-02-26T00:00:00"/>
    <s v="K.N Computers"/>
    <s v="CD3200BT"/>
    <s v="Rugtek"/>
    <n v="2"/>
    <s v="Jaipur"/>
    <x v="0"/>
    <n v="8200"/>
    <s v="PVAR"/>
    <s v="Old Partner"/>
  </r>
  <r>
    <s v="DL/SS/20-21/1628"/>
    <d v="2021-02-26T00:00:00"/>
    <s v="K.N Computers"/>
    <s v="CR-410"/>
    <s v="Rugtek"/>
    <n v="3"/>
    <s v="Jaipur"/>
    <x v="0"/>
    <n v="7350"/>
    <s v="PVAR"/>
    <s v="Old Partner"/>
  </r>
  <r>
    <s v="DL/SS/20-21/1628"/>
    <d v="2021-02-26T00:00:00"/>
    <s v="K.N Computers"/>
    <s v="LS 3000R"/>
    <s v="Rugtek"/>
    <n v="5"/>
    <s v="Jaipur"/>
    <x v="0"/>
    <n v="6250"/>
    <s v="PVAR"/>
    <s v="Old Partner"/>
  </r>
  <r>
    <s v="DL/SS/20-21/1629"/>
    <d v="2021-02-26T00:00:00"/>
    <s v="K.N Computers"/>
    <s v="RP326"/>
    <s v="Rugtek"/>
    <n v="2"/>
    <s v="Jaipur"/>
    <x v="0"/>
    <n v="8950"/>
    <s v="PVAR"/>
    <s v="Old Partner"/>
  </r>
  <r>
    <s v="DL/SS/20-21/1630"/>
    <d v="2021-02-27T00:00:00"/>
    <s v="Manjeera Hospitality (Rajahmundry) Private Limited"/>
    <s v="XT-4015"/>
    <s v="Posiflex"/>
    <n v="2"/>
    <s v="Andhra Pradesh"/>
    <x v="5"/>
    <n v="115000"/>
    <s v="EndCustomer"/>
    <s v="Retail"/>
  </r>
  <r>
    <s v="DL/SS/20-21/1630"/>
    <d v="2021-02-27T00:00:00"/>
    <s v="Manjeera Hospitality (Rajahmundry) Private Limited"/>
    <s v="WIN 10 IoT (VL)"/>
    <s v="Posiflex"/>
    <n v="2"/>
    <s v="Andhra Pradesh"/>
    <x v="5"/>
    <n v="10500"/>
    <s v="EndCustomer"/>
    <s v="Retail"/>
  </r>
  <r>
    <s v="DL/SS/20-21/1632"/>
    <d v="2021-02-27T00:00:00"/>
    <s v="Infinity Solutions"/>
    <s v="PP8800"/>
    <s v="Posiflex"/>
    <n v="1"/>
    <s v="Jaipur"/>
    <x v="6"/>
    <n v="8700"/>
    <s v="PVAR"/>
    <s v="Old Partner"/>
  </r>
  <r>
    <s v="DL/SS/20-21/1636"/>
    <d v="2021-02-27T00:00:00"/>
    <s v="Dhiman Services"/>
    <s v="RP326"/>
    <s v="Rugtek"/>
    <n v="4"/>
    <s v="Faridabad"/>
    <x v="1"/>
    <n v="17900"/>
    <s v="EndCustomer"/>
    <s v="Retail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">
  <r>
    <n v="16075"/>
    <d v="2021-03-08T00:00:00"/>
    <s v="Universal Technologies"/>
    <s v="LS3000R"/>
    <s v="Rugtek"/>
    <n v="5"/>
    <s v="Mundgod"/>
    <x v="0"/>
    <n v="6250"/>
    <s v="NVAR"/>
    <s v="Retail"/>
  </r>
  <r>
    <n v="16133"/>
    <d v="2021-03-09T00:00:00"/>
    <s v="Vijay Enterprises"/>
    <s v="LS3000R"/>
    <s v="Rugtek"/>
    <n v="1"/>
    <s v="Koppal"/>
    <x v="0"/>
    <n v="1250"/>
    <s v="NVAR"/>
    <s v="Retail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02">
  <r>
    <s v="QB20INV1093"/>
    <d v="2021-01-06T00:00:00"/>
    <n v="321018988"/>
    <d v="2021-01-05T00:00:00"/>
    <x v="0"/>
    <s v="Kolkata"/>
    <s v="More Retail Private Limited"/>
    <s v="Eda51-0-b623sogek"/>
    <s v="Metrologic"/>
    <n v="2"/>
    <n v="26500"/>
    <n v="53000"/>
    <s v="End Customer"/>
  </r>
  <r>
    <s v="QB20INV1094"/>
    <d v="2021-01-07T00:00:00"/>
    <s v="GPH-0896"/>
    <d v="2020-11-27T00:00:00"/>
    <x v="0"/>
    <s v="Vasai"/>
    <s v="Bartech Data Systems Pvt Ltd"/>
    <s v="851-061-502"/>
    <s v="Intermec"/>
    <n v="1"/>
    <n v="29200"/>
    <n v="29200"/>
    <s v="NVAR"/>
  </r>
  <r>
    <s v="QB20INV1095"/>
    <d v="2021-01-07T00:00:00"/>
    <s v="Mai Confirmation"/>
    <d v="2021-01-06T00:00:00"/>
    <x v="1"/>
    <s v="Deharadun"/>
    <s v="Chai Sutta Bar Trading Pvt Ltd"/>
    <s v="Wifi dongle xt-2614/hs-2410a"/>
    <s v="Posiflex"/>
    <n v="1"/>
    <n v="0"/>
    <n v="0"/>
    <s v="EndCustomer"/>
  </r>
  <r>
    <s v="QB20INV1095"/>
    <d v="2021-01-07T00:00:00"/>
    <s v="Mai Confirmation"/>
    <d v="2021-01-06T00:00:00"/>
    <x v="1"/>
    <s v="Deharadun"/>
    <s v="Chai Sutta Bar Trading Pvt Ltd"/>
    <s v="2&quot;x18 mtrs thermal roll"/>
    <s v="Others"/>
    <n v="150"/>
    <n v="13.33"/>
    <n v="1999.5"/>
    <s v="EndCustomer"/>
  </r>
  <r>
    <s v="QB20INV1095"/>
    <d v="2021-01-07T00:00:00"/>
    <s v="Mai Confirmation"/>
    <d v="2021-01-06T00:00:00"/>
    <x v="1"/>
    <s v="Deharadun"/>
    <s v="Chai Sutta Bar Trading Pvt Ltd"/>
    <s v="Customized  software"/>
    <s v="Others"/>
    <n v="1"/>
    <n v="4500"/>
    <n v="4500"/>
    <s v="EndCustomer"/>
  </r>
  <r>
    <s v="QB20INV1096"/>
    <d v="2021-01-07T00:00:00"/>
    <s v="Mail Confiramtion"/>
    <d v="2021-01-05T00:00:00"/>
    <x v="1"/>
    <s v="Mumbai"/>
    <s v="Chai Sutta Bar Trading Pvt Ltd"/>
    <s v="Wifi dongle xt-2614/hs-2410a"/>
    <s v="Posiflex"/>
    <n v="1"/>
    <n v="0"/>
    <n v="0"/>
    <s v="EndCustomer"/>
  </r>
  <r>
    <s v="QB20INV1096"/>
    <d v="2021-01-07T00:00:00"/>
    <s v="Mail Confiramtion"/>
    <d v="2021-01-05T00:00:00"/>
    <x v="1"/>
    <s v="Mumbai"/>
    <s v="Chai Sutta Bar Trading Pvt Ltd"/>
    <s v="2&quot;x18 mtrs thermal roll"/>
    <s v="Others"/>
    <n v="150"/>
    <n v="13.33"/>
    <n v="1999.5"/>
    <s v="EndCustomer"/>
  </r>
  <r>
    <s v="QB20INV1096"/>
    <d v="2021-01-07T00:00:00"/>
    <s v="Mail Confiramtion"/>
    <d v="2021-01-05T00:00:00"/>
    <x v="1"/>
    <s v="Mumbai"/>
    <s v="Chai Sutta Bar Trading Pvt Ltd"/>
    <s v="Customized  software"/>
    <s v="Others"/>
    <n v="1"/>
    <n v="4500"/>
    <n v="4500"/>
    <s v="EndCustomer"/>
  </r>
  <r>
    <s v="QB20INV1097"/>
    <d v="2021-01-07T00:00:00"/>
    <s v="GPH-0896"/>
    <d v="2020-11-27T00:00:00"/>
    <x v="0"/>
    <s v="Palghar"/>
    <s v="Bartech Data Systems Pvt Ltd"/>
    <s v="851-061-502"/>
    <s v="Intermec"/>
    <n v="1"/>
    <n v="2920"/>
    <n v="2920"/>
    <s v="NVAR"/>
  </r>
  <r>
    <s v="QB20INV1098"/>
    <d v="2021-01-07T00:00:00"/>
    <s v="Mai Confirmation"/>
    <d v="2021-01-07T00:00:00"/>
    <x v="1"/>
    <s v="Hyderabad"/>
    <s v="Chai Sutta Bar Trading Pvt Ltd"/>
    <s v="2&quot;x18 mtrs thermal roll"/>
    <s v="Others"/>
    <n v="150"/>
    <n v="13.33"/>
    <n v="1999.5"/>
    <s v="EndCustomer"/>
  </r>
  <r>
    <s v="QB20INV1098"/>
    <d v="2021-01-07T00:00:00"/>
    <s v="Mai Confirmation"/>
    <d v="2021-01-07T00:00:00"/>
    <x v="1"/>
    <s v="Hyderabad"/>
    <s v="Chai Sutta Bar Trading Pvt Ltd"/>
    <s v="Cr-205-rj"/>
    <s v="Kasrow"/>
    <n v="1"/>
    <n v="4238"/>
    <n v="4238"/>
    <s v="EndCustomer"/>
  </r>
  <r>
    <s v="QB20INV1098"/>
    <d v="2021-01-07T00:00:00"/>
    <s v="Mai Confirmation"/>
    <d v="2021-01-07T00:00:00"/>
    <x v="1"/>
    <s v="Hyderabad"/>
    <s v="Chai Sutta Bar Trading Pvt Ltd"/>
    <s v="Customized  software"/>
    <s v="Others"/>
    <n v="1"/>
    <n v="4500"/>
    <n v="4500"/>
    <s v="EndCustomer"/>
  </r>
  <r>
    <s v="QB20INV1098"/>
    <d v="2021-01-07T00:00:00"/>
    <s v="Mai Confirmation"/>
    <d v="2021-01-07T00:00:00"/>
    <x v="1"/>
    <s v="Hyderabad"/>
    <s v="Chai Sutta Bar Trading Pvt Ltd"/>
    <s v="Hs-2410a-2a"/>
    <s v="Posiflex"/>
    <n v="1"/>
    <n v="22313.63"/>
    <n v="22313.63"/>
    <s v="EndCustomer"/>
  </r>
  <r>
    <s v="QB20INV1099"/>
    <d v="2021-01-08T00:00:00"/>
    <s v="GPH-0763"/>
    <s v="28.10.2020"/>
    <x v="0"/>
    <s v="Palghar"/>
    <s v="Bartech Data Systems Pvt Ltd"/>
    <s v="318-034-034"/>
    <s v="Intermec Spares"/>
    <n v="3"/>
    <n v="4950"/>
    <n v="14850"/>
    <s v="NVAR"/>
  </r>
  <r>
    <s v="QB20INV1100"/>
    <d v="2021-01-08T00:00:00"/>
    <s v="9Z-04799777"/>
    <d v="2021-01-05T00:00:00"/>
    <x v="2"/>
    <s v="Thane"/>
    <s v="Amazon Seller Services Private Limited"/>
    <s v="Cbl-500-300-s00"/>
    <s v="Metrologic"/>
    <n v="90"/>
    <n v="713"/>
    <n v="64170"/>
    <s v="EndCustomer"/>
  </r>
  <r>
    <s v="QB20INV1101"/>
    <d v="2021-01-08T00:00:00"/>
    <s v="I7-04758824"/>
    <d v="2020-12-26T00:00:00"/>
    <x v="2"/>
    <s v="Hyderabad"/>
    <s v="Amazon Seller Services Private Limited"/>
    <s v="Cbl-500-300-s00"/>
    <s v="Metrologic"/>
    <n v="60"/>
    <n v="713"/>
    <n v="42780"/>
    <s v="EndCustomer"/>
  </r>
  <r>
    <s v="QB20INV1102"/>
    <d v="2021-01-09T00:00:00"/>
    <s v="DEC/20-21/005"/>
    <d v="2020-12-22T00:00:00"/>
    <x v="0"/>
    <s v="Kolkata"/>
    <s v="Threpsi Solutions Private Limited"/>
    <s v="Nls-bs8060-2t"/>
    <s v="Newland"/>
    <n v="47"/>
    <n v="5900"/>
    <n v="277300"/>
    <s v="NVAR"/>
  </r>
  <r>
    <s v="QB20INV1103"/>
    <d v="2021-01-09T00:00:00"/>
    <s v="TH/MUM/20-21/013"/>
    <d v="2020-12-22T00:00:00"/>
    <x v="0"/>
    <s v="Mumbai"/>
    <s v="Threpsi Solutions Private Limited"/>
    <s v="Nls-bs8060-2t"/>
    <s v="Newland"/>
    <n v="46"/>
    <n v="5900"/>
    <n v="271400"/>
    <s v="NVAR"/>
  </r>
  <r>
    <s v="QB20INV1104"/>
    <d v="2021-01-09T00:00:00"/>
    <s v="001/TH/JAIPUR/ FY20 -21"/>
    <d v="2020-12-22T00:00:00"/>
    <x v="0"/>
    <s v="Jaipur"/>
    <s v="Threpsi Solutions Private Limited"/>
    <s v="Nls-bs8060-2t"/>
    <s v="Newland"/>
    <n v="10"/>
    <n v="5900"/>
    <n v="59000"/>
    <s v="NVAR"/>
  </r>
  <r>
    <s v="QB20INV1105"/>
    <d v="2021-01-09T00:00:00"/>
    <s v="TS/HR/PO/20-21/057"/>
    <d v="2020-12-22T00:00:00"/>
    <x v="0"/>
    <s v="Haryana"/>
    <s v="Threpsi Solutions Private Limited"/>
    <s v="Nls-bs8060-2t"/>
    <s v="Newland"/>
    <n v="41"/>
    <n v="5900"/>
    <n v="241900"/>
    <s v="NVAR"/>
  </r>
  <r>
    <s v="QB20INV1106"/>
    <d v="2021-01-09T00:00:00"/>
    <s v="TSPL/BLR/20-21 : 026"/>
    <d v="2020-12-22T00:00:00"/>
    <x v="0"/>
    <s v="Bangalore"/>
    <s v="Threpsi Solutions Private Limited"/>
    <s v="Nls-bs8060-2t"/>
    <s v="Newland"/>
    <n v="7"/>
    <n v="5900"/>
    <n v="41300"/>
    <s v="NVAR"/>
  </r>
  <r>
    <s v="QB20INV1107"/>
    <d v="2021-01-09T00:00:00"/>
    <s v="TH/20-21/0007"/>
    <d v="2020-12-22T00:00:00"/>
    <x v="0"/>
    <s v="Hyderabad"/>
    <s v="Threpsi Solutions Private Limited"/>
    <s v="Nls-bs8060-2t"/>
    <s v="Newland"/>
    <n v="7"/>
    <n v="5900"/>
    <n v="41300"/>
    <s v="NVAR"/>
  </r>
  <r>
    <s v="QB20INV1108"/>
    <d v="2021-01-09T00:00:00"/>
    <s v="TTH/20-21/008"/>
    <s v="12-22-2020"/>
    <x v="0"/>
    <s v="Chennai"/>
    <s v="Threpsi Solutions Private Limited"/>
    <s v="Nls-bs8060-2t"/>
    <s v="Newland"/>
    <n v="6"/>
    <n v="5900"/>
    <n v="35400"/>
    <s v="NVAR"/>
  </r>
  <r>
    <s v="QB20INV1109"/>
    <d v="2021-01-09T00:00:00"/>
    <s v="TH-2212/20-21"/>
    <d v="2020-12-22T00:00:00"/>
    <x v="0"/>
    <s v="Ahmedabad"/>
    <s v="Threpsi Solutions Private Limited"/>
    <s v="Nls-bs8060-2t"/>
    <s v="Newland"/>
    <n v="6"/>
    <n v="5900"/>
    <n v="35400"/>
    <s v="NVAR"/>
  </r>
  <r>
    <s v="QB20INV1110"/>
    <d v="2021-01-11T00:00:00"/>
    <n v="351010757"/>
    <d v="2021-01-01T00:00:00"/>
    <x v="0"/>
    <s v="Punjab"/>
    <s v="More Retail Private Limited"/>
    <s v="Eda51-0-b623sogek"/>
    <s v="Metrologic"/>
    <n v="2"/>
    <n v="26500"/>
    <n v="53000"/>
    <s v="EndCustomer"/>
  </r>
  <r>
    <s v="QB20INV1111"/>
    <d v="2021-01-12T00:00:00"/>
    <n v="620200034215"/>
    <d v="2021-01-09T00:00:00"/>
    <x v="0"/>
    <s v="Bangalore"/>
    <s v="More Retail Private Limited"/>
    <s v="Eda51-0-b623sogek"/>
    <s v="Metrologic"/>
    <n v="2"/>
    <n v="26500"/>
    <n v="53000"/>
    <s v="EndCustomer"/>
  </r>
  <r>
    <s v="QB20INV1112"/>
    <d v="2021-01-13T00:00:00"/>
    <s v="Mail Confirmation"/>
    <d v="2021-01-13T00:00:00"/>
    <x v="3"/>
    <s v="Bangalore"/>
    <s v="The Gourmet Food"/>
    <s v="Hs-2410a-2a"/>
    <s v="Posiflex"/>
    <n v="1"/>
    <n v="25000"/>
    <n v="25000"/>
    <s v="EndCustomer"/>
  </r>
  <r>
    <s v="QB20INV1113"/>
    <d v="2021-01-15T00:00:00"/>
    <s v="GBP-8002686213"/>
    <d v="2020-12-15T00:00:00"/>
    <x v="0"/>
    <s v="Kothur Mandal"/>
    <s v="M/S Procter &amp; Gamble Home Products Ltd."/>
    <s v="Bat-scn01a"/>
    <s v="Metrologic Spares"/>
    <n v="35"/>
    <n v="3379"/>
    <n v="118265"/>
    <s v="EndCustomer"/>
  </r>
  <r>
    <s v="QB20INV1113"/>
    <d v="2021-01-15T00:00:00"/>
    <s v="GBP-8002686213"/>
    <d v="2020-12-15T00:00:00"/>
    <x v="0"/>
    <s v="Kothur Mandal"/>
    <s v="M/S Procter &amp; Gamble Home Products Ltd."/>
    <s v="1981ifr-3usb-5-i"/>
    <s v="Metrologic"/>
    <n v="40"/>
    <n v="56512.5"/>
    <n v="2260500"/>
    <s v="EndCustomer"/>
  </r>
  <r>
    <s v="QB20INV1114"/>
    <d v="2021-01-15T00:00:00"/>
    <n v="620200034286"/>
    <d v="2021-01-13T00:00:00"/>
    <x v="0"/>
    <s v="Bangalore"/>
    <s v="More Retail Private Limited"/>
    <s v="Eda51-0-b623sogek"/>
    <s v="Metrologic"/>
    <n v="2"/>
    <n v="26500"/>
    <n v="53000"/>
    <s v="EndCustomer"/>
  </r>
  <r>
    <s v="QB20INV1115"/>
    <d v="2021-01-15T00:00:00"/>
    <s v="Mail Confirmation"/>
    <d v="2021-01-13T00:00:00"/>
    <x v="1"/>
    <s v="UTTARAKHAND"/>
    <s v="Chai Sutta Bar Trading Pvt Ltd"/>
    <s v="2&quot;x18 mtrs thermal roll"/>
    <s v="Others"/>
    <n v="50"/>
    <n v="13.33"/>
    <n v="666.5"/>
    <s v="EndCustomer"/>
  </r>
  <r>
    <s v="QB20INV1115"/>
    <d v="2021-01-15T00:00:00"/>
    <s v="Mail Confirmation"/>
    <d v="2021-01-13T00:00:00"/>
    <x v="1"/>
    <s v="UTTARAKHAND"/>
    <s v="Chai Sutta Bar Trading Pvt Ltd"/>
    <s v="Customized  software"/>
    <s v="Others"/>
    <n v="1"/>
    <n v="4500"/>
    <n v="4500"/>
    <s v="EndCustomer"/>
  </r>
  <r>
    <s v="QB20INV1115"/>
    <d v="2021-01-15T00:00:00"/>
    <s v="Mail Confirmation"/>
    <d v="2021-01-13T00:00:00"/>
    <x v="1"/>
    <s v="UTTARAKHAND"/>
    <s v="Chai Sutta Bar Trading Pvt Ltd"/>
    <s v="Hs-2410a-2a"/>
    <s v="Posiflex"/>
    <n v="1"/>
    <n v="22313.63"/>
    <n v="22313.63"/>
    <s v="EndCustomer"/>
  </r>
  <r>
    <s v="QB20INV1116"/>
    <d v="2021-01-18T00:00:00"/>
    <s v="Mail Confirmation"/>
    <d v="2020-12-30T00:00:00"/>
    <x v="2"/>
    <s v="Bangalore"/>
    <s v="Building Control Solutions India Pvt Ltd"/>
    <s v="Nls-fm430l-u"/>
    <s v="Newland"/>
    <n v="4"/>
    <n v="10500"/>
    <n v="42000"/>
    <s v="NVAR"/>
  </r>
  <r>
    <s v="QB20INV1117"/>
    <d v="2021-01-18T00:00:00"/>
    <s v="Mail Confirmation"/>
    <d v="2020-12-30T00:00:00"/>
    <x v="1"/>
    <s v="Rishikesh"/>
    <s v="Chai Sutta Bar Trading Pvt Ltd"/>
    <s v="Wifi dongle xt-2614/hs-2410a"/>
    <s v="Posiflex"/>
    <n v="1"/>
    <n v="0"/>
    <n v="0"/>
    <s v="EndCustomer"/>
  </r>
  <r>
    <s v="QB20INV1118"/>
    <d v="2021-01-18T00:00:00"/>
    <s v="A7P-8002669453"/>
    <d v="2020-12-07T00:00:00"/>
    <x v="0"/>
    <s v="Mandideep"/>
    <s v="M/S Procter &amp; Gamble Home Products Ltd."/>
    <s v="Bat-scn01a"/>
    <s v="Metrologic Spares"/>
    <n v="25"/>
    <n v="3590"/>
    <n v="89750"/>
    <s v="EndCustomer"/>
  </r>
  <r>
    <s v="QB20INV1119"/>
    <d v="2021-01-18T00:00:00"/>
    <s v="PO2014544520"/>
    <s v="10.11.2020"/>
    <x v="2"/>
    <s v="Haryana"/>
    <s v="Flipkart India Private Limited"/>
    <s v="Surelock+suremdm"/>
    <s v="Others"/>
    <n v="72"/>
    <n v="1255"/>
    <n v="90360"/>
    <s v="EndCustomer"/>
  </r>
  <r>
    <s v="QB20INV1120"/>
    <d v="2021-01-18T00:00:00"/>
    <s v="PO2014548161"/>
    <d v="2020-12-15T00:00:00"/>
    <x v="2"/>
    <s v="Bangalore"/>
    <s v="Flipkart India Private Limited"/>
    <s v="Surelock+suremdm"/>
    <s v="Others"/>
    <n v="4"/>
    <n v="1255"/>
    <n v="5020"/>
    <s v="EndCustomer"/>
  </r>
  <r>
    <s v="QB20INV1121"/>
    <d v="2021-01-18T00:00:00"/>
    <s v="PO2014548127"/>
    <s v="15-12-20202"/>
    <x v="2"/>
    <s v="Hyderabad"/>
    <s v="Flipkart India Private Limited"/>
    <s v="Surelock+suremdm"/>
    <s v="Others"/>
    <n v="5"/>
    <n v="229"/>
    <n v="1145"/>
    <s v="EndCustomer"/>
  </r>
  <r>
    <s v="QB20INV1122"/>
    <d v="2021-01-18T00:00:00"/>
    <s v="PO2014548162"/>
    <d v="2020-12-15T00:00:00"/>
    <x v="2"/>
    <s v="Hyderabad"/>
    <s v="Flipkart India Private Limited"/>
    <s v="Surelock+suremdm"/>
    <s v="Others"/>
    <n v="5"/>
    <n v="1255"/>
    <n v="6275"/>
    <s v="EndCustomer"/>
  </r>
  <r>
    <s v="QB20INV1123"/>
    <d v="2021-01-18T00:00:00"/>
    <s v="PO2014548163"/>
    <d v="2020-12-15T00:00:00"/>
    <x v="2"/>
    <s v="Haryana"/>
    <s v="Flipkart India Private Limited"/>
    <s v="Surelock+suremdm"/>
    <s v="Others"/>
    <n v="4"/>
    <n v="1255"/>
    <n v="5020"/>
    <s v="EndCustomer"/>
  </r>
  <r>
    <s v="QB20INV1124"/>
    <d v="2021-01-18T00:00:00"/>
    <s v="PO2014548248"/>
    <d v="2020-12-15T00:00:00"/>
    <x v="2"/>
    <s v="Bangalore"/>
    <s v="Flipkart India Private Limited"/>
    <s v="Surelock+suremdm_3 yrs support"/>
    <s v="Others"/>
    <n v="4"/>
    <n v="229"/>
    <n v="916"/>
    <s v="EndCustomer"/>
  </r>
  <r>
    <s v="QB20INV1125"/>
    <d v="2021-01-18T00:00:00"/>
    <s v="PO2014548617"/>
    <d v="2020-12-17T00:00:00"/>
    <x v="2"/>
    <s v="Haryana"/>
    <s v="Flipkart India Private Limited"/>
    <s v="Surelock+suremdm_3 yrs support"/>
    <s v="Others"/>
    <n v="4"/>
    <n v="229"/>
    <n v="916"/>
    <s v="EndCustomer"/>
  </r>
  <r>
    <s v="QB20INV1126"/>
    <d v="2021-01-18T00:00:00"/>
    <s v="PO2014547250"/>
    <d v="2020-12-09T00:00:00"/>
    <x v="2"/>
    <s v="Hyderabad"/>
    <s v="Flipkart India Private Limited"/>
    <s v="Surelock+suremdm_3 yrs support"/>
    <s v="Others"/>
    <n v="48"/>
    <n v="229"/>
    <n v="10992"/>
    <s v="EndCustomer"/>
  </r>
  <r>
    <s v="QB20INV1127"/>
    <d v="2021-01-18T00:00:00"/>
    <s v="PO2014547192"/>
    <d v="2020-12-08T00:00:00"/>
    <x v="2"/>
    <s v="Hyderabad"/>
    <s v="Flipkart India Private Limited"/>
    <s v="Surelock+suremdm"/>
    <s v="Others"/>
    <n v="48"/>
    <n v="1255"/>
    <n v="60240"/>
    <s v="EndCustomer"/>
  </r>
  <r>
    <s v="QB20INV1128"/>
    <d v="2021-01-18T00:00:00"/>
    <s v="PO2014544519"/>
    <s v="10.11.2020"/>
    <x v="2"/>
    <s v="Haryana"/>
    <s v="Flipkart India Private Limited"/>
    <s v="Surelock+suremdm_3 yrs support"/>
    <s v="Others"/>
    <n v="72"/>
    <n v="229"/>
    <n v="16488"/>
    <s v="EndCustomer"/>
  </r>
  <r>
    <s v="QB20INV1129"/>
    <d v="2021-01-18T00:00:00"/>
    <s v="Mail Confirmation"/>
    <d v="2021-01-18T00:00:00"/>
    <x v="4"/>
    <s v="Pune"/>
    <s v="99Rpm Web Private Limited"/>
    <s v="Eda51-1-b723sogek"/>
    <s v="Metrologic"/>
    <n v="1"/>
    <n v="29480"/>
    <n v="29480"/>
    <s v="EndCustomer"/>
  </r>
  <r>
    <s v="QB20INV1130"/>
    <d v="2021-01-18T00:00:00"/>
    <s v="ACCI/GURGAON/2020/1712/01"/>
    <d v="2020-12-17T00:00:00"/>
    <x v="0"/>
    <s v="Gurugram"/>
    <s v="Avvashya Cci Logistics Pvt Ltd"/>
    <s v="50129589-001"/>
    <s v="Intermec"/>
    <n v="4"/>
    <n v="1356"/>
    <n v="5424"/>
    <s v="EndCustomer"/>
  </r>
  <r>
    <s v="QB20INV1130"/>
    <d v="2021-01-18T00:00:00"/>
    <s v="ACCI/GURGAON/2020/1712/01"/>
    <d v="2020-12-17T00:00:00"/>
    <x v="0"/>
    <s v="Gurugram"/>
    <s v="Avvashya Cci Logistics Pvt Ltd"/>
    <s v="Eda51-sh-r"/>
    <s v="Metrologic"/>
    <n v="3"/>
    <n v="1865"/>
    <n v="5595"/>
    <s v="EndCustomer"/>
  </r>
  <r>
    <s v="QB20INV1130"/>
    <d v="2021-01-18T00:00:00"/>
    <s v="ACCI/GURGAON/2020/1712/01"/>
    <d v="2020-12-17T00:00:00"/>
    <x v="0"/>
    <s v="Gurugram"/>
    <s v="Avvashya Cci Logistics Pvt Ltd"/>
    <s v="Eda50-qbc-0"/>
    <s v="Metrologic"/>
    <n v="1"/>
    <n v="6498"/>
    <n v="6498"/>
    <s v="EndCustomer"/>
  </r>
  <r>
    <s v="QB20INV1130"/>
    <d v="2021-01-18T00:00:00"/>
    <s v="ACCI/GURGAON/2020/1712/01"/>
    <d v="2020-12-17T00:00:00"/>
    <x v="0"/>
    <s v="Gurugram"/>
    <s v="Avvashya Cci Logistics Pvt Ltd"/>
    <s v="Eda51-0-b623sogek"/>
    <s v="Metrologic"/>
    <n v="4"/>
    <n v="25500"/>
    <n v="102000"/>
    <s v="EndCustomer"/>
  </r>
  <r>
    <s v="QB20INV1131"/>
    <d v="2021-01-18T00:00:00"/>
    <s v="ACCI/GURGAON/2020/1712/01"/>
    <d v="2020-12-17T00:00:00"/>
    <x v="0"/>
    <s v="Haryana"/>
    <s v="Avvashya Cci Logistics Pvt Ltd"/>
    <s v="Svceda51-5lc3"/>
    <s v="Honeywell"/>
    <n v="4"/>
    <n v="7394"/>
    <n v="29576"/>
    <s v="EndCustomer"/>
  </r>
  <r>
    <s v="QB20INV1131"/>
    <d v="2021-01-18T00:00:00"/>
    <s v="ACCI/GURGAON/2020/1712/01"/>
    <d v="2020-12-17T00:00:00"/>
    <x v="0"/>
    <s v="Haryana"/>
    <s v="Avvashya Cci Logistics Pvt Ltd"/>
    <s v="Surefox "/>
    <s v="Metrologic"/>
    <n v="2"/>
    <n v="26500"/>
    <n v="53000"/>
    <s v="EndCustomer"/>
  </r>
  <r>
    <s v="QB20INV1132"/>
    <d v="2021-01-20T00:00:00"/>
    <n v="615200019083"/>
    <d v="2021-01-04T00:00:00"/>
    <x v="0"/>
    <s v="Telangana"/>
    <s v="More Retail Private Limited"/>
    <s v="Eda51-0-b623sogek"/>
    <s v="Metrologic"/>
    <n v="2"/>
    <n v="26500"/>
    <n v="53000"/>
    <s v="EndCustomer"/>
  </r>
  <r>
    <s v="QB20INV1133"/>
    <d v="2021-01-20T00:00:00"/>
    <s v="Mail Confirmation"/>
    <d v="2021-01-20T00:00:00"/>
    <x v="1"/>
    <s v="Delhi"/>
    <s v="Magic Momos"/>
    <s v="Freight cost"/>
    <s v="Others"/>
    <n v="1"/>
    <n v="1073"/>
    <n v="1073"/>
    <s v="EndCustomer"/>
  </r>
  <r>
    <s v="QB20INV1133"/>
    <d v="2021-01-20T00:00:00"/>
    <s v="Mail Confirmation"/>
    <d v="2021-01-20T00:00:00"/>
    <x v="1"/>
    <s v="Delhi"/>
    <s v="Magic Momos"/>
    <s v="Rp80"/>
    <s v="Rugtek"/>
    <n v="1"/>
    <n v="7975"/>
    <n v="7975"/>
    <s v="EndCustomer"/>
  </r>
  <r>
    <s v="QB20INV1133"/>
    <d v="2021-01-20T00:00:00"/>
    <s v="Mail Confirmation"/>
    <d v="2021-01-20T00:00:00"/>
    <x v="1"/>
    <s v="Delhi"/>
    <s v="Magic Momos"/>
    <s v="Gc-076"/>
    <s v="Eazee"/>
    <n v="1"/>
    <n v="19991.099999999999"/>
    <n v="19991.099999999999"/>
    <s v="EndCustomer"/>
  </r>
  <r>
    <s v="QB20INV1134"/>
    <d v="2021-01-20T00:00:00"/>
    <s v="20-21/103"/>
    <s v="23.11.2020"/>
    <x v="0"/>
    <s v="Pune"/>
    <s v="Iaidc Technologies Private Ltd"/>
    <s v="318-055-012"/>
    <s v="Honeywell"/>
    <n v="6"/>
    <n v="4100"/>
    <n v="24600"/>
    <s v="NVAR"/>
  </r>
  <r>
    <s v="QB20INV1135"/>
    <d v="2021-01-20T00:00:00"/>
    <n v="5300012276"/>
    <d v="2021-01-08T00:00:00"/>
    <x v="4"/>
    <s v="Thane"/>
    <s v="Metro Brands Ltd."/>
    <s v="1472g1d-2usb-5-i"/>
    <s v="Honeywell"/>
    <n v="4"/>
    <n v="9548"/>
    <n v="38192"/>
    <s v="EndCustomer"/>
  </r>
  <r>
    <s v="QB20INV1136"/>
    <d v="2021-01-20T00:00:00"/>
    <s v="20-21/108"/>
    <d v="2020-11-30T00:00:00"/>
    <x v="0"/>
    <s v="Pune"/>
    <s v="Iaidc Technologies Private Ltd"/>
    <s v="213-033-001"/>
    <s v="Intermec Spares"/>
    <n v="2"/>
    <n v="4080"/>
    <n v="8160"/>
    <s v="NVAR"/>
  </r>
  <r>
    <s v="QB20INV1137"/>
    <d v="2021-01-21T00:00:00"/>
    <s v="Mail confirmation"/>
    <d v="2021-01-18T00:00:00"/>
    <x v="1"/>
    <s v="Gujarath"/>
    <s v="Chai Sutta Bar Trading Pvt Ltd"/>
    <s v="2&quot;x18 mtrs thermal roll"/>
    <s v="Others"/>
    <n v="150"/>
    <n v="13.33"/>
    <n v="1999.5"/>
    <s v="EndCustomer"/>
  </r>
  <r>
    <s v="QB20INV1137"/>
    <d v="2021-01-21T00:00:00"/>
    <s v="Mail confirmation"/>
    <d v="2021-01-18T00:00:00"/>
    <x v="1"/>
    <s v="Gujarath"/>
    <s v="Chai Sutta Bar Trading Pvt Ltd"/>
    <s v="Customized  software"/>
    <s v="Others"/>
    <n v="1"/>
    <n v="4500"/>
    <n v="4500"/>
    <s v="EndCustomer"/>
  </r>
  <r>
    <s v="QB20INV1137"/>
    <d v="2021-01-21T00:00:00"/>
    <s v="Mail confirmation"/>
    <d v="2021-01-18T00:00:00"/>
    <x v="1"/>
    <s v="Gujarat"/>
    <s v="Chai Sutta Bar Trading Pvt Ltd"/>
    <s v="Hs-2410a-2a"/>
    <s v="Posiflex"/>
    <n v="1"/>
    <n v="22313.63"/>
    <n v="22313.63"/>
    <s v="EndCustomer"/>
  </r>
  <r>
    <s v="QB20INV1138"/>
    <d v="2021-01-21T00:00:00"/>
    <s v="Mail Confirmation"/>
    <d v="2021-01-20T00:00:00"/>
    <x v="1"/>
    <s v="Bihar"/>
    <s v="Magic Momos"/>
    <s v="Rp80"/>
    <s v="Rugtek"/>
    <n v="1"/>
    <n v="7975"/>
    <n v="7975"/>
    <s v="EndCustomer"/>
  </r>
  <r>
    <s v="QB20INV1138"/>
    <d v="2021-01-21T00:00:00"/>
    <s v="Mail Confirmation"/>
    <d v="2021-01-20T00:00:00"/>
    <x v="1"/>
    <s v="Bihar"/>
    <s v="Magic Momos"/>
    <s v="Gc-076"/>
    <s v="Eazee"/>
    <n v="1"/>
    <n v="19991.099999999999"/>
    <n v="19991.099999999999"/>
    <s v="EndCustomer"/>
  </r>
  <r>
    <s v="QB20INV1139"/>
    <d v="2021-01-21T00:00:00"/>
    <n v="351010821"/>
    <d v="2021-01-15T00:00:00"/>
    <x v="0"/>
    <s v="Punjab"/>
    <s v="More Retail Private Limited"/>
    <s v="Eda51-0-b623sogek"/>
    <s v="Metrologic"/>
    <n v="1"/>
    <n v="26500"/>
    <n v="26500"/>
    <s v="EndCustomer"/>
  </r>
  <r>
    <s v="QB20INV1140"/>
    <d v="2021-01-21T00:00:00"/>
    <s v="Mail Confirmation"/>
    <d v="2021-01-13T00:00:00"/>
    <x v="1"/>
    <s v="MP"/>
    <s v="Chai Sutta Bar Trading Pvt Ltd"/>
    <s v="2&quot;x18 mtrs thermal roll"/>
    <s v="Others"/>
    <n v="100"/>
    <n v="13.33"/>
    <n v="1333"/>
    <s v="EndCustomer"/>
  </r>
  <r>
    <s v="QB20INV1141"/>
    <d v="2021-01-21T00:00:00"/>
    <s v="Mail Confirmation"/>
    <d v="2021-01-13T00:00:00"/>
    <x v="1"/>
    <s v="MP"/>
    <s v="Chai Sutta Bar Trading Pvt Ltd"/>
    <s v="2&quot;x18 mtrs thermal roll"/>
    <s v="Others"/>
    <n v="150"/>
    <n v="13.33"/>
    <n v="1999.5"/>
    <s v="EndCustomer"/>
  </r>
  <r>
    <s v="QB20INV1141"/>
    <d v="2021-01-21T00:00:00"/>
    <s v="Mail Confirmation"/>
    <d v="2021-01-13T00:00:00"/>
    <x v="1"/>
    <s v="MP"/>
    <s v="Chai Sutta Bar Trading Pvt Ltd"/>
    <s v="Customized  software"/>
    <s v="Others"/>
    <n v="1"/>
    <n v="4500"/>
    <n v="4500"/>
    <s v="EndCustomer"/>
  </r>
  <r>
    <s v="QB20INV1141"/>
    <d v="2021-01-21T00:00:00"/>
    <s v="Mail Confirmation"/>
    <d v="2021-01-13T00:00:00"/>
    <x v="1"/>
    <s v="MP"/>
    <s v="Chai Sutta Bar Trading Pvt Ltd"/>
    <s v="Hs-2410a-2a"/>
    <s v="Posiflex"/>
    <n v="1"/>
    <n v="22313.63"/>
    <n v="22313.63"/>
    <s v="EndCustomer"/>
  </r>
  <r>
    <s v="QB20INV1142"/>
    <d v="2021-01-21T00:00:00"/>
    <s v="Mail Confirmation"/>
    <d v="2021-01-14T00:00:00"/>
    <x v="1"/>
    <s v="MP"/>
    <s v="Chai Sutta Bar Trading Pvt Ltd"/>
    <s v="2&quot;x18 mtrs thermal roll"/>
    <s v="Others"/>
    <n v="150"/>
    <n v="13.33"/>
    <n v="1999.5"/>
    <s v="EndCustomer"/>
  </r>
  <r>
    <s v="QB20INV1142"/>
    <d v="2021-01-21T00:00:00"/>
    <s v="Mail Confirmation"/>
    <d v="2021-01-14T00:00:00"/>
    <x v="1"/>
    <s v="MP"/>
    <s v="Chai Sutta Bar Trading Pvt Ltd"/>
    <s v="Customized  software"/>
    <s v="Others"/>
    <n v="1"/>
    <n v="4500"/>
    <n v="4500"/>
    <s v="EndCustomer"/>
  </r>
  <r>
    <s v="QB20INV1142"/>
    <d v="2021-01-21T00:00:00"/>
    <s v="Mail Confirmation"/>
    <d v="2021-01-14T00:00:00"/>
    <x v="1"/>
    <s v="MP"/>
    <s v="Chai Sutta Bar Trading Pvt Ltd"/>
    <s v="Hs-2410a-2a"/>
    <s v="Posiflex"/>
    <n v="1"/>
    <n v="22313.63"/>
    <n v="22313.63"/>
    <s v="EndCustomer"/>
  </r>
  <r>
    <s v="QB20INV1143"/>
    <d v="2021-01-21T00:00:00"/>
    <s v="Mail Confirmation"/>
    <d v="2021-01-21T00:00:00"/>
    <x v="1"/>
    <s v="Delhi"/>
    <s v="Magic Momos"/>
    <s v="Rp80"/>
    <s v="Rugtek"/>
    <n v="1"/>
    <n v="7975"/>
    <n v="7975"/>
    <s v="EndCustomer"/>
  </r>
  <r>
    <s v="QB20INV1143"/>
    <d v="2021-01-21T00:00:00"/>
    <s v="Mail Confirmation"/>
    <d v="2021-01-21T00:00:00"/>
    <x v="1"/>
    <s v="Delhi"/>
    <s v="Magic Momos"/>
    <s v="Gc-076"/>
    <s v="Eazee"/>
    <n v="1"/>
    <n v="19991.099999999999"/>
    <n v="19991.099999999999"/>
    <s v="EndCustomer"/>
  </r>
  <r>
    <s v="QB20INV1144"/>
    <d v="2021-01-23T00:00:00"/>
    <s v="PO2114511502"/>
    <d v="2021-01-15T00:00:00"/>
    <x v="2"/>
    <s v="West Bengal"/>
    <s v="Flipkart India Private Limited"/>
    <s v="Surelock+suremdm"/>
    <s v="Others"/>
    <n v="154"/>
    <n v="1255"/>
    <n v="193270"/>
    <s v="EndCustomer"/>
  </r>
  <r>
    <s v="QB20INV1144"/>
    <d v="2021-01-23T00:00:00"/>
    <s v="PO2114511502"/>
    <d v="2021-01-15T00:00:00"/>
    <x v="2"/>
    <s v="West Bengal"/>
    <s v="Flipkart India Private Limited"/>
    <s v="318-055-010"/>
    <s v="Intermec"/>
    <n v="154"/>
    <n v="3784"/>
    <n v="582736"/>
    <s v="EndCustomer"/>
  </r>
  <r>
    <s v="QB20INV1144"/>
    <d v="2021-01-23T00:00:00"/>
    <s v="PO2114511502"/>
    <d v="2021-01-15T00:00:00"/>
    <x v="2"/>
    <s v="West Bengal"/>
    <s v="Flipkart India Private Limited"/>
    <s v="Ct40-qbc-0"/>
    <s v="Intermec"/>
    <n v="39"/>
    <n v="9720"/>
    <n v="379080"/>
    <s v="EndCustomer"/>
  </r>
  <r>
    <s v="QB20INV1144"/>
    <d v="2021-01-23T00:00:00"/>
    <s v="PO2114511502"/>
    <d v="2021-01-15T00:00:00"/>
    <x v="2"/>
    <s v="West Bengal"/>
    <s v="Flipkart India Private Limited"/>
    <s v="Ct40-l1n-2sc110n"/>
    <s v="Posiflex"/>
    <n v="154"/>
    <n v="30595"/>
    <n v="4711630"/>
    <s v="EndCustomer"/>
  </r>
  <r>
    <s v="QB20INV1145"/>
    <d v="2021-01-23T00:00:00"/>
    <s v="PO2114511505"/>
    <d v="2021-01-14T00:00:00"/>
    <x v="2"/>
    <s v="West Bengal"/>
    <s v="Flipkart India Private Limited"/>
    <s v="Surelock+suremdm_3 yrs support"/>
    <s v="Others"/>
    <n v="154"/>
    <n v="229"/>
    <n v="35266"/>
    <s v="EndCustomer"/>
  </r>
  <r>
    <s v="QB20INV1145"/>
    <d v="2021-01-23T00:00:00"/>
    <s v="PO2114511505"/>
    <d v="2021-01-14T00:00:00"/>
    <x v="2"/>
    <s v="West Bengal"/>
    <s v="Flipkart India Private Limited"/>
    <s v="Ct40_3years warranty"/>
    <s v="Metrologic"/>
    <n v="154"/>
    <n v="6700"/>
    <n v="1031800"/>
    <s v="EndCustomer"/>
  </r>
  <r>
    <s v="QB20INV1146"/>
    <d v="2021-01-25T00:00:00"/>
    <s v="Mail Confirmation"/>
    <d v="2021-01-22T00:00:00"/>
    <x v="1"/>
    <s v="Haryana"/>
    <s v="Magic Momos"/>
    <s v="Rp80"/>
    <s v="Rugtek"/>
    <n v="1"/>
    <n v="7975"/>
    <n v="7975"/>
    <s v="EndCustomer"/>
  </r>
  <r>
    <s v="QB20INV1146"/>
    <d v="2021-01-25T00:00:00"/>
    <s v="Mail Confirmation"/>
    <d v="2021-01-22T00:00:00"/>
    <x v="1"/>
    <s v="Haryana"/>
    <s v="Magic Momos"/>
    <s v="Gc-076"/>
    <s v="Eazee"/>
    <n v="1"/>
    <n v="19991.099999999999"/>
    <n v="19991.099999999999"/>
    <s v="EndCustomer"/>
  </r>
  <r>
    <s v="QB20INV1147"/>
    <d v="2021-01-27T00:00:00"/>
    <s v="PO2114511503"/>
    <d v="2021-01-14T00:00:00"/>
    <x v="2"/>
    <s v="West Bengal"/>
    <s v="Flipkart India Private Limited"/>
    <s v="Surelock+suremdm"/>
    <s v="Others"/>
    <n v="26"/>
    <n v="1255"/>
    <n v="32630"/>
    <s v="EndCustomer"/>
  </r>
  <r>
    <s v="QB20INV1147"/>
    <d v="2021-01-27T00:00:00"/>
    <s v="PO2114511503"/>
    <d v="2021-01-14T00:00:00"/>
    <x v="2"/>
    <s v="West Bengal"/>
    <s v="Flipkart India Private Limited"/>
    <s v="C4050"/>
    <s v="Chainway"/>
    <n v="26"/>
    <n v="27972"/>
    <n v="727272"/>
    <s v="EndCustomer"/>
  </r>
  <r>
    <s v="QB20INV1148"/>
    <d v="2021-01-27T00:00:00"/>
    <s v="PO2114511631"/>
    <d v="2021-01-15T00:00:00"/>
    <x v="2"/>
    <s v="West Bengal"/>
    <s v="Flipkart India Private Limited"/>
    <s v="Surelock+suremdm_3 yrs support"/>
    <s v="Others"/>
    <n v="26"/>
    <n v="229"/>
    <n v="5954"/>
    <s v="EndCustomer"/>
  </r>
  <r>
    <s v="QB20INV1148"/>
    <d v="2021-01-27T00:00:00"/>
    <s v="PO2114511631"/>
    <d v="2021-01-15T00:00:00"/>
    <x v="2"/>
    <s v="West Bengal"/>
    <s v="Flipkart India Private Limited"/>
    <s v="Comprehensive warranty_c4050 3yr"/>
    <s v="Chainway"/>
    <n v="26"/>
    <n v="4478"/>
    <n v="116428"/>
    <s v="EndCustomer"/>
  </r>
  <r>
    <s v="QB20INV1149"/>
    <d v="2021-01-27T00:00:00"/>
    <s v="Bst/2020/01"/>
    <s v="23.10.2020"/>
    <x v="4"/>
    <s v="Haryana"/>
    <s v="Bs Technology"/>
    <s v="50129589-001"/>
    <s v="Intermec"/>
    <n v="10"/>
    <n v="1356"/>
    <n v="13560"/>
    <s v="NVAR"/>
  </r>
  <r>
    <s v="QB20INV1149"/>
    <d v="2021-01-27T00:00:00"/>
    <s v="Bst/2020/01"/>
    <s v="23.10.2020"/>
    <x v="4"/>
    <s v="Haryana"/>
    <s v="Bs Technology"/>
    <s v="Eda51-sh-r"/>
    <s v="Metrologic"/>
    <n v="10"/>
    <n v="1865"/>
    <n v="18650"/>
    <s v="NVAR"/>
  </r>
  <r>
    <s v="QB20INV1149"/>
    <d v="2021-01-27T00:00:00"/>
    <s v="Bst/2020/01"/>
    <s v="23.10.2020"/>
    <x v="4"/>
    <s v="Haryana"/>
    <s v="Bs Technology"/>
    <s v="Eda50-qbc-0"/>
    <s v="Metrologic"/>
    <n v="2"/>
    <n v="6498"/>
    <n v="12996"/>
    <s v="NVAR"/>
  </r>
  <r>
    <s v="QB20INV1150"/>
    <d v="2021-01-27T00:00:00"/>
    <s v="ACCI/CUTTACK/2020/1510/01"/>
    <s v="15.10.2020"/>
    <x v="0"/>
    <s v="Cuttack"/>
    <s v="Avvashya Cci Logistics Pvt Ltd"/>
    <s v="Eda51-sh-r"/>
    <s v="Metrologic"/>
    <n v="25"/>
    <n v="1865"/>
    <n v="46625"/>
    <s v="EndCustomer"/>
  </r>
  <r>
    <s v="QB20INV1150"/>
    <d v="2021-01-27T00:00:00"/>
    <s v="ACCI/CUTTACK/2020/1510/01"/>
    <s v="15.10.2020"/>
    <x v="0"/>
    <s v="Cuttack"/>
    <s v="Avvashya Cci Logistics Pvt Ltd"/>
    <s v="Eda50-qbc-0"/>
    <s v="Metrologic"/>
    <n v="7"/>
    <n v="6498"/>
    <n v="45486"/>
    <s v="EndCustomer"/>
  </r>
  <r>
    <s v="QB20INV1151"/>
    <d v="2021-01-27T00:00:00"/>
    <s v="010/2018-19/MMRDA"/>
    <s v="17.12.2019"/>
    <x v="0"/>
    <s v="Mumbai"/>
    <s v="Datamatics Global Services Limited"/>
    <s v="Nls-fr4080"/>
    <s v="Newland"/>
    <n v="100"/>
    <n v="6000"/>
    <n v="600000"/>
    <s v="NVAR"/>
  </r>
  <r>
    <s v="QB20INV1152"/>
    <d v="2021-01-28T00:00:00"/>
    <n v="635200013737"/>
    <d v="2021-01-23T00:00:00"/>
    <x v="0"/>
    <s v="Kerala"/>
    <s v="More Retail Private Limited"/>
    <s v="Eda51-0-b623sogek"/>
    <s v="Metrologic"/>
    <n v="2"/>
    <n v="26500"/>
    <n v="53000"/>
    <s v="EndCustomer"/>
  </r>
  <r>
    <s v="QB20INV1153"/>
    <d v="2021-01-28T00:00:00"/>
    <n v="635200013745"/>
    <d v="2021-01-23T00:00:00"/>
    <x v="0"/>
    <s v="Kerala"/>
    <s v="More Retail Private Limited"/>
    <s v="Eda51-0-b623sogek"/>
    <s v="Metrologic"/>
    <n v="2"/>
    <n v="26500"/>
    <n v="53000"/>
    <s v="EndCustomer"/>
  </r>
  <r>
    <s v="QB20INV1154"/>
    <d v="2021-01-28T00:00:00"/>
    <n v="635200013744"/>
    <d v="2021-01-23T00:00:00"/>
    <x v="0"/>
    <s v="Kerala"/>
    <s v="More Retail Private Limited"/>
    <s v="Eda51-0-b623sogek"/>
    <s v="Metrologic"/>
    <n v="2"/>
    <n v="26500"/>
    <n v="53000"/>
    <s v="EndCustomer"/>
  </r>
  <r>
    <s v="QB20INV1155"/>
    <d v="2021-01-28T00:00:00"/>
    <n v="458"/>
    <d v="2021-01-21T00:00:00"/>
    <x v="0"/>
    <s v="Andra Pradesh"/>
    <s v="Vrsl Tracons Pvt Ltd"/>
    <s v="Freight cost"/>
    <s v="Others"/>
    <n v="1"/>
    <n v="1017"/>
    <n v="1017"/>
    <s v="EndCustomer"/>
  </r>
  <r>
    <s v="QB20INV1155"/>
    <d v="2021-01-28T00:00:00"/>
    <n v="458"/>
    <d v="2021-01-21T00:00:00"/>
    <x v="0"/>
    <s v="Andra Pradesh"/>
    <s v="Vrsl Tracons Pvt Ltd"/>
    <s v="Eda51-0-b623sogek"/>
    <s v="Metrologic"/>
    <n v="3"/>
    <n v="27500"/>
    <n v="82500"/>
    <s v="EndCustomer"/>
  </r>
  <r>
    <s v="QB20INV1156"/>
    <d v="2021-01-29T00:00:00"/>
    <s v="Mail Confirmation"/>
    <d v="2021-01-29T00:00:00"/>
    <x v="1"/>
    <s v="Bhopal"/>
    <s v="Chai Sutta Bar Trading Pvt Ltd"/>
    <s v="Rp80"/>
    <s v="Rugtek"/>
    <n v="1"/>
    <n v="7975"/>
    <n v="7975"/>
    <s v="EndCustomer"/>
  </r>
  <r>
    <s v="QB20INV1156"/>
    <d v="2021-01-29T00:00:00"/>
    <s v="Mail Confirmation"/>
    <d v="2021-01-29T00:00:00"/>
    <x v="1"/>
    <s v="Bhopal"/>
    <s v="Chai Sutta Bar Trading Pvt Ltd"/>
    <s v="Gc-076"/>
    <s v="Eazee"/>
    <n v="1"/>
    <n v="20825.23"/>
    <n v="20825.23"/>
    <s v="EndCustomer"/>
  </r>
  <r>
    <s v="QB20INV1157"/>
    <d v="2021-01-29T00:00:00"/>
    <s v="Mail confirmation"/>
    <d v="2021-01-29T00:00:00"/>
    <x v="1"/>
    <s v="Moradabad"/>
    <s v="Chai Sutta Bar Trading Pvt Ltd"/>
    <s v="Rp80"/>
    <s v="Rugtek"/>
    <n v="1"/>
    <n v="7975"/>
    <n v="7975"/>
    <s v="EndCustomer"/>
  </r>
  <r>
    <s v="QB20INV1157"/>
    <d v="2021-01-29T00:00:00"/>
    <s v="Mail confirmation"/>
    <d v="2021-01-29T00:00:00"/>
    <x v="1"/>
    <s v="Moradabad"/>
    <s v="Chai Sutta Bar Trading Pvt Ltd"/>
    <s v="Gc-076"/>
    <s v="Eazee"/>
    <n v="1"/>
    <n v="18839.060000000001"/>
    <n v="18839.060000000001"/>
    <s v="EndCustomer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23">
  <r>
    <s v="RJT/05567"/>
    <d v="2021-01-01T00:00:00"/>
    <s v="Richey Rich Infotech"/>
    <s v="PS-3316E+ DOS(128GB)"/>
    <s v="Posiflex"/>
    <n v="1"/>
    <s v="Rajkot"/>
    <x v="0"/>
    <n v="35900"/>
    <s v="PVAR"/>
    <s v="Old Partner"/>
  </r>
  <r>
    <s v="BRD/03680"/>
    <d v="2021-01-02T00:00:00"/>
    <s v="Krisha Compusoft Serivce"/>
    <s v="CR410 B"/>
    <s v="Rugtek"/>
    <n v="1"/>
    <s v="Vadodara"/>
    <x v="1"/>
    <n v="2300"/>
    <s v="NVAR"/>
    <s v="Retail"/>
  </r>
  <r>
    <s v="RJT/05595"/>
    <d v="2021-01-02T00:00:00"/>
    <s v="It Zone"/>
    <s v="RP-326"/>
    <s v="Rugtek"/>
    <n v="1"/>
    <s v="Junagadh"/>
    <x v="1"/>
    <n v="4250"/>
    <s v="NVAR"/>
    <s v="Retail"/>
  </r>
  <r>
    <s v="SRT/06363"/>
    <d v="2021-01-02T00:00:00"/>
    <s v="Asmi Infotech"/>
    <s v="PS-3316E+ DOS 64GB"/>
    <s v="Posiflex"/>
    <n v="1"/>
    <s v="Vadodara"/>
    <x v="0"/>
    <n v="35200"/>
    <s v="NVAR"/>
    <s v="Retail"/>
  </r>
  <r>
    <s v="BRD/03694"/>
    <d v="2021-01-04T00:00:00"/>
    <s v="D - Hit Services"/>
    <s v="RP-326"/>
    <s v="Rugtek"/>
    <n v="1"/>
    <s v="Vadodara"/>
    <x v="1"/>
    <n v="4250"/>
    <s v="NVAR"/>
    <s v="Retail"/>
  </r>
  <r>
    <s v="BRD/03710"/>
    <d v="2021-01-04T00:00:00"/>
    <s v="Shriji Computer"/>
    <s v="RP-326"/>
    <s v="Rugtek"/>
    <n v="1"/>
    <s v="Bayad"/>
    <x v="1"/>
    <n v="4250"/>
    <s v="NVAR"/>
    <s v="Retail"/>
  </r>
  <r>
    <s v="BRD/03710"/>
    <d v="2021-01-04T00:00:00"/>
    <s v="Shriji Computer"/>
    <s v="LS3000 R"/>
    <s v="Rugtek"/>
    <n v="1"/>
    <s v="Bayad"/>
    <x v="1"/>
    <n v="1250"/>
    <s v="NVAR"/>
    <s v="Retail"/>
  </r>
  <r>
    <s v="RJT/05601"/>
    <d v="2021-01-04T00:00:00"/>
    <s v="Bhavin Sales &amp; Services"/>
    <s v="3200 BT 2D/1D"/>
    <s v="Rugtek"/>
    <n v="1"/>
    <s v="Junagadh"/>
    <x v="1"/>
    <n v="4200"/>
    <s v="NVAR"/>
    <s v="Retail"/>
  </r>
  <r>
    <s v="SRT/06385"/>
    <d v="2021-01-04T00:00:00"/>
    <s v="H.M. Technosys"/>
    <s v="RP-326"/>
    <s v="Rugtek"/>
    <n v="1"/>
    <s v="Surat"/>
    <x v="1"/>
    <n v="4250"/>
    <s v="PVAR"/>
    <s v="Old Partner"/>
  </r>
  <r>
    <s v="SRT/06399"/>
    <d v="2021-01-04T00:00:00"/>
    <s v="Logotech Computer"/>
    <s v="RP-326"/>
    <s v="Rugtek"/>
    <n v="1"/>
    <s v="Surat"/>
    <x v="1"/>
    <n v="4250"/>
    <s v="NVAR"/>
    <s v="Retail"/>
  </r>
  <r>
    <s v="T/20179"/>
    <d v="2021-01-04T00:00:00"/>
    <s v="Zolute Technology And Consulting"/>
    <s v="PP9000U-B"/>
    <s v="Posiflex"/>
    <n v="1"/>
    <s v="Indore"/>
    <x v="0"/>
    <n v="11500"/>
    <s v="NVAR"/>
    <s v="Retail"/>
  </r>
  <r>
    <s v="T/20179"/>
    <d v="2021-01-04T00:00:00"/>
    <s v="Zolute Technology And Consulting"/>
    <s v="PM-900L"/>
    <s v="Posiflex"/>
    <n v="1"/>
    <s v="Indore"/>
    <x v="0"/>
    <n v="1200"/>
    <s v="NVAR"/>
    <s v="Retail"/>
  </r>
  <r>
    <s v="T/20179"/>
    <d v="2021-01-04T00:00:00"/>
    <s v="Zolute Technology And Consulting"/>
    <s v="CR410 B"/>
    <s v="Rugtek"/>
    <n v="1"/>
    <s v="Indore"/>
    <x v="1"/>
    <n v="2300"/>
    <s v="NVAR"/>
    <s v="Retail"/>
  </r>
  <r>
    <s v="RJT/05630"/>
    <d v="2021-01-05T00:00:00"/>
    <s v="Bhavin Sales &amp; Services"/>
    <s v="RP-326"/>
    <s v="Rugtek"/>
    <n v="2"/>
    <s v="Junagadh"/>
    <x v="1"/>
    <n v="8500"/>
    <s v="NVAR"/>
    <s v="Retail"/>
  </r>
  <r>
    <s v="SRT/06426"/>
    <d v="2021-01-05T00:00:00"/>
    <s v="Scoop Happiness Pvt.Ltd."/>
    <s v="RP-326"/>
    <s v="Rugtek"/>
    <n v="1"/>
    <s v="Surat"/>
    <x v="1"/>
    <n v="4250"/>
    <s v="EndCustomer"/>
    <s v="Retail"/>
  </r>
  <r>
    <s v="SRT/06434"/>
    <d v="2021-01-05T00:00:00"/>
    <s v="Nemji.Com"/>
    <s v="RP-326"/>
    <s v="Rugtek"/>
    <n v="1"/>
    <s v="Surat"/>
    <x v="1"/>
    <n v="4250"/>
    <s v="EndCustomer"/>
    <s v="Retail"/>
  </r>
  <r>
    <s v="T/20265"/>
    <d v="2021-01-05T00:00:00"/>
    <s v="Shah Info Systems"/>
    <s v="LS3000 R"/>
    <s v="Rugtek"/>
    <n v="2"/>
    <s v="Ahmedabad"/>
    <x v="1"/>
    <n v="2500"/>
    <s v="NVAR"/>
    <s v="Retail"/>
  </r>
  <r>
    <s v="T/20271"/>
    <d v="2021-01-05T00:00:00"/>
    <s v="V C Integrated Solution Llp"/>
    <s v="BP03-R (BU)"/>
    <s v="Rugtek"/>
    <n v="25"/>
    <s v="Ahmedabad"/>
    <x v="1"/>
    <n v="132500"/>
    <s v="NVAR"/>
    <s v="Retail"/>
  </r>
  <r>
    <s v="T/20277"/>
    <d v="2021-01-05T00:00:00"/>
    <s v="Rhythm Technologies"/>
    <s v="RP-326"/>
    <s v="Rugtek"/>
    <n v="8"/>
    <s v="Ahmedabad"/>
    <x v="1"/>
    <n v="34000"/>
    <s v="NVAR"/>
    <s v="Retail"/>
  </r>
  <r>
    <s v="T/20308"/>
    <d v="2021-01-05T00:00:00"/>
    <s v="Technosoft"/>
    <s v="LS3000 R"/>
    <s v="Rugtek"/>
    <n v="1"/>
    <s v="Ahmedabad"/>
    <x v="1"/>
    <n v="1250"/>
    <s v="NVAR"/>
    <s v="Retail"/>
  </r>
  <r>
    <s v="SGRT/03071"/>
    <d v="2021-01-06T00:00:00"/>
    <s v="Prime Barcode Solution"/>
    <s v="RP-326"/>
    <s v="Rugtek"/>
    <n v="16"/>
    <s v="Hyderabad"/>
    <x v="2"/>
    <n v="68000"/>
    <s v="PVAR+"/>
    <s v="Old Partner"/>
  </r>
  <r>
    <s v="RJT/05646"/>
    <d v="2021-01-06T00:00:00"/>
    <s v="Instant Store"/>
    <s v="3200 BT 2D/1D"/>
    <s v="Rugtek"/>
    <n v="1"/>
    <s v="Rajkot"/>
    <x v="1"/>
    <n v="4200"/>
    <s v="EndCustomer"/>
    <s v="Retail"/>
  </r>
  <r>
    <s v="RJT/05653"/>
    <d v="2021-01-06T00:00:00"/>
    <s v="Nexus Corporation"/>
    <s v="RP-326"/>
    <s v="Rugtek"/>
    <n v="1"/>
    <s v="Rajkot"/>
    <x v="1"/>
    <n v="4250"/>
    <s v="NVAR"/>
    <s v="Retail"/>
  </r>
  <r>
    <s v="SRT/06486"/>
    <d v="2021-01-06T00:00:00"/>
    <s v="Netlink Computer"/>
    <s v="RP-326"/>
    <s v="Rugtek"/>
    <n v="1"/>
    <s v="Surat"/>
    <x v="1"/>
    <n v="4250"/>
    <s v="NVAR"/>
    <s v="Retail"/>
  </r>
  <r>
    <s v="RJT/05667"/>
    <d v="2021-01-07T00:00:00"/>
    <s v="Ohmaria Computer"/>
    <s v="RP-326"/>
    <s v="Rugtek"/>
    <n v="1"/>
    <s v="Upleta"/>
    <x v="1"/>
    <n v="4250"/>
    <s v="NVAR"/>
    <s v="Retail"/>
  </r>
  <r>
    <s v="SRT/06519"/>
    <d v="2021-01-07T00:00:00"/>
    <s v="Shree Krishna Computers"/>
    <s v="CR410 B"/>
    <s v="Rugtek"/>
    <n v="1"/>
    <s v="Surat"/>
    <x v="1"/>
    <n v="2300"/>
    <s v="NVAR"/>
    <s v="Retail"/>
  </r>
  <r>
    <s v="SRT/06530"/>
    <d v="2021-01-07T00:00:00"/>
    <s v="Aum Corporation"/>
    <s v="3200 BT 2D/1D"/>
    <s v="Rugtek"/>
    <n v="12"/>
    <s v="Surat"/>
    <x v="1"/>
    <n v="50400"/>
    <s v="NVAR"/>
    <s v="Retail"/>
  </r>
  <r>
    <s v="T/20459"/>
    <d v="2021-01-07T00:00:00"/>
    <s v="Alpha E Barcode Solutions Pvt."/>
    <s v="3200 BT 2D/1D"/>
    <s v="Rugtek"/>
    <n v="2"/>
    <s v="Ahmedabad"/>
    <x v="1"/>
    <n v="8400"/>
    <s v="NVAR"/>
    <s v="Retail"/>
  </r>
  <r>
    <s v="T/20528"/>
    <d v="2021-01-07T00:00:00"/>
    <s v="Navkar Infotech"/>
    <s v="LS3000 R"/>
    <s v="Rugtek"/>
    <n v="1"/>
    <s v="Ahmedabad"/>
    <x v="1"/>
    <n v="1250"/>
    <s v="NVAR"/>
    <s v="Retail"/>
  </r>
  <r>
    <s v="RJT/05700"/>
    <d v="2021-01-08T00:00:00"/>
    <s v="Concorde Peripherals - D"/>
    <s v="3200 BT 2D/1D"/>
    <s v="Rugtek"/>
    <n v="2"/>
    <s v="Rajkot"/>
    <x v="1"/>
    <n v="8400"/>
    <s v="NVAR"/>
    <s v="Retail"/>
  </r>
  <r>
    <s v="T/20592"/>
    <d v="2021-01-08T00:00:00"/>
    <s v="V. Supply"/>
    <s v="CR410 B"/>
    <s v="Rugtek"/>
    <n v="1"/>
    <s v="Ahmedabad"/>
    <x v="1"/>
    <n v="2300"/>
    <s v="NVAR"/>
    <s v="Retail"/>
  </r>
  <r>
    <s v="T/20593"/>
    <d v="2021-01-08T00:00:00"/>
    <s v="Nikunj Infotech"/>
    <s v="RP-326"/>
    <s v="Rugtek"/>
    <n v="1"/>
    <s v="Ahmedabad"/>
    <x v="1"/>
    <n v="4250"/>
    <s v="NVAR"/>
    <s v="Retail"/>
  </r>
  <r>
    <s v="RJT/05733"/>
    <d v="2021-01-09T00:00:00"/>
    <s v="Sharp Systems"/>
    <s v="RP-326"/>
    <s v="Rugtek"/>
    <n v="2"/>
    <s v="Rajkot"/>
    <x v="1"/>
    <n v="8500"/>
    <s v="NVAR"/>
    <s v="Retail"/>
  </r>
  <r>
    <s v="T/20661"/>
    <d v="2021-01-09T00:00:00"/>
    <s v="Exponus Exports"/>
    <s v="RP80USE"/>
    <s v="Rugtek"/>
    <n v="1"/>
    <s v="Ahmedabad"/>
    <x v="1"/>
    <n v="6000"/>
    <s v="PVAR"/>
    <s v="New Partner"/>
  </r>
  <r>
    <s v="T/20679"/>
    <d v="2021-01-09T00:00:00"/>
    <s v="Richey Rich Infotech"/>
    <s v="PS-3316E+ DOS(128GB)"/>
    <s v="Posiflex"/>
    <n v="1"/>
    <s v="Rajkot"/>
    <x v="0"/>
    <n v="35900"/>
    <s v="PVAR"/>
    <s v="Old Partner"/>
  </r>
  <r>
    <s v="T/20751"/>
    <d v="2021-01-11T00:00:00"/>
    <s v="Innovative Solutions"/>
    <s v="PS-3316E+ DOS 64GB"/>
    <s v="Posiflex"/>
    <n v="4"/>
    <s v="Ahmedabad"/>
    <x v="0"/>
    <n v="140800"/>
    <s v="PVAR"/>
    <s v="Old Partner"/>
  </r>
  <r>
    <s v="T/20751"/>
    <d v="2021-01-11T00:00:00"/>
    <s v="Innovative Solutions"/>
    <s v="CR410 B"/>
    <s v="Rugtek"/>
    <n v="4"/>
    <s v="Ahmedabad"/>
    <x v="1"/>
    <n v="9200"/>
    <s v="PVAR"/>
    <s v="Old Partner"/>
  </r>
  <r>
    <s v="T/20751"/>
    <d v="2021-01-11T00:00:00"/>
    <s v="Innovative Solutions"/>
    <s v="RP-326"/>
    <s v="Rugtek"/>
    <n v="4"/>
    <s v="Ahmedabad"/>
    <x v="1"/>
    <n v="17000"/>
    <s v="PVAR"/>
    <s v="Old Partner"/>
  </r>
  <r>
    <s v="T/20758"/>
    <d v="2021-01-11T00:00:00"/>
    <s v="Alphacodes It Solutions Private"/>
    <s v="RP80 - V1 (ACE V1)"/>
    <s v="Rugtek"/>
    <n v="14"/>
    <s v="Noida"/>
    <x v="1"/>
    <n v="133000"/>
    <s v="NVAR"/>
    <s v="Retail"/>
  </r>
  <r>
    <s v="T/20758"/>
    <d v="2021-01-11T00:00:00"/>
    <s v="Alphacodes It Solutions Private"/>
    <s v="RP80-V1 2YR WARRANTY"/>
    <s v="Rugtek"/>
    <n v="14"/>
    <s v="Noida"/>
    <x v="1"/>
    <n v="12600"/>
    <s v="NVAR"/>
    <s v="Retail"/>
  </r>
  <r>
    <s v="BRD/03808"/>
    <d v="2021-01-12T00:00:00"/>
    <s v="Systems Solution"/>
    <s v="RP-326"/>
    <s v="Rugtek"/>
    <n v="1"/>
    <s v="Vadodara"/>
    <x v="1"/>
    <n v="4250"/>
    <s v="NVAR"/>
    <s v="Retail"/>
  </r>
  <r>
    <s v="BRD/03819"/>
    <d v="2021-01-12T00:00:00"/>
    <s v="Gajanan Computer And Printers"/>
    <s v="RP-326"/>
    <s v="Rugtek"/>
    <n v="1"/>
    <s v="Vadodara"/>
    <x v="1"/>
    <n v="4250"/>
    <s v="NVAR"/>
    <s v="Retail"/>
  </r>
  <r>
    <s v="RJT/05767"/>
    <d v="2021-01-12T00:00:00"/>
    <s v="Anyway It Solution"/>
    <s v="PS-3316E+ DOS(128GB)"/>
    <s v="Posiflex"/>
    <n v="1"/>
    <s v="Rajkot"/>
    <x v="0"/>
    <n v="35900"/>
    <s v="NVAR"/>
    <s v="Retail"/>
  </r>
  <r>
    <s v="RJT/05767"/>
    <d v="2021-01-12T00:00:00"/>
    <s v="Anyway It Solution"/>
    <s v="CR4000"/>
    <s v="Posiflex"/>
    <n v="1"/>
    <s v="Rajkot"/>
    <x v="0"/>
    <n v="4100"/>
    <s v="NVAR"/>
    <s v="Retail"/>
  </r>
  <r>
    <s v="RJT/05767"/>
    <d v="2021-01-12T00:00:00"/>
    <s v="Anyway It Solution"/>
    <s v="RP-326"/>
    <s v="Rugtek"/>
    <n v="1"/>
    <s v="Rajkot"/>
    <x v="1"/>
    <n v="4250"/>
    <s v="NVAR"/>
    <s v="Retail"/>
  </r>
  <r>
    <s v="RJT/05769"/>
    <d v="2021-01-12T00:00:00"/>
    <s v="Concorde Peripherals - D"/>
    <s v="3200 BT 2D/1D"/>
    <s v="Rugtek"/>
    <n v="1"/>
    <s v="Rajkot"/>
    <x v="1"/>
    <n v="4200"/>
    <s v="NVAR"/>
    <s v="Retail"/>
  </r>
  <r>
    <s v="RJT/05776"/>
    <d v="2021-01-12T00:00:00"/>
    <s v="Shriju Computer Center "/>
    <s v="3200 BT 2D/1D"/>
    <s v="Rugtek"/>
    <n v="1"/>
    <s v="Anjar"/>
    <x v="1"/>
    <n v="4200"/>
    <s v="NVAR"/>
    <s v="Retail"/>
  </r>
  <r>
    <s v="SRT/06628"/>
    <d v="2021-01-12T00:00:00"/>
    <s v="Labdhi Infocom"/>
    <s v="3200 BT 2D/1D"/>
    <s v="Rugtek"/>
    <n v="1"/>
    <s v="Surat"/>
    <x v="1"/>
    <n v="4200"/>
    <s v="NVAR"/>
    <s v="Retail"/>
  </r>
  <r>
    <s v="SRT/06648"/>
    <d v="2021-01-12T00:00:00"/>
    <s v="Gajanan Computer"/>
    <s v="3200 BT 2D/1D"/>
    <s v="Rugtek"/>
    <n v="2"/>
    <s v="Surat"/>
    <x v="1"/>
    <n v="8400"/>
    <s v="NVAR"/>
    <s v="Retail"/>
  </r>
  <r>
    <s v="T/20867"/>
    <d v="2021-01-12T00:00:00"/>
    <s v="Unique Systems"/>
    <s v="CR410 B"/>
    <s v="Rugtek"/>
    <n v="2"/>
    <s v="Bhopal"/>
    <x v="1"/>
    <n v="4600"/>
    <s v="AVAR"/>
    <s v="Old Partner"/>
  </r>
  <r>
    <s v="T/20904"/>
    <d v="2021-01-12T00:00:00"/>
    <s v="Shivam Computer Sales And Service"/>
    <s v="RP-326"/>
    <s v="Rugtek"/>
    <n v="2"/>
    <s v="Palanpur"/>
    <x v="1"/>
    <n v="8500"/>
    <s v="NVAR"/>
    <s v="Retail"/>
  </r>
  <r>
    <s v="T/20917"/>
    <d v="2021-01-12T00:00:00"/>
    <s v="Metrobit Networks Pvt. Ltd."/>
    <s v="3200 BT 2D/1D"/>
    <s v="Rugtek"/>
    <n v="1"/>
    <s v="Ahmedabad"/>
    <x v="1"/>
    <n v="4200"/>
    <s v="NVAR"/>
    <s v="Retail"/>
  </r>
  <r>
    <s v="RJT/05794"/>
    <d v="2021-01-13T00:00:00"/>
    <s v="Janadesh Pr"/>
    <s v="RP-326"/>
    <s v="Rugtek"/>
    <n v="2"/>
    <s v="Rajkot"/>
    <x v="1"/>
    <n v="8500"/>
    <s v="EndCustomer"/>
    <s v="Retail"/>
  </r>
  <r>
    <s v="RJT/05794"/>
    <d v="2021-01-13T00:00:00"/>
    <s v="Janadesh Pr"/>
    <s v="PS-3316E+ DOS 64GB"/>
    <s v="Posiflex"/>
    <n v="1"/>
    <s v="Rajkot"/>
    <x v="0"/>
    <n v="35200"/>
    <s v="EndCustomer"/>
    <s v="Retail"/>
  </r>
  <r>
    <s v="SRT/06677"/>
    <d v="2021-01-13T00:00:00"/>
    <s v="Stick Well Papers Pvt.Ltd."/>
    <s v="RP-326"/>
    <s v="Rugtek"/>
    <n v="5"/>
    <s v="Surat"/>
    <x v="1"/>
    <n v="21250"/>
    <s v="EndCustomer"/>
    <s v="Retail"/>
  </r>
  <r>
    <s v="T/20999"/>
    <d v="2021-01-13T00:00:00"/>
    <s v="Het Consultancy"/>
    <s v="JIVAXT4015 4GB 500GB"/>
    <s v="Posiflex"/>
    <n v="2"/>
    <s v="Ahmedabad"/>
    <x v="0"/>
    <n v="109000"/>
    <s v="PVAR"/>
    <s v="Old Partner"/>
  </r>
  <r>
    <s v="T/21012"/>
    <d v="2021-01-13T00:00:00"/>
    <s v="Bite Joys"/>
    <s v="RP-327 (RP327)"/>
    <s v="Rugtek"/>
    <n v="2"/>
    <s v="Ahmedabad"/>
    <x v="1"/>
    <n v="10000"/>
    <s v="EndCustomer"/>
    <s v="Retail"/>
  </r>
  <r>
    <s v="T/21012"/>
    <d v="2021-01-13T00:00:00"/>
    <s v="Bite Joys"/>
    <s v="PS-3316E+ DOS 64GB"/>
    <s v="Posiflex"/>
    <n v="1"/>
    <s v="Ahmedabad"/>
    <x v="0"/>
    <n v="35200"/>
    <s v="EndCustomer"/>
    <s v="Retail"/>
  </r>
  <r>
    <s v="RJT/05809"/>
    <d v="2021-01-16T00:00:00"/>
    <s v="Satyam Computers"/>
    <s v="3200 BT 2D/1D"/>
    <s v="Rugtek"/>
    <n v="1"/>
    <s v="Rajkot"/>
    <x v="1"/>
    <n v="4200"/>
    <s v="NVAR"/>
    <s v="Retail"/>
  </r>
  <r>
    <s v="SRT/06724"/>
    <d v="2021-01-16T00:00:00"/>
    <s v="Prints-N-Lables"/>
    <s v="3200 BT 2D/1D"/>
    <s v="Rugtek"/>
    <n v="6"/>
    <s v="Surat"/>
    <x v="1"/>
    <n v="25200"/>
    <s v="NVAR"/>
    <s v="Retail"/>
  </r>
  <r>
    <s v="T/21090"/>
    <d v="2021-01-16T00:00:00"/>
    <s v="Om Computer"/>
    <s v="LS3000 R"/>
    <s v="Rugtek"/>
    <n v="1"/>
    <s v="Ahmedabad"/>
    <x v="1"/>
    <n v="1250"/>
    <s v="NVAR"/>
    <s v="Retail"/>
  </r>
  <r>
    <s v="T/21091"/>
    <d v="2021-01-16T00:00:00"/>
    <s v="V. Supply"/>
    <s v="CR410 B"/>
    <s v="Rugtek"/>
    <n v="1"/>
    <s v="Ahmedabad"/>
    <x v="1"/>
    <n v="2300"/>
    <s v="NVAR"/>
    <s v="Retail"/>
  </r>
  <r>
    <s v="T/21158"/>
    <d v="2021-01-18T00:00:00"/>
    <s v="A. D. Sons Infotech"/>
    <s v="RP-326"/>
    <s v="Rugtek"/>
    <n v="1"/>
    <s v="Himmatnagar"/>
    <x v="1"/>
    <n v="4250"/>
    <s v="NVAR"/>
    <s v="Retail"/>
  </r>
  <r>
    <s v="T/21180"/>
    <d v="2021-01-18T00:00:00"/>
    <s v="3 Star Labels - D"/>
    <s v="3200BT USB DONGLE"/>
    <s v="Rugtek"/>
    <n v="1"/>
    <s v="Surat"/>
    <x v="1"/>
    <n v="0"/>
    <s v="NVAR"/>
    <s v="Retail"/>
  </r>
  <r>
    <s v="T/21262"/>
    <d v="2021-01-19T00:00:00"/>
    <s v="Friend Trading Cororation"/>
    <s v="3200 BT 2D/1D"/>
    <s v="Rugtek"/>
    <n v="3"/>
    <s v="Bhopal"/>
    <x v="1"/>
    <n v="12600"/>
    <s v="AVAR"/>
    <s v="Old Partner"/>
  </r>
  <r>
    <s v="RJT/05903"/>
    <d v="2021-01-20T00:00:00"/>
    <s v="It Zone ( Junagadh)"/>
    <s v="RP-326"/>
    <s v="Rugtek"/>
    <n v="2"/>
    <s v="Junagadh"/>
    <x v="1"/>
    <n v="8500"/>
    <s v="NVAR"/>
    <s v="Retail"/>
  </r>
  <r>
    <s v="SRT/06824"/>
    <d v="2021-01-20T00:00:00"/>
    <s v="Code On Technology"/>
    <s v="RP-326"/>
    <s v="Rugtek"/>
    <n v="2"/>
    <s v="Surat"/>
    <x v="1"/>
    <n v="8500"/>
    <s v="NVAR"/>
    <s v="Retail"/>
  </r>
  <r>
    <s v="T/21327"/>
    <d v="2021-01-20T00:00:00"/>
    <s v="Innovative Solutions"/>
    <s v="LS3000 R"/>
    <s v="Rugtek"/>
    <n v="1"/>
    <s v="Ahmedabad"/>
    <x v="1"/>
    <n v="1250"/>
    <s v="PVAR"/>
    <s v="Old Partner"/>
  </r>
  <r>
    <s v="T/21332"/>
    <d v="2021-01-20T00:00:00"/>
    <s v="Inspira Enterprise India Pvt."/>
    <s v="PS-3316E+ DOS 64GB"/>
    <s v="Posiflex"/>
    <n v="4"/>
    <s v="Mumbai"/>
    <x v="0"/>
    <n v="140800"/>
    <s v="EndCustomer"/>
    <s v="Retail"/>
  </r>
  <r>
    <s v="T/21332"/>
    <d v="2021-01-20T00:00:00"/>
    <s v="Inspira Enterprise India Pvt."/>
    <s v="RP80USE"/>
    <s v="Rugtek"/>
    <n v="4"/>
    <s v="Mumbai"/>
    <x v="1"/>
    <n v="24000"/>
    <s v="EndCustomer"/>
    <s v="Retail"/>
  </r>
  <r>
    <s v="T/21332"/>
    <d v="2021-01-20T00:00:00"/>
    <s v="Inspira Enterprise India Pvt."/>
    <s v="CR4000"/>
    <s v="Posiflex"/>
    <n v="4"/>
    <s v="Mumbai"/>
    <x v="0"/>
    <n v="16400"/>
    <s v="EndCustomer"/>
    <s v="Retail"/>
  </r>
  <r>
    <s v="T/21344"/>
    <d v="2021-01-20T00:00:00"/>
    <s v="Mi Packinging &amp; Barcode Soluti"/>
    <s v="3200BT USB DONGLE"/>
    <s v="Rugtek"/>
    <n v="1"/>
    <s v="Rajkot"/>
    <x v="1"/>
    <n v="0"/>
    <s v="NVAR"/>
    <s v="Retail"/>
  </r>
  <r>
    <s v="T/21378"/>
    <d v="2021-01-20T00:00:00"/>
    <s v="Baba Infotech"/>
    <s v="RP-326"/>
    <s v="Rugtek"/>
    <n v="1"/>
    <s v="Vadodara"/>
    <x v="1"/>
    <n v="4250"/>
    <s v="NVAR"/>
    <s v="Retail"/>
  </r>
  <r>
    <s v="T/21391"/>
    <d v="2021-01-20T00:00:00"/>
    <s v="Rhythm Technologies"/>
    <s v="RP-326"/>
    <s v="Rugtek"/>
    <n v="5"/>
    <s v="Ahmedabad"/>
    <x v="1"/>
    <n v="21250"/>
    <s v="NVAR"/>
    <s v="Retail"/>
  </r>
  <r>
    <s v="SRT/06881"/>
    <d v="2021-01-21T00:00:00"/>
    <s v="Logotech Computer"/>
    <s v="3200 BT 2D/1D"/>
    <s v="Rugtek"/>
    <n v="1"/>
    <s v="Surat"/>
    <x v="1"/>
    <n v="4200"/>
    <s v="NVAR"/>
    <s v="Retail"/>
  </r>
  <r>
    <s v="T/21426"/>
    <d v="2021-01-21T00:00:00"/>
    <s v="Gurudev Enterprise"/>
    <s v="RP-326"/>
    <s v="Rugtek"/>
    <n v="1"/>
    <s v="Surat"/>
    <x v="1"/>
    <n v="4250"/>
    <s v="EndCustomer"/>
    <s v="Retail"/>
  </r>
  <r>
    <s v="T/21443"/>
    <d v="2021-01-21T00:00:00"/>
    <s v="Ohmaria Computer"/>
    <s v="RP-326"/>
    <s v="Rugtek"/>
    <n v="1"/>
    <s v="Upleta"/>
    <x v="1"/>
    <n v="4250"/>
    <s v="NVAR"/>
    <s v="Retail"/>
  </r>
  <r>
    <s v="T/21528"/>
    <d v="2021-01-22T00:00:00"/>
    <s v="Exponus Exports"/>
    <s v="KIOSK 3 HS2415"/>
    <s v="Posiflex"/>
    <n v="1"/>
    <s v="Ahmedabad"/>
    <x v="0"/>
    <n v="95000"/>
    <s v="PVAR"/>
    <s v="New Partner"/>
  </r>
  <r>
    <s v="T/21528"/>
    <d v="2021-01-22T00:00:00"/>
    <s v="Exponus Exports"/>
    <s v="EXT WPP HS2415 2YRS"/>
    <s v="Posiflex"/>
    <n v="1"/>
    <s v="Ahmedabad"/>
    <x v="0"/>
    <n v="5500"/>
    <s v="PVAR"/>
    <s v="New Partner"/>
  </r>
  <r>
    <s v="T/21571"/>
    <d v="2021-01-22T00:00:00"/>
    <s v="Smart Techno Solutions"/>
    <s v="CR410 B"/>
    <s v="Rugtek"/>
    <n v="2"/>
    <s v="Jamnagar"/>
    <x v="1"/>
    <n v="4600"/>
    <s v="NVAR"/>
    <s v="Retail"/>
  </r>
  <r>
    <s v="T/21580"/>
    <d v="2021-01-22T00:00:00"/>
    <s v="Revansh Info"/>
    <s v="3200 BT 2D/1D"/>
    <s v="Rugtek"/>
    <n v="3"/>
    <s v="Ahmedabad"/>
    <x v="1"/>
    <n v="12600"/>
    <s v="NVAR"/>
    <s v="Retail"/>
  </r>
  <r>
    <s v="T/21597"/>
    <d v="2021-01-22T00:00:00"/>
    <s v="Barbeque-Nation Hospitality Ltd"/>
    <s v="PP8800U-B"/>
    <s v="Posiflex"/>
    <n v="1"/>
    <s v="Noida"/>
    <x v="0"/>
    <n v="8750"/>
    <s v="EndCustomer"/>
    <s v="Retail"/>
  </r>
  <r>
    <s v="T/21607"/>
    <d v="2021-01-22T00:00:00"/>
    <s v="Exponus Exports"/>
    <s v="BP03-R (BU)"/>
    <s v="Rugtek"/>
    <n v="4"/>
    <s v="Ahmedabad"/>
    <x v="1"/>
    <n v="21200"/>
    <s v="PVAR"/>
    <s v="New Partner"/>
  </r>
  <r>
    <s v="BRD/03959"/>
    <d v="2021-01-23T00:00:00"/>
    <s v="Asha Computers"/>
    <s v="CR410 B"/>
    <s v="Rugtek"/>
    <n v="2"/>
    <s v="Vadodara"/>
    <x v="1"/>
    <n v="4600"/>
    <s v="NVAR"/>
    <s v="Retail"/>
  </r>
  <r>
    <s v="T/21660"/>
    <d v="2021-01-23T00:00:00"/>
    <s v="Mark Infosys "/>
    <s v="PP8800U-B"/>
    <s v="Posiflex"/>
    <n v="2"/>
    <s v="Mehsana"/>
    <x v="0"/>
    <n v="17500"/>
    <s v="NVAR"/>
    <s v="Retail"/>
  </r>
  <r>
    <s v="T/21700"/>
    <d v="2021-01-23T00:00:00"/>
    <s v="Atma Trading"/>
    <s v="PS-3316E+ OS(128GB)"/>
    <s v="Posiflex"/>
    <n v="1"/>
    <s v="Valsad"/>
    <x v="0"/>
    <n v="35900"/>
    <s v="NVAR"/>
    <s v="Retail"/>
  </r>
  <r>
    <s v="T/21700"/>
    <d v="2021-01-23T00:00:00"/>
    <s v="Atma Trading"/>
    <s v="WIN10 IOT(EL)LATE OS"/>
    <s v="Posiflex"/>
    <n v="1"/>
    <s v="Valsad"/>
    <x v="0"/>
    <n v="3500"/>
    <s v="NVAR"/>
    <s v="Retail"/>
  </r>
  <r>
    <s v="T/21700"/>
    <d v="2021-01-23T00:00:00"/>
    <s v="Atma Trading"/>
    <s v="CR4000"/>
    <s v="Posiflex"/>
    <n v="1"/>
    <s v="Valsad"/>
    <x v="0"/>
    <n v="4100"/>
    <s v="NVAR"/>
    <s v="Retail"/>
  </r>
  <r>
    <s v="T/21711"/>
    <d v="2021-01-23T00:00:00"/>
    <s v="Barbeque-Nation Hospitality Ltd"/>
    <s v="PP8800U-B"/>
    <s v="Posiflex"/>
    <n v="1"/>
    <s v="Rajkot"/>
    <x v="0"/>
    <n v="8750"/>
    <s v="EndCustomer"/>
    <s v="Retail"/>
  </r>
  <r>
    <s v="T/21714"/>
    <d v="2021-01-23T00:00:00"/>
    <s v="Real Compu System"/>
    <s v="RP-326"/>
    <s v="Rugtek"/>
    <n v="1"/>
    <s v="Ahmedabad"/>
    <x v="1"/>
    <n v="4250"/>
    <s v="NVAR"/>
    <s v="Retail"/>
  </r>
  <r>
    <s v="T/21764"/>
    <d v="2021-01-25T00:00:00"/>
    <s v="Barbeque-Nation Hospitality Ltd"/>
    <s v="PP8800U-B"/>
    <s v="Posiflex"/>
    <n v="1"/>
    <s v="Noida"/>
    <x v="0"/>
    <n v="8750"/>
    <s v="EndCustomer"/>
    <s v="Retail"/>
  </r>
  <r>
    <s v="T/21765"/>
    <d v="2021-01-25T00:00:00"/>
    <s v="Barbeque-Nation Hospitality Ltd"/>
    <s v="PP8800U-B"/>
    <s v="Posiflex"/>
    <n v="1"/>
    <s v="Chandigarh"/>
    <x v="0"/>
    <n v="8750"/>
    <s v="EndCustomer"/>
    <s v="Retail"/>
  </r>
  <r>
    <s v="T/21766"/>
    <d v="2021-01-25T00:00:00"/>
    <s v="Barbeque-Nation Hospitality Ltd"/>
    <s v="PP8800U-B"/>
    <s v="Posiflex"/>
    <n v="1"/>
    <s v="Gurgaon"/>
    <x v="0"/>
    <n v="8750"/>
    <s v="EndCustomer"/>
    <s v="Retail"/>
  </r>
  <r>
    <s v="T/21767"/>
    <d v="2021-01-25T00:00:00"/>
    <s v="Barbeque-Nation Hospitality Ltd"/>
    <s v="PP8800U-B"/>
    <s v="Posiflex"/>
    <n v="1"/>
    <s v="Banglore"/>
    <x v="0"/>
    <n v="8750"/>
    <s v="EndCustomer"/>
    <s v="Retail"/>
  </r>
  <r>
    <s v="T/21768"/>
    <d v="2021-01-25T00:00:00"/>
    <s v="Barbeque-Nation Hospitality Ltd"/>
    <s v="PP8800U-B"/>
    <s v="Posiflex"/>
    <n v="1"/>
    <s v="Banglore"/>
    <x v="0"/>
    <n v="8750"/>
    <s v="EndCustomer"/>
    <s v="Retail"/>
  </r>
  <r>
    <s v="T/21769"/>
    <d v="2021-01-25T00:00:00"/>
    <s v="Barbeque-Nation Hospitality Ltd"/>
    <s v="PP8800U-B"/>
    <s v="Posiflex"/>
    <n v="1"/>
    <s v="Banglore"/>
    <x v="0"/>
    <n v="8750"/>
    <s v="EndCustomer"/>
    <s v="Retail"/>
  </r>
  <r>
    <s v="T/21770"/>
    <d v="2021-01-25T00:00:00"/>
    <s v="Barbeque-Nation Hospitality Ltd"/>
    <s v="PP8800U-B"/>
    <s v="Posiflex"/>
    <n v="1"/>
    <s v="Pune"/>
    <x v="0"/>
    <n v="8750"/>
    <s v="EndCustomer"/>
    <s v="Retail"/>
  </r>
  <r>
    <s v="T/21830"/>
    <d v="2021-01-25T00:00:00"/>
    <s v="Exponus Exports"/>
    <s v="RP-326"/>
    <s v="Rugtek"/>
    <n v="1"/>
    <s v="Ahmedabad"/>
    <x v="1"/>
    <n v="4250"/>
    <s v="NVAR"/>
    <s v="Retail"/>
  </r>
  <r>
    <s v="T/21834"/>
    <d v="2021-01-25T00:00:00"/>
    <s v="Marvel It Build Solutions"/>
    <s v="3200 BT 2D/1D"/>
    <s v="Rugtek"/>
    <n v="5"/>
    <s v="Ahmedabad"/>
    <x v="1"/>
    <n v="21000"/>
    <s v="NVAR"/>
    <s v="Retail"/>
  </r>
  <r>
    <s v="RJT/06057"/>
    <d v="2021-01-27T00:00:00"/>
    <s v="Micro Access Pvt. Ltd."/>
    <s v="RP-326"/>
    <s v="Rugtek"/>
    <n v="1"/>
    <s v="Rajkot"/>
    <x v="1"/>
    <n v="4250"/>
    <s v="NVAR"/>
    <s v="Retail"/>
  </r>
  <r>
    <s v="T/21916"/>
    <d v="2021-01-27T00:00:00"/>
    <s v="Barbeque-Nation Hospitality Ltd"/>
    <s v="PP8800U-B"/>
    <s v="Posiflex"/>
    <n v="1"/>
    <s v="Chennai"/>
    <x v="0"/>
    <n v="8750"/>
    <s v="EndCustomer"/>
    <s v="Retail"/>
  </r>
  <r>
    <s v="T/21917"/>
    <d v="2021-01-27T00:00:00"/>
    <s v="Barbeque-Nation Hospitality Ltd"/>
    <s v="PP8800U-B"/>
    <s v="Posiflex"/>
    <n v="1"/>
    <s v="Chennai"/>
    <x v="0"/>
    <n v="8750"/>
    <s v="EndCustomer"/>
    <s v="Retail"/>
  </r>
  <r>
    <s v="T/21921"/>
    <d v="2021-01-27T00:00:00"/>
    <s v="Vc Entegrated Solution Llp"/>
    <s v="BP03-R (BU)"/>
    <s v="Rugtek"/>
    <n v="25"/>
    <s v="Ahmedabad"/>
    <x v="1"/>
    <n v="132500"/>
    <s v="NVAR"/>
    <s v="Retail"/>
  </r>
  <r>
    <s v="T/21939"/>
    <d v="2021-01-27T00:00:00"/>
    <s v="A. D. Sons Infotech"/>
    <s v="3200 BT 2D/1D"/>
    <s v="Rugtek"/>
    <n v="1"/>
    <s v="Himmatnagar"/>
    <x v="1"/>
    <n v="4200"/>
    <s v="NVAR"/>
    <s v="Retail"/>
  </r>
  <r>
    <s v="RJT/06090"/>
    <d v="2021-01-28T00:00:00"/>
    <s v="Instant Store"/>
    <s v="3200 BT 2D/1D"/>
    <s v="Rugtek"/>
    <n v="1"/>
    <s v="Rajkot"/>
    <x v="1"/>
    <n v="4200"/>
    <s v="EndCustomer"/>
    <s v="Retail"/>
  </r>
  <r>
    <s v="T/22091"/>
    <d v="2021-01-28T00:00:00"/>
    <s v="Inside Solution Itd"/>
    <s v="CR410 B"/>
    <s v="Rugtek"/>
    <n v="1"/>
    <s v="Anand"/>
    <x v="1"/>
    <n v="2300"/>
    <s v="NVAR"/>
    <s v="Retail"/>
  </r>
  <r>
    <s v="BRD/04061"/>
    <d v="2021-01-29T00:00:00"/>
    <s v="Ravechi Enterprises Private Li"/>
    <s v="RP80USE"/>
    <s v="Rugtek"/>
    <n v="3"/>
    <s v="Vadodara"/>
    <x v="1"/>
    <n v="18000"/>
    <s v="EndCustomer"/>
    <s v="Retail"/>
  </r>
  <r>
    <s v="T/22158"/>
    <d v="2021-01-29T00:00:00"/>
    <s v="Barbeque-Nation Hospitality Ltd"/>
    <s v="PP8800U-B"/>
    <s v="Posiflex"/>
    <n v="1"/>
    <s v="Hyderabad"/>
    <x v="0"/>
    <n v="8750"/>
    <s v="EndCustomer"/>
    <s v="Retail"/>
  </r>
  <r>
    <s v="T/22159"/>
    <d v="2021-01-29T00:00:00"/>
    <s v="Barbeque-Nation Hospitality Ltd"/>
    <s v="PP8800U-B"/>
    <s v="Posiflex"/>
    <n v="1"/>
    <s v="Hyderabad"/>
    <x v="0"/>
    <n v="8750"/>
    <s v="EndCustomer"/>
    <s v="Retail"/>
  </r>
  <r>
    <s v="T/22160"/>
    <d v="2021-01-29T00:00:00"/>
    <s v="Barbeque-Nation Hospitality Ltd"/>
    <s v="PP8800U-B"/>
    <s v="Posiflex"/>
    <n v="1"/>
    <s v="Cochin"/>
    <x v="0"/>
    <n v="8750"/>
    <s v="EndCustomer"/>
    <s v="Retail"/>
  </r>
  <r>
    <s v="T/22161"/>
    <d v="2021-01-29T00:00:00"/>
    <s v="Barbeque-Nation Hospitality Ltd"/>
    <s v="PP8800U-B"/>
    <s v="Posiflex"/>
    <n v="1"/>
    <s v="Guwahati"/>
    <x v="0"/>
    <n v="8750"/>
    <s v="EndCustomer"/>
    <s v="Retail"/>
  </r>
  <r>
    <s v="T/22162"/>
    <d v="2021-01-29T00:00:00"/>
    <s v="Barbeque-Nation Hospitality Ltd"/>
    <s v="PP8800U-B"/>
    <s v="Posiflex"/>
    <n v="1"/>
    <s v="Lucknow"/>
    <x v="0"/>
    <n v="8750"/>
    <s v="EndCustomer"/>
    <s v="Retail"/>
  </r>
  <r>
    <s v="T/22163"/>
    <d v="2021-01-29T00:00:00"/>
    <s v="Barbeque-Nation Hospitality Ltd"/>
    <s v="PP8800U-B"/>
    <s v="Posiflex"/>
    <n v="1"/>
    <s v="Patna"/>
    <x v="0"/>
    <n v="8750"/>
    <s v="EndCustomer"/>
    <s v="Retail"/>
  </r>
  <r>
    <s v="T/22164"/>
    <d v="2021-01-29T00:00:00"/>
    <s v="Barbeque-Nation Hospitality Ltd"/>
    <s v="PP8800U-B"/>
    <s v="Posiflex"/>
    <n v="1"/>
    <s v="Durgapur"/>
    <x v="0"/>
    <n v="8750"/>
    <s v="EndCustomer"/>
    <s v="Retail"/>
  </r>
  <r>
    <s v="T/22181"/>
    <d v="2021-01-29T00:00:00"/>
    <s v="Innovative Solutions"/>
    <s v="LS3000 R"/>
    <s v="Rugtek"/>
    <n v="1"/>
    <s v="Ahmedabad"/>
    <x v="1"/>
    <n v="1250"/>
    <s v="PVAR"/>
    <s v="Old Partner"/>
  </r>
  <r>
    <s v="T/22259"/>
    <d v="2021-01-29T00:00:00"/>
    <s v="Sambhav System"/>
    <s v="PS-3316E+ DOS 64GB"/>
    <s v="Posiflex"/>
    <n v="2"/>
    <s v="Indore"/>
    <x v="0"/>
    <n v="70400"/>
    <s v="PVAR"/>
    <s v="Old Partner"/>
  </r>
  <r>
    <s v="T/22274"/>
    <d v="2021-01-29T00:00:00"/>
    <s v="Logix Infotech"/>
    <s v="RP80USE"/>
    <s v="Rugtek"/>
    <n v="1"/>
    <s v="Junagadh"/>
    <x v="1"/>
    <n v="6000"/>
    <s v="NVAR"/>
    <s v="Retail"/>
  </r>
  <r>
    <s v="RJT/06182"/>
    <d v="2021-01-30T00:00:00"/>
    <s v="Delta System &amp; Peripherals"/>
    <s v="RP80USE"/>
    <s v="Rugtek"/>
    <n v="1"/>
    <s v="Rajkot"/>
    <x v="1"/>
    <n v="6000"/>
    <s v="NVAR"/>
    <s v="Retail"/>
  </r>
  <r>
    <s v="RJT/06182"/>
    <d v="2021-01-30T00:00:00"/>
    <s v="Delta System &amp; Peripherals"/>
    <s v="CR410 B"/>
    <s v="Rugtek"/>
    <n v="1"/>
    <s v="Rajkot"/>
    <x v="1"/>
    <n v="2300"/>
    <s v="NVAR"/>
    <s v="Retail"/>
  </r>
  <r>
    <s v="RJT/06184"/>
    <d v="2021-01-30T00:00:00"/>
    <s v="Marc Computers"/>
    <s v="3200 BT 2D/1D"/>
    <s v="Rugtek"/>
    <n v="1"/>
    <s v="Jamnagar"/>
    <x v="1"/>
    <n v="4200"/>
    <s v="NVAR"/>
    <s v="Retail"/>
  </r>
  <r>
    <s v="T/22320"/>
    <d v="2021-01-30T00:00:00"/>
    <s v="Vc Entegrated Solution Llp"/>
    <s v="BP03-R (BU)"/>
    <s v="Rugtek"/>
    <n v="55"/>
    <s v="Ahmedabad"/>
    <x v="1"/>
    <n v="291500"/>
    <s v="NVAR"/>
    <s v="Retail"/>
  </r>
  <r>
    <s v="T/22394"/>
    <d v="2021-01-30T00:00:00"/>
    <s v="Lemon International"/>
    <s v="PS-3316E+ DOS(128GB)"/>
    <s v="Posiflex"/>
    <n v="1"/>
    <s v="Indore"/>
    <x v="0"/>
    <n v="38900"/>
    <s v="AVAR"/>
    <s v="Old Partner"/>
  </r>
  <r>
    <s v="T/22394"/>
    <d v="2021-01-30T00:00:00"/>
    <s v="Lemon International"/>
    <s v="POSI 8GB RAM"/>
    <s v="Posiflex"/>
    <n v="1"/>
    <s v="Indore"/>
    <x v="0"/>
    <n v="0"/>
    <s v="AVAR"/>
    <s v="Old Partner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35">
  <r>
    <s v="ITPL2021B153"/>
    <d v="2021-01-06T00:00:00"/>
    <s v="Paramount Office Systems Pvt Ltd"/>
    <s v="RP326"/>
    <s v="Rugtek"/>
    <n v="4"/>
    <s v="Vishakapatnam"/>
    <x v="0"/>
    <n v="17600"/>
    <s v="PVAR"/>
    <s v="Old Partner"/>
  </r>
  <r>
    <s v="ITPL2021B153"/>
    <d v="2021-01-06T00:00:00"/>
    <s v="Paramount Office Systems Pvt Ltd"/>
    <s v="Warranty Charges"/>
    <s v="Rugtek"/>
    <n v="4"/>
    <s v="Vishakapatnam"/>
    <x v="0"/>
    <n v="1800"/>
    <s v="PVAR"/>
    <s v="Old Partner"/>
  </r>
  <r>
    <s v="ITPL2021B154"/>
    <d v="2021-01-07T00:00:00"/>
    <s v="Prime Barcode Solutions"/>
    <s v="TX5000 (CDC)"/>
    <s v="Posiflex"/>
    <n v="4"/>
    <s v="Hyderabad"/>
    <x v="1"/>
    <n v="191580"/>
    <s v="PVAR+"/>
    <s v="Old Partner"/>
  </r>
  <r>
    <s v="ITPL2021B154"/>
    <d v="2021-01-07T00:00:00"/>
    <s v="Prime Barcode Solutions"/>
    <s v="PP8800UB"/>
    <s v="Posiflex"/>
    <n v="4"/>
    <s v="Hyderabad"/>
    <x v="1"/>
    <n v="0"/>
    <s v="PVAR+"/>
    <s v="Old Partner"/>
  </r>
  <r>
    <s v="ITPL2021B154"/>
    <d v="2021-01-07T00:00:00"/>
    <s v="Prime Barcode Solutions"/>
    <s v="CR4000"/>
    <s v="Posiflex"/>
    <n v="4"/>
    <s v="Hyderabad"/>
    <x v="1"/>
    <n v="0"/>
    <s v="PVAR+"/>
    <s v="Old Partner"/>
  </r>
  <r>
    <s v="ITPL2021B154"/>
    <d v="2021-01-07T00:00:00"/>
    <s v="Prime Barcode Solutions"/>
    <s v="ZEBVS16HD LED"/>
    <s v="Posiflex"/>
    <n v="4"/>
    <s v="Hyderabad"/>
    <x v="1"/>
    <n v="0"/>
    <s v="PVAR+"/>
    <s v="Old Partner"/>
  </r>
  <r>
    <s v="ITPL2021B154"/>
    <d v="2021-01-07T00:00:00"/>
    <s v="Prime Barcode Solutions"/>
    <s v="WIN 10 IoT (EL)"/>
    <s v="Posiflex"/>
    <n v="4"/>
    <s v="Hyderabad"/>
    <x v="1"/>
    <n v="14000"/>
    <s v="PVAR+"/>
    <s v="Old Partner"/>
  </r>
  <r>
    <s v="ITPL2021B154"/>
    <d v="2021-01-07T00:00:00"/>
    <s v="Prime Barcode Solutions"/>
    <s v="Warranty Charges"/>
    <s v="Posiflex"/>
    <n v="4"/>
    <s v="Hyderabad"/>
    <x v="1"/>
    <n v="20000"/>
    <s v="PVAR+"/>
    <s v="Old Partner"/>
  </r>
  <r>
    <s v="ITPL2021B155"/>
    <d v="2021-01-08T00:00:00"/>
    <s v="Fortune Data Product"/>
    <s v="PS3316E+4GB RAM,64GB SSD"/>
    <s v="Posiflex"/>
    <n v="1"/>
    <s v="Hyderabad"/>
    <x v="1"/>
    <n v="35200"/>
    <s v="PVAR"/>
    <s v="Old Partner"/>
  </r>
  <r>
    <s v="ITPL2021B155"/>
    <d v="2021-01-08T00:00:00"/>
    <s v="Fortune Data Product"/>
    <s v="SA105ZB"/>
    <s v="Posiflex"/>
    <n v="1"/>
    <s v="Hyderabad"/>
    <x v="1"/>
    <n v="2250"/>
    <s v="PVAR"/>
    <s v="Old Partner"/>
  </r>
  <r>
    <s v="ITPL2021B156"/>
    <d v="2021-01-12T00:00:00"/>
    <s v="Prime Barcode Solutions"/>
    <s v="MR2106U3"/>
    <s v="Posiflex"/>
    <n v="1"/>
    <s v="Hyderabad"/>
    <x v="1"/>
    <n v="2916"/>
    <s v="PVAR+"/>
    <s v="Old Partner"/>
  </r>
  <r>
    <s v="ITPL2021B157"/>
    <d v="2021-01-15T00:00:00"/>
    <s v="Paramount Office Systems Pvt Ltd"/>
    <s v="PS3316E+ 4GB RAM,64GB SSD"/>
    <s v="Posiflex"/>
    <n v="2"/>
    <s v="Hyderabad"/>
    <x v="1"/>
    <n v="70400"/>
    <s v="PVAR"/>
    <s v="Old Partner"/>
  </r>
  <r>
    <s v="ITPL2021B157"/>
    <d v="2021-01-15T00:00:00"/>
    <s v="Paramount Office Systems Pvt Ltd"/>
    <s v="SA105ZB"/>
    <s v="Posiflex"/>
    <n v="2"/>
    <s v="Hyderabad"/>
    <x v="1"/>
    <n v="4500"/>
    <s v="PVAR"/>
    <s v="Old Partner"/>
  </r>
  <r>
    <s v="ITPL2021B158"/>
    <d v="2021-01-19T00:00:00"/>
    <s v="Sravan Smart Solutions"/>
    <s v="PS3316E+ 4GB RAM,64GB SSD"/>
    <s v="Posiflex"/>
    <n v="1"/>
    <s v="Hyderabad"/>
    <x v="1"/>
    <n v="35900"/>
    <s v="AVAR"/>
    <s v="Old Partner"/>
  </r>
  <r>
    <s v="ITPL2021B158"/>
    <d v="2021-01-19T00:00:00"/>
    <s v="Sravan Smart Solutions"/>
    <s v="CR410 B"/>
    <s v="Rugtek"/>
    <n v="1"/>
    <s v="Hyderabad"/>
    <x v="0"/>
    <n v="3100"/>
    <s v="AVAR"/>
    <s v="Old Partner"/>
  </r>
  <r>
    <s v="ITPL2021B159"/>
    <d v="2021-01-20T00:00:00"/>
    <s v="Prime Barcode Solutions"/>
    <s v="PS3316E+ 4GB RAM,64GB SSD"/>
    <s v="Posiflex"/>
    <n v="12"/>
    <s v="Hyderabad"/>
    <x v="1"/>
    <n v="599844"/>
    <s v="PVAR+"/>
    <s v="Old Partner"/>
  </r>
  <r>
    <s v="ITPL2021B159"/>
    <d v="2021-01-20T00:00:00"/>
    <s v="Prime Barcode Solutions"/>
    <s v="WIN 10 IoT (EL)"/>
    <s v="Posiflex"/>
    <n v="12"/>
    <s v="Hyderabad"/>
    <x v="1"/>
    <n v="0"/>
    <s v="PVAR+"/>
    <s v="Old Partner"/>
  </r>
  <r>
    <s v="ITPL2021B159"/>
    <d v="2021-01-20T00:00:00"/>
    <s v="Prime Barcode Solutions"/>
    <s v="PP8800UB"/>
    <s v="Posiflex"/>
    <n v="12"/>
    <s v="Hyderabad"/>
    <x v="1"/>
    <n v="0"/>
    <s v="PVAR+"/>
    <s v="Old Partner"/>
  </r>
  <r>
    <s v="ITPL2021B160"/>
    <d v="2021-01-20T00:00:00"/>
    <s v="Prime Barcode Solutions"/>
    <s v="TX5000 (CDC)"/>
    <s v="Posiflex"/>
    <n v="4"/>
    <s v="Hyderabad"/>
    <x v="1"/>
    <n v="191580"/>
    <s v="PVAR+"/>
    <s v="Old Partner"/>
  </r>
  <r>
    <s v="ITPL2021B159"/>
    <d v="2021-01-20T00:00:00"/>
    <s v="Prime Barcode Solutions"/>
    <s v="ZEBVS16HD LED"/>
    <s v="Posiflex"/>
    <n v="4"/>
    <s v="Hyderabad"/>
    <x v="1"/>
    <n v="0"/>
    <s v="PVAR+"/>
    <s v="Old Partner"/>
  </r>
  <r>
    <s v="ITPL2021B159"/>
    <d v="2021-01-20T00:00:00"/>
    <s v="Prime Barcode Solutions"/>
    <s v="PP8800UB"/>
    <s v="Posiflex"/>
    <n v="4"/>
    <s v="Hyderabad"/>
    <x v="1"/>
    <n v="0"/>
    <s v="PVAR+"/>
    <s v="Old Partner"/>
  </r>
  <r>
    <s v="ITPL2021B159"/>
    <d v="2021-01-20T00:00:00"/>
    <s v="Prime Barcode Solutions"/>
    <s v="WIN 10 IoT (EL)"/>
    <s v="Posiflex"/>
    <n v="4"/>
    <s v="Hyderabad"/>
    <x v="1"/>
    <n v="14000"/>
    <s v="PVAR+"/>
    <s v="Old Partner"/>
  </r>
  <r>
    <s v="ITPL2021B159"/>
    <d v="2021-01-20T00:00:00"/>
    <s v="Prime Barcode Solutions"/>
    <s v="Warranty Charges"/>
    <s v="Posiflex"/>
    <n v="4"/>
    <s v="Hyderabad"/>
    <x v="1"/>
    <n v="20000"/>
    <s v="PVAR+"/>
    <s v="Old Partner"/>
  </r>
  <r>
    <s v="ITPL2021B161"/>
    <d v="2021-01-20T00:00:00"/>
    <s v="Prime Barcode Solutions"/>
    <s v="CD-3200U-B"/>
    <s v="Rugtek"/>
    <n v="10"/>
    <s v="Hyderabad"/>
    <x v="0"/>
    <n v="19500"/>
    <s v="PVAR+"/>
    <s v="Old Partner"/>
  </r>
  <r>
    <s v="ITPL2021B161"/>
    <d v="2021-01-20T00:00:00"/>
    <s v="Prime Barcode Solutions"/>
    <s v="RP326"/>
    <s v="Rugtek"/>
    <n v="7"/>
    <s v="Hyderabad"/>
    <x v="0"/>
    <n v="30800"/>
    <s v="PVAR+"/>
    <s v="Old Partner"/>
  </r>
  <r>
    <s v="ITPL2021B161"/>
    <d v="2021-01-20T00:00:00"/>
    <s v="Prime Barcode Solutions"/>
    <s v="Warranty Charges"/>
    <s v="Rugtek"/>
    <n v="7"/>
    <s v="Hyderabad"/>
    <x v="0"/>
    <n v="3150"/>
    <s v="PVAR+"/>
    <s v="Old Partner"/>
  </r>
  <r>
    <s v="ITPL2021B162"/>
    <d v="2021-01-20T00:00:00"/>
    <s v="Prime Barcode Solutions"/>
    <s v="XT4015 (Core I3,8G,64G SSD)"/>
    <s v="Posiflex"/>
    <n v="3"/>
    <s v="Hyderabad"/>
    <x v="1"/>
    <n v="156750"/>
    <s v="PVAR+"/>
    <s v="Old Partner"/>
  </r>
  <r>
    <s v="ITPL2021B162"/>
    <d v="2021-01-20T00:00:00"/>
    <s v="Prime Barcode Solutions"/>
    <s v="WIN 10 IoT (VL)"/>
    <s v="Posiflex"/>
    <n v="3"/>
    <s v="Hyderabad"/>
    <x v="1"/>
    <n v="15750"/>
    <s v="PVAR+"/>
    <s v="Old Partner"/>
  </r>
  <r>
    <s v="ITPL2021B163"/>
    <d v="2021-01-27T00:00:00"/>
    <s v="Fortune Data Product"/>
    <s v="CD-3200U-B"/>
    <s v="Rugtek"/>
    <n v="3"/>
    <s v="Hyderabad"/>
    <x v="0"/>
    <n v="5850"/>
    <s v="PVAR"/>
    <s v="Old Partner"/>
  </r>
  <r>
    <s v="ITPL2021B166"/>
    <d v="2021-01-27T00:00:00"/>
    <s v="Prime Barcode Solutions"/>
    <s v="PS3316E+ 4GB RAM,64GB SSD"/>
    <s v="Posiflex"/>
    <n v="6"/>
    <s v="Hyderabad"/>
    <x v="1"/>
    <n v="219600"/>
    <s v="PVAR+"/>
    <s v="Old Partner"/>
  </r>
  <r>
    <s v="ITPL2021B167"/>
    <d v="2021-01-27T00:00:00"/>
    <s v="Fortune Data Product"/>
    <s v="PS3316E+4GB RAM,64GB SSD"/>
    <s v="Posiflex"/>
    <n v="2"/>
    <s v="Hyderabad"/>
    <x v="1"/>
    <n v="71800"/>
    <s v="PVAR"/>
    <s v="Old Partner"/>
  </r>
  <r>
    <s v="ITPL2021B167"/>
    <d v="2021-01-27T00:00:00"/>
    <s v="Fortune Data Product"/>
    <s v="MR2106U3"/>
    <s v="Posiflex"/>
    <n v="2"/>
    <s v="Hyderabad"/>
    <x v="1"/>
    <n v="5832"/>
    <s v="PVAR"/>
    <s v="Old Partner"/>
  </r>
  <r>
    <s v="ITPL2021B167"/>
    <d v="2021-01-27T00:00:00"/>
    <s v="Fortune Data Product"/>
    <s v="WIN 10 IoT (EL)"/>
    <s v="Posiflex"/>
    <n v="1"/>
    <s v="Hyderabad"/>
    <x v="1"/>
    <n v="3500"/>
    <s v="PVAR"/>
    <s v="Old Partner"/>
  </r>
  <r>
    <s v="ITPL2021B168"/>
    <d v="2021-01-29T00:00:00"/>
    <s v="Paramount Office Systems Pvt Ltd"/>
    <s v="RP326"/>
    <s v="Rugtek"/>
    <n v="30"/>
    <s v="Vishakapatnam"/>
    <x v="0"/>
    <n v="132000"/>
    <s v="PVAR"/>
    <s v="Old Partner"/>
  </r>
  <r>
    <s v="ITPL2021B168"/>
    <d v="2021-01-29T00:00:00"/>
    <s v="Paramount Office Systems Pvt Ltd"/>
    <s v="Warranty Charges"/>
    <s v="Rugtek"/>
    <n v="30"/>
    <s v="Vishakapatnam"/>
    <x v="0"/>
    <n v="13500"/>
    <s v="PVAR"/>
    <s v="Old Partner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49">
  <r>
    <s v="ITC/S-711/20-21"/>
    <d v="2021-02-01T00:00:00"/>
    <s v="Jimmy School Dress "/>
    <s v="RP80US"/>
    <s v="Rugtek"/>
    <n v="1"/>
    <s v="Rudrapur"/>
    <x v="0"/>
    <n v="5000"/>
    <s v="EndCustomer"/>
    <s v="Retail"/>
  </r>
  <r>
    <s v="ITC/S-711/20-21"/>
    <d v="2021-02-01T00:00:00"/>
    <s v="Jimmy School Dress "/>
    <s v="CD3200BT"/>
    <s v="Rugtek"/>
    <n v="2"/>
    <s v="Rudrapur"/>
    <x v="0"/>
    <n v="8400"/>
    <s v="EndCustomer"/>
    <s v="Retail"/>
  </r>
  <r>
    <s v="ITC/S-714/20-21"/>
    <d v="2021-02-03T00:00:00"/>
    <s v="Entrust Solutions"/>
    <s v="RP326"/>
    <s v="Rugtek"/>
    <n v="8"/>
    <s v="Ludhiana"/>
    <x v="0"/>
    <n v="34400"/>
    <s v="NVAR"/>
    <s v="Retail"/>
  </r>
  <r>
    <s v="ITC/S-715/20-21"/>
    <d v="2021-02-03T00:00:00"/>
    <s v="Maa Tara Ent"/>
    <s v="RP80UP"/>
    <s v="Rugtek"/>
    <n v="2"/>
    <s v="Solan"/>
    <x v="0"/>
    <n v="10000"/>
    <s v="EndCustomer"/>
    <s v="Retail"/>
  </r>
  <r>
    <s v="ITC/S-715/20-21"/>
    <d v="2021-02-03T00:00:00"/>
    <s v="Maa Tara Ent"/>
    <s v="CR410"/>
    <s v="Rugtek"/>
    <n v="3"/>
    <s v="Solan"/>
    <x v="0"/>
    <n v="7950"/>
    <s v="EndCustomer"/>
    <s v="Retail"/>
  </r>
  <r>
    <s v="ITC/S-719/20-21"/>
    <d v="2021-02-05T00:00:00"/>
    <s v="Entrust Solutions"/>
    <s v="RP326"/>
    <s v="Rugtek"/>
    <n v="8"/>
    <s v="Ludhiana"/>
    <x v="0"/>
    <n v="34400"/>
    <s v="NVAR"/>
    <s v="Retail"/>
  </r>
  <r>
    <s v="ITC/S-721/20-21"/>
    <d v="2021-02-05T00:00:00"/>
    <s v="Smart Tech"/>
    <s v="MR 2106"/>
    <s v="Posiflex "/>
    <n v="1"/>
    <s v="Delhi"/>
    <x v="1"/>
    <n v="2700"/>
    <s v="NVAR"/>
    <s v="Retail"/>
  </r>
  <r>
    <s v="ITC/S-725/20-21"/>
    <d v="2021-02-06T00:00:00"/>
    <s v="Kartik Enterprises"/>
    <s v="RP326"/>
    <s v="Rugtek"/>
    <n v="2"/>
    <s v="Abohar"/>
    <x v="0"/>
    <n v="8600"/>
    <s v="EndCustomer"/>
    <s v="Retail"/>
  </r>
  <r>
    <s v="ITC/S-726/20-21"/>
    <d v="2021-02-06T00:00:00"/>
    <s v="Billson"/>
    <s v="3316E+"/>
    <s v="Posiflex "/>
    <n v="1"/>
    <s v="Chandigarh"/>
    <x v="1"/>
    <n v="36000"/>
    <s v="NVAR"/>
    <s v="Retail"/>
  </r>
  <r>
    <s v="ITC/S-727/20-21"/>
    <d v="2021-02-07T00:00:00"/>
    <s v="AK Hospitality"/>
    <s v="3316E+"/>
    <s v="Posiflex "/>
    <n v="1"/>
    <s v="Chandigarh"/>
    <x v="1"/>
    <n v="47000"/>
    <s v="EndCustomer"/>
    <s v="Retail"/>
  </r>
  <r>
    <s v="ITC/S-727/20-21"/>
    <d v="2021-02-07T00:00:00"/>
    <s v="AK Hospitality"/>
    <s v="RP 80US"/>
    <s v="Rugtek"/>
    <n v="1"/>
    <s v="Chandigarh"/>
    <x v="0"/>
    <n v="5000"/>
    <s v="EndCustomer"/>
    <s v="Retail"/>
  </r>
  <r>
    <s v="ITC/S-728/20-21"/>
    <d v="2021-02-08T00:00:00"/>
    <s v="Smart Solutions"/>
    <s v="3316E+"/>
    <s v="Posiflex "/>
    <n v="1"/>
    <s v="New Delhi"/>
    <x v="1"/>
    <n v="0"/>
    <s v="RBP"/>
    <s v="Old Partner"/>
  </r>
  <r>
    <s v="ITC/S-729/20-21"/>
    <d v="2021-02-08T00:00:00"/>
    <s v="Optimiser Infotech"/>
    <s v="3316E+"/>
    <s v="Posiflex "/>
    <n v="1"/>
    <s v="Chandigarh"/>
    <x v="1"/>
    <n v="47000"/>
    <s v="NVAR"/>
    <s v="Retail"/>
  </r>
  <r>
    <s v="ITC/S-733/20-21"/>
    <d v="2021-02-09T00:00:00"/>
    <s v="S3 Technologies"/>
    <s v="3316E+"/>
    <s v="Posiflex "/>
    <n v="2"/>
    <s v="New Delhi"/>
    <x v="1"/>
    <n v="94000"/>
    <s v="PVAR"/>
    <s v="Old Partner"/>
  </r>
  <r>
    <s v="ITC/S-734/20-21"/>
    <d v="2021-02-09T00:00:00"/>
    <s v="Synoweb Technology"/>
    <s v="RP326"/>
    <s v="Rugtek"/>
    <n v="1"/>
    <s v="New Delhi"/>
    <x v="2"/>
    <n v="4300"/>
    <s v="NVAR"/>
    <s v="Retail"/>
  </r>
  <r>
    <s v="ITC/S-734/20-21"/>
    <d v="2021-02-09T00:00:00"/>
    <s v="Synoweb Technology"/>
    <s v="CR 410B"/>
    <s v="Rugtek"/>
    <n v="1"/>
    <s v="New Delhi"/>
    <x v="2"/>
    <n v="2650"/>
    <s v="NVAR"/>
    <s v="Retail"/>
  </r>
  <r>
    <s v="ITC/S-738/20-21"/>
    <d v="2021-02-11T00:00:00"/>
    <s v="Infinity Solutions"/>
    <s v="RP326"/>
    <s v="Rugtek"/>
    <n v="16"/>
    <s v="Jaipur"/>
    <x v="3"/>
    <n v="68800"/>
    <s v="PVAR"/>
    <s v="Retail"/>
  </r>
  <r>
    <s v="ITC/S-744/20-21"/>
    <d v="2021-02-13T00:00:00"/>
    <s v="KN Computers"/>
    <s v="MR -2106"/>
    <s v="Posiflex "/>
    <n v="3"/>
    <s v="Jaipur"/>
    <x v="4"/>
    <n v="8100"/>
    <s v="PVAR"/>
    <s v="Retail"/>
  </r>
  <r>
    <s v="ITC/S-747/20-21"/>
    <d v="2021-02-16T00:00:00"/>
    <s v="Pokket café"/>
    <s v="RP80US"/>
    <s v="Rugtek"/>
    <n v="1"/>
    <s v="Chandigarh"/>
    <x v="0"/>
    <n v="5000"/>
    <s v="EndCustomer"/>
    <s v="Retail"/>
  </r>
  <r>
    <s v="ITC/S-751/20-21"/>
    <d v="2021-02-18T00:00:00"/>
    <s v="Butterfly Software"/>
    <s v="BP02 BU"/>
    <s v="Rugtek"/>
    <n v="10"/>
    <s v="Mohali"/>
    <x v="0"/>
    <n v="25000"/>
    <s v="NVAR"/>
    <s v="Retail"/>
  </r>
  <r>
    <s v="ITC/S-752/20-21"/>
    <d v="2021-02-18T00:00:00"/>
    <s v="Inephos Co"/>
    <s v="CD3200 BT"/>
    <s v="Rugtek"/>
    <n v="1"/>
    <s v="Zirakpur"/>
    <x v="0"/>
    <n v="4200"/>
    <s v="NVAR"/>
    <s v="Retail"/>
  </r>
  <r>
    <s v="ITC/S-755/20-21"/>
    <d v="2021-02-19T00:00:00"/>
    <s v="Atlantis Spirits"/>
    <s v="3316E+"/>
    <s v="Posiflex "/>
    <n v="1"/>
    <s v="Panchkula"/>
    <x v="1"/>
    <n v="47000"/>
    <s v="EndCustomer"/>
    <s v="Retail"/>
  </r>
  <r>
    <s v="ITC/S-755/20-21"/>
    <d v="2021-02-19T00:00:00"/>
    <s v="Atlantis Spirits"/>
    <s v="RP80US"/>
    <s v="Rugtek"/>
    <n v="1"/>
    <s v="Panchkula"/>
    <x v="0"/>
    <n v="5000"/>
    <s v="EndCustomer"/>
    <s v="Retail"/>
  </r>
  <r>
    <s v="ITC/S-756/20-21"/>
    <d v="2021-02-19T00:00:00"/>
    <s v="Samanta Technology"/>
    <s v="CD 3200 BT"/>
    <s v="Rugtek"/>
    <n v="2"/>
    <s v="Varanasi"/>
    <x v="3"/>
    <n v="8400"/>
    <s v="NVAR"/>
    <s v="Retail"/>
  </r>
  <r>
    <s v="ITC/S-756/20-21"/>
    <d v="2021-02-19T00:00:00"/>
    <s v="Samanta Technology"/>
    <s v="CD 3200 U"/>
    <s v="Rugtek"/>
    <n v="5"/>
    <s v="Varanasi"/>
    <x v="3"/>
    <n v="9500"/>
    <s v="NVAR"/>
    <s v="Retail"/>
  </r>
  <r>
    <s v="ITC/S-760/20-21"/>
    <d v="2021-02-20T00:00:00"/>
    <s v="Glaxzee Info Solutions"/>
    <s v="RP326"/>
    <s v="Rugtek"/>
    <n v="1"/>
    <s v="Mohali"/>
    <x v="0"/>
    <n v="4300"/>
    <s v="NVAR"/>
    <s v="Retail"/>
  </r>
  <r>
    <s v="ITC/S-762/20-21"/>
    <d v="2021-02-22T00:00:00"/>
    <s v="Hotel Crystal Empire"/>
    <s v="RP326"/>
    <s v="Rugtek"/>
    <n v="1"/>
    <s v="Zirakpur"/>
    <x v="0"/>
    <n v="4300"/>
    <s v="EndCustomer"/>
    <s v="Retail"/>
  </r>
  <r>
    <s v="ITC/S-763/2021"/>
    <d v="2021-02-22T00:00:00"/>
    <s v="Dayal Sweets"/>
    <s v="XT-4015 "/>
    <s v="Posiflex "/>
    <n v="1"/>
    <s v="Una"/>
    <x v="1"/>
    <n v="57250"/>
    <s v="EndCustomer"/>
    <s v="Retail"/>
  </r>
  <r>
    <s v="ITC/S-763/2021"/>
    <d v="2021-02-22T00:00:00"/>
    <s v="Dayal Sweets"/>
    <s v="3316E+"/>
    <s v="Posiflex "/>
    <n v="1"/>
    <s v="Una"/>
    <x v="1"/>
    <n v="36700"/>
    <s v="EndCustomer"/>
    <s v="Retail"/>
  </r>
  <r>
    <s v="ITC/S-763/2021"/>
    <d v="2021-02-22T00:00:00"/>
    <s v="Dayal Sweets"/>
    <s v="3316E+"/>
    <s v="Posiflex "/>
    <n v="1"/>
    <s v="Una"/>
    <x v="1"/>
    <n v="37500"/>
    <s v="EndCustomer"/>
    <s v="Retail"/>
  </r>
  <r>
    <s v="ITC/S-763/2021"/>
    <d v="2021-02-22T00:00:00"/>
    <s v="Dayal Sweets"/>
    <s v="CR 4000"/>
    <s v="Posiflex "/>
    <n v="2"/>
    <s v="Una"/>
    <x v="1"/>
    <n v="9350"/>
    <s v="EndCustomer"/>
    <s v="Retail"/>
  </r>
  <r>
    <s v="ITC/S-763/2021"/>
    <d v="2021-02-22T00:00:00"/>
    <s v="Dayal Sweets"/>
    <s v="CR 410B"/>
    <s v="Rugtek"/>
    <n v="1"/>
    <s v="Una"/>
    <x v="0"/>
    <n v="2650"/>
    <s v="EndCustomer"/>
    <s v="Retail"/>
  </r>
  <r>
    <s v="ITC/S-763/2021"/>
    <d v="2021-02-22T00:00:00"/>
    <s v="Dayal Sweets"/>
    <s v="LM 3210"/>
    <s v="Posiflex "/>
    <n v="1"/>
    <s v="Una"/>
    <x v="1"/>
    <n v="9350"/>
    <s v="EndCustomer"/>
    <s v="Retail"/>
  </r>
  <r>
    <s v="ITC/S-764/2021"/>
    <d v="2021-02-22T00:00:00"/>
    <s v="Santram Anil Kumar Foods Pvt Ltd"/>
    <s v="3316E+"/>
    <s v="Posiflex "/>
    <n v="1"/>
    <s v="Ambala City"/>
    <x v="1"/>
    <n v="36000"/>
    <s v="EndCustomer"/>
    <s v="Retail"/>
  </r>
  <r>
    <s v="ITC/S-766/2021"/>
    <d v="2021-02-23T00:00:00"/>
    <s v="Jot Solutions"/>
    <s v="CR 410B"/>
    <s v="Rugtek"/>
    <n v="1"/>
    <s v="Chandigarh"/>
    <x v="0"/>
    <n v="2650"/>
    <s v="NVAR"/>
    <s v="Retail"/>
  </r>
  <r>
    <s v="ITC/S-769/2021"/>
    <d v="2021-02-24T00:00:00"/>
    <s v="20 Computer Warehouse"/>
    <s v="BP02 BU"/>
    <s v="Rugtek"/>
    <n v="1"/>
    <s v="Chandigarh"/>
    <x v="0"/>
    <n v="2500"/>
    <s v="NVAR"/>
    <s v="Retail"/>
  </r>
  <r>
    <s v="ITC/S-770/2021"/>
    <d v="2021-02-24T00:00:00"/>
    <s v="Advik Pos Services"/>
    <s v="3316E+"/>
    <s v="Posiflex "/>
    <n v="1"/>
    <s v="Meerut"/>
    <x v="5"/>
    <n v="36700"/>
    <s v="AVAR"/>
    <s v="Old Partner"/>
  </r>
  <r>
    <s v="ITC/S-772/2021"/>
    <d v="2021-02-24T00:00:00"/>
    <s v="Printbill Inc"/>
    <s v="XT-4015 "/>
    <s v="Posiflex "/>
    <n v="1"/>
    <s v="Noida"/>
    <x v="1"/>
    <n v="57250"/>
    <s v="PVAR"/>
    <s v="Old Partner"/>
  </r>
  <r>
    <s v="ITC/S-773/2021"/>
    <d v="2021-02-24T00:00:00"/>
    <s v="Bclub Food Services Pvt Ltd"/>
    <s v="RP 80US"/>
    <s v="Rugtek"/>
    <n v="1"/>
    <s v="New Delhi"/>
    <x v="0"/>
    <n v="5000"/>
    <s v="EndCustomer"/>
    <s v="Retail"/>
  </r>
  <r>
    <s v="ITC/S-774/2021"/>
    <d v="2021-02-24T00:00:00"/>
    <s v="Dayal Sweets"/>
    <s v="RP 80USE"/>
    <s v="Rugtek"/>
    <n v="8"/>
    <s v="Una"/>
    <x v="0"/>
    <n v="62320"/>
    <s v="EndCustomer"/>
    <s v="Retail"/>
  </r>
  <r>
    <s v="ITC/S-778/20-21"/>
    <d v="2021-02-26T00:00:00"/>
    <s v="Jimmy School Dress "/>
    <s v="3316E+"/>
    <s v="Posiflex "/>
    <n v="1"/>
    <s v="Rudrapur"/>
    <x v="1"/>
    <n v="36700"/>
    <s v="EndCustomer"/>
    <s v="Retail"/>
  </r>
  <r>
    <s v="ITC/S-778/20-21"/>
    <d v="2021-02-26T00:00:00"/>
    <s v="Jimmy School Dress "/>
    <s v="WIN 10 LTSB ENTRY"/>
    <s v="Posiflex "/>
    <n v="1"/>
    <s v="Rudrapur"/>
    <x v="1"/>
    <n v="3500"/>
    <s v="EndCustomer"/>
    <s v="Retail"/>
  </r>
  <r>
    <s v="ITC/S-778/20-21"/>
    <d v="2021-02-26T00:00:00"/>
    <s v="Jimmy School Dress "/>
    <s v="CD 3200 BT"/>
    <s v="Rugtek"/>
    <n v="2"/>
    <s v="Rudrapur"/>
    <x v="0"/>
    <n v="8400"/>
    <s v="EndCustomer"/>
    <s v="Retail"/>
  </r>
  <r>
    <s v="ITC/S-778/20-21"/>
    <d v="2021-02-26T00:00:00"/>
    <s v="Jimmy School Dress "/>
    <s v="RP 80US"/>
    <s v="Rugtek"/>
    <n v="2"/>
    <s v="Rudrapur"/>
    <x v="0"/>
    <n v="10000"/>
    <s v="EndCustomer"/>
    <s v="Retail"/>
  </r>
  <r>
    <s v="ITC/S-779/20-21"/>
    <d v="2021-02-26T00:00:00"/>
    <s v="Smaran Software Technologies Llp"/>
    <s v="LS-3000R"/>
    <s v="Rugtek"/>
    <n v="5"/>
    <s v="Faridabad"/>
    <x v="0"/>
    <n v="6250"/>
    <s v="NVAR"/>
    <s v="Retail"/>
  </r>
  <r>
    <s v="ITC/S-781/20-21"/>
    <d v="2021-02-26T00:00:00"/>
    <s v="Smaran Software Technologies Llp"/>
    <s v="LS-3000R"/>
    <s v="Rugtek"/>
    <n v="5"/>
    <s v="Faridabad"/>
    <x v="0"/>
    <n v="6250"/>
    <s v="NVAR"/>
    <s v="Retail"/>
  </r>
  <r>
    <s v="ITC/S-787/20-21"/>
    <d v="2021-02-27T00:00:00"/>
    <s v="Sethi Dhaba"/>
    <s v="3316E+"/>
    <s v="Posiflex "/>
    <n v="1"/>
    <s v="Zirakpur"/>
    <x v="1"/>
    <n v="36700"/>
    <s v="EndCustomer"/>
    <s v="Retail"/>
  </r>
  <r>
    <s v="ITC/S-787/20-21"/>
    <d v="2021-02-27T00:00:00"/>
    <s v="Sethi Dhaba"/>
    <s v="RP 80US"/>
    <s v="Rugtek"/>
    <n v="1"/>
    <s v="Zirakpur"/>
    <x v="0"/>
    <n v="5000"/>
    <s v="EndCustomer"/>
    <s v="Retail"/>
  </r>
  <r>
    <s v="ITC/S-787/20-21"/>
    <d v="2021-02-27T00:00:00"/>
    <s v="Sethi Dhaba"/>
    <s v="CR 410B"/>
    <s v="Rugtek"/>
    <n v="1"/>
    <s v="Zirakpur"/>
    <x v="0"/>
    <n v="2650"/>
    <s v="EndCustomer"/>
    <s v="Retail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131">
  <r>
    <s v="PSGI20070136"/>
    <d v="2021-01-02T00:00:00"/>
    <s v="Indian Life Line Company"/>
    <s v="CR-4000-B"/>
    <s v="Posiflex"/>
    <n v="1"/>
    <s v="Chennai"/>
    <x v="0"/>
    <n v="4675"/>
    <s v="NVAR"/>
    <s v="Retail"/>
  </r>
  <r>
    <s v="PSGI20070190"/>
    <d v="2021-01-02T00:00:00"/>
    <s v="Allmark Device Integrations Private Limited"/>
    <s v="LM-3210-B"/>
    <s v="Posiflex"/>
    <n v="1"/>
    <s v="Chennai"/>
    <x v="1"/>
    <n v="9350"/>
    <s v="PVAR"/>
    <s v="Old Partner"/>
  </r>
  <r>
    <s v="PSGI20069910"/>
    <d v="2021-01-02T00:00:00"/>
    <s v="Nellai Systems &amp; Services"/>
    <s v="RP76V  DT"/>
    <s v="Rugtek"/>
    <n v="1"/>
    <s v="Chennai"/>
    <x v="2"/>
    <n v="12500"/>
    <s v="PVAR"/>
    <s v="Old Partner"/>
  </r>
  <r>
    <s v="PSGI20070304"/>
    <d v="2021-01-04T00:00:00"/>
    <s v="Ts Info Systems"/>
    <s v="PS-3316E+(W) 64GB SSD"/>
    <s v="Posiflex"/>
    <n v="2"/>
    <s v="Chennai"/>
    <x v="1"/>
    <n v="70400"/>
    <s v="PVAR"/>
    <s v="Old Partner"/>
  </r>
  <r>
    <s v="PSGI20070499"/>
    <d v="2021-01-04T00:00:00"/>
    <s v="Allmark Device Integrations Private Limited"/>
    <s v="Win 10 IoT Value Level (Label)"/>
    <s v="Posiflex"/>
    <n v="1"/>
    <s v="Chennai"/>
    <x v="1"/>
    <n v="3500"/>
    <s v="PVAR"/>
    <s v="Old Partner"/>
  </r>
  <r>
    <s v="PSGI20070572"/>
    <d v="2021-01-04T00:00:00"/>
    <s v="Maestro Tech Solutions"/>
    <s v="PS-3316E+(W) 64GB SSD"/>
    <s v="Posiflex"/>
    <n v="1"/>
    <s v="Chennai"/>
    <x v="1"/>
    <n v="35200"/>
    <s v="NVAR"/>
    <s v="Retail"/>
  </r>
  <r>
    <s v="PSGI20070666"/>
    <d v="2021-01-04T00:00:00"/>
    <s v="Shankeshwara Infotech"/>
    <s v="CD-3200U"/>
    <s v="Rugtek"/>
    <n v="3"/>
    <s v="Chennai"/>
    <x v="3"/>
    <n v="5850"/>
    <s v="AVAR"/>
    <s v="Old Partner"/>
  </r>
  <r>
    <s v="PSGI20070756"/>
    <d v="2021-01-05T00:00:00"/>
    <s v="Selvann Radio House"/>
    <s v="RP80USE"/>
    <s v="Rugtek"/>
    <n v="1"/>
    <s v="Vellore"/>
    <x v="3"/>
    <n v="6250"/>
    <s v="EndCustomer"/>
    <s v="Retail"/>
  </r>
  <r>
    <s v="PSGI20070884"/>
    <d v="2021-01-06T00:00:00"/>
    <s v="Protocol Labels India Pvt Ltd"/>
    <s v="PP-8800USB"/>
    <s v="Posiflex"/>
    <n v="10"/>
    <s v="Chennai"/>
    <x v="1"/>
    <n v="81000"/>
    <s v="PVAR+"/>
    <s v="Old Partner"/>
  </r>
  <r>
    <s v="PSGI20071029"/>
    <d v="2021-01-06T00:00:00"/>
    <s v="Allmark Device Integrations Private Limited"/>
    <s v="RP80USE"/>
    <s v="Rugtek"/>
    <n v="1"/>
    <s v="Chennai"/>
    <x v="3"/>
    <n v="6250"/>
    <s v="PVAR"/>
    <s v="Old Partner"/>
  </r>
  <r>
    <s v="PSGI20071029"/>
    <d v="2021-01-06T00:00:00"/>
    <s v="Allmark Device Integrations Private Limited"/>
    <s v="PS-3316E+(W) 64GB SSD"/>
    <s v="Posiflex"/>
    <n v="2"/>
    <s v="Chennai"/>
    <x v="1"/>
    <n v="70400"/>
    <s v="PVAR"/>
    <s v="Old Partner"/>
  </r>
  <r>
    <s v="PSGI20071070"/>
    <d v="2021-01-06T00:00:00"/>
    <s v="Unique Technologies"/>
    <s v="SA-105Z-B"/>
    <s v="Posiflex"/>
    <n v="1"/>
    <s v="Chennai"/>
    <x v="1"/>
    <n v="2250"/>
    <s v="NVAR"/>
    <s v="Retail"/>
  </r>
  <r>
    <s v="PSGI20071070"/>
    <d v="2021-01-06T00:00:00"/>
    <s v="Unique Technologies"/>
    <s v="PS-3316E+(W) 64GB SSD"/>
    <s v="Posiflex"/>
    <n v="1"/>
    <s v="Chennai"/>
    <x v="1"/>
    <n v="35200"/>
    <s v="NVAR"/>
    <s v="Retail"/>
  </r>
  <r>
    <s v="PSGI20071070"/>
    <d v="2021-01-06T00:00:00"/>
    <s v="Unique Technologies"/>
    <s v="CD-3200BT"/>
    <s v="Rugtek"/>
    <n v="10"/>
    <s v="Chennai"/>
    <x v="3"/>
    <n v="44000"/>
    <s v="NVAR"/>
    <s v="Retail"/>
  </r>
  <r>
    <s v="PSGI20071262"/>
    <d v="2021-01-06T00:00:00"/>
    <s v="Allmark Device Integrations Private Limited"/>
    <s v="CR-410B"/>
    <s v="Rugtek"/>
    <n v="10"/>
    <s v="Chennai"/>
    <x v="3"/>
    <n v="65000"/>
    <s v="PVAR"/>
    <s v="Old Partner"/>
  </r>
  <r>
    <s v="PSGI20071303"/>
    <d v="2021-01-06T00:00:00"/>
    <s v="Nagappa Computer And Services"/>
    <s v="BP-03"/>
    <s v="Rugtek"/>
    <n v="32"/>
    <s v="Chennai"/>
    <x v="3"/>
    <n v="208000"/>
    <s v="AVAR"/>
    <s v="Old Partner"/>
  </r>
  <r>
    <s v="PSGI20071463"/>
    <d v="2021-01-07T00:00:00"/>
    <s v="Carmel Infotech Solutions"/>
    <s v="Win 10 IoT Ent 2016 LTSB (Label)"/>
    <s v="Posiflex"/>
    <n v="1"/>
    <s v="Chennai"/>
    <x v="1"/>
    <n v="3500"/>
    <s v="NVAR"/>
    <s v="Retail"/>
  </r>
  <r>
    <s v="PSGI20071665"/>
    <d v="2021-01-07T00:00:00"/>
    <s v="Unipro Tech Solutions P Ltd"/>
    <s v="RP76V  DT"/>
    <s v="Rugtek"/>
    <n v="3"/>
    <s v="Chennai"/>
    <x v="3"/>
    <n v="37500"/>
    <s v="NVAR"/>
    <s v="Retail"/>
  </r>
  <r>
    <s v="PSGI20071757"/>
    <d v="2021-01-07T00:00:00"/>
    <s v="Shree Infotech"/>
    <s v="RP80USE"/>
    <s v="Rugtek"/>
    <n v="1"/>
    <s v="Chennai"/>
    <x v="3"/>
    <n v="6250"/>
    <s v="NVAR"/>
    <s v="Retail"/>
  </r>
  <r>
    <s v="PSGI20071781"/>
    <d v="2021-01-07T00:00:00"/>
    <s v="Protocol Labels India Pvt Ltd"/>
    <s v="PP-8800USB"/>
    <s v="Posiflex"/>
    <n v="10"/>
    <s v="Chennai"/>
    <x v="1"/>
    <n v="81000"/>
    <s v="PVAR+"/>
    <s v="Old Partner"/>
  </r>
  <r>
    <s v="PSGI20071864"/>
    <d v="2021-01-07T00:00:00"/>
    <s v="Fort System Services"/>
    <s v="RP76V  DT"/>
    <s v="Rugtek"/>
    <n v="2"/>
    <s v="Madurai"/>
    <x v="2"/>
    <n v="25000"/>
    <s v="PVAR"/>
    <s v="Old Partner"/>
  </r>
  <r>
    <s v="KRLPGSI2000237"/>
    <d v="2021-01-08T00:00:00"/>
    <s v="Nellai Systems &amp; Services"/>
    <s v="RP80USE"/>
    <s v="Rugtek"/>
    <n v="2"/>
    <s v="Tirunelveli"/>
    <x v="2"/>
    <n v="12500"/>
    <s v="PVAR"/>
    <s v="Old Partner"/>
  </r>
  <r>
    <s v="KRLPGSI2000238"/>
    <d v="2021-01-08T00:00:00"/>
    <s v="Printech Computer"/>
    <s v="RP80USE"/>
    <s v="Rugtek"/>
    <n v="2"/>
    <s v="Salem"/>
    <x v="2"/>
    <n v="12500"/>
    <s v="PVAR"/>
    <s v="Old Partner"/>
  </r>
  <r>
    <s v="PSGI20072018"/>
    <d v="2021-01-08T00:00:00"/>
    <s v="Tech-Savvy"/>
    <s v="BP-03"/>
    <s v="Rugtek"/>
    <n v="1"/>
    <s v="Chennai"/>
    <x v="3"/>
    <n v="6500"/>
    <s v="NVAR"/>
    <s v="Retail"/>
  </r>
  <r>
    <s v="PSGI20072087"/>
    <d v="2021-01-08T00:00:00"/>
    <s v="City Communication"/>
    <s v="CD-3200BT"/>
    <s v="Rugtek"/>
    <n v="3"/>
    <s v="Coimbatore"/>
    <x v="2"/>
    <n v="13200"/>
    <s v="NVAR"/>
    <s v="Retail"/>
  </r>
  <r>
    <s v="PSGI20072202"/>
    <d v="2021-01-08T00:00:00"/>
    <s v="Printech Computer"/>
    <s v="RP80USE"/>
    <s v="Rugtek"/>
    <n v="2"/>
    <s v="Salem"/>
    <x v="2"/>
    <n v="12500"/>
    <s v="PVAR"/>
    <s v="Old Partner"/>
  </r>
  <r>
    <s v="PSGI20072234"/>
    <d v="2021-01-08T00:00:00"/>
    <s v="Zolaism Networks Private Limited"/>
    <s v="RP76V  DT"/>
    <s v="Rugtek"/>
    <n v="1"/>
    <s v="Cheyyar"/>
    <x v="3"/>
    <n v="12500"/>
    <s v="EndCustomer"/>
    <s v="Retail"/>
  </r>
  <r>
    <s v="PSGI20072696"/>
    <d v="2021-01-09T00:00:00"/>
    <s v="Protocol Labels India Pvt Ltd"/>
    <s v="PP-8800USB"/>
    <s v="Posiflex"/>
    <n v="10"/>
    <s v="Chennai"/>
    <x v="1"/>
    <n v="81000"/>
    <s v="PVAR+"/>
    <s v="Old Partner"/>
  </r>
  <r>
    <s v="PSGI20073446"/>
    <d v="2021-01-11T00:00:00"/>
    <s v="Indian Life Line Company"/>
    <s v="CD-3200BT"/>
    <s v="Rugtek"/>
    <n v="3"/>
    <s v="Madurai"/>
    <x v="2"/>
    <n v="13200"/>
    <s v="NVAR"/>
    <s v="Retail"/>
  </r>
  <r>
    <s v="PSGI20073471"/>
    <d v="2021-01-11T00:00:00"/>
    <s v="Barcode Technologies"/>
    <s v="PS-3316E+ (W) 128GB SSD 8GB"/>
    <s v="Posiflex"/>
    <n v="3"/>
    <s v="Thalasery"/>
    <x v="4"/>
    <n v="112500"/>
    <s v="PVAR+"/>
    <s v="Old Partner"/>
  </r>
  <r>
    <s v="PSGI20073471"/>
    <d v="2021-01-11T00:00:00"/>
    <s v="Barcode Technologies"/>
    <s v="PS-3316E+(W) 64GB SSD"/>
    <s v="Posiflex"/>
    <n v="5"/>
    <s v="Thalasery"/>
    <x v="4"/>
    <n v="176000"/>
    <s v="PVAR+"/>
    <s v="Old Partner"/>
  </r>
  <r>
    <s v="PSGI20073502"/>
    <d v="2021-01-11T00:00:00"/>
    <s v="Barcode Technologies"/>
    <s v="CR-410B"/>
    <s v="Rugtek"/>
    <n v="15"/>
    <s v="Thalasery"/>
    <x v="5"/>
    <n v="97500"/>
    <s v="PVAR+"/>
    <s v="Old Partner"/>
  </r>
  <r>
    <s v="PSGI20073502"/>
    <d v="2021-01-11T00:00:00"/>
    <s v="Barcode Technologies"/>
    <s v="CD-3200BT"/>
    <s v="Rugtek"/>
    <n v="10"/>
    <s v="Thalasery"/>
    <x v="5"/>
    <n v="44000"/>
    <s v="PVAR+"/>
    <s v="Old Partner"/>
  </r>
  <r>
    <s v="PSGI20073502"/>
    <d v="2021-01-11T00:00:00"/>
    <s v="Barcode Technologies"/>
    <s v="PP-8800USB"/>
    <s v="Posiflex"/>
    <n v="10"/>
    <s v="Thalasery"/>
    <x v="4"/>
    <n v="81000"/>
    <s v="PVAR+"/>
    <s v="Old Partner"/>
  </r>
  <r>
    <s v="PSGI20073502"/>
    <d v="2021-01-11T00:00:00"/>
    <s v="Barcode Technologies"/>
    <s v="LM-3210-B"/>
    <s v="Posiflex"/>
    <n v="2"/>
    <s v="Thalasery"/>
    <x v="4"/>
    <n v="18700"/>
    <s v="PVAR+"/>
    <s v="Old Partner"/>
  </r>
  <r>
    <s v="PSGI20073945"/>
    <d v="2021-01-12T00:00:00"/>
    <s v="Wagtail Technologies India Pvt Ltd"/>
    <s v="CR-410B"/>
    <s v="Rugtek"/>
    <n v="5"/>
    <s v="Chennai"/>
    <x v="3"/>
    <n v="11750"/>
    <s v="NVAR"/>
    <s v="Retail"/>
  </r>
  <r>
    <s v="PSGI20073962"/>
    <d v="2021-01-12T00:00:00"/>
    <s v="Nellai Systems &amp; Services"/>
    <s v="CR-410B"/>
    <s v="Rugtek"/>
    <n v="2"/>
    <s v="Tirunelveli"/>
    <x v="2"/>
    <n v="4700"/>
    <s v="PVAR"/>
    <s v="Old Partner"/>
  </r>
  <r>
    <s v="KRLPGSI2000242"/>
    <d v="2021-01-13T00:00:00"/>
    <s v="Barcode Technologies"/>
    <s v="PD-360UE-B"/>
    <s v="Posiflex"/>
    <n v="2"/>
    <s v="Thalasery"/>
    <x v="4"/>
    <n v="7346"/>
    <s v="PVAR+"/>
    <s v="Old Partner"/>
  </r>
  <r>
    <s v="KRLPGSI2000243"/>
    <d v="2021-01-13T00:00:00"/>
    <s v="Spider Techno Soft"/>
    <s v="PS-3316E+(W) 64GB SSD"/>
    <s v="Posiflex"/>
    <n v="3"/>
    <s v="Kochi"/>
    <x v="4"/>
    <n v="105600"/>
    <s v="AVAR"/>
    <s v="Old Partner"/>
  </r>
  <r>
    <s v="PSGI20074027"/>
    <d v="2021-01-13T00:00:00"/>
    <s v="Unipro Tech Solutions P Ltd"/>
    <s v="CR-410B"/>
    <s v="Rugtek"/>
    <n v="4"/>
    <s v="Chennai"/>
    <x v="3"/>
    <n v="9400"/>
    <s v="NVAR"/>
    <s v="Retail"/>
  </r>
  <r>
    <s v="PSGI20074229"/>
    <d v="2021-01-13T00:00:00"/>
    <s v="Tech-Savvy"/>
    <s v="BP-03"/>
    <s v="Rugtek"/>
    <n v="1"/>
    <s v="Chennai"/>
    <x v="3"/>
    <n v="6500"/>
    <s v="NVAR"/>
    <s v="Retail"/>
  </r>
  <r>
    <s v="PSGI20074486"/>
    <d v="2021-01-15T00:00:00"/>
    <s v="Shankeshwara Infotech"/>
    <s v="CD-3200U"/>
    <s v="Rugtek"/>
    <n v="3"/>
    <s v="Chennai"/>
    <x v="3"/>
    <n v="5850"/>
    <s v="AVAR"/>
    <s v="Old Partner"/>
  </r>
  <r>
    <s v="PSGI20074923"/>
    <d v="2021-01-18T00:00:00"/>
    <s v="Printech Computer"/>
    <s v="RP76V  DT"/>
    <s v="Rugtek"/>
    <n v="3"/>
    <s v="Salem"/>
    <x v="2"/>
    <n v="37500"/>
    <s v="PVAR"/>
    <s v="Old Partner"/>
  </r>
  <r>
    <s v="PSGI20074945"/>
    <d v="2021-01-18T00:00:00"/>
    <s v="Nellai Systems &amp; Services"/>
    <s v="RP76V  DT"/>
    <s v="Rugtek"/>
    <n v="1"/>
    <s v="Tirunelveli"/>
    <x v="2"/>
    <n v="12500"/>
    <s v="PVAR"/>
    <s v="Old Partner"/>
  </r>
  <r>
    <s v="PSGI20075015"/>
    <d v="2021-01-18T00:00:00"/>
    <s v="Kv Business Solutions"/>
    <s v="RP76V  DT"/>
    <s v="Rugtek"/>
    <n v="1"/>
    <s v="Chennai"/>
    <x v="3"/>
    <n v="12500"/>
    <s v="AVAR"/>
    <s v="Old Partner"/>
  </r>
  <r>
    <s v="PSGI20075051"/>
    <d v="2021-01-18T00:00:00"/>
    <s v="Allmark Device Integrations Private Limited"/>
    <s v="XT-4015 Core i3 4GB/128GB SSD"/>
    <s v="Posiflex"/>
    <n v="1"/>
    <s v="Chennai"/>
    <x v="1"/>
    <n v="53700"/>
    <s v="PVAR"/>
    <s v="Old Partner"/>
  </r>
  <r>
    <s v="PSGI20075082"/>
    <d v="2021-01-18T00:00:00"/>
    <s v="Indian Life Line Company"/>
    <s v="RP76V  DT"/>
    <s v="Rugtek"/>
    <n v="4"/>
    <s v="Madurai"/>
    <x v="2"/>
    <n v="50000"/>
    <s v="NVAR"/>
    <s v="Retail"/>
  </r>
  <r>
    <s v="PSGI20075167"/>
    <d v="2021-01-18T00:00:00"/>
    <s v="Shankeshwara Infotech"/>
    <s v="RP76V  DT"/>
    <s v="Rugtek"/>
    <n v="2"/>
    <s v="Chennai"/>
    <x v="3"/>
    <n v="25000"/>
    <s v="AVAR"/>
    <s v="Old Partner"/>
  </r>
  <r>
    <s v="PSGI20075171"/>
    <d v="2021-01-18T00:00:00"/>
    <s v="Printech Computer"/>
    <s v="PS-3316E+(W) 64GB SSD"/>
    <s v="Posiflex"/>
    <n v="1"/>
    <s v="Salem"/>
    <x v="0"/>
    <n v="35200"/>
    <s v="PVAR"/>
    <s v="Old Partner"/>
  </r>
  <r>
    <s v="PSGI20075413"/>
    <d v="2021-01-19T00:00:00"/>
    <s v="Printech Computer"/>
    <s v="PP-8800USB"/>
    <s v="Posiflex"/>
    <n v="2"/>
    <s v="Salem"/>
    <x v="0"/>
    <n v="16200"/>
    <s v="PVAR"/>
    <s v="Old Partner"/>
  </r>
  <r>
    <s v="PSGI20075544"/>
    <d v="2021-01-19T00:00:00"/>
    <s v="Prime Barcode Solutions"/>
    <s v="CR-4000-B"/>
    <s v="Posiflex"/>
    <n v="6"/>
    <s v="Hyderabad"/>
    <x v="6"/>
    <n v="28050"/>
    <s v="PVAR+"/>
    <s v="Old Partner"/>
  </r>
  <r>
    <s v="PSGI20075622"/>
    <d v="2021-01-19T00:00:00"/>
    <s v="Prime Barcode Solutions"/>
    <s v="CR-4000-B"/>
    <s v="Posiflex"/>
    <n v="1"/>
    <s v="Hyderabad"/>
    <x v="6"/>
    <n v="4675"/>
    <s v="PVAR+"/>
    <s v="Old Partner"/>
  </r>
  <r>
    <s v="PSGI20075852"/>
    <d v="2021-01-20T00:00:00"/>
    <s v="Ts Info Systems"/>
    <s v="CR-410B"/>
    <s v="Rugtek"/>
    <n v="1"/>
    <s v="Chennai"/>
    <x v="3"/>
    <n v="2350"/>
    <s v="PVAR"/>
    <s v="Old Partner"/>
  </r>
  <r>
    <s v="PSGI20075852"/>
    <d v="2021-01-20T00:00:00"/>
    <s v="Ts Info Systems"/>
    <s v="PP-8800USB"/>
    <s v="Posiflex"/>
    <n v="1"/>
    <s v="Chennai"/>
    <x v="1"/>
    <n v="8100"/>
    <s v="PVAR"/>
    <s v="Old Partner"/>
  </r>
  <r>
    <s v="PSGI20075936"/>
    <d v="2021-01-20T00:00:00"/>
    <s v="Shogan Systems"/>
    <s v="CD-3200BT"/>
    <s v="Rugtek"/>
    <n v="5"/>
    <s v="Coimbatore"/>
    <x v="2"/>
    <n v="22000"/>
    <s v="PVAR+"/>
    <s v="Old Partner"/>
  </r>
  <r>
    <s v="PSGI20075936"/>
    <d v="2021-01-20T00:00:00"/>
    <s v="Shogan Systems"/>
    <s v="PP-8800USB"/>
    <s v="Posiflex"/>
    <n v="8"/>
    <s v="Coimbatore"/>
    <x v="0"/>
    <n v="64800"/>
    <s v="PVAR+"/>
    <s v="Old Partner"/>
  </r>
  <r>
    <s v="PSGI20075936"/>
    <d v="2021-01-20T00:00:00"/>
    <s v="Shogan Systems"/>
    <s v="PS-3316E+(W) 64GB SSD"/>
    <s v="Posiflex"/>
    <n v="4"/>
    <s v="Coimbatore"/>
    <x v="0"/>
    <n v="140800"/>
    <s v="PVAR+"/>
    <s v="Old Partner"/>
  </r>
  <r>
    <s v="PSGI20075945"/>
    <d v="2021-01-20T00:00:00"/>
    <s v="Bros It Solutions"/>
    <s v="RP76V  DT"/>
    <s v="Rugtek"/>
    <n v="1"/>
    <s v="Chennai"/>
    <x v="3"/>
    <n v="12500"/>
    <s v="AVAR"/>
    <s v="Old Partner"/>
  </r>
  <r>
    <s v="PSGI20076047"/>
    <d v="2021-01-20T00:00:00"/>
    <s v="Fort System Services"/>
    <s v="RP80BUSE"/>
    <s v="Rugtek"/>
    <n v="8"/>
    <s v="Madurai"/>
    <x v="2"/>
    <n v="56000"/>
    <s v="PVAR"/>
    <s v="Old Partner"/>
  </r>
  <r>
    <s v="PSGI20076047"/>
    <d v="2021-01-20T00:00:00"/>
    <s v="Fort System Services"/>
    <s v="XT-4015 Core i3 4GB/128GB SSD"/>
    <s v="Posiflex"/>
    <n v="2"/>
    <s v="Madurai"/>
    <x v="0"/>
    <n v="107400"/>
    <s v="PVAR"/>
    <s v="Old Partner"/>
  </r>
  <r>
    <s v="PSGI20076047"/>
    <d v="2021-01-20T00:00:00"/>
    <s v="Fort System Services"/>
    <s v="PS-3316E+(W) 64GB SSD"/>
    <s v="Posiflex"/>
    <n v="6"/>
    <s v="Madurai"/>
    <x v="0"/>
    <n v="211200"/>
    <s v="PVAR"/>
    <s v="Old Partner"/>
  </r>
  <r>
    <s v="PSGI20076062"/>
    <d v="2021-01-20T00:00:00"/>
    <s v="Protocol Labels India Pvt Ltd"/>
    <s v="PP-8800USB"/>
    <s v="Posiflex"/>
    <n v="10"/>
    <s v="Chennai"/>
    <x v="1"/>
    <n v="81000"/>
    <s v="PVAR+"/>
    <s v="Old Partner"/>
  </r>
  <r>
    <s v="PSGI20076091"/>
    <d v="2021-01-20T00:00:00"/>
    <s v="Priya Computers"/>
    <s v="LS-3000R W/Stand"/>
    <s v="Rugtek"/>
    <n v="4"/>
    <s v="Madurai"/>
    <x v="2"/>
    <n v="5000"/>
    <s v="AVAR"/>
    <s v="Old Partner"/>
  </r>
  <r>
    <s v="PSGI20076091"/>
    <d v="2021-01-20T00:00:00"/>
    <s v="Priya Computers"/>
    <s v="CD-3200BT"/>
    <s v="Rugtek"/>
    <n v="3"/>
    <s v="Madurai"/>
    <x v="2"/>
    <n v="13200"/>
    <s v="AVAR"/>
    <s v="Old Partner"/>
  </r>
  <r>
    <s v="PSGI20076148"/>
    <d v="2021-01-20T00:00:00"/>
    <s v="Indian Life Line Company"/>
    <s v="CD-3200U"/>
    <s v="Rugtek"/>
    <n v="1"/>
    <s v="Madurai"/>
    <x v="2"/>
    <n v="1950"/>
    <s v="NVAR"/>
    <s v="Retail"/>
  </r>
  <r>
    <s v="PSGI20076232"/>
    <d v="2021-01-21T00:00:00"/>
    <s v="Orbit Systems"/>
    <s v="LS-3000R W/Stand"/>
    <s v="Rugtek"/>
    <n v="3"/>
    <s v="Chennai"/>
    <x v="3"/>
    <n v="3750"/>
    <s v="AVAR"/>
    <s v="New Partner"/>
  </r>
  <r>
    <s v="PSGI20076232"/>
    <d v="2021-01-21T00:00:00"/>
    <s v="Orbit Systems"/>
    <s v="CD-3200BT"/>
    <s v="Rugtek"/>
    <n v="3"/>
    <s v="Chennai"/>
    <x v="3"/>
    <n v="13200"/>
    <s v="AVAR"/>
    <s v="New Partner"/>
  </r>
  <r>
    <s v="PSGI20076232"/>
    <d v="2021-01-21T00:00:00"/>
    <s v="Orbit Systems"/>
    <s v="PP-8800USB"/>
    <s v="Posiflex"/>
    <n v="3"/>
    <s v="Chennai"/>
    <x v="1"/>
    <n v="24300"/>
    <s v="AVAR"/>
    <s v="New Partner"/>
  </r>
  <r>
    <s v="PSGI20076500"/>
    <d v="2021-01-21T00:00:00"/>
    <s v="Printech Computer"/>
    <s v="RP80BUSE"/>
    <s v="Rugtek"/>
    <n v="1"/>
    <s v="Salem"/>
    <x v="2"/>
    <n v="7000"/>
    <s v="PVAR"/>
    <s v="Old Partner"/>
  </r>
  <r>
    <s v="PSGI20076504"/>
    <d v="2021-01-21T00:00:00"/>
    <s v="Raj Electronics"/>
    <s v="CD-3200BT"/>
    <s v="Rugtek"/>
    <n v="1"/>
    <s v="Chennai"/>
    <x v="3"/>
    <n v="4400"/>
    <s v="NVAR"/>
    <s v="Retail"/>
  </r>
  <r>
    <s v="KRLPGSI2000252"/>
    <d v="2021-01-22T00:00:00"/>
    <s v="Mahavir Computers"/>
    <s v="RP326USE"/>
    <s v="Rugtek"/>
    <n v="2"/>
    <s v="Pondicherry"/>
    <x v="3"/>
    <n v="8450"/>
    <s v="NVAR"/>
    <s v="Retail"/>
  </r>
  <r>
    <s v="PSGI20076701"/>
    <d v="2021-01-22T00:00:00"/>
    <s v="Orbit Systems"/>
    <s v="CD-3200BT"/>
    <s v="Rugtek"/>
    <n v="1"/>
    <s v="Chennai"/>
    <x v="3"/>
    <n v="4400"/>
    <s v="AVAR"/>
    <s v="Old Partner"/>
  </r>
  <r>
    <s v="PSGI20076873"/>
    <d v="2021-01-22T00:00:00"/>
    <s v="Nagappa Computer And Services"/>
    <s v="BP-02"/>
    <s v="Rugtek"/>
    <n v="1"/>
    <s v="Chennai"/>
    <x v="3"/>
    <n v="4000"/>
    <s v="AVAR"/>
    <s v="Old Partner"/>
  </r>
  <r>
    <s v="PSGI20076968"/>
    <d v="2021-01-22T00:00:00"/>
    <s v="Jaikrishna Systems"/>
    <s v="PP-8800USB"/>
    <s v="Posiflex"/>
    <n v="1"/>
    <s v="Coimbatore"/>
    <x v="0"/>
    <n v="8100"/>
    <s v="PVAR"/>
    <s v="Old Partner"/>
  </r>
  <r>
    <s v="PSGI20077171"/>
    <d v="2021-01-22T00:00:00"/>
    <s v="Barcode Technologies"/>
    <s v="Pole Mount Flange Clamp"/>
    <s v="Posiflex"/>
    <n v="24"/>
    <s v="Cochin"/>
    <x v="4"/>
    <n v="50400"/>
    <s v="PVAR+"/>
    <s v="Old Partner"/>
  </r>
  <r>
    <s v="PSGI20077171"/>
    <d v="2021-01-22T00:00:00"/>
    <s v="Barcode Technologies"/>
    <s v="Pole Mount with cable hole (Flange Mount) - 1.5 Feet"/>
    <s v="Posiflex"/>
    <n v="12"/>
    <s v="Cochin"/>
    <x v="4"/>
    <n v="25200"/>
    <s v="PVAR+"/>
    <s v="Old Partner"/>
  </r>
  <r>
    <s v="PSGI20077171"/>
    <d v="2021-01-22T00:00:00"/>
    <s v="Barcode Technologies"/>
    <s v="PS-3316E+ (W) 128GB SSD 8GB 15.6&quot; With OS"/>
    <s v="Posiflex"/>
    <n v="5"/>
    <s v="Cochin"/>
    <x v="4"/>
    <n v="187500"/>
    <s v="PVAR+"/>
    <s v="Old Partner"/>
  </r>
  <r>
    <s v="PSGI20077171"/>
    <d v="2021-01-22T00:00:00"/>
    <s v="Barcode Technologies"/>
    <s v="LM-3210-B"/>
    <s v="Posiflex"/>
    <n v="4"/>
    <s v="Cochin"/>
    <x v="4"/>
    <n v="37400"/>
    <s v="PVAR+"/>
    <s v="Old Partner"/>
  </r>
  <r>
    <s v="PSGI20077299"/>
    <d v="2021-01-23T00:00:00"/>
    <s v="Shogan Systems"/>
    <s v="CR-410B"/>
    <s v="Rugtek"/>
    <n v="3"/>
    <s v="Coimbatore"/>
    <x v="2"/>
    <n v="7050"/>
    <s v="PVAR+"/>
    <s v="Old Partner"/>
  </r>
  <r>
    <s v="PSGI20077299"/>
    <d v="2021-01-23T00:00:00"/>
    <s v="Shogan Systems"/>
    <s v="Pole Mount with cable hole (Flange Mount) - 2 Feet"/>
    <s v="Posiflex"/>
    <n v="7"/>
    <s v="Coimbatore"/>
    <x v="0"/>
    <n v="14700"/>
    <s v="PVAR+"/>
    <s v="Old Partner"/>
  </r>
  <r>
    <s v="PSGI20077478"/>
    <d v="2021-01-23T00:00:00"/>
    <s v="Zolaism Networks Private Limited"/>
    <s v="RP76V  DT"/>
    <s v="Rugtek"/>
    <n v="1"/>
    <s v="Cheyyar"/>
    <x v="3"/>
    <n v="12500"/>
    <s v="NVAR"/>
    <s v="Retail"/>
  </r>
  <r>
    <s v="PSGI20077493"/>
    <d v="2021-01-23T00:00:00"/>
    <s v="Shankeshwara Infotech"/>
    <s v="RP76V  DT"/>
    <s v="Rugtek"/>
    <n v="3"/>
    <s v="Chennai"/>
    <x v="3"/>
    <n v="37500"/>
    <s v="AVAR"/>
    <s v="Old Partner"/>
  </r>
  <r>
    <s v="PSGI20078364"/>
    <d v="2021-01-27T00:00:00"/>
    <s v="Aadhik Manufacturing"/>
    <s v="CR-410B"/>
    <s v="Rugtek"/>
    <n v="2"/>
    <s v="Madurai"/>
    <x v="2"/>
    <n v="4700"/>
    <s v="NVAR"/>
    <s v="Retail"/>
  </r>
  <r>
    <s v="PSGI20078896"/>
    <d v="2021-01-28T00:00:00"/>
    <s v="Shogan Systems"/>
    <s v="RP76V  DT"/>
    <s v="Rugtek"/>
    <n v="2"/>
    <s v="Coimbatore"/>
    <x v="2"/>
    <n v="25000"/>
    <s v="PVAR+"/>
    <s v="Old Partner"/>
  </r>
  <r>
    <s v="PSGI20079350"/>
    <d v="2021-01-29T00:00:00"/>
    <s v="Jaikrishna Systems"/>
    <s v="PS-3316E+(W) 64GB SSD"/>
    <s v="Posiflex"/>
    <n v="4"/>
    <s v="Coimbatore"/>
    <x v="0"/>
    <n v="140800"/>
    <s v="PVAR"/>
    <s v="Old Partner"/>
  </r>
  <r>
    <s v="PSGI20079361"/>
    <d v="2021-01-29T00:00:00"/>
    <s v="Ts Info Systems"/>
    <s v="PS-3316E+(W) 64GB SSD"/>
    <s v="Posiflex"/>
    <n v="3"/>
    <s v="Chennai"/>
    <x v="1"/>
    <n v="105600"/>
    <s v="PVAR"/>
    <s v="Old Partner"/>
  </r>
  <r>
    <s v="PSGI20079496"/>
    <d v="2021-01-29T00:00:00"/>
    <s v="Riveraa Computers"/>
    <s v="RP80BUSE"/>
    <s v="Rugtek"/>
    <n v="2"/>
    <s v="Trichy"/>
    <x v="3"/>
    <n v="14000"/>
    <s v="NVAR"/>
    <s v="Retail"/>
  </r>
  <r>
    <s v="PSGI20079637"/>
    <d v="2021-01-29T00:00:00"/>
    <s v="Protocol Labels India Pvt Ltd"/>
    <s v="PP-8800USB"/>
    <s v="Posiflex"/>
    <n v="10"/>
    <s v="Chennai"/>
    <x v="1"/>
    <n v="81000"/>
    <s v="PVAR+"/>
    <s v="Old Partner"/>
  </r>
  <r>
    <s v="PSGI20079673"/>
    <d v="2021-01-29T00:00:00"/>
    <s v="Shogan Systems"/>
    <s v="RP76V  DT"/>
    <s v="Rugtek"/>
    <n v="2"/>
    <s v="Coimbatore"/>
    <x v="2"/>
    <n v="25000"/>
    <s v="PVAR+"/>
    <s v="Old Partner"/>
  </r>
  <r>
    <s v="PSGI20079673"/>
    <d v="2021-01-29T00:00:00"/>
    <s v="Shogan Systems"/>
    <s v="PP-8800USB"/>
    <s v="Posiflex"/>
    <n v="4"/>
    <s v="Coimbatore"/>
    <x v="0"/>
    <n v="32400"/>
    <s v="PVAR+"/>
    <s v="Old Partner"/>
  </r>
  <r>
    <s v="PSGI20079673"/>
    <d v="2021-01-29T00:00:00"/>
    <s v="Shogan Systems"/>
    <s v="PS-3316E+(W) 64GB SSD"/>
    <s v="Posiflex"/>
    <n v="3"/>
    <s v="Coimbatore"/>
    <x v="0"/>
    <n v="105600"/>
    <s v="PVAR+"/>
    <s v="Old Partner"/>
  </r>
  <r>
    <s v="KRLPGSI2000261"/>
    <d v="2021-01-30T00:00:00"/>
    <s v="Touchline Technologies Pvt Ltd (Krl)"/>
    <s v="RS-3200U"/>
    <s v="Rugtek"/>
    <n v="98"/>
    <s v="Cochin"/>
    <x v="5"/>
    <n v="284200"/>
    <s v="PVAR+"/>
    <s v="New Partner"/>
  </r>
  <r>
    <s v="KRLPGSI2000261"/>
    <d v="2021-01-30T00:00:00"/>
    <s v="Touchline Technologies Pvt Ltd (Krl)"/>
    <s v="PF Additional 4 Year Warranty Pack"/>
    <s v="Posiflex"/>
    <n v="98"/>
    <s v="Cochin"/>
    <x v="7"/>
    <n v="0"/>
    <s v="PVAR+"/>
    <s v="New Partner"/>
  </r>
  <r>
    <s v="KRLPGSI2000261"/>
    <d v="2021-01-30T00:00:00"/>
    <s v="Touchline Technologies Pvt Ltd (Krl)"/>
    <s v="RP80USE"/>
    <s v="Rugtek"/>
    <n v="98"/>
    <s v="Cochin"/>
    <x v="5"/>
    <n v="612500"/>
    <s v="PVAR+"/>
    <s v="New Partner"/>
  </r>
  <r>
    <s v="KRLPGSI2000261"/>
    <d v="2021-01-30T00:00:00"/>
    <s v="Touchline Technologies Pvt Ltd (Krl)"/>
    <s v="XT-6315 – 15&quot;"/>
    <s v="Posiflex"/>
    <n v="98"/>
    <s v="Cochin"/>
    <x v="4"/>
    <n v="5586000"/>
    <s v="PVAR+"/>
    <s v="New Partner"/>
  </r>
  <r>
    <s v="KRLPGSI2000262"/>
    <d v="2021-01-30T00:00:00"/>
    <s v="Touchline Technologies Pvt Ltd (Krl)"/>
    <s v="RS-3200U "/>
    <s v="Rugtek"/>
    <n v="102"/>
    <s v="Cochin"/>
    <x v="5"/>
    <n v="295800"/>
    <s v="PVAR+"/>
    <s v="New Partner"/>
  </r>
  <r>
    <s v="KRLPGSI2000262"/>
    <d v="2021-01-30T00:00:00"/>
    <s v="Touchline Technologies Pvt Ltd (Krl)"/>
    <s v="PF Additional 4 Year Warranty Pack"/>
    <s v="Posiflex"/>
    <n v="102"/>
    <s v="Cochin"/>
    <x v="7"/>
    <n v="0"/>
    <s v="PVAR+"/>
    <s v="New Partner"/>
  </r>
  <r>
    <s v="KRLPGSI2000262"/>
    <d v="2021-01-30T00:00:00"/>
    <s v="Touchline Technologies Pvt Ltd (Krl)"/>
    <s v="RP80USE "/>
    <s v="Rugtek"/>
    <n v="102"/>
    <s v="Cochin"/>
    <x v="5"/>
    <n v="637500"/>
    <s v="PVAR+"/>
    <s v="New Partner"/>
  </r>
  <r>
    <s v="KRLPGSI2000262"/>
    <d v="2021-01-30T00:00:00"/>
    <s v="Touchline Technologies Pvt Ltd (Krl)"/>
    <s v="XT-6315 – 15&quot;"/>
    <s v="Posiflex"/>
    <n v="102"/>
    <s v="Cochin"/>
    <x v="4"/>
    <n v="5814000"/>
    <s v="PVAR+"/>
    <s v="New Partner"/>
  </r>
  <r>
    <s v="PSGI20079788"/>
    <d v="2021-01-30T00:00:00"/>
    <s v="Expert Software System Pvt Ltd"/>
    <s v="PS-3316E+(W) 64GB SSD"/>
    <s v="Posiflex"/>
    <n v="1"/>
    <s v="Chennai"/>
    <x v="1"/>
    <n v="35200"/>
    <s v="AVAR"/>
    <s v="New Partner"/>
  </r>
  <r>
    <s v="PSGI20079852"/>
    <d v="2021-01-30T00:00:00"/>
    <s v="Fort System Services"/>
    <s v="CR-410B"/>
    <s v="Rugtek"/>
    <n v="2"/>
    <s v="Madurai"/>
    <x v="2"/>
    <n v="4700"/>
    <s v="PVAR"/>
    <s v="Old Partner"/>
  </r>
  <r>
    <s v="PSGI20079852"/>
    <d v="2021-01-30T00:00:00"/>
    <s v="Fort System Services"/>
    <s v="SA-105Z-B"/>
    <s v="Posiflex"/>
    <n v="8"/>
    <s v="Madurai"/>
    <x v="0"/>
    <n v="18000"/>
    <s v="PVAR"/>
    <s v="Old Partner"/>
  </r>
  <r>
    <s v="PSGI20079852"/>
    <d v="2021-01-30T00:00:00"/>
    <s v="Fort System Services"/>
    <s v="Win 10 IoT (EL)"/>
    <s v="Posiflex"/>
    <n v="8"/>
    <s v="Madurai"/>
    <x v="0"/>
    <n v="28000"/>
    <s v="PVAR"/>
    <s v="Old Partner"/>
  </r>
  <r>
    <s v="PSGI20079852"/>
    <d v="2021-01-30T00:00:00"/>
    <s v="Fort System Services"/>
    <s v="PP-8800USB"/>
    <s v="Posiflex"/>
    <n v="8"/>
    <s v="Madurai"/>
    <x v="0"/>
    <n v="64800"/>
    <s v="PVAR"/>
    <s v="Old Partner"/>
  </r>
  <r>
    <s v="PSGI20079852"/>
    <d v="2021-01-30T00:00:00"/>
    <s v="Fort System Services"/>
    <s v="LM-3210-B"/>
    <s v="Posiflex"/>
    <n v="8"/>
    <s v="Madurai"/>
    <x v="0"/>
    <n v="74800"/>
    <s v="PVAR"/>
    <s v="Old Partner"/>
  </r>
  <r>
    <s v="PSGI20079852"/>
    <d v="2021-01-30T00:00:00"/>
    <s v="Fort System Services"/>
    <s v="PS-3316E+(W) 64GB SSD"/>
    <s v="Posiflex"/>
    <n v="8"/>
    <s v="Madurai"/>
    <x v="0"/>
    <n v="281600"/>
    <s v="PVAR"/>
    <s v="Old Partner"/>
  </r>
  <r>
    <s v="PSGI20079856"/>
    <d v="2021-01-30T00:00:00"/>
    <s v="Barcode Technologies"/>
    <s v="CR-410B"/>
    <s v="Rugtek"/>
    <n v="5"/>
    <s v="Thalasery"/>
    <x v="5"/>
    <n v="11750"/>
    <s v="PVAR+"/>
    <s v="Old Partner"/>
  </r>
  <r>
    <s v="PSGI20079856"/>
    <d v="2021-01-30T00:00:00"/>
    <s v="Barcode Technologies"/>
    <s v="CD-3200BT"/>
    <s v="Rugtek"/>
    <n v="5"/>
    <s v="Thalasery"/>
    <x v="5"/>
    <n v="22000"/>
    <s v="PVAR+"/>
    <s v="Old Partner"/>
  </r>
  <r>
    <s v="PSGI20079856"/>
    <d v="2021-01-30T00:00:00"/>
    <s v="Barcode Technologies"/>
    <s v=" CR-2020B"/>
    <s v="Posiflex"/>
    <n v="3"/>
    <s v="Thalasery"/>
    <x v="4"/>
    <n v="22275"/>
    <s v="PVAR+"/>
    <s v="Old Partner"/>
  </r>
  <r>
    <s v="PSGI20079856"/>
    <d v="2021-01-30T00:00:00"/>
    <s v="Barcode Technologies"/>
    <s v="Win 10 IoT (EL)"/>
    <s v="Posiflex"/>
    <n v="9"/>
    <s v="Thalasery"/>
    <x v="4"/>
    <n v="31500"/>
    <s v="PVAR+"/>
    <s v="Old Partner"/>
  </r>
  <r>
    <s v="PSGI20079856"/>
    <d v="2021-01-30T00:00:00"/>
    <s v="Barcode Technologies"/>
    <s v="RP80BUSE"/>
    <s v="Rugtek"/>
    <n v="10"/>
    <s v="Thalasery"/>
    <x v="5"/>
    <n v="70000"/>
    <s v="PVAR+"/>
    <s v="Old Partner"/>
  </r>
  <r>
    <s v="PSGI20079856"/>
    <d v="2021-01-30T00:00:00"/>
    <s v="Barcode Technologies"/>
    <s v="PS-3316E+(W) 64GB SSD"/>
    <s v="Posiflex"/>
    <n v="13"/>
    <s v="Thalasery"/>
    <x v="4"/>
    <n v="457600"/>
    <s v="PVAR+"/>
    <s v="Old Partner"/>
  </r>
  <r>
    <s v="PSGI20079856"/>
    <d v="2021-01-30T00:00:00"/>
    <s v="Barcode Technologies"/>
    <s v="PD-350UE-B "/>
    <s v="Posiflex"/>
    <n v="9"/>
    <s v="Thalasery"/>
    <x v="4"/>
    <n v="29250"/>
    <s v="PVAR+"/>
    <s v="Old Partner"/>
  </r>
  <r>
    <s v="PSGI20079900"/>
    <d v="2021-01-30T00:00:00"/>
    <s v="Codentrix Technologies Private Limited"/>
    <s v="LS-3000R W/Stand"/>
    <s v="Rugtek"/>
    <n v="2"/>
    <s v="Chennai"/>
    <x v="3"/>
    <n v="2500"/>
    <s v="NVAR"/>
    <s v="Retail"/>
  </r>
  <r>
    <s v="PSGI20079900"/>
    <d v="2021-01-30T00:00:00"/>
    <s v="Codentrix Technologies Private Limited"/>
    <s v="CD-3200BT"/>
    <s v="Rugtek"/>
    <n v="2"/>
    <s v="Chennai"/>
    <x v="3"/>
    <n v="8800"/>
    <s v="NVAR"/>
    <s v="Retail"/>
  </r>
  <r>
    <s v="PSGI20079900"/>
    <d v="2021-01-30T00:00:00"/>
    <s v="Codentrix Technologies Private Limited"/>
    <s v="PS-3316E+(W) 64GB SSD"/>
    <s v="Posiflex"/>
    <n v="1"/>
    <s v="Chennai"/>
    <x v="1"/>
    <n v="35200"/>
    <s v="NVAR"/>
    <s v="Retail"/>
  </r>
  <r>
    <s v="PSGI20079944"/>
    <d v="2021-01-30T00:00:00"/>
    <s v="Bros It Solutions"/>
    <s v="RP326USE"/>
    <s v="Rugtek"/>
    <n v="8"/>
    <s v="Chennai"/>
    <x v="3"/>
    <n v="33800"/>
    <s v="NVAR"/>
    <s v="Retail"/>
  </r>
  <r>
    <s v="PSGI20079964"/>
    <d v="2021-01-30T00:00:00"/>
    <s v="Orbit Systems"/>
    <s v="RP326USE"/>
    <s v="Rugtek"/>
    <n v="16"/>
    <s v="Chennai"/>
    <x v="3"/>
    <n v="67600"/>
    <s v="AVAR"/>
    <s v="New Partner"/>
  </r>
  <r>
    <s v="PSGI20079976"/>
    <d v="2021-01-30T00:00:00"/>
    <s v="Sancheti Computers"/>
    <s v="RP326USE"/>
    <s v="Rugtek"/>
    <n v="4"/>
    <s v="Chennai"/>
    <x v="3"/>
    <n v="16900"/>
    <s v="NVAR"/>
    <s v="Retail"/>
  </r>
  <r>
    <s v="PSGI20079983"/>
    <d v="2021-01-30T00:00:00"/>
    <s v="Shankeshwara Infotech"/>
    <s v="RP326USE"/>
    <s v="Rugtek"/>
    <n v="24"/>
    <s v="Chennai"/>
    <x v="3"/>
    <n v="101400"/>
    <s v="AVAR"/>
    <s v="Old Partner"/>
  </r>
  <r>
    <s v="PSGI20079986"/>
    <d v="2021-01-30T00:00:00"/>
    <s v="Barcode Technologies"/>
    <s v="RP326USE"/>
    <s v="Rugtek"/>
    <n v="125"/>
    <s v="Thalasery"/>
    <x v="5"/>
    <n v="528125"/>
    <s v="PVAR+"/>
    <s v="Old Partner"/>
  </r>
  <r>
    <s v="PSGI20079995"/>
    <d v="2021-01-30T00:00:00"/>
    <s v="Allmark Device Integrations Private Limited"/>
    <s v="RP326USE"/>
    <s v="Rugtek"/>
    <n v="10"/>
    <s v="Chennai"/>
    <x v="3"/>
    <n v="42250"/>
    <s v="PVAR"/>
    <s v="Old Partner"/>
  </r>
  <r>
    <s v="PSGI20079997"/>
    <d v="2021-01-30T00:00:00"/>
    <s v="Ts Info Systems"/>
    <s v="RP326USE"/>
    <s v="Rugtek"/>
    <n v="24"/>
    <s v="Chennai"/>
    <x v="3"/>
    <n v="101400"/>
    <s v="PVAR"/>
    <s v="Old Partner"/>
  </r>
  <r>
    <s v="PSGI20079999"/>
    <d v="2021-01-30T00:00:00"/>
    <s v="Nagappa Computer And Services"/>
    <s v="RP326USE"/>
    <s v="Rugtek"/>
    <n v="16"/>
    <s v="Chennai"/>
    <x v="3"/>
    <n v="67600"/>
    <s v="AVAR"/>
    <s v="Old Partner"/>
  </r>
  <r>
    <s v="PSGI20080037"/>
    <d v="2021-01-30T00:00:00"/>
    <s v="Printech Computer"/>
    <s v="RP326USE"/>
    <s v="Rugtek"/>
    <n v="12"/>
    <s v="Salem"/>
    <x v="2"/>
    <n v="50700"/>
    <s v="PVAR"/>
    <s v="Old Partner"/>
  </r>
  <r>
    <s v="PSGI20080066"/>
    <d v="2021-01-30T00:00:00"/>
    <s v="Barcode Technologies"/>
    <s v="Win 10 IoT (EL)"/>
    <s v="Posiflex"/>
    <n v="3"/>
    <s v="Thalasery"/>
    <x v="4"/>
    <n v="10500"/>
    <s v="PVAR+"/>
    <s v="Old Partner"/>
  </r>
  <r>
    <s v="PSGI20080069"/>
    <d v="2021-01-30T00:00:00"/>
    <s v="Snb Enterprises"/>
    <s v="RP326USE"/>
    <s v="Rugtek"/>
    <n v="12"/>
    <s v="Perundurai"/>
    <x v="2"/>
    <n v="50700"/>
    <s v="NVAR"/>
    <s v="Retail"/>
  </r>
  <r>
    <s v="PSGI20080078"/>
    <d v="2021-01-30T00:00:00"/>
    <s v="Protocol Labels India Pvt Ltd"/>
    <s v="RP326USE"/>
    <s v="Rugtek"/>
    <n v="20"/>
    <s v="Chennai"/>
    <x v="3"/>
    <n v="84500"/>
    <s v="PVAR+"/>
    <s v="Old Partner"/>
  </r>
  <r>
    <s v="PSGI20080079"/>
    <d v="2021-01-30T00:00:00"/>
    <s v="Icom Computer"/>
    <s v="CD-3200BT"/>
    <s v="Rugtek"/>
    <n v="1"/>
    <s v="Pondicherry"/>
    <x v="3"/>
    <n v="4400"/>
    <s v="NVAR"/>
    <s v="Retail"/>
  </r>
  <r>
    <s v="PSGI20080079"/>
    <d v="2021-01-30T00:00:00"/>
    <s v="Icom Computer"/>
    <s v="RP326USE"/>
    <s v="Rugtek"/>
    <n v="8"/>
    <s v="Pondicherry"/>
    <x v="3"/>
    <n v="33800"/>
    <s v="NVAR"/>
    <s v="Retail"/>
  </r>
  <r>
    <s v="PSGI20080152"/>
    <d v="2021-01-30T00:00:00"/>
    <s v="Ask Computers &amp; It Solutions"/>
    <s v="RP326USE"/>
    <s v="Rugtek"/>
    <n v="2"/>
    <s v="Coimbatore"/>
    <x v="2"/>
    <n v="8450"/>
    <s v="NVAR"/>
    <s v="Retail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37">
  <r>
    <s v="ITPL2021B185"/>
    <d v="2021-03-01T00:00:00"/>
    <s v="Prime Barcode Solutions"/>
    <s v="LM-4010R"/>
    <s v="Posiflex"/>
    <n v="6"/>
    <s v="Hyderabad"/>
    <x v="0"/>
    <n v="56100"/>
    <s v="PVAR+"/>
    <s v="Old Partner"/>
  </r>
  <r>
    <s v="ITPL2021B186"/>
    <d v="2021-03-01T00:00:00"/>
    <s v="Fortune Data Product"/>
    <s v="CD-3200U-B"/>
    <s v="Rugtek"/>
    <n v="10"/>
    <s v="Hyderabad"/>
    <x v="1"/>
    <n v="19000"/>
    <s v="PVAR"/>
    <s v="Old Partner"/>
  </r>
  <r>
    <s v="ITPL2021B187"/>
    <d v="2021-03-03T00:00:00"/>
    <s v="Prime Barcode Solutions"/>
    <s v="CR410 B"/>
    <s v="Rugtek"/>
    <n v="25"/>
    <s v="Hyderabad"/>
    <x v="1"/>
    <n v="71250"/>
    <s v="PVAR+"/>
    <s v="Old Partner"/>
  </r>
  <r>
    <s v="ITPL2021B188"/>
    <d v="2021-03-04T00:00:00"/>
    <s v="Prime Barcode Solutions"/>
    <s v="PP8802"/>
    <s v="Posiflex"/>
    <n v="5"/>
    <s v="Hyderabad"/>
    <x v="0"/>
    <n v="42500"/>
    <s v="PVAR+"/>
    <s v="Old Partner"/>
  </r>
  <r>
    <s v="ITPL2021B188"/>
    <d v="2021-03-04T00:00:00"/>
    <s v="Prime Barcode Solutions"/>
    <s v="PS3316E+4GB RAM,120GB SSD"/>
    <s v="Posiflex"/>
    <n v="3"/>
    <s v="Hyderabad"/>
    <x v="0"/>
    <n v="109800"/>
    <s v="PVAR+"/>
    <s v="Old Partner"/>
  </r>
  <r>
    <s v="ITPL2021B190"/>
    <d v="2021-03-04T00:00:00"/>
    <s v="Prime Barcode Solutions"/>
    <s v="RP326"/>
    <s v="Rugtek"/>
    <n v="30"/>
    <s v="Hyderabad"/>
    <x v="1"/>
    <n v="132000"/>
    <s v="PVAR+"/>
    <s v="Old Partner"/>
  </r>
  <r>
    <s v="ITPL2021B191"/>
    <d v="2021-03-08T00:00:00"/>
    <s v="Prime Barcode Solutions"/>
    <s v="PS3316E+4GB RAM,64GB SSD"/>
    <s v="Posiflex"/>
    <n v="10"/>
    <s v="Hyderabad"/>
    <x v="0"/>
    <n v="499870"/>
    <s v="PVAR+"/>
    <s v="Old Partner"/>
  </r>
  <r>
    <s v="ITPL2021B191"/>
    <d v="2021-03-08T00:00:00"/>
    <s v="Prime Barcode Solutions"/>
    <s v="WIN 10 IoT (EL)"/>
    <s v="Posiflex"/>
    <n v="10"/>
    <s v="Hyderabad"/>
    <x v="0"/>
    <n v="0"/>
    <s v="PVAR+"/>
    <s v="Old Partner"/>
  </r>
  <r>
    <s v="ITPL2021B191"/>
    <d v="2021-03-08T00:00:00"/>
    <s v="Prime Barcode Solutions"/>
    <s v="PP8800UB"/>
    <s v="Posiflex"/>
    <n v="10"/>
    <s v="Hyderabad"/>
    <x v="0"/>
    <n v="0"/>
    <s v="PVAR+"/>
    <s v="Old Partner"/>
  </r>
  <r>
    <s v="ITPL2021B193"/>
    <d v="2021-03-09T00:00:00"/>
    <s v="Paramount Office Systems Pvt Ltd"/>
    <s v="RP326"/>
    <s v="Rugtek"/>
    <n v="22"/>
    <s v="Vishakapatnam"/>
    <x v="1"/>
    <n v="96800"/>
    <s v="PVAR"/>
    <s v="Old Partner"/>
  </r>
  <r>
    <s v="ITPL2021B193"/>
    <d v="2021-03-09T00:00:00"/>
    <s v="Paramount Office Systems Pvt Ltd"/>
    <s v="Warranty Charges"/>
    <s v="Rugtek"/>
    <n v="22"/>
    <s v="Vishakapatnam"/>
    <x v="1"/>
    <n v="9900"/>
    <s v="PVAR"/>
    <s v="Old Partner"/>
  </r>
  <r>
    <s v="ITPL2021B194"/>
    <d v="2021-03-09T00:00:00"/>
    <s v="Prime Barcode Solutions"/>
    <s v="TX5600-(CDC) COMBO POS BOX"/>
    <s v="Posiflex"/>
    <n v="3"/>
    <s v="Hyderabad"/>
    <x v="0"/>
    <n v="134100"/>
    <s v="PVAR+"/>
    <s v="Old Partner"/>
  </r>
  <r>
    <s v="ITPL2021B194"/>
    <d v="2021-03-09T00:00:00"/>
    <s v="Prime Barcode Solutions"/>
    <s v="ZEBVS16HD LED"/>
    <s v="Posiflex"/>
    <n v="3"/>
    <s v="Hyderabad"/>
    <x v="0"/>
    <n v="0"/>
    <s v="PVAR+"/>
    <s v="Old Partner"/>
  </r>
  <r>
    <s v="ITPL2021B194"/>
    <d v="2021-03-09T00:00:00"/>
    <s v="Prime Barcode Solutions"/>
    <s v="WIN 10 IoT (EL)"/>
    <s v="Posiflex"/>
    <n v="3"/>
    <s v="Hyderabad"/>
    <x v="0"/>
    <n v="10500"/>
    <s v="PVAR+"/>
    <s v="Old Partner"/>
  </r>
  <r>
    <s v="ITPL2021B194"/>
    <d v="2021-03-09T00:00:00"/>
    <s v="Prime Barcode Solutions"/>
    <s v="Warranty Charges"/>
    <s v="Posiflex"/>
    <n v="3"/>
    <s v="Hyderabad"/>
    <x v="0"/>
    <n v="15000"/>
    <s v="PVAR+"/>
    <s v="Old Partner"/>
  </r>
  <r>
    <s v="ITPL2021B195"/>
    <d v="2021-03-09T00:00:00"/>
    <s v="Prime Barcode Solutions"/>
    <s v="XT4015 (Core I3,8G,64GB SSD)"/>
    <s v="Posiflex"/>
    <n v="2"/>
    <s v="Hyderabad"/>
    <x v="0"/>
    <n v="104500"/>
    <s v="PVAR+"/>
    <s v="Old Partner"/>
  </r>
  <r>
    <s v="ITPL2021B195"/>
    <d v="2021-03-09T00:00:00"/>
    <s v="Prime Barcode Solutions"/>
    <s v="WIN 10 IoT (VL)"/>
    <s v="Posiflex"/>
    <n v="2"/>
    <s v="Hyderabad"/>
    <x v="0"/>
    <n v="10500"/>
    <s v="PVAR+"/>
    <s v="Old Partner"/>
  </r>
  <r>
    <s v="ITPL2021B196"/>
    <d v="2021-03-11T00:00:00"/>
    <s v="Prime Barcode Solutions"/>
    <s v="TX5600-COMBO BOX"/>
    <s v="Posiflex"/>
    <n v="1"/>
    <s v="Hyderabad"/>
    <x v="0"/>
    <n v="44700"/>
    <s v="PVAR+"/>
    <s v="Old Partner"/>
  </r>
  <r>
    <s v="ITPL2021B196"/>
    <d v="2021-03-11T00:00:00"/>
    <s v="Prime Barcode Solutions"/>
    <s v="ZEBVS16HD LED"/>
    <s v="Posiflex"/>
    <n v="1"/>
    <s v="Hyderabad"/>
    <x v="0"/>
    <n v="0"/>
    <s v="PVAR+"/>
    <s v="Old Partner"/>
  </r>
  <r>
    <s v="ITPL2021B196"/>
    <d v="2021-03-11T00:00:00"/>
    <s v="Prime Barcode Solutions"/>
    <s v="PP8800UB"/>
    <s v="Posiflex"/>
    <n v="1"/>
    <s v="Hyderabad"/>
    <x v="0"/>
    <n v="0"/>
    <s v="PVAR+"/>
    <s v="Old Partner"/>
  </r>
  <r>
    <s v="ITPL2021B196"/>
    <d v="2021-03-11T00:00:00"/>
    <s v="Prime Barcode Solutions"/>
    <s v="WIN 10 IoT (EL)"/>
    <s v="Posiflex"/>
    <n v="1"/>
    <s v="Hyderabad"/>
    <x v="0"/>
    <n v="3500"/>
    <s v="PVAR+"/>
    <s v="Old Partner"/>
  </r>
  <r>
    <s v="ITPL2021B196"/>
    <d v="2021-03-11T00:00:00"/>
    <s v="Prime Barcode Solutions"/>
    <s v="Warranty Charges"/>
    <s v="Posiflex"/>
    <n v="1"/>
    <s v="Hyderabad"/>
    <x v="0"/>
    <n v="5000"/>
    <s v="PVAR+"/>
    <s v="Old Partner"/>
  </r>
  <r>
    <s v="ITPL2021B197"/>
    <d v="2021-03-19T00:00:00"/>
    <s v="Prime Barcode Solutions"/>
    <s v="PP8802"/>
    <s v="Posiflex"/>
    <n v="7"/>
    <s v="Hyderabad"/>
    <x v="0"/>
    <n v="59500"/>
    <s v="PVAR+"/>
    <s v="Old Partner"/>
  </r>
  <r>
    <s v="ITPL2021B198"/>
    <d v="2021-03-19T00:00:00"/>
    <s v="Prime Barcode Solutions"/>
    <s v="CR4000"/>
    <s v="Posiflex"/>
    <n v="43"/>
    <s v="Hyderabad"/>
    <x v="0"/>
    <n v="0"/>
    <s v="PVAR+"/>
    <s v="Old Partner"/>
  </r>
  <r>
    <s v="ITPL2021B199"/>
    <d v="2021-03-23T00:00:00"/>
    <s v="Fortune Data Product"/>
    <s v="PS3316E+4GB RAM,64GB SSD"/>
    <s v="Posiflex"/>
    <n v="2"/>
    <s v="Hyderabad"/>
    <x v="0"/>
    <n v="71800"/>
    <s v="PVAR"/>
    <s v="Old Partner"/>
  </r>
  <r>
    <s v="ITPL2021B200"/>
    <d v="2021-03-23T00:00:00"/>
    <s v="Prime Barcode Solutions"/>
    <s v="PS3316E+4GB RAM,64GB SSD"/>
    <s v="Posiflex"/>
    <n v="8"/>
    <s v="Hyderabad"/>
    <x v="0"/>
    <n v="287200"/>
    <s v="PVAR+"/>
    <s v="Old Partner"/>
  </r>
  <r>
    <s v="ITPL2021B201"/>
    <d v="2021-03-23T00:00:00"/>
    <s v="Paramount Office Systems Pvt Ltd"/>
    <s v="CD-3200U"/>
    <s v="Rugtek"/>
    <n v="25"/>
    <s v="Vishakapatnam"/>
    <x v="1"/>
    <n v="47500"/>
    <s v="PVAR"/>
    <s v="Old Partner"/>
  </r>
  <r>
    <s v="ITPL2021B202"/>
    <d v="2021-03-23T00:00:00"/>
    <s v="Prime Barcode Solutions"/>
    <s v="XT4015(Core I3,8G,500G SSD)"/>
    <s v="Posiflex"/>
    <n v="3"/>
    <s v="Hyderabad"/>
    <x v="0"/>
    <n v="161475"/>
    <s v="PVAR+"/>
    <s v="Old Partner"/>
  </r>
  <r>
    <s v="ITPL2021B202"/>
    <d v="2021-03-23T00:00:00"/>
    <s v="Prime Barcode Solutions"/>
    <s v="WIN 10 IoT (VL)"/>
    <s v="Posiflex"/>
    <n v="3"/>
    <s v="Hyderabad"/>
    <x v="0"/>
    <n v="15750"/>
    <s v="PVAR+"/>
    <s v="Old Partner"/>
  </r>
  <r>
    <s v="ITPL2021B203"/>
    <d v="2021-03-24T00:00:00"/>
    <s v="Prime Barcode Solutions"/>
    <s v="TX5600"/>
    <s v="Posiflex"/>
    <n v="1"/>
    <s v="Hyderabad"/>
    <x v="0"/>
    <n v="44700"/>
    <s v="PVAR+"/>
    <s v="Old Partner"/>
  </r>
  <r>
    <s v="ITPL2021B203"/>
    <d v="2021-03-24T00:00:00"/>
    <s v="Prime Barcode Solutions"/>
    <s v="ZEBVS16HD LED"/>
    <s v="Posiflex"/>
    <n v="1"/>
    <s v="Hyderabad"/>
    <x v="0"/>
    <n v="0"/>
    <s v="PVAR+"/>
    <s v="Old Partner"/>
  </r>
  <r>
    <s v="ITPL2021B203"/>
    <d v="2021-03-24T00:00:00"/>
    <s v="Prime Barcode Solutions"/>
    <s v="PP8800UB"/>
    <s v="Posiflex"/>
    <n v="1"/>
    <s v="Hyderabad"/>
    <x v="0"/>
    <n v="0"/>
    <s v="PVAR+"/>
    <s v="Old Partner"/>
  </r>
  <r>
    <s v="ITPL2021B203"/>
    <d v="2021-03-24T00:00:00"/>
    <s v="Prime Barcode Solutions"/>
    <s v="CR4000"/>
    <s v="Posiflex"/>
    <n v="1"/>
    <s v="Hyderabad"/>
    <x v="0"/>
    <n v="0"/>
    <s v="PVAR+"/>
    <s v="Old Partner"/>
  </r>
  <r>
    <s v="ITPL2021B203"/>
    <d v="2021-03-24T00:00:00"/>
    <s v="Prime Barcode Solutions"/>
    <s v="WIN 10 IoT (EL)"/>
    <s v="Posiflex"/>
    <n v="1"/>
    <s v="Hyderabad"/>
    <x v="0"/>
    <n v="3500"/>
    <s v="PVAR+"/>
    <s v="Old Partner"/>
  </r>
  <r>
    <s v="ITPL2021B203"/>
    <d v="2021-03-24T00:00:00"/>
    <s v="Prime Barcode Solutions"/>
    <s v="Warranty Charges"/>
    <s v="Posiflex"/>
    <n v="1"/>
    <s v="Hyderabad"/>
    <x v="0"/>
    <n v="5000"/>
    <s v="PVAR+"/>
    <s v="Old Partner"/>
  </r>
  <r>
    <s v="ITPL2021B204"/>
    <d v="2021-03-30T00:00:00"/>
    <s v="Prime Barcode Solutions"/>
    <s v="XT4015 (Corei3,8G,500G SSD)"/>
    <s v="Posiflex"/>
    <n v="1"/>
    <s v="Hyderabad"/>
    <x v="0"/>
    <n v="53825"/>
    <s v="PVAR+"/>
    <s v="Old Partner"/>
  </r>
  <r>
    <s v="ITPL2021B204"/>
    <d v="2021-03-30T00:00:00"/>
    <s v="Prime Barcode Solutions"/>
    <s v="WIN 10 IoT (VL)"/>
    <s v="Posiflex"/>
    <n v="1"/>
    <s v="Hyderabad"/>
    <x v="0"/>
    <n v="5250"/>
    <s v="PVAR+"/>
    <s v="Old Partner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2">
  <r>
    <n v="17030"/>
    <d v="2021-03-25T00:00:00"/>
    <s v="Clicktonics"/>
    <s v="BP-02"/>
    <s v="Rugtek"/>
    <n v="2"/>
    <s v="Belagavi"/>
    <x v="0"/>
    <n v="7000"/>
    <s v="NVAR"/>
    <s v="Retail"/>
  </r>
  <r>
    <n v="17030"/>
    <d v="2021-03-25T00:00:00"/>
    <s v="Clicktonics"/>
    <s v="RP326"/>
    <s v="Rugtek"/>
    <n v="1"/>
    <s v="Belagavi"/>
    <x v="0"/>
    <n v="4600"/>
    <s v="NVAR"/>
    <s v="Retail"/>
  </r>
  <r>
    <n v="17021"/>
    <d v="2021-03-25T00:00:00"/>
    <s v="Patil Integration "/>
    <s v="RP326"/>
    <s v="Rugtek"/>
    <n v="1"/>
    <s v="Belagavi"/>
    <x v="0"/>
    <n v="4600"/>
    <s v="NVAR"/>
    <s v="Retail"/>
  </r>
  <r>
    <n v="17021"/>
    <d v="2021-03-25T00:00:00"/>
    <s v="Patil Integration "/>
    <s v="LS3000R"/>
    <s v="Rugtek"/>
    <n v="2"/>
    <s v="Belagavi"/>
    <x v="0"/>
    <n v="2500"/>
    <s v="NVAR"/>
    <s v="Retail"/>
  </r>
  <r>
    <n v="17022"/>
    <d v="2021-03-25T00:00:00"/>
    <s v="Neems Distribtuors"/>
    <s v="LS3000R"/>
    <s v="Rugtek"/>
    <n v="2"/>
    <s v="Davangere"/>
    <x v="0"/>
    <n v="2500"/>
    <s v="NVAR"/>
    <s v="Retail"/>
  </r>
  <r>
    <n v="17022"/>
    <d v="2021-03-25T00:00:00"/>
    <s v="Neems Distribtuors"/>
    <s v="RP326"/>
    <s v="Rugtek"/>
    <n v="2"/>
    <s v="Davangere"/>
    <x v="0"/>
    <n v="9200"/>
    <s v="NVAR"/>
    <s v="Retail"/>
  </r>
  <r>
    <n v="17023"/>
    <d v="2021-03-25T00:00:00"/>
    <s v="Microtouch Infotech Pvt Ltd"/>
    <s v="RP326"/>
    <s v="Rugtek"/>
    <n v="1"/>
    <s v="Gulbarga"/>
    <x v="0"/>
    <n v="4600"/>
    <s v="NVAR"/>
    <s v="Retail"/>
  </r>
  <r>
    <n v="17032"/>
    <d v="2021-03-25T00:00:00"/>
    <s v="Rajendra It Solutions"/>
    <s v="LS3000R"/>
    <s v="Rugtek"/>
    <n v="3"/>
    <s v="Hubballi"/>
    <x v="0"/>
    <n v="3750"/>
    <s v="NVAR"/>
    <s v="Retail"/>
  </r>
  <r>
    <n v="16720"/>
    <d v="2021-03-18T00:00:00"/>
    <s v="Focus Technologies"/>
    <s v="P3316E"/>
    <s v="Posiflex"/>
    <n v="2"/>
    <s v="Bangalore"/>
    <x v="1"/>
    <n v="71800"/>
    <s v="PVAR"/>
    <s v="Old Partner"/>
  </r>
  <r>
    <n v="16629"/>
    <d v="2021-03-18T00:00:00"/>
    <s v="V B Telesystems"/>
    <s v="P3316E"/>
    <s v="Posiflex"/>
    <n v="1"/>
    <s v="Hubballi"/>
    <x v="1"/>
    <n v="40100"/>
    <s v="NVAR"/>
    <s v="Retail"/>
  </r>
  <r>
    <n v="16629"/>
    <d v="2021-03-18T00:00:00"/>
    <s v="V B Telesystems"/>
    <s v="CR410B"/>
    <s v="Rugtek"/>
    <n v="1"/>
    <s v="Hubballi"/>
    <x v="0"/>
    <n v="3100"/>
    <s v="NVAR"/>
    <s v="Retail"/>
  </r>
  <r>
    <n v="16629"/>
    <d v="2021-03-18T00:00:00"/>
    <s v="V B Telesystems"/>
    <s v="RP326"/>
    <s v="Rugtek"/>
    <n v="1"/>
    <s v="Hubballi"/>
    <x v="0"/>
    <n v="4600"/>
    <s v="NVAR"/>
    <s v="Retail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49">
  <r>
    <s v="ITC/S-794/20-21"/>
    <d v="2021-03-02T00:00:00"/>
    <s v="Liquor World Venture Pvt ltd"/>
    <s v="RP80US"/>
    <s v="Rugtek"/>
    <n v="2"/>
    <s v="Chandigarh"/>
    <x v="0"/>
    <n v="10000"/>
    <s v="EndCustomer"/>
    <s v="Retail"/>
  </r>
  <r>
    <s v="ITC/S-804/20-21"/>
    <d v="2021-03-04T00:00:00"/>
    <s v="Five Star Telecommunications Pvt Ltd"/>
    <s v="RP80US"/>
    <s v="Rugtek"/>
    <n v="2"/>
    <s v="Mohali"/>
    <x v="0"/>
    <n v="10000"/>
    <s v="EndCustomer"/>
    <s v="Retail"/>
  </r>
  <r>
    <s v="ITC/S-807/20-21"/>
    <d v="2021-03-05T00:00:00"/>
    <s v="Billson India"/>
    <s v="PS3316E+"/>
    <s v="Posiflex"/>
    <n v="1"/>
    <s v="Chandigarh"/>
    <x v="1"/>
    <n v="36700"/>
    <s v="NVAR"/>
    <s v="Retail"/>
  </r>
  <r>
    <s v="ITC/S-809/20-21"/>
    <d v="2021-03-06T00:00:00"/>
    <s v="Entrust Solutions"/>
    <s v="CR-410B"/>
    <s v="Rugtek"/>
    <n v="1"/>
    <s v="Ludhiana"/>
    <x v="0"/>
    <n v="2650"/>
    <s v="NVAR"/>
    <s v="Retail"/>
  </r>
  <r>
    <s v="ITC/S-815/20-21"/>
    <d v="2021-03-08T00:00:00"/>
    <s v="Bobby Sweet House"/>
    <s v="Pole stand for monitor"/>
    <s v="Posiflex"/>
    <n v="1"/>
    <s v="Yamunanagar"/>
    <x v="1"/>
    <n v="1840"/>
    <s v="EndCustomer"/>
    <s v="Retail"/>
  </r>
  <r>
    <s v="ITC/S-815/20-21"/>
    <d v="2021-03-08T00:00:00"/>
    <s v="Bobby Sweet House"/>
    <s v="Long Link for monitor"/>
    <s v="Posiflex"/>
    <n v="1"/>
    <s v="Yamunanagar"/>
    <x v="1"/>
    <n v="2588"/>
    <s v="EndCustomer"/>
    <s v="Retail"/>
  </r>
  <r>
    <s v="ITC/S-832/20-21"/>
    <d v="2021-03-11T00:00:00"/>
    <s v="Burger 13"/>
    <s v="PS3316E+"/>
    <s v="Posiflex"/>
    <n v="1"/>
    <s v="Tohana"/>
    <x v="1"/>
    <n v="37500"/>
    <s v="EndCustomer"/>
    <s v="Retail"/>
  </r>
  <r>
    <s v="ITC/S-832/20-21"/>
    <d v="2021-03-11T00:00:00"/>
    <s v="Burger 13"/>
    <s v="RP326"/>
    <s v="Rugtek"/>
    <n v="1"/>
    <s v="Tohana"/>
    <x v="0"/>
    <n v="4300"/>
    <s v="EndCustomer"/>
    <s v="Retail"/>
  </r>
  <r>
    <s v="ITC/S-832/20-21"/>
    <d v="2021-03-11T00:00:00"/>
    <s v="Burger 13"/>
    <s v="CR-410B"/>
    <s v="Rugtek"/>
    <n v="1"/>
    <s v="Tohana"/>
    <x v="0"/>
    <n v="2650"/>
    <s v="EndCustomer"/>
    <s v="Retail"/>
  </r>
  <r>
    <s v="ITC/S-843/20-21"/>
    <d v="2021-03-13T00:00:00"/>
    <s v="Gurpreet Singh"/>
    <s v="BP02 BU"/>
    <s v="Rugtek"/>
    <n v="1"/>
    <s v="Mohali"/>
    <x v="0"/>
    <n v="2500"/>
    <s v="EndCustomer"/>
    <s v="Retail"/>
  </r>
  <r>
    <s v="ITC/S-850/20-21"/>
    <d v="2021-03-15T00:00:00"/>
    <s v="Peripheral Services"/>
    <s v="BP02 BU"/>
    <s v="Rugtek"/>
    <n v="96"/>
    <s v="Lucknow"/>
    <x v="2"/>
    <n v="240000"/>
    <s v="PVAR"/>
    <s v="Old Partner"/>
  </r>
  <r>
    <s v="ITC/S-860/20-21"/>
    <d v="2021-03-17T00:00:00"/>
    <s v="Entrust Solutions"/>
    <s v="LS-3000R"/>
    <s v="Rugtek"/>
    <n v="20"/>
    <s v="Ludhiana"/>
    <x v="0"/>
    <n v="25000"/>
    <s v="NVAR"/>
    <s v="Retail"/>
  </r>
  <r>
    <s v="ITC/S-860/20-21"/>
    <d v="2021-03-17T00:00:00"/>
    <s v="Entrust Solutions"/>
    <s v="LS-3000R"/>
    <s v="Rugtek"/>
    <n v="4"/>
    <s v="Ludhiana"/>
    <x v="0"/>
    <n v="0"/>
    <s v="NVAR"/>
    <s v="Retail"/>
  </r>
  <r>
    <s v="ITC/S-860/20-21"/>
    <d v="2021-03-17T00:00:00"/>
    <s v="Entrust Solutions"/>
    <s v="CD-3200 stand"/>
    <s v="Rugtek"/>
    <n v="20"/>
    <s v="Ludhiana"/>
    <x v="0"/>
    <n v="5000"/>
    <s v="NVAR"/>
    <s v="Retail"/>
  </r>
  <r>
    <s v="ITC/S-863/20-21"/>
    <d v="2021-03-18T00:00:00"/>
    <s v="Snakkers"/>
    <s v="CR-410B"/>
    <s v="Rugtek"/>
    <n v="1"/>
    <s v="Mohali"/>
    <x v="0"/>
    <n v="2650"/>
    <s v="EndCustomer"/>
    <s v="Retail"/>
  </r>
  <r>
    <s v="ITC/S-869/20-21"/>
    <d v="2021-03-19T00:00:00"/>
    <s v="Accretive Technologies Pvt Ltd"/>
    <s v="CR-410B"/>
    <s v="Rugtek"/>
    <n v="9"/>
    <s v="Chandigarh"/>
    <x v="3"/>
    <n v="23850"/>
    <s v="NVAR"/>
    <s v="Retail"/>
  </r>
  <r>
    <s v="ITC/S-871/20-21"/>
    <d v="2021-03-19T00:00:00"/>
    <s v="Peripheral Services"/>
    <s v="BP02 BU"/>
    <s v="Rugtek"/>
    <n v="74"/>
    <s v="Lucknow"/>
    <x v="2"/>
    <n v="185000"/>
    <s v="PVAR"/>
    <s v="Old Partner"/>
  </r>
  <r>
    <s v="ITC/S-872/20-21"/>
    <d v="2021-03-19T00:00:00"/>
    <s v="Advik Pos services"/>
    <s v="XT-4015"/>
    <s v="Posiflex"/>
    <n v="1"/>
    <s v="Meerut"/>
    <x v="4"/>
    <n v="57250"/>
    <s v="AVAR"/>
    <s v="Old Partner"/>
  </r>
  <r>
    <s v="ITC/S-872/20-21"/>
    <d v="2021-03-19T00:00:00"/>
    <s v="Advik Pos services"/>
    <s v="RP80USE"/>
    <s v="Rugtek"/>
    <n v="1"/>
    <s v="Meerut"/>
    <x v="3"/>
    <n v="7790"/>
    <s v="AVAR"/>
    <s v="Old Partner"/>
  </r>
  <r>
    <s v="ITC/S-872/20-21"/>
    <d v="2021-03-19T00:00:00"/>
    <s v="Advik Pos services"/>
    <s v="CR-410B"/>
    <s v="Rugtek"/>
    <n v="1"/>
    <s v="Meerut"/>
    <x v="3"/>
    <n v="2650"/>
    <s v="AVAR"/>
    <s v="Old Partner"/>
  </r>
  <r>
    <s v="ITC/S-874/20-21"/>
    <d v="2021-03-20T00:00:00"/>
    <s v="Billson India"/>
    <s v="LS-3000R"/>
    <s v="Rugtek"/>
    <n v="5"/>
    <s v="Chandigarh"/>
    <x v="0"/>
    <n v="6250"/>
    <s v="NVAR"/>
    <s v="Retail"/>
  </r>
  <r>
    <s v="ITC/S-874/20-21"/>
    <d v="2021-03-20T00:00:00"/>
    <s v="Billson India"/>
    <s v="LS-3000R"/>
    <s v="Rugtek"/>
    <n v="1"/>
    <s v="Chandigarh"/>
    <x v="0"/>
    <n v="0"/>
    <s v="NVAR"/>
    <s v="Retail"/>
  </r>
  <r>
    <s v="ITC/S-882/20-21"/>
    <d v="2021-03-22T00:00:00"/>
    <s v="Talk n Solve"/>
    <s v="LS-3000R"/>
    <s v="Rugtek"/>
    <n v="5"/>
    <s v="Karnal"/>
    <x v="0"/>
    <n v="6250"/>
    <s v="EndCustomer"/>
    <s v="Retail"/>
  </r>
  <r>
    <s v="ITC/S-882/20-21"/>
    <d v="2021-03-22T00:00:00"/>
    <s v="Talk n Solve"/>
    <s v="LS-3000R"/>
    <s v="Rugtek"/>
    <n v="1"/>
    <s v="Karnal"/>
    <x v="0"/>
    <n v="0"/>
    <s v="EndCustomer"/>
    <s v="Retail"/>
  </r>
  <r>
    <s v="ITC/S-886/20-21"/>
    <d v="2021-03-23T00:00:00"/>
    <s v="Butterfly Software LLP"/>
    <s v="BP02 BU"/>
    <s v="Rugtek"/>
    <n v="10"/>
    <s v="Mohali"/>
    <x v="0"/>
    <n v="25000"/>
    <s v="NVAR"/>
    <s v="Retail"/>
  </r>
  <r>
    <s v="ITC/S-891/20-21"/>
    <d v="2021-03-24T00:00:00"/>
    <s v="Kritika Computers"/>
    <s v="CR-410B"/>
    <s v="Rugtek"/>
    <n v="2"/>
    <s v="U.S Nagar"/>
    <x v="0"/>
    <n v="5300"/>
    <s v="NVAR"/>
    <s v="Retail"/>
  </r>
  <r>
    <s v="ITC/S-892/20-21"/>
    <d v="2021-03-24T00:00:00"/>
    <s v="Abhi Infotech Solutions"/>
    <s v="PS3316E+"/>
    <s v="Posiflex"/>
    <n v="1"/>
    <s v="Ghaziabad"/>
    <x v="1"/>
    <n v="39000"/>
    <s v="NVAR"/>
    <s v="Retail"/>
  </r>
  <r>
    <s v="ITC/S-894/20-21"/>
    <d v="2021-03-24T00:00:00"/>
    <s v="Master icon"/>
    <s v="RP326"/>
    <s v="Rugtek"/>
    <n v="2"/>
    <s v="Chandigarh"/>
    <x v="0"/>
    <n v="8600"/>
    <s v="EndCustomer"/>
    <s v="Retail"/>
  </r>
  <r>
    <s v="ITC/S-897/20-21"/>
    <d v="2021-03-25T00:00:00"/>
    <s v="Advik Pos services"/>
    <s v="RP80USE"/>
    <s v="Rugtek"/>
    <n v="1"/>
    <s v="Meerut"/>
    <x v="3"/>
    <n v="7790"/>
    <s v="AVAR"/>
    <s v="Old Partner"/>
  </r>
  <r>
    <s v="ITC/S-899/20-21"/>
    <d v="2021-03-25T00:00:00"/>
    <s v="BClub Food Services"/>
    <s v="XT-4015"/>
    <s v="Posiflex"/>
    <n v="2"/>
    <s v="Gurgaon"/>
    <x v="1"/>
    <n v="114500"/>
    <s v="EndCustomer"/>
    <s v="Retail"/>
  </r>
  <r>
    <s v="ITC/S-902/20-21"/>
    <d v="2021-03-25T00:00:00"/>
    <s v="Yantra Systems"/>
    <s v="RP326"/>
    <s v="Rugtek"/>
    <n v="1"/>
    <s v="Chandigarh"/>
    <x v="0"/>
    <n v="4300"/>
    <s v="NVAR"/>
    <s v="Retail"/>
  </r>
  <r>
    <s v="ITC/S-905/20-21"/>
    <d v="2021-03-26T00:00:00"/>
    <s v="Accretive Technologies Pvt Ltd"/>
    <s v="XT-4015"/>
    <s v="Posiflex"/>
    <n v="9"/>
    <s v="Chandigarh"/>
    <x v="4"/>
    <n v="603000"/>
    <s v="NVAR"/>
    <s v="Retail"/>
  </r>
  <r>
    <s v="ITC/S-906/20-21"/>
    <d v="2021-03-26T00:00:00"/>
    <s v="Entrust Solutions"/>
    <s v="XT-4015 _x000a_4/128"/>
    <s v="Posiflex"/>
    <n v="1"/>
    <s v="Ludhiana"/>
    <x v="1"/>
    <n v="55400"/>
    <s v="NVAR"/>
    <s v="Retail"/>
  </r>
  <r>
    <s v="ITC/S-906/20-21"/>
    <d v="2021-03-26T00:00:00"/>
    <s v="Entrust Solutions"/>
    <s v="XT-4015 _x000a_4/64"/>
    <s v="Posiflex"/>
    <n v="1"/>
    <s v="Ludhiana"/>
    <x v="1"/>
    <n v="54700"/>
    <s v="NVAR"/>
    <s v="Retail"/>
  </r>
  <r>
    <s v="ITC/S-906/20-21"/>
    <d v="2021-03-26T00:00:00"/>
    <s v="Entrust Solutions"/>
    <s v="XT-4015 _x000a_8/128"/>
    <s v="Posiflex"/>
    <n v="2"/>
    <s v="Ludhiana"/>
    <x v="1"/>
    <n v="115400"/>
    <s v="NVAR"/>
    <s v="Retail"/>
  </r>
  <r>
    <s v="ITC/S-911/20-21"/>
    <d v="2021-03-27T00:00:00"/>
    <s v="Bestech Hotels Pvt Ltd"/>
    <s v="PS3316E+"/>
    <s v="Posiflex"/>
    <n v="6"/>
    <s v="Mohali"/>
    <x v="4"/>
    <n v="282000"/>
    <s v="EndCustomer"/>
    <s v="Retail"/>
  </r>
  <r>
    <s v="ITC/S-911/20-21"/>
    <d v="2021-03-27T00:00:00"/>
    <s v="Bestech Hotels Pvt Ltd"/>
    <s v="CR 4000"/>
    <s v="Posiflex"/>
    <n v="6"/>
    <s v="Mohali"/>
    <x v="4"/>
    <n v="28050"/>
    <s v="EndCustomer"/>
    <s v="Retail"/>
  </r>
  <r>
    <s v="ITC/S-912/20-21"/>
    <d v="2021-03-30T00:00:00"/>
    <s v="Yantra Systems"/>
    <s v="RP326"/>
    <s v="Rugtek"/>
    <n v="1"/>
    <s v="Chandigarh"/>
    <x v="0"/>
    <n v="4300"/>
    <s v="NVAR"/>
    <s v="Retail"/>
  </r>
  <r>
    <s v="ITC/S-914/20-21"/>
    <d v="2021-03-30T00:00:00"/>
    <s v="Essor Technologies"/>
    <s v="MR-2106U"/>
    <s v="Posiflex"/>
    <n v="1"/>
    <s v="Mohali"/>
    <x v="1"/>
    <n v="2700"/>
    <s v="NVAR"/>
    <s v="Retail"/>
  </r>
  <r>
    <s v="ITC/S-917/20-21"/>
    <d v="2021-03-30T00:00:00"/>
    <s v="Kumar Cakes N Bakes"/>
    <s v="CR-410B"/>
    <s v="Rugtek"/>
    <n v="1"/>
    <s v="Karnal"/>
    <x v="0"/>
    <n v="2650"/>
    <s v="EndCustomer"/>
    <s v="Retail"/>
  </r>
  <r>
    <s v="ITC/S-917/20-21"/>
    <d v="2021-03-30T00:00:00"/>
    <s v="Kumar Cakes N Bakes"/>
    <s v="RP 326"/>
    <s v="Rugtek"/>
    <n v="1"/>
    <s v="Karnal"/>
    <x v="0"/>
    <n v="4300"/>
    <s v="EndCustomer"/>
    <s v="Retail"/>
  </r>
  <r>
    <s v="ITC/S-919/20-21"/>
    <d v="2021-03-30T00:00:00"/>
    <s v="Communiaction World"/>
    <s v="RP80USE"/>
    <s v="Rugtek"/>
    <n v="2"/>
    <s v="Dehradun"/>
    <x v="0"/>
    <n v="15580"/>
    <s v="EndCustomer"/>
    <s v="Retail"/>
  </r>
  <r>
    <s v="ITC/S-920/20-21"/>
    <d v="2021-03-30T00:00:00"/>
    <s v="Billson India"/>
    <s v="PS3316E+"/>
    <s v="Posiflex"/>
    <n v="2"/>
    <s v="Chandigarh"/>
    <x v="1"/>
    <n v="94000"/>
    <s v="NVAR"/>
    <s v="Retail"/>
  </r>
  <r>
    <s v="ITC/S-922/20-21"/>
    <d v="2021-03-31T00:00:00"/>
    <s v="Smaran Technologies"/>
    <s v="RP326"/>
    <s v="Rugtek"/>
    <n v="24"/>
    <s v="Faridabad"/>
    <x v="0"/>
    <n v="103200"/>
    <s v="PVAR"/>
    <s v="Old Partner"/>
  </r>
  <r>
    <s v="ITC/S-922/20-21"/>
    <d v="2021-03-31T00:00:00"/>
    <s v="Smaran Technologies"/>
    <s v="RP326"/>
    <s v="Rugtek"/>
    <n v="1"/>
    <s v="Faridabad"/>
    <x v="0"/>
    <n v="0"/>
    <s v="PVAR"/>
    <s v="Old Partner"/>
  </r>
  <r>
    <s v="ITC/S-923/20-21"/>
    <d v="2021-03-31T00:00:00"/>
    <s v="Apeejay Corporation"/>
    <s v="LS-3000R"/>
    <s v="Rugtek"/>
    <n v="5"/>
    <s v="Ambala"/>
    <x v="0"/>
    <n v="6250"/>
    <s v="EndCustomer"/>
    <s v="Retail"/>
  </r>
  <r>
    <s v="ITC/S-923/20-21"/>
    <d v="2021-03-31T00:00:00"/>
    <s v="Apeejay Corporation"/>
    <s v="LS-3000R"/>
    <s v="Rugtek"/>
    <n v="1"/>
    <s v="Ambala"/>
    <x v="0"/>
    <n v="0"/>
    <s v="EndCustomer"/>
    <s v="Retail"/>
  </r>
  <r>
    <s v="ITC/S-925/20-21"/>
    <d v="2021-03-31T00:00:00"/>
    <s v="Yantra Systems"/>
    <s v="CR - 410"/>
    <s v="Rugtek"/>
    <n v="1"/>
    <s v="Chandigarh"/>
    <x v="0"/>
    <n v="2650"/>
    <s v="NVAR"/>
    <s v="Retail"/>
  </r>
  <r>
    <s v="ITC/S-928/20-21"/>
    <d v="2021-03-31T00:00:00"/>
    <s v="Entrust Solutions"/>
    <s v="PS3316E+"/>
    <s v="Posiflex"/>
    <n v="5"/>
    <s v="Ludhiana"/>
    <x v="1"/>
    <n v="182500"/>
    <s v="NVAR"/>
    <s v="Retail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d v="2021-03-01T00:00:00"/>
    <s v="Effex Enterprises"/>
    <s v="RP326USE"/>
    <s v="Rugtek"/>
    <n v="6"/>
    <s v="Kerala"/>
    <x v="0"/>
    <n v="25350"/>
    <s v="AVAR"/>
    <s v="New Partner"/>
  </r>
  <r>
    <x v="1"/>
    <d v="2021-03-01T00:00:00"/>
    <s v="Wagtail Technologies India Pvt Ltd"/>
    <s v="BP02 (UB)"/>
    <s v="Rugtek"/>
    <n v="1"/>
    <s v="Chennai"/>
    <x v="1"/>
    <n v="2550"/>
    <s v="NVAR"/>
    <s v="Retail"/>
  </r>
  <r>
    <x v="2"/>
    <d v="2021-03-01T00:00:00"/>
    <s v="Protocol Labels India Pvt Ltd"/>
    <s v="BP02 (UB)"/>
    <s v="Rugtek"/>
    <n v="50"/>
    <s v="Chennai"/>
    <x v="1"/>
    <n v="127500"/>
    <s v="PVAR+"/>
    <s v="Old Partner"/>
  </r>
  <r>
    <x v="3"/>
    <d v="2021-03-01T00:00:00"/>
    <s v="Indie Exim"/>
    <s v="Win 10 IoT (EL) Label"/>
    <s v="Posiflex"/>
    <n v="1"/>
    <s v="Cuddalore"/>
    <x v="2"/>
    <n v="3500"/>
    <s v="NVAR"/>
    <s v="Retail"/>
  </r>
  <r>
    <x v="4"/>
    <d v="2021-03-01T00:00:00"/>
    <s v="Indica Computersand Web Square"/>
    <s v="LS-3000R"/>
    <s v="Rugtek"/>
    <n v="5"/>
    <s v="Pondicherry"/>
    <x v="1"/>
    <n v="6250"/>
    <s v="EndCustomer"/>
    <s v="Retail"/>
  </r>
  <r>
    <x v="5"/>
    <d v="2021-03-01T00:00:00"/>
    <s v="Nagappa Computer And Services"/>
    <s v="LS-3000R"/>
    <s v="Rugtek"/>
    <n v="5"/>
    <s v="Chennai"/>
    <x v="1"/>
    <n v="6250"/>
    <s v="AVAR"/>
    <s v="New Partner"/>
  </r>
  <r>
    <x v="5"/>
    <d v="2021-03-01T00:00:00"/>
    <s v="Nagappa Computer And Services"/>
    <s v="CD-3200BT"/>
    <s v="Rugtek"/>
    <n v="3"/>
    <s v="Chennai"/>
    <x v="1"/>
    <n v="13200"/>
    <s v="AVAR"/>
    <s v="New Partner"/>
  </r>
  <r>
    <x v="6"/>
    <d v="2021-03-02T00:00:00"/>
    <s v="Kv Business Solutions"/>
    <s v="RP76V  DT"/>
    <s v="Rugtek"/>
    <n v="1"/>
    <s v="Chennai"/>
    <x v="1"/>
    <n v="12500"/>
    <s v="AVAR"/>
    <s v="Old Partner"/>
  </r>
  <r>
    <x v="7"/>
    <d v="2021-03-02T00:00:00"/>
    <s v="Protocol Labels India Pvt Ltd"/>
    <s v="BP02 (UB)"/>
    <s v="Rugtek"/>
    <n v="2255"/>
    <s v="Chennai"/>
    <x v="1"/>
    <n v="5750250"/>
    <s v="PVAR+"/>
    <s v="Old Partner"/>
  </r>
  <r>
    <x v="8"/>
    <d v="2021-03-02T00:00:00"/>
    <s v="Oasis India A Network Pvt Ltd"/>
    <s v="CD-3200BT"/>
    <s v="Rugtek"/>
    <n v="2"/>
    <s v="Chennai"/>
    <x v="1"/>
    <n v="8800"/>
    <s v="NVAR"/>
    <s v="Retail"/>
  </r>
  <r>
    <x v="9"/>
    <d v="2021-03-02T00:00:00"/>
    <s v="Prevision Solutions"/>
    <s v="RP326USE"/>
    <s v="Rugtek"/>
    <n v="1"/>
    <s v="Vellore"/>
    <x v="1"/>
    <n v="4225"/>
    <s v="NVAR"/>
    <s v="Retail"/>
  </r>
  <r>
    <x v="10"/>
    <d v="2021-03-02T00:00:00"/>
    <s v="Aadhik Manufacturing"/>
    <s v="CR-410B"/>
    <s v="Rugtek"/>
    <n v="-1"/>
    <s v="Madurai"/>
    <x v="3"/>
    <n v="-2250"/>
    <s v="NVAR"/>
    <s v="Retail"/>
  </r>
  <r>
    <x v="11"/>
    <d v="2021-03-03T00:00:00"/>
    <s v="Star Lables And Solutions"/>
    <s v="RP76V  DT"/>
    <s v="Rugtek"/>
    <n v="2"/>
    <s v="Chennai"/>
    <x v="1"/>
    <n v="25000"/>
    <s v="NVAR"/>
    <s v="Retail"/>
  </r>
  <r>
    <x v="12"/>
    <d v="2021-03-03T00:00:00"/>
    <s v="Bros It Solutions"/>
    <s v="CD-3200BT"/>
    <s v="Rugtek"/>
    <n v="1"/>
    <s v="Chennai"/>
    <x v="1"/>
    <n v="4400"/>
    <s v="NVAR"/>
    <s v="Retail"/>
  </r>
  <r>
    <x v="13"/>
    <d v="2021-03-03T00:00:00"/>
    <s v="Protocol Labels India Pvt Ltd"/>
    <s v="PS-3316E+(W) 64GB SSD"/>
    <s v="Posiflex"/>
    <n v="2"/>
    <s v="Chennai"/>
    <x v="2"/>
    <n v="71800"/>
    <s v="PVAR+"/>
    <s v="Old Partner"/>
  </r>
  <r>
    <x v="14"/>
    <d v="2021-03-04T00:00:00"/>
    <s v="Protocol Labels India Pvt Ltd"/>
    <s v="TM7117"/>
    <s v="Posiflex"/>
    <n v="1"/>
    <s v="Chennai"/>
    <x v="2"/>
    <n v="27000"/>
    <s v="PVAR+"/>
    <s v="Old Partner"/>
  </r>
  <r>
    <x v="15"/>
    <d v="2021-03-04T00:00:00"/>
    <s v="Nellai Systems &amp; Services"/>
    <s v="BP-03 UB"/>
    <s v="Rugtek"/>
    <n v="1"/>
    <s v="Chennai"/>
    <x v="3"/>
    <n v="5500"/>
    <s v="PVAR"/>
    <s v="Old Partner"/>
  </r>
  <r>
    <x v="15"/>
    <d v="2021-03-04T00:00:00"/>
    <s v="Nellai Systems &amp; Services"/>
    <s v="PS-3316E+(W) 64GB SSD"/>
    <s v="Posiflex"/>
    <n v="2"/>
    <s v="Chennai"/>
    <x v="4"/>
    <n v="71800"/>
    <s v="PVAR"/>
    <s v="Old Partner"/>
  </r>
  <r>
    <x v="16"/>
    <d v="2021-03-05T00:00:00"/>
    <s v="Codentrix Technologies Private Limited"/>
    <s v="XT-4015 Core i3 4GB/128GB SSD"/>
    <s v="Posiflex"/>
    <n v="3"/>
    <s v="Chennai"/>
    <x v="2"/>
    <n v="161100"/>
    <s v="NVAR"/>
    <s v="Retail"/>
  </r>
  <r>
    <x v="17"/>
    <d v="2021-03-05T00:00:00"/>
    <s v="Shogan Systems"/>
    <s v="CR-410B"/>
    <s v="Rugtek"/>
    <n v="3"/>
    <s v="Coimbatore"/>
    <x v="3"/>
    <n v="6750"/>
    <s v="PVAR+"/>
    <s v="Old Partner"/>
  </r>
  <r>
    <x v="18"/>
    <d v="2021-03-05T00:00:00"/>
    <s v="Vedish"/>
    <s v="RP326USE"/>
    <s v="Rugtek"/>
    <n v="1"/>
    <s v="Tirupattur"/>
    <x v="1"/>
    <n v="4225"/>
    <s v="EndCustomer"/>
    <s v="Retail"/>
  </r>
  <r>
    <x v="19"/>
    <d v="2021-03-05T00:00:00"/>
    <s v="Nagappa Computer And Services"/>
    <s v="PS-3316E+(W) 64GB SSD"/>
    <s v="Posiflex"/>
    <n v="1"/>
    <s v="Chennai"/>
    <x v="2"/>
    <n v="35900"/>
    <s v="AVAR"/>
    <s v="New Partner"/>
  </r>
  <r>
    <x v="20"/>
    <d v="2021-03-05T00:00:00"/>
    <s v="B.R. Systems"/>
    <s v="RP326USE"/>
    <s v="Rugtek"/>
    <n v="1"/>
    <s v="Tirupur"/>
    <x v="1"/>
    <n v="4225"/>
    <s v="NVAR"/>
    <s v="Retail"/>
  </r>
  <r>
    <x v="21"/>
    <d v="2021-03-05T00:00:00"/>
    <s v="Wise World"/>
    <s v="CR-410B"/>
    <s v="Rugtek"/>
    <n v="1"/>
    <s v="Kerala"/>
    <x v="0"/>
    <n v="2250"/>
    <s v="EndCustomer"/>
    <s v="Retail"/>
  </r>
  <r>
    <x v="21"/>
    <d v="2021-03-05T00:00:00"/>
    <s v="Wise World"/>
    <s v="CD-3200BT"/>
    <s v="Rugtek"/>
    <n v="1"/>
    <s v="Kerala"/>
    <x v="0"/>
    <n v="4400"/>
    <s v="EndCustomer"/>
    <s v="Retail"/>
  </r>
  <r>
    <x v="22"/>
    <d v="2021-03-06T00:00:00"/>
    <s v="Protocol Labels India Pvt Ltd"/>
    <s v="BP02 (UB)"/>
    <s v="Rugtek"/>
    <n v="195"/>
    <s v="Chennai"/>
    <x v="1"/>
    <n v="497250"/>
    <s v="PVAR+"/>
    <s v="Old Partner"/>
  </r>
  <r>
    <x v="23"/>
    <d v="2021-03-06T00:00:00"/>
    <s v="Priya Computers"/>
    <s v="RS-3200U"/>
    <s v="Rugtek"/>
    <n v="2"/>
    <s v="Madurai"/>
    <x v="3"/>
    <n v="5800"/>
    <s v="NVAR"/>
    <s v="Retail"/>
  </r>
  <r>
    <x v="23"/>
    <d v="2021-03-06T00:00:00"/>
    <s v="Priya Computers"/>
    <s v="RP326USE"/>
    <s v="Rugtek"/>
    <n v="8"/>
    <s v="Madurai"/>
    <x v="3"/>
    <n v="33800"/>
    <s v="NVAR"/>
    <s v="Retail"/>
  </r>
  <r>
    <x v="24"/>
    <d v="2021-03-06T00:00:00"/>
    <s v="Nellai Systems &amp; Services"/>
    <s v="RP326USE"/>
    <s v="Rugtek"/>
    <n v="12"/>
    <s v="Tirunelveli"/>
    <x v="3"/>
    <n v="50700"/>
    <s v="PVAR"/>
    <s v="Old Partner"/>
  </r>
  <r>
    <x v="25"/>
    <d v="2021-03-08T00:00:00"/>
    <s v="Codentrix Technologies Private Limited"/>
    <s v="RP326USE"/>
    <s v="Rugtek"/>
    <n v="10"/>
    <s v="Chennai"/>
    <x v="1"/>
    <n v="42250"/>
    <s v="NVAR"/>
    <s v="Retail"/>
  </r>
  <r>
    <x v="26"/>
    <d v="2021-03-08T00:00:00"/>
    <s v="Protocol Labels India Pvt Ltd"/>
    <s v="BP02 (UB)"/>
    <s v="Rugtek"/>
    <n v="500"/>
    <s v="Chennai"/>
    <x v="1"/>
    <n v="1275000"/>
    <s v="PVAR+"/>
    <s v="Old Partner"/>
  </r>
  <r>
    <x v="27"/>
    <d v="2021-03-08T00:00:00"/>
    <s v="Shogan Systems"/>
    <s v="BP-03 UB"/>
    <s v="Rugtek"/>
    <n v="1"/>
    <s v="Coimbatore"/>
    <x v="3"/>
    <n v="5500"/>
    <s v="PVAR+"/>
    <s v="Old Partner"/>
  </r>
  <r>
    <x v="28"/>
    <d v="2021-03-08T00:00:00"/>
    <s v="Dharmshri Electricals"/>
    <s v="RP326USE"/>
    <s v="Rugtek"/>
    <n v="1"/>
    <s v="Chennai"/>
    <x v="1"/>
    <n v="4225"/>
    <s v="NVAR"/>
    <s v="Retail"/>
  </r>
  <r>
    <x v="29"/>
    <d v="2021-03-09T00:00:00"/>
    <s v="Allmark Device Integrations Private Limited"/>
    <s v="CR-410B"/>
    <s v="Rugtek"/>
    <n v="1"/>
    <s v="Chennai"/>
    <x v="1"/>
    <n v="2250"/>
    <s v="PVAR"/>
    <s v="Old Partner"/>
  </r>
  <r>
    <x v="30"/>
    <d v="2021-03-09T00:00:00"/>
    <s v="Kv Business Solutions"/>
    <s v="RP76V  DT"/>
    <s v="Rugtek"/>
    <n v="1"/>
    <s v="Chennai"/>
    <x v="1"/>
    <n v="12500"/>
    <s v="AVAR"/>
    <s v="Old Partner"/>
  </r>
  <r>
    <x v="31"/>
    <d v="2021-03-09T00:00:00"/>
    <s v="Active System Integration"/>
    <s v="RP80USE"/>
    <s v="Rugtek"/>
    <n v="1"/>
    <s v="Chennai"/>
    <x v="1"/>
    <n v="6950"/>
    <s v="NVAR"/>
    <s v="Retail"/>
  </r>
  <r>
    <x v="32"/>
    <d v="2021-03-09T00:00:00"/>
    <s v="Secure Code Systems"/>
    <s v="Pole Stand for PD2608/350"/>
    <s v="Posiflex"/>
    <n v="1"/>
    <s v="Chennai"/>
    <x v="2"/>
    <n v="500"/>
    <s v="NVAR"/>
    <s v="Retail"/>
  </r>
  <r>
    <x v="32"/>
    <d v="2021-03-09T00:00:00"/>
    <s v="Secure Code Systems"/>
    <s v="CR-410B"/>
    <s v="Rugtek"/>
    <n v="1"/>
    <s v="Chennai"/>
    <x v="1"/>
    <n v="2250"/>
    <s v="NVAR"/>
    <s v="Retail"/>
  </r>
  <r>
    <x v="33"/>
    <d v="2021-03-09T00:00:00"/>
    <s v="Omega Computronix"/>
    <s v="RP326USE"/>
    <s v="Rugtek"/>
    <n v="2"/>
    <s v="Chennai"/>
    <x v="1"/>
    <n v="8450"/>
    <s v="NVAR"/>
    <s v="Retail"/>
  </r>
  <r>
    <x v="34"/>
    <d v="2021-03-09T00:00:00"/>
    <s v="Mensel Computer World"/>
    <s v="RP326USE"/>
    <s v="Rugtek"/>
    <n v="5"/>
    <s v="Coimbatore"/>
    <x v="3"/>
    <n v="21125"/>
    <s v="NVAR"/>
    <s v="Retail"/>
  </r>
  <r>
    <x v="35"/>
    <d v="2021-03-09T00:00:00"/>
    <s v="Shankeshwara Infotech"/>
    <s v="CD-3200BT"/>
    <s v="Rugtek"/>
    <n v="1"/>
    <s v="Chennai"/>
    <x v="1"/>
    <n v="4400"/>
    <s v="AVAR"/>
    <s v="Old Partner"/>
  </r>
  <r>
    <x v="36"/>
    <d v="2021-03-09T00:00:00"/>
    <s v="Akshaya Technologies"/>
    <s v="RP326USE"/>
    <s v="Rugtek"/>
    <n v="1"/>
    <s v="Coimbatore"/>
    <x v="3"/>
    <n v="4225"/>
    <s v="NVAR"/>
    <s v="Retail"/>
  </r>
  <r>
    <x v="37"/>
    <d v="2021-03-09T00:00:00"/>
    <s v="Laptop Zone"/>
    <s v="RP326USE"/>
    <s v="Rugtek"/>
    <n v="1"/>
    <s v="Ranipet"/>
    <x v="1"/>
    <n v="4225"/>
    <s v="EndCustomer"/>
    <s v="Retail"/>
  </r>
  <r>
    <x v="38"/>
    <d v="2021-03-10T00:00:00"/>
    <s v="Allmark Device Integrations Private Limited"/>
    <s v="CR-410B"/>
    <s v="Rugtek"/>
    <n v="3"/>
    <s v="Chennai"/>
    <x v="1"/>
    <n v="6750"/>
    <s v="PVAR"/>
    <s v="Old Partner"/>
  </r>
  <r>
    <x v="39"/>
    <d v="2021-03-10T00:00:00"/>
    <s v="Sivaa Enterprises"/>
    <s v="RP326USE"/>
    <s v="Rugtek"/>
    <n v="20"/>
    <s v="Coimbatore"/>
    <x v="3"/>
    <n v="84500"/>
    <s v="NVAR"/>
    <s v="Retail"/>
  </r>
  <r>
    <x v="40"/>
    <d v="2021-03-10T00:00:00"/>
    <s v="Ts Info Systems"/>
    <s v="Win 10 IoT (EL) Label"/>
    <s v="Posiflex"/>
    <n v="1"/>
    <s v="Chennai"/>
    <x v="2"/>
    <n v="3500"/>
    <s v="PVAR"/>
    <s v="Old Partner"/>
  </r>
  <r>
    <x v="41"/>
    <d v="2021-03-10T00:00:00"/>
    <s v="Codentrix Technologies Private Limited"/>
    <s v="XT Series Wifi Module"/>
    <s v="Posiflex"/>
    <n v="1"/>
    <s v="Chennai"/>
    <x v="2"/>
    <n v="1500"/>
    <s v="NVAR"/>
    <s v="Retail"/>
  </r>
  <r>
    <x v="42"/>
    <d v="2021-03-10T00:00:00"/>
    <s v="Shogan Systems"/>
    <s v="Extented Warranty Pack for HS-2414W-3A"/>
    <s v="Posiflex"/>
    <n v="1"/>
    <s v="Coimbatore"/>
    <x v="4"/>
    <n v="1500"/>
    <s v="PVAR+"/>
    <s v="Old Partner"/>
  </r>
  <r>
    <x v="42"/>
    <d v="2021-03-10T00:00:00"/>
    <s v="Shogan Systems"/>
    <s v="HS-2414W-3A8GB/128GBSSD"/>
    <s v="Posiflex"/>
    <n v="1"/>
    <s v="Coimbatore"/>
    <x v="4"/>
    <n v="58300"/>
    <s v="PVAR+"/>
    <s v="Old Partner"/>
  </r>
  <r>
    <x v="43"/>
    <d v="2021-03-10T00:00:00"/>
    <s v="Shogan Systems"/>
    <s v="PP-8800 USB"/>
    <s v="Posiflex"/>
    <n v="8"/>
    <s v="Coimbatore"/>
    <x v="4"/>
    <n v="64800"/>
    <s v="PVAR+"/>
    <s v="Old Partner"/>
  </r>
  <r>
    <x v="44"/>
    <d v="2021-03-10T00:00:00"/>
    <s v="Futureitech"/>
    <s v="PS-3316E+(W) 64GB SSD"/>
    <s v="Posiflex"/>
    <n v="1"/>
    <s v="Ramanathapuram"/>
    <x v="4"/>
    <n v="35900"/>
    <s v="NVAR"/>
    <s v="Retail"/>
  </r>
  <r>
    <x v="45"/>
    <d v="2021-03-10T00:00:00"/>
    <s v="Expanda Stand (Pvt) Limited"/>
    <s v="CR-410B"/>
    <s v="Rugtek"/>
    <n v="16"/>
    <s v="Chennai"/>
    <x v="1"/>
    <n v="36000"/>
    <s v="NVAR"/>
    <s v="Retail"/>
  </r>
  <r>
    <x v="46"/>
    <d v="2021-03-10T00:00:00"/>
    <s v="Futureitech"/>
    <s v="PM-900W"/>
    <s v="Posiflex"/>
    <n v="1"/>
    <s v="Chennai"/>
    <x v="2"/>
    <n v="3000"/>
    <s v="NVAR"/>
    <s v="Retail"/>
  </r>
  <r>
    <x v="46"/>
    <d v="2021-03-10T00:00:00"/>
    <s v="Futureitech"/>
    <s v="Win 10 IoT (EL) Label"/>
    <s v="Posiflex"/>
    <n v="1"/>
    <s v="Chennai"/>
    <x v="2"/>
    <n v="3500"/>
    <s v="NVAR"/>
    <s v="Retail"/>
  </r>
  <r>
    <x v="46"/>
    <d v="2021-03-10T00:00:00"/>
    <s v="Futureitech"/>
    <s v="PP-8800 USB"/>
    <s v="Posiflex"/>
    <n v="3"/>
    <s v="Chennai"/>
    <x v="2"/>
    <n v="24300"/>
    <s v="NVAR"/>
    <s v="Retail"/>
  </r>
  <r>
    <x v="47"/>
    <d v="2021-03-11T00:00:00"/>
    <s v="Kv Business Solutions"/>
    <s v="HS-2414W-3A 4GB/64GBSSD"/>
    <s v="Posiflex"/>
    <n v="1"/>
    <s v="Chennai"/>
    <x v="2"/>
    <n v="50150"/>
    <s v="AVAR"/>
    <s v="Old Partner"/>
  </r>
  <r>
    <x v="48"/>
    <d v="2021-03-11T00:00:00"/>
    <s v="Mano Computers"/>
    <s v="RP76V R (WUSE) DT"/>
    <s v="Rugtek"/>
    <n v="1"/>
    <s v="Dindigul"/>
    <x v="3"/>
    <n v="17000"/>
    <s v="NVAR"/>
    <s v="Retail"/>
  </r>
  <r>
    <x v="49"/>
    <d v="2021-03-11T00:00:00"/>
    <s v="Easetek Systems"/>
    <s v="RP326USE"/>
    <s v="Rugtek"/>
    <n v="1"/>
    <s v="Chennai"/>
    <x v="1"/>
    <n v="4225"/>
    <s v="NVAR"/>
    <s v="Retail"/>
  </r>
  <r>
    <x v="50"/>
    <d v="2021-03-12T00:00:00"/>
    <s v="Ts Info Systems"/>
    <s v="RP326USE"/>
    <s v="Rugtek"/>
    <n v="24"/>
    <s v="Chennai"/>
    <x v="1"/>
    <n v="101400"/>
    <s v="PVAR"/>
    <s v="Old Partner"/>
  </r>
  <r>
    <x v="51"/>
    <d v="2021-03-12T00:00:00"/>
    <s v="Futureitech"/>
    <s v="PM-900W"/>
    <s v="Posiflex"/>
    <n v="2"/>
    <s v="Chennai"/>
    <x v="2"/>
    <n v="6000"/>
    <s v="NVAR"/>
    <s v="Retail"/>
  </r>
  <r>
    <x v="52"/>
    <d v="2021-03-12T00:00:00"/>
    <s v="Star Lables And Solutions"/>
    <s v="CR-410B"/>
    <s v="Rugtek"/>
    <n v="2"/>
    <s v="Chennai"/>
    <x v="1"/>
    <n v="4500"/>
    <s v="NVAR"/>
    <s v="Retail"/>
  </r>
  <r>
    <x v="53"/>
    <d v="2021-03-12T00:00:00"/>
    <s v="Bros It Solutions"/>
    <s v="RP326USE"/>
    <s v="Rugtek"/>
    <n v="8"/>
    <s v="Chennai"/>
    <x v="1"/>
    <n v="33800"/>
    <s v="NVAR"/>
    <s v="Retail"/>
  </r>
  <r>
    <x v="54"/>
    <d v="2021-03-12T00:00:00"/>
    <s v="Laptops Galore"/>
    <s v="RP326USE"/>
    <s v="Rugtek"/>
    <n v="1"/>
    <s v="Chennai"/>
    <x v="1"/>
    <n v="4225"/>
    <s v="EndCustomer"/>
    <s v="Retail"/>
  </r>
  <r>
    <x v="54"/>
    <d v="2021-03-12T00:00:00"/>
    <s v="Laptops Galore"/>
    <s v="XT-4015 Core i3 4GB/128GB SSD"/>
    <s v="Posiflex"/>
    <n v="1"/>
    <s v="Chennai"/>
    <x v="2"/>
    <n v="53700"/>
    <s v="EndCustomer"/>
    <s v="Retail"/>
  </r>
  <r>
    <x v="55"/>
    <d v="2021-03-13T00:00:00"/>
    <s v="Electro India"/>
    <s v="PS-3316E+(W) 64GB SSD"/>
    <s v="Posiflex"/>
    <n v="1"/>
    <s v="Kozhikode"/>
    <x v="5"/>
    <n v="35900"/>
    <s v="NVAR"/>
    <s v="Retail"/>
  </r>
  <r>
    <x v="56"/>
    <d v="2021-03-13T00:00:00"/>
    <s v="Futureitech"/>
    <s v="Win 10 IoT (EL) Label"/>
    <s v="Posiflex"/>
    <n v="1"/>
    <s v="Chennai"/>
    <x v="2"/>
    <n v="3500"/>
    <s v="NVAR"/>
    <s v="Retail"/>
  </r>
  <r>
    <x v="57"/>
    <d v="2021-03-13T00:00:00"/>
    <s v="Best Technology"/>
    <s v="RP326USE"/>
    <s v="Rugtek"/>
    <n v="1"/>
    <s v="Tirunelveli"/>
    <x v="3"/>
    <n v="4225"/>
    <s v="NVAR"/>
    <s v="Retail"/>
  </r>
  <r>
    <x v="58"/>
    <d v="2021-03-13T00:00:00"/>
    <s v="Wagtail Technologies India Pvt Ltd"/>
    <s v="BP-03(UB)"/>
    <s v="Rugtek"/>
    <n v="1"/>
    <s v="Chennai"/>
    <x v="1"/>
    <n v="5500"/>
    <s v="NVAR"/>
    <s v="Retail"/>
  </r>
  <r>
    <x v="59"/>
    <d v="2021-03-13T00:00:00"/>
    <s v="Laptops Galore"/>
    <s v="CR-410B"/>
    <s v="Rugtek"/>
    <n v="1"/>
    <s v="Chennai"/>
    <x v="1"/>
    <n v="2250"/>
    <s v="EndCustomer"/>
    <s v="Retail"/>
  </r>
  <r>
    <x v="60"/>
    <d v="2021-03-13T00:00:00"/>
    <s v="Nellai Systems &amp; Services"/>
    <s v="PS-3316E+(W) 64GB SSD"/>
    <s v="Posiflex"/>
    <n v="1"/>
    <s v="Tirunelveli"/>
    <x v="4"/>
    <n v="35900"/>
    <s v="PVAR"/>
    <s v="Old Partner"/>
  </r>
  <r>
    <x v="61"/>
    <d v="2021-03-15T00:00:00"/>
    <s v="Unipro Tech Solutions P Ltd"/>
    <s v="Win 10 IoT (VL) Label"/>
    <s v="Posiflex"/>
    <n v="1"/>
    <s v="Chennai"/>
    <x v="2"/>
    <n v="5500"/>
    <s v="NVAR"/>
    <s v="Retail"/>
  </r>
  <r>
    <x v="62"/>
    <d v="2021-03-15T00:00:00"/>
    <s v="Mim Computer System"/>
    <s v="CD-3200BT"/>
    <s v="Rugtek"/>
    <n v="1"/>
    <s v="Chennai"/>
    <x v="1"/>
    <n v="4400"/>
    <s v="NVAR"/>
    <s v="Retail"/>
  </r>
  <r>
    <x v="63"/>
    <d v="2021-03-15T00:00:00"/>
    <s v="Secure Code Systems"/>
    <s v="PD-350UE-B USB"/>
    <s v="Posiflex"/>
    <n v="1"/>
    <s v="Chennai"/>
    <x v="2"/>
    <n v="3250"/>
    <s v="NVAR"/>
    <s v="Retail"/>
  </r>
  <r>
    <x v="64"/>
    <d v="2021-03-15T00:00:00"/>
    <s v="Shogan Systems"/>
    <s v="RP76V  DT"/>
    <s v="Rugtek"/>
    <n v="3"/>
    <s v="Coimbatore"/>
    <x v="3"/>
    <n v="37500"/>
    <s v="PVAR+"/>
    <s v="Old Partner"/>
  </r>
  <r>
    <x v="65"/>
    <d v="2021-03-15T00:00:00"/>
    <s v="Nellai Systems &amp; Services"/>
    <s v="RP326USE"/>
    <s v="Rugtek"/>
    <n v="12"/>
    <s v="Tirunelveli"/>
    <x v="3"/>
    <n v="50700"/>
    <s v="PVAR"/>
    <s v="Old Partner"/>
  </r>
  <r>
    <x v="66"/>
    <d v="2021-03-15T00:00:00"/>
    <s v="Nellai Systems &amp; Services"/>
    <s v="PP-8800USB"/>
    <s v="Posiflex"/>
    <n v="3"/>
    <s v="Tirunelveli"/>
    <x v="4"/>
    <n v="24300"/>
    <s v="PVAR"/>
    <s v="Old Partner"/>
  </r>
  <r>
    <x v="67"/>
    <d v="2021-03-16T00:00:00"/>
    <s v="Space International"/>
    <s v="RP80USE"/>
    <s v="Rugtek"/>
    <n v="1"/>
    <s v="Chennai"/>
    <x v="1"/>
    <n v="6950"/>
    <s v="EndCustomer"/>
    <s v="Retail"/>
  </r>
  <r>
    <x v="68"/>
    <d v="2021-03-16T00:00:00"/>
    <s v="Barcode Technologies (Tn)"/>
    <s v="CD-3200BT"/>
    <s v="Rugtek"/>
    <n v="5"/>
    <s v="Kochi"/>
    <x v="0"/>
    <n v="22000"/>
    <s v="PVAR+"/>
    <s v="Old Partner"/>
  </r>
  <r>
    <x v="68"/>
    <d v="2021-03-16T00:00:00"/>
    <s v="Barcode Technologies (Tn)"/>
    <s v="LM-3210-B"/>
    <s v="Posiflex"/>
    <n v="3"/>
    <s v="Kochi"/>
    <x v="5"/>
    <n v="28050"/>
    <s v="PVAR+"/>
    <s v="Old Partner"/>
  </r>
  <r>
    <x v="68"/>
    <d v="2021-03-16T00:00:00"/>
    <s v="Barcode Technologies (Tn)"/>
    <s v="TM-3010E-B/HS"/>
    <s v="Posiflex"/>
    <n v="2"/>
    <s v="Kochi"/>
    <x v="5"/>
    <n v="29400"/>
    <s v="PVAR+"/>
    <s v="Old Partner"/>
  </r>
  <r>
    <x v="68"/>
    <d v="2021-03-16T00:00:00"/>
    <s v="Barcode Technologies (Tn)"/>
    <s v="CR-410B"/>
    <s v="Rugtek"/>
    <n v="15"/>
    <s v="Kochi"/>
    <x v="0"/>
    <n v="33750"/>
    <s v="PVAR+"/>
    <s v="Old Partner"/>
  </r>
  <r>
    <x v="68"/>
    <d v="2021-03-16T00:00:00"/>
    <s v="Barcode Technologies (Tn)"/>
    <s v="PS-3316E+ (W) 128GB SSD"/>
    <s v="Posiflex"/>
    <n v="4"/>
    <s v="Kochi"/>
    <x v="5"/>
    <n v="155600"/>
    <s v="PVAR+"/>
    <s v="Old Partner"/>
  </r>
  <r>
    <x v="69"/>
    <d v="2021-03-16T00:00:00"/>
    <s v="Ts Info Systems"/>
    <s v="RP80USE"/>
    <s v="Rugtek"/>
    <n v="10"/>
    <s v="Chennai"/>
    <x v="1"/>
    <n v="69500"/>
    <s v="PVAR"/>
    <s v="Old Partner"/>
  </r>
  <r>
    <x v="70"/>
    <d v="2021-03-16T00:00:00"/>
    <s v="Nagappa Computer And Services"/>
    <s v="PM-900W"/>
    <s v="Posiflex"/>
    <n v="1"/>
    <s v="Chennai"/>
    <x v="2"/>
    <n v="3000"/>
    <s v="AVAR"/>
    <s v="New Partner"/>
  </r>
  <r>
    <x v="70"/>
    <d v="2021-03-16T00:00:00"/>
    <s v="Nagappa Computer And Services"/>
    <s v="PP-8800USB"/>
    <s v="Posiflex"/>
    <n v="1"/>
    <s v="Chennai"/>
    <x v="2"/>
    <n v="8100"/>
    <s v="AVAR"/>
    <s v="New Partner"/>
  </r>
  <r>
    <x v="71"/>
    <d v="2021-03-16T00:00:00"/>
    <s v="Nellai Systems &amp; Services"/>
    <s v="XT-4015 Core i3 4GB/128GB SSD"/>
    <s v="Posiflex"/>
    <n v="1"/>
    <s v="Tirunelveli"/>
    <x v="4"/>
    <n v="53700"/>
    <s v="PVAR"/>
    <s v="Old Partner"/>
  </r>
  <r>
    <x v="72"/>
    <d v="2021-03-17T00:00:00"/>
    <s v="Micron It Park"/>
    <s v="RP326USE"/>
    <s v="Rugtek"/>
    <n v="3"/>
    <s v="Kozhikode"/>
    <x v="0"/>
    <n v="12675"/>
    <s v="EndCustomer"/>
    <s v="Retail"/>
  </r>
  <r>
    <x v="73"/>
    <d v="2021-03-17T00:00:00"/>
    <s v="Ids E Solutions Pvt Ltd.,"/>
    <s v="BP02 (UB)"/>
    <s v="Rugtek"/>
    <n v="5"/>
    <s v="Chennai"/>
    <x v="1"/>
    <n v="12750"/>
    <s v="NVAR"/>
    <s v="Retail"/>
  </r>
  <r>
    <x v="74"/>
    <d v="2021-03-17T00:00:00"/>
    <s v="Nagappa Computer And Services"/>
    <s v="BP02 (UB)"/>
    <s v="Rugtek"/>
    <n v="1"/>
    <s v="Chennai"/>
    <x v="1"/>
    <n v="2550"/>
    <s v="AVAR"/>
    <s v="New Partner"/>
  </r>
  <r>
    <x v="75"/>
    <d v="2021-03-17T00:00:00"/>
    <s v="Star Lables And Solutions"/>
    <s v="RP326USE"/>
    <s v="Rugtek"/>
    <n v="15"/>
    <s v="Chennai"/>
    <x v="1"/>
    <n v="63375"/>
    <s v="NVAR"/>
    <s v="Retail"/>
  </r>
  <r>
    <x v="76"/>
    <d v="2021-03-17T00:00:00"/>
    <s v="Futureitech"/>
    <s v="CR-410B"/>
    <s v="Rugtek"/>
    <n v="1"/>
    <s v="Ramanathapuram"/>
    <x v="3"/>
    <n v="2250"/>
    <s v="NVAR"/>
    <s v="Retail"/>
  </r>
  <r>
    <x v="77"/>
    <d v="2021-03-17T00:00:00"/>
    <s v="Electro Solutions"/>
    <s v="RP326USE"/>
    <s v="Rugtek"/>
    <n v="1"/>
    <s v="Vellore"/>
    <x v="1"/>
    <n v="4225"/>
    <s v="NVAR"/>
    <s v="Retail"/>
  </r>
  <r>
    <x v="78"/>
    <d v="2021-03-18T00:00:00"/>
    <s v="Effex Enterprises"/>
    <s v="RP326USE"/>
    <s v="Rugtek"/>
    <n v="6"/>
    <s v="Kerala"/>
    <x v="0"/>
    <n v="25350"/>
    <s v="AVAR"/>
    <s v="New Partner"/>
  </r>
  <r>
    <x v="79"/>
    <d v="2021-03-18T00:00:00"/>
    <s v="Nagappa Computer And Services"/>
    <s v="CR-410B"/>
    <s v="Rugtek"/>
    <n v="2"/>
    <s v="Chennai"/>
    <x v="1"/>
    <n v="4500"/>
    <s v="AVAR"/>
    <s v="New Partner"/>
  </r>
  <r>
    <x v="80"/>
    <d v="2021-03-18T00:00:00"/>
    <s v="Shree Meenakshi Computers"/>
    <s v="RP326USE"/>
    <s v="Rugtek"/>
    <n v="1"/>
    <s v="Chennai"/>
    <x v="1"/>
    <n v="4225"/>
    <s v="NVAR"/>
    <s v="Retail"/>
  </r>
  <r>
    <x v="81"/>
    <d v="2021-03-19T00:00:00"/>
    <s v="Jsa Systems"/>
    <s v="RP326USE"/>
    <s v="Rugtek"/>
    <n v="1"/>
    <s v="Coimbatore"/>
    <x v="3"/>
    <n v="4225"/>
    <s v="NVAR"/>
    <s v="Retail"/>
  </r>
  <r>
    <x v="82"/>
    <d v="2021-03-19T00:00:00"/>
    <s v="Ask Computers &amp; It Solutions"/>
    <s v="RP326USE"/>
    <s v="Rugtek"/>
    <n v="1"/>
    <s v="Coimbatore"/>
    <x v="3"/>
    <n v="4225"/>
    <s v="NVAR"/>
    <s v="Retail"/>
  </r>
  <r>
    <x v="83"/>
    <d v="2021-03-19T00:00:00"/>
    <s v="Shogan Systems"/>
    <s v="PS-3316E+ (W) 128GB SSD 8GB"/>
    <s v="Posiflex"/>
    <n v="1"/>
    <s v="Coimbatore"/>
    <x v="4"/>
    <n v="38900"/>
    <s v="PVAR+"/>
    <s v="Old Partner"/>
  </r>
  <r>
    <x v="84"/>
    <d v="2021-03-19T00:00:00"/>
    <s v="Synergy Systems &amp; Peripherals"/>
    <s v="RP326USE"/>
    <s v="Rugtek"/>
    <n v="1"/>
    <s v="Chennai"/>
    <x v="1"/>
    <n v="4225"/>
    <s v="NVAR"/>
    <s v="Retail"/>
  </r>
  <r>
    <x v="85"/>
    <d v="2021-03-19T00:00:00"/>
    <s v="Nagappa Computer And Services"/>
    <s v="RP76V  DT"/>
    <s v="Rugtek"/>
    <n v="1"/>
    <s v="Chennai"/>
    <x v="1"/>
    <n v="12500"/>
    <s v="AVAR"/>
    <s v="New Partner"/>
  </r>
  <r>
    <x v="86"/>
    <d v="2021-03-19T00:00:00"/>
    <s v="Arihant Info Systems"/>
    <s v="RP326USE"/>
    <s v="Rugtek"/>
    <n v="1"/>
    <s v="Chennai"/>
    <x v="1"/>
    <n v="4225"/>
    <s v="NVAR"/>
    <s v="Retail"/>
  </r>
  <r>
    <x v="87"/>
    <d v="2021-03-19T00:00:00"/>
    <s v="Psr Systems"/>
    <s v="RP326USE"/>
    <s v="Rugtek"/>
    <n v="1"/>
    <s v="Gudiyatham"/>
    <x v="1"/>
    <n v="4225"/>
    <s v="NVAR"/>
    <s v="Retail"/>
  </r>
  <r>
    <x v="88"/>
    <d v="2021-03-20T00:00:00"/>
    <s v="Micron It Park"/>
    <s v="RP326USE"/>
    <s v="Rugtek"/>
    <n v="2"/>
    <s v="Kozhikode"/>
    <x v="0"/>
    <n v="8450"/>
    <s v="EndCustomer"/>
    <s v="Retail"/>
  </r>
  <r>
    <x v="89"/>
    <d v="2021-03-20T00:00:00"/>
    <s v="Protocol Labels India Pvt Ltd"/>
    <s v="XT-4015 Core i3"/>
    <s v="Posiflex"/>
    <n v="1"/>
    <s v="Chennai"/>
    <x v="2"/>
    <n v="57250"/>
    <s v="PVAR+"/>
    <s v="Old Partner"/>
  </r>
  <r>
    <x v="90"/>
    <d v="2021-03-20T00:00:00"/>
    <s v="Ts Info Systems"/>
    <s v="Win 10 IoT (EL) Label"/>
    <s v="Posiflex"/>
    <n v="4"/>
    <s v="Chennai"/>
    <x v="2"/>
    <n v="14000"/>
    <s v="PVAR"/>
    <s v="Old Partner"/>
  </r>
  <r>
    <x v="91"/>
    <d v="2021-03-20T00:00:00"/>
    <s v="Access Systems And Solutions Llp"/>
    <s v="CR-410B"/>
    <s v="Rugtek"/>
    <n v="3"/>
    <s v="Chennai"/>
    <x v="1"/>
    <n v="6750"/>
    <s v="NVAR"/>
    <s v="Retail"/>
  </r>
  <r>
    <x v="91"/>
    <d v="2021-03-20T00:00:00"/>
    <s v="Access Systems And Solutions Llp"/>
    <s v="PS-3316E+(W) 64GB SSD"/>
    <s v="Posiflex"/>
    <n v="3"/>
    <s v="Chennai"/>
    <x v="2"/>
    <n v="107700"/>
    <s v="NVAR"/>
    <s v="Retail"/>
  </r>
  <r>
    <x v="92"/>
    <d v="2021-03-20T00:00:00"/>
    <s v="Shogan Systems"/>
    <s v="Extented Warranty Pack for HS-2414W-3A"/>
    <s v="Posiflex"/>
    <n v="2"/>
    <s v="Coimbatore"/>
    <x v="4"/>
    <n v="3000"/>
    <s v="PVAR+"/>
    <s v="Old Partner"/>
  </r>
  <r>
    <x v="92"/>
    <d v="2021-03-20T00:00:00"/>
    <s v="Shogan Systems"/>
    <s v="HS-2414W-3A 8GB/128GBSSD"/>
    <s v="Posiflex"/>
    <n v="2"/>
    <s v="Coimbatore"/>
    <x v="4"/>
    <n v="116600"/>
    <s v="PVAR+"/>
    <s v="Old Partner"/>
  </r>
  <r>
    <x v="93"/>
    <d v="2021-03-20T00:00:00"/>
    <s v="Shogan Systems"/>
    <s v="RP76V R (WUSE)"/>
    <s v="Rugtek"/>
    <n v="1"/>
    <s v="Coimbatore"/>
    <x v="3"/>
    <n v="17000"/>
    <s v="PVAR+"/>
    <s v="Old Partner"/>
  </r>
  <r>
    <x v="94"/>
    <d v="2021-03-20T00:00:00"/>
    <s v="Ts Info Systems"/>
    <s v="PS-3316E+(W) 64GB SSD"/>
    <s v="Posiflex"/>
    <n v="1"/>
    <s v="Chennai"/>
    <x v="2"/>
    <n v="35900"/>
    <s v="PVAR"/>
    <s v="Old Partner"/>
  </r>
  <r>
    <x v="94"/>
    <d v="2021-03-20T00:00:00"/>
    <s v="Ts Info Systems"/>
    <s v="HS-2414W-3A, 4GB/128GB SSD"/>
    <s v="Posiflex"/>
    <n v="1"/>
    <s v="Chennai"/>
    <x v="2"/>
    <n v="43000"/>
    <s v="PVAR"/>
    <s v="Old Partner"/>
  </r>
  <r>
    <x v="95"/>
    <d v="2021-03-20T00:00:00"/>
    <s v="Nagappa Computer And Services"/>
    <s v="CD-3200BT"/>
    <s v="Rugtek"/>
    <n v="3"/>
    <s v="Chennai"/>
    <x v="1"/>
    <n v="13200"/>
    <s v="AVAR"/>
    <s v="New Partner"/>
  </r>
  <r>
    <x v="96"/>
    <d v="2021-03-20T00:00:00"/>
    <s v="Nagappa Computer And Services"/>
    <s v="RP326USE"/>
    <s v="Rugtek"/>
    <n v="16"/>
    <s v="Chennai"/>
    <x v="1"/>
    <n v="67600"/>
    <s v="AVAR"/>
    <s v="New Partner"/>
  </r>
  <r>
    <x v="97"/>
    <d v="2021-03-20T00:00:00"/>
    <s v="Terabyte Technologies"/>
    <s v="RP326USE"/>
    <s v="Rugtek"/>
    <n v="1"/>
    <s v="Trichy"/>
    <x v="1"/>
    <n v="4225"/>
    <s v="NVAR"/>
    <s v="Retail"/>
  </r>
  <r>
    <x v="98"/>
    <d v="2021-03-20T00:00:00"/>
    <s v="Protocol Labels India Pvt Ltd"/>
    <s v="Win 10 IoT (VL) Label"/>
    <s v="Posiflex"/>
    <n v="1"/>
    <s v="Chennai"/>
    <x v="2"/>
    <n v="5500"/>
    <s v="PVAR+"/>
    <s v="Old Partner"/>
  </r>
  <r>
    <x v="99"/>
    <d v="2021-03-20T00:00:00"/>
    <s v="Shogan Systems"/>
    <s v="PS-3316E+(W) 64GB SSD"/>
    <s v="Posiflex"/>
    <n v="7"/>
    <s v="Coimbatore"/>
    <x v="4"/>
    <n v="251300"/>
    <s v="PVAR+"/>
    <s v="Old Partner"/>
  </r>
  <r>
    <x v="100"/>
    <d v="2021-03-20T00:00:00"/>
    <s v="Aps Marketing Company"/>
    <s v="BP-03 UB"/>
    <s v="Rugtek"/>
    <n v="1"/>
    <s v="Kerala"/>
    <x v="0"/>
    <n v="5500"/>
    <s v="AVAR"/>
    <s v="New Partner"/>
  </r>
  <r>
    <x v="100"/>
    <d v="2021-03-20T00:00:00"/>
    <s v="Aps Marketing Company"/>
    <s v="CR-410B"/>
    <s v="Rugtek"/>
    <n v="2"/>
    <s v="Kerala"/>
    <x v="0"/>
    <n v="4500"/>
    <s v="AVAR"/>
    <s v="New Partner"/>
  </r>
  <r>
    <x v="100"/>
    <d v="2021-03-20T00:00:00"/>
    <s v="Aps Marketing Company"/>
    <s v="PS-3316E+(W) 64GB SSD"/>
    <s v="Posiflex"/>
    <n v="2"/>
    <s v="Kerala"/>
    <x v="5"/>
    <n v="71800"/>
    <s v="AVAR"/>
    <s v="New Partner"/>
  </r>
  <r>
    <x v="101"/>
    <d v="2021-03-20T00:00:00"/>
    <s v="Nellai Systems &amp; Services"/>
    <s v="HS-2414W-3A,(4GB/128GB SSD)"/>
    <s v="Posiflex"/>
    <n v="4"/>
    <s v="Tirunelveli"/>
    <x v="4"/>
    <n v="172000"/>
    <s v="PVAR"/>
    <s v="Old Partner"/>
  </r>
  <r>
    <x v="102"/>
    <d v="2021-03-20T00:00:00"/>
    <s v="One Time Upcountry  Customer"/>
    <s v="RP326USE"/>
    <s v="Rugtek"/>
    <n v="1"/>
    <s v="Tirunelveli"/>
    <x v="3"/>
    <n v="4225"/>
    <s v="EndCustomer"/>
    <s v="Retail"/>
  </r>
  <r>
    <x v="103"/>
    <d v="2021-03-22T00:00:00"/>
    <s v="Micron It Park"/>
    <s v="RP326USE"/>
    <s v="Rugtek"/>
    <n v="4"/>
    <s v="Kozhikode"/>
    <x v="0"/>
    <n v="16900"/>
    <s v="EndCustomer"/>
    <s v="Retail"/>
  </r>
  <r>
    <x v="104"/>
    <d v="2021-03-22T00:00:00"/>
    <s v="Protocol Labels India Pvt Ltd"/>
    <s v="CR-410B"/>
    <s v="Rugtek"/>
    <n v="5"/>
    <s v="Chennai"/>
    <x v="1"/>
    <n v="11250"/>
    <s v="PVAR+"/>
    <s v="Old Partner"/>
  </r>
  <r>
    <x v="105"/>
    <d v="2021-03-22T00:00:00"/>
    <s v="Star Computers"/>
    <s v="RP326USE"/>
    <s v="Rugtek"/>
    <n v="2"/>
    <s v="Cuddalore"/>
    <x v="1"/>
    <n v="8450"/>
    <s v="NVAR"/>
    <s v="Retail"/>
  </r>
  <r>
    <x v="106"/>
    <d v="2021-03-22T00:00:00"/>
    <s v="Printech Computer"/>
    <s v="CR-410B"/>
    <s v="Rugtek"/>
    <n v="2"/>
    <s v="Salem"/>
    <x v="3"/>
    <n v="4500"/>
    <s v="PVAR"/>
    <s v="Old Partner"/>
  </r>
  <r>
    <x v="107"/>
    <d v="2021-03-22T00:00:00"/>
    <s v="Tech-Savvy"/>
    <s v="BP-03 UB"/>
    <s v="Rugtek"/>
    <n v="1"/>
    <s v="Chennai"/>
    <x v="1"/>
    <n v="5500"/>
    <s v="NVAR"/>
    <s v="Retail"/>
  </r>
  <r>
    <x v="108"/>
    <d v="2021-03-22T00:00:00"/>
    <s v="Ss Technologies"/>
    <s v="MR-2106U-3"/>
    <s v="Posiflex"/>
    <n v="1"/>
    <s v="Chennai"/>
    <x v="2"/>
    <n v="2250"/>
    <s v="NVAR"/>
    <s v="Retail"/>
  </r>
  <r>
    <x v="108"/>
    <d v="2021-03-22T00:00:00"/>
    <s v="Ss Technologies"/>
    <s v="HS-2415W-3A 8GB/64GBSSD"/>
    <s v="Posiflex"/>
    <n v="2"/>
    <s v="Chennai"/>
    <x v="2"/>
    <n v="144500"/>
    <s v="NVAR"/>
    <s v="Retail"/>
  </r>
  <r>
    <x v="108"/>
    <d v="2021-03-22T00:00:00"/>
    <s v="Ss Technologies"/>
    <s v="PP-8800USB"/>
    <s v="Posiflex"/>
    <n v="1"/>
    <s v="Chennai"/>
    <x v="2"/>
    <n v="8100"/>
    <s v="NVAR"/>
    <s v="Retail"/>
  </r>
  <r>
    <x v="109"/>
    <d v="2021-03-22T00:00:00"/>
    <s v="Riveraa Computers"/>
    <s v="RP326USE"/>
    <s v="Rugtek"/>
    <n v="3"/>
    <s v="Trichy"/>
    <x v="1"/>
    <n v="12675"/>
    <s v="NVAR"/>
    <s v="Retail"/>
  </r>
  <r>
    <x v="110"/>
    <d v="2021-03-22T00:00:00"/>
    <s v="Printech Computer"/>
    <s v="RP326USE"/>
    <s v="Rugtek"/>
    <n v="8"/>
    <s v="Salem"/>
    <x v="3"/>
    <n v="33800"/>
    <s v="PVAR"/>
    <s v="Old Partner"/>
  </r>
  <r>
    <x v="110"/>
    <d v="2021-03-22T00:00:00"/>
    <s v="Printech Computer"/>
    <s v="RP80USE"/>
    <s v="Rugtek"/>
    <n v="6"/>
    <s v="Salem"/>
    <x v="3"/>
    <n v="41700"/>
    <s v="PVAR"/>
    <s v="Old Partner"/>
  </r>
  <r>
    <x v="111"/>
    <d v="2021-03-22T00:00:00"/>
    <s v="Nellai Systems &amp; Services"/>
    <s v="XT-4015 Core i3 4GB/128GB SSD"/>
    <s v="Posiflex"/>
    <n v="1"/>
    <s v="Tirunelveli"/>
    <x v="4"/>
    <n v="53700"/>
    <s v="PVAR"/>
    <s v="Old Partner"/>
  </r>
  <r>
    <x v="112"/>
    <d v="2021-03-22T00:00:00"/>
    <s v="Oasis India A Network Pvt Ltd"/>
    <s v="BP02 (UB)"/>
    <s v="Rugtek"/>
    <n v="6"/>
    <s v="Chennai"/>
    <x v="1"/>
    <n v="15300"/>
    <s v="NVAR"/>
    <s v="Retail"/>
  </r>
  <r>
    <x v="113"/>
    <d v="2021-03-23T00:00:00"/>
    <s v="Senthamizh"/>
    <s v="RP326USE"/>
    <s v="Rugtek"/>
    <n v="1"/>
    <s v="Thiruvanamalai"/>
    <x v="1"/>
    <n v="4225"/>
    <s v="EndCustomer"/>
    <s v="Retail"/>
  </r>
  <r>
    <x v="114"/>
    <d v="2021-03-23T00:00:00"/>
    <s v="Shree Meenakshi Computers"/>
    <s v="RP326USE"/>
    <s v="Rugtek"/>
    <n v="1"/>
    <s v="Chennai"/>
    <x v="1"/>
    <n v="4225"/>
    <s v="NVAR"/>
    <s v="Retail"/>
  </r>
  <r>
    <x v="115"/>
    <d v="2021-03-23T00:00:00"/>
    <s v="Dharmshri Electricals"/>
    <s v="RP326USE"/>
    <s v="Rugtek"/>
    <n v="3"/>
    <s v="Chennai"/>
    <x v="1"/>
    <n v="12675"/>
    <s v="NVAR"/>
    <s v="Retail"/>
  </r>
  <r>
    <x v="116"/>
    <d v="2021-03-23T00:00:00"/>
    <s v="Barcode Technologies (Tn)"/>
    <s v="XT-4015 Core i3 4GB/128GB SSD"/>
    <s v="Posiflex"/>
    <n v="3"/>
    <s v="Thalasery"/>
    <x v="5"/>
    <n v="161100"/>
    <s v="PVAR+"/>
    <s v="Old Partner"/>
  </r>
  <r>
    <x v="117"/>
    <d v="2021-03-23T00:00:00"/>
    <s v="Barcode Technologies (Tn)"/>
    <s v="LM-3210-B"/>
    <s v="Posiflex"/>
    <n v="3"/>
    <s v="Thalasery"/>
    <x v="5"/>
    <n v="28050"/>
    <s v="PVAR+"/>
    <s v="Old Partner"/>
  </r>
  <r>
    <x v="117"/>
    <d v="2021-03-23T00:00:00"/>
    <s v="Barcode Technologies (Tn)"/>
    <s v="PS-3316E+(W) 64GB SSD"/>
    <s v="Posiflex"/>
    <n v="4"/>
    <s v="Thalasery"/>
    <x v="5"/>
    <n v="143600"/>
    <s v="PVAR+"/>
    <s v="Old Partner"/>
  </r>
  <r>
    <x v="118"/>
    <d v="2021-03-23T00:00:00"/>
    <s v="Ids E Solutions Pvt Ltd.,"/>
    <s v="BP02 (UB)"/>
    <s v="Rugtek"/>
    <n v="15"/>
    <s v="Chennai"/>
    <x v="1"/>
    <n v="38250"/>
    <s v="NVAR"/>
    <s v="Retail"/>
  </r>
  <r>
    <x v="119"/>
    <d v="2021-03-23T00:00:00"/>
    <s v="Ts Info Systems"/>
    <s v="PS-3316E+(W) 64GB SSD"/>
    <s v="Posiflex"/>
    <n v="1"/>
    <s v="Chennai"/>
    <x v="2"/>
    <n v="35900"/>
    <s v="PVAR"/>
    <s v="Old Partner"/>
  </r>
  <r>
    <x v="119"/>
    <d v="2021-03-23T00:00:00"/>
    <s v="Ts Info Systems"/>
    <s v="HS-2414W-3A(4GB/128GB SSD)"/>
    <s v="Posiflex"/>
    <n v="1"/>
    <s v="Chennai"/>
    <x v="2"/>
    <n v="43000"/>
    <s v="PVAR"/>
    <s v="Old Partner"/>
  </r>
  <r>
    <x v="120"/>
    <d v="2021-03-24T00:00:00"/>
    <s v="Nellai Systems &amp; Services"/>
    <s v="RP326USE"/>
    <s v="Rugtek"/>
    <n v="12"/>
    <s v="Tirunelveli"/>
    <x v="3"/>
    <n v="50700"/>
    <s v="PVAR"/>
    <s v="Old Partner"/>
  </r>
  <r>
    <x v="121"/>
    <d v="2021-03-24T00:00:00"/>
    <s v="Cubic Info Systems"/>
    <s v="RP76V  DT"/>
    <s v="Rugtek"/>
    <n v="3"/>
    <s v="Villupuram"/>
    <x v="1"/>
    <n v="37500"/>
    <s v="NVAR"/>
    <s v="Retail"/>
  </r>
  <r>
    <x v="122"/>
    <d v="2021-03-25T00:00:00"/>
    <s v="Touchline Technologies Pvt Ltd (Krl)"/>
    <s v="RP326USE"/>
    <s v="Rugtek"/>
    <n v="5"/>
    <s v="Kerala"/>
    <x v="0"/>
    <n v="21125"/>
    <s v="PVAR+"/>
    <s v="New Partner"/>
  </r>
  <r>
    <x v="123"/>
    <d v="2021-03-25T00:00:00"/>
    <s v="Ts Info Systems"/>
    <s v="HS-2414W-3A(4GB/128GB SSD)"/>
    <s v="Posiflex"/>
    <n v="2"/>
    <s v="Chennai"/>
    <x v="2"/>
    <n v="86000"/>
    <s v="PVAR"/>
    <s v="Old Partner"/>
  </r>
  <r>
    <x v="124"/>
    <d v="2021-03-25T00:00:00"/>
    <s v="Allmark Device Integrations Private Limited"/>
    <s v="PS-3316E+(W) 64GB SSD"/>
    <s v="Posiflex"/>
    <n v="2"/>
    <s v="Chennai"/>
    <x v="2"/>
    <n v="71800"/>
    <s v="PVAR"/>
    <s v="Old Partner"/>
  </r>
  <r>
    <x v="125"/>
    <d v="2021-03-25T00:00:00"/>
    <s v="Expert Software System Pvt Ltd"/>
    <s v="CR-410B"/>
    <s v="Rugtek"/>
    <n v="1"/>
    <s v="Chennai"/>
    <x v="1"/>
    <n v="2250"/>
    <s v="AVAR"/>
    <s v="New Partner"/>
  </r>
  <r>
    <x v="125"/>
    <d v="2021-03-25T00:00:00"/>
    <s v="Expert Software System Pvt Ltd"/>
    <s v="PP-8800USB"/>
    <s v="Posiflex"/>
    <n v="1"/>
    <s v="Chennai"/>
    <x v="2"/>
    <n v="8100"/>
    <s v="AVAR"/>
    <s v="New Partner"/>
  </r>
  <r>
    <x v="126"/>
    <d v="2021-03-25T00:00:00"/>
    <s v="Protocol Labels India Pvt Ltd"/>
    <s v="PF PG-200  MT 4310 Pistol Grip with 2D Brcde Scnr (w) Battery"/>
    <s v="Posiflex"/>
    <n v="2"/>
    <s v="Chennai"/>
    <x v="2"/>
    <n v="25400"/>
    <s v="PVAR+"/>
    <s v="Old Partner"/>
  </r>
  <r>
    <x v="127"/>
    <d v="2021-03-25T00:00:00"/>
    <s v="Nellai Systems &amp; Services"/>
    <s v="XT-6515 i5/4GB/256GB SSD"/>
    <s v="Posiflex"/>
    <n v="1"/>
    <s v="Tirunelveli"/>
    <x v="4"/>
    <n v="83750"/>
    <s v="PVAR"/>
    <s v="Old Partner"/>
  </r>
  <r>
    <x v="128"/>
    <d v="2021-03-25T00:00:00"/>
    <s v="Shogan Systems"/>
    <s v="PF Extented Warranty Pack for HS-2414W-3A"/>
    <s v="Posiflex"/>
    <n v="2"/>
    <s v="Coimbatore"/>
    <x v="4"/>
    <n v="3000"/>
    <s v="PVAR+"/>
    <s v="Old Partner"/>
  </r>
  <r>
    <x v="128"/>
    <d v="2021-03-25T00:00:00"/>
    <s v="Shogan Systems"/>
    <s v="HS-2414W-3A  8GB/128GBSSD"/>
    <s v="Posiflex"/>
    <n v="2"/>
    <s v="Coimbatore"/>
    <x v="4"/>
    <n v="116600"/>
    <s v="PVAR+"/>
    <s v="Old Partner"/>
  </r>
  <r>
    <x v="129"/>
    <d v="2021-03-25T00:00:00"/>
    <s v="Star Line Systems"/>
    <s v="RP326USE"/>
    <s v="Rugtek"/>
    <n v="1"/>
    <s v="Chennai"/>
    <x v="1"/>
    <n v="4225"/>
    <s v="NVAR"/>
    <s v="Retail"/>
  </r>
  <r>
    <x v="130"/>
    <d v="2021-03-25T00:00:00"/>
    <s v="Jsa Systems"/>
    <s v="RP326USE"/>
    <s v="Rugtek"/>
    <n v="1"/>
    <s v="Coimbatore"/>
    <x v="3"/>
    <n v="4225"/>
    <s v="NVAR"/>
    <s v="Retail"/>
  </r>
  <r>
    <x v="131"/>
    <d v="2021-03-25T00:00:00"/>
    <s v="Wincard Systems Zone"/>
    <s v="CR-410B"/>
    <s v="Rugtek"/>
    <n v="1"/>
    <s v="Chennai"/>
    <x v="1"/>
    <n v="2250"/>
    <s v="EndCustomer"/>
    <s v="Retail"/>
  </r>
  <r>
    <x v="132"/>
    <d v="2021-03-25T00:00:00"/>
    <s v="Protocol Labels India Pvt Ltd"/>
    <s v="XT-4015 Core i3  4GB/128GB SSD"/>
    <s v="Posiflex"/>
    <n v="1"/>
    <s v="Chennai"/>
    <x v="2"/>
    <n v="53700"/>
    <s v="PVAR+"/>
    <s v="Old Partner"/>
  </r>
  <r>
    <x v="133"/>
    <d v="2021-03-25T00:00:00"/>
    <s v="G Print Technologies"/>
    <s v="CD-3200U"/>
    <s v="Rugtek"/>
    <n v="1"/>
    <s v="Coimbatore"/>
    <x v="3"/>
    <n v="1950"/>
    <s v="NVAR"/>
    <s v="Retail"/>
  </r>
  <r>
    <x v="134"/>
    <d v="2021-03-25T00:00:00"/>
    <s v="Access Systems And Solutions Llp"/>
    <s v="Win 10 IoT (EL)"/>
    <s v="Posiflex"/>
    <n v="3"/>
    <s v="Chennai"/>
    <x v="2"/>
    <n v="10500"/>
    <s v="NVAR"/>
    <s v="Retail"/>
  </r>
  <r>
    <x v="135"/>
    <d v="2021-03-25T00:00:00"/>
    <s v="Sri Ragavendra Electronics Andcomputer Service"/>
    <s v="RP326USE"/>
    <s v="Rugtek"/>
    <n v="1"/>
    <s v="Arakkonam"/>
    <x v="1"/>
    <n v="4225"/>
    <s v="EndCustomer"/>
    <s v="Retail"/>
  </r>
  <r>
    <x v="136"/>
    <d v="2021-03-25T00:00:00"/>
    <s v="Star Computers"/>
    <s v="RP326USE"/>
    <s v="Rugtek"/>
    <n v="1"/>
    <s v="Cuddalore"/>
    <x v="1"/>
    <n v="4225"/>
    <s v="NVAR"/>
    <s v="Retail"/>
  </r>
  <r>
    <x v="137"/>
    <d v="2021-03-26T00:00:00"/>
    <s v="Shogan Systems"/>
    <s v="RP76V  DT"/>
    <s v="Rugtek"/>
    <n v="4"/>
    <s v="Coimbatore"/>
    <x v="3"/>
    <n v="50000"/>
    <s v="PVAR+"/>
    <s v="Old Partner"/>
  </r>
  <r>
    <x v="138"/>
    <d v="2021-03-26T00:00:00"/>
    <s v="Wagtail Technologies India Pvt Ltd"/>
    <s v="RP326USE"/>
    <s v="Rugtek"/>
    <n v="6"/>
    <s v="Chennai"/>
    <x v="1"/>
    <n v="25350"/>
    <s v="NVAR"/>
    <s v="Retail"/>
  </r>
  <r>
    <x v="139"/>
    <d v="2021-03-26T00:00:00"/>
    <s v="Protocol Labels India Pvt Ltd"/>
    <s v="XT-4015 Core i3 4GB/128GB SSD"/>
    <s v="Posiflex"/>
    <n v="1"/>
    <s v="Chennai"/>
    <x v="2"/>
    <n v="53700"/>
    <s v="PVAR+"/>
    <s v="Old Partner"/>
  </r>
  <r>
    <x v="140"/>
    <d v="2021-03-26T00:00:00"/>
    <s v="Unique Technologies"/>
    <s v="CD-3200U"/>
    <s v="Rugtek"/>
    <n v="5"/>
    <s v="Chennai"/>
    <x v="1"/>
    <n v="9750"/>
    <s v="NVAR"/>
    <s v="Retail"/>
  </r>
  <r>
    <x v="141"/>
    <d v="2021-03-26T00:00:00"/>
    <s v="Protocol Labels India Pvt Ltd"/>
    <s v="XT-4015 Core i3 4GB/128GB SSD"/>
    <s v="Posiflex"/>
    <n v="10"/>
    <s v="Chennai"/>
    <x v="2"/>
    <n v="537000"/>
    <s v="PVAR+"/>
    <s v="Old Partner"/>
  </r>
  <r>
    <x v="142"/>
    <d v="2021-03-26T00:00:00"/>
    <s v="Maestro Tech Solutions"/>
    <s v="RP326USE"/>
    <s v="Rugtek"/>
    <n v="1"/>
    <s v="Chennai"/>
    <x v="1"/>
    <n v="4225"/>
    <s v="NVAR"/>
    <s v="Retail"/>
  </r>
  <r>
    <x v="143"/>
    <d v="2021-03-26T00:00:00"/>
    <s v="Touchline Technologies Pvt Ltd (Krl)"/>
    <s v="CR-410B"/>
    <s v="Rugtek"/>
    <n v="1"/>
    <s v="Kerala"/>
    <x v="0"/>
    <n v="2250"/>
    <s v="PVAR+"/>
    <s v="New Partner"/>
  </r>
  <r>
    <x v="144"/>
    <d v="2021-03-26T00:00:00"/>
    <s v="Touchline Technologies Pvt Ltd (Krl)"/>
    <s v="RP80USE"/>
    <s v="Rugtek"/>
    <n v="1"/>
    <s v="Kerala"/>
    <x v="0"/>
    <n v="6950"/>
    <s v="PVAR+"/>
    <s v="New Partner"/>
  </r>
  <r>
    <x v="144"/>
    <d v="2021-03-26T00:00:00"/>
    <s v="Touchline Technologies Pvt Ltd (Krl)"/>
    <s v="PS-3316E+(W) 64GB SSD"/>
    <s v="Posiflex"/>
    <n v="1"/>
    <s v="Kerala"/>
    <x v="5"/>
    <n v="35900"/>
    <s v="PVAR+"/>
    <s v="New Partner"/>
  </r>
  <r>
    <x v="145"/>
    <d v="2021-03-27T00:00:00"/>
    <s v="Shogan Systems"/>
    <s v="PS-3316E+(W) 64GB SSD"/>
    <s v="Posiflex"/>
    <n v="1"/>
    <s v="Coimbatore"/>
    <x v="4"/>
    <n v="35900"/>
    <s v="PVAR+"/>
    <s v="Old Partner"/>
  </r>
  <r>
    <x v="146"/>
    <d v="2021-03-27T00:00:00"/>
    <s v="Shogan Systems"/>
    <s v="HS-2414W-3A(4GB/128GB SSD)"/>
    <s v="Posiflex"/>
    <n v="3"/>
    <s v="Coimbatore"/>
    <x v="4"/>
    <n v="129000"/>
    <s v="PVAR+"/>
    <s v="Old Partner"/>
  </r>
  <r>
    <x v="147"/>
    <d v="2021-03-27T00:00:00"/>
    <s v="Kv Business Solutions"/>
    <s v="CR-2020B"/>
    <s v="Posiflex"/>
    <n v="2"/>
    <s v="Chennai"/>
    <x v="2"/>
    <n v="14850"/>
    <s v="AVAR"/>
    <s v="Old Partner"/>
  </r>
  <r>
    <x v="148"/>
    <d v="2021-03-27T00:00:00"/>
    <s v="Ids E Solutions Pvt Ltd.,"/>
    <s v="BP02 (UB)"/>
    <s v="Rugtek"/>
    <n v="15"/>
    <s v="Chennai"/>
    <x v="1"/>
    <n v="38250"/>
    <s v="NVAR"/>
    <s v="Retail"/>
  </r>
  <r>
    <x v="149"/>
    <d v="2021-03-27T00:00:00"/>
    <s v="It Zone"/>
    <s v="RP76V R (WUSE)DT"/>
    <s v="Rugtek"/>
    <n v="1"/>
    <s v="Coimbatore"/>
    <x v="3"/>
    <n v="17000"/>
    <s v="NVAR"/>
    <s v="Retail"/>
  </r>
  <r>
    <x v="150"/>
    <d v="2021-03-27T00:00:00"/>
    <s v="Nellai Systems &amp; Services"/>
    <s v="RP326USE"/>
    <s v="Rugtek"/>
    <n v="1"/>
    <s v="Tirunelveli"/>
    <x v="3"/>
    <n v="4225"/>
    <s v="PVAR"/>
    <s v="Old Partner"/>
  </r>
  <r>
    <x v="151"/>
    <d v="2021-03-27T00:00:00"/>
    <s v="Sierra Infotech"/>
    <s v="CR-410B"/>
    <s v="Rugtek"/>
    <n v="2"/>
    <s v="Port Blair"/>
    <x v="1"/>
    <n v="4500"/>
    <s v="NVAR"/>
    <s v="Retail"/>
  </r>
  <r>
    <x v="151"/>
    <d v="2021-03-27T00:00:00"/>
    <s v="Sierra Infotech"/>
    <s v="RP326USE"/>
    <s v="Rugtek"/>
    <n v="3"/>
    <s v="Port Blair"/>
    <x v="1"/>
    <n v="12675"/>
    <s v="NVAR"/>
    <s v="Retail"/>
  </r>
  <r>
    <x v="152"/>
    <d v="2021-03-29T00:00:00"/>
    <s v="Allmark Device Integrations Private Limited"/>
    <s v="RP326USE"/>
    <s v="Rugtek"/>
    <n v="12"/>
    <s v="Chennai"/>
    <x v="1"/>
    <n v="50700"/>
    <s v="PVAR"/>
    <s v="Old Partner"/>
  </r>
  <r>
    <x v="153"/>
    <d v="2021-03-29T00:00:00"/>
    <s v="Nellai Systems &amp; Services"/>
    <s v="RP80USE"/>
    <s v="Rugtek"/>
    <n v="1"/>
    <s v="Tirunelveli"/>
    <x v="3"/>
    <n v="6950"/>
    <s v="PVAR"/>
    <s v="Old Partner"/>
  </r>
  <r>
    <x v="154"/>
    <d v="2021-03-29T00:00:00"/>
    <s v="Ts Info Systems"/>
    <s v="RP326USE"/>
    <s v="Rugtek"/>
    <n v="24"/>
    <s v="Chennai"/>
    <x v="1"/>
    <n v="101400"/>
    <s v="PVAR"/>
    <s v="Old Partner"/>
  </r>
  <r>
    <x v="155"/>
    <d v="2021-03-29T00:00:00"/>
    <s v="Shogan Systems"/>
    <s v="CR-410B"/>
    <s v="Rugtek"/>
    <n v="2"/>
    <s v="Coimbatore"/>
    <x v="3"/>
    <n v="4500"/>
    <s v="PVAR+"/>
    <s v="Old Partner"/>
  </r>
  <r>
    <x v="156"/>
    <d v="2021-03-29T00:00:00"/>
    <s v="Amirtha Systems And Peripherals"/>
    <s v="RP76V  DT"/>
    <s v="Rugtek"/>
    <n v="1"/>
    <s v="Chennai"/>
    <x v="1"/>
    <n v="12500"/>
    <s v="NVAR"/>
    <s v="Retail"/>
  </r>
  <r>
    <x v="157"/>
    <d v="2021-03-29T00:00:00"/>
    <s v="Barcode Technologies (Tn)"/>
    <s v="CD-3200BT"/>
    <s v="Rugtek"/>
    <n v="5"/>
    <s v="Thalasery"/>
    <x v="0"/>
    <n v="22000"/>
    <s v="PVAR+"/>
    <s v="Old Partner"/>
  </r>
  <r>
    <x v="157"/>
    <d v="2021-03-29T00:00:00"/>
    <s v="Barcode Technologies (Tn)"/>
    <s v="CD-3200U"/>
    <s v="Rugtek"/>
    <n v="20"/>
    <s v="Thalasery"/>
    <x v="0"/>
    <n v="39000"/>
    <s v="PVAR+"/>
    <s v="Old Partner"/>
  </r>
  <r>
    <x v="157"/>
    <d v="2021-03-29T00:00:00"/>
    <s v="Barcode Technologies (Tn)"/>
    <s v="CR-410B"/>
    <s v="Rugtek"/>
    <n v="20"/>
    <s v="Thalasery"/>
    <x v="0"/>
    <n v="45000"/>
    <s v="PVAR+"/>
    <s v="Old Partner"/>
  </r>
  <r>
    <x v="158"/>
    <d v="2021-03-29T00:00:00"/>
    <s v="Shogan Systems"/>
    <s v="PD-360UE-B"/>
    <s v="Posiflex"/>
    <n v="1"/>
    <s v="Coimbatore"/>
    <x v="4"/>
    <n v="3250"/>
    <s v="PVAR+"/>
    <s v="Old Partner"/>
  </r>
  <r>
    <x v="158"/>
    <d v="2021-03-29T00:00:00"/>
    <s v="Shogan Systems"/>
    <s v="CD-3200U"/>
    <s v="Rugtek"/>
    <n v="5"/>
    <s v="Coimbatore"/>
    <x v="3"/>
    <n v="9750"/>
    <s v="PVAR+"/>
    <s v="Old Partner"/>
  </r>
  <r>
    <x v="159"/>
    <d v="2021-03-29T00:00:00"/>
    <s v="Sri Laya Techies"/>
    <s v="CD-3200BT"/>
    <s v="Rugtek"/>
    <n v="1"/>
    <s v="Madurai"/>
    <x v="3"/>
    <n v="4400"/>
    <s v="EndCustomer"/>
    <s v="Retail"/>
  </r>
  <r>
    <x v="160"/>
    <d v="2021-03-29T00:00:00"/>
    <s v="Barcode Technologies (Tn)"/>
    <s v="RP80USE"/>
    <s v="Rugtek"/>
    <n v="5"/>
    <s v="Thalasery"/>
    <x v="0"/>
    <n v="34750"/>
    <s v="PVAR+"/>
    <s v="Old Partner"/>
  </r>
  <r>
    <x v="160"/>
    <d v="2021-03-29T00:00:00"/>
    <s v="Barcode Technologies (Tn)"/>
    <s v="PS-3316E+(W) 64GB SSD"/>
    <s v="Posiflex"/>
    <n v="9"/>
    <s v="Thalasery"/>
    <x v="5"/>
    <n v="323100"/>
    <s v="PVAR+"/>
    <s v="Old Partner"/>
  </r>
  <r>
    <x v="161"/>
    <d v="2021-03-29T00:00:00"/>
    <s v="Riveraa Computers"/>
    <s v="RP326USE"/>
    <s v="Rugtek"/>
    <n v="3"/>
    <s v="Trichy"/>
    <x v="1"/>
    <n v="12675"/>
    <s v="NVAR"/>
    <s v="Retail"/>
  </r>
  <r>
    <x v="162"/>
    <d v="2021-03-29T00:00:00"/>
    <s v="Codentrix Technologies Private Limited"/>
    <s v="RP326USE"/>
    <s v="Rugtek"/>
    <n v="3"/>
    <s v="Ekkattuthangal"/>
    <x v="1"/>
    <n v="12675"/>
    <s v="NVAR"/>
    <s v="Retail"/>
  </r>
  <r>
    <x v="163"/>
    <d v="2021-03-29T00:00:00"/>
    <s v="Nagappa Computer And Services"/>
    <s v="BP02 (UB)"/>
    <s v="Rugtek"/>
    <n v="1"/>
    <s v="Chennai"/>
    <x v="1"/>
    <n v="2550"/>
    <s v="AVAR"/>
    <s v="New Partner"/>
  </r>
  <r>
    <x v="164"/>
    <d v="2021-03-30T00:00:00"/>
    <s v="Protocol Labels India Pvt Ltd"/>
    <s v="XT-4015 Core i3 4GB/128GB SSD"/>
    <s v="Posiflex"/>
    <n v="2"/>
    <s v="Chennai"/>
    <x v="2"/>
    <n v="107400"/>
    <s v="PVAR+"/>
    <s v="Old Partner"/>
  </r>
  <r>
    <x v="165"/>
    <d v="2021-03-30T00:00:00"/>
    <s v="Bros It Solutions"/>
    <s v="RP326USE"/>
    <s v="Rugtek"/>
    <n v="1"/>
    <s v="Chennai"/>
    <x v="1"/>
    <n v="4225"/>
    <s v="NVAR"/>
    <s v="Retail"/>
  </r>
  <r>
    <x v="166"/>
    <d v="2021-03-30T00:00:00"/>
    <s v="Printech Computer"/>
    <s v="CR-410B"/>
    <s v="Rugtek"/>
    <n v="3"/>
    <s v="Salem"/>
    <x v="3"/>
    <n v="6750"/>
    <s v="PVAR"/>
    <s v="Old Partner"/>
  </r>
  <r>
    <x v="166"/>
    <d v="2021-03-30T00:00:00"/>
    <s v="Printech Computer"/>
    <s v="PS-3316E+(W) 64GB SSD"/>
    <s v="Posiflex"/>
    <n v="3"/>
    <s v="Salem"/>
    <x v="4"/>
    <n v="107700"/>
    <s v="PVAR"/>
    <s v="Old Partner"/>
  </r>
  <r>
    <x v="167"/>
    <d v="2021-03-30T00:00:00"/>
    <s v="Nellai Systems &amp; Services"/>
    <s v="RP80USE"/>
    <s v="Rugtek"/>
    <n v="1"/>
    <s v="Tirunelveli"/>
    <x v="3"/>
    <n v="6950"/>
    <s v="PVAR"/>
    <s v="Old Partner"/>
  </r>
  <r>
    <x v="168"/>
    <d v="2021-03-30T00:00:00"/>
    <s v="Aps Marketing Company"/>
    <s v="PS-3316E+(W) 64GB SSD"/>
    <s v="Posiflex"/>
    <n v="1"/>
    <s v="Kerala"/>
    <x v="5"/>
    <n v="35900"/>
    <s v="AVAR"/>
    <s v="New Partner"/>
  </r>
  <r>
    <x v="169"/>
    <d v="2021-03-30T00:00:00"/>
    <s v="Systech Computers &amp; Consumable"/>
    <s v="RP326USE"/>
    <s v="Rugtek"/>
    <n v="2"/>
    <s v="Coimbatore"/>
    <x v="3"/>
    <n v="8450"/>
    <s v="NVAR"/>
    <s v="Retail"/>
  </r>
  <r>
    <x v="170"/>
    <d v="2021-03-30T00:00:00"/>
    <s v="Shree Meenakshi Computers"/>
    <s v="RP326USE"/>
    <s v="Rugtek"/>
    <n v="1"/>
    <s v="Chennai"/>
    <x v="1"/>
    <n v="4225"/>
    <s v="NVAR"/>
    <s v="Retail"/>
  </r>
  <r>
    <x v="171"/>
    <d v="2021-03-30T00:00:00"/>
    <s v="Shogan Systems"/>
    <s v="BP-03 UB"/>
    <s v="Rugtek"/>
    <n v="1"/>
    <s v="Coimbatore"/>
    <x v="3"/>
    <n v="5500"/>
    <s v="PVAR+"/>
    <s v="Old Partner"/>
  </r>
  <r>
    <x v="172"/>
    <d v="2021-03-31T00:00:00"/>
    <s v="Nagappa Computer And Services"/>
    <s v="RP326USE"/>
    <s v="Rugtek"/>
    <n v="8"/>
    <s v="Chennai"/>
    <x v="1"/>
    <n v="33800"/>
    <s v="AVAR"/>
    <s v="New Partner"/>
  </r>
  <r>
    <x v="173"/>
    <d v="2021-03-31T00:00:00"/>
    <s v="Touchline Technologies Pvt Ltd (Krl)"/>
    <s v="Win 10 IoT (EL) Label"/>
    <s v="Posiflex"/>
    <n v="1"/>
    <s v="Kerala"/>
    <x v="5"/>
    <n v="3500"/>
    <s v="PVAR+"/>
    <s v="New Partner"/>
  </r>
  <r>
    <x v="174"/>
    <d v="2021-03-31T00:00:00"/>
    <s v="Star Line Systems"/>
    <s v="RP326USE"/>
    <s v="Rugtek"/>
    <n v="1"/>
    <s v="Chennai"/>
    <x v="1"/>
    <n v="4225"/>
    <s v="NVAR"/>
    <s v="Retail"/>
  </r>
  <r>
    <x v="175"/>
    <d v="2021-03-31T00:00:00"/>
    <s v="Barcode Technologies (Tn)"/>
    <s v="RP326USE"/>
    <s v="Rugtek"/>
    <n v="100"/>
    <s v="Thalasery"/>
    <x v="0"/>
    <n v="422500"/>
    <s v="PVAR+"/>
    <s v="Old Partner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6">
  <r>
    <s v="RN2021TI02140"/>
    <d v="2021-03-06T00:00:00"/>
    <s v="Savera Marketing"/>
    <s v="Ls3000 R 1D"/>
    <s v="Rugtek"/>
    <n v="3"/>
    <s v="Daltonganj"/>
    <x v="0"/>
    <n v="3750"/>
    <s v="NVAR"/>
    <s v="Retail"/>
  </r>
  <r>
    <s v="RN2021TI02159"/>
    <d v="2021-03-08T00:00:00"/>
    <s v="Dadi Computers"/>
    <s v="Ls3000 R 1D"/>
    <s v="Rugtek"/>
    <n v="3"/>
    <s v="Dhanbad"/>
    <x v="0"/>
    <n v="3750"/>
    <s v="NVAR"/>
    <s v="Retail"/>
  </r>
  <r>
    <s v="GU2021TI00696"/>
    <d v="2021-03-09T00:00:00"/>
    <s v="Opal Informatics"/>
    <s v="RP326"/>
    <s v="Rugtek"/>
    <n v="1"/>
    <s v="Guwahati"/>
    <x v="0"/>
    <n v="4250"/>
    <s v="NVAR"/>
    <s v="Retail"/>
  </r>
  <r>
    <s v="GU2021TI00696"/>
    <d v="2021-03-09T00:00:00"/>
    <s v="Opal Informatics"/>
    <s v="BP02"/>
    <s v="Rugtek"/>
    <n v="1"/>
    <s v="Guwahati"/>
    <x v="0"/>
    <n v="3500"/>
    <s v="NVAR"/>
    <s v="Retail"/>
  </r>
  <r>
    <s v="GU2021TI00696"/>
    <d v="2021-03-09T00:00:00"/>
    <s v="Opal Informatics"/>
    <s v="Cd-3200BT"/>
    <s v="Rugtek"/>
    <n v="1"/>
    <s v="Guwahati"/>
    <x v="0"/>
    <n v="3900"/>
    <s v="NVAR"/>
    <s v="Retail"/>
  </r>
  <r>
    <s v="GU2021TI00699"/>
    <d v="2021-03-13T00:00:00"/>
    <s v="Opal Informatics"/>
    <s v="RP326"/>
    <s v="Rugtek"/>
    <n v="1"/>
    <s v="Guwahati"/>
    <x v="0"/>
    <n v="4250"/>
    <s v="NVAR"/>
    <s v="Retail"/>
  </r>
  <r>
    <s v="GU2021TI00701"/>
    <d v="2021-03-13T00:00:00"/>
    <s v="K. D. Infotech"/>
    <s v="Ls3000 R 1D"/>
    <s v="Rugtek"/>
    <n v="6"/>
    <s v="Bangaigaon"/>
    <x v="0"/>
    <n v="7500"/>
    <s v="NVAR"/>
    <s v="Retail"/>
  </r>
  <r>
    <s v="GU2021TI00701"/>
    <d v="2021-03-13T00:00:00"/>
    <s v="K. D. Infotech"/>
    <s v="Cd-3200BT"/>
    <s v="Rugtek"/>
    <n v="2"/>
    <s v="Bangaigaon"/>
    <x v="0"/>
    <n v="7800"/>
    <s v="NVAR"/>
    <s v="Retail"/>
  </r>
  <r>
    <s v="GU2021TI00709"/>
    <d v="2021-03-18T00:00:00"/>
    <s v="Opal Informatics"/>
    <s v="RP326"/>
    <s v="Rugtek"/>
    <n v="1"/>
    <s v="Guwahati"/>
    <x v="0"/>
    <n v="4250"/>
    <s v="NVAR"/>
    <s v="Retail"/>
  </r>
  <r>
    <s v="GU2021TI00724"/>
    <d v="2021-03-27T00:00:00"/>
    <s v="Srs It Solutions"/>
    <s v="RP326"/>
    <s v="Rugtek"/>
    <n v="1"/>
    <s v="Guwahati"/>
    <x v="0"/>
    <n v="4250"/>
    <s v="NVAR"/>
    <s v="Retail"/>
  </r>
  <r>
    <s v="RN2021TI02307"/>
    <d v="2021-03-30T00:00:00"/>
    <s v="Computer Solutions"/>
    <s v="BP02"/>
    <s v="Rugtek"/>
    <n v="3"/>
    <s v="Jamshedpur"/>
    <x v="0"/>
    <n v="10500"/>
    <s v="NVAR"/>
    <s v="Retail"/>
  </r>
  <r>
    <s v="PA2021TI01346"/>
    <s v="31.03.2021"/>
    <s v="The Formatter"/>
    <s v="RP326"/>
    <s v="Rugtek"/>
    <n v="10"/>
    <s v="Patna"/>
    <x v="0"/>
    <n v="42500"/>
    <s v="PVAR"/>
    <s v="New Partner"/>
  </r>
  <r>
    <s v="PA2021TI01351"/>
    <s v="31.03.2021"/>
    <s v="The Formatter"/>
    <s v="Ls3000 R 1D"/>
    <s v="Rugtek"/>
    <n v="60"/>
    <s v="Patna"/>
    <x v="0"/>
    <n v="75000"/>
    <s v="PVAR"/>
    <s v="New Partner"/>
  </r>
  <r>
    <s v="PA2021TI01351"/>
    <s v="31.03.2021"/>
    <s v="The Formatter"/>
    <s v="Bp-02"/>
    <s v="Rugtek"/>
    <n v="2"/>
    <s v="Patna"/>
    <x v="0"/>
    <n v="7000"/>
    <s v="PVAR"/>
    <s v="New Partner"/>
  </r>
  <r>
    <s v="PA2021TI01351"/>
    <s v="31.03.2021"/>
    <s v="The Formatter"/>
    <s v="Stand For CD3200U"/>
    <s v="Rugtek"/>
    <n v="10"/>
    <s v="Patna"/>
    <x v="0"/>
    <n v="2000"/>
    <s v="PVAR"/>
    <s v="New Partner"/>
  </r>
  <r>
    <s v="PA2021TI01352"/>
    <s v="31.03.2021"/>
    <s v="The Formatter"/>
    <s v="Cd-3200U"/>
    <s v="Rugtek"/>
    <n v="4"/>
    <s v="Patna"/>
    <x v="0"/>
    <n v="7600"/>
    <s v="PVAR"/>
    <s v="New Partner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51">
  <r>
    <s v="DL/SS/20-21/1650"/>
    <d v="2021-03-01T00:00:00"/>
    <s v="Laksh It Solutions &amp; Services Systems P. Ltd."/>
    <s v="RP 80USE"/>
    <s v="Rugtek"/>
    <n v="1"/>
    <s v="New Delhi"/>
    <x v="0"/>
    <n v="6500"/>
    <s v="NVAR"/>
    <s v="Retail"/>
  </r>
  <r>
    <s v="DL/SS/20-21/1653"/>
    <d v="2021-03-01T00:00:00"/>
    <s v="Kanwal Provision Store"/>
    <s v="XT-4015"/>
    <s v="Posiflex"/>
    <n v="2"/>
    <s v="Kota Rajasthan"/>
    <x v="1"/>
    <n v="107000"/>
    <s v="EndCustomer"/>
    <s v="Retail"/>
  </r>
  <r>
    <s v="DL/SS/20-21/1654"/>
    <d v="2021-03-01T00:00:00"/>
    <s v="The Computer Point"/>
    <s v="HS-2414"/>
    <s v="Posiflex"/>
    <n v="2"/>
    <s v="Varanasi"/>
    <x v="2"/>
    <n v="87500"/>
    <s v="PVAR"/>
    <s v="Old Partner"/>
  </r>
  <r>
    <s v="DL/SS/20-21/1655"/>
    <d v="2021-03-01T00:00:00"/>
    <s v="Broot Compusoft Llp"/>
    <s v="BP03"/>
    <s v="Rugtek"/>
    <n v="1"/>
    <s v="Jaipur"/>
    <x v="3"/>
    <n v="5500"/>
    <s v="NVAR"/>
    <s v="Retail"/>
  </r>
  <r>
    <s v="DL/SS/20-21/1661"/>
    <d v="2021-03-02T00:00:00"/>
    <s v="Jubilant Foodworks Limited"/>
    <s v="LM3210"/>
    <s v="Posiflex"/>
    <n v="49"/>
    <s v="New Delhi"/>
    <x v="4"/>
    <n v="441000"/>
    <s v="EndCustomer"/>
    <s v="Retail"/>
  </r>
  <r>
    <s v="DL/SS/20-21/1661"/>
    <d v="2021-03-02T00:00:00"/>
    <s v="Jubilant Foodworks Limited"/>
    <s v="PS3316e+"/>
    <s v="Posiflex"/>
    <n v="49"/>
    <s v="New Delhi"/>
    <x v="4"/>
    <n v="1697850"/>
    <s v="EndCustomer"/>
    <s v="Retail"/>
  </r>
  <r>
    <s v="DL/SS/20-21/1663"/>
    <d v="2021-03-02T00:00:00"/>
    <s v="Peripheral Services"/>
    <s v="BP02"/>
    <s v="Rugtek"/>
    <n v="100"/>
    <s v="Lucknow"/>
    <x v="3"/>
    <n v="225000"/>
    <s v="PVAR"/>
    <s v="Old Partner"/>
  </r>
  <r>
    <s v="DL/SS/20-21/1665"/>
    <d v="2021-03-03T00:00:00"/>
    <s v="Touch Infomatics"/>
    <s v="RP326"/>
    <s v="Rugtek"/>
    <n v="2"/>
    <s v="New Delhi"/>
    <x v="0"/>
    <n v="8200"/>
    <s v="NVAR"/>
    <s v="Retail"/>
  </r>
  <r>
    <s v="DL/SS/20-21/1666"/>
    <d v="2021-03-03T00:00:00"/>
    <s v="Parknsecure India Private Limited"/>
    <s v="RP326"/>
    <s v="Rugtek"/>
    <n v="32"/>
    <s v="Gurgaon"/>
    <x v="5"/>
    <n v="131200"/>
    <s v="EndCustomer"/>
    <s v="Retail"/>
  </r>
  <r>
    <s v="DL/SS/20-21/1667"/>
    <d v="2021-03-03T00:00:00"/>
    <s v="Tecsidel India Private Limited"/>
    <s v="TM7117EB"/>
    <s v="Posiflex"/>
    <n v="24"/>
    <s v="Gurgaon"/>
    <x v="4"/>
    <n v="648000"/>
    <s v="EndCustomer"/>
    <s v="Retail"/>
  </r>
  <r>
    <s v="DL/SS/20-21/1668"/>
    <d v="2021-03-03T00:00:00"/>
    <s v="Inspired Technologies Pvt Ltd"/>
    <s v="HS-2414"/>
    <s v="Posiflex"/>
    <n v="5"/>
    <s v="New Delhi"/>
    <x v="6"/>
    <n v="218750"/>
    <s v="PVAR"/>
    <s v="Old Partner"/>
  </r>
  <r>
    <s v="DL/SS/20-21/1669"/>
    <d v="2021-03-03T00:00:00"/>
    <s v="Risa Curates Private Limited"/>
    <s v="XT-4015"/>
    <s v="Posiflex"/>
    <n v="1"/>
    <s v="New Delhi"/>
    <x v="1"/>
    <n v="53500"/>
    <s v="EndCustomer"/>
    <s v="Retail"/>
  </r>
  <r>
    <s v="DL/SS/20-21/1669"/>
    <d v="2021-03-03T00:00:00"/>
    <s v="Risa Curates Private Limited"/>
    <s v="WIN 10 IoT (VL)"/>
    <s v="Posiflex"/>
    <n v="1"/>
    <s v="New Delhi"/>
    <x v="1"/>
    <n v="5250"/>
    <s v="EndCustomer"/>
    <s v="Retail"/>
  </r>
  <r>
    <s v="DL/SS/20-21/1669"/>
    <d v="2021-03-03T00:00:00"/>
    <s v="Risa Curates Private Limited"/>
    <s v="PP8800"/>
    <s v="Posiflex"/>
    <n v="2"/>
    <s v="New Delhi"/>
    <x v="1"/>
    <n v="17400"/>
    <s v="EndCustomer"/>
    <s v="Retail"/>
  </r>
  <r>
    <s v="DL/SS/20-21/1672"/>
    <d v="2021-03-03T00:00:00"/>
    <s v="Peripheral Services"/>
    <s v="BP02"/>
    <s v="Rugtek"/>
    <n v="50"/>
    <s v="Lucknow"/>
    <x v="3"/>
    <n v="112500"/>
    <s v="PVAR"/>
    <s v="Old Partner"/>
  </r>
  <r>
    <s v="DL/SS/20-21/1674"/>
    <d v="2021-03-04T00:00:00"/>
    <s v="Ardh Sainik Services Private Limited"/>
    <s v="RP 80USE"/>
    <s v="Rugtek"/>
    <n v="1"/>
    <s v="Rewari Haryana"/>
    <x v="0"/>
    <n v="6500"/>
    <s v="EndCustomer"/>
    <s v="Retail"/>
  </r>
  <r>
    <s v="DL/SS/20-21/1675"/>
    <d v="2021-03-04T00:00:00"/>
    <s v="Infinity Solutions"/>
    <s v="PP8800"/>
    <s v="Posiflex"/>
    <n v="1"/>
    <s v="Jaipur"/>
    <x v="2"/>
    <n v="8700"/>
    <s v="PVAR"/>
    <s v="Old Partner"/>
  </r>
  <r>
    <s v="DL/SS/20-21/1677"/>
    <d v="2021-03-04T00:00:00"/>
    <s v="Janpath Restaurants Pvt Ltd"/>
    <s v="RP 80USE"/>
    <s v="Rugtek"/>
    <n v="1"/>
    <s v="Noida"/>
    <x v="0"/>
    <n v="6500"/>
    <s v="EndCustomer"/>
    <s v="Retail"/>
  </r>
  <r>
    <s v="DL/SS/20-21/1678"/>
    <d v="2021-03-04T00:00:00"/>
    <s v="Chop Street Foods Pvt Ltd"/>
    <s v="RP 80USE"/>
    <s v="Rugtek"/>
    <n v="1"/>
    <s v="Gurgaon"/>
    <x v="0"/>
    <n v="6500"/>
    <s v="EndCustomer"/>
    <s v="Retail"/>
  </r>
  <r>
    <s v="DL/SS/20-21/1679"/>
    <d v="2021-03-05T00:00:00"/>
    <s v="B.S Retail Solution"/>
    <s v="RP326"/>
    <s v="Rugtek"/>
    <n v="1"/>
    <s v="Delhi"/>
    <x v="0"/>
    <n v="4100"/>
    <s v="NVAR"/>
    <s v="Retail"/>
  </r>
  <r>
    <s v="DL/SS/20-21/1682"/>
    <d v="2021-03-06T00:00:00"/>
    <s v="Jubilant Foodworks Limited"/>
    <s v="LM 3210"/>
    <s v="Posiflex"/>
    <n v="36"/>
    <s v="New Delhi"/>
    <x v="4"/>
    <n v="324000"/>
    <s v="EndCustomer"/>
    <s v="Retail"/>
  </r>
  <r>
    <s v="DL/SS/20-21/1682"/>
    <d v="2021-03-06T00:00:00"/>
    <s v="Jubilant Foodworks Limited"/>
    <s v="PS3316e+"/>
    <s v="Posiflex"/>
    <n v="36"/>
    <s v="New Delhi"/>
    <x v="4"/>
    <n v="1247400"/>
    <s v="EndCustomer"/>
    <s v="Retail"/>
  </r>
  <r>
    <s v="DL/SS/20-21/1683"/>
    <d v="2021-03-06T00:00:00"/>
    <s v="Jubilant Foodworks Limited"/>
    <s v="RP 80USE"/>
    <s v="Rugtek"/>
    <n v="15"/>
    <s v="New Delhi"/>
    <x v="5"/>
    <n v="97500"/>
    <s v="EndCustomer"/>
    <s v="Retail"/>
  </r>
  <r>
    <s v="DL/SS/20-21/1690"/>
    <d v="2021-03-08T00:00:00"/>
    <s v="Dhruv Makkar"/>
    <s v="RP 80BUSE"/>
    <s v="Rugtek"/>
    <n v="1"/>
    <s v="New Delhi"/>
    <x v="0"/>
    <n v="7875"/>
    <s v="EndCustomer"/>
    <s v="Retail"/>
  </r>
  <r>
    <s v="DL/SS/20-21/1692"/>
    <d v="2021-03-08T00:00:00"/>
    <s v="Vanshika It Care Solution_x000d__x000a__x000d__x000a_"/>
    <s v="RP326"/>
    <s v="Rugtek"/>
    <n v="2"/>
    <s v="Uttrakhand"/>
    <x v="0"/>
    <n v="8200"/>
    <s v="NVAR"/>
    <s v="Retail"/>
  </r>
  <r>
    <s v="DL/SS/20-21/1694"/>
    <d v="2021-03-09T00:00:00"/>
    <s v="Bs Security Systems"/>
    <s v="BP02"/>
    <s v="Rugtek"/>
    <n v="5"/>
    <s v="New Delhi"/>
    <x v="0"/>
    <n v="11250"/>
    <s v="NVAR"/>
    <s v="Retail"/>
  </r>
  <r>
    <s v="DL/SS/20-21/1697"/>
    <d v="2021-03-09T00:00:00"/>
    <s v="Zoom Computers"/>
    <s v="RP326"/>
    <s v="Rugtek"/>
    <n v="24"/>
    <s v="Noida"/>
    <x v="0"/>
    <n v="98400"/>
    <s v="NVAR"/>
    <s v="Retail"/>
  </r>
  <r>
    <s v="DL/SS/20-21/1698"/>
    <d v="2021-03-09T00:00:00"/>
    <s v="New Age Bakers Llp"/>
    <s v="XT-4015"/>
    <s v="Posiflex"/>
    <n v="1"/>
    <s v="New Delhi"/>
    <x v="1"/>
    <n v="53500"/>
    <s v="EndCustomer"/>
    <s v="Retail"/>
  </r>
  <r>
    <s v="DL/SS/20-21/1698"/>
    <d v="2021-03-09T00:00:00"/>
    <s v="New Age Bakers Llp"/>
    <s v="Extended Warranty Pack"/>
    <s v="Posiflex"/>
    <n v="1"/>
    <s v="New Delhi"/>
    <x v="1"/>
    <n v="750"/>
    <s v="EndCustomer"/>
    <s v="Retail"/>
  </r>
  <r>
    <s v="DL/SS/20-21/1698"/>
    <d v="2021-03-09T00:00:00"/>
    <s v="New Age Bakers Llp"/>
    <s v="PP8800"/>
    <s v="Posiflex"/>
    <n v="1"/>
    <s v="New Delhi"/>
    <x v="1"/>
    <n v="8700"/>
    <s v="EndCustomer"/>
    <s v="Retail"/>
  </r>
  <r>
    <s v="DL/SS/20-21/1701"/>
    <d v="2021-03-10T00:00:00"/>
    <s v="Jubilant Foodworks Limited"/>
    <s v="RP 80USE"/>
    <s v="Rugtek"/>
    <n v="35"/>
    <s v="New Delhi"/>
    <x v="5"/>
    <n v="227500"/>
    <s v="EndCustomer"/>
    <s v="Retail"/>
  </r>
  <r>
    <s v="DL/SS/20-21/1702"/>
    <d v="2021-03-10T00:00:00"/>
    <s v="Jubilant Foodworks Limited"/>
    <s v="RP 80USE"/>
    <s v="Rugtek"/>
    <n v="15"/>
    <s v="New Delhi"/>
    <x v="5"/>
    <n v="97500"/>
    <s v="EndCustomer"/>
    <s v="Retail"/>
  </r>
  <r>
    <s v="DL/SS/20-21/1703"/>
    <d v="2021-03-10T00:00:00"/>
    <s v="Ravinsh Exports"/>
    <s v="RP326"/>
    <s v="Rugtek"/>
    <n v="5"/>
    <s v="Jaipur"/>
    <x v="3"/>
    <n v="20500"/>
    <s v="EndCustomer"/>
    <s v="Retail"/>
  </r>
  <r>
    <s v="DL/SS/20-21/1704"/>
    <d v="2021-03-10T00:00:00"/>
    <s v="Artisan It Solutions Pvt. Ltd."/>
    <s v="CD3200BT"/>
    <s v="Rugtek"/>
    <n v="20"/>
    <s v="New Delhi"/>
    <x v="0"/>
    <n v="82000"/>
    <s v="NVAR"/>
    <s v="Retail"/>
  </r>
  <r>
    <s v="DL/SS/20-21/1705"/>
    <d v="2021-03-10T00:00:00"/>
    <s v="Peripheral Services"/>
    <s v="RP326"/>
    <s v="Rugtek"/>
    <n v="8"/>
    <s v="Lucknow"/>
    <x v="3"/>
    <n v="32800"/>
    <s v="PVAR"/>
    <s v="Old Partner"/>
  </r>
  <r>
    <s v="DL/SS/20-21/1707"/>
    <d v="2021-03-10T00:00:00"/>
    <s v="S3 Technologies"/>
    <s v="TM-3010"/>
    <s v="Posiflex"/>
    <n v="2"/>
    <s v="New Delhi"/>
    <x v="6"/>
    <n v="18700"/>
    <s v="PVAR"/>
    <s v="Old Partner"/>
  </r>
  <r>
    <s v="DL/SS/20-21/1707"/>
    <d v="2021-03-10T00:00:00"/>
    <s v="S3 Technologies"/>
    <s v="CR-410"/>
    <s v="Rugtek"/>
    <n v="5"/>
    <s v="New Delhi"/>
    <x v="0"/>
    <n v="12250"/>
    <s v="PVAR"/>
    <s v="Old Partner"/>
  </r>
  <r>
    <s v="DL/SS/20-21/1707"/>
    <d v="2021-03-10T00:00:00"/>
    <s v="S3 Technologies"/>
    <s v="XT-4015"/>
    <s v="Posiflex"/>
    <n v="1"/>
    <s v="New Delhi"/>
    <x v="6"/>
    <n v="53500"/>
    <s v="PVAR"/>
    <s v="Old Partner"/>
  </r>
  <r>
    <s v="DL/SS/20-21/1710"/>
    <d v="2021-03-11T00:00:00"/>
    <s v="Broot Compusoft Llp"/>
    <s v="BP03"/>
    <s v="Rugtek"/>
    <n v="37"/>
    <s v="Jaipur"/>
    <x v="3"/>
    <n v="203500"/>
    <s v="NVAR"/>
    <s v="Retail"/>
  </r>
  <r>
    <s v="DL/SS/20-21/1711"/>
    <d v="2021-03-11T00:00:00"/>
    <s v="Mehta Sons"/>
    <s v="RP326"/>
    <s v="Rugtek"/>
    <n v="8"/>
    <s v="Ganganagar Rajasthan"/>
    <x v="3"/>
    <n v="32800"/>
    <s v="EndCustomer"/>
    <s v="Retail"/>
  </r>
  <r>
    <s v="DL/SS/20-21/1711"/>
    <d v="2021-03-11T00:00:00"/>
    <s v="Mehta Sons"/>
    <s v="LS 3000R"/>
    <s v="Rugtek"/>
    <n v="50"/>
    <s v="Ganganagar Rajasthan"/>
    <x v="3"/>
    <n v="62500"/>
    <s v="EndCustomer"/>
    <s v="Retail"/>
  </r>
  <r>
    <s v="DL/SS/20-21/1711"/>
    <d v="2021-03-11T00:00:00"/>
    <s v="Mehta Sons"/>
    <s v="CD3200BT"/>
    <s v="Rugtek"/>
    <n v="5"/>
    <s v="Ganganagar Rajasthan"/>
    <x v="3"/>
    <n v="20500"/>
    <s v="EndCustomer"/>
    <s v="Retail"/>
  </r>
  <r>
    <s v="DL/SS/20-21/1715"/>
    <d v="2021-03-11T00:00:00"/>
    <s v="Ramton Technologies Pvt Ltd"/>
    <s v="XT-4015"/>
    <s v="Posiflex"/>
    <n v="2"/>
    <s v="New Delhi"/>
    <x v="1"/>
    <n v="107000"/>
    <s v="NVAR"/>
    <s v="Retail"/>
  </r>
  <r>
    <s v="DL/SS/20-21/1716"/>
    <d v="2021-03-12T00:00:00"/>
    <s v="Laksh It Solutions &amp; Services Systems P. Ltd."/>
    <s v="PP8800"/>
    <s v="Posiflex"/>
    <n v="1"/>
    <s v="New Delhi"/>
    <x v="6"/>
    <n v="8700"/>
    <s v="NVAR"/>
    <s v="Retail"/>
  </r>
  <r>
    <s v="DL/SS/20-21/1716"/>
    <d v="2021-03-12T00:00:00"/>
    <s v="Laksh It Solutions &amp; Services Systems P. Ltd."/>
    <s v="PM900L"/>
    <s v="Posiflex"/>
    <n v="1"/>
    <s v="New Delhi"/>
    <x v="6"/>
    <n v="1200"/>
    <s v="NVAR"/>
    <s v="Retail"/>
  </r>
  <r>
    <s v="DL/SS/20-21/1725"/>
    <d v="2021-03-13T00:00:00"/>
    <s v="Techmax Services"/>
    <s v="RP 80USE"/>
    <s v="Rugtek"/>
    <n v="1"/>
    <s v="New Delhi"/>
    <x v="0"/>
    <n v="6500"/>
    <s v="EndCustomer"/>
    <s v="Retail"/>
  </r>
  <r>
    <s v="DL/SS/20-21/1726"/>
    <d v="2021-03-13T00:00:00"/>
    <s v="Synoweb Technology_x000d_"/>
    <s v="RP326"/>
    <s v="Rugtek"/>
    <n v="1"/>
    <s v="New Delhi"/>
    <x v="7"/>
    <n v="4100"/>
    <s v="NVAR"/>
    <s v="Retail"/>
  </r>
  <r>
    <s v="DL/SS/20-21/1727"/>
    <d v="2021-03-13T00:00:00"/>
    <s v="Karishma Computers Pvt. Ltd."/>
    <s v="PD300"/>
    <s v="Posiflex"/>
    <n v="3"/>
    <s v="New Delhi"/>
    <x v="6"/>
    <n v="11340"/>
    <s v="NVAR"/>
    <s v="Retail"/>
  </r>
  <r>
    <s v="DL/SS/20-21/1728"/>
    <d v="2021-03-13T00:00:00"/>
    <s v="B.S Retail Solution"/>
    <s v="RP326"/>
    <s v="Rugtek"/>
    <n v="1"/>
    <s v="Delhi"/>
    <x v="0"/>
    <n v="4100"/>
    <s v="NVAR"/>
    <s v="Retail"/>
  </r>
  <r>
    <s v="DL/SS/20-21/1748"/>
    <d v="2021-03-16T00:00:00"/>
    <s v="Silicon Systech &amp; Services Pvt. Ltd."/>
    <s v="BP03"/>
    <s v="Rugtek"/>
    <n v="2"/>
    <s v="New Delhi"/>
    <x v="0"/>
    <n v="11000"/>
    <s v="AVAR"/>
    <s v="New partner"/>
  </r>
  <r>
    <s v="DL/SS/20-21/1749"/>
    <d v="2021-03-17T00:00:00"/>
    <s v="Ardh Sainik Services Private Limited"/>
    <s v="RP 80USE"/>
    <s v="Rugtek"/>
    <n v="1"/>
    <s v="Rewari Haryana"/>
    <x v="0"/>
    <n v="6500"/>
    <s v="EndCustomer"/>
    <s v="Retail"/>
  </r>
  <r>
    <s v="DL/SS/20-21/1750"/>
    <d v="2021-03-17T00:00:00"/>
    <s v="Ardh Sainik Services Private Limited"/>
    <s v="RP 80USE"/>
    <s v="Rugtek"/>
    <n v="1"/>
    <s v="Rewari Haryana"/>
    <x v="0"/>
    <n v="6500"/>
    <s v="EndCustomer"/>
    <s v="Retail"/>
  </r>
  <r>
    <s v="DL/SS/20-21/1751"/>
    <d v="2021-03-17T00:00:00"/>
    <s v="Ardh Sainik Services Private Limited"/>
    <s v="RP 80USE"/>
    <s v="Rugtek"/>
    <n v="1"/>
    <s v="Rewari Haryana"/>
    <x v="0"/>
    <n v="6500"/>
    <s v="EndCustomer"/>
    <s v="Retail"/>
  </r>
  <r>
    <s v="DL/SS/20-21/1752"/>
    <d v="2021-03-17T00:00:00"/>
    <s v="Nando'S Karnataka Restaurants Private Limited"/>
    <s v="PS3316e+"/>
    <s v="Posiflex"/>
    <n v="1"/>
    <s v="New Delhi"/>
    <x v="4"/>
    <n v="34650"/>
    <s v="EndCustomer"/>
    <s v="Retail"/>
  </r>
  <r>
    <s v="DL/SS/20-21/1752"/>
    <d v="2021-03-17T00:00:00"/>
    <s v="Nando'S Karnataka Restaurants Private Limited"/>
    <s v="WIN 10 IoT (EL)"/>
    <s v="Posiflex"/>
    <n v="1"/>
    <s v="New Delhi"/>
    <x v="4"/>
    <n v="3500"/>
    <s v="EndCustomer"/>
    <s v="Retail"/>
  </r>
  <r>
    <s v="DL/SS/20-21/1752"/>
    <d v="2021-03-17T00:00:00"/>
    <s v="Nando'S Karnataka Restaurants Private Limited"/>
    <s v="SA-105"/>
    <s v="Posiflex"/>
    <n v="1"/>
    <s v="New Delhi"/>
    <x v="4"/>
    <n v="2250"/>
    <s v="EndCustomer"/>
    <s v="Retail"/>
  </r>
  <r>
    <s v="DL/SS/20-21/1754"/>
    <d v="2021-03-17T00:00:00"/>
    <s v="Aerial Hospitality Pvt Ltd"/>
    <s v="CR-410"/>
    <s v="Rugtek"/>
    <n v="1"/>
    <s v="New Delhi"/>
    <x v="0"/>
    <n v="2450"/>
    <s v="EndCustomer"/>
    <s v="Retail"/>
  </r>
  <r>
    <s v="DL/SS/20-21/1755"/>
    <d v="2021-03-17T00:00:00"/>
    <s v="Vanshika It Care Solution_x000d__x000a__x000d__x000a_"/>
    <s v="PD300"/>
    <s v="Posiflex"/>
    <n v="1"/>
    <s v="Uttrakhand"/>
    <x v="6"/>
    <n v="3780"/>
    <s v="NVAR"/>
    <s v="Retail"/>
  </r>
  <r>
    <s v="DL/SS/20-21/1760"/>
    <d v="2021-03-18T00:00:00"/>
    <s v="Qualix Information System Llp_x000d__x000a__x000d__x000a_"/>
    <s v="KB-6600"/>
    <s v="Posiflex"/>
    <n v="50"/>
    <s v="Noida"/>
    <x v="4"/>
    <n v="234900"/>
    <s v="NVAR"/>
    <s v="Retail"/>
  </r>
  <r>
    <s v="DL/SS/20-21/1763"/>
    <d v="2021-03-19T00:00:00"/>
    <s v="Vardhman Computronix"/>
    <s v="CD3200BT"/>
    <s v="Rugtek"/>
    <n v="1"/>
    <s v="New Delhi"/>
    <x v="0"/>
    <n v="4100"/>
    <s v="NVAR"/>
    <s v="Retail"/>
  </r>
  <r>
    <s v="DL/SS/20-21/1764"/>
    <d v="2021-03-19T00:00:00"/>
    <s v="Tycoon Technlogies"/>
    <s v="CR-410"/>
    <s v="Rugtek"/>
    <n v="5"/>
    <s v="Jaipur"/>
    <x v="3"/>
    <n v="12250"/>
    <s v="NVAR"/>
    <s v="Retail"/>
  </r>
  <r>
    <s v="DL/SS/20-21/1765"/>
    <d v="2021-03-19T00:00:00"/>
    <s v="Infinity Solutions"/>
    <s v="RP 80BUSE"/>
    <s v="Rugtek"/>
    <n v="2"/>
    <s v="Jaipur"/>
    <x v="3"/>
    <n v="15750"/>
    <s v="PVAR"/>
    <s v="Old Partner"/>
  </r>
  <r>
    <s v="DL/SS/20-21/1766"/>
    <d v="2021-03-19T00:00:00"/>
    <s v="Touch Infomatics"/>
    <s v="RP326"/>
    <s v="Rugtek"/>
    <n v="8"/>
    <s v="New Delhi"/>
    <x v="0"/>
    <n v="32800"/>
    <s v="NVAR"/>
    <s v="Retail"/>
  </r>
  <r>
    <s v="DL/SS/20-21/1766"/>
    <d v="2021-03-19T00:00:00"/>
    <s v="Touch Infomatics"/>
    <s v="CR-410"/>
    <s v="Rugtek"/>
    <n v="1"/>
    <s v="New Delhi"/>
    <x v="0"/>
    <n v="2450"/>
    <s v="NVAR"/>
    <s v="Retail"/>
  </r>
  <r>
    <s v="DL/SS/20-21/1769"/>
    <d v="2021-03-19T00:00:00"/>
    <s v="Sd Barcode Solution Pvt. Ltd."/>
    <s v="RP 80USE"/>
    <s v="Rugtek"/>
    <n v="6"/>
    <s v="New Delhi"/>
    <x v="0"/>
    <n v="39000"/>
    <s v="NVAR"/>
    <s v="Retail"/>
  </r>
  <r>
    <s v="DL/SS/20-21/1770"/>
    <d v="2021-03-19T00:00:00"/>
    <s v="Jubilant Foodworks Limited"/>
    <s v="RP 80USE"/>
    <s v="Rugtek"/>
    <n v="40"/>
    <s v="New Delhi"/>
    <x v="5"/>
    <n v="260000"/>
    <s v="EndCustomer"/>
    <s v="Retail"/>
  </r>
  <r>
    <s v="DL/SS/20-21/1771"/>
    <d v="2021-03-19T00:00:00"/>
    <s v="Sd Barcode Solution Pvt. Ltd."/>
    <s v="RP 80USE"/>
    <s v="Rugtek"/>
    <n v="1"/>
    <s v="New Delhi"/>
    <x v="0"/>
    <n v="6500"/>
    <s v="NVAR"/>
    <s v="Retail"/>
  </r>
  <r>
    <s v="DL/SS/20-21/1772"/>
    <d v="2021-03-19T00:00:00"/>
    <s v="Sd Barcode Solution Pvt. Ltd."/>
    <s v="RP 80USE"/>
    <s v="Rugtek"/>
    <n v="7"/>
    <s v="New Delhi"/>
    <x v="0"/>
    <n v="45500"/>
    <s v="NVAR"/>
    <s v="Retail"/>
  </r>
  <r>
    <s v="DL/SS/20-21/1773"/>
    <d v="2021-03-20T00:00:00"/>
    <s v="Dhiman Services"/>
    <s v="RP326"/>
    <s v="Rugtek"/>
    <n v="4"/>
    <s v="Faridabad"/>
    <x v="0"/>
    <n v="16400"/>
    <s v="EndCustomer"/>
    <s v="Retail"/>
  </r>
  <r>
    <s v="DL/SS/20-21/1775"/>
    <d v="2021-03-20T00:00:00"/>
    <s v="S3 Technologies"/>
    <s v="RP 80USE"/>
    <s v="Rugtek"/>
    <n v="4"/>
    <s v="New Delhi"/>
    <x v="0"/>
    <n v="26000"/>
    <s v="PVAR"/>
    <s v="Old Partner"/>
  </r>
  <r>
    <s v="DL/SS/20-21/1775"/>
    <d v="2021-03-20T00:00:00"/>
    <s v="S3 Technologies"/>
    <s v="CD3200BT"/>
    <s v="Rugtek"/>
    <n v="5"/>
    <s v="New Delhi"/>
    <x v="0"/>
    <n v="20500"/>
    <s v="PVAR"/>
    <s v="Old Partner"/>
  </r>
  <r>
    <s v="DL/SS/20-21/1776"/>
    <d v="2021-03-20T00:00:00"/>
    <s v="Infra Network Solutions"/>
    <s v="RP 80USE"/>
    <s v="Rugtek"/>
    <n v="1"/>
    <s v="New Delhi"/>
    <x v="0"/>
    <n v="6500"/>
    <s v="NVAR"/>
    <s v="Retail"/>
  </r>
  <r>
    <s v="DL/SS/20-21/1777"/>
    <d v="2021-03-20T00:00:00"/>
    <s v="Synoweb Technology_x000d_"/>
    <s v="RP 80USE"/>
    <s v="Rugtek"/>
    <n v="2"/>
    <s v="New Delhi"/>
    <x v="7"/>
    <n v="13000"/>
    <s v="NVAR"/>
    <s v="Retail"/>
  </r>
  <r>
    <s v="DL/SS/20-21/1777"/>
    <d v="2021-03-20T00:00:00"/>
    <s v="Synoweb Technology_x000d_"/>
    <s v="CR-410"/>
    <s v="Rugtek"/>
    <n v="2"/>
    <s v="New Delhi"/>
    <x v="7"/>
    <n v="4900"/>
    <s v="NVAR"/>
    <s v="Retail"/>
  </r>
  <r>
    <s v="DL/SS/20-21/1781"/>
    <d v="2021-03-22T00:00:00"/>
    <s v="Sv Erp Solutions_x000d__x000a__x000d__x000a_"/>
    <s v="PD 350"/>
    <s v="Posiflex"/>
    <n v="4"/>
    <s v="Noida"/>
    <x v="6"/>
    <n v="13000"/>
    <s v="NVAR"/>
    <s v="Retail"/>
  </r>
  <r>
    <s v="DL/SS/20-21/1782"/>
    <d v="2021-03-22T00:00:00"/>
    <s v="Broadway Infotech Pvt. Ltd."/>
    <s v="CD 3200 - 2D"/>
    <s v="Rugtek"/>
    <n v="129"/>
    <s v="Noida"/>
    <x v="0"/>
    <n v="528900"/>
    <s v="PVAR"/>
    <s v="New partner"/>
  </r>
  <r>
    <s v="DL/SS/20-21/1783"/>
    <d v="2021-03-22T00:00:00"/>
    <s v="Roshan Rajan"/>
    <s v="BP02"/>
    <s v="Rugtek"/>
    <n v="1"/>
    <s v="Delhi"/>
    <x v="0"/>
    <n v="2250"/>
    <s v="EndCustomer"/>
    <s v="Retail"/>
  </r>
  <r>
    <s v="DL/SS/20-21/1788"/>
    <d v="2021-03-23T00:00:00"/>
    <s v="Royal Pos Solutions"/>
    <s v="RP326"/>
    <s v="Rugtek"/>
    <n v="5"/>
    <s v="New Delhi"/>
    <x v="0"/>
    <n v="20500"/>
    <s v="NVAR"/>
    <s v="Retail"/>
  </r>
  <r>
    <s v="DL/SS/20-21/1796"/>
    <d v="2021-03-24T00:00:00"/>
    <s v="Forever New Apparels Pvt. Ltd.-Haryana"/>
    <s v="XT-4015"/>
    <s v="Posiflex"/>
    <n v="2"/>
    <s v="Gurgaon"/>
    <x v="6"/>
    <n v="107000"/>
    <s v="EndCustomer"/>
    <s v="Retail"/>
  </r>
  <r>
    <s v="DL/SS/20-21/1796"/>
    <d v="2021-03-24T00:00:00"/>
    <s v="Forever New Apparels Pvt. Ltd.-Haryana"/>
    <s v="CR-410"/>
    <s v="Rugtek"/>
    <n v="2"/>
    <s v="Gurgaon"/>
    <x v="0"/>
    <n v="4900"/>
    <s v="EndCustomer"/>
    <s v="Retail"/>
  </r>
  <r>
    <s v="DL/SS/20-21/1797"/>
    <d v="2021-03-24T00:00:00"/>
    <s v="Infoaccords Technologies"/>
    <s v="MR-2106"/>
    <s v="Posiflex"/>
    <n v="2"/>
    <s v="Chandigarh"/>
    <x v="6"/>
    <n v="5832"/>
    <s v="RBP "/>
    <s v="Old Partner"/>
  </r>
  <r>
    <s v="DL/SS/20-21/1799"/>
    <d v="2021-03-24T00:00:00"/>
    <s v="Vaaan Infra Pvt. Ltd."/>
    <s v="CR-4000"/>
    <s v="Posiflex"/>
    <n v="16"/>
    <s v="Faridabad"/>
    <x v="4"/>
    <n v="72640"/>
    <s v="NVAR"/>
    <s v="Retail"/>
  </r>
  <r>
    <s v="DL/SS/20-21/1800"/>
    <d v="2021-03-24T00:00:00"/>
    <s v="Vaaan Infra Pvt. Ltd."/>
    <s v="CR-4000"/>
    <s v="Posiflex"/>
    <n v="24"/>
    <s v="Faridabad"/>
    <x v="4"/>
    <n v="108960"/>
    <s v="NVAR"/>
    <s v="Retail"/>
  </r>
  <r>
    <s v="DL/SS/20-21/1801"/>
    <d v="2021-03-24T00:00:00"/>
    <s v="Vaaan Infra Pvt. Ltd."/>
    <s v="CR-4000"/>
    <s v="Posiflex"/>
    <n v="1"/>
    <s v="Faridabad"/>
    <x v="4"/>
    <n v="4540"/>
    <s v="NVAR"/>
    <s v="Retail"/>
  </r>
  <r>
    <s v="DL/SS/20-21/1802"/>
    <d v="2021-03-24T00:00:00"/>
    <s v="Vaaan Infra Pvt. Ltd."/>
    <s v="CR-4000"/>
    <s v="Posiflex"/>
    <n v="1"/>
    <s v="Faridabad"/>
    <x v="4"/>
    <n v="4540"/>
    <s v="NVAR"/>
    <s v="Retail"/>
  </r>
  <r>
    <s v="DL/SS/20-21/1803"/>
    <d v="2021-03-24T00:00:00"/>
    <s v="Vaaan Infra Pvt. Ltd."/>
    <s v="CR-4000"/>
    <s v="Posiflex"/>
    <n v="1"/>
    <s v="Faridabad"/>
    <x v="4"/>
    <n v="4540"/>
    <s v="NVAR"/>
    <s v="Retail"/>
  </r>
  <r>
    <s v="DL/SS/20-21/1804"/>
    <d v="2021-03-24T00:00:00"/>
    <s v="Vaaan Infra Pvt. Ltd."/>
    <s v="CR-4000"/>
    <s v="Posiflex"/>
    <n v="18"/>
    <s v="Faridabad"/>
    <x v="4"/>
    <n v="81720"/>
    <s v="NVAR"/>
    <s v="Retail"/>
  </r>
  <r>
    <s v="DL/SS/20-21/1810"/>
    <d v="2021-03-24T00:00:00"/>
    <s v="Connaught Plaza Restaurants Pvt Ltd"/>
    <s v="TM 3315"/>
    <s v="Posiflex"/>
    <n v="2"/>
    <s v="Noida"/>
    <x v="4"/>
    <n v="39000"/>
    <s v="EndCustomer"/>
    <s v="Retail"/>
  </r>
  <r>
    <s v="DL/SS/20-21/1811"/>
    <d v="2021-03-24T00:00:00"/>
    <s v="Connaught Plaza Restaurants Pvt Ltd"/>
    <s v="TM 3315"/>
    <s v="Posiflex"/>
    <n v="2"/>
    <s v="Noida"/>
    <x v="4"/>
    <n v="39000"/>
    <s v="EndCustomer"/>
    <s v="Retail"/>
  </r>
  <r>
    <s v="DL/SS/20-21/1813"/>
    <d v="2021-03-24T00:00:00"/>
    <s v="Smart Tech Solutions"/>
    <s v="PP8800"/>
    <s v="Posiflex"/>
    <n v="1"/>
    <s v="New Delhi"/>
    <x v="6"/>
    <n v="8700"/>
    <s v="NVAR"/>
    <s v="Retail"/>
  </r>
  <r>
    <s v="DL/SS/20-21/1814"/>
    <d v="2021-03-24T00:00:00"/>
    <s v="Sd Barcode Solution Pvt. Ltd."/>
    <s v="RP 80USE"/>
    <s v="Rugtek"/>
    <n v="1"/>
    <s v="New Delhi"/>
    <x v="0"/>
    <n v="6500"/>
    <s v="NVAR"/>
    <s v="Retail"/>
  </r>
  <r>
    <s v="DL/SS/20-21/1816"/>
    <d v="2021-03-25T00:00:00"/>
    <s v="Mm System"/>
    <s v="MR-2106"/>
    <s v="Posiflex"/>
    <n v="1"/>
    <s v="New Delhi"/>
    <x v="6"/>
    <n v="2916"/>
    <s v="NVAR"/>
    <s v="Retail"/>
  </r>
  <r>
    <s v="DL/SS/20-21/1818"/>
    <d v="2021-03-26T00:00:00"/>
    <s v="Jubilant Foodworks Limited"/>
    <s v="LM 3210"/>
    <s v="Posiflex"/>
    <n v="20"/>
    <s v="New Delhi"/>
    <x v="4"/>
    <n v="180000"/>
    <s v="EndCustomer"/>
    <s v="Retail"/>
  </r>
  <r>
    <s v="DL/SS/20-21/1818"/>
    <d v="2021-03-26T00:00:00"/>
    <s v="Jubilant Foodworks Limited"/>
    <s v="PS3316e+"/>
    <s v="Posiflex"/>
    <n v="20"/>
    <s v="New Delhi"/>
    <x v="4"/>
    <n v="693000"/>
    <s v="EndCustomer"/>
    <s v="Retail"/>
  </r>
  <r>
    <s v="DL/SS/20-21/1821"/>
    <d v="2021-03-27T00:00:00"/>
    <s v="Techmax Services"/>
    <s v="PS3316e+"/>
    <s v="Posiflex"/>
    <n v="2"/>
    <s v="New Delhi"/>
    <x v="1"/>
    <n v="69300"/>
    <s v="EndCustomer"/>
    <s v="Retail"/>
  </r>
  <r>
    <s v="DL/SS/20-21/1821"/>
    <d v="2021-03-27T00:00:00"/>
    <s v="Techmax Services"/>
    <s v="WIN 10 IoT (EL)"/>
    <s v="Posiflex"/>
    <n v="2"/>
    <s v="New Delhi"/>
    <x v="1"/>
    <n v="7000"/>
    <s v="EndCustomer"/>
    <s v="Retail"/>
  </r>
  <r>
    <s v="DL/SS/20-21/1821"/>
    <d v="2021-03-27T00:00:00"/>
    <s v="Techmax Services"/>
    <s v="CR-410"/>
    <s v="Rugtek"/>
    <n v="1"/>
    <s v="New Delhi"/>
    <x v="0"/>
    <n v="2450"/>
    <s v="EndCustomer"/>
    <s v="Retail"/>
  </r>
  <r>
    <s v="DL/SS/20-21/1823"/>
    <d v="2021-03-27T00:00:00"/>
    <s v="Infinity Solutions"/>
    <s v="XT-4015"/>
    <s v="Posiflex"/>
    <n v="1"/>
    <s v="Jaipur"/>
    <x v="2"/>
    <n v="53500"/>
    <s v="PVAR"/>
    <s v="Old Partner"/>
  </r>
  <r>
    <s v="DL/SS/20-21/1823"/>
    <d v="2021-03-27T00:00:00"/>
    <s v="Infinity Solutions"/>
    <s v="WIN 10 IoT (VL)"/>
    <s v="Posiflex"/>
    <n v="1"/>
    <s v="Jaipur"/>
    <x v="2"/>
    <n v="5250"/>
    <s v="PVAR"/>
    <s v="Old Partner"/>
  </r>
  <r>
    <s v="DL/SS/20-21/1824"/>
    <d v="2021-03-27T00:00:00"/>
    <s v="Billson India"/>
    <s v="PS3316e+"/>
    <s v="Posiflex"/>
    <n v="1"/>
    <s v="Chandigarh"/>
    <x v="6"/>
    <n v="34650"/>
    <s v="NVAR"/>
    <s v="Retail"/>
  </r>
  <r>
    <s v="DL/SS/20-21/1826"/>
    <d v="2021-03-27T00:00:00"/>
    <s v="Dhiman Services"/>
    <s v="PP8800"/>
    <s v="Posiflex"/>
    <n v="1"/>
    <s v="Faridabad"/>
    <x v="6"/>
    <n v="8700"/>
    <s v="EndCustomer"/>
    <s v="Retail"/>
  </r>
  <r>
    <s v="DL/SS/20-21/1828"/>
    <d v="2021-03-30T00:00:00"/>
    <s v="Techmax Services"/>
    <s v="RP 80USE"/>
    <s v="Rugtek"/>
    <n v="2"/>
    <s v="New Delhi"/>
    <x v="0"/>
    <n v="13000"/>
    <s v="EndCustomer"/>
    <s v="Retail"/>
  </r>
  <r>
    <s v="DL/SS/20-21/1829"/>
    <d v="2021-03-30T00:00:00"/>
    <s v="Rahbar Infotech Solutions Pvt. Ltd.-Up"/>
    <s v="RP 80USE"/>
    <s v="Rugtek"/>
    <n v="6"/>
    <s v="Noida"/>
    <x v="0"/>
    <n v="39000"/>
    <s v="NVAR"/>
    <s v="Retail"/>
  </r>
  <r>
    <s v="DL/SS/20-21/1830"/>
    <d v="2021-03-30T00:00:00"/>
    <s v="K.N Computers"/>
    <s v="RP 80USE"/>
    <s v="Rugtek"/>
    <n v="5"/>
    <s v="Jaipur"/>
    <x v="3"/>
    <n v="32500"/>
    <s v="PVAR"/>
    <s v="Old Partner"/>
  </r>
  <r>
    <s v="DL/SS/20-21/1831"/>
    <d v="2021-03-30T00:00:00"/>
    <s v="Vaaan Infra Pvt. Ltd."/>
    <s v="CR-4000"/>
    <s v="Posiflex"/>
    <n v="24"/>
    <s v="Faridabad"/>
    <x v="4"/>
    <n v="108960"/>
    <s v="NVAR"/>
    <s v="Retail"/>
  </r>
  <r>
    <s v="DL/SS/20-21/1833"/>
    <d v="2021-03-30T00:00:00"/>
    <s v="Inspired Technologies Pvt Ltd"/>
    <s v="PS3316e+"/>
    <s v="Posiflex"/>
    <n v="3"/>
    <s v="New Delhi"/>
    <x v="6"/>
    <n v="103950"/>
    <s v="PVAR"/>
    <s v="Old Partner"/>
  </r>
  <r>
    <s v="DL/SS/20-21/1833"/>
    <d v="2021-03-30T00:00:00"/>
    <s v="Inspired Technologies Pvt Ltd"/>
    <s v="CR-410"/>
    <s v="Rugtek"/>
    <n v="10"/>
    <s v="New Delhi"/>
    <x v="0"/>
    <n v="24500"/>
    <s v="PVAR"/>
    <s v="Old Partner"/>
  </r>
  <r>
    <s v="DL/SS/20-21/1833"/>
    <d v="2021-03-30T00:00:00"/>
    <s v="Inspired Technologies Pvt Ltd"/>
    <s v="LM 3210"/>
    <s v="Posiflex"/>
    <n v="2"/>
    <s v="New Delhi"/>
    <x v="6"/>
    <n v="18000"/>
    <s v="PVAR"/>
    <s v="Old Partner"/>
  </r>
  <r>
    <s v="DL/SS/20-21/1833"/>
    <d v="2021-03-30T00:00:00"/>
    <s v="Inspired Technologies Pvt Ltd"/>
    <s v="LS 3000R"/>
    <s v="Rugtek"/>
    <n v="5"/>
    <s v="New Delhi"/>
    <x v="0"/>
    <n v="6250"/>
    <s v="PVAR"/>
    <s v="Old Partner"/>
  </r>
  <r>
    <s v="DL/SS/20-21/1834"/>
    <d v="2021-03-30T00:00:00"/>
    <s v="Samriddhi Barcodes &amp; Design Studio"/>
    <s v="CD3200BT"/>
    <s v="Rugtek"/>
    <n v="4"/>
    <s v="Agra"/>
    <x v="3"/>
    <n v="16400"/>
    <s v="AVAR"/>
    <s v="Old Partner"/>
  </r>
  <r>
    <s v="DL/SS/20-21/1835"/>
    <d v="2021-03-30T00:00:00"/>
    <s v="S3 Technologies"/>
    <s v="XT-4015"/>
    <s v="Posiflex"/>
    <n v="1"/>
    <s v="New Delhi"/>
    <x v="6"/>
    <n v="53500"/>
    <s v="PVAR"/>
    <s v="Old Partner"/>
  </r>
  <r>
    <s v="DL/SS/20-21/1835"/>
    <d v="2021-03-30T00:00:00"/>
    <s v="S3 Technologies"/>
    <s v="PS3316e+"/>
    <s v="Posiflex"/>
    <n v="3"/>
    <s v="New Delhi"/>
    <x v="6"/>
    <n v="103950"/>
    <s v="PVAR"/>
    <s v="Old Partner"/>
  </r>
  <r>
    <s v="DL/SS/20-21/1835"/>
    <d v="2021-03-30T00:00:00"/>
    <s v="S3 Technologies"/>
    <s v="RP 80USE"/>
    <s v="Rugtek"/>
    <n v="5"/>
    <s v="New Delhi"/>
    <x v="0"/>
    <n v="32500"/>
    <s v="PVAR"/>
    <s v="Old Partner"/>
  </r>
  <r>
    <s v="DL/SS/20-21/1837"/>
    <d v="2021-03-31T00:00:00"/>
    <s v="Connaught Plaza Restaurants Pvt Ltd"/>
    <s v="TM 3315"/>
    <s v="Posiflex"/>
    <n v="2"/>
    <s v="New Delhi"/>
    <x v="4"/>
    <n v="39000"/>
    <s v="EndCustomer"/>
    <s v="Retail"/>
  </r>
  <r>
    <s v="DL/SS/20-21/1838"/>
    <d v="2021-03-31T00:00:00"/>
    <s v="Touch Infomatics"/>
    <s v="RP326"/>
    <s v="Rugtek"/>
    <n v="14"/>
    <s v="New Delhi"/>
    <x v="0"/>
    <n v="57400"/>
    <s v="NVAR"/>
    <s v="Retail"/>
  </r>
  <r>
    <s v="DL/SS/20-21/1839"/>
    <d v="2021-03-31T00:00:00"/>
    <s v="Synoweb Technology_x000d_"/>
    <s v="PS3316e+"/>
    <s v="Posiflex"/>
    <n v="2"/>
    <s v="New Delhi"/>
    <x v="1"/>
    <n v="69300"/>
    <s v="NVAR"/>
    <s v="Retail"/>
  </r>
  <r>
    <s v="DL/SS/20-21/1839"/>
    <d v="2021-03-31T00:00:00"/>
    <s v="Synoweb Technology_x000d_"/>
    <s v="CD 3200 - 2D"/>
    <s v="Rugtek"/>
    <n v="2"/>
    <s v="New Delhi"/>
    <x v="7"/>
    <n v="3800"/>
    <s v="NVAR"/>
    <s v="Retail"/>
  </r>
  <r>
    <s v="DL/SS/20-21/1841"/>
    <d v="2021-03-31T00:00:00"/>
    <s v="Ardh Sainik Services Private Limited"/>
    <s v="RP 80USE"/>
    <s v="Rugtek"/>
    <n v="1"/>
    <s v="Rewari Haryana"/>
    <x v="0"/>
    <n v="6500"/>
    <s v="EndCustomer"/>
    <s v="Retail"/>
  </r>
  <r>
    <s v="DL/SS/20-21/1843"/>
    <d v="2021-03-31T00:00:00"/>
    <s v="Infoaccords Technologies"/>
    <s v="RP 80USE"/>
    <s v="Rugtek"/>
    <n v="3"/>
    <s v="Chandigarh"/>
    <x v="0"/>
    <n v="19500"/>
    <s v="RBP "/>
    <s v="Old Partner"/>
  </r>
  <r>
    <s v="DL/SS/20-21/1845"/>
    <d v="2021-03-31T00:00:00"/>
    <s v="Kantawala Engineers Pvt. Ltd."/>
    <s v="PS3316e+"/>
    <s v="Posiflex"/>
    <n v="2"/>
    <s v="New Delhi"/>
    <x v="6"/>
    <n v="69300"/>
    <s v="PVAR"/>
    <s v="Old Partner"/>
  </r>
  <r>
    <s v="DL/SS/20-21/1845"/>
    <d v="2021-03-31T00:00:00"/>
    <s v="Kantawala Engineers Pvt. Ltd."/>
    <s v="XT-4015"/>
    <s v="Posiflex"/>
    <n v="2"/>
    <s v="New Delhi"/>
    <x v="6"/>
    <n v="107000"/>
    <s v="PVAR"/>
    <s v="Old Partner"/>
  </r>
  <r>
    <s v="DL/SS/20-21/1845"/>
    <d v="2021-03-31T00:00:00"/>
    <s v="Kantawala Engineers Pvt. Ltd."/>
    <s v="CR-410"/>
    <s v="Rugtek"/>
    <n v="1"/>
    <s v="New Delhi"/>
    <x v="0"/>
    <n v="2450"/>
    <s v="PVAR"/>
    <s v="Old Partner"/>
  </r>
  <r>
    <s v="DL/SS/20-21/1845"/>
    <d v="2021-03-31T00:00:00"/>
    <s v="Kantawala Engineers Pvt. Ltd."/>
    <s v="RP326"/>
    <s v="Rugtek"/>
    <n v="1"/>
    <s v="New Delhi"/>
    <x v="0"/>
    <n v="4100"/>
    <s v="PVAR"/>
    <s v="Old Partner"/>
  </r>
  <r>
    <s v="DL/SS/20-21/1845"/>
    <d v="2021-03-31T00:00:00"/>
    <s v="Kantawala Engineers Pvt. Ltd."/>
    <s v="LS 3000R"/>
    <s v="Rugtek"/>
    <n v="5"/>
    <s v="New Delhi"/>
    <x v="0"/>
    <n v="6250"/>
    <s v="PVAR"/>
    <s v="Old Partner"/>
  </r>
  <r>
    <s v="DL/SS/20-21/1845"/>
    <d v="2021-03-31T00:00:00"/>
    <s v="Kantawala Engineers Pvt. Ltd."/>
    <s v="LS 3000R"/>
    <s v="Rugtek"/>
    <n v="1"/>
    <s v="New Delhi"/>
    <x v="0"/>
    <n v="0"/>
    <s v="PVAR"/>
    <s v="Old Partner"/>
  </r>
  <r>
    <s v="DL/SS/20-21/1846"/>
    <d v="2021-03-31T00:00:00"/>
    <s v="Silicon Systech &amp; Services Pvt. Ltd."/>
    <s v="PP8802U+S"/>
    <s v="Posiflex"/>
    <n v="1"/>
    <s v="New Delhi"/>
    <x v="6"/>
    <n v="8500"/>
    <s v="AVAR"/>
    <s v="New partner"/>
  </r>
  <r>
    <s v="DL/SS/20-21/1846"/>
    <d v="2021-03-31T00:00:00"/>
    <s v="Silicon Systech &amp; Services Pvt. Ltd."/>
    <s v="RP326"/>
    <s v="Rugtek"/>
    <n v="1"/>
    <s v="New Delhi"/>
    <x v="0"/>
    <n v="4100"/>
    <s v="AVAR"/>
    <s v="New partner"/>
  </r>
  <r>
    <s v="DL/SS/20-21/1846"/>
    <d v="2021-03-31T00:00:00"/>
    <s v="Silicon Systech &amp; Services Pvt. Ltd."/>
    <s v="MPOS800 W/o Scanner"/>
    <s v="Rugtek"/>
    <n v="1"/>
    <s v="New Delhi"/>
    <x v="0"/>
    <n v="10000"/>
    <s v="AVAR"/>
    <s v="New partner"/>
  </r>
  <r>
    <s v="DL/SS/20-21/1847"/>
    <d v="2021-03-31T00:00:00"/>
    <s v="Broadway Infotech Pvt. Ltd."/>
    <s v="XT-4015"/>
    <s v="Posiflex"/>
    <n v="1"/>
    <s v="Noida"/>
    <x v="6"/>
    <n v="53500"/>
    <s v="PVAR"/>
    <s v="New partner"/>
  </r>
  <r>
    <s v="DL/SS/20-21/1847"/>
    <d v="2021-03-31T00:00:00"/>
    <s v="Broadway Infotech Pvt. Ltd."/>
    <s v="CR-410"/>
    <s v="Rugtek"/>
    <n v="20"/>
    <s v="Noida"/>
    <x v="0"/>
    <n v="49000"/>
    <s v="PVAR"/>
    <s v="New partner"/>
  </r>
  <r>
    <s v="DL/SS/20-21/1847"/>
    <d v="2021-03-31T00:00:00"/>
    <s v="Broadway Infotech Pvt. Ltd."/>
    <s v="RP326"/>
    <s v="Rugtek"/>
    <n v="48"/>
    <s v="Noida"/>
    <x v="0"/>
    <n v="196800"/>
    <s v="PVAR"/>
    <s v="New partner"/>
  </r>
  <r>
    <s v="DL/SS/20-21/1847"/>
    <d v="2021-03-31T00:00:00"/>
    <s v="Broadway Infotech Pvt. Ltd."/>
    <s v="RP 80USE"/>
    <s v="Rugtek"/>
    <n v="12"/>
    <s v="Noida"/>
    <x v="0"/>
    <n v="78000"/>
    <s v="PVAR"/>
    <s v="New partner"/>
  </r>
  <r>
    <s v="DL/SS/20-21/1847"/>
    <d v="2021-03-31T00:00:00"/>
    <s v="Broadway Infotech Pvt. Ltd."/>
    <s v="LS 3000R"/>
    <s v="Rugtek"/>
    <n v="40"/>
    <s v="Noida"/>
    <x v="0"/>
    <n v="50000"/>
    <s v="PVAR"/>
    <s v="New partner"/>
  </r>
  <r>
    <s v="DL/SS/20-21/1847"/>
    <d v="2021-03-31T00:00:00"/>
    <s v="Broadway Infotech Pvt. Ltd."/>
    <s v="CD3200BT"/>
    <s v="Rugtek"/>
    <n v="5"/>
    <s v="Noida"/>
    <x v="0"/>
    <n v="20500"/>
    <s v="PVAR"/>
    <s v="New partner"/>
  </r>
  <r>
    <s v="DL/SS/20-21/1847"/>
    <d v="2021-03-31T00:00:00"/>
    <s v="Broadway Infotech Pvt. Ltd."/>
    <s v="LS 3000R"/>
    <s v="Rugtek"/>
    <n v="8"/>
    <s v="Noida"/>
    <x v="0"/>
    <n v="10000"/>
    <s v="PVAR"/>
    <s v="New partner"/>
  </r>
  <r>
    <s v="DL/SS/20-21/1848"/>
    <d v="2021-03-31T00:00:00"/>
    <s v="Broadway Infotech Pvt. Ltd."/>
    <s v="CD 3200 - 2D"/>
    <s v="Rugtek"/>
    <n v="71"/>
    <s v="Noida"/>
    <x v="0"/>
    <n v="134900"/>
    <s v="PVAR"/>
    <s v="New partner"/>
  </r>
  <r>
    <s v="DL/SS/20-21/1848"/>
    <d v="2021-03-31T00:00:00"/>
    <s v="Broadway Infotech Pvt. Ltd."/>
    <s v="BP03"/>
    <s v="Rugtek"/>
    <n v="17"/>
    <s v="Noida"/>
    <x v="7"/>
    <n v="93500"/>
    <s v="PVAR"/>
    <s v="New partner"/>
  </r>
  <r>
    <s v="DL/SS/20-21/1849"/>
    <d v="2021-03-31T00:00:00"/>
    <s v="Peripheral Services"/>
    <s v="BP02"/>
    <s v="Rugtek"/>
    <n v="250"/>
    <s v="Lucknow"/>
    <x v="3"/>
    <n v="562500"/>
    <s v="PVAR"/>
    <s v="Old Partner"/>
  </r>
  <r>
    <s v="DL/SS/20-21/1850"/>
    <d v="2021-03-31T00:00:00"/>
    <s v="Infinity Solutions"/>
    <s v="PS3316e+"/>
    <s v="Posiflex"/>
    <n v="1"/>
    <s v="Jaipur"/>
    <x v="2"/>
    <n v="34650"/>
    <s v="PVAR"/>
    <s v="Old Partner"/>
  </r>
  <r>
    <s v="DL/SS/20-21/1851"/>
    <d v="2021-03-31T00:00:00"/>
    <s v="K.N Computers"/>
    <s v="PS3316e+"/>
    <s v="Posiflex"/>
    <n v="2"/>
    <s v="Jaipur"/>
    <x v="2"/>
    <n v="69300"/>
    <s v="PVAR"/>
    <s v="Old Partner"/>
  </r>
  <r>
    <s v="DL/SS/20-21/1852"/>
    <d v="2021-03-31T00:00:00"/>
    <s v="Touch Infomatics"/>
    <s v="LS 3000R"/>
    <s v="Rugtek"/>
    <n v="5"/>
    <s v="New Delhi"/>
    <x v="0"/>
    <n v="6250"/>
    <s v="NVAR"/>
    <s v="Retail"/>
  </r>
  <r>
    <s v="DL/SS/20-21/1852"/>
    <d v="2021-03-31T00:00:00"/>
    <s v="Touch Infomatics"/>
    <s v="LS 3000R"/>
    <s v="Rugtek"/>
    <n v="1"/>
    <s v="New Delhi"/>
    <x v="0"/>
    <n v="0"/>
    <s v="NVAR"/>
    <s v="Retail"/>
  </r>
  <r>
    <s v="DL/SS/20-21/1854"/>
    <d v="2021-03-31T00:00:00"/>
    <s v="Royal Pos Solutions"/>
    <s v="RP326"/>
    <s v="Rugtek"/>
    <n v="5"/>
    <s v="New Delhi"/>
    <x v="0"/>
    <n v="20500"/>
    <s v="NVAR"/>
    <s v="Retail"/>
  </r>
  <r>
    <s v="DL/SS/20-21/1865"/>
    <d v="2021-03-31T00:00:00"/>
    <s v="S3 Technologies"/>
    <s v="RP326"/>
    <s v="Rugtek"/>
    <n v="5"/>
    <s v="New Delhi"/>
    <x v="0"/>
    <n v="20500"/>
    <s v="PVAR"/>
    <s v="Old Partner"/>
  </r>
  <r>
    <s v="DL/SS/20-21/1865"/>
    <d v="2021-03-31T00:00:00"/>
    <s v="S3 Technologies"/>
    <s v="PS3316e+"/>
    <s v="Posiflex"/>
    <n v="1"/>
    <s v="New Delhi"/>
    <x v="6"/>
    <n v="34650"/>
    <s v="PVAR"/>
    <s v="Old Partner"/>
  </r>
  <r>
    <s v="DL/SS/20-21/1866"/>
    <d v="2021-03-31T00:00:00"/>
    <s v="Inspired Technologies Pvt Ltd"/>
    <s v="PS3316e+"/>
    <s v="Posiflex"/>
    <n v="2"/>
    <s v="New Delhi"/>
    <x v="6"/>
    <n v="69300"/>
    <s v="PVAR"/>
    <s v="Old Partner"/>
  </r>
  <r>
    <s v="DL/SS/20-21/1866"/>
    <d v="2021-03-31T00:00:00"/>
    <s v="Inspired Technologies Pvt Ltd"/>
    <s v="BP03"/>
    <s v="Rugtek"/>
    <n v="30"/>
    <s v="New Delhi"/>
    <x v="0"/>
    <n v="165000"/>
    <s v="PVAR"/>
    <s v="Old Partner"/>
  </r>
  <r>
    <s v="DL/SS/20-21/1866"/>
    <d v="2021-03-31T00:00:00"/>
    <s v="Inspired Technologies Pvt Ltd"/>
    <s v="LS 3000R"/>
    <s v="Rugtek"/>
    <n v="5"/>
    <s v="New Delhi"/>
    <x v="0"/>
    <n v="6250"/>
    <s v="PVAR"/>
    <s v="Old Partner"/>
  </r>
  <r>
    <s v="DL/SS/20-21/1866"/>
    <d v="2021-03-31T00:00:00"/>
    <s v="Inspired Technologies Pvt Ltd"/>
    <s v="LS 3000R"/>
    <s v="Rugtek"/>
    <n v="1"/>
    <s v="New Delhi"/>
    <x v="0"/>
    <n v="0"/>
    <s v="PVAR"/>
    <s v="Old Partner"/>
  </r>
  <r>
    <s v="DL/SS/20-21/1867"/>
    <d v="2021-03-31T00:00:00"/>
    <s v="Inspired Technologies Pvt Ltd"/>
    <s v="XT-4015"/>
    <s v="Posiflex"/>
    <n v="10"/>
    <s v="New Delhi"/>
    <x v="6"/>
    <n v="535000"/>
    <s v="PVAR"/>
    <s v="Old Partner"/>
  </r>
  <r>
    <s v="DL/SS/20-21/1870"/>
    <d v="2021-03-31T00:00:00"/>
    <s v="Kantawala Engineers Pvt. Ltd."/>
    <s v="PS3316e+"/>
    <s v="Posiflex"/>
    <n v="1"/>
    <s v="New Delhi"/>
    <x v="6"/>
    <n v="34650"/>
    <s v="PVAR"/>
    <s v="Old Partner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75">
  <r>
    <s v="PIT20INV00091"/>
    <d v="2021-03-02T00:00:00"/>
    <s v="IJBR212021"/>
    <s v="09.02.2021"/>
    <x v="0"/>
    <s v="Bangalore"/>
    <s v="Delta Electronics India Pvt.Ltd."/>
    <s v="Pipc-07001"/>
    <s v="Others"/>
    <n v="15"/>
    <n v="9700"/>
    <n v="145500"/>
  </r>
  <r>
    <s v="PIT20INV00091"/>
    <d v="2021-03-02T00:00:00"/>
    <s v="IJBR212021"/>
    <s v="09.02.2021"/>
    <x v="0"/>
    <s v="Bangalore"/>
    <s v="Delta Electronics India Pvt.Ltd."/>
    <s v="Prps-07001"/>
    <s v="Others"/>
    <n v="8"/>
    <n v="28500"/>
    <n v="228000"/>
  </r>
  <r>
    <s v="PIT20INV00092"/>
    <d v="2021-03-02T00:00:00"/>
    <s v="Raghav's email dtd: 01.03.2021"/>
    <s v="02.03.2021"/>
    <x v="0"/>
    <s v="Bangalore"/>
    <s v="Versa Networks India Pvt Ltd"/>
    <s v="Pw-4432-j1900"/>
    <s v="Armortec"/>
    <n v="1"/>
    <n v="15880"/>
    <n v="15880"/>
  </r>
  <r>
    <s v="PIT20INV00093"/>
    <d v="2021-03-05T00:00:00"/>
    <s v="PO 181826"/>
    <s v="30.11.2018"/>
    <x v="0"/>
    <s v="Bangalore"/>
    <s v="Alltronix"/>
    <s v="As5-3468"/>
    <s v="Portwell"/>
    <n v="38"/>
    <n v="76000"/>
    <n v="2888000"/>
  </r>
  <r>
    <s v="PIT20INV00094"/>
    <d v="2021-03-08T00:00:00"/>
    <n v="4500012752"/>
    <s v="01.12.2020"/>
    <x v="0"/>
    <s v="Bangalore"/>
    <s v="Nova Integrated System Ltd"/>
    <s v="Ab1-3b15"/>
    <s v="Portwell"/>
    <n v="11"/>
    <n v="0"/>
    <n v="0"/>
  </r>
  <r>
    <s v="PIT20INV00094"/>
    <d v="2021-03-08T00:00:00"/>
    <n v="4500012752"/>
    <s v="01.12.2020"/>
    <x v="0"/>
    <s v="Bangalore"/>
    <s v="Nova Integrated System Ltd"/>
    <s v="Apd-3031"/>
    <s v="Portwell"/>
    <n v="11"/>
    <n v="0"/>
    <n v="0"/>
  </r>
  <r>
    <s v="PIT20INV00094"/>
    <d v="2021-03-08T00:00:00"/>
    <n v="4500012752"/>
    <s v="01.12.2020"/>
    <x v="0"/>
    <s v="Bangalore"/>
    <s v="Nova Integrated System Ltd"/>
    <s v="B7390053"/>
    <s v="Portwell"/>
    <n v="11"/>
    <n v="0"/>
    <n v="0"/>
  </r>
  <r>
    <s v="PIT20INV00094"/>
    <d v="2021-03-08T00:00:00"/>
    <n v="4500012752"/>
    <s v="01.12.2020"/>
    <x v="0"/>
    <s v="Bangalore"/>
    <s v="Nova Integrated System Ltd"/>
    <s v="B786h370"/>
    <s v="Portwell"/>
    <n v="11"/>
    <n v="0"/>
    <n v="0"/>
  </r>
  <r>
    <s v="PIT20INV00094"/>
    <d v="2021-03-08T00:00:00"/>
    <n v="4500012752"/>
    <s v="01.12.2020"/>
    <x v="0"/>
    <s v="Bangalore"/>
    <s v="Nova Integrated System Ltd"/>
    <s v="Copper cooler"/>
    <s v="Others"/>
    <n v="11"/>
    <n v="0"/>
    <n v="0"/>
  </r>
  <r>
    <s v="PIT20INV00094"/>
    <d v="2021-03-08T00:00:00"/>
    <n v="4500012752"/>
    <s v="01.12.2020"/>
    <x v="0"/>
    <s v="Bangalore"/>
    <s v="Nova Integrated System Ltd"/>
    <s v="Ddr3_desktop"/>
    <s v="Others"/>
    <n v="22"/>
    <n v="0"/>
    <n v="0"/>
  </r>
  <r>
    <s v="PIT20INV00094"/>
    <d v="2021-03-08T00:00:00"/>
    <n v="4500012752"/>
    <s v="01.12.2020"/>
    <x v="0"/>
    <s v="Bangalore"/>
    <s v="Nova Integrated System Ltd"/>
    <s v="Gv-n1656oc-4gl"/>
    <s v="Others"/>
    <n v="11"/>
    <n v="0"/>
    <n v="0"/>
  </r>
  <r>
    <s v="PIT20INV00094"/>
    <d v="2021-03-08T00:00:00"/>
    <n v="4500012752"/>
    <s v="01.12.2020"/>
    <x v="0"/>
    <s v="Bangalore"/>
    <s v="Nova Integrated System Ltd"/>
    <s v="Intel core i7"/>
    <s v="Others"/>
    <n v="11"/>
    <n v="0"/>
    <n v="0"/>
  </r>
  <r>
    <s v="PIT20INV00094"/>
    <d v="2021-03-08T00:00:00"/>
    <n v="4500012752"/>
    <s v="01.12.2020"/>
    <x v="0"/>
    <s v="Bangalore"/>
    <s v="Nova Integrated System Ltd"/>
    <s v="Powercable_3pin"/>
    <s v="Others"/>
    <n v="11"/>
    <n v="0"/>
    <n v="0"/>
  </r>
  <r>
    <s v="PIT20INV00094"/>
    <d v="2021-03-08T00:00:00"/>
    <n v="4500012752"/>
    <s v="01.12.2020"/>
    <x v="0"/>
    <s v="Bangalore"/>
    <s v="Nova Integrated System Ltd"/>
    <s v="Ssd_120gb"/>
    <s v="Others"/>
    <n v="11"/>
    <n v="0"/>
    <n v="0"/>
  </r>
  <r>
    <s v="PIT20INV00094"/>
    <d v="2021-03-08T00:00:00"/>
    <n v="4500012752"/>
    <s v="01.12.2020"/>
    <x v="0"/>
    <s v="Bangalore"/>
    <s v="Nova Integrated System Ltd"/>
    <s v="Aca-3154"/>
    <s v="Portwell"/>
    <n v="11"/>
    <n v="90300"/>
    <n v="993300"/>
  </r>
  <r>
    <s v="PIT20INV00095"/>
    <d v="2021-03-09T00:00:00"/>
    <n v="4500012752"/>
    <s v="01.12.2020"/>
    <x v="0"/>
    <s v="Bangalore"/>
    <s v="Nova Integrated System Ltd"/>
    <s v="Aa1-3146"/>
    <s v="Portwell"/>
    <n v="6"/>
    <n v="0"/>
    <n v="0"/>
  </r>
  <r>
    <s v="PIT20INV00095"/>
    <d v="2021-03-09T00:00:00"/>
    <n v="4500012752"/>
    <s v="01.12.2020"/>
    <x v="0"/>
    <s v="Bangalore"/>
    <s v="Nova Integrated System Ltd"/>
    <s v="Ab1-3955"/>
    <s v="Portwell"/>
    <n v="6"/>
    <n v="0"/>
    <n v="0"/>
  </r>
  <r>
    <s v="PIT20INV00095"/>
    <d v="2021-03-09T00:00:00"/>
    <n v="4500012752"/>
    <s v="01.12.2020"/>
    <x v="0"/>
    <s v="Bangalore"/>
    <s v="Nova Integrated System Ltd"/>
    <s v="Apd-3031"/>
    <s v="Portwell"/>
    <n v="6"/>
    <n v="0"/>
    <n v="0"/>
  </r>
  <r>
    <s v="PIT20INV00095"/>
    <d v="2021-03-09T00:00:00"/>
    <n v="4500012752"/>
    <s v="01.12.2020"/>
    <x v="0"/>
    <s v="Bangalore"/>
    <s v="Nova Integrated System Ltd"/>
    <s v="B7390053"/>
    <s v="Portwell"/>
    <n v="6"/>
    <n v="0"/>
    <n v="0"/>
  </r>
  <r>
    <s v="PIT20INV00095"/>
    <d v="2021-03-09T00:00:00"/>
    <n v="4500012752"/>
    <s v="01.12.2020"/>
    <x v="0"/>
    <s v="Bangalore"/>
    <s v="Nova Integrated System Ltd"/>
    <s v="B786h370"/>
    <s v="Portwell"/>
    <n v="6"/>
    <n v="0"/>
    <n v="0"/>
  </r>
  <r>
    <s v="PIT20INV00095"/>
    <d v="2021-03-09T00:00:00"/>
    <n v="4500012752"/>
    <s v="01.12.2020"/>
    <x v="0"/>
    <s v="Bangalore"/>
    <s v="Nova Integrated System Ltd"/>
    <s v="Conversion bracket_hdd"/>
    <s v="Others"/>
    <n v="6"/>
    <n v="0"/>
    <n v="0"/>
  </r>
  <r>
    <s v="PIT20INV00095"/>
    <d v="2021-03-09T00:00:00"/>
    <n v="4500012752"/>
    <s v="01.12.2020"/>
    <x v="0"/>
    <s v="Bangalore"/>
    <s v="Nova Integrated System Ltd"/>
    <s v="Copper cooler"/>
    <s v="Others"/>
    <n v="6"/>
    <n v="0"/>
    <n v="0"/>
  </r>
  <r>
    <s v="PIT20INV00095"/>
    <d v="2021-03-09T00:00:00"/>
    <n v="4500012752"/>
    <s v="01.12.2020"/>
    <x v="0"/>
    <s v="Bangalore"/>
    <s v="Nova Integrated System Ltd"/>
    <s v="Ddr3_desktop"/>
    <s v="Others"/>
    <n v="12"/>
    <n v="0"/>
    <n v="0"/>
  </r>
  <r>
    <s v="PIT20INV00095"/>
    <d v="2021-03-09T00:00:00"/>
    <n v="4500012752"/>
    <s v="01.12.2020"/>
    <x v="0"/>
    <s v="Bangalore"/>
    <s v="Nova Integrated System Ltd"/>
    <s v="Intel core i7"/>
    <s v="Others"/>
    <n v="6"/>
    <n v="0"/>
    <n v="0"/>
  </r>
  <r>
    <s v="PIT20INV00095"/>
    <d v="2021-03-09T00:00:00"/>
    <n v="4500012752"/>
    <s v="01.12.2020"/>
    <x v="0"/>
    <s v="Bangalore"/>
    <s v="Nova Integrated System Ltd"/>
    <s v="Powercable_3pin"/>
    <s v="Others"/>
    <n v="6"/>
    <n v="0"/>
    <n v="0"/>
  </r>
  <r>
    <s v="PIT20INV00095"/>
    <d v="2021-03-09T00:00:00"/>
    <n v="4500012752"/>
    <s v="01.12.2020"/>
    <x v="0"/>
    <s v="Bangalore"/>
    <s v="Nova Integrated System Ltd"/>
    <s v="Ssd_512gb"/>
    <s v="Others"/>
    <n v="6"/>
    <n v="0"/>
    <n v="0"/>
  </r>
  <r>
    <s v="PIT20INV00095"/>
    <d v="2021-03-09T00:00:00"/>
    <n v="4500012752"/>
    <s v="01.12.2020"/>
    <x v="0"/>
    <s v="Bangalore"/>
    <s v="Nova Integrated System Ltd"/>
    <s v="Ac1-3025"/>
    <s v="Portwell"/>
    <n v="6"/>
    <n v="89700"/>
    <n v="538200"/>
  </r>
  <r>
    <s v="PIT20INV00096"/>
    <d v="2021-03-16T00:00:00"/>
    <s v="DHEE/C210007/FY21/19"/>
    <s v="24.02.2021"/>
    <x v="0"/>
    <s v="Bangalore"/>
    <s v="Dhee Automation Pvt Ltd"/>
    <s v="Ddr4_desktop"/>
    <s v="Others"/>
    <n v="3"/>
    <n v="0"/>
    <n v="0"/>
  </r>
  <r>
    <s v="PIT20INV00096"/>
    <d v="2021-03-16T00:00:00"/>
    <s v="DHEE/C210007/FY21/19"/>
    <s v="24.02.2021"/>
    <x v="0"/>
    <s v="Bangalore"/>
    <s v="Dhee Automation Pvt Ltd"/>
    <s v="Dvd writer"/>
    <s v="Others"/>
    <n v="3"/>
    <n v="0"/>
    <n v="0"/>
  </r>
  <r>
    <s v="PIT20INV00096"/>
    <d v="2021-03-16T00:00:00"/>
    <s v="DHEE/C210007/FY21/19"/>
    <s v="24.02.2021"/>
    <x v="0"/>
    <s v="Bangalore"/>
    <s v="Dhee Automation Pvt Ltd"/>
    <s v="Fsp400-60ghc"/>
    <s v="Portwell"/>
    <n v="3"/>
    <n v="0"/>
    <n v="0"/>
  </r>
  <r>
    <s v="PIT20INV00096"/>
    <d v="2021-03-16T00:00:00"/>
    <s v="DHEE/C210007/FY21/19"/>
    <s v="24.02.2021"/>
    <x v="0"/>
    <s v="Bangalore"/>
    <s v="Dhee Automation Pvt Ltd"/>
    <s v="Hdd_3.5&quot;_sata desktop"/>
    <s v="Others"/>
    <n v="3"/>
    <n v="0"/>
    <n v="0"/>
  </r>
  <r>
    <s v="PIT20INV00096"/>
    <d v="2021-03-16T00:00:00"/>
    <s v="DHEE/C210007/FY21/19"/>
    <s v="24.02.2021"/>
    <x v="0"/>
    <s v="Bangalore"/>
    <s v="Dhee Automation Pvt Ltd"/>
    <s v="Intel core i3 8100"/>
    <s v="Others"/>
    <n v="3"/>
    <n v="0"/>
    <n v="0"/>
  </r>
  <r>
    <s v="PIT20INV00096"/>
    <d v="2021-03-16T00:00:00"/>
    <s v="DHEE/C210007/FY21/19"/>
    <s v="24.02.2021"/>
    <x v="0"/>
    <s v="Bangalore"/>
    <s v="Dhee Automation Pvt Ltd"/>
    <s v="Pmit-02004"/>
    <s v="Armortec"/>
    <n v="3"/>
    <n v="0"/>
    <n v="0"/>
  </r>
  <r>
    <s v="PIT20INV00096"/>
    <d v="2021-03-16T00:00:00"/>
    <s v="DHEE/C210007/FY21/19"/>
    <s v="24.02.2021"/>
    <x v="0"/>
    <s v="Bangalore"/>
    <s v="Dhee Automation Pvt Ltd"/>
    <s v="Powercable_3pin"/>
    <s v="Others"/>
    <n v="3"/>
    <n v="0"/>
    <n v="0"/>
  </r>
  <r>
    <s v="PIT20INV00096"/>
    <d v="2021-03-16T00:00:00"/>
    <s v="DHEE/C210007/FY21/19"/>
    <s v="24.02.2021"/>
    <x v="0"/>
    <s v="Bangalore"/>
    <s v="Dhee Automation Pvt Ltd"/>
    <s v="Windows 10"/>
    <s v="Others"/>
    <n v="3"/>
    <n v="0"/>
    <n v="0"/>
  </r>
  <r>
    <s v="PIT20INV00096"/>
    <d v="2021-03-16T00:00:00"/>
    <s v="DHEE/C210007/FY21/19"/>
    <s v="24.02.2021"/>
    <x v="0"/>
    <s v="Bangalore"/>
    <s v="Dhee Automation Pvt Ltd"/>
    <s v="Top4508e"/>
    <s v="Toploong"/>
    <n v="3"/>
    <n v="49000"/>
    <n v="147000"/>
  </r>
  <r>
    <s v="PIT20INV00097"/>
    <d v="2021-03-17T00:00:00"/>
    <s v="Manoj Email dtd:26.02.2020"/>
    <s v="02.03.2021"/>
    <x v="0"/>
    <s v="Bangalore"/>
    <s v="Versa Networks India Pvt Ltd"/>
    <s v="Service charges"/>
    <s v="Others"/>
    <n v="14"/>
    <n v="4500"/>
    <n v="63000"/>
  </r>
  <r>
    <s v="PIT20INV00098"/>
    <d v="2021-03-17T00:00:00"/>
    <n v="4500012752"/>
    <s v="01.12.2020"/>
    <x v="0"/>
    <s v="Bangalore"/>
    <s v="Nova Integrated System Ltd"/>
    <s v="Aa1-3146"/>
    <s v="Portwell"/>
    <n v="1"/>
    <n v="0"/>
    <n v="0"/>
  </r>
  <r>
    <s v="PIT20INV00098"/>
    <d v="2021-03-17T00:00:00"/>
    <n v="4500012752"/>
    <s v="01.12.2020"/>
    <x v="0"/>
    <s v="Bangalore"/>
    <s v="Nova Integrated System Ltd"/>
    <s v="Ab1-3955"/>
    <s v="Portwell"/>
    <n v="1"/>
    <n v="0"/>
    <n v="0"/>
  </r>
  <r>
    <s v="PIT20INV00098"/>
    <d v="2021-03-17T00:00:00"/>
    <n v="4500012752"/>
    <s v="01.12.2020"/>
    <x v="0"/>
    <s v="Bangalore"/>
    <s v="Nova Integrated System Ltd"/>
    <s v="Apd-3030"/>
    <s v="Portwell"/>
    <n v="1"/>
    <n v="0"/>
    <n v="0"/>
  </r>
  <r>
    <s v="PIT20INV00098"/>
    <d v="2021-03-17T00:00:00"/>
    <n v="4500012752"/>
    <s v="01.12.2020"/>
    <x v="0"/>
    <s v="Bangalore"/>
    <s v="Nova Integrated System Ltd"/>
    <s v="B7390053"/>
    <s v="Portwell"/>
    <n v="1"/>
    <n v="0"/>
    <n v="0"/>
  </r>
  <r>
    <s v="PIT20INV00098"/>
    <d v="2021-03-17T00:00:00"/>
    <n v="4500012752"/>
    <s v="01.12.2020"/>
    <x v="0"/>
    <s v="Bangalore"/>
    <s v="Nova Integrated System Ltd"/>
    <s v="B786h370"/>
    <s v="Portwell"/>
    <n v="1"/>
    <n v="0"/>
    <n v="0"/>
  </r>
  <r>
    <s v="PIT20INV00098"/>
    <d v="2021-03-17T00:00:00"/>
    <n v="4500012752"/>
    <s v="01.12.2020"/>
    <x v="0"/>
    <s v="Bangalore"/>
    <s v="Nova Integrated System Ltd"/>
    <s v="Conversion bracket_hdd"/>
    <s v="Others"/>
    <n v="1"/>
    <n v="0"/>
    <n v="0"/>
  </r>
  <r>
    <s v="PIT20INV00098"/>
    <d v="2021-03-17T00:00:00"/>
    <n v="4500012752"/>
    <s v="01.12.2020"/>
    <x v="0"/>
    <s v="Bangalore"/>
    <s v="Nova Integrated System Ltd"/>
    <s v="Copper cooler"/>
    <s v="Others"/>
    <n v="1"/>
    <n v="0"/>
    <n v="0"/>
  </r>
  <r>
    <s v="PIT20INV00098"/>
    <d v="2021-03-17T00:00:00"/>
    <n v="4500012752"/>
    <s v="01.12.2020"/>
    <x v="0"/>
    <s v="Bangalore"/>
    <s v="Nova Integrated System Ltd"/>
    <s v="Ddr3_desktop"/>
    <s v="Others"/>
    <n v="2"/>
    <n v="0"/>
    <n v="0"/>
  </r>
  <r>
    <s v="PIT20INV00098"/>
    <d v="2021-03-17T00:00:00"/>
    <n v="4500012752"/>
    <s v="01.12.2020"/>
    <x v="0"/>
    <s v="Bangalore"/>
    <s v="Nova Integrated System Ltd"/>
    <s v="Intel core i7"/>
    <s v="Others"/>
    <n v="1"/>
    <n v="0"/>
    <n v="0"/>
  </r>
  <r>
    <s v="PIT20INV00098"/>
    <d v="2021-03-17T00:00:00"/>
    <n v="4500012752"/>
    <s v="01.12.2020"/>
    <x v="0"/>
    <s v="Bangalore"/>
    <s v="Nova Integrated System Ltd"/>
    <s v="Powercable_3pin"/>
    <s v="Others"/>
    <n v="1"/>
    <n v="0"/>
    <n v="0"/>
  </r>
  <r>
    <s v="PIT20INV00098"/>
    <d v="2021-03-17T00:00:00"/>
    <n v="4500012752"/>
    <s v="01.12.2020"/>
    <x v="0"/>
    <s v="Bangalore"/>
    <s v="Nova Integrated System Ltd"/>
    <s v="Ssd_512gb"/>
    <s v="Others"/>
    <n v="1"/>
    <n v="0"/>
    <n v="0"/>
  </r>
  <r>
    <s v="PIT20INV00098"/>
    <d v="2021-03-17T00:00:00"/>
    <n v="4500012752"/>
    <s v="01.12.2020"/>
    <x v="0"/>
    <s v="Bangalore"/>
    <s v="Nova Integrated System Ltd"/>
    <s v="Ac1-3025"/>
    <s v="Portwell"/>
    <n v="1"/>
    <n v="89700"/>
    <n v="89700"/>
  </r>
  <r>
    <s v="PIT20INV00099"/>
    <d v="2021-03-17T00:00:00"/>
    <s v="Email approval / Sunil Veena"/>
    <s v="27.01.2021"/>
    <x v="0"/>
    <s v="Bangalore"/>
    <s v="Think Circuit Technologies Pvt Ltd"/>
    <s v="Psmc-c301"/>
    <s v="Portwell"/>
    <n v="1"/>
    <n v="12700"/>
    <n v="12700"/>
  </r>
  <r>
    <s v="PIT20INV00099"/>
    <d v="2021-03-17T00:00:00"/>
    <s v="Email approval / Sunil Veena"/>
    <s v="27.01.2021"/>
    <x v="0"/>
    <s v="Bangalore"/>
    <s v="Think Circuit Technologies Pvt Ltd"/>
    <s v="Service item"/>
    <s v="Others"/>
    <n v="1"/>
    <n v="14000"/>
    <n v="14000"/>
  </r>
  <r>
    <s v="PIT20INV00100"/>
    <d v="2021-03-20T00:00:00"/>
    <s v="IJBR212021"/>
    <s v="09.02.2021"/>
    <x v="0"/>
    <s v="Bangalore"/>
    <s v="Delta Electronics India Pvt.Ltd."/>
    <s v="Robo-8114vg2ar-q370"/>
    <s v="Portwell"/>
    <n v="15"/>
    <n v="26500"/>
    <n v="397500"/>
  </r>
  <r>
    <s v="PIT20INV00101"/>
    <d v="2021-03-20T00:00:00"/>
    <s v="IJBR212049"/>
    <s v="19.02.2021"/>
    <x v="0"/>
    <s v="Bangalore"/>
    <s v="Delta Electronics India Pvt.Ltd."/>
    <s v="Ab1-3j28"/>
    <s v="Portwell"/>
    <n v="2"/>
    <n v="26500"/>
    <n v="53000"/>
  </r>
  <r>
    <s v="PIT20INV00102"/>
    <d v="2021-03-20T00:00:00"/>
    <n v="4100029240"/>
    <s v="27.01.2021"/>
    <x v="0"/>
    <s v="Bangalore"/>
    <s v="Medha Servo"/>
    <s v="Ab1-3e32"/>
    <s v="Portwell"/>
    <n v="76"/>
    <n v="25607"/>
    <n v="1946132"/>
  </r>
  <r>
    <s v="PIT20INV00103"/>
    <d v="2021-03-22T00:00:00"/>
    <s v="PO-00027"/>
    <s v="11.02.2021"/>
    <x v="0"/>
    <s v="Bangalore"/>
    <s v="Auto-Id Tech Solutions Pvt Ltd"/>
    <s v="Ddr3_desktop"/>
    <s v="Others"/>
    <n v="15"/>
    <n v="0"/>
    <n v="0"/>
  </r>
  <r>
    <s v="PIT20INV00103"/>
    <d v="2021-03-22T00:00:00"/>
    <s v="PO-00027"/>
    <s v="11.02.2021"/>
    <x v="0"/>
    <s v="Bangalore"/>
    <s v="Auto-Id Tech Solutions Pvt Ltd"/>
    <s v="I5-processor"/>
    <s v="Others"/>
    <n v="15"/>
    <n v="0"/>
    <n v="0"/>
  </r>
  <r>
    <s v="PIT20INV00103"/>
    <d v="2021-03-22T00:00:00"/>
    <s v="PO-00027"/>
    <s v="11.02.2021"/>
    <x v="0"/>
    <s v="Bangalore"/>
    <s v="Auto-Id Tech Solutions Pvt Ltd"/>
    <s v="Pw-ath61-jt"/>
    <s v="Others"/>
    <n v="15"/>
    <n v="24500"/>
    <n v="367500"/>
  </r>
  <r>
    <s v="PIT20INV00104"/>
    <d v="2021-03-27T00:00:00"/>
    <s v=" PO 202101685"/>
    <s v="01.01.2021"/>
    <x v="0"/>
    <s v="Bangalore"/>
    <s v="Alltronix"/>
    <s v="Copper cooler"/>
    <s v="Others"/>
    <n v="11"/>
    <n v="0"/>
    <n v="0"/>
  </r>
  <r>
    <s v="PIT20INV00104"/>
    <d v="2021-03-27T00:00:00"/>
    <s v=" PO 202101685"/>
    <s v="01.01.2021"/>
    <x v="0"/>
    <s v="Bangalore"/>
    <s v="Alltronix"/>
    <s v="Ddr4_desktop"/>
    <s v="Others"/>
    <n v="11"/>
    <n v="0"/>
    <n v="0"/>
  </r>
  <r>
    <s v="PIT20INV00104"/>
    <d v="2021-03-27T00:00:00"/>
    <s v=" PO 202101685"/>
    <s v="01.01.2021"/>
    <x v="0"/>
    <s v="Bangalore"/>
    <s v="Alltronix"/>
    <s v="Dvd writer"/>
    <s v="Others"/>
    <n v="11"/>
    <n v="0"/>
    <n v="0"/>
  </r>
  <r>
    <s v="PIT20INV00104"/>
    <d v="2021-03-27T00:00:00"/>
    <s v=" PO 202101685"/>
    <s v="01.01.2021"/>
    <x v="0"/>
    <s v="Bangalore"/>
    <s v="Alltronix"/>
    <s v="Fsp400-60ghc"/>
    <s v="Portwell"/>
    <n v="11"/>
    <n v="0"/>
    <n v="0"/>
  </r>
  <r>
    <s v="PIT20INV00104"/>
    <d v="2021-03-27T00:00:00"/>
    <s v=" PO 202101685"/>
    <s v="01.01.2021"/>
    <x v="0"/>
    <s v="Bangalore"/>
    <s v="Alltronix"/>
    <s v="Hdd_3.5&quot;_sata desktop"/>
    <s v="Others"/>
    <n v="11"/>
    <n v="0"/>
    <n v="0"/>
  </r>
  <r>
    <s v="PIT20INV00104"/>
    <d v="2021-03-27T00:00:00"/>
    <s v=" PO 202101685"/>
    <s v="01.01.2021"/>
    <x v="0"/>
    <s v="Bangalore"/>
    <s v="Alltronix"/>
    <s v="Intel core i3 8100"/>
    <s v="Others"/>
    <n v="11"/>
    <n v="0"/>
    <n v="0"/>
  </r>
  <r>
    <s v="PIT20INV00104"/>
    <d v="2021-03-27T00:00:00"/>
    <s v=" PO 202101685"/>
    <s v="01.01.2021"/>
    <x v="0"/>
    <s v="Bangalore"/>
    <s v="Alltronix"/>
    <s v="Powercable_3pin"/>
    <s v="Others"/>
    <n v="11"/>
    <n v="0"/>
    <n v="0"/>
  </r>
  <r>
    <s v="PIT20INV00104"/>
    <d v="2021-03-27T00:00:00"/>
    <s v=" PO 202101685"/>
    <s v="01.01.2021"/>
    <x v="0"/>
    <s v="Bangalore"/>
    <s v="Alltronix"/>
    <s v="Pw-matxh310-jt"/>
    <s v="Jetway"/>
    <n v="11"/>
    <n v="0"/>
    <n v="0"/>
  </r>
  <r>
    <s v="PIT20INV00104"/>
    <d v="2021-03-27T00:00:00"/>
    <s v=" PO 202101685"/>
    <s v="01.01.2021"/>
    <x v="0"/>
    <s v="Bangalore"/>
    <s v="Alltronix"/>
    <s v="Piron-4508"/>
    <s v="Toploong"/>
    <n v="11"/>
    <n v="33900"/>
    <n v="372900"/>
  </r>
  <r>
    <s v="PIT20INV00105"/>
    <d v="2021-03-27T00:00:00"/>
    <s v=" PO 202101737"/>
    <s v="07.01.2021"/>
    <x v="0"/>
    <s v="Bangalore"/>
    <s v="Alltronix"/>
    <s v="Windows 10"/>
    <s v="Others"/>
    <n v="171"/>
    <n v="8500"/>
    <n v="1453500"/>
  </r>
  <r>
    <s v="PIT20INV00106"/>
    <d v="2021-03-27T00:00:00"/>
    <s v="PO 202101685"/>
    <s v="04.01.2021"/>
    <x v="0"/>
    <s v="Bangalore"/>
    <s v="Alltronix"/>
    <s v="Cooler"/>
    <s v="Jetway"/>
    <n v="160"/>
    <n v="0"/>
    <n v="0"/>
  </r>
  <r>
    <s v="PIT20INV00106"/>
    <d v="2021-03-27T00:00:00"/>
    <s v="PO 202101685"/>
    <s v="04.01.2021"/>
    <x v="0"/>
    <s v="Bangalore"/>
    <s v="Alltronix"/>
    <s v="Ddr4_desktop"/>
    <s v="Others"/>
    <n v="160"/>
    <n v="0"/>
    <n v="0"/>
  </r>
  <r>
    <s v="PIT20INV00106"/>
    <d v="2021-03-27T00:00:00"/>
    <s v="PO 202101685"/>
    <s v="04.01.2021"/>
    <x v="0"/>
    <s v="Bangalore"/>
    <s v="Alltronix"/>
    <s v="Dvd writer"/>
    <s v="Others"/>
    <n v="160"/>
    <n v="0"/>
    <n v="0"/>
  </r>
  <r>
    <s v="PIT20INV00106"/>
    <d v="2021-03-27T00:00:00"/>
    <s v="PO 202101685"/>
    <s v="04.01.2021"/>
    <x v="0"/>
    <s v="Bangalore"/>
    <s v="Alltronix"/>
    <s v="Fsp400-60ghc"/>
    <s v="Portwell"/>
    <n v="160"/>
    <n v="0"/>
    <n v="0"/>
  </r>
  <r>
    <s v="PIT20INV00106"/>
    <d v="2021-03-27T00:00:00"/>
    <s v="PO 202101685"/>
    <s v="04.01.2021"/>
    <x v="0"/>
    <s v="Bangalore"/>
    <s v="Alltronix"/>
    <s v="Hdd_3.5&quot;_sata desktop"/>
    <s v="Others"/>
    <n v="160"/>
    <n v="0"/>
    <n v="0"/>
  </r>
  <r>
    <s v="PIT20INV00106"/>
    <d v="2021-03-27T00:00:00"/>
    <s v="PO 202101685"/>
    <s v="04.01.2021"/>
    <x v="0"/>
    <s v="Bangalore"/>
    <s v="Alltronix"/>
    <s v="Powercable_3pin"/>
    <s v="Others"/>
    <n v="160"/>
    <n v="0"/>
    <n v="0"/>
  </r>
  <r>
    <s v="PIT20INV00106"/>
    <d v="2021-03-27T00:00:00"/>
    <s v="PO 202101685"/>
    <s v="04.01.2021"/>
    <x v="0"/>
    <s v="Bangalore"/>
    <s v="Alltronix"/>
    <s v="Pw-matxh310-jt"/>
    <s v="Jetway"/>
    <n v="160"/>
    <n v="0"/>
    <n v="0"/>
  </r>
  <r>
    <s v="PIT20INV00106"/>
    <d v="2021-03-27T00:00:00"/>
    <s v="PO 202101685"/>
    <s v="04.01.2021"/>
    <x v="0"/>
    <s v="Bangalore"/>
    <s v="Alltronix"/>
    <s v="Piron-4508"/>
    <s v="Toploong"/>
    <n v="160"/>
    <n v="24600"/>
    <n v="393600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73">
  <r>
    <s v="QB20INV1273"/>
    <d v="2021-03-01T00:00:00"/>
    <s v="Mail Confirmation"/>
    <d v="2021-03-01T00:00:00"/>
    <x v="0"/>
    <s v="Bihar"/>
    <s v="Chai Sutta Bar Trading Pvt Ltd"/>
    <s v="3&quot;x18 mtrs thermal roll"/>
    <s v="Others"/>
    <n v="150"/>
    <n v="0"/>
    <n v="0"/>
    <s v="End Customer"/>
  </r>
  <r>
    <s v="QB20INV1273"/>
    <d v="2021-03-01T00:00:00"/>
    <s v="Mail Confirmation"/>
    <d v="2021-03-01T00:00:00"/>
    <x v="0"/>
    <s v="Bihar"/>
    <s v="Chai Sutta Bar Trading Pvt Ltd"/>
    <s v="Customized  software"/>
    <s v="Others"/>
    <n v="1"/>
    <n v="4500"/>
    <n v="4500"/>
    <s v="End Customer"/>
  </r>
  <r>
    <s v="QB20INV1273"/>
    <d v="2021-03-01T00:00:00"/>
    <s v="Mail Confirmation"/>
    <d v="2021-03-01T00:00:00"/>
    <x v="0"/>
    <s v="Bihar"/>
    <s v="Chai Sutta Bar Trading Pvt Ltd"/>
    <s v="Rp326"/>
    <s v="Rugtek"/>
    <n v="1"/>
    <n v="6000"/>
    <n v="6000"/>
    <s v="End Customer"/>
  </r>
  <r>
    <s v="QB20INV1273"/>
    <d v="2021-03-01T00:00:00"/>
    <s v="Mail Confirmation"/>
    <d v="2021-03-01T00:00:00"/>
    <x v="0"/>
    <s v="Bihar"/>
    <s v="Chai Sutta Bar Trading Pvt Ltd"/>
    <s v="Gc-076"/>
    <s v="Eazee"/>
    <n v="1"/>
    <n v="18313.560000000001"/>
    <n v="18313.560000000001"/>
    <s v="End Customer"/>
  </r>
  <r>
    <s v="QB20INV1274"/>
    <d v="2021-03-01T00:00:00"/>
    <s v="Mail Confirmation"/>
    <d v="2021-02-26T00:00:00"/>
    <x v="1"/>
    <s v="Punjab "/>
    <s v="Suraj Refreshment"/>
    <s v="Customized  software"/>
    <s v="Others"/>
    <n v="1"/>
    <n v="4500"/>
    <n v="4500"/>
    <s v="End Customer"/>
  </r>
  <r>
    <s v="QB20INV1274"/>
    <d v="2021-03-01T00:00:00"/>
    <s v="Mail Confirmation"/>
    <d v="2021-02-26T00:00:00"/>
    <x v="1"/>
    <s v="Punjab "/>
    <s v="Suraj Refreshment"/>
    <s v="Rp326"/>
    <s v="Rugtek"/>
    <n v="1"/>
    <n v="8000"/>
    <n v="8000"/>
    <s v="End Customer"/>
  </r>
  <r>
    <s v="QB20INV1274"/>
    <d v="2021-03-01T00:00:00"/>
    <s v="Mail Confirmation"/>
    <d v="2021-02-26T00:00:00"/>
    <x v="1"/>
    <s v="Punjab "/>
    <s v="Suraj Refreshment"/>
    <s v="Hs-2414a-3a"/>
    <s v="posiflex"/>
    <n v="1"/>
    <n v="33500"/>
    <n v="33500"/>
    <s v="End Customer"/>
  </r>
  <r>
    <s v="QB20INV1275"/>
    <d v="2021-03-02T00:00:00"/>
    <s v="I8-04713568"/>
    <d v="2020-12-18T00:00:00"/>
    <x v="2"/>
    <s v="Gurgaon"/>
    <s v="Amazon Seller Services Private Limited"/>
    <s v="Cbl-500-300-s00"/>
    <s v="Metrologic"/>
    <n v="200"/>
    <n v="713"/>
    <n v="142600"/>
    <s v="End Customer"/>
  </r>
  <r>
    <s v="QB20INV1276"/>
    <d v="2021-03-02T00:00:00"/>
    <s v="PO2114514152"/>
    <d v="2021-02-12T00:00:00"/>
    <x v="2"/>
    <s v="West Bengal"/>
    <s v="Flipkart India Private Limited"/>
    <s v="Service item"/>
    <s v="Others"/>
    <n v="1"/>
    <n v="1670"/>
    <n v="1670"/>
    <s v="End Customer"/>
  </r>
  <r>
    <s v="QB20INV1277"/>
    <d v="2021-03-02T00:00:00"/>
    <s v="PO2114514139"/>
    <d v="2021-02-12T00:00:00"/>
    <x v="2"/>
    <s v="Gujarat"/>
    <s v="Flipkart India Private Limited"/>
    <s v="Service charges"/>
    <s v="Others"/>
    <n v="1"/>
    <n v="900"/>
    <n v="900"/>
    <s v="End Customer"/>
  </r>
  <r>
    <s v="QB20INV1277"/>
    <d v="2021-03-02T00:00:00"/>
    <s v="PO2114514139"/>
    <d v="2021-02-12T00:00:00"/>
    <x v="2"/>
    <s v="Gujarat"/>
    <s v="Flipkart India Private Limited"/>
    <s v="Service item"/>
    <s v="Others"/>
    <n v="1"/>
    <n v="9678"/>
    <n v="9678"/>
    <s v="End Customer"/>
  </r>
  <r>
    <s v="QB20INV1278"/>
    <d v="2021-03-02T00:00:00"/>
    <s v="Mail Confirmation"/>
    <d v="2021-03-02T00:00:00"/>
    <x v="1"/>
    <s v="Noida"/>
    <s v="Bon-Bon Bakery"/>
    <s v="Customized  software"/>
    <s v="Others"/>
    <n v="1"/>
    <n v="4500"/>
    <n v="4500"/>
    <s v="End Customer"/>
  </r>
  <r>
    <s v="QB20INV1278"/>
    <d v="2021-03-02T00:00:00"/>
    <s v="Mail Confirmation"/>
    <d v="2021-03-02T00:00:00"/>
    <x v="1"/>
    <s v="Noida"/>
    <s v="Bon-Bon Bakery"/>
    <s v="Hs-2414a-3a"/>
    <s v="posiflex"/>
    <n v="1"/>
    <n v="30246"/>
    <n v="30246"/>
    <s v="End Customer"/>
  </r>
  <r>
    <s v="QB20INV1279"/>
    <d v="2021-03-02T00:00:00"/>
    <s v="PO2114514138"/>
    <d v="2021-02-12T00:00:00"/>
    <x v="2"/>
    <s v="Chennai"/>
    <s v="Flipkart India Private Limited"/>
    <s v="Service item"/>
    <s v="Others"/>
    <n v="8"/>
    <n v="18"/>
    <n v="144"/>
    <s v="End Customer"/>
  </r>
  <r>
    <s v="QB20INV1279"/>
    <d v="2021-03-02T00:00:00"/>
    <s v="PO2114514138"/>
    <d v="2021-02-12T00:00:00"/>
    <x v="2"/>
    <s v="Chennai"/>
    <s v="Flipkart India Private Limited"/>
    <s v="Service item"/>
    <s v="Others"/>
    <n v="4"/>
    <n v="41"/>
    <n v="164"/>
    <s v="End Customer"/>
  </r>
  <r>
    <s v="QB20INV1279"/>
    <d v="2021-03-02T00:00:00"/>
    <s v="PO2114514138"/>
    <d v="2021-02-12T00:00:00"/>
    <x v="2"/>
    <s v="Chennai"/>
    <s v="Flipkart India Private Limited"/>
    <s v="Service item"/>
    <s v="Others"/>
    <n v="1"/>
    <n v="90"/>
    <n v="90"/>
    <s v="End Customer"/>
  </r>
  <r>
    <s v="QB20INV1279"/>
    <d v="2021-03-02T00:00:00"/>
    <s v="PO2114514138"/>
    <d v="2021-02-12T00:00:00"/>
    <x v="2"/>
    <s v="Chennai"/>
    <s v="Flipkart India Private Limited"/>
    <s v="Service item"/>
    <s v="Others"/>
    <n v="1"/>
    <n v="94"/>
    <n v="94"/>
    <s v="End Customer"/>
  </r>
  <r>
    <s v="QB20INV1279"/>
    <d v="2021-03-02T00:00:00"/>
    <s v="PO2114514138"/>
    <d v="2021-02-12T00:00:00"/>
    <x v="2"/>
    <s v="Chennai"/>
    <s v="Flipkart India Private Limited"/>
    <s v="Service item"/>
    <s v="Others"/>
    <n v="1"/>
    <n v="104"/>
    <n v="104"/>
    <s v="End Customer"/>
  </r>
  <r>
    <s v="QB20INV1279"/>
    <d v="2021-03-02T00:00:00"/>
    <s v="PO2114514138"/>
    <d v="2021-02-12T00:00:00"/>
    <x v="2"/>
    <s v="Chennai"/>
    <s v="Flipkart India Private Limited"/>
    <s v="Service charges"/>
    <s v="Others"/>
    <n v="18"/>
    <n v="200"/>
    <n v="3600"/>
    <s v="End Customer"/>
  </r>
  <r>
    <s v="QB20INV1279"/>
    <d v="2021-03-02T00:00:00"/>
    <s v="PO2114514138"/>
    <d v="2021-02-12T00:00:00"/>
    <x v="2"/>
    <s v="Chennai"/>
    <s v="Flipkart India Private Limited"/>
    <s v="Service item"/>
    <s v="Others"/>
    <n v="1"/>
    <n v="239"/>
    <n v="239"/>
    <s v="End Customer"/>
  </r>
  <r>
    <s v="QB20INV1279"/>
    <d v="2021-03-02T00:00:00"/>
    <s v="PO2114514138"/>
    <d v="2021-02-12T00:00:00"/>
    <x v="2"/>
    <s v="Chennai"/>
    <s v="Flipkart India Private Limited"/>
    <s v="Service item"/>
    <s v="Others"/>
    <n v="4"/>
    <n v="366"/>
    <n v="1464"/>
    <s v="End Customer"/>
  </r>
  <r>
    <s v="QB20INV1279"/>
    <d v="2021-03-02T00:00:00"/>
    <s v="PO2114514138"/>
    <d v="2021-02-12T00:00:00"/>
    <x v="2"/>
    <s v="Chennai"/>
    <s v="Flipkart India Private Limited"/>
    <s v="Service item"/>
    <s v="Others"/>
    <n v="2"/>
    <n v="472"/>
    <n v="944"/>
    <s v="End Customer"/>
  </r>
  <r>
    <s v="QB20INV1279"/>
    <d v="2021-03-02T00:00:00"/>
    <s v="PO2114514138"/>
    <d v="2021-02-12T00:00:00"/>
    <x v="2"/>
    <s v="Chennai"/>
    <s v="Flipkart India Private Limited"/>
    <s v="Service item"/>
    <s v="Others"/>
    <n v="17"/>
    <n v="572"/>
    <n v="9724"/>
    <s v="End Customer"/>
  </r>
  <r>
    <s v="QB20INV1279"/>
    <d v="2021-03-02T00:00:00"/>
    <s v="PO2114514138"/>
    <d v="2021-02-12T00:00:00"/>
    <x v="2"/>
    <s v="Chennai"/>
    <s v="Flipkart India Private Limited"/>
    <s v="Service item"/>
    <s v="Others"/>
    <n v="1"/>
    <n v="721"/>
    <n v="721"/>
    <s v="End Customer"/>
  </r>
  <r>
    <s v="QB20INV1279"/>
    <d v="2021-03-02T00:00:00"/>
    <s v="PO2114514138"/>
    <d v="2021-02-12T00:00:00"/>
    <x v="2"/>
    <s v="Chennai"/>
    <s v="Flipkart India Private Limited"/>
    <s v="Service charges"/>
    <s v="Others"/>
    <n v="20"/>
    <n v="900"/>
    <n v="18000"/>
    <s v="End Customer"/>
  </r>
  <r>
    <s v="QB20INV1279"/>
    <d v="2021-03-02T00:00:00"/>
    <s v="PO2114514138"/>
    <d v="2021-02-12T00:00:00"/>
    <x v="2"/>
    <s v="Chennai"/>
    <s v="Flipkart India Private Limited"/>
    <s v="Service item"/>
    <s v="Others"/>
    <n v="2"/>
    <n v="1670"/>
    <n v="3340"/>
    <s v="End Customer"/>
  </r>
  <r>
    <s v="QB20INV1279"/>
    <d v="2021-03-02T00:00:00"/>
    <s v="PO2114514138"/>
    <d v="2021-02-12T00:00:00"/>
    <x v="2"/>
    <s v="Chennai"/>
    <s v="Flipkart India Private Limited"/>
    <s v="Service item"/>
    <s v="Others"/>
    <n v="12"/>
    <n v="2696"/>
    <n v="32352"/>
    <s v="End Customer"/>
  </r>
  <r>
    <s v="QB20INV1279"/>
    <d v="2021-03-02T00:00:00"/>
    <s v="PO2114514138"/>
    <d v="2021-02-12T00:00:00"/>
    <x v="2"/>
    <s v="Chennai"/>
    <s v="Flipkart India Private Limited"/>
    <s v="Service item"/>
    <s v="Others"/>
    <n v="2"/>
    <n v="5828"/>
    <n v="11656"/>
    <s v="End Customer"/>
  </r>
  <r>
    <s v="QB20INV1279"/>
    <d v="2021-03-02T00:00:00"/>
    <s v="PO2114514138"/>
    <d v="2021-02-12T00:00:00"/>
    <x v="2"/>
    <s v="Chennai"/>
    <s v="Flipkart India Private Limited"/>
    <s v="Service item"/>
    <s v="Others"/>
    <n v="1"/>
    <n v="8520"/>
    <n v="8520"/>
    <s v="End Customer"/>
  </r>
  <r>
    <s v="QB20INV1279"/>
    <d v="2021-03-02T00:00:00"/>
    <s v="PO2114514138"/>
    <d v="2021-02-12T00:00:00"/>
    <x v="2"/>
    <s v="Chennai"/>
    <s v="Flipkart India Private Limited"/>
    <s v="Service item"/>
    <s v="Others"/>
    <n v="9"/>
    <n v="9678"/>
    <n v="87102"/>
    <s v="End Customer"/>
  </r>
  <r>
    <s v="QB20INV1280"/>
    <d v="2021-03-02T00:00:00"/>
    <s v="PO2114514137"/>
    <d v="2021-02-12T00:00:00"/>
    <x v="2"/>
    <s v="Haryana"/>
    <s v="Flipkart India Private Limited"/>
    <s v="Service item"/>
    <s v="Others"/>
    <n v="9"/>
    <n v="18"/>
    <n v="162"/>
    <s v="End Customer"/>
  </r>
  <r>
    <s v="QB20INV1280"/>
    <d v="2021-03-02T00:00:00"/>
    <s v="PO2114514137"/>
    <d v="2021-02-12T00:00:00"/>
    <x v="2"/>
    <s v="Haryana"/>
    <s v="Flipkart India Private Limited"/>
    <s v="Service item"/>
    <s v="Others"/>
    <n v="1"/>
    <n v="72"/>
    <n v="72"/>
    <s v="End Customer"/>
  </r>
  <r>
    <s v="QB20INV1280"/>
    <d v="2021-03-02T00:00:00"/>
    <s v="PO2114514137"/>
    <d v="2021-02-12T00:00:00"/>
    <x v="2"/>
    <s v="Haryana"/>
    <s v="Flipkart India Private Limited"/>
    <s v="Service item"/>
    <s v="Others"/>
    <n v="2"/>
    <n v="90"/>
    <n v="180"/>
    <s v="End Customer"/>
  </r>
  <r>
    <s v="QB20INV1280"/>
    <d v="2021-03-02T00:00:00"/>
    <s v="PO2114514137"/>
    <d v="2021-02-12T00:00:00"/>
    <x v="2"/>
    <s v="Haryana"/>
    <s v="Flipkart India Private Limited"/>
    <s v="Service item"/>
    <s v="Others"/>
    <n v="2"/>
    <n v="104"/>
    <n v="208"/>
    <s v="End Customer"/>
  </r>
  <r>
    <s v="QB20INV1280"/>
    <d v="2021-03-02T00:00:00"/>
    <s v="PO2114514137"/>
    <d v="2021-02-12T00:00:00"/>
    <x v="2"/>
    <s v="Haryana"/>
    <s v="Flipkart India Private Limited"/>
    <s v="Service item"/>
    <s v="Others"/>
    <n v="4"/>
    <n v="184"/>
    <n v="736"/>
    <s v="End Customer"/>
  </r>
  <r>
    <s v="QB20INV1280"/>
    <d v="2021-03-02T00:00:00"/>
    <s v="PO2114514137"/>
    <d v="2021-02-12T00:00:00"/>
    <x v="2"/>
    <s v="Haryana"/>
    <s v="Flipkart India Private Limited"/>
    <s v="Service item"/>
    <s v="Others"/>
    <n v="1"/>
    <n v="239"/>
    <n v="239"/>
    <s v="End Customer"/>
  </r>
  <r>
    <s v="QB20INV1280"/>
    <d v="2021-03-02T00:00:00"/>
    <s v="PO2114514137"/>
    <d v="2021-02-12T00:00:00"/>
    <x v="2"/>
    <s v="Haryana"/>
    <s v="Flipkart India Private Limited"/>
    <s v="Service item"/>
    <s v="Others"/>
    <n v="12"/>
    <n v="366"/>
    <n v="4392"/>
    <s v="End Customer"/>
  </r>
  <r>
    <s v="QB20INV1280"/>
    <d v="2021-03-02T00:00:00"/>
    <s v="PO2114514137"/>
    <d v="2021-02-12T00:00:00"/>
    <x v="2"/>
    <s v="Haryana"/>
    <s v="Flipkart India Private Limited"/>
    <s v="Service item"/>
    <s v="Others"/>
    <n v="8"/>
    <n v="721"/>
    <n v="5768"/>
    <s v="End Customer"/>
  </r>
  <r>
    <s v="QB20INV1280"/>
    <d v="2021-03-02T00:00:00"/>
    <s v="PO2114514137"/>
    <d v="2021-02-12T00:00:00"/>
    <x v="2"/>
    <s v="Haryana"/>
    <s v="Flipkart India Private Limited"/>
    <s v="Service charges"/>
    <s v="Others"/>
    <n v="47"/>
    <n v="900"/>
    <n v="42300"/>
    <s v="End Customer"/>
  </r>
  <r>
    <s v="QB20INV1280"/>
    <d v="2021-03-02T00:00:00"/>
    <s v="PO2114514137"/>
    <d v="2021-02-12T00:00:00"/>
    <x v="2"/>
    <s v="Haryana"/>
    <s v="Flipkart India Private Limited"/>
    <s v="Service item"/>
    <s v="Others"/>
    <n v="31"/>
    <n v="2696"/>
    <n v="83576"/>
    <s v="End Customer"/>
  </r>
  <r>
    <s v="QB20INV1280"/>
    <d v="2021-03-02T00:00:00"/>
    <s v="PO2114514137"/>
    <d v="2021-02-12T00:00:00"/>
    <x v="2"/>
    <s v="Haryana"/>
    <s v="Flipkart India Private Limited"/>
    <s v="Service item"/>
    <s v="Others"/>
    <n v="18"/>
    <n v="5828"/>
    <n v="104904"/>
    <s v="End Customer"/>
  </r>
  <r>
    <s v="QB20INV1280"/>
    <d v="2021-03-02T00:00:00"/>
    <s v="PO2114514137"/>
    <d v="2021-02-12T00:00:00"/>
    <x v="2"/>
    <s v="Haryana"/>
    <s v="Flipkart India Private Limited"/>
    <s v="Service item"/>
    <s v="Others"/>
    <n v="11"/>
    <n v="9678"/>
    <n v="106458"/>
    <s v="End Customer"/>
  </r>
  <r>
    <s v="QB20INV1281"/>
    <d v="2021-03-02T00:00:00"/>
    <s v="PO2114514136"/>
    <d v="2021-02-12T00:00:00"/>
    <x v="2"/>
    <s v="Jharkhand"/>
    <s v="Flipkart India Private Limited"/>
    <s v="Service item"/>
    <s v="Others"/>
    <n v="9"/>
    <n v="41"/>
    <n v="369"/>
    <s v="End Customer"/>
  </r>
  <r>
    <s v="QB20INV1281"/>
    <d v="2021-03-02T00:00:00"/>
    <s v="PO2114514136"/>
    <d v="2021-02-12T00:00:00"/>
    <x v="2"/>
    <s v="Jharkhand"/>
    <s v="Flipkart India Private Limited"/>
    <s v="Service charges"/>
    <s v="Others"/>
    <n v="20"/>
    <n v="200"/>
    <n v="4000"/>
    <s v="End Customer"/>
  </r>
  <r>
    <s v="QB20INV1281"/>
    <d v="2021-03-02T00:00:00"/>
    <s v="PO2114514136"/>
    <d v="2021-02-12T00:00:00"/>
    <x v="2"/>
    <s v="Jharkhand"/>
    <s v="Flipkart India Private Limited"/>
    <s v="Service item"/>
    <s v="Others"/>
    <n v="11"/>
    <n v="572"/>
    <n v="6292"/>
    <s v="End Customer"/>
  </r>
  <r>
    <s v="QB20INV1282"/>
    <d v="2021-03-02T00:00:00"/>
    <s v="PO2114514135"/>
    <d v="2021-02-12T00:00:00"/>
    <x v="2"/>
    <s v="West Bengal"/>
    <s v="Flipkart India Private Limited"/>
    <s v="Service item"/>
    <s v="Others"/>
    <n v="1"/>
    <n v="18"/>
    <n v="18"/>
    <s v="End Customer"/>
  </r>
  <r>
    <s v="QB20INV1282"/>
    <d v="2021-03-02T00:00:00"/>
    <s v="PO2114514135"/>
    <d v="2021-02-12T00:00:00"/>
    <x v="2"/>
    <s v="West Bengal"/>
    <s v="Flipkart India Private Limited"/>
    <s v="Service item"/>
    <s v="Others"/>
    <n v="3"/>
    <n v="41"/>
    <n v="123"/>
    <s v="End Customer"/>
  </r>
  <r>
    <s v="QB20INV1282"/>
    <d v="2021-03-02T00:00:00"/>
    <s v="PO2114514135"/>
    <d v="2021-02-12T00:00:00"/>
    <x v="2"/>
    <s v="West Bengal"/>
    <s v="Flipkart India Private Limited"/>
    <s v="Service item"/>
    <s v="Others"/>
    <n v="3"/>
    <n v="72"/>
    <n v="216"/>
    <s v="End Customer"/>
  </r>
  <r>
    <s v="QB20INV1282"/>
    <d v="2021-03-02T00:00:00"/>
    <s v="PO2114514135"/>
    <d v="2021-02-12T00:00:00"/>
    <x v="2"/>
    <s v="West Bengal"/>
    <s v="Flipkart India Private Limited"/>
    <s v="Service item"/>
    <s v="Others"/>
    <n v="2"/>
    <n v="90"/>
    <n v="180"/>
    <s v="End Customer"/>
  </r>
  <r>
    <s v="QB20INV1282"/>
    <d v="2021-03-02T00:00:00"/>
    <s v="PO2114514135"/>
    <d v="2021-02-12T00:00:00"/>
    <x v="2"/>
    <s v="West Bengal"/>
    <s v="Flipkart India Private Limited"/>
    <s v="Service item"/>
    <s v="Others"/>
    <n v="1"/>
    <n v="104"/>
    <n v="104"/>
    <s v="End Customer"/>
  </r>
  <r>
    <s v="QB20INV1282"/>
    <d v="2021-03-02T00:00:00"/>
    <s v="PO2114514135"/>
    <d v="2021-02-12T00:00:00"/>
    <x v="2"/>
    <s v="West Bengal"/>
    <s v="Flipkart India Private Limited"/>
    <s v="Service charges"/>
    <s v="Others"/>
    <n v="19"/>
    <n v="200"/>
    <n v="3800"/>
    <s v="End Customer"/>
  </r>
  <r>
    <s v="QB20INV1282"/>
    <d v="2021-03-02T00:00:00"/>
    <s v="PO2114514135"/>
    <d v="2021-02-12T00:00:00"/>
    <x v="2"/>
    <s v="West Bengal"/>
    <s v="Flipkart India Private Limited"/>
    <s v="Service item"/>
    <s v="Others"/>
    <n v="3"/>
    <n v="239"/>
    <n v="717"/>
    <s v="End Customer"/>
  </r>
  <r>
    <s v="QB20INV1282"/>
    <d v="2021-03-02T00:00:00"/>
    <s v="PO2114514135"/>
    <d v="2021-02-12T00:00:00"/>
    <x v="2"/>
    <s v="West Bengal"/>
    <s v="Flipkart India Private Limited"/>
    <s v="Service item"/>
    <s v="Others"/>
    <n v="31"/>
    <n v="366"/>
    <n v="11346"/>
    <s v="End Customer"/>
  </r>
  <r>
    <s v="QB20INV1282"/>
    <d v="2021-03-02T00:00:00"/>
    <s v="PO2114514135"/>
    <d v="2021-02-12T00:00:00"/>
    <x v="2"/>
    <s v="West Bengal"/>
    <s v="Flipkart India Private Limited"/>
    <s v="Service item"/>
    <s v="Others"/>
    <n v="18"/>
    <n v="572"/>
    <n v="10296"/>
    <s v="End Customer"/>
  </r>
  <r>
    <s v="QB20INV1282"/>
    <d v="2021-03-02T00:00:00"/>
    <s v="PO2114514135"/>
    <d v="2021-02-12T00:00:00"/>
    <x v="2"/>
    <s v="West Bengal"/>
    <s v="Flipkart India Private Limited"/>
    <s v="Service item"/>
    <s v="Others"/>
    <n v="1"/>
    <n v="656"/>
    <n v="656"/>
    <s v="End Customer"/>
  </r>
  <r>
    <s v="QB20INV1282"/>
    <d v="2021-03-02T00:00:00"/>
    <s v="PO2114514135"/>
    <d v="2021-02-12T00:00:00"/>
    <x v="2"/>
    <s v="West Bengal"/>
    <s v="Flipkart India Private Limited"/>
    <s v="Service item"/>
    <s v="Others"/>
    <n v="3"/>
    <n v="721"/>
    <n v="2163"/>
    <s v="End Customer"/>
  </r>
  <r>
    <s v="QB20INV1282"/>
    <d v="2021-03-02T00:00:00"/>
    <s v="PO2114514135"/>
    <d v="2021-02-12T00:00:00"/>
    <x v="2"/>
    <s v="West Bengal"/>
    <s v="Flipkart India Private Limited"/>
    <s v="Service charges"/>
    <s v="Others"/>
    <n v="43"/>
    <n v="900"/>
    <n v="38700"/>
    <s v="End Customer"/>
  </r>
  <r>
    <s v="QB20INV1282"/>
    <d v="2021-03-02T00:00:00"/>
    <s v="PO2114514135"/>
    <d v="2021-02-12T00:00:00"/>
    <x v="2"/>
    <s v="West Bengal"/>
    <s v="Flipkart India Private Limited"/>
    <s v="Service item"/>
    <s v="Others"/>
    <n v="1"/>
    <n v="1577"/>
    <n v="1577"/>
    <s v="End Customer"/>
  </r>
  <r>
    <s v="QB20INV1282"/>
    <d v="2021-03-02T00:00:00"/>
    <s v="PO2114514135"/>
    <d v="2021-02-12T00:00:00"/>
    <x v="2"/>
    <s v="West Bengal"/>
    <s v="Flipkart India Private Limited"/>
    <s v="Service item"/>
    <s v="Others"/>
    <n v="31"/>
    <n v="2696"/>
    <n v="83576"/>
    <s v="End Customer"/>
  </r>
  <r>
    <s v="QB20INV1282"/>
    <d v="2021-03-02T00:00:00"/>
    <s v="PO2114514135"/>
    <d v="2021-02-12T00:00:00"/>
    <x v="2"/>
    <s v="West Bengal"/>
    <s v="Flipkart India Private Limited"/>
    <s v="Service item"/>
    <s v="Others"/>
    <n v="1"/>
    <n v="4048"/>
    <n v="4048"/>
    <s v="End Customer"/>
  </r>
  <r>
    <s v="QB20INV1282"/>
    <d v="2021-03-02T00:00:00"/>
    <s v="PO2114514135"/>
    <d v="2021-02-12T00:00:00"/>
    <x v="2"/>
    <s v="West Bengal"/>
    <s v="Flipkart India Private Limited"/>
    <s v="Service item"/>
    <s v="Others"/>
    <n v="14"/>
    <n v="5828"/>
    <n v="81592"/>
    <s v="End Customer"/>
  </r>
  <r>
    <s v="QB20INV1282"/>
    <d v="2021-03-02T00:00:00"/>
    <s v="PO2114514135"/>
    <d v="2021-02-12T00:00:00"/>
    <x v="2"/>
    <s v="West Bengal"/>
    <s v="Flipkart India Private Limited"/>
    <s v="Service item"/>
    <s v="Others"/>
    <n v="18"/>
    <n v="9678"/>
    <n v="174204"/>
    <s v="End Customer"/>
  </r>
  <r>
    <s v="QB20INV1283"/>
    <d v="2021-03-02T00:00:00"/>
    <s v="PO2114514134"/>
    <d v="2021-02-12T00:00:00"/>
    <x v="2"/>
    <s v="Bengalore"/>
    <s v="Flipkart India Private Limited"/>
    <s v="Service item"/>
    <s v="Others"/>
    <n v="2"/>
    <n v="18"/>
    <n v="36"/>
    <s v="End Customer"/>
  </r>
  <r>
    <s v="QB20INV1283"/>
    <d v="2021-03-02T00:00:00"/>
    <s v="PO2114514134"/>
    <d v="2021-02-12T00:00:00"/>
    <x v="2"/>
    <s v="Bengalore"/>
    <s v="Flipkart India Private Limited"/>
    <s v="Service item"/>
    <s v="Others"/>
    <n v="1"/>
    <n v="104"/>
    <n v="104"/>
    <s v="End Customer"/>
  </r>
  <r>
    <s v="QB20INV1283"/>
    <d v="2021-03-02T00:00:00"/>
    <s v="PO2114514134"/>
    <d v="2021-02-12T00:00:00"/>
    <x v="2"/>
    <s v="Bengalore"/>
    <s v="Flipkart India Private Limited"/>
    <s v="Service item"/>
    <s v="Others"/>
    <n v="1"/>
    <n v="366"/>
    <n v="366"/>
    <s v="End Customer"/>
  </r>
  <r>
    <s v="QB20INV1283"/>
    <d v="2021-03-02T00:00:00"/>
    <s v="PO2114514134"/>
    <d v="2021-02-12T00:00:00"/>
    <x v="2"/>
    <s v="Bengalore"/>
    <s v="Flipkart India Private Limited"/>
    <s v="Service charges"/>
    <s v="Others"/>
    <n v="2"/>
    <n v="900"/>
    <n v="1800"/>
    <s v="End Customer"/>
  </r>
  <r>
    <s v="QB20INV1283"/>
    <d v="2021-03-02T00:00:00"/>
    <s v="PO2114514134"/>
    <d v="2021-02-12T00:00:00"/>
    <x v="2"/>
    <s v="Bengalore"/>
    <s v="Flipkart India Private Limited"/>
    <s v="Service item"/>
    <s v="Others"/>
    <n v="1"/>
    <n v="2696"/>
    <n v="2696"/>
    <s v="End Customer"/>
  </r>
  <r>
    <s v="QB20INV1283"/>
    <d v="2021-03-02T00:00:00"/>
    <s v="PO2114514134"/>
    <d v="2021-02-12T00:00:00"/>
    <x v="2"/>
    <s v="Bengalore"/>
    <s v="Flipkart India Private Limited"/>
    <s v="Service item"/>
    <s v="Others"/>
    <n v="1"/>
    <n v="9678"/>
    <n v="9678"/>
    <s v="End Customer"/>
  </r>
  <r>
    <s v="QB20INV1284"/>
    <d v="2021-03-02T00:00:00"/>
    <s v="PO2114514133"/>
    <d v="2021-02-12T00:00:00"/>
    <x v="2"/>
    <s v="Haryana"/>
    <s v="Flipkart India Private Limited"/>
    <s v="Service item"/>
    <s v="Others"/>
    <n v="1"/>
    <n v="18"/>
    <n v="18"/>
    <s v="End Customer"/>
  </r>
  <r>
    <s v="QB20INV1284"/>
    <d v="2021-03-02T00:00:00"/>
    <s v="PO2114514133"/>
    <d v="2021-02-12T00:00:00"/>
    <x v="2"/>
    <s v="Haryana"/>
    <s v="Flipkart India Private Limited"/>
    <s v="Service item"/>
    <s v="Others"/>
    <n v="3"/>
    <n v="104"/>
    <n v="312"/>
    <s v="End Customer"/>
  </r>
  <r>
    <s v="QB20INV1284"/>
    <d v="2021-03-02T00:00:00"/>
    <s v="PO2114514133"/>
    <d v="2021-02-12T00:00:00"/>
    <x v="2"/>
    <s v="Haryana"/>
    <s v="Flipkart India Private Limited"/>
    <s v="Service item"/>
    <s v="Others"/>
    <n v="1"/>
    <n v="119"/>
    <n v="119"/>
    <s v="End Customer"/>
  </r>
  <r>
    <s v="QB20INV1284"/>
    <d v="2021-03-02T00:00:00"/>
    <s v="PO2114514133"/>
    <d v="2021-02-12T00:00:00"/>
    <x v="2"/>
    <s v="Haryana"/>
    <s v="Flipkart India Private Limited"/>
    <s v="Service item"/>
    <s v="Others"/>
    <n v="1"/>
    <n v="721"/>
    <n v="721"/>
    <s v="End Customer"/>
  </r>
  <r>
    <s v="QB20INV1284"/>
    <d v="2021-03-02T00:00:00"/>
    <s v="PO2114514133"/>
    <d v="2021-02-12T00:00:00"/>
    <x v="2"/>
    <s v="Haryana"/>
    <s v="Flipkart India Private Limited"/>
    <s v="Service charges"/>
    <s v="Others"/>
    <n v="12"/>
    <n v="900"/>
    <n v="10800"/>
    <s v="End Customer"/>
  </r>
  <r>
    <s v="QB20INV1284"/>
    <d v="2021-03-02T00:00:00"/>
    <s v="PO2114514133"/>
    <d v="2021-02-12T00:00:00"/>
    <x v="2"/>
    <s v="Haryana"/>
    <s v="Flipkart India Private Limited"/>
    <s v="Service item"/>
    <s v="Others"/>
    <n v="6"/>
    <n v="2696"/>
    <n v="16176"/>
    <s v="End Customer"/>
  </r>
  <r>
    <s v="QB20INV1284"/>
    <d v="2021-03-02T00:00:00"/>
    <s v="PO2114514133"/>
    <d v="2021-02-12T00:00:00"/>
    <x v="2"/>
    <s v="Haryana"/>
    <s v="Flipkart India Private Limited"/>
    <s v="Service item"/>
    <s v="Others"/>
    <n v="4"/>
    <n v="5828"/>
    <n v="23312"/>
    <s v="End Customer"/>
  </r>
  <r>
    <s v="QB20INV1284"/>
    <d v="2021-03-02T00:00:00"/>
    <s v="PO2114514133"/>
    <d v="2021-02-12T00:00:00"/>
    <x v="2"/>
    <s v="Haryana"/>
    <s v="Flipkart India Private Limited"/>
    <s v="Service item"/>
    <s v="Others"/>
    <n v="6"/>
    <n v="9678"/>
    <n v="58068"/>
    <s v="End Customer"/>
  </r>
  <r>
    <s v="QB20INV1285"/>
    <d v="2021-03-02T00:00:00"/>
    <s v="PO2114514132"/>
    <d v="2021-02-12T00:00:00"/>
    <x v="2"/>
    <s v="Delhi"/>
    <s v="Flipkart India Private Limited"/>
    <s v="Service item"/>
    <s v="Others"/>
    <n v="1"/>
    <n v="18"/>
    <n v="18"/>
    <s v="End Customer"/>
  </r>
  <r>
    <s v="QB20INV1285"/>
    <d v="2021-03-02T00:00:00"/>
    <s v="PO2114514132"/>
    <d v="2021-02-12T00:00:00"/>
    <x v="2"/>
    <s v="Delhi"/>
    <s v="Flipkart India Private Limited"/>
    <s v="Service item"/>
    <s v="Others"/>
    <n v="1"/>
    <n v="72"/>
    <n v="72"/>
    <s v="End Customer"/>
  </r>
  <r>
    <s v="QB20INV1285"/>
    <d v="2021-03-02T00:00:00"/>
    <s v="PO2114514132"/>
    <d v="2021-02-12T00:00:00"/>
    <x v="2"/>
    <s v="Delhi"/>
    <s v="Flipkart India Private Limited"/>
    <s v="Service item"/>
    <s v="Others"/>
    <n v="1"/>
    <n v="90"/>
    <n v="90"/>
    <s v="End Customer"/>
  </r>
  <r>
    <s v="QB20INV1285"/>
    <d v="2021-03-02T00:00:00"/>
    <s v="PO2114514132"/>
    <d v="2021-02-12T00:00:00"/>
    <x v="2"/>
    <s v="Delhi"/>
    <s v="Flipkart India Private Limited"/>
    <s v="Service item"/>
    <s v="Others"/>
    <n v="1"/>
    <n v="104"/>
    <n v="104"/>
    <s v="End Customer"/>
  </r>
  <r>
    <s v="QB20INV1285"/>
    <d v="2021-03-02T00:00:00"/>
    <s v="PO2114514132"/>
    <d v="2021-02-12T00:00:00"/>
    <x v="2"/>
    <s v="Delhi"/>
    <s v="Flipkart India Private Limited"/>
    <s v="Service item"/>
    <s v="Others"/>
    <n v="1"/>
    <n v="239"/>
    <n v="239"/>
    <s v="End Customer"/>
  </r>
  <r>
    <s v="QB20INV1285"/>
    <d v="2021-03-02T00:00:00"/>
    <s v="PO2114514132"/>
    <d v="2021-02-12T00:00:00"/>
    <x v="2"/>
    <s v="Delhi"/>
    <s v="Flipkart India Private Limited"/>
    <s v="Service item"/>
    <s v="Others"/>
    <n v="5"/>
    <n v="366"/>
    <n v="1830"/>
    <s v="End Customer"/>
  </r>
  <r>
    <s v="QB20INV1285"/>
    <d v="2021-03-02T00:00:00"/>
    <s v="PO2114514132"/>
    <d v="2021-02-12T00:00:00"/>
    <x v="2"/>
    <s v="Delhi"/>
    <s v="Flipkart India Private Limited"/>
    <s v="Service item"/>
    <s v="Others"/>
    <n v="2"/>
    <n v="721"/>
    <n v="1442"/>
    <s v="End Customer"/>
  </r>
  <r>
    <s v="QB20INV1285"/>
    <d v="2021-03-02T00:00:00"/>
    <s v="PO2114514132"/>
    <d v="2021-02-12T00:00:00"/>
    <x v="2"/>
    <s v="Delhi"/>
    <s v="Flipkart India Private Limited"/>
    <s v="Service charges"/>
    <s v="Others"/>
    <n v="8"/>
    <n v="900"/>
    <n v="7200"/>
    <s v="End Customer"/>
  </r>
  <r>
    <s v="QB20INV1285"/>
    <d v="2021-03-02T00:00:00"/>
    <s v="PO2114514132"/>
    <d v="2021-02-12T00:00:00"/>
    <x v="2"/>
    <s v="Delhi"/>
    <s v="Flipkart India Private Limited"/>
    <s v="Service item"/>
    <s v="Others"/>
    <n v="6"/>
    <n v="2696"/>
    <n v="16176"/>
    <s v="End Customer"/>
  </r>
  <r>
    <s v="QB20INV1285"/>
    <d v="2021-03-02T00:00:00"/>
    <s v="PO2114514132"/>
    <d v="2021-02-12T00:00:00"/>
    <x v="2"/>
    <s v="Delhi"/>
    <s v="Flipkart India Private Limited"/>
    <s v="Service item"/>
    <s v="Others"/>
    <n v="2"/>
    <n v="5828"/>
    <n v="11656"/>
    <s v="End Customer"/>
  </r>
  <r>
    <s v="QB20INV1286"/>
    <d v="2021-03-03T00:00:00"/>
    <s v="20-21/145"/>
    <s v="December 12, 2020"/>
    <x v="3"/>
    <s v="Pune"/>
    <s v="Iaidc Technologies Private Ltd"/>
    <s v="46-00526-6-i"/>
    <s v="Honeywell"/>
    <n v="10"/>
    <n v="1155"/>
    <n v="11550"/>
    <s v="Reseller"/>
  </r>
  <r>
    <s v="QB20INV1287"/>
    <d v="2021-03-03T00:00:00"/>
    <s v="PTPL/PO/2021/0765-1"/>
    <d v="2021-03-03T00:00:00"/>
    <x v="4"/>
    <s v="Bengalore"/>
    <s v="Posiflex Technology India Pvt Ltd"/>
    <s v="1980ifr-3-i"/>
    <s v="Metrologic"/>
    <n v="1"/>
    <n v="27290.3"/>
    <n v="27290.3"/>
    <s v="Vendor"/>
  </r>
  <r>
    <s v="QB20INV1288"/>
    <d v="2021-03-04T00:00:00"/>
    <s v="010/2018-19/MMRDA"/>
    <s v="17.12.2019"/>
    <x v="5"/>
    <s v="Mumbai"/>
    <s v="Datamatics Global Services Limited"/>
    <s v="Nls-fr4080"/>
    <s v="NEWLAND"/>
    <n v="23"/>
    <n v="6000"/>
    <n v="138000"/>
    <s v="Reseller"/>
  </r>
  <r>
    <s v="QB20INV1289"/>
    <d v="2021-03-04T00:00:00"/>
    <s v="Mail Confirmation"/>
    <d v="2021-01-29T00:00:00"/>
    <x v="0"/>
    <s v="Moradbad"/>
    <s v="Chai Sutta Bar Trading Pvt Ltd"/>
    <s v="3&quot;x18 mtrs thermal roll"/>
    <s v="Others"/>
    <n v="150"/>
    <n v="13.33"/>
    <n v="1999.5"/>
    <s v="End Customer"/>
  </r>
  <r>
    <s v="QB20INV1290"/>
    <d v="2021-03-04T00:00:00"/>
    <n v="4050136287"/>
    <d v="2020-03-12T00:00:00"/>
    <x v="2"/>
    <s v="Chennai"/>
    <s v="Ashok Leyland Ltd"/>
    <s v="Ps-05-1000w-c"/>
    <s v="Metrologic"/>
    <n v="2"/>
    <n v="0"/>
    <n v="0"/>
    <s v="End Customer"/>
  </r>
  <r>
    <s v="QB20INV1290"/>
    <d v="2021-03-04T00:00:00"/>
    <n v="4050136287"/>
    <d v="2020-03-12T00:00:00"/>
    <x v="2"/>
    <s v="Chennai"/>
    <s v="Ashok Leyland Ltd"/>
    <s v="1911ier-3usb-5-i"/>
    <s v="Honeywell"/>
    <n v="2"/>
    <n v="33500"/>
    <n v="67000"/>
    <s v="End Customer"/>
  </r>
  <r>
    <s v="QB20INV1291"/>
    <d v="2021-03-04T00:00:00"/>
    <s v="Mail Confirmation"/>
    <d v="2021-03-03T00:00:00"/>
    <x v="0"/>
    <s v="Mumbai"/>
    <s v="Chai Sutta Bar Trading Pvt Ltd"/>
    <s v="T5921"/>
    <s v="SUNMI"/>
    <n v="1"/>
    <n v="18644.400000000001"/>
    <n v="18644.400000000001"/>
    <s v="End Customer"/>
  </r>
  <r>
    <s v="QB20INV1292"/>
    <d v="2021-03-05T00:00:00"/>
    <s v="GPH-1339"/>
    <d v="2021-03-05T00:00:00"/>
    <x v="3"/>
    <s v="Mumbai"/>
    <s v="Bartech Data Systems Pvt Ltd"/>
    <s v="318-034-034"/>
    <s v="Intermec Spares"/>
    <n v="3"/>
    <n v="4950"/>
    <n v="14850"/>
    <s v="Reseller"/>
  </r>
  <r>
    <s v="QB20INV1293"/>
    <d v="2021-03-06T00:00:00"/>
    <s v="PO2014547251"/>
    <d v="2020-12-09T00:00:00"/>
    <x v="2"/>
    <s v="Bengalore"/>
    <s v="Flipkart India Private Limited"/>
    <s v="Surelock+suremdm_3 yrs support"/>
    <s v="Others"/>
    <n v="12"/>
    <n v="229"/>
    <n v="2748"/>
    <s v="End Customer"/>
  </r>
  <r>
    <s v="QB20INV1294"/>
    <d v="2021-03-06T00:00:00"/>
    <s v="PO2014547252"/>
    <d v="2020-12-09T00:00:00"/>
    <x v="2"/>
    <s v="Bengalore"/>
    <s v="Flipkart India Private Limited"/>
    <s v="Surelock+suremdm_3 yrs support"/>
    <s v="Others"/>
    <n v="12"/>
    <n v="1255"/>
    <n v="15060"/>
    <s v="End Customer"/>
  </r>
  <r>
    <s v="QB20INV1295"/>
    <d v="2021-03-06T00:00:00"/>
    <s v="PO2014548133"/>
    <d v="2020-12-15T00:00:00"/>
    <x v="2"/>
    <s v="Haryana"/>
    <s v="Flipkart India Private Limited"/>
    <s v="Surelock+suremdm"/>
    <s v="Others"/>
    <n v="54"/>
    <n v="1255"/>
    <n v="67770"/>
    <s v="End Customer"/>
  </r>
  <r>
    <s v="QB20INV1296"/>
    <d v="2021-03-06T00:00:00"/>
    <s v="PO2014548115"/>
    <d v="2020-12-15T00:00:00"/>
    <x v="2"/>
    <s v="Haryana"/>
    <s v="Flipkart India Private Limited"/>
    <s v="Surelock+suremdm"/>
    <s v="Others"/>
    <n v="54"/>
    <n v="229"/>
    <n v="12366"/>
    <s v="End Customer"/>
  </r>
  <r>
    <s v="QB20INV1297"/>
    <d v="2021-03-06T00:00:00"/>
    <s v="PO2114513092"/>
    <d v="2021-02-03T00:00:00"/>
    <x v="2"/>
    <s v="West Bengal"/>
    <s v="Flipkart India Private Limited"/>
    <s v="Surelock+suremdm_3 yrs support"/>
    <s v="Others"/>
    <n v="24"/>
    <n v="229"/>
    <n v="5496"/>
    <s v="End Customer"/>
  </r>
  <r>
    <s v="QB20INV1298"/>
    <d v="2021-03-06T00:00:00"/>
    <s v="PO2114513094"/>
    <d v="2021-02-03T00:00:00"/>
    <x v="2"/>
    <s v="Chennai"/>
    <s v="Flipkart India Private Limited"/>
    <s v="Surelock+suremdm_3 yrs support"/>
    <s v="Others"/>
    <n v="6"/>
    <n v="229"/>
    <n v="1374"/>
    <s v="End Customer"/>
  </r>
  <r>
    <s v="QB20INV1299"/>
    <d v="2021-03-06T00:00:00"/>
    <s v="PO2114513096"/>
    <d v="2021-02-03T00:00:00"/>
    <x v="2"/>
    <s v="Thane"/>
    <s v="Flipkart India Private Limited"/>
    <s v="Surelock+suremdm_3 yrs support"/>
    <s v="Others"/>
    <n v="30"/>
    <n v="229"/>
    <n v="6870"/>
    <s v="End Customer"/>
  </r>
  <r>
    <s v="QB20INV1300"/>
    <d v="2021-03-06T00:00:00"/>
    <s v="PO2114513099"/>
    <d v="2021-02-03T00:00:00"/>
    <x v="2"/>
    <s v="Chandigarh"/>
    <s v="Flipkart India Private Limited"/>
    <s v="Surelock+suremdm"/>
    <s v="Others"/>
    <n v="12"/>
    <n v="229"/>
    <n v="2748"/>
    <s v="End Customer"/>
  </r>
  <r>
    <s v="QB20INV1301"/>
    <d v="2021-03-08T00:00:00"/>
    <s v="Mail Confirmation"/>
    <d v="2021-03-06T00:00:00"/>
    <x v="0"/>
    <s v="Uttarakhand"/>
    <s v="Magiccafe Foods Private Limited"/>
    <s v="Customized  software"/>
    <s v="Others"/>
    <n v="1"/>
    <n v="0"/>
    <n v="0"/>
    <s v="End Customer"/>
  </r>
  <r>
    <s v="QB20INV1301"/>
    <d v="2021-03-08T00:00:00"/>
    <s v="Mail Confirmation"/>
    <d v="2021-03-06T00:00:00"/>
    <x v="0"/>
    <s v="Uttarakhand"/>
    <s v="Magiccafe Foods Private Limited"/>
    <s v="Rp326"/>
    <s v="Rugtek"/>
    <n v="1"/>
    <n v="6000"/>
    <n v="6000"/>
    <s v="End Customer"/>
  </r>
  <r>
    <s v="QB20INV1301"/>
    <d v="2021-03-08T00:00:00"/>
    <s v="Mail Confirmation"/>
    <d v="2021-03-06T00:00:00"/>
    <x v="0"/>
    <s v="Uttarakhand"/>
    <s v="Magiccafe Foods Private Limited"/>
    <s v="Gc-076"/>
    <s v="Eazee"/>
    <n v="1"/>
    <n v="21966"/>
    <n v="21966"/>
    <s v="End Customer"/>
  </r>
  <r>
    <s v="QB20INV1302"/>
    <d v="2021-03-08T00:00:00"/>
    <s v="Mail Confirmation"/>
    <d v="2021-03-08T00:00:00"/>
    <x v="0"/>
    <s v="Punjab"/>
    <s v="Magiccafe Foods Private Limited"/>
    <s v="Customized  software"/>
    <s v="Others"/>
    <n v="1"/>
    <n v="0"/>
    <n v="0"/>
    <s v="End Customer"/>
  </r>
  <r>
    <s v="QB20INV1302"/>
    <d v="2021-03-08T00:00:00"/>
    <s v="Mail Confirmation"/>
    <d v="2021-03-08T00:00:00"/>
    <x v="0"/>
    <s v="Punjab"/>
    <s v="Magiccafe Foods Private Limited"/>
    <s v="Rp326"/>
    <s v="Rugtek"/>
    <n v="1"/>
    <n v="6000"/>
    <n v="6000"/>
    <s v="End Customer"/>
  </r>
  <r>
    <s v="QB20INV1302"/>
    <d v="2021-03-08T00:00:00"/>
    <s v="Mail Confirmation"/>
    <d v="2021-03-08T00:00:00"/>
    <x v="0"/>
    <s v="Punjab"/>
    <s v="Magiccafe Foods Private Limited"/>
    <s v="Gc-076"/>
    <s v="Eazee"/>
    <n v="1"/>
    <n v="21966"/>
    <n v="21966"/>
    <s v="End Customer"/>
  </r>
  <r>
    <s v="QB20INV1303"/>
    <d v="2021-03-09T00:00:00"/>
    <s v="PO2114513378"/>
    <d v="2021-02-05T00:00:00"/>
    <x v="2"/>
    <s v="Hyderabad"/>
    <s v="Flipkart India Private Limited"/>
    <s v="Powercable_3pin"/>
    <s v="posiflex spares"/>
    <n v="20"/>
    <n v="0"/>
    <n v="0"/>
    <s v="End Customer"/>
  </r>
  <r>
    <s v="QB20INV1303"/>
    <d v="2021-03-09T00:00:00"/>
    <s v="PO2114513378"/>
    <d v="2021-02-05T00:00:00"/>
    <x v="2"/>
    <s v="Hyderabad"/>
    <s v="Flipkart India Private Limited"/>
    <s v="Surelock+suremdm"/>
    <s v="Others"/>
    <n v="80"/>
    <n v="1255"/>
    <n v="100400"/>
    <s v="End Customer"/>
  </r>
  <r>
    <s v="QB20INV1303"/>
    <d v="2021-03-09T00:00:00"/>
    <s v="PO2114513378"/>
    <d v="2021-02-05T00:00:00"/>
    <x v="2"/>
    <s v="Hyderabad"/>
    <s v="Flipkart India Private Limited"/>
    <s v="Ct40-sh-dc"/>
    <s v="Metrologic"/>
    <n v="80"/>
    <n v="3326"/>
    <n v="266080"/>
    <s v="End Customer"/>
  </r>
  <r>
    <s v="QB20INV1303"/>
    <d v="2021-03-09T00:00:00"/>
    <s v="PO2114513378"/>
    <d v="2021-02-05T00:00:00"/>
    <x v="2"/>
    <s v="Hyderabad"/>
    <s v="Flipkart India Private Limited"/>
    <s v="Ct40-qbc-0"/>
    <s v="Intermec"/>
    <n v="20"/>
    <n v="9720"/>
    <n v="194400"/>
    <s v="End Customer"/>
  </r>
  <r>
    <s v="QB20INV1303"/>
    <d v="2021-03-09T00:00:00"/>
    <s v="PO2114513378"/>
    <d v="2021-02-05T00:00:00"/>
    <x v="2"/>
    <s v="Hyderabad"/>
    <s v="Flipkart India Private Limited"/>
    <s v="Ct40-l1n-2sc110n"/>
    <s v="Honeywell"/>
    <n v="80"/>
    <n v="30595"/>
    <n v="2447600"/>
    <s v="End Customer"/>
  </r>
  <r>
    <s v="QB20INV1304"/>
    <d v="2021-03-09T00:00:00"/>
    <s v="PO2114513384"/>
    <d v="2021-02-05T00:00:00"/>
    <x v="2"/>
    <s v="Hyderabad"/>
    <s v="Flipkart India Private Limited"/>
    <s v="Surelock+suremdm_3 yrs support"/>
    <s v="Others"/>
    <n v="80"/>
    <n v="229"/>
    <n v="18320"/>
    <s v="End Customer"/>
  </r>
  <r>
    <s v="QB20INV1304"/>
    <d v="2021-03-09T00:00:00"/>
    <s v="PO2114513384"/>
    <d v="2021-02-05T00:00:00"/>
    <x v="2"/>
    <s v="Hyderabad"/>
    <s v="Flipkart India Private Limited"/>
    <s v="Svcct40-sg3n"/>
    <s v="Honeywell"/>
    <n v="80"/>
    <n v="6700"/>
    <n v="536000"/>
    <s v="End Customer"/>
  </r>
  <r>
    <s v="QB20INV1305"/>
    <d v="2021-03-10T00:00:00"/>
    <s v="Mail Confirmation"/>
    <d v="2021-03-09T00:00:00"/>
    <x v="6"/>
    <s v="Bengalore"/>
    <s v="Chapathi Company"/>
    <s v="Customized  software"/>
    <s v="Others"/>
    <n v="1"/>
    <n v="1542"/>
    <n v="1542"/>
    <s v="End Customer"/>
  </r>
  <r>
    <s v="QB20INV1305"/>
    <d v="2021-03-10T00:00:00"/>
    <s v="Mail Confirmation"/>
    <d v="2021-03-09T00:00:00"/>
    <x v="6"/>
    <s v="Bengalore"/>
    <s v="Chapathi Company"/>
    <s v="T5921"/>
    <s v="SUNMI"/>
    <n v="1"/>
    <n v="21000"/>
    <n v="21000"/>
    <s v="End Customer"/>
  </r>
  <r>
    <s v="QB20INV1306"/>
    <d v="2021-03-10T00:00:00"/>
    <s v="PO2114512053"/>
    <d v="2021-01-22T00:00:00"/>
    <x v="2"/>
    <s v="Haryana"/>
    <s v="Flipkart India Private Limited"/>
    <s v="Power adapter_ct40qbc"/>
    <s v="Others"/>
    <n v="42"/>
    <n v="2100"/>
    <n v="88200"/>
    <s v="End Customer"/>
  </r>
  <r>
    <s v="QB20INV1307"/>
    <d v="2021-03-10T00:00:00"/>
    <s v="I8-05172749"/>
    <d v="2021-03-10T00:00:00"/>
    <x v="2"/>
    <s v="Haryana"/>
    <s v="Amazon Seller Services Private Limited"/>
    <s v="Bat-scn01a"/>
    <s v="Metrologic Spares"/>
    <n v="10"/>
    <n v="2723"/>
    <n v="27230"/>
    <s v="End Customer"/>
  </r>
  <r>
    <s v="QB20INV1308"/>
    <d v="2021-03-11T00:00:00"/>
    <s v="PO/2021/272"/>
    <d v="2021-02-12T00:00:00"/>
    <x v="2"/>
    <s v="Bengalore"/>
    <s v="Puma India Ltd"/>
    <s v="Powercable_3pin"/>
    <s v="posiflex spares"/>
    <n v="6"/>
    <n v="0"/>
    <n v="0"/>
    <s v="End Customer"/>
  </r>
  <r>
    <s v="QB20INV1308"/>
    <d v="2021-03-11T00:00:00"/>
    <s v="PO/2021/272"/>
    <d v="2021-02-12T00:00:00"/>
    <x v="2"/>
    <s v="Bengalore"/>
    <s v="Puma India Ltd"/>
    <s v="318-055-011"/>
    <s v="Intermec"/>
    <n v="25"/>
    <n v="3420"/>
    <n v="85500"/>
    <s v="End Customer"/>
  </r>
  <r>
    <s v="QB20INV1308"/>
    <d v="2021-03-11T00:00:00"/>
    <s v="PO/2021/272"/>
    <d v="2021-02-12T00:00:00"/>
    <x v="2"/>
    <s v="Bengalore"/>
    <s v="Puma India Ltd"/>
    <s v="Svcct40-sg3n"/>
    <s v="Honeywell"/>
    <n v="25"/>
    <n v="7504"/>
    <n v="187600"/>
    <s v="End Customer"/>
  </r>
  <r>
    <s v="QB20INV1308"/>
    <d v="2021-03-11T00:00:00"/>
    <s v="PO/2021/272"/>
    <d v="2021-02-12T00:00:00"/>
    <x v="2"/>
    <s v="Bengalore"/>
    <s v="Puma India Ltd"/>
    <s v="Ct40-qbc-0"/>
    <s v="Intermec"/>
    <n v="6"/>
    <n v="8550"/>
    <n v="51300"/>
    <s v="End Customer"/>
  </r>
  <r>
    <s v="QB20INV1308"/>
    <d v="2021-03-11T00:00:00"/>
    <s v="PO/2021/272"/>
    <d v="2021-02-12T00:00:00"/>
    <x v="2"/>
    <s v="Bengalore"/>
    <s v="Puma India Ltd"/>
    <s v="Ct40-l1n-2sc110n"/>
    <s v="Honeywell"/>
    <n v="25"/>
    <n v="33654"/>
    <n v="841350"/>
    <s v="End Customer"/>
  </r>
  <r>
    <s v="QB20INV1309"/>
    <d v="2021-03-12T00:00:00"/>
    <s v="Mail Confirmation"/>
    <d v="2021-03-11T00:00:00"/>
    <x v="0"/>
    <s v="Gujarat"/>
    <s v="Chai Sutta Bar Trading Pvt Ltd"/>
    <s v="3&quot;x18 mtrs thermal roll"/>
    <s v="Others"/>
    <n v="150"/>
    <n v="0"/>
    <n v="0"/>
    <s v="End Customer"/>
  </r>
  <r>
    <s v="QB20INV1309"/>
    <d v="2021-03-12T00:00:00"/>
    <s v="Mail Confirmation"/>
    <d v="2021-03-11T00:00:00"/>
    <x v="0"/>
    <s v="Gujarat"/>
    <s v="Chai Sutta Bar Trading Pvt Ltd"/>
    <s v="Customized  software"/>
    <s v="Others"/>
    <n v="1"/>
    <n v="4500"/>
    <n v="4500"/>
    <s v="End Customer"/>
  </r>
  <r>
    <s v="QB20INV1309"/>
    <d v="2021-03-12T00:00:00"/>
    <s v="Mail Confirmation"/>
    <d v="2021-03-11T00:00:00"/>
    <x v="0"/>
    <s v="Gujarat"/>
    <s v="Chai Sutta Bar Trading Pvt Ltd"/>
    <s v="Rp326"/>
    <s v="Rugtek"/>
    <n v="1"/>
    <n v="6000"/>
    <n v="6000"/>
    <s v="End Customer"/>
  </r>
  <r>
    <s v="QB20INV1309"/>
    <d v="2021-03-12T00:00:00"/>
    <s v="Mail Confirmation"/>
    <d v="2021-03-11T00:00:00"/>
    <x v="0"/>
    <s v="Gujarat"/>
    <s v="Chai Sutta Bar Trading Pvt Ltd"/>
    <s v="Gc-076"/>
    <s v="Eazee"/>
    <n v="1"/>
    <n v="18313.560000000001"/>
    <n v="18313.560000000001"/>
    <s v="End Customer"/>
  </r>
  <r>
    <s v="QB20INV1310"/>
    <d v="2021-03-13T00:00:00"/>
    <s v="FEB/20-21/002"/>
    <d v="2021-02-15T00:00:00"/>
    <x v="3"/>
    <s v="Kolkata"/>
    <s v="Threpsi Solutions Private Limited"/>
    <s v="Nls-bs8060-2t"/>
    <s v="NEWLAND"/>
    <n v="21"/>
    <n v="5925"/>
    <n v="124425"/>
    <s v="Reseller"/>
  </r>
  <r>
    <s v="QB20INV1311"/>
    <d v="2021-03-13T00:00:00"/>
    <s v="TSPL/BLR/20-21 : 049"/>
    <d v="2021-02-22T00:00:00"/>
    <x v="3"/>
    <s v="Bengalore"/>
    <s v="Threpsi Solutions Private Limited"/>
    <s v="Nls-bs8060-2t"/>
    <s v="NEWLAND"/>
    <n v="9"/>
    <n v="5925"/>
    <n v="53325"/>
    <s v="Reseller"/>
  </r>
  <r>
    <s v="QB20INV1312"/>
    <d v="2021-03-15T00:00:00"/>
    <s v="PO2014538146"/>
    <s v="22.09.2020"/>
    <x v="2"/>
    <s v="Haryana"/>
    <s v="Flipkart India Private Limited"/>
    <s v="318-055-012"/>
    <s v="Honeywell"/>
    <n v="2"/>
    <n v="4150"/>
    <n v="8300"/>
    <s v="End Customer"/>
  </r>
  <r>
    <s v="QB20INV1313"/>
    <d v="2021-03-15T00:00:00"/>
    <s v="PO2114515504"/>
    <d v="2021-02-19T00:00:00"/>
    <x v="2"/>
    <s v="Telangana"/>
    <s v="Flipkart India Private Limited"/>
    <s v="Powercable_3pin"/>
    <s v="posiflex spares"/>
    <n v="1"/>
    <n v="0"/>
    <n v="0"/>
    <s v="End Customer"/>
  </r>
  <r>
    <s v="QB20INV1313"/>
    <d v="2021-03-15T00:00:00"/>
    <s v="PO2114515504"/>
    <d v="2021-02-19T00:00:00"/>
    <x v="2"/>
    <s v="Telangana"/>
    <s v="Flipkart India Private Limited"/>
    <s v="Ct40-qbc-0"/>
    <s v="Intermec"/>
    <n v="1"/>
    <n v="9720"/>
    <n v="9720"/>
    <s v="End Customer"/>
  </r>
  <r>
    <s v="QB20INV1314"/>
    <d v="2021-03-16T00:00:00"/>
    <s v="Mail Confirmation"/>
    <d v="2021-02-22T00:00:00"/>
    <x v="3"/>
    <s v="Chennai"/>
    <s v="Threpsi Solutions Private Limited"/>
    <s v="Service item"/>
    <s v="Others"/>
    <n v="2"/>
    <n v="475"/>
    <n v="950"/>
    <s v="Reseller"/>
  </r>
  <r>
    <s v="QB20INV1315"/>
    <d v="2021-03-16T00:00:00"/>
    <s v="PO2114513377"/>
    <d v="2021-02-08T00:00:00"/>
    <x v="2"/>
    <s v="West Bengal"/>
    <s v="Flipkart India Private Limited"/>
    <s v="Powercable_3pin"/>
    <s v="posiflex spares"/>
    <n v="25"/>
    <n v="0"/>
    <n v="0"/>
    <s v="End Customer"/>
  </r>
  <r>
    <s v="QB20INV1315"/>
    <d v="2021-03-16T00:00:00"/>
    <s v="PO2114513377"/>
    <d v="2021-02-08T00:00:00"/>
    <x v="2"/>
    <s v="West Bengal"/>
    <s v="Flipkart India Private Limited"/>
    <s v="Surelock+suremdm"/>
    <s v="Others"/>
    <n v="100"/>
    <n v="1255"/>
    <n v="125500"/>
    <s v="End Customer"/>
  </r>
  <r>
    <s v="QB20INV1315"/>
    <d v="2021-03-16T00:00:00"/>
    <s v="PO2114513377"/>
    <d v="2021-02-08T00:00:00"/>
    <x v="2"/>
    <s v="West Bengal"/>
    <s v="Flipkart India Private Limited"/>
    <s v="Ct40-sh-dc"/>
    <s v="Metrologic"/>
    <n v="100"/>
    <n v="3326"/>
    <n v="332600"/>
    <s v="End Customer"/>
  </r>
  <r>
    <s v="QB20INV1315"/>
    <d v="2021-03-16T00:00:00"/>
    <s v="PO2114513377"/>
    <d v="2021-02-08T00:00:00"/>
    <x v="2"/>
    <s v="West Bengal"/>
    <s v="Flipkart India Private Limited"/>
    <s v="Ct40-qbc-0"/>
    <s v="Intermec"/>
    <n v="25"/>
    <n v="9720"/>
    <n v="243000"/>
    <s v="End Customer"/>
  </r>
  <r>
    <s v="QB20INV1315"/>
    <d v="2021-03-16T00:00:00"/>
    <s v="PO2114513377"/>
    <d v="2021-02-08T00:00:00"/>
    <x v="2"/>
    <s v="West Bengal"/>
    <s v="Flipkart India Private Limited"/>
    <s v="Ct40-l1n-2sc110m"/>
    <s v="Honeywell"/>
    <n v="57"/>
    <n v="30595"/>
    <n v="1743915"/>
    <s v="End Customer"/>
  </r>
  <r>
    <s v="QB20INV1315"/>
    <d v="2021-03-16T00:00:00"/>
    <s v="PO2114513377"/>
    <d v="2021-02-08T00:00:00"/>
    <x v="2"/>
    <s v="West Bengal"/>
    <s v="Flipkart India Private Limited"/>
    <s v="Ct40-l1n-2sc110n"/>
    <s v="Honeywell"/>
    <n v="43"/>
    <n v="30595"/>
    <n v="1315585"/>
    <s v="End Customer"/>
  </r>
  <r>
    <s v="QB20INV1316"/>
    <d v="2021-03-16T00:00:00"/>
    <s v="PO2114513383"/>
    <d v="2021-02-05T00:00:00"/>
    <x v="2"/>
    <s v="West Bengal"/>
    <s v="Flipkart India Private Limited"/>
    <s v="Surelock+suremdm_3 yrs support"/>
    <s v="Others"/>
    <n v="100"/>
    <n v="229"/>
    <n v="22900"/>
    <s v="End Customer"/>
  </r>
  <r>
    <s v="QB20INV1316"/>
    <d v="2021-03-16T00:00:00"/>
    <s v="PO2114513383"/>
    <d v="2021-02-05T00:00:00"/>
    <x v="2"/>
    <s v="West Bengal"/>
    <s v="Flipkart India Private Limited"/>
    <s v="Svcct40-sg3n"/>
    <s v="Honeywell"/>
    <n v="100"/>
    <n v="6700"/>
    <n v="670000"/>
    <s v="End Customer"/>
  </r>
  <r>
    <s v="QB20INV1317"/>
    <d v="2021-03-16T00:00:00"/>
    <s v="PO NO: ST0003"/>
    <d v="2021-03-16T00:00:00"/>
    <x v="7"/>
    <s v="Bengalore"/>
    <s v="Shreedha Technologies"/>
    <s v="T5921"/>
    <s v="SUNMI"/>
    <n v="1"/>
    <n v="16272"/>
    <n v="16272"/>
    <s v="Reseller"/>
  </r>
  <r>
    <s v="QB20INV1318"/>
    <d v="2021-03-16T00:00:00"/>
    <s v="Mail Confirmation"/>
    <d v="2021-03-02T00:00:00"/>
    <x v="3"/>
    <s v="Mumbai"/>
    <s v="Threpsi Solutions Private Limited"/>
    <s v="Service item"/>
    <s v="Others"/>
    <n v="5"/>
    <n v="440"/>
    <n v="2200"/>
    <s v="Reseller"/>
  </r>
  <r>
    <s v="QB20INV1319"/>
    <d v="2021-03-16T00:00:00"/>
    <s v="GBP-8002771317"/>
    <d v="2021-02-01T00:00:00"/>
    <x v="3"/>
    <s v="Mandideep"/>
    <s v="M/S Procter &amp; Gamble Home Products Ltd."/>
    <s v="Ps-05-1000w-c"/>
    <s v="Metrologic"/>
    <n v="5"/>
    <n v="1635"/>
    <n v="8175"/>
    <s v="End Customer"/>
  </r>
  <r>
    <s v="QB20INV1319"/>
    <d v="2021-03-16T00:00:00"/>
    <s v="GBP-8002771317"/>
    <d v="2021-02-01T00:00:00"/>
    <x v="3"/>
    <s v="Mandideep"/>
    <s v="M/S Procter &amp; Gamble Home Products Ltd."/>
    <s v="Svc1981i-sg5n"/>
    <s v="Honeywell"/>
    <n v="5"/>
    <n v="6481"/>
    <n v="32405"/>
    <s v="End Customer"/>
  </r>
  <r>
    <s v="QB20INV1319"/>
    <d v="2021-03-16T00:00:00"/>
    <s v="GBP-8002771317"/>
    <d v="2021-02-01T00:00:00"/>
    <x v="3"/>
    <s v="Mandideep"/>
    <s v="M/S Procter &amp; Gamble Home Products Ltd."/>
    <s v="1981ifr-3usb-5-i"/>
    <s v="Metrologic"/>
    <n v="5"/>
    <n v="56512.5"/>
    <n v="282562.5"/>
    <s v="End Customer"/>
  </r>
  <r>
    <s v="QB20INV1320"/>
    <d v="2021-03-17T00:00:00"/>
    <s v="010/2018-19/MMRDA"/>
    <s v="17.12.2019"/>
    <x v="5"/>
    <s v="Mumbai"/>
    <s v="Datamatics Global Services Limited"/>
    <s v="Nls-fr4080"/>
    <s v="NEWLAND"/>
    <n v="52"/>
    <n v="6000"/>
    <n v="312000"/>
    <s v="End Customer"/>
  </r>
  <r>
    <s v="QB20INV1321"/>
    <d v="2021-03-17T00:00:00"/>
    <s v="PO2114513382"/>
    <d v="2021-02-08T00:00:00"/>
    <x v="2"/>
    <s v="Chennai"/>
    <s v="Flipkart India Private Limited"/>
    <s v="Powercable_3pin"/>
    <s v="posiflex spares"/>
    <n v="38"/>
    <n v="0"/>
    <n v="0"/>
    <s v="End Customer"/>
  </r>
  <r>
    <s v="QB20INV1321"/>
    <d v="2021-03-17T00:00:00"/>
    <s v="PO2114513382"/>
    <d v="2021-02-08T00:00:00"/>
    <x v="2"/>
    <s v="Chennai"/>
    <s v="Flipkart India Private Limited"/>
    <s v="Surelock+suremdm"/>
    <s v="Others"/>
    <n v="150"/>
    <n v="1255"/>
    <n v="188250"/>
    <s v="End Customer"/>
  </r>
  <r>
    <s v="QB20INV1321"/>
    <d v="2021-03-17T00:00:00"/>
    <s v="PO2114513382"/>
    <d v="2021-02-08T00:00:00"/>
    <x v="2"/>
    <s v="Chennai"/>
    <s v="Flipkart India Private Limited"/>
    <s v="Ct40-sh-dc"/>
    <s v="Metrologic"/>
    <n v="150"/>
    <n v="3326"/>
    <n v="498900"/>
    <s v="End Customer"/>
  </r>
  <r>
    <s v="QB20INV1321"/>
    <d v="2021-03-17T00:00:00"/>
    <s v="PO2114513382"/>
    <d v="2021-02-08T00:00:00"/>
    <x v="2"/>
    <s v="Chennai"/>
    <s v="Flipkart India Private Limited"/>
    <s v="318-055-010"/>
    <s v="Intermec"/>
    <n v="150"/>
    <n v="3784"/>
    <n v="567600"/>
    <s v="End Customer"/>
  </r>
  <r>
    <s v="QB20INV1321"/>
    <d v="2021-03-17T00:00:00"/>
    <s v="PO2114513382"/>
    <d v="2021-02-08T00:00:00"/>
    <x v="2"/>
    <s v="Chennai"/>
    <s v="Flipkart India Private Limited"/>
    <s v="Ct40-qbc-0"/>
    <s v="Intermec"/>
    <n v="38"/>
    <n v="9720"/>
    <n v="369360"/>
    <s v="End Customer"/>
  </r>
  <r>
    <s v="QB20INV1321"/>
    <d v="2021-03-17T00:00:00"/>
    <s v="PO2114513382"/>
    <d v="2021-02-08T00:00:00"/>
    <x v="2"/>
    <s v="Chennai"/>
    <s v="Flipkart India Private Limited"/>
    <s v="Ct40-l1n-2sc110n"/>
    <s v="Honeywell"/>
    <n v="150"/>
    <n v="30595"/>
    <n v="4589250"/>
    <s v="End Customer"/>
  </r>
  <r>
    <s v="QB20INV1322"/>
    <d v="2021-03-17T00:00:00"/>
    <s v="PO2114511500"/>
    <d v="2021-01-15T00:00:00"/>
    <x v="2"/>
    <s v="West Bengal"/>
    <s v="Flipkart India Private Limited"/>
    <s v="318-055-010"/>
    <s v="Intermec"/>
    <n v="224"/>
    <n v="3784"/>
    <n v="847616"/>
    <s v="End Customer"/>
  </r>
  <r>
    <s v="QB20INV1323"/>
    <d v="2021-03-17T00:00:00"/>
    <s v="PO2114511869"/>
    <d v="2021-01-21T00:00:00"/>
    <x v="2"/>
    <s v="Haryana"/>
    <s v="Flipkart India Private Limited"/>
    <s v="318-055-010"/>
    <s v="Intermec"/>
    <n v="232"/>
    <n v="3784"/>
    <n v="877888"/>
    <s v="End Customer"/>
  </r>
  <r>
    <s v="QB20INV1324"/>
    <d v="2021-03-17T00:00:00"/>
    <s v="PO2114513378"/>
    <d v="2021-02-05T00:00:00"/>
    <x v="2"/>
    <s v="Hyderabad"/>
    <s v="Flipkart India Private Limited"/>
    <s v="318-055-010"/>
    <s v="Intermec"/>
    <n v="80"/>
    <n v="3784"/>
    <n v="302720"/>
    <s v="End Customer"/>
  </r>
  <r>
    <s v="QB20INV1325"/>
    <d v="2021-03-17T00:00:00"/>
    <s v="PO2114513377"/>
    <d v="2021-02-08T00:00:00"/>
    <x v="2"/>
    <s v="West Bengal"/>
    <s v="Flipkart India Private Limited"/>
    <s v="318-055-010"/>
    <s v="Intermec"/>
    <n v="100"/>
    <n v="3784"/>
    <n v="378400"/>
    <s v="End Customer"/>
  </r>
  <r>
    <s v="QB20INV1326"/>
    <d v="2021-03-17T00:00:00"/>
    <s v="PO2114513386"/>
    <d v="2021-02-05T00:00:00"/>
    <x v="2"/>
    <s v="Chennai"/>
    <s v="Flipkart India Private Limited"/>
    <s v="Surelock+suremdm_3 yrs support"/>
    <s v="Others"/>
    <n v="150"/>
    <n v="229"/>
    <n v="34350"/>
    <s v="End Customer"/>
  </r>
  <r>
    <s v="QB20INV1326"/>
    <d v="2021-03-17T00:00:00"/>
    <s v="PO2114513386"/>
    <d v="2021-02-05T00:00:00"/>
    <x v="2"/>
    <s v="Chennai"/>
    <s v="Flipkart India Private Limited"/>
    <s v="Svcct40-sg3n"/>
    <s v="Honeywell"/>
    <n v="150"/>
    <n v="6700"/>
    <n v="1005000"/>
    <s v="End Customer"/>
  </r>
  <r>
    <s v="QB20INV1327"/>
    <d v="2021-03-17T00:00:00"/>
    <s v="I8-04713568"/>
    <d v="2020-12-18T00:00:00"/>
    <x v="2"/>
    <s v="Gurgaon"/>
    <s v="Amazon Seller Services Private Limited"/>
    <s v="Cbl-500-300-s00"/>
    <s v="Metrologic"/>
    <n v="140"/>
    <n v="713"/>
    <n v="99820"/>
    <s v="End Customer"/>
  </r>
  <r>
    <s v="QB20INV1328"/>
    <d v="2021-03-17T00:00:00"/>
    <s v="I7-04758824"/>
    <d v="2020-12-26T00:00:00"/>
    <x v="2"/>
    <s v="Hyderabad"/>
    <s v="Amazon Seller Services Private Limited"/>
    <s v="Cbl-500-300-s00"/>
    <s v="Metrologic"/>
    <n v="35"/>
    <n v="713"/>
    <n v="24955"/>
    <s v="End Customer"/>
  </r>
  <r>
    <s v="QB20INV1329"/>
    <d v="2021-03-17T00:00:00"/>
    <s v="WB-04832302"/>
    <d v="2021-01-10T00:00:00"/>
    <x v="2"/>
    <s v="West Bengal"/>
    <s v="Amazon Seller Services Private Limited"/>
    <s v="Cbl-500-300-s00"/>
    <s v="Metrologic"/>
    <n v="100"/>
    <n v="713"/>
    <n v="71300"/>
    <s v="End Customer"/>
  </r>
  <r>
    <s v="QB20INV1330"/>
    <d v="2021-03-17T00:00:00"/>
    <s v="WB-04832259"/>
    <d v="2021-01-10T00:00:00"/>
    <x v="2"/>
    <s v="West Bengal"/>
    <s v="Amazon Seller Services Private Limited"/>
    <s v="Cbl-500-300-s00"/>
    <s v="Metrologic"/>
    <n v="100"/>
    <n v="713"/>
    <n v="71300"/>
    <s v="End Customer"/>
  </r>
  <r>
    <s v="QB20INV1331"/>
    <d v="2021-03-17T00:00:00"/>
    <s v="WB-04831224"/>
    <d v="2021-01-10T00:00:00"/>
    <x v="2"/>
    <s v="West Bengal"/>
    <s v="Amazon Seller Services Private Limited"/>
    <s v="Cbl-500-300-s00"/>
    <s v="Metrologic"/>
    <n v="15"/>
    <n v="713"/>
    <n v="10695"/>
    <s v="End Customer"/>
  </r>
  <r>
    <s v="QB20INV1332"/>
    <d v="2021-03-19T00:00:00"/>
    <s v="Mail Confirmation"/>
    <d v="2021-03-19T00:00:00"/>
    <x v="0"/>
    <s v="Uttarkhand"/>
    <s v="Chai Sutta Bar Trading Pvt Ltd"/>
    <s v="3&quot;x18 mtrs thermal roll"/>
    <s v="Others"/>
    <n v="150"/>
    <n v="0"/>
    <n v="0"/>
    <s v="End Customer"/>
  </r>
  <r>
    <s v="QB20INV1332"/>
    <d v="2021-03-19T00:00:00"/>
    <s v="Mail Confirmation"/>
    <d v="2021-03-19T00:00:00"/>
    <x v="0"/>
    <s v="Uttarkhand"/>
    <s v="Chai Sutta Bar Trading Pvt Ltd"/>
    <s v="Customized  software"/>
    <s v="Others"/>
    <n v="1"/>
    <n v="4500"/>
    <n v="4500"/>
    <s v="End Customer"/>
  </r>
  <r>
    <s v="QB20INV1332"/>
    <d v="2021-03-19T00:00:00"/>
    <s v="Mail Confirmation"/>
    <d v="2021-03-19T00:00:00"/>
    <x v="0"/>
    <s v="Uttarkhand"/>
    <s v="Chai Sutta Bar Trading Pvt Ltd"/>
    <s v="Rp326"/>
    <s v="Rugtek"/>
    <n v="1"/>
    <n v="6000"/>
    <n v="6000"/>
    <s v="End Customer"/>
  </r>
  <r>
    <s v="QB20INV1332"/>
    <d v="2021-03-19T00:00:00"/>
    <s v="Mail Confirmation"/>
    <d v="2021-03-19T00:00:00"/>
    <x v="0"/>
    <s v="Uttarkhand"/>
    <s v="Chai Sutta Bar Trading Pvt Ltd"/>
    <s v="Gc-076"/>
    <s v="Eazee"/>
    <n v="1"/>
    <n v="18313.560000000001"/>
    <n v="18313.560000000001"/>
    <s v="End Customer"/>
  </r>
  <r>
    <s v="QB20INV1333"/>
    <d v="2021-03-19T00:00:00"/>
    <s v="Mail Confirmation"/>
    <d v="2021-03-19T00:00:00"/>
    <x v="0"/>
    <s v="Bihar "/>
    <s v="Chai Sutta Bar Trading Pvt Ltd"/>
    <s v="3&quot;x18 mtrs thermal roll"/>
    <s v="Others"/>
    <n v="150"/>
    <n v="0"/>
    <n v="0"/>
    <s v="End Customer"/>
  </r>
  <r>
    <s v="QB20INV1333"/>
    <d v="2021-03-19T00:00:00"/>
    <s v="Mail Confirmation"/>
    <d v="2021-03-19T00:00:00"/>
    <x v="0"/>
    <s v="Bihar "/>
    <s v="Chai Sutta Bar Trading Pvt Ltd"/>
    <s v="Customized  software"/>
    <s v="Others"/>
    <n v="1"/>
    <n v="4500"/>
    <n v="4500"/>
    <s v="End Customer"/>
  </r>
  <r>
    <s v="QB20INV1333"/>
    <d v="2021-03-19T00:00:00"/>
    <s v="Mail Confirmation"/>
    <d v="2021-03-19T00:00:00"/>
    <x v="0"/>
    <s v="Bihar "/>
    <s v="Chai Sutta Bar Trading Pvt Ltd"/>
    <s v="Rp326"/>
    <s v="Rugtek"/>
    <n v="1"/>
    <n v="6000"/>
    <n v="6000"/>
    <s v="End Customer"/>
  </r>
  <r>
    <s v="QB20INV1333"/>
    <d v="2021-03-19T00:00:00"/>
    <s v="Mail Confirmation"/>
    <d v="2021-03-19T00:00:00"/>
    <x v="0"/>
    <s v="Bihar "/>
    <s v="Chai Sutta Bar Trading Pvt Ltd"/>
    <s v="Gc-076"/>
    <s v="Eazee"/>
    <n v="1"/>
    <n v="18313.560000000001"/>
    <n v="18313.560000000001"/>
    <s v="End Customer"/>
  </r>
  <r>
    <s v="QB20INV1334"/>
    <d v="2021-03-19T00:00:00"/>
    <s v="BWP/20-21/0003"/>
    <d v="2021-02-15T00:00:00"/>
    <x v="3"/>
    <s v="Hyderabad"/>
    <s v="Threpsi Solutions Private Limited"/>
    <s v="Nls-bs8060-2t"/>
    <s v="NEWLAND"/>
    <n v="10"/>
    <n v="5925"/>
    <n v="59250"/>
    <s v="Reseller"/>
  </r>
  <r>
    <s v="QB20INV1335"/>
    <d v="2021-03-19T00:00:00"/>
    <s v="TTH/20-21/010"/>
    <s v="2/15/2021"/>
    <x v="3"/>
    <s v="Chennai"/>
    <s v="Threpsi Solutions Private Limited"/>
    <s v="Nls-bs8060-2t"/>
    <s v="NEWLAND"/>
    <n v="5"/>
    <n v="5925"/>
    <n v="29625"/>
    <s v="Reseller"/>
  </r>
  <r>
    <s v="QB20INV1336"/>
    <d v="2021-03-19T00:00:00"/>
    <s v="AC/BLR/20-21 : 001"/>
    <d v="2021-12-02T00:00:00"/>
    <x v="3"/>
    <s v="Bengalore"/>
    <s v="Threpsi Solutions Private Limited"/>
    <s v="Nls-bs8060-2t"/>
    <s v="NEWLAND"/>
    <n v="10"/>
    <n v="5925"/>
    <n v="59250"/>
    <s v="Reseller"/>
  </r>
  <r>
    <s v="QB20INV1337"/>
    <d v="2021-03-19T00:00:00"/>
    <s v="TSPL/BLR/20-21 : 049"/>
    <d v="2021-02-22T00:00:00"/>
    <x v="3"/>
    <s v="Bengalore"/>
    <s v="Threpsi Solutions Private Limited"/>
    <s v="Nls-bs8060-2t"/>
    <s v="NEWLAND"/>
    <n v="1"/>
    <n v="5925"/>
    <n v="5925"/>
    <s v="Reseller"/>
  </r>
  <r>
    <s v="QB20INV1338"/>
    <d v="2021-03-19T00:00:00"/>
    <s v="TH-1502/20-21"/>
    <d v="2021-03-02T00:00:00"/>
    <x v="3"/>
    <s v="Gujarat"/>
    <s v="Threpsi Solutions Private Limited"/>
    <s v="Nls-bs8060-2t"/>
    <s v="NEWLAND"/>
    <n v="7"/>
    <n v="5925"/>
    <n v="41475"/>
    <s v="Reseller"/>
  </r>
  <r>
    <s v="QB20INV1339"/>
    <d v="2021-03-19T00:00:00"/>
    <s v="Mail Confirmation"/>
    <d v="2021-03-19T00:00:00"/>
    <x v="7"/>
    <s v="Bengalore"/>
    <s v="Shree Aaradhya 99 Variety Dosa And Pav Bhaji"/>
    <s v="T5921"/>
    <s v="SUNMI"/>
    <n v="1"/>
    <n v="21186.5"/>
    <n v="21186.5"/>
    <s v="End Customer"/>
  </r>
  <r>
    <s v="QB20INV1340"/>
    <d v="2021-03-19T00:00:00"/>
    <s v="BCSIPL-2021129"/>
    <d v="2021-01-06T00:00:00"/>
    <x v="2"/>
    <s v="Bengalore"/>
    <s v="Building Control Solutions India Pvt Ltd"/>
    <s v="Cbl037r"/>
    <s v="NEWLAND"/>
    <n v="11"/>
    <n v="0"/>
    <n v="0"/>
    <s v="Reseller"/>
  </r>
  <r>
    <s v="QB20INV1340"/>
    <d v="2021-03-19T00:00:00"/>
    <s v="BCSIPL-2021129"/>
    <d v="2021-01-06T00:00:00"/>
    <x v="2"/>
    <s v="Bengalore"/>
    <s v="Building Control Solutions India Pvt Ltd"/>
    <s v="R050150-864z-8"/>
    <s v="NEWLAND"/>
    <n v="11"/>
    <n v="0"/>
    <n v="0"/>
    <s v="Reseller"/>
  </r>
  <r>
    <s v="QB20INV1340"/>
    <d v="2021-03-19T00:00:00"/>
    <s v="BCSIPL-2021129"/>
    <d v="2021-01-06T00:00:00"/>
    <x v="2"/>
    <s v="Bengalore"/>
    <s v="Building Control Solutions India Pvt Ltd"/>
    <s v="Nls-fm430l-u"/>
    <s v="NEWLAND"/>
    <n v="11"/>
    <n v="10500"/>
    <n v="115500"/>
    <s v="Reseller"/>
  </r>
  <r>
    <s v="QB20INV1341"/>
    <d v="2021-03-22T00:00:00"/>
    <s v="Mail Confirmation"/>
    <d v="2021-03-20T00:00:00"/>
    <x v="0"/>
    <s v="Mumbai "/>
    <s v="Chai Sutta Bar Trading Pvt Ltd"/>
    <s v="T5921"/>
    <s v="SUNMI"/>
    <n v="1"/>
    <n v="18644.400000000001"/>
    <n v="18644.400000000001"/>
    <s v="End Customer"/>
  </r>
  <r>
    <s v="QB20INV1342"/>
    <d v="2021-03-22T00:00:00"/>
    <s v="Mail Confirmation"/>
    <d v="2021-03-20T00:00:00"/>
    <x v="0"/>
    <s v="West Bengal"/>
    <s v="Chai Sutta Bar Trading Pvt Ltd"/>
    <s v="3&quot;x18 mtrs thermal roll"/>
    <s v="Consumables"/>
    <n v="150"/>
    <n v="0"/>
    <n v="0"/>
    <s v="End Customer"/>
  </r>
  <r>
    <s v="QB20INV1342"/>
    <d v="2021-03-22T00:00:00"/>
    <s v="Mail Confirmation"/>
    <d v="2021-03-20T00:00:00"/>
    <x v="0"/>
    <s v="West Bengal"/>
    <s v="Chai Sutta Bar Trading Pvt Ltd"/>
    <s v="Customized  software"/>
    <s v="Others"/>
    <n v="1"/>
    <n v="4500"/>
    <n v="4500"/>
    <s v="End Customer"/>
  </r>
  <r>
    <s v="QB20INV1342"/>
    <d v="2021-03-22T00:00:00"/>
    <s v="Mail Confirmation"/>
    <d v="2021-03-20T00:00:00"/>
    <x v="0"/>
    <s v="West Bengal"/>
    <s v="Chai Sutta Bar Trading Pvt Ltd"/>
    <s v="Rp326"/>
    <s v="Rugtek"/>
    <n v="1"/>
    <n v="6000"/>
    <n v="6000"/>
    <s v="End Customer"/>
  </r>
  <r>
    <s v="QB20INV1342"/>
    <d v="2021-03-22T00:00:00"/>
    <s v="Mail Confirmation"/>
    <d v="2021-03-20T00:00:00"/>
    <x v="0"/>
    <s v="West Bengal"/>
    <s v="Chai Sutta Bar Trading Pvt Ltd"/>
    <s v="Gc-076"/>
    <s v="Eazee"/>
    <n v="1"/>
    <n v="18313.560000000001"/>
    <n v="18313.560000000001"/>
    <s v="End Customer"/>
  </r>
  <r>
    <s v="QB20INV1343"/>
    <d v="2021-03-22T00:00:00"/>
    <s v="Mail Confirmation"/>
    <d v="2021-03-20T00:00:00"/>
    <x v="0"/>
    <s v="M.P"/>
    <s v="Chai Sutta Bar Trading Pvt Ltd"/>
    <s v="3&quot;x18 mtrs thermal roll"/>
    <s v="Consumables"/>
    <n v="150"/>
    <n v="0"/>
    <n v="0"/>
    <s v="End Customer"/>
  </r>
  <r>
    <s v="QB20INV1343"/>
    <d v="2021-03-22T00:00:00"/>
    <s v="Mail Confirmation"/>
    <d v="2021-03-20T00:00:00"/>
    <x v="0"/>
    <s v="M.P"/>
    <s v="Chai Sutta Bar Trading Pvt Ltd"/>
    <s v="Customized  software"/>
    <s v="Others"/>
    <n v="1"/>
    <n v="4500"/>
    <n v="4500"/>
    <s v="End Customer"/>
  </r>
  <r>
    <s v="QB20INV1343"/>
    <d v="2021-03-22T00:00:00"/>
    <s v="Mail Confirmation"/>
    <d v="2021-03-20T00:00:00"/>
    <x v="0"/>
    <s v="M.P"/>
    <s v="Chai Sutta Bar Trading Pvt Ltd"/>
    <s v="Rp326"/>
    <s v="Rugtek"/>
    <n v="1"/>
    <n v="6000"/>
    <n v="6000"/>
    <s v="End Customer"/>
  </r>
  <r>
    <s v="QB20INV1343"/>
    <d v="2021-03-22T00:00:00"/>
    <s v="Mail Confirmation"/>
    <d v="2021-03-20T00:00:00"/>
    <x v="0"/>
    <s v="M.P"/>
    <s v="Chai Sutta Bar Trading Pvt Ltd"/>
    <s v="Gc-076"/>
    <s v="Eazee"/>
    <n v="1"/>
    <n v="18313.560000000001"/>
    <n v="18313.560000000001"/>
    <s v="End Customer"/>
  </r>
  <r>
    <s v="QB20INV1344"/>
    <d v="2021-03-22T00:00:00"/>
    <s v="TAPLHO/2020-21/0010"/>
    <d v="2021-03-19T00:00:00"/>
    <x v="3"/>
    <s v="Mumbai"/>
    <s v="Tomorrow Land Apparels Private Limited"/>
    <s v="1950gsr-2usb-i"/>
    <s v="Honeywell"/>
    <n v="1"/>
    <n v="9850"/>
    <n v="9850"/>
    <s v="End Customer"/>
  </r>
  <r>
    <s v="QB20INV1345"/>
    <d v="2021-03-23T00:00:00"/>
    <s v="A I / P O / 1 8 1 / 1 9 - 2 0"/>
    <d v="2021-03-12T00:00:00"/>
    <x v="2"/>
    <s v="Bengalore"/>
    <s v="M/S. Amaze India"/>
    <s v="Cbl-020-300-c00"/>
    <s v="Metrologic"/>
    <n v="4"/>
    <n v="1080"/>
    <n v="4320"/>
    <s v="End Customer"/>
  </r>
  <r>
    <s v="QB20INV1345"/>
    <d v="2021-03-23T00:00:00"/>
    <s v="A I / P O / 1 8 1 / 1 9 - 2 0"/>
    <d v="2021-03-12T00:00:00"/>
    <x v="2"/>
    <s v="Bengalore"/>
    <s v="M/S. Amaze India"/>
    <s v="Poweradaptor_xenon"/>
    <s v="Metrologic Spares"/>
    <n v="4"/>
    <n v="1800"/>
    <n v="7200"/>
    <s v="End Customer"/>
  </r>
  <r>
    <s v="QB20INV1345"/>
    <d v="2021-03-23T00:00:00"/>
    <s v="A I / P O / 1 8 1 / 1 9 - 2 0"/>
    <d v="2021-03-12T00:00:00"/>
    <x v="2"/>
    <s v="Bengalore"/>
    <s v="M/S. Amaze India"/>
    <s v="1250g-2usb-i"/>
    <s v="Metrologic"/>
    <n v="4"/>
    <n v="4016"/>
    <n v="16064"/>
    <s v="End Customer"/>
  </r>
  <r>
    <s v="QB20INV1346"/>
    <d v="2021-03-23T00:00:00"/>
    <s v="PO2114518406"/>
    <d v="2021-03-15T00:00:00"/>
    <x v="2"/>
    <s v="Haryana"/>
    <s v="Flipkart India Private Limited"/>
    <s v="Service item"/>
    <s v="Others"/>
    <n v="5"/>
    <n v="24305"/>
    <n v="121525"/>
    <s v="End Customer"/>
  </r>
  <r>
    <s v="QB20INV1347"/>
    <d v="2021-03-23T00:00:00"/>
    <s v="Mail Confirmation"/>
    <d v="2021-03-22T00:00:00"/>
    <x v="0"/>
    <s v="West Bengal "/>
    <s v="Chai Sutta Bar Trading Pvt Ltd"/>
    <s v="2&quot;x18 mtrs thermal roll"/>
    <s v="Consumables"/>
    <n v="150"/>
    <n v="14.122999999999999"/>
    <n v="2118.4499999999998"/>
    <s v="End Customer"/>
  </r>
  <r>
    <s v="QB20INV1347"/>
    <d v="2021-03-23T00:00:00"/>
    <s v="Mail Confirmation"/>
    <d v="2021-03-22T00:00:00"/>
    <x v="0"/>
    <s v="West Bengal "/>
    <s v="Chai Sutta Bar Trading Pvt Ltd"/>
    <s v="T5921"/>
    <s v="SUNMI"/>
    <n v="1"/>
    <n v="18220.5"/>
    <n v="18220.5"/>
    <s v="End Customer"/>
  </r>
  <r>
    <s v="QB20INV1348"/>
    <d v="2021-03-23T00:00:00"/>
    <n v="5300013284"/>
    <d v="2021-03-21T00:00:00"/>
    <x v="3"/>
    <s v="Mumbai"/>
    <s v="Metro Brands Ltd."/>
    <s v="1472g1d-2usb-5-i"/>
    <s v="Honeywell"/>
    <n v="6"/>
    <n v="9548"/>
    <n v="57288"/>
    <s v="End Customer"/>
  </r>
  <r>
    <s v="QB20INV1349"/>
    <d v="2021-03-23T00:00:00"/>
    <s v="PO2014548807"/>
    <d v="2020-12-22T00:00:00"/>
    <x v="2"/>
    <s v="Chennai"/>
    <s v="Flipkart India Private Limited"/>
    <s v="318-055-012"/>
    <s v="Honeywell"/>
    <n v="18"/>
    <n v="4150"/>
    <n v="74700"/>
    <s v="End Customer"/>
  </r>
  <r>
    <s v="QB20INV1350"/>
    <d v="2021-03-24T00:00:00"/>
    <s v="INDPO-532"/>
    <d v="2021-02-22T00:00:00"/>
    <x v="3"/>
    <s v="Bhiwandi"/>
    <s v="Agility Logistics Pvt Ltd"/>
    <s v="140-li-velocte"/>
    <s v="Others"/>
    <n v="20"/>
    <n v="16545"/>
    <n v="330900"/>
    <s v="Reseller"/>
  </r>
  <r>
    <s v="QB20INV1351"/>
    <d v="2021-03-24T00:00:00"/>
    <s v="PO2114512059"/>
    <d v="2021-01-22T00:00:00"/>
    <x v="2"/>
    <s v="Bihar"/>
    <s v="Flipkart India Private Limited"/>
    <s v="Tier 2 repair cost"/>
    <s v="Honeywell"/>
    <n v="1"/>
    <n v="24305"/>
    <n v="24305"/>
    <s v="End Customer"/>
  </r>
  <r>
    <s v="QB20INV1352"/>
    <d v="2021-03-24T00:00:00"/>
    <n v="4510455829"/>
    <s v="15.03.2021"/>
    <x v="3"/>
    <s v="Vadodara"/>
    <s v="Siemens Ltd"/>
    <s v="Customized  software"/>
    <s v="Others"/>
    <n v="1"/>
    <n v="687500"/>
    <n v="687500"/>
    <s v="End Customer"/>
  </r>
  <r>
    <s v="QB20INV1353"/>
    <d v="2021-03-24T00:00:00"/>
    <s v="PO2114515505"/>
    <d v="2021-02-19T00:00:00"/>
    <x v="2"/>
    <s v="Chennai"/>
    <s v="Flipkart India Private Limited"/>
    <s v="318-055-012"/>
    <s v="Honeywell"/>
    <n v="2"/>
    <n v="4150"/>
    <n v="8300"/>
    <s v="End Customer"/>
  </r>
  <r>
    <s v="QB20INV1354"/>
    <d v="2021-03-24T00:00:00"/>
    <s v="PO2014547839"/>
    <d v="2020-12-15T00:00:00"/>
    <x v="2"/>
    <s v="Thane"/>
    <s v="Flipkart India Private Limited"/>
    <s v="318-055-012"/>
    <s v="Honeywell"/>
    <n v="11"/>
    <n v="4150"/>
    <n v="45650"/>
    <s v="End Customer"/>
  </r>
  <r>
    <s v="QB20INV1355"/>
    <d v="2021-03-25T00:00:00"/>
    <n v="7110158030"/>
    <s v="23.03.2021"/>
    <x v="8"/>
    <s v="Satara"/>
    <s v="Acg Pharma Technology Pvt Ltd"/>
    <s v="318-033-021"/>
    <s v="Intermec"/>
    <n v="5"/>
    <n v="6200"/>
    <n v="31000"/>
    <s v="Reseller"/>
  </r>
  <r>
    <s v="QB20INV1356"/>
    <d v="2021-03-25T00:00:00"/>
    <s v="Mail Confirmation"/>
    <d v="2021-03-25T00:00:00"/>
    <x v="9"/>
    <s v="Mumbai"/>
    <s v="Cafe Andora"/>
    <s v="Customized  software"/>
    <s v="Others"/>
    <n v="1"/>
    <n v="4500"/>
    <n v="4500"/>
    <s v="End Customer"/>
  </r>
  <r>
    <s v="QB20INV1356"/>
    <d v="2021-03-25T00:00:00"/>
    <s v="Mail Confirmation"/>
    <d v="2021-03-25T00:00:00"/>
    <x v="9"/>
    <s v="Mumbai"/>
    <s v="Cafe Andora"/>
    <s v="Hs-2414a-3a"/>
    <s v="posiflex"/>
    <n v="1"/>
    <n v="30500"/>
    <n v="30500"/>
    <s v="End Customer"/>
  </r>
  <r>
    <s v="QB20INV1357"/>
    <d v="2021-03-25T00:00:00"/>
    <s v="PO2114515333"/>
    <d v="2021-02-19T00:00:00"/>
    <x v="2"/>
    <s v="West Bengal"/>
    <s v="Flipkart India Private Limited"/>
    <s v="Powercable_3pin"/>
    <s v="posiflex spares"/>
    <n v="21"/>
    <n v="0"/>
    <n v="0"/>
    <s v="End Customer"/>
  </r>
  <r>
    <s v="QB20INV1357"/>
    <d v="2021-03-25T00:00:00"/>
    <s v="PO2114515333"/>
    <d v="2021-02-19T00:00:00"/>
    <x v="2"/>
    <s v="West Bengal"/>
    <s v="Flipkart India Private Limited"/>
    <s v="Surelock+suremdm"/>
    <s v="Others"/>
    <n v="214"/>
    <n v="1255"/>
    <n v="268570"/>
    <s v="End Customer"/>
  </r>
  <r>
    <s v="QB20INV1357"/>
    <d v="2021-03-25T00:00:00"/>
    <s v="PO2114515333"/>
    <d v="2021-02-19T00:00:00"/>
    <x v="2"/>
    <s v="West Bengal"/>
    <s v="Flipkart India Private Limited"/>
    <s v="Ct40-sh-dc"/>
    <s v="Metrologic"/>
    <n v="114"/>
    <n v="3326"/>
    <n v="379164"/>
    <s v="End Customer"/>
  </r>
  <r>
    <s v="QB20INV1357"/>
    <d v="2021-03-25T00:00:00"/>
    <s v="PO2114515333"/>
    <d v="2021-02-19T00:00:00"/>
    <x v="2"/>
    <s v="West Bengal"/>
    <s v="Flipkart India Private Limited"/>
    <s v="318-055-010"/>
    <s v="Intermec"/>
    <n v="69"/>
    <n v="3784"/>
    <n v="261096"/>
    <s v="End Customer"/>
  </r>
  <r>
    <s v="QB20INV1357"/>
    <d v="2021-03-25T00:00:00"/>
    <s v="PO2114515333"/>
    <d v="2021-02-19T00:00:00"/>
    <x v="2"/>
    <s v="West Bengal"/>
    <s v="Flipkart India Private Limited"/>
    <s v="Ct40-qbc-0"/>
    <s v="Intermec"/>
    <n v="21"/>
    <n v="9720"/>
    <n v="204120"/>
    <s v="End Customer"/>
  </r>
  <r>
    <s v="QB20INV1357"/>
    <d v="2021-03-25T00:00:00"/>
    <s v="PO2114515333"/>
    <d v="2021-02-19T00:00:00"/>
    <x v="2"/>
    <s v="West Bengal"/>
    <s v="Flipkart India Private Limited"/>
    <s v="C4050"/>
    <s v="Chainway"/>
    <n v="136"/>
    <n v="27972"/>
    <n v="3804192"/>
    <s v="End Customer"/>
  </r>
  <r>
    <s v="QB20INV1357"/>
    <d v="2021-03-25T00:00:00"/>
    <s v="PO2114515333"/>
    <d v="2021-02-19T00:00:00"/>
    <x v="2"/>
    <s v="West Bengal"/>
    <s v="Flipkart India Private Limited"/>
    <s v="Ct40-l1n-2sc110n"/>
    <s v="Honeywell"/>
    <n v="78"/>
    <n v="30595"/>
    <n v="2386410"/>
    <s v="End Customer"/>
  </r>
  <r>
    <s v="QB20INV1358"/>
    <d v="2021-03-25T00:00:00"/>
    <s v="PO2114515332"/>
    <d v="2021-02-18T00:00:00"/>
    <x v="2"/>
    <s v="West Bengal"/>
    <s v="Flipkart India Private Limited"/>
    <s v="Surelock+suremdm_3 yrs support"/>
    <s v="Others"/>
    <n v="214"/>
    <n v="229"/>
    <n v="49006"/>
    <s v="End Customer"/>
  </r>
  <r>
    <s v="QB20INV1358"/>
    <d v="2021-03-25T00:00:00"/>
    <s v="PO2114515332"/>
    <d v="2021-02-18T00:00:00"/>
    <x v="2"/>
    <s v="West Bengal"/>
    <s v="Flipkart India Private Limited"/>
    <s v="Comprehensive warranty_c4050 3yr"/>
    <s v="Chainway"/>
    <n v="136"/>
    <n v="4478"/>
    <n v="609008"/>
    <s v="End Customer"/>
  </r>
  <r>
    <s v="QB20INV1358"/>
    <d v="2021-03-25T00:00:00"/>
    <s v="PO2114515332"/>
    <d v="2021-02-18T00:00:00"/>
    <x v="2"/>
    <s v="West Bengal"/>
    <s v="Flipkart India Private Limited"/>
    <s v="Svcct40-sg3n"/>
    <s v="Honeywell"/>
    <n v="78"/>
    <n v="6700"/>
    <n v="522600"/>
    <s v="End Customer"/>
  </r>
  <r>
    <s v="QB20INV1359"/>
    <d v="2021-03-26T00:00:00"/>
    <s v="PTPL/PO/2021/0836-1"/>
    <d v="2021-03-26T00:00:00"/>
    <x v="4"/>
    <s v="Bengalore"/>
    <s v="Posiflex Technology India Pvt Ltd"/>
    <s v="Pd43a03100010206"/>
    <s v="Metrologic"/>
    <n v="1"/>
    <n v="30242"/>
    <n v="30242"/>
    <s v="Vendor"/>
  </r>
  <r>
    <s v="QB20INV1360"/>
    <d v="2021-03-26T00:00:00"/>
    <s v="PO/2021/272"/>
    <d v="2021-02-12T00:00:00"/>
    <x v="2"/>
    <s v="Bengalore"/>
    <s v="Puma India Ltd"/>
    <s v="Powercable_3pin"/>
    <s v="posiflex spares"/>
    <n v="6"/>
    <n v="0"/>
    <n v="0"/>
    <s v="End Customer"/>
  </r>
  <r>
    <s v="QB20INV1360"/>
    <d v="2021-03-26T00:00:00"/>
    <s v="PO/2021/272"/>
    <d v="2021-02-12T00:00:00"/>
    <x v="2"/>
    <s v="Bengalore"/>
    <s v="Puma India Ltd"/>
    <s v="318-055-011"/>
    <s v="Intermec"/>
    <n v="20"/>
    <n v="3420"/>
    <n v="68400"/>
    <s v="End Customer"/>
  </r>
  <r>
    <s v="QB20INV1360"/>
    <d v="2021-03-26T00:00:00"/>
    <s v="PO/2021/272"/>
    <d v="2021-02-12T00:00:00"/>
    <x v="2"/>
    <s v="Bengalore"/>
    <s v="Puma India Ltd"/>
    <s v="Svcct40-sg3n"/>
    <s v="Honeywell"/>
    <n v="20"/>
    <n v="7504"/>
    <n v="150080"/>
    <s v="End Customer"/>
  </r>
  <r>
    <s v="QB20INV1360"/>
    <d v="2021-03-26T00:00:00"/>
    <s v="PO/2021/272"/>
    <d v="2021-02-12T00:00:00"/>
    <x v="2"/>
    <s v="Bengalore"/>
    <s v="Puma India Ltd"/>
    <s v="Ct40-qbc-0"/>
    <s v="Intermec"/>
    <n v="6"/>
    <n v="8550"/>
    <n v="51300"/>
    <s v="End Customer"/>
  </r>
  <r>
    <s v="QB20INV1360"/>
    <d v="2021-03-26T00:00:00"/>
    <s v="PO/2021/272"/>
    <d v="2021-02-12T00:00:00"/>
    <x v="2"/>
    <s v="Bengalore"/>
    <s v="Puma India Ltd"/>
    <s v="Ct40-l1n-2sc110n"/>
    <s v="Honeywell"/>
    <n v="20"/>
    <n v="33654"/>
    <n v="673080"/>
    <s v="End Customer"/>
  </r>
  <r>
    <s v="QB20INV1361"/>
    <d v="2021-03-26T00:00:00"/>
    <s v="Mail Confirmation"/>
    <d v="2021-03-25T00:00:00"/>
    <x v="9"/>
    <s v="Mumbai"/>
    <s v="The  Batten Berg"/>
    <s v="T5921"/>
    <s v="SUNMI"/>
    <n v="1"/>
    <n v="20000"/>
    <n v="20000"/>
    <s v="End Customer"/>
  </r>
  <r>
    <s v="QB20INV1362"/>
    <d v="2021-03-26T00:00:00"/>
    <s v="20-21/145"/>
    <s v="December 12, 2020"/>
    <x v="3"/>
    <s v="Pune"/>
    <s v="Iaidc Technologies Private Ltd"/>
    <s v="46-00526-6-i"/>
    <s v="Honeywell"/>
    <n v="10"/>
    <n v="1155"/>
    <n v="11550"/>
    <s v="Reseller"/>
  </r>
  <r>
    <s v="QB20INV1363"/>
    <d v="2021-03-26T00:00:00"/>
    <s v="GBP-8002686213"/>
    <d v="2020-12-15T00:00:00"/>
    <x v="3"/>
    <s v="Kothur Mandal"/>
    <s v="M/S Procter &amp; Gamble Home Products Ltd."/>
    <s v="Mb4-bat-scn01d0-in"/>
    <s v="Honeywell"/>
    <n v="10"/>
    <n v="15153"/>
    <n v="151530"/>
    <s v="End Customer"/>
  </r>
  <r>
    <s v="QB20INV1364"/>
    <d v="2021-03-27T00:00:00"/>
    <s v="Mail Confirmation"/>
    <d v="2021-03-27T00:00:00"/>
    <x v="0"/>
    <s v="Up"/>
    <s v="Chai Sutta Bar Trading Pvt Ltd"/>
    <s v="3&quot;x18 mtrs thermal roll"/>
    <s v="Consumables"/>
    <n v="150"/>
    <n v="0"/>
    <n v="0"/>
    <s v="End Customer"/>
  </r>
  <r>
    <s v="QB20INV1364"/>
    <d v="2021-03-27T00:00:00"/>
    <s v="Mail Confirmation"/>
    <d v="2021-03-27T00:00:00"/>
    <x v="0"/>
    <s v="Up"/>
    <s v="Chai Sutta Bar Trading Pvt Ltd"/>
    <s v="Customized  software"/>
    <s v="Others"/>
    <n v="1"/>
    <n v="4500"/>
    <n v="4500"/>
    <s v="End Customer"/>
  </r>
  <r>
    <s v="QB20INV1364"/>
    <d v="2021-03-27T00:00:00"/>
    <s v="Mail Confirmation"/>
    <d v="2021-03-27T00:00:00"/>
    <x v="0"/>
    <s v="Up"/>
    <s v="Chai Sutta Bar Trading Pvt Ltd"/>
    <s v="Rp326"/>
    <s v="Rugtek"/>
    <n v="1"/>
    <n v="6000"/>
    <n v="6000"/>
    <s v="End Customer"/>
  </r>
  <r>
    <s v="QB20INV1364"/>
    <d v="2021-03-27T00:00:00"/>
    <s v="Mail Confirmation"/>
    <d v="2021-03-27T00:00:00"/>
    <x v="0"/>
    <s v="Up"/>
    <s v="Chai Sutta Bar Trading Pvt Ltd"/>
    <s v="Gc-076"/>
    <s v="Eazee"/>
    <n v="1"/>
    <n v="18313.560000000001"/>
    <n v="18313.560000000001"/>
    <s v="End Customer"/>
  </r>
  <r>
    <s v="QB20INV1365"/>
    <d v="2021-03-27T00:00:00"/>
    <s v="Mail Confirmation"/>
    <d v="2021-03-27T00:00:00"/>
    <x v="0"/>
    <s v="Rajastan"/>
    <s v="Chai Sutta Bar Trading Pvt Ltd"/>
    <s v="3&quot;x18 mtrs thermal roll"/>
    <s v="Consumables"/>
    <n v="150"/>
    <n v="0"/>
    <n v="0"/>
    <s v="End Customer"/>
  </r>
  <r>
    <s v="QB20INV1365"/>
    <d v="2021-03-27T00:00:00"/>
    <s v="Mail Confirmation"/>
    <d v="2021-03-27T00:00:00"/>
    <x v="0"/>
    <s v="Rajastan"/>
    <s v="Chai Sutta Bar Trading Pvt Ltd"/>
    <s v="Customized  software"/>
    <s v="Others"/>
    <n v="1"/>
    <n v="4500"/>
    <n v="4500"/>
    <s v="End Customer"/>
  </r>
  <r>
    <s v="QB20INV1365"/>
    <d v="2021-03-27T00:00:00"/>
    <s v="Mail Confirmation"/>
    <d v="2021-03-27T00:00:00"/>
    <x v="0"/>
    <s v="Rajastan"/>
    <s v="Chai Sutta Bar Trading Pvt Ltd"/>
    <s v="Rp326"/>
    <s v="Rugtek"/>
    <n v="1"/>
    <n v="6000"/>
    <n v="6000"/>
    <s v="End Customer"/>
  </r>
  <r>
    <s v="QB20INV1365"/>
    <d v="2021-03-27T00:00:00"/>
    <s v="Mail Confirmation"/>
    <d v="2021-03-27T00:00:00"/>
    <x v="0"/>
    <s v="Rajastan"/>
    <s v="Chai Sutta Bar Trading Pvt Ltd"/>
    <s v="Gc-076"/>
    <s v="Eazee"/>
    <n v="1"/>
    <n v="18313.560000000001"/>
    <n v="18313.560000000001"/>
    <s v="End Customer"/>
  </r>
  <r>
    <s v="QB20INV1366"/>
    <d v="2021-03-29T00:00:00"/>
    <s v="H5-05268977"/>
    <d v="2021-03-25T00:00:00"/>
    <x v="2"/>
    <s v="Haryana"/>
    <s v="Amazon Seller Services Private Limited"/>
    <s v="Bat-scn01a"/>
    <s v="Metrologic Spares"/>
    <n v="50"/>
    <n v="2723"/>
    <n v="136150"/>
    <s v="End Customer"/>
  </r>
  <r>
    <s v="QB20INV1367"/>
    <d v="2021-03-29T00:00:00"/>
    <s v="I8-05269102"/>
    <d v="2021-03-25T00:00:00"/>
    <x v="2"/>
    <s v="Haryana"/>
    <s v="Amazon Seller Services Private Limited"/>
    <s v="Bat-scn01a"/>
    <s v="Metrologic Spares"/>
    <n v="8"/>
    <n v="2723"/>
    <n v="21784"/>
    <s v="End Customer"/>
  </r>
  <r>
    <s v="QB20INV1368"/>
    <d v="2021-03-29T00:00:00"/>
    <s v="Mail Confirmation"/>
    <d v="2021-03-29T00:00:00"/>
    <x v="0"/>
    <s v="Mumbai "/>
    <s v="Chai Sutta Bar Trading Pvt Ltd"/>
    <s v="2&quot;x18 mtrs thermal roll"/>
    <s v="Consumables"/>
    <n v="150"/>
    <n v="14.12"/>
    <n v="2118"/>
    <s v="End Customer"/>
  </r>
  <r>
    <s v="QB20INV1368"/>
    <d v="2021-03-29T00:00:00"/>
    <s v="Mail Confirmation"/>
    <d v="2021-03-29T00:00:00"/>
    <x v="0"/>
    <s v="Mumbai "/>
    <s v="Chai Sutta Bar Trading Pvt Ltd"/>
    <s v="T5921"/>
    <s v="SUNMI"/>
    <n v="1"/>
    <n v="19068.5"/>
    <n v="19068.5"/>
    <s v="End Customer"/>
  </r>
  <r>
    <s v="QB20INV1369"/>
    <d v="2021-03-29T00:00:00"/>
    <s v="Mail Confirmation"/>
    <d v="2021-01-12T00:00:00"/>
    <x v="10"/>
    <s v="Bengalore"/>
    <s v="Ann'S View Bakery"/>
    <s v="Service item"/>
    <s v="Others"/>
    <n v="1"/>
    <n v="4000"/>
    <n v="4000"/>
    <s v="End Customer"/>
  </r>
  <r>
    <s v="QB20INV1369"/>
    <d v="2021-03-29T00:00:00"/>
    <s v="Mail Confirmation"/>
    <d v="2021-01-12T00:00:00"/>
    <x v="10"/>
    <s v="Bengalore"/>
    <s v="Ann'S View Bakery"/>
    <s v="Gc-076"/>
    <s v="Eazee"/>
    <n v="1"/>
    <n v="25000"/>
    <n v="25000"/>
    <s v="End Customer"/>
  </r>
  <r>
    <s v="QB20INV1369"/>
    <d v="2021-03-29T00:00:00"/>
    <s v="Mail Confirmation"/>
    <d v="2021-01-12T00:00:00"/>
    <x v="10"/>
    <s v="Bengalore"/>
    <s v="Ann'S View Bakery"/>
    <s v="Customized  software"/>
    <s v="Others"/>
    <n v="1"/>
    <n v="42373"/>
    <n v="42373"/>
    <s v="End Customer"/>
  </r>
  <r>
    <s v="QB20INV1370"/>
    <d v="2021-03-30T00:00:00"/>
    <s v="Mail Confirmation"/>
    <d v="2021-03-27T00:00:00"/>
    <x v="1"/>
    <s v="Utrakhand"/>
    <s v="Doon Zaika Momo Express"/>
    <s v="3&quot;x18 mtrs thermal roll"/>
    <s v="Consumables"/>
    <n v="2"/>
    <n v="0"/>
    <n v="0"/>
    <s v="End Customer"/>
  </r>
  <r>
    <s v="QB20INV1370"/>
    <d v="2021-03-30T00:00:00"/>
    <s v="Mail Confirmation"/>
    <d v="2021-03-27T00:00:00"/>
    <x v="1"/>
    <s v="Utrakhand"/>
    <s v="Doon Zaika Momo Express"/>
    <s v="Customized  software"/>
    <s v="Others"/>
    <n v="1"/>
    <n v="4500"/>
    <n v="4500"/>
    <s v="End Customer"/>
  </r>
  <r>
    <s v="QB20INV1370"/>
    <d v="2021-03-30T00:00:00"/>
    <s v="Mail Confirmation"/>
    <d v="2021-03-27T00:00:00"/>
    <x v="1"/>
    <s v="Utrakhand"/>
    <s v="Doon Zaika Momo Express"/>
    <s v="Rp326"/>
    <s v="Rugtek"/>
    <n v="1"/>
    <n v="6000"/>
    <n v="6000"/>
    <s v="End Customer"/>
  </r>
  <r>
    <s v="QB20INV1370"/>
    <d v="2021-03-30T00:00:00"/>
    <s v="Mail Confirmation"/>
    <d v="2021-03-27T00:00:00"/>
    <x v="1"/>
    <s v="Utrakhand"/>
    <s v="Doon Zaika Momo Express"/>
    <s v="Gc-076"/>
    <s v="Eazee"/>
    <n v="1"/>
    <n v="18313.560000000001"/>
    <n v="18313.560000000001"/>
    <s v="End Customer"/>
  </r>
  <r>
    <s v="QB20INV1371"/>
    <d v="2021-03-30T00:00:00"/>
    <s v="PO2114518725"/>
    <d v="2021-03-17T00:00:00"/>
    <x v="2"/>
    <s v="West Bengal"/>
    <s v="Flipkart India Private Limited"/>
    <s v="Surelock+suremdm"/>
    <s v="Others"/>
    <n v="4"/>
    <n v="1255"/>
    <n v="5020"/>
    <s v="End Customer"/>
  </r>
  <r>
    <s v="QB20INV1371"/>
    <d v="2021-03-30T00:00:00"/>
    <s v="PO2114518725"/>
    <d v="2021-03-17T00:00:00"/>
    <x v="2"/>
    <s v="West Bengal"/>
    <s v="Flipkart India Private Limited"/>
    <s v="C4050"/>
    <s v="Chainway"/>
    <n v="4"/>
    <n v="27722"/>
    <n v="110888"/>
    <s v="End Customer"/>
  </r>
  <r>
    <s v="QB20INV1372"/>
    <d v="2021-03-30T00:00:00"/>
    <s v="PO2114518726"/>
    <d v="2021-03-17T00:00:00"/>
    <x v="2"/>
    <s v="Bengalore"/>
    <s v="Flipkart India Private Limited"/>
    <s v="Surelock+suremdm"/>
    <s v="Others"/>
    <n v="3"/>
    <n v="1255"/>
    <n v="3765"/>
    <s v="End Customer"/>
  </r>
  <r>
    <s v="QB20INV1372"/>
    <d v="2021-03-30T00:00:00"/>
    <s v="PO2114518726"/>
    <d v="2021-03-17T00:00:00"/>
    <x v="2"/>
    <s v="Bengalore"/>
    <s v="Flipkart India Private Limited"/>
    <s v="C4050"/>
    <s v="Chainway"/>
    <n v="3"/>
    <n v="27722"/>
    <n v="83166"/>
    <s v="End Customer"/>
  </r>
  <r>
    <s v="QB20INV1373"/>
    <d v="2021-03-30T00:00:00"/>
    <s v="PO2114518724"/>
    <d v="2021-03-17T00:00:00"/>
    <x v="2"/>
    <s v="West Bengal"/>
    <s v="Flipkart India Private Limited"/>
    <s v="Surelock+suremdm"/>
    <s v="Others"/>
    <n v="5"/>
    <n v="1255"/>
    <n v="6275"/>
    <s v="End Customer"/>
  </r>
  <r>
    <s v="QB20INV1373"/>
    <d v="2021-03-30T00:00:00"/>
    <s v="PO2114518724"/>
    <d v="2021-03-17T00:00:00"/>
    <x v="2"/>
    <s v="West Bengal"/>
    <s v="Flipkart India Private Limited"/>
    <s v="C4050"/>
    <s v="Chainway"/>
    <n v="5"/>
    <n v="27722"/>
    <n v="138610"/>
    <s v="End Customer"/>
  </r>
  <r>
    <s v="QB20INV1374"/>
    <d v="2021-03-30T00:00:00"/>
    <s v="PO2114518402"/>
    <d v="2021-03-15T00:00:00"/>
    <x v="2"/>
    <s v="Bengalore"/>
    <s v="Flipkart India Private Limited"/>
    <s v="Surelock+suremdm_3 yrs support"/>
    <s v="Others"/>
    <n v="3"/>
    <n v="229"/>
    <n v="687"/>
    <s v="End Customer"/>
  </r>
  <r>
    <s v="QB20INV1374"/>
    <d v="2021-03-30T00:00:00"/>
    <s v="PO2114518402"/>
    <d v="2021-03-15T00:00:00"/>
    <x v="2"/>
    <s v="Bengalore"/>
    <s v="Flipkart India Private Limited"/>
    <s v="Comprehensive warranty_c4050 3yr"/>
    <s v="Chainway"/>
    <n v="3"/>
    <n v="4478"/>
    <n v="13434"/>
    <s v="End Customer"/>
  </r>
  <r>
    <s v="QB20INV1375"/>
    <d v="2021-03-30T00:00:00"/>
    <s v="PO2114518400"/>
    <d v="2021-03-15T00:00:00"/>
    <x v="2"/>
    <s v="West Bengal"/>
    <s v="Flipkart India Private Limited"/>
    <s v="Surelock+suremdm_3 yrs support"/>
    <s v="Others"/>
    <n v="5"/>
    <n v="229"/>
    <n v="1145"/>
    <s v="End Customer"/>
  </r>
  <r>
    <s v="QB20INV1375"/>
    <d v="2021-03-30T00:00:00"/>
    <s v="PO2114518400"/>
    <d v="2021-03-15T00:00:00"/>
    <x v="2"/>
    <s v="West Bengal"/>
    <s v="Flipkart India Private Limited"/>
    <s v="Comprehensive warranty_c4050 3yr"/>
    <s v="Chainway"/>
    <n v="5"/>
    <n v="4478"/>
    <n v="22390"/>
    <s v="End Customer"/>
  </r>
  <r>
    <s v="QB20INV1376"/>
    <d v="2021-03-30T00:00:00"/>
    <s v="PO2114518401"/>
    <d v="2021-03-15T00:00:00"/>
    <x v="2"/>
    <s v="West Bengal"/>
    <s v="Flipkart India Private Limited"/>
    <s v="Surelock+suremdm_3 yrs support"/>
    <s v="Others"/>
    <n v="4"/>
    <n v="229"/>
    <n v="916"/>
    <s v="End Customer"/>
  </r>
  <r>
    <s v="QB20INV1376"/>
    <d v="2021-03-30T00:00:00"/>
    <s v="PO2114518401"/>
    <d v="2021-03-15T00:00:00"/>
    <x v="2"/>
    <s v="West Bengal"/>
    <s v="Flipkart India Private Limited"/>
    <s v="Comprehensive warranty_c4050 3yr"/>
    <s v="Chainway"/>
    <n v="4"/>
    <n v="4478"/>
    <n v="17912"/>
    <s v="End Customer"/>
  </r>
  <r>
    <s v="QB20INV1377"/>
    <d v="2021-03-31T00:00:00"/>
    <n v="4500569596"/>
    <d v="2021-03-23T00:00:00"/>
    <x v="3"/>
    <s v="Mumbai"/>
    <s v="Raymond Apparel Limited"/>
    <s v="203-879-003"/>
    <s v="Others"/>
    <n v="12"/>
    <n v="4980"/>
    <n v="59760"/>
    <s v="End Customer"/>
  </r>
  <r>
    <s v="QB20INV1377"/>
    <d v="2021-03-31T00:00:00"/>
    <n v="4500569596"/>
    <d v="2021-03-23T00:00:00"/>
    <x v="3"/>
    <s v="Mumbai"/>
    <s v="Raymond Apparel Limited"/>
    <s v="871-229-201"/>
    <s v="Metrologic"/>
    <n v="2"/>
    <n v="18698.64"/>
    <n v="37397.279999999999"/>
    <s v="End Customer"/>
  </r>
  <r>
    <s v="QB20INV1377"/>
    <d v="2021-03-31T00:00:00"/>
    <n v="4500569596"/>
    <d v="2021-03-23T00:00:00"/>
    <x v="3"/>
    <s v="Mumbai"/>
    <s v="Raymond Apparel Limited"/>
    <s v="Ck65-l0n-asn210n"/>
    <s v="Honeywell"/>
    <n v="12"/>
    <n v="55100"/>
    <n v="661200"/>
    <s v="End Customer"/>
  </r>
  <r>
    <s v="QB20INV1378"/>
    <d v="2021-03-31T00:00:00"/>
    <s v="PO2114515334"/>
    <d v="2021-02-18T00:00:00"/>
    <x v="2"/>
    <s v="West Bengal"/>
    <s v="Flipkart India Private Limited"/>
    <s v="Surelock+suremdm"/>
    <s v="Others"/>
    <n v="70"/>
    <n v="1255"/>
    <n v="87850"/>
    <s v="End Customer"/>
  </r>
  <r>
    <s v="QB20INV1378"/>
    <d v="2021-03-31T00:00:00"/>
    <s v="PO2114515334"/>
    <d v="2021-02-18T00:00:00"/>
    <x v="2"/>
    <s v="West Bengal"/>
    <s v="Flipkart India Private Limited"/>
    <s v="C4050"/>
    <s v="Chainway"/>
    <n v="70"/>
    <n v="27972"/>
    <n v="1958040"/>
    <s v="End Customer"/>
  </r>
  <r>
    <s v="QB20INV1379"/>
    <d v="2021-03-31T00:00:00"/>
    <s v="PO2114515335"/>
    <d v="2021-02-18T00:00:00"/>
    <x v="2"/>
    <s v="West Bengal"/>
    <s v="Flipkart India Private Limited"/>
    <s v="Surelock+suremdm_3 yrs support"/>
    <s v="Others"/>
    <n v="70"/>
    <n v="229"/>
    <n v="16030"/>
    <s v="End Customer"/>
  </r>
  <r>
    <s v="QB20INV1379"/>
    <d v="2021-03-31T00:00:00"/>
    <s v="PO2114515335"/>
    <d v="2021-02-18T00:00:00"/>
    <x v="2"/>
    <s v="West Bengal"/>
    <s v="Flipkart India Private Limited"/>
    <s v="Comprehensive warranty_c4050 3yr"/>
    <s v="Chainway"/>
    <n v="70"/>
    <n v="4478"/>
    <n v="313460"/>
    <s v="End Customer"/>
  </r>
  <r>
    <s v="QB20INV1380"/>
    <d v="2021-03-31T00:00:00"/>
    <n v="8002877018"/>
    <d v="2021-03-22T00:00:00"/>
    <x v="3"/>
    <s v="Mehboob Nagar"/>
    <s v="M/S Procter &amp; Gamble Home Products Ltd."/>
    <s v="Ps-05-1000w-c"/>
    <s v="Metrologic"/>
    <n v="2"/>
    <n v="1758"/>
    <n v="3516"/>
    <s v="End Customer"/>
  </r>
  <r>
    <s v="QB20INV1380"/>
    <d v="2021-03-31T00:00:00"/>
    <n v="8002877018"/>
    <d v="2021-03-22T00:00:00"/>
    <x v="3"/>
    <s v="Mehboob Nagar"/>
    <s v="M/S Procter &amp; Gamble Home Products Ltd."/>
    <s v="1981ifr-3usb-5-i"/>
    <s v="Metrologic"/>
    <n v="2"/>
    <n v="56512.5"/>
    <n v="113025"/>
    <s v="End Customer"/>
  </r>
  <r>
    <s v="QB20INV1381"/>
    <d v="2021-03-31T00:00:00"/>
    <n v="3400136269"/>
    <d v="2021-01-07T00:00:00"/>
    <x v="3"/>
    <s v="Sikkim"/>
    <s v="Lupin Limited"/>
    <s v="Powercable_3pin"/>
    <s v="posiflex spares"/>
    <n v="2"/>
    <n v="970"/>
    <n v="1940"/>
    <s v="Reseller"/>
  </r>
  <r>
    <s v="QB20INV1381"/>
    <d v="2021-03-31T00:00:00"/>
    <n v="3400136269"/>
    <d v="2021-01-07T00:00:00"/>
    <x v="3"/>
    <s v="Sikkim"/>
    <s v="Lupin Limited"/>
    <s v="851-061-502"/>
    <s v="Honeywell"/>
    <n v="2"/>
    <n v="4776"/>
    <n v="9552"/>
    <s v="Reseller"/>
  </r>
  <r>
    <s v="QB20INV1381"/>
    <d v="2021-03-31T00:00:00"/>
    <n v="3400136269"/>
    <d v="2021-01-07T00:00:00"/>
    <x v="3"/>
    <s v="Sikkim"/>
    <s v="Lupin Limited"/>
    <s v="318-033-021"/>
    <s v="Intermec"/>
    <n v="2"/>
    <n v="5865"/>
    <n v="11730"/>
    <s v="Reseller"/>
  </r>
  <r>
    <s v="QB20INV1381"/>
    <d v="2021-03-31T00:00:00"/>
    <n v="3400136269"/>
    <d v="2021-01-07T00:00:00"/>
    <x v="3"/>
    <s v="Sikkim"/>
    <s v="Lupin Limited"/>
    <s v="203-879-003"/>
    <s v="Others"/>
    <n v="2"/>
    <n v="6827"/>
    <n v="13654"/>
    <s v="Reseller"/>
  </r>
  <r>
    <s v="QB20INV1381"/>
    <d v="2021-03-31T00:00:00"/>
    <n v="3400136269"/>
    <d v="2021-01-07T00:00:00"/>
    <x v="3"/>
    <s v="Sikkim"/>
    <s v="Lupin Limited"/>
    <s v="871-228-201"/>
    <s v="Honeywell"/>
    <n v="2"/>
    <n v="15614"/>
    <n v="31228"/>
    <s v="Reseller"/>
  </r>
  <r>
    <s v="QB20INV1381"/>
    <d v="2021-03-31T00:00:00"/>
    <n v="3400136269"/>
    <d v="2021-01-07T00:00:00"/>
    <x v="3"/>
    <s v="Sikkim"/>
    <s v="Lupin Limited"/>
    <s v="Ck65-l0n-b8c213n"/>
    <s v="Honeywell"/>
    <n v="2"/>
    <n v="143563"/>
    <n v="287126"/>
    <s v="Reseller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92">
  <r>
    <s v="T/25102"/>
    <d v="2021-03-01T00:00:00"/>
    <s v="Innovative Solutions"/>
    <s v="PS-3316E+ DOS 64GB"/>
    <s v="Posiflex"/>
    <n v="4"/>
    <s v="Ahmedabad"/>
    <x v="0"/>
    <n v="143600"/>
    <s v="PVAR"/>
    <s v="Old Partner"/>
  </r>
  <r>
    <s v="T/25115"/>
    <d v="2021-03-01T00:00:00"/>
    <s v="Innovative Solutions"/>
    <s v="MT-4310W/R-4G"/>
    <s v="Posiflex"/>
    <n v="5"/>
    <s v="Ahmedabad"/>
    <x v="0"/>
    <n v="339000"/>
    <s v="PVAR"/>
    <s v="Old Partner"/>
  </r>
  <r>
    <s v="T/25153"/>
    <d v="2021-03-01T00:00:00"/>
    <s v="Softweb Technology"/>
    <s v="3200 BT 2D/1D"/>
    <s v="Rugtek"/>
    <n v="1"/>
    <s v="Ahmedabad"/>
    <x v="1"/>
    <n v="4200"/>
    <s v="NVAR"/>
    <s v="Retail"/>
  </r>
  <r>
    <s v="RJT/06948"/>
    <d v="2021-03-02T00:00:00"/>
    <s v="Jay Computer"/>
    <s v="RP-326"/>
    <s v="Rugtek"/>
    <n v="1"/>
    <s v="Morbi"/>
    <x v="1"/>
    <n v="4250"/>
    <s v="NVAR"/>
    <s v="Retail"/>
  </r>
  <r>
    <s v="RJT/06948"/>
    <d v="2021-03-02T00:00:00"/>
    <s v="Jay Computer"/>
    <s v="3200 BT 2D/1D"/>
    <s v="Rugtek"/>
    <n v="1"/>
    <s v="Morbi"/>
    <x v="1"/>
    <n v="4200"/>
    <s v="NVAR"/>
    <s v="Retail"/>
  </r>
  <r>
    <s v="SRT/08138"/>
    <d v="2021-03-02T00:00:00"/>
    <s v="Code On Technology"/>
    <s v="3200 BT 2D/1D"/>
    <s v="Rugtek"/>
    <n v="2"/>
    <s v="Surat"/>
    <x v="1"/>
    <n v="8400"/>
    <s v="NVAR"/>
    <s v="Retail"/>
  </r>
  <r>
    <s v="SRT/08138"/>
    <d v="2021-03-02T00:00:00"/>
    <s v="Code On Technology"/>
    <s v="BP03-R (BWU)"/>
    <s v="Rugtek"/>
    <n v="1"/>
    <s v="Surat"/>
    <x v="1"/>
    <n v="5300"/>
    <s v="NVAR"/>
    <s v="Retail"/>
  </r>
  <r>
    <s v="T/25226"/>
    <d v="2021-03-02T00:00:00"/>
    <s v="Het Consultancy"/>
    <s v="PS-3316E+ DOS 64GB"/>
    <s v="Posiflex"/>
    <n v="2"/>
    <s v="Ahmedabad"/>
    <x v="0"/>
    <n v="71800"/>
    <s v="PVAR"/>
    <s v="Old Partner"/>
  </r>
  <r>
    <s v="T/25226"/>
    <d v="2021-03-02T00:00:00"/>
    <s v="Het Consultancy"/>
    <s v="3200 BT 2D/1D"/>
    <s v="Rugtek"/>
    <n v="2"/>
    <s v="Ahmedabad"/>
    <x v="1"/>
    <n v="8400"/>
    <s v="PVAR"/>
    <s v="Old Partner"/>
  </r>
  <r>
    <s v="T/25232"/>
    <d v="2021-03-02T00:00:00"/>
    <s v="Sambhav System"/>
    <s v="LM-3210E-B"/>
    <s v="Posiflex"/>
    <n v="2"/>
    <s v="Indore"/>
    <x v="0"/>
    <n v="18700"/>
    <s v="PVAR"/>
    <s v="Old Partner"/>
  </r>
  <r>
    <s v="T/25253"/>
    <d v="2021-03-02T00:00:00"/>
    <s v="Marvel It Build Solutions"/>
    <s v="RP-326"/>
    <s v="Rugtek"/>
    <n v="3"/>
    <s v="Ahmedabad"/>
    <x v="1"/>
    <n v="12750"/>
    <s v="NVAR"/>
    <s v="Retail"/>
  </r>
  <r>
    <s v="T/25260"/>
    <d v="2021-03-02T00:00:00"/>
    <s v="Patidar Computer"/>
    <s v="RP-326"/>
    <s v="Rugtek"/>
    <n v="1"/>
    <s v="Ahmedabad"/>
    <x v="1"/>
    <n v="4250"/>
    <s v="NVAR"/>
    <s v="Retail"/>
  </r>
  <r>
    <s v="RJT/06951"/>
    <d v="2021-03-03T00:00:00"/>
    <s v="D D It Solutions"/>
    <s v="3200 BT 2D/1D"/>
    <s v="Rugtek"/>
    <n v="2"/>
    <s v="Rajkot"/>
    <x v="1"/>
    <n v="8400"/>
    <s v="NVAR"/>
    <s v="Retail"/>
  </r>
  <r>
    <s v="RJT/06956"/>
    <d v="2021-03-03T00:00:00"/>
    <s v="Concorde Peripherals"/>
    <s v="LS3000 R"/>
    <s v="Rugtek"/>
    <n v="24"/>
    <s v="Rajkot"/>
    <x v="1"/>
    <n v="30000"/>
    <s v="NVAR"/>
    <s v="Retail"/>
  </r>
  <r>
    <s v="RJT/06957"/>
    <d v="2021-03-03T00:00:00"/>
    <s v="Anupam Computer Shoppe"/>
    <s v="RP-326"/>
    <s v="Rugtek"/>
    <n v="4"/>
    <s v="Rajkot"/>
    <x v="1"/>
    <n v="17000"/>
    <s v="NVAR"/>
    <s v="Retail"/>
  </r>
  <r>
    <s v="RJT/06957"/>
    <d v="2021-03-03T00:00:00"/>
    <s v="Anupam Computer Shoppe"/>
    <s v="CR410 B"/>
    <s v="Rugtek"/>
    <n v="3"/>
    <s v="Rajkot"/>
    <x v="1"/>
    <n v="6900"/>
    <s v="NVAR"/>
    <s v="Retail"/>
  </r>
  <r>
    <s v="RJT/06969"/>
    <d v="2021-03-03T00:00:00"/>
    <s v="It Zone"/>
    <s v="RP-326"/>
    <s v="Rugtek"/>
    <n v="2"/>
    <s v="Junagadh"/>
    <x v="1"/>
    <n v="8500"/>
    <s v="NVAR"/>
    <s v="Retail"/>
  </r>
  <r>
    <s v="SRT/08171"/>
    <d v="2021-03-03T00:00:00"/>
    <s v="Rp Computer Care"/>
    <s v="3200 BT 2D/1D"/>
    <s v="Rugtek"/>
    <n v="1"/>
    <s v="Surat"/>
    <x v="1"/>
    <n v="4200"/>
    <s v="NVAR"/>
    <s v="Retail"/>
  </r>
  <r>
    <s v="SRT/08172"/>
    <d v="2021-03-03T00:00:00"/>
    <s v="Logotech Computer"/>
    <s v="RP-326"/>
    <s v="Rugtek"/>
    <n v="2"/>
    <s v="Surat"/>
    <x v="1"/>
    <n v="8500"/>
    <s v="NVAR"/>
    <s v="Retail"/>
  </r>
  <r>
    <s v="T/25365"/>
    <d v="2021-03-03T00:00:00"/>
    <s v="Het Consultancy"/>
    <s v="3200 BT 2D/1D"/>
    <s v="Rugtek"/>
    <n v="5"/>
    <s v="Ahmedabad"/>
    <x v="1"/>
    <n v="21000"/>
    <s v="PVAR"/>
    <s v="Old Partner"/>
  </r>
  <r>
    <s v="SAND/00714"/>
    <d v="2021-03-04T00:00:00"/>
    <s v="Millennium Machines"/>
    <s v="RP-326"/>
    <s v="Rugtek"/>
    <n v="1"/>
    <s v="Mumbai"/>
    <x v="1"/>
    <n v="4250"/>
    <s v="EndCustomer"/>
    <s v="Retail"/>
  </r>
  <r>
    <s v="RJT/06992"/>
    <d v="2021-03-04T00:00:00"/>
    <s v="Explore Computer"/>
    <s v="RP-326"/>
    <s v="Rugtek"/>
    <n v="5"/>
    <s v="Porbandar"/>
    <x v="1"/>
    <n v="21250"/>
    <s v="NVAR"/>
    <s v="Retail"/>
  </r>
  <r>
    <s v="RJT/06993"/>
    <d v="2021-03-04T00:00:00"/>
    <s v="C P Consultants"/>
    <s v="RP-326"/>
    <s v="Rugtek"/>
    <n v="5"/>
    <s v="Jamnagar"/>
    <x v="1"/>
    <n v="21250"/>
    <s v="NVAR"/>
    <s v="Retail"/>
  </r>
  <r>
    <s v="SRT/08191"/>
    <d v="2021-03-04T00:00:00"/>
    <s v="Aum Corporation"/>
    <s v="3200 BT 2D/1D"/>
    <s v="Rugtek"/>
    <n v="10"/>
    <s v="Surat"/>
    <x v="1"/>
    <n v="42000"/>
    <s v="NVAR"/>
    <s v="Retail"/>
  </r>
  <r>
    <s v="T/25411"/>
    <d v="2021-03-04T00:00:00"/>
    <s v="Revansh Info"/>
    <s v="3200 BT 2D/1D"/>
    <s v="Rugtek"/>
    <n v="55"/>
    <s v="Ahmedabad"/>
    <x v="1"/>
    <n v="231000"/>
    <s v="NVAR"/>
    <s v="Retail"/>
  </r>
  <r>
    <s v="RJT/07007"/>
    <d v="2021-03-05T00:00:00"/>
    <s v="Planet I.T. - Gandhidham"/>
    <s v="RP-326"/>
    <s v="Rugtek"/>
    <n v="5"/>
    <s v="Gandhidham"/>
    <x v="1"/>
    <n v="21250"/>
    <s v="EndCustomer"/>
    <s v="Retail"/>
  </r>
  <r>
    <s v="RJT/07013"/>
    <d v="2021-03-05T00:00:00"/>
    <s v="Computer Care - Bhuj"/>
    <s v="RP-326"/>
    <s v="Rugtek"/>
    <n v="5"/>
    <s v="Bhuj"/>
    <x v="1"/>
    <n v="21250"/>
    <s v="NVAR"/>
    <s v="Retail"/>
  </r>
  <r>
    <s v="SRT/08251"/>
    <d v="2021-03-05T00:00:00"/>
    <s v="Shree Shubhlaxmi System &amp; Solu"/>
    <s v="3200 BT 2D/1D"/>
    <s v="Rugtek"/>
    <n v="1"/>
    <s v="Surat"/>
    <x v="1"/>
    <n v="4200"/>
    <s v="NVAR"/>
    <s v="Retail"/>
  </r>
  <r>
    <s v="T/25518"/>
    <d v="2021-03-05T00:00:00"/>
    <s v="Compex Technologies Pvt. Ltd."/>
    <s v="PS-3316E+ OS 64GB"/>
    <s v="Posiflex"/>
    <n v="1"/>
    <s v="Ahmedabad"/>
    <x v="0"/>
    <n v="35900"/>
    <s v="NVAR"/>
    <s v="Retail"/>
  </r>
  <r>
    <s v="T/25518"/>
    <d v="2021-03-05T00:00:00"/>
    <s v="Compex Technologies Pvt. Ltd."/>
    <s v="WIN10 IOT(EL)LATE OS"/>
    <s v="Posiflex"/>
    <n v="1"/>
    <s v="Ahmedabad"/>
    <x v="0"/>
    <n v="3500"/>
    <s v="NVAR"/>
    <s v="Retail"/>
  </r>
  <r>
    <s v="T/25518"/>
    <d v="2021-03-05T00:00:00"/>
    <s v="Compex Technologies Pvt. Ltd."/>
    <s v="CR410 B"/>
    <s v="Rugtek"/>
    <n v="1"/>
    <s v="Ahmedabad"/>
    <x v="1"/>
    <n v="2300"/>
    <s v="NVAR"/>
    <s v="Retail"/>
  </r>
  <r>
    <s v="T/25543"/>
    <d v="2021-03-05T00:00:00"/>
    <s v="Innovative Solutions"/>
    <s v="CR410 B"/>
    <s v="Rugtek"/>
    <n v="4"/>
    <s v="Ahmedabad"/>
    <x v="1"/>
    <n v="9200"/>
    <s v="PVAR"/>
    <s v="Old Partner"/>
  </r>
  <r>
    <s v="T/25543"/>
    <d v="2021-03-05T00:00:00"/>
    <s v="Innovative Solutions"/>
    <s v="LS3000 R"/>
    <s v="Rugtek"/>
    <n v="5"/>
    <s v="Ahmedabad"/>
    <x v="1"/>
    <n v="6250"/>
    <s v="PVAR"/>
    <s v="Old Partner"/>
  </r>
  <r>
    <s v="SRT/08256"/>
    <d v="2021-03-06T00:00:00"/>
    <s v="Shree Shubhlaxmi System &amp; Solu"/>
    <s v="3200 BT 2D/1D"/>
    <s v="Rugtek"/>
    <n v="2"/>
    <s v="Surat"/>
    <x v="1"/>
    <n v="8400"/>
    <s v="NVAR"/>
    <s v="Retail"/>
  </r>
  <r>
    <s v="BRD/04679"/>
    <d v="2021-03-08T00:00:00"/>
    <s v="Patel Infotech"/>
    <s v="RP-326"/>
    <s v="Rugtek"/>
    <n v="1"/>
    <s v="Vadodara"/>
    <x v="1"/>
    <n v="4250"/>
    <s v="NVAR"/>
    <s v="Retail"/>
  </r>
  <r>
    <s v="RJT/07044"/>
    <d v="2021-03-08T00:00:00"/>
    <s v="Om Computer"/>
    <s v="RP-326"/>
    <s v="Rugtek"/>
    <n v="1"/>
    <s v="Morbi"/>
    <x v="1"/>
    <n v="4250"/>
    <s v="NVAR"/>
    <s v="Retail"/>
  </r>
  <r>
    <s v="RJT/07051"/>
    <d v="2021-03-08T00:00:00"/>
    <s v="Intouch Technologies"/>
    <s v="PS-3316E+ DOS 64GB"/>
    <s v="Posiflex"/>
    <n v="1"/>
    <s v="Rajkot"/>
    <x v="0"/>
    <n v="35900"/>
    <s v="NVAR"/>
    <s v="Retail"/>
  </r>
  <r>
    <s v="SRT/08295"/>
    <d v="2021-03-08T00:00:00"/>
    <s v="Linux Computer"/>
    <s v="RP-326"/>
    <s v="Rugtek"/>
    <n v="1"/>
    <s v="Surat"/>
    <x v="1"/>
    <n v="4250"/>
    <s v="NVAR"/>
    <s v="Retail"/>
  </r>
  <r>
    <s v="SRT/08316"/>
    <d v="2021-03-08T00:00:00"/>
    <s v="Shree Sai Computers (Nanpura)"/>
    <s v="RP-326"/>
    <s v="Rugtek"/>
    <n v="1"/>
    <s v="Surat"/>
    <x v="1"/>
    <n v="4250"/>
    <s v="NVAR"/>
    <s v="Retail"/>
  </r>
  <r>
    <s v="T/25697"/>
    <d v="2021-03-08T00:00:00"/>
    <s v="Rhytham House"/>
    <s v="RP-326"/>
    <s v="Rugtek"/>
    <n v="1"/>
    <s v="Ahmedabad"/>
    <x v="1"/>
    <n v="4250"/>
    <s v="EndCustomer"/>
    <s v="Retail"/>
  </r>
  <r>
    <s v="T/25712"/>
    <d v="2021-03-08T00:00:00"/>
    <s v="Marvel It Build Solutions"/>
    <s v="RP-326"/>
    <s v="Rugtek"/>
    <n v="5"/>
    <s v="Ahmedabad"/>
    <x v="1"/>
    <n v="21250"/>
    <s v="NVAR"/>
    <s v="Retail"/>
  </r>
  <r>
    <s v="T/25720"/>
    <d v="2021-03-08T00:00:00"/>
    <s v="Sambhav System"/>
    <s v="PS-3316E+ OS(128GB)"/>
    <s v="Posiflex"/>
    <n v="2"/>
    <s v="Indore"/>
    <x v="0"/>
    <n v="77800"/>
    <s v="PVAR"/>
    <s v="Old Partner"/>
  </r>
  <r>
    <s v="T/25720"/>
    <d v="2021-03-08T00:00:00"/>
    <s v="Sambhav System"/>
    <s v="WIN10 IOT(EL)LATE OS"/>
    <s v="Posiflex"/>
    <n v="2"/>
    <s v="Indore"/>
    <x v="0"/>
    <n v="7000"/>
    <s v="PVAR"/>
    <s v="Old Partner"/>
  </r>
  <r>
    <s v="T/25734"/>
    <d v="2021-03-08T00:00:00"/>
    <s v="Sigma Computer Media"/>
    <s v="RP-326"/>
    <s v="Rugtek"/>
    <n v="1"/>
    <s v="Ahmedabad"/>
    <x v="1"/>
    <n v="4250"/>
    <s v="NVAR"/>
    <s v="Retail"/>
  </r>
  <r>
    <s v="T/25748"/>
    <d v="2021-03-08T00:00:00"/>
    <s v="Zero Electronics"/>
    <s v="3200 BT 2D/1D"/>
    <s v="Rugtek"/>
    <n v="1"/>
    <s v="Ahmedabad"/>
    <x v="1"/>
    <n v="4200"/>
    <s v="NVAR"/>
    <s v="Retail"/>
  </r>
  <r>
    <s v="SBIN/01768"/>
    <d v="2021-03-09T00:00:00"/>
    <s v="Reckon Computers"/>
    <s v="RP-326"/>
    <s v="Rugtek"/>
    <n v="2"/>
    <s v="Aurangabad"/>
    <x v="1"/>
    <n v="8500"/>
    <s v="NVAR"/>
    <s v="Retail"/>
  </r>
  <r>
    <s v="SBIN/01769"/>
    <d v="2021-03-09T00:00:00"/>
    <s v="Mainframe Computers Pvt Ltd"/>
    <s v="RP-326"/>
    <s v="Rugtek"/>
    <n v="3"/>
    <s v="Aurangabad"/>
    <x v="1"/>
    <n v="12750"/>
    <s v="NVAR"/>
    <s v="Retail"/>
  </r>
  <r>
    <s v="SGRT/04034"/>
    <d v="2021-03-09T00:00:00"/>
    <s v="Sizzlers  Enterprise"/>
    <s v="RP-326"/>
    <s v="Rugtek"/>
    <n v="5"/>
    <s v="Jaysingpur"/>
    <x v="1"/>
    <n v="21250"/>
    <s v="EndCustomer"/>
    <s v="Retail"/>
  </r>
  <r>
    <s v="BRD/04701"/>
    <d v="2021-03-09T00:00:00"/>
    <s v="Neevteck Systems"/>
    <s v="RP-326"/>
    <s v="Rugtek"/>
    <n v="2"/>
    <s v="Vadodara"/>
    <x v="1"/>
    <n v="8500"/>
    <s v="NVAR"/>
    <s v="Retail"/>
  </r>
  <r>
    <s v="SRT/08331"/>
    <d v="2021-03-09T00:00:00"/>
    <s v="Logotech Computer"/>
    <s v="RP-326"/>
    <s v="Rugtek"/>
    <n v="2"/>
    <s v="Surat"/>
    <x v="1"/>
    <n v="8500"/>
    <s v="NVAR"/>
    <s v="Retail"/>
  </r>
  <r>
    <s v="T/25779"/>
    <d v="2021-03-09T00:00:00"/>
    <s v="Richey Rich Infotech"/>
    <s v="PS-3316E+ DOS(128GB)"/>
    <s v="Posiflex"/>
    <n v="1"/>
    <s v="Rajkot"/>
    <x v="0"/>
    <n v="38900"/>
    <s v="PVAR"/>
    <s v="Old Partner"/>
  </r>
  <r>
    <s v="T/25828"/>
    <d v="2021-03-09T00:00:00"/>
    <s v="Revansh Info"/>
    <s v="3200 BT 2D/1D"/>
    <s v="Rugtek"/>
    <n v="10"/>
    <s v="Ahmedabad"/>
    <x v="1"/>
    <n v="42000"/>
    <s v="NVAR"/>
    <s v="Retail"/>
  </r>
  <r>
    <s v="T/25847"/>
    <d v="2021-03-09T00:00:00"/>
    <s v="Lemon International"/>
    <s v="PS-3316E+ DOS(128GB)"/>
    <s v="Posiflex"/>
    <n v="1"/>
    <s v="Indore"/>
    <x v="0"/>
    <n v="38900"/>
    <s v="AVAR"/>
    <s v="Old Partner"/>
  </r>
  <r>
    <s v="T/25954"/>
    <d v="2021-03-10T00:00:00"/>
    <s v="Scan India"/>
    <s v="3200 BT 2D/1D"/>
    <s v="Rugtek"/>
    <n v="4"/>
    <s v="Ahmedabad"/>
    <x v="1"/>
    <n v="16800"/>
    <s v="NVAR"/>
    <s v="Retail"/>
  </r>
  <r>
    <s v="BRD/04728"/>
    <d v="2021-03-11T00:00:00"/>
    <s v="Divinus It Export"/>
    <s v="RP-326"/>
    <s v="Rugtek"/>
    <n v="1"/>
    <s v="Vadodara"/>
    <x v="1"/>
    <n v="4250"/>
    <s v="EndCustomer"/>
    <s v="Retail"/>
  </r>
  <r>
    <s v="RJT/07128"/>
    <d v="2021-03-11T00:00:00"/>
    <s v="World Fame Marketing"/>
    <s v="RP-326"/>
    <s v="Rugtek"/>
    <n v="1"/>
    <s v="Rajkot"/>
    <x v="1"/>
    <n v="4250"/>
    <s v="EndCustomer"/>
    <s v="Retail"/>
  </r>
  <r>
    <s v="SRT/08383"/>
    <d v="2021-03-11T00:00:00"/>
    <s v="Logotech Computer"/>
    <s v="RP-326"/>
    <s v="Rugtek"/>
    <n v="3"/>
    <s v="Surat"/>
    <x v="1"/>
    <n v="12750"/>
    <s v="NVAR"/>
    <s v="Retail"/>
  </r>
  <r>
    <s v="T/26013"/>
    <d v="2021-03-11T00:00:00"/>
    <s v="Innovative Solutions"/>
    <s v="PS-3316E+ DOS 64GB"/>
    <s v="Posiflex"/>
    <n v="1"/>
    <s v="Ahmedabad"/>
    <x v="0"/>
    <n v="35900"/>
    <s v="PVAR"/>
    <s v="Old Partner"/>
  </r>
  <r>
    <s v="T/26013"/>
    <d v="2021-03-11T00:00:00"/>
    <s v="Innovative Solutions"/>
    <s v="LS3000 R"/>
    <s v="Rugtek"/>
    <n v="2"/>
    <s v="Ahmedabad"/>
    <x v="1"/>
    <n v="2500"/>
    <s v="PVAR"/>
    <s v="Old Partner"/>
  </r>
  <r>
    <s v="T/26013"/>
    <d v="2021-03-11T00:00:00"/>
    <s v="Innovative Solutions"/>
    <s v="CR410 B"/>
    <s v="Rugtek"/>
    <n v="1"/>
    <s v="Ahmedabad"/>
    <x v="1"/>
    <n v="2300"/>
    <s v="PVAR"/>
    <s v="Old Partner"/>
  </r>
  <r>
    <s v="BRD/04748"/>
    <d v="2021-03-12T00:00:00"/>
    <s v="New Wave Computers"/>
    <s v="LS3000 R"/>
    <s v="Rugtek"/>
    <n v="6"/>
    <s v="Vadodara"/>
    <x v="1"/>
    <n v="7500"/>
    <s v="NVAR"/>
    <s v="Retail"/>
  </r>
  <r>
    <s v="BRD/04748"/>
    <d v="2021-03-12T00:00:00"/>
    <s v="New Wave Computers"/>
    <s v="3200 BT 2D/1D"/>
    <s v="Rugtek"/>
    <n v="1"/>
    <s v="Vadodara"/>
    <x v="1"/>
    <n v="4200"/>
    <s v="NVAR"/>
    <s v="Retail"/>
  </r>
  <r>
    <s v="RJT/07152"/>
    <d v="2021-03-12T00:00:00"/>
    <s v="World Fame Marketing"/>
    <s v="RP-326"/>
    <s v="Rugtek"/>
    <n v="1"/>
    <s v="Rajkot"/>
    <x v="1"/>
    <n v="4250"/>
    <s v="EndCustomer"/>
    <s v="Retail"/>
  </r>
  <r>
    <s v="SRT/08403"/>
    <d v="2021-03-12T00:00:00"/>
    <s v="Logotech Computer"/>
    <s v="LS3000 R"/>
    <s v="Rugtek"/>
    <n v="1"/>
    <s v="Surat"/>
    <x v="1"/>
    <n v="1250"/>
    <s v="NVAR"/>
    <s v="Retail"/>
  </r>
  <r>
    <s v="T/26090"/>
    <d v="2021-03-12T00:00:00"/>
    <s v="Sagar Infocom"/>
    <s v="RP-326"/>
    <s v="Rugtek"/>
    <n v="2"/>
    <s v="Ahmedabad"/>
    <x v="1"/>
    <n v="8500"/>
    <s v="NVAR"/>
    <s v="Retail"/>
  </r>
  <r>
    <s v="T/26104"/>
    <d v="2021-03-12T00:00:00"/>
    <s v="Rhytham House"/>
    <s v="RP-326"/>
    <s v="Rugtek"/>
    <n v="1"/>
    <s v="Ahmedabad"/>
    <x v="1"/>
    <n v="4250"/>
    <s v="EndCustomer"/>
    <s v="Retail"/>
  </r>
  <r>
    <s v="T/26120"/>
    <d v="2021-03-12T00:00:00"/>
    <s v="Neo Planet System"/>
    <s v="PP8800U-B"/>
    <s v="Posiflex"/>
    <n v="1"/>
    <s v="Mumbai"/>
    <x v="0"/>
    <n v="8750"/>
    <s v="NVAR"/>
    <s v="Retail"/>
  </r>
  <r>
    <s v="T/26163"/>
    <d v="2021-03-12T00:00:00"/>
    <s v="Friend Trading Cororation"/>
    <s v="RP-326"/>
    <s v="Rugtek"/>
    <n v="8"/>
    <s v="Bhopal"/>
    <x v="1"/>
    <n v="34000"/>
    <s v="AVAR"/>
    <s v="Old Partner"/>
  </r>
  <r>
    <s v="RJT/07171"/>
    <d v="2021-03-13T00:00:00"/>
    <s v="Hi Tech Enterprise"/>
    <s v="3200 BT 2D/1D"/>
    <s v="Rugtek"/>
    <n v="1"/>
    <s v="Rajkot"/>
    <x v="1"/>
    <n v="4200"/>
    <s v="NVAR"/>
    <s v="Retail"/>
  </r>
  <r>
    <s v="RJT/07173"/>
    <d v="2021-03-13T00:00:00"/>
    <s v="Bhavin Sales &amp; Services"/>
    <s v="RP-326"/>
    <s v="Rugtek"/>
    <n v="2"/>
    <s v="Junagadh"/>
    <x v="1"/>
    <n v="8500"/>
    <s v="NVAR"/>
    <s v="Retail"/>
  </r>
  <r>
    <s v="RJT/07174"/>
    <d v="2021-03-13T00:00:00"/>
    <s v="Wei-Byte Micro System"/>
    <s v="RP-326"/>
    <s v="Rugtek"/>
    <n v="2"/>
    <s v="Ahmedabad"/>
    <x v="1"/>
    <n v="8500"/>
    <s v="NVAR"/>
    <s v="Retail"/>
  </r>
  <r>
    <s v="SRT/08411"/>
    <d v="2021-03-13T00:00:00"/>
    <s v="Navkar Computer Solutions"/>
    <s v="CR410 B"/>
    <s v="Rugtek"/>
    <n v="3"/>
    <s v="Surat"/>
    <x v="1"/>
    <n v="6900"/>
    <s v="NVAR"/>
    <s v="Retail"/>
  </r>
  <r>
    <s v="SRT/08411"/>
    <d v="2021-03-13T00:00:00"/>
    <s v="Navkar Computer Solutions"/>
    <s v="3200 BT 2D/1D"/>
    <s v="Rugtek"/>
    <n v="1"/>
    <s v="Surat"/>
    <x v="1"/>
    <n v="4200"/>
    <s v="NVAR"/>
    <s v="Retail"/>
  </r>
  <r>
    <s v="T/26206"/>
    <d v="2021-03-13T00:00:00"/>
    <s v="Satyamev Infotech"/>
    <s v="LS3000 R"/>
    <s v="Rugtek"/>
    <n v="1"/>
    <s v="Ahmedabad"/>
    <x v="1"/>
    <n v="1250"/>
    <s v="NVAR"/>
    <s v="Retail"/>
  </r>
  <r>
    <s v="T/26211"/>
    <d v="2021-03-13T00:00:00"/>
    <s v="Sagar Infocom"/>
    <s v="BP03-R (BWU)"/>
    <s v="Rugtek"/>
    <n v="2"/>
    <s v="Ahmedabad"/>
    <x v="1"/>
    <n v="10600"/>
    <s v="NVAR"/>
    <s v="Retail"/>
  </r>
  <r>
    <s v="T/26242"/>
    <d v="2021-03-13T00:00:00"/>
    <s v="Paras Computers"/>
    <s v="3200 BT 2D/1D"/>
    <s v="Rugtek"/>
    <n v="1"/>
    <s v="Bhavnagar"/>
    <x v="1"/>
    <n v="4200"/>
    <s v="NVAR"/>
    <s v="Retail"/>
  </r>
  <r>
    <s v="T/26255"/>
    <d v="2021-03-13T00:00:00"/>
    <s v="The Pioneer Computer"/>
    <s v="RP-326"/>
    <s v="Rugtek"/>
    <n v="1"/>
    <s v="Ahmedabad"/>
    <x v="1"/>
    <n v="4250"/>
    <s v="NVAR"/>
    <s v="Retail"/>
  </r>
  <r>
    <s v="T/26259"/>
    <d v="2021-03-13T00:00:00"/>
    <s v="Sagar Computers"/>
    <s v="3200 BT 2D/1D"/>
    <s v="Rugtek"/>
    <n v="1"/>
    <s v="Gandhinagar"/>
    <x v="1"/>
    <n v="4200"/>
    <s v="NVAR"/>
    <s v="Retail"/>
  </r>
  <r>
    <s v="RJT/07191"/>
    <d v="2021-03-15T00:00:00"/>
    <s v="Ov Infotech"/>
    <s v="3200 BT 2D/1D"/>
    <s v="Rugtek"/>
    <n v="1"/>
    <s v="Porbandar"/>
    <x v="1"/>
    <n v="4200"/>
    <s v="NVAR"/>
    <s v="Retail"/>
  </r>
  <r>
    <s v="SRT/08439"/>
    <d v="2021-03-15T00:00:00"/>
    <s v="H.M. Technosys"/>
    <s v="PS-3316E+ DOS 64GB"/>
    <s v="Posiflex"/>
    <n v="1"/>
    <s v="Surat"/>
    <x v="0"/>
    <n v="35900"/>
    <s v="PVAR"/>
    <s v="Old Partner"/>
  </r>
  <r>
    <s v="SRT/08439"/>
    <d v="2021-03-15T00:00:00"/>
    <s v="H.M. Technosys"/>
    <s v="RP-326"/>
    <s v="Rugtek"/>
    <n v="1"/>
    <s v="Surat"/>
    <x v="1"/>
    <n v="4250"/>
    <s v="PVAR"/>
    <s v="Old Partner"/>
  </r>
  <r>
    <s v="SRT/08439"/>
    <d v="2021-03-15T00:00:00"/>
    <s v="H.M. Technosys"/>
    <s v="CR410 B"/>
    <s v="Rugtek"/>
    <n v="1"/>
    <s v="Surat"/>
    <x v="1"/>
    <n v="2300"/>
    <s v="PVAR"/>
    <s v="Old Partner"/>
  </r>
  <r>
    <s v="T/26304"/>
    <d v="2021-03-15T00:00:00"/>
    <s v="Dev Computer Care"/>
    <s v="RP-326"/>
    <s v="Rugtek"/>
    <n v="2"/>
    <s v="Ahmedabad"/>
    <x v="1"/>
    <n v="8500"/>
    <s v="NVAR"/>
    <s v="Retail"/>
  </r>
  <r>
    <s v="SGRT/04151"/>
    <d v="2021-03-16T00:00:00"/>
    <s v="Sizzlers  Enterprise"/>
    <s v="RP-326"/>
    <s v="Rugtek"/>
    <n v="2"/>
    <s v="Jaysingpur"/>
    <x v="1"/>
    <n v="8500"/>
    <s v="EndCustomer"/>
    <s v="Retail"/>
  </r>
  <r>
    <s v="BRD/04784"/>
    <d v="2021-03-16T00:00:00"/>
    <s v="Virtual Info Shop"/>
    <s v="CR410 B"/>
    <s v="Rugtek"/>
    <n v="2"/>
    <s v="Vadodara"/>
    <x v="1"/>
    <n v="4600"/>
    <s v="NVAR"/>
    <s v="Retail"/>
  </r>
  <r>
    <s v="BRD/04784"/>
    <d v="2021-03-16T00:00:00"/>
    <s v="Virtual Info Shop"/>
    <s v="RP-326"/>
    <s v="Rugtek"/>
    <n v="2"/>
    <s v="Vadodara"/>
    <x v="1"/>
    <n v="8500"/>
    <s v="NVAR"/>
    <s v="Retail"/>
  </r>
  <r>
    <s v="BRD/04791"/>
    <d v="2021-03-16T00:00:00"/>
    <s v="Virtual Info Shop"/>
    <s v="RP-326"/>
    <s v="Rugtek"/>
    <n v="1"/>
    <s v="Vadodara"/>
    <x v="1"/>
    <n v="4250"/>
    <s v="NVAR"/>
    <s v="Retail"/>
  </r>
  <r>
    <s v="RJT/07209"/>
    <d v="2021-03-16T00:00:00"/>
    <s v="Sudarshan Marketing."/>
    <s v="RP-326"/>
    <s v="Rugtek"/>
    <n v="1"/>
    <s v="Rajkot"/>
    <x v="1"/>
    <n v="4250"/>
    <s v="NVAR"/>
    <s v="Retail"/>
  </r>
  <r>
    <s v="SRT/08469"/>
    <d v="2021-03-16T00:00:00"/>
    <s v="Digital World"/>
    <s v="3200 BT 2D/1D"/>
    <s v="Rugtek"/>
    <n v="1"/>
    <s v="Surat"/>
    <x v="1"/>
    <n v="4200"/>
    <s v="NVAR"/>
    <s v="Retail"/>
  </r>
  <r>
    <s v="SRT/08469"/>
    <d v="2021-03-16T00:00:00"/>
    <s v="Digital World"/>
    <s v="RP-326"/>
    <s v="Rugtek"/>
    <n v="6"/>
    <s v="Surat"/>
    <x v="1"/>
    <n v="25500"/>
    <s v="NVAR"/>
    <s v="Retail"/>
  </r>
  <r>
    <s v="T/26424"/>
    <d v="2021-03-16T00:00:00"/>
    <s v="Innovative Solutions"/>
    <s v="MT-4310W/R-4G"/>
    <s v="Posiflex"/>
    <n v="4"/>
    <s v="Ahmedabad"/>
    <x v="0"/>
    <n v="271200"/>
    <s v="PVAR"/>
    <s v="Old Partner"/>
  </r>
  <r>
    <s v="T/26476"/>
    <d v="2021-03-16T00:00:00"/>
    <s v="A. D. Sons Infotech"/>
    <s v="LS3000 R"/>
    <s v="Rugtek"/>
    <n v="5"/>
    <s v="Himmatnagar"/>
    <x v="1"/>
    <n v="6250"/>
    <s v="NVAR"/>
    <s v="Retail"/>
  </r>
  <r>
    <s v="T/26482"/>
    <d v="2021-03-16T00:00:00"/>
    <s v="Om Barcode System"/>
    <s v="3200 BT 2D/1D"/>
    <s v="Rugtek"/>
    <n v="4"/>
    <s v="Chatral"/>
    <x v="1"/>
    <n v="16800"/>
    <s v="NVAR"/>
    <s v="Retail"/>
  </r>
  <r>
    <s v="T/26512"/>
    <d v="2021-03-16T00:00:00"/>
    <s v="Het Consultancy"/>
    <s v="JIVAXT4015 4GB 500GB"/>
    <s v="Posiflex"/>
    <n v="2"/>
    <s v="Ahmedabad"/>
    <x v="0"/>
    <n v="92200"/>
    <s v="PVAR"/>
    <s v="Old Partner"/>
  </r>
  <r>
    <s v="RJT/07243"/>
    <d v="2021-03-17T00:00:00"/>
    <s v="Intouch Technologies"/>
    <s v="PD350U"/>
    <s v="Posiflex"/>
    <n v="1"/>
    <s v="Rajkot"/>
    <x v="0"/>
    <n v="3250"/>
    <s v="NVAR"/>
    <s v="Retail"/>
  </r>
  <r>
    <s v="SRT/08502"/>
    <d v="2021-03-17T00:00:00"/>
    <s v="Arihant Infoware Pvt. Ltd."/>
    <s v="PS-3316E+ OS 64GB"/>
    <s v="Posiflex"/>
    <n v="1"/>
    <s v="Surat"/>
    <x v="0"/>
    <n v="35900"/>
    <s v="NVAR"/>
    <s v="Retail"/>
  </r>
  <r>
    <s v="SRT/08502"/>
    <d v="2021-03-17T00:00:00"/>
    <s v="Arihant Infoware Pvt. Ltd."/>
    <s v="WIN10 IOT(EL)LATE OS"/>
    <s v="Posiflex"/>
    <n v="1"/>
    <s v="Surat"/>
    <x v="0"/>
    <n v="3500"/>
    <s v="NVAR"/>
    <s v="Retail"/>
  </r>
  <r>
    <s v="SRT/08502"/>
    <d v="2021-03-17T00:00:00"/>
    <s v="Arihant Infoware Pvt. Ltd. "/>
    <s v="RP80USE"/>
    <s v="Rugtek"/>
    <n v="1"/>
    <s v="Surat"/>
    <x v="1"/>
    <n v="4200"/>
    <s v="NVAR"/>
    <s v="Retail"/>
  </r>
  <r>
    <s v="T/26547"/>
    <d v="2021-03-17T00:00:00"/>
    <s v="Rhytham House"/>
    <s v="RP-326"/>
    <s v="Rugtek"/>
    <n v="1"/>
    <s v="Ahmedabad"/>
    <x v="1"/>
    <n v="4250"/>
    <s v="EndCustomer"/>
    <s v="Retail"/>
  </r>
  <r>
    <s v="T/26562"/>
    <d v="2021-03-17T00:00:00"/>
    <s v="Rhytham House"/>
    <s v="3200 BT 2D/1D"/>
    <s v="Rugtek"/>
    <n v="2"/>
    <s v="Ahmedabad"/>
    <x v="1"/>
    <n v="8400"/>
    <s v="EndCustomer"/>
    <s v="Retail"/>
  </r>
  <r>
    <s v="T/26604"/>
    <d v="2021-03-17T00:00:00"/>
    <s v="Het Consultancy"/>
    <s v="3200 USB 2D/1D"/>
    <s v="Rugtek"/>
    <n v="1"/>
    <s v="Ahmedabad"/>
    <x v="1"/>
    <n v="1900"/>
    <s v="PVAR"/>
    <s v="Old Partner"/>
  </r>
  <r>
    <s v="T/26622"/>
    <d v="2021-03-17T00:00:00"/>
    <s v="Softweb Technology"/>
    <s v="3200 BT 2D/1D"/>
    <s v="Rugtek"/>
    <n v="1"/>
    <s v="Ahmedabad"/>
    <x v="1"/>
    <n v="4200"/>
    <s v="NVAR"/>
    <s v="Retail"/>
  </r>
  <r>
    <s v="RJT/07261"/>
    <d v="2021-03-18T00:00:00"/>
    <s v="Concorde Peripherals"/>
    <s v="CR410 B"/>
    <s v="Rugtek"/>
    <n v="1"/>
    <s v="Rajkot"/>
    <x v="1"/>
    <n v="2300"/>
    <s v="NVAR"/>
    <s v="Retail"/>
  </r>
  <r>
    <s v="RJT/07271"/>
    <d v="2021-03-18T00:00:00"/>
    <s v="Anupam Computer Shoppe"/>
    <s v="RP-326"/>
    <s v="Rugtek"/>
    <n v="1"/>
    <s v="Rajkot"/>
    <x v="1"/>
    <n v="4250"/>
    <s v="NVAR"/>
    <s v="Retail"/>
  </r>
  <r>
    <s v="SRT/08550"/>
    <d v="2021-03-18T00:00:00"/>
    <s v="Shilpaben Ashvinbhai Koshiya"/>
    <s v="LS3000 R"/>
    <s v="Rugtek"/>
    <n v="1"/>
    <s v="Surat"/>
    <x v="1"/>
    <n v="1250"/>
    <s v="EndCustomer"/>
    <s v="Retail"/>
  </r>
  <r>
    <s v="SRT/08550"/>
    <d v="2021-03-18T00:00:00"/>
    <s v="Shilpaben Ashvinbhai Koshiya"/>
    <s v="STAND FOR 3200U"/>
    <s v="Rugtek"/>
    <n v="2"/>
    <s v="Surat"/>
    <x v="1"/>
    <n v="500"/>
    <s v="EndCustomer"/>
    <s v="Retail"/>
  </r>
  <r>
    <s v="T/26679"/>
    <d v="2021-03-18T00:00:00"/>
    <s v="Lemon International"/>
    <s v="XT-4015 8GB 128GB"/>
    <s v="Posiflex"/>
    <n v="1"/>
    <s v="Indore"/>
    <x v="0"/>
    <n v="56700"/>
    <s v="AVAR"/>
    <s v="Old Partner"/>
  </r>
  <r>
    <s v="T/26679"/>
    <d v="2021-03-18T00:00:00"/>
    <s v="Lemon International"/>
    <s v="WIN 10 IoT(VL-LTSB)"/>
    <s v="Posiflex"/>
    <n v="1"/>
    <s v="Indore"/>
    <x v="0"/>
    <n v="5250"/>
    <s v="AVAR"/>
    <s v="Old Partner"/>
  </r>
  <r>
    <s v="T/26689"/>
    <d v="2021-03-18T00:00:00"/>
    <s v="Het Consultancy"/>
    <s v="XT4015 8GB 500GB"/>
    <s v="Posiflex"/>
    <n v="2"/>
    <s v="Ahmedabad"/>
    <x v="0"/>
    <n v="115000"/>
    <s v="PVAR"/>
    <s v="Old Partner"/>
  </r>
  <r>
    <s v="T/26689"/>
    <d v="2021-03-18T00:00:00"/>
    <s v="Het Consultancy"/>
    <s v="WIN 10 IoT(VL-LTSB)"/>
    <s v="Posiflex"/>
    <n v="2"/>
    <s v="Ahmedabad"/>
    <x v="0"/>
    <n v="10500"/>
    <s v="PVAR"/>
    <s v="Old Partner"/>
  </r>
  <r>
    <s v="T/26704"/>
    <d v="2021-03-18T00:00:00"/>
    <s v="Shivam Computer Sales And Serv"/>
    <s v="RP-326"/>
    <s v="Rugtek"/>
    <n v="2"/>
    <s v="Palanpur"/>
    <x v="1"/>
    <n v="8500"/>
    <s v="NVAR"/>
    <s v="Retail"/>
  </r>
  <r>
    <s v="T/26722"/>
    <d v="2021-03-18T00:00:00"/>
    <s v="Sambhav System"/>
    <s v="PS-3316E+ DOS 64GB"/>
    <s v="Posiflex"/>
    <n v="1"/>
    <s v="Indore"/>
    <x v="0"/>
    <n v="35900"/>
    <s v="PVAR"/>
    <s v="Old Partner"/>
  </r>
  <r>
    <s v="T/26723"/>
    <d v="2021-03-18T00:00:00"/>
    <s v="M Tech Computereesa"/>
    <s v="RP-326"/>
    <s v="Rugtek"/>
    <n v="2"/>
    <s v="Deesa"/>
    <x v="1"/>
    <n v="8500"/>
    <s v="EndCustomer"/>
    <s v="Retail"/>
  </r>
  <r>
    <s v="T/26724"/>
    <d v="2021-03-18T00:00:00"/>
    <s v="Friend Trading Cororation"/>
    <s v="3200 BT 2D/1D"/>
    <s v="Rugtek"/>
    <n v="10"/>
    <s v="Bhopal"/>
    <x v="1"/>
    <n v="42000"/>
    <s v="AVAR"/>
    <s v="Old Partner"/>
  </r>
  <r>
    <s v="SRT/08579"/>
    <d v="2021-03-19T00:00:00"/>
    <s v="Code On Technology"/>
    <s v="LS3000 R"/>
    <s v="Rugtek"/>
    <n v="1"/>
    <s v="Surat"/>
    <x v="1"/>
    <n v="1250"/>
    <s v="NVAR"/>
    <s v="Retail"/>
  </r>
  <r>
    <s v="SRT/08586"/>
    <d v="2021-03-19T00:00:00"/>
    <s v="Code On Technology"/>
    <s v="LS3000 R"/>
    <s v="Rugtek"/>
    <n v="1"/>
    <s v="Surat"/>
    <x v="1"/>
    <n v="1250"/>
    <s v="NVAR"/>
    <s v="Retail"/>
  </r>
  <r>
    <s v="SRT/08603"/>
    <d v="2021-03-19T00:00:00"/>
    <s v="Digital World"/>
    <s v="CR410 B"/>
    <s v="Rugtek"/>
    <n v="7"/>
    <s v="Surat"/>
    <x v="1"/>
    <n v="16100"/>
    <s v="NVAR"/>
    <s v="Retail"/>
  </r>
  <r>
    <s v="SRT/08608"/>
    <d v="2021-03-19T00:00:00"/>
    <s v="Code On Technology"/>
    <s v="3200 BT 2D/1D"/>
    <s v="Rugtek"/>
    <n v="1"/>
    <s v="Surat"/>
    <x v="1"/>
    <n v="4200"/>
    <s v="NVAR"/>
    <s v="Retail"/>
  </r>
  <r>
    <s v="T/26804"/>
    <d v="2021-03-19T00:00:00"/>
    <s v="Exponus Exports"/>
    <s v="3200 BT 2D/1D"/>
    <s v="Rugtek"/>
    <n v="1"/>
    <s v="Ahmedabad"/>
    <x v="1"/>
    <n v="4200"/>
    <s v="PVAR"/>
    <s v="New Partner"/>
  </r>
  <r>
    <s v="T/26804"/>
    <d v="2021-03-19T00:00:00"/>
    <s v="Exponus Exports"/>
    <s v="STAND FOR 3200U"/>
    <s v="Rugtek"/>
    <n v="1"/>
    <s v="Ahmedabad"/>
    <x v="1"/>
    <n v="250"/>
    <s v="PVAR"/>
    <s v="New Partner"/>
  </r>
  <r>
    <s v="T/26804"/>
    <d v="2021-03-19T00:00:00"/>
    <s v="Exponus Exports"/>
    <s v="CR410 B"/>
    <s v="Rugtek"/>
    <n v="1"/>
    <s v="Ahmedabad"/>
    <x v="1"/>
    <n v="2300"/>
    <s v="PVAR"/>
    <s v="New Partner"/>
  </r>
  <r>
    <s v="T/26809"/>
    <d v="2021-03-19T00:00:00"/>
    <s v="Richey Rich Infotech"/>
    <s v="PS-3316E+ DOS(128GB)"/>
    <s v="Posiflex"/>
    <n v="2"/>
    <s v="Rajkot"/>
    <x v="0"/>
    <n v="77800"/>
    <s v="PVAR"/>
    <s v="Old Partner"/>
  </r>
  <r>
    <s v="T/26817"/>
    <d v="2021-03-19T00:00:00"/>
    <s v="Richey Rich Infotech"/>
    <s v="PS-3316E+ DOS(128GB)"/>
    <s v="Posiflex"/>
    <n v="1"/>
    <s v="Rajkot"/>
    <x v="0"/>
    <n v="38900"/>
    <s v="PVAR"/>
    <s v="Old Partner"/>
  </r>
  <r>
    <s v="BRD/04864"/>
    <d v="2021-03-20T00:00:00"/>
    <s v="Krisha Compusoft Serivce"/>
    <s v="LS3000 R"/>
    <s v="Rugtek"/>
    <n v="6"/>
    <s v="Vadodara"/>
    <x v="1"/>
    <n v="7500"/>
    <s v="NVAR"/>
    <s v="Retail"/>
  </r>
  <r>
    <s v="BRD/04866"/>
    <d v="2021-03-20T00:00:00"/>
    <s v="Gajanan Computer And Printers"/>
    <s v="RP-326"/>
    <s v="Rugtek"/>
    <n v="1"/>
    <s v="Vadodara"/>
    <x v="1"/>
    <n v="4250"/>
    <s v="NVAR"/>
    <s v="Retail"/>
  </r>
  <r>
    <s v="SRT/08613"/>
    <d v="2021-03-20T00:00:00"/>
    <s v="Linux Computer"/>
    <s v="RP-326"/>
    <s v="Rugtek"/>
    <n v="1"/>
    <s v="Surat"/>
    <x v="1"/>
    <n v="4250"/>
    <s v="NVAR"/>
    <s v="Retail"/>
  </r>
  <r>
    <s v="SRT/08615"/>
    <d v="2021-03-20T00:00:00"/>
    <s v="Shilpaben Ashvinbhai Koshiya"/>
    <s v="LS3000 R"/>
    <s v="Rugtek"/>
    <n v="1"/>
    <s v="Surat"/>
    <x v="1"/>
    <n v="1250"/>
    <s v="EndCustomer"/>
    <s v="Retail"/>
  </r>
  <r>
    <s v="SRT/08615"/>
    <d v="2021-03-20T00:00:00"/>
    <s v="Shilpaben Ashvinbhai Koshiya"/>
    <s v="STAND FOR 3200U"/>
    <s v="Rugtek"/>
    <n v="1"/>
    <s v="Surat"/>
    <x v="1"/>
    <n v="250"/>
    <s v="EndCustomer"/>
    <s v="Retail"/>
  </r>
  <r>
    <s v="RJT/07386"/>
    <d v="2021-03-22T00:00:00"/>
    <s v="Paras Car Care &amp; Computer Care"/>
    <s v="RP-326"/>
    <s v="Rugtek"/>
    <n v="5"/>
    <s v="Gandhidham"/>
    <x v="1"/>
    <n v="21250"/>
    <s v="NVAR"/>
    <s v="Retail"/>
  </r>
  <r>
    <s v="T/27064"/>
    <d v="2021-03-22T00:00:00"/>
    <s v="Compex Technologies Pvt. Ltd."/>
    <s v="PS-3316E+ OS 64GB"/>
    <s v="Posiflex"/>
    <n v="1"/>
    <s v="Ahmedabad"/>
    <x v="0"/>
    <n v="35900"/>
    <s v="NVAR"/>
    <s v="Retail"/>
  </r>
  <r>
    <s v="T/27064"/>
    <d v="2021-03-22T00:00:00"/>
    <s v="Compex Technologies Pvt. Ltd."/>
    <s v="WIN10 IOT(EL)LATE OS"/>
    <s v="Posiflex"/>
    <n v="1"/>
    <s v="Ahmedabad"/>
    <x v="0"/>
    <n v="3500"/>
    <s v="NVAR"/>
    <s v="Retail"/>
  </r>
  <r>
    <s v="T/27075"/>
    <d v="2021-03-22T00:00:00"/>
    <s v="Image Tech"/>
    <s v="BP03-R (BWU)"/>
    <s v="Rugtek"/>
    <n v="1"/>
    <s v="Ahmedabad"/>
    <x v="1"/>
    <n v="5300"/>
    <s v="NVAR"/>
    <s v="Retail"/>
  </r>
  <r>
    <s v="BRD/04897"/>
    <d v="2021-03-23T00:00:00"/>
    <s v="Systems Solution"/>
    <s v="RP-326"/>
    <s v="Rugtek"/>
    <n v="1"/>
    <s v="Vadodara"/>
    <x v="1"/>
    <n v="4250"/>
    <s v="NVAR"/>
    <s v="Retail"/>
  </r>
  <r>
    <s v="BRD/04897"/>
    <d v="2021-03-23T00:00:00"/>
    <s v="Systems Solution"/>
    <s v="CR410 B"/>
    <s v="Rugtek"/>
    <n v="1"/>
    <s v="Vadodara"/>
    <x v="1"/>
    <n v="2300"/>
    <s v="NVAR"/>
    <s v="Retail"/>
  </r>
  <r>
    <s v="RJT/07393"/>
    <d v="2021-03-23T00:00:00"/>
    <s v="Version Computer"/>
    <s v="3200 BT 2D/1D"/>
    <s v="Rugtek"/>
    <n v="1"/>
    <s v="Rajkot"/>
    <x v="1"/>
    <n v="4200"/>
    <s v="NVAR"/>
    <s v="Retail"/>
  </r>
  <r>
    <s v="SRT/08662"/>
    <d v="2021-03-23T00:00:00"/>
    <s v="Systems &amp; Solutions"/>
    <s v="3200 BT 2D/1D"/>
    <s v="Rugtek"/>
    <n v="1"/>
    <s v="Surat"/>
    <x v="1"/>
    <n v="4200"/>
    <s v="NVAR"/>
    <s v="Retail"/>
  </r>
  <r>
    <s v="T/27133"/>
    <d v="2021-03-23T00:00:00"/>
    <s v="Tea Post Private Limited"/>
    <s v="JIVAXT4015 4GB 500GB"/>
    <s v="Posiflex"/>
    <n v="3"/>
    <s v="Ahmedabad"/>
    <x v="0"/>
    <n v="138300"/>
    <s v="NVAR"/>
    <s v="Retail"/>
  </r>
  <r>
    <s v="T/27133"/>
    <d v="2021-03-23T00:00:00"/>
    <s v="Tea Post Private Limited"/>
    <s v="CR410 B"/>
    <s v="Rugtek"/>
    <n v="5"/>
    <s v="Ahmedabad"/>
    <x v="1"/>
    <n v="11500"/>
    <s v="NVAR"/>
    <s v="Retail"/>
  </r>
  <r>
    <s v="T/27168"/>
    <d v="2021-03-23T00:00:00"/>
    <s v="Innovative Solutions"/>
    <s v="RP-326"/>
    <s v="Rugtek"/>
    <n v="5"/>
    <s v="Ahmedabad"/>
    <x v="1"/>
    <n v="21250"/>
    <s v="PVAR"/>
    <s v="Old Partner"/>
  </r>
  <r>
    <s v="T/27168"/>
    <d v="2021-03-23T00:00:00"/>
    <s v="Innovative Solutions"/>
    <s v="CR410 B"/>
    <s v="Rugtek"/>
    <n v="2"/>
    <s v="Ahmedabad"/>
    <x v="1"/>
    <n v="4600"/>
    <s v="PVAR"/>
    <s v="Old Partner"/>
  </r>
  <r>
    <s v="T/27171"/>
    <d v="2021-03-23T00:00:00"/>
    <s v="D P Jain &amp; Co. Infrastructure "/>
    <s v="KB6600_USB"/>
    <s v="Posiflex"/>
    <n v="16"/>
    <s v="Bhopal"/>
    <x v="0"/>
    <n v="75168"/>
    <s v="NVAR"/>
    <s v="Retail"/>
  </r>
  <r>
    <s v="T/27173"/>
    <d v="2021-03-23T00:00:00"/>
    <s v="Nexgen Technology"/>
    <s v="RP-326"/>
    <s v="Rugtek"/>
    <n v="1"/>
    <s v="Ahmedabad"/>
    <x v="1"/>
    <n v="4250"/>
    <s v="NVAR"/>
    <s v="Retail"/>
  </r>
  <r>
    <s v="T/27181"/>
    <d v="2021-03-23T00:00:00"/>
    <s v="Het Consultancy"/>
    <s v="BP03-R (BWU)"/>
    <s v="Rugtek"/>
    <n v="2"/>
    <s v="Ahmedabad"/>
    <x v="1"/>
    <n v="10600"/>
    <s v="PVAR"/>
    <s v="Old Partner"/>
  </r>
  <r>
    <s v="T/27196"/>
    <d v="2021-03-23T00:00:00"/>
    <s v="Exponus Exports"/>
    <s v="BP03-R (BWU)"/>
    <s v="Rugtek"/>
    <n v="1"/>
    <s v="Ahmedabad"/>
    <x v="1"/>
    <n v="5300"/>
    <s v="PVAR"/>
    <s v="New Partner"/>
  </r>
  <r>
    <s v="T/27217"/>
    <d v="2021-03-23T00:00:00"/>
    <s v="Vijay Infosys"/>
    <s v="3200 BT 2D/1D"/>
    <s v="Rugtek"/>
    <n v="3"/>
    <s v="Ahmedabad"/>
    <x v="1"/>
    <n v="12600"/>
    <s v="NVAR"/>
    <s v="Retail"/>
  </r>
  <r>
    <s v="SBIN/01872"/>
    <d v="2021-03-24T00:00:00"/>
    <s v="Reckon Computers"/>
    <s v="RP-326"/>
    <s v="Rugtek"/>
    <n v="4"/>
    <s v="Aurangabad"/>
    <x v="1"/>
    <n v="17000"/>
    <s v="NVAR"/>
    <s v="Retail"/>
  </r>
  <r>
    <s v="T/27270"/>
    <d v="2021-03-24T00:00:00"/>
    <s v="Revansh Info"/>
    <s v="3200 BT 2D/1D"/>
    <s v="Rugtek"/>
    <n v="50"/>
    <s v="Ahmedabad"/>
    <x v="1"/>
    <n v="210000"/>
    <s v="NVAR"/>
    <s v="Retail"/>
  </r>
  <r>
    <s v="T/27278"/>
    <d v="2021-03-24T00:00:00"/>
    <s v="Shivam Computer Sales And Serv"/>
    <s v="RP-326"/>
    <s v="Rugtek"/>
    <n v="2"/>
    <s v="Palanpur"/>
    <x v="1"/>
    <n v="8500"/>
    <s v="NVAR"/>
    <s v="Retail"/>
  </r>
  <r>
    <s v="T/27308"/>
    <d v="2021-03-24T00:00:00"/>
    <s v="Exponus Exports"/>
    <s v="3200 BT 2D/1D"/>
    <s v="Rugtek"/>
    <n v="1"/>
    <s v="Ahmedabad"/>
    <x v="1"/>
    <n v="4200"/>
    <s v="PVAR"/>
    <s v="New Partner"/>
  </r>
  <r>
    <s v="T/27315"/>
    <d v="2021-03-24T00:00:00"/>
    <s v="Sambhav System"/>
    <s v="PS-3316E+ DOS 64GB"/>
    <s v="Posiflex"/>
    <n v="1"/>
    <s v="Indore"/>
    <x v="0"/>
    <n v="35900"/>
    <s v="PVAR"/>
    <s v="Old Partner"/>
  </r>
  <r>
    <s v="T/27318"/>
    <d v="2021-03-24T00:00:00"/>
    <s v="Paras Computers"/>
    <s v="RP-326"/>
    <s v="Rugtek"/>
    <n v="1"/>
    <s v="Bhavnagar"/>
    <x v="1"/>
    <n v="4250"/>
    <s v="NVAR"/>
    <s v="Retail"/>
  </r>
  <r>
    <s v="RJT/07445"/>
    <d v="2021-03-25T00:00:00"/>
    <s v="Intouch Technologies"/>
    <s v="3200 BT 2D/1D"/>
    <s v="Rugtek"/>
    <n v="1"/>
    <s v="Rajkot"/>
    <x v="1"/>
    <n v="4200"/>
    <s v="NVAR"/>
    <s v="Retail"/>
  </r>
  <r>
    <s v="RJT/07458"/>
    <d v="2021-03-25T00:00:00"/>
    <s v="D P Systems"/>
    <s v="PS-3316E+ DOS 64GB"/>
    <s v="Posiflex"/>
    <n v="2"/>
    <s v="Rajkot"/>
    <x v="0"/>
    <n v="71800"/>
    <s v="NVAR"/>
    <s v="Retail"/>
  </r>
  <r>
    <s v="SRT/08759"/>
    <d v="2021-03-25T00:00:00"/>
    <s v="Prints-N-Lables"/>
    <s v="3200 BT 2D/1D"/>
    <s v="Rugtek"/>
    <n v="2"/>
    <s v="Surat"/>
    <x v="1"/>
    <n v="8400"/>
    <s v="NVAR"/>
    <s v="Retail"/>
  </r>
  <r>
    <s v="T/27377"/>
    <d v="2021-03-25T00:00:00"/>
    <s v="Exponus Exports"/>
    <s v="JIVA HS-2414W-3A"/>
    <s v="Posiflex"/>
    <n v="1"/>
    <s v="Ahmedabad"/>
    <x v="0"/>
    <n v="43000"/>
    <s v="PVAR"/>
    <s v="New Partner"/>
  </r>
  <r>
    <s v="T/27386"/>
    <d v="2021-03-25T00:00:00"/>
    <s v="Dhruvik Enterprise"/>
    <s v="RP-326"/>
    <s v="Rugtek"/>
    <n v="1"/>
    <s v="Ahmedabad"/>
    <x v="1"/>
    <n v="4250"/>
    <s v="EndCustomer"/>
    <s v="Retail"/>
  </r>
  <r>
    <s v="T/27395"/>
    <d v="2021-03-25T00:00:00"/>
    <s v="Het Consultancy"/>
    <s v="PS-3316E+ DOS 64GB"/>
    <s v="Posiflex"/>
    <n v="3"/>
    <s v="Ahmedabad"/>
    <x v="0"/>
    <n v="107700"/>
    <s v="PVAR"/>
    <s v="Old Partner"/>
  </r>
  <r>
    <s v="T/27420"/>
    <d v="2021-03-25T00:00:00"/>
    <s v="Access Computer"/>
    <s v="RP-326"/>
    <s v="Rugtek"/>
    <n v="1"/>
    <s v="Ahmedabad"/>
    <x v="1"/>
    <n v="4250"/>
    <s v="NVAR"/>
    <s v="Retail"/>
  </r>
  <r>
    <s v="T/27422"/>
    <d v="2021-03-25T00:00:00"/>
    <s v="Exponus Exports"/>
    <s v="3200 BT 2D/1D"/>
    <s v="Rugtek"/>
    <n v="1"/>
    <s v="Ahmedabad"/>
    <x v="1"/>
    <n v="4200"/>
    <s v="PVAR"/>
    <s v="New Partner"/>
  </r>
  <r>
    <s v="RJT/07478"/>
    <d v="2021-03-26T00:00:00"/>
    <s v="D D It Solutions"/>
    <s v="3200 BT 2D/1D"/>
    <s v="Rugtek"/>
    <n v="1"/>
    <s v="Rajkot"/>
    <x v="1"/>
    <n v="4200"/>
    <s v="NVAR"/>
    <s v="Retail"/>
  </r>
  <r>
    <s v="SRT/08815"/>
    <d v="2021-03-26T00:00:00"/>
    <s v="Scan India"/>
    <s v="3200 BT 2D/1D"/>
    <s v="Rugtek"/>
    <n v="6"/>
    <s v="Ahmedabad"/>
    <x v="1"/>
    <n v="25200"/>
    <s v="NVAR"/>
    <s v="Retail"/>
  </r>
  <r>
    <s v="BRD/04961"/>
    <d v="2021-03-27T00:00:00"/>
    <s v="Vibrant Infotech"/>
    <s v="RP-326"/>
    <s v="Rugtek"/>
    <n v="1"/>
    <s v="Vadodara"/>
    <x v="1"/>
    <n v="4250"/>
    <s v="NVAR"/>
    <s v="Retail"/>
  </r>
  <r>
    <s v="BRD/04962"/>
    <d v="2021-03-27T00:00:00"/>
    <s v="Shree Balaji Enterprise"/>
    <s v="RP-326"/>
    <s v="Rugtek"/>
    <n v="1"/>
    <s v="Vadodara"/>
    <x v="1"/>
    <n v="4250"/>
    <s v="EndCustomer"/>
    <s v="Retail"/>
  </r>
  <r>
    <s v="BRD/04966"/>
    <d v="2021-03-27T00:00:00"/>
    <s v="Soni Peripherals"/>
    <s v="3200 USB 2D/1D"/>
    <s v="Rugtek"/>
    <n v="10"/>
    <s v="Vadodara"/>
    <x v="1"/>
    <n v="19000"/>
    <s v="NVAR"/>
    <s v="Retail"/>
  </r>
  <r>
    <s v="RJT/07516"/>
    <d v="2021-03-27T00:00:00"/>
    <s v="Bhavin Sales &amp; Services"/>
    <s v="3200 BT 2D/1D"/>
    <s v="Rugtek"/>
    <n v="1"/>
    <s v="Junagadh"/>
    <x v="1"/>
    <n v="4200"/>
    <s v="NVAR"/>
    <s v="Retail"/>
  </r>
  <r>
    <s v="SRT/08846"/>
    <d v="2021-03-27T00:00:00"/>
    <s v="Logoline Enterprise"/>
    <s v="RP-326"/>
    <s v="Rugtek"/>
    <n v="1"/>
    <s v="Surat"/>
    <x v="1"/>
    <n v="4250"/>
    <s v="EndCustomer"/>
    <s v="Retail"/>
  </r>
  <r>
    <s v="T/27624"/>
    <d v="2021-03-27T00:00:00"/>
    <s v="Rhytham House"/>
    <s v="RP-326"/>
    <s v="Rugtek"/>
    <n v="2"/>
    <s v="Ahmedabad"/>
    <x v="1"/>
    <n v="8500"/>
    <s v="EndCustomer"/>
    <s v="Retail"/>
  </r>
  <r>
    <s v="T/27639"/>
    <d v="2021-03-27T00:00:00"/>
    <s v="Sambhav System"/>
    <s v="RP-326"/>
    <s v="Rugtek"/>
    <n v="8"/>
    <s v="Indore"/>
    <x v="1"/>
    <n v="34000"/>
    <s v="PVAR"/>
    <s v="Old Partner"/>
  </r>
  <r>
    <s v="T/27643"/>
    <d v="2021-03-27T00:00:00"/>
    <s v="Barbeque-Nation Hospitality Ltd"/>
    <s v="PP8800U-B"/>
    <s v="Posiflex"/>
    <n v="1"/>
    <s v="Secunderabad"/>
    <x v="0"/>
    <n v="8750"/>
    <s v="EndCustomer"/>
    <s v="Retail"/>
  </r>
  <r>
    <s v="T/27648"/>
    <d v="2021-03-27T00:00:00"/>
    <s v="Technosoft"/>
    <s v="LS3000 R"/>
    <s v="Rugtek"/>
    <n v="1"/>
    <s v="Ahmedabad"/>
    <x v="1"/>
    <n v="1250"/>
    <s v="NVAR"/>
    <s v="Retail"/>
  </r>
  <r>
    <s v="T/27668"/>
    <d v="2021-03-27T00:00:00"/>
    <s v="Shriji Computer - Bayad"/>
    <s v="RP-326"/>
    <s v="Rugtek"/>
    <n v="1"/>
    <s v="Bayad"/>
    <x v="1"/>
    <n v="4250"/>
    <s v="NVAR"/>
    <s v="Retail"/>
  </r>
  <r>
    <s v="SRG/000496"/>
    <d v="2021-03-30T00:00:00"/>
    <s v="Micro Access Pvt. Ltd."/>
    <s v="3200 BT 2D/1D"/>
    <s v="Rugtek"/>
    <n v="-1"/>
    <s v="Rajkot"/>
    <x v="1"/>
    <n v="-4200"/>
    <s v="NVAR"/>
    <s v="Retail"/>
  </r>
  <r>
    <s v="BRD/04981"/>
    <d v="2021-03-30T00:00:00"/>
    <s v="Soni Peripherals"/>
    <s v="3200 USB 2D/1D"/>
    <s v="Rugtek"/>
    <n v="18"/>
    <s v="Vadodara"/>
    <x v="1"/>
    <n v="34200"/>
    <s v="NVAR"/>
    <s v="Retail"/>
  </r>
  <r>
    <s v="RJT/07537"/>
    <d v="2021-03-30T00:00:00"/>
    <s v="Bhavin Sales &amp; Services"/>
    <s v="RP-326"/>
    <s v="Rugtek"/>
    <n v="3"/>
    <s v="Junagadh"/>
    <x v="1"/>
    <n v="12750"/>
    <s v="NVAR"/>
    <s v="Retail"/>
  </r>
  <r>
    <s v="RJT/07544"/>
    <d v="2021-03-30T00:00:00"/>
    <s v="D D It Solutions"/>
    <s v="LS3000 R"/>
    <s v="Rugtek"/>
    <n v="18"/>
    <s v="Rajkot"/>
    <x v="1"/>
    <n v="22500"/>
    <s v="NVAR"/>
    <s v="Retail"/>
  </r>
  <r>
    <s v="RJT/07550"/>
    <d v="2021-03-30T00:00:00"/>
    <s v="Keval Infocom  Pvt.Ltd."/>
    <s v="RP-326"/>
    <s v="Rugtek"/>
    <n v="1"/>
    <s v="Rajkot"/>
    <x v="1"/>
    <n v="4250"/>
    <s v="NVAR"/>
    <s v="Retail"/>
  </r>
  <r>
    <s v="RJT/07551"/>
    <d v="2021-03-30T00:00:00"/>
    <s v="Bhavin Sales &amp; Services"/>
    <s v="3200 BT 2D/1D"/>
    <s v="Rugtek"/>
    <n v="1"/>
    <s v="Junagadh"/>
    <x v="1"/>
    <n v="4200"/>
    <s v="NVAR"/>
    <s v="Retail"/>
  </r>
  <r>
    <s v="T/27790"/>
    <d v="2021-03-30T00:00:00"/>
    <s v="D D It Solutions"/>
    <s v="LS3000 R"/>
    <s v="Rugtek"/>
    <n v="6"/>
    <s v="Rajkot"/>
    <x v="1"/>
    <n v="7500"/>
    <s v="NVAR"/>
    <s v="Retail"/>
  </r>
  <r>
    <s v="T/27827"/>
    <d v="2021-03-30T00:00:00"/>
    <s v="Kalp System"/>
    <s v="PS-3316E+ DOS 64GB"/>
    <s v="Posiflex"/>
    <n v="1"/>
    <s v="Ahmedabad"/>
    <x v="0"/>
    <n v="35900"/>
    <s v="NVAR"/>
    <s v="Retail"/>
  </r>
  <r>
    <s v="T/27827"/>
    <d v="2021-03-30T00:00:00"/>
    <s v="Kalp System"/>
    <s v="PS-3316E+ DOS(128GB)"/>
    <s v="Posiflex"/>
    <n v="1"/>
    <s v="Ahmedabad"/>
    <x v="0"/>
    <n v="38900"/>
    <s v="NVAR"/>
    <s v="Retail"/>
  </r>
  <r>
    <s v="BRD/04996"/>
    <d v="2021-03-31T00:00:00"/>
    <s v="Soni Peripherals"/>
    <s v="3200 USB 2D/1D"/>
    <s v="Rugtek"/>
    <n v="5"/>
    <s v="Vadodara"/>
    <x v="1"/>
    <n v="9500"/>
    <s v="NVAR"/>
    <s v="Retail"/>
  </r>
  <r>
    <s v="BRD/05012"/>
    <d v="2021-03-31T00:00:00"/>
    <s v="Master Mind Hightech Corporation"/>
    <s v="RP-326"/>
    <s v="Rugtek"/>
    <n v="2"/>
    <s v="Godhra"/>
    <x v="1"/>
    <n v="8500"/>
    <s v="EndCustomer"/>
    <s v="Retail"/>
  </r>
  <r>
    <s v="SRT/08903"/>
    <d v="2021-03-31T00:00:00"/>
    <s v="Vishal Info Care"/>
    <s v="3200 USB 2D/1D"/>
    <s v="Rugtek"/>
    <n v="1"/>
    <s v="Surat"/>
    <x v="1"/>
    <n v="1900"/>
    <s v="NVAR"/>
    <s v="Retail"/>
  </r>
  <r>
    <s v="SRT/08904"/>
    <d v="2021-03-31T00:00:00"/>
    <s v="3 Star Labels"/>
    <s v="3200 BT 2D/1D"/>
    <s v="Rugtek"/>
    <n v="10"/>
    <s v="Surat"/>
    <x v="1"/>
    <n v="42000"/>
    <s v="NVAR"/>
    <s v="Retail"/>
  </r>
  <r>
    <s v="T/27918"/>
    <d v="2021-03-31T00:00:00"/>
    <s v="Shivam Computer Sales And Services"/>
    <s v="RP-326"/>
    <s v="Rugtek"/>
    <n v="3"/>
    <s v="Palanpur"/>
    <x v="1"/>
    <n v="12750"/>
    <s v="NVAR"/>
    <s v="Retail"/>
  </r>
  <r>
    <s v="T/27947"/>
    <d v="2021-03-31T00:00:00"/>
    <s v="Websys Infotech"/>
    <s v="CR410 B"/>
    <s v="Rugtek"/>
    <n v="2"/>
    <s v="Ahmedabad"/>
    <x v="1"/>
    <n v="4600"/>
    <s v="NVAR"/>
    <s v="Retail"/>
  </r>
  <r>
    <s v="T/27974"/>
    <d v="2021-03-31T00:00:00"/>
    <s v="Bits - Bharuch"/>
    <s v="RP-326"/>
    <s v="Rugtek"/>
    <n v="1"/>
    <s v="Bharuch"/>
    <x v="1"/>
    <n v="4250"/>
    <s v="EndCustomer"/>
    <s v="Retail"/>
  </r>
  <r>
    <s v="T/28016"/>
    <d v="2021-03-31T00:00:00"/>
    <s v="Dharam Computers"/>
    <s v="BP03-R (BWU)"/>
    <s v="Rugtek"/>
    <n v="1"/>
    <s v="Vadodara"/>
    <x v="1"/>
    <n v="5300"/>
    <s v="NVAR"/>
    <s v="Retail"/>
  </r>
  <r>
    <s v="T/28017"/>
    <d v="2021-03-31T00:00:00"/>
    <s v="Master Mind Hightech Corporation"/>
    <s v="BP03-R (BWU)"/>
    <s v="Rugtek"/>
    <n v="1"/>
    <s v="Godhra"/>
    <x v="1"/>
    <n v="5300"/>
    <s v="EndCustomer"/>
    <s v="Retail"/>
  </r>
  <r>
    <s v="T/28026"/>
    <d v="2021-03-31T00:00:00"/>
    <s v="Pc Doctor"/>
    <s v="RP-326"/>
    <s v="Rugtek"/>
    <n v="1"/>
    <s v="Anand"/>
    <x v="1"/>
    <n v="4250"/>
    <s v="EndCustomer"/>
    <s v="Retail"/>
  </r>
  <r>
    <s v="T/28031"/>
    <d v="2021-03-31T00:00:00"/>
    <s v="Sagar Infocom"/>
    <s v="RP-326"/>
    <s v="Rugtek"/>
    <n v="2"/>
    <s v="Ahmedabad"/>
    <x v="1"/>
    <n v="8500"/>
    <s v="NVAR"/>
    <s v="Retail"/>
  </r>
  <r>
    <s v="T/28044"/>
    <d v="2021-03-31T00:00:00"/>
    <s v="Maven Automation"/>
    <s v="RP-326"/>
    <s v="Rugtek"/>
    <n v="1"/>
    <s v="Ahmedabad"/>
    <x v="1"/>
    <n v="4250"/>
    <s v="NVAR"/>
    <s v="Retail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2">
  <r>
    <s v="EIE20-21/GST1217"/>
    <s v="02.03.2021"/>
    <s v="Adwalpalkar Construction"/>
    <s v="RP326"/>
    <s v="Rugtek"/>
    <n v="4"/>
    <s v="Panjim"/>
    <x v="0"/>
    <n v="19600"/>
    <s v="EndCustomer"/>
    <s v="Retail"/>
  </r>
  <r>
    <s v="EIE20-21/GST1224"/>
    <s v="03.03.2021"/>
    <s v="Sigma Computer Service"/>
    <s v="RP326"/>
    <s v="Rugtek"/>
    <n v="2"/>
    <s v="Panjim"/>
    <x v="0"/>
    <n v="9800"/>
    <s v="NVAR"/>
    <s v="Retail"/>
  </r>
  <r>
    <s v="EIE20-21/GST1240"/>
    <s v="05.03.2021"/>
    <s v="Ocean World Restaurant"/>
    <s v="RP326"/>
    <s v="Rugtek"/>
    <n v="2"/>
    <s v="Margao"/>
    <x v="0"/>
    <n v="9800"/>
    <s v="EndCustomer"/>
    <s v="Retail"/>
  </r>
  <r>
    <s v="EIE20-21/GST1247"/>
    <s v="08.03.2021"/>
    <s v="Prathmesh Toraskar"/>
    <s v="RP326"/>
    <s v="Rugtek"/>
    <n v="1"/>
    <s v="Porvorim"/>
    <x v="0"/>
    <n v="4900"/>
    <s v="EndCustomer"/>
    <s v="Retail"/>
  </r>
  <r>
    <s v="EIE20-21/GST1275"/>
    <s v="12.03.2021"/>
    <s v="Billtech Solution"/>
    <s v="RP326"/>
    <s v="Rugtek"/>
    <n v="1"/>
    <s v="Bicholim"/>
    <x v="0"/>
    <n v="4900"/>
    <s v="NVAR"/>
    <s v="Retail"/>
  </r>
  <r>
    <s v="EIE20-21/GST1281"/>
    <s v="13.03.2021"/>
    <s v="Shivam Computers Service"/>
    <s v="RP326"/>
    <s v="Rugtek"/>
    <n v="2"/>
    <s v="Mapusa"/>
    <x v="0"/>
    <n v="9800"/>
    <s v="NVAR"/>
    <s v="Retail"/>
  </r>
  <r>
    <s v="EIE20-21/GST1281"/>
    <s v="13.03.2021"/>
    <s v="Shivam Computers Service"/>
    <s v="CR410B"/>
    <s v="Rugtek"/>
    <n v="2"/>
    <s v="Mapusa"/>
    <x v="0"/>
    <n v="5700"/>
    <s v="NVAR"/>
    <s v="Retail"/>
  </r>
  <r>
    <s v="EIE20-21/GST1283"/>
    <s v="15.03.2021"/>
    <s v="Vasco Fishing Boat"/>
    <s v="RP326"/>
    <s v="Rugtek"/>
    <n v="1"/>
    <s v="Vasco"/>
    <x v="0"/>
    <n v="4900"/>
    <s v="EndCustomer"/>
    <s v="Retail"/>
  </r>
  <r>
    <s v="EIE20-21/GST1295"/>
    <s v="16.03.2021"/>
    <s v="Login System"/>
    <s v="RP326"/>
    <s v="Rugtek"/>
    <n v="1"/>
    <s v="Margao"/>
    <x v="0"/>
    <n v="4900"/>
    <s v="NVAR"/>
    <s v="Retail"/>
  </r>
  <r>
    <s v="EIE20-21/GST1297"/>
    <s v="16.03.2021"/>
    <s v="Star Computer"/>
    <s v="RP326"/>
    <s v="Rugtek"/>
    <n v="1"/>
    <s v="Mapusa"/>
    <x v="0"/>
    <n v="4900"/>
    <s v="NVAR"/>
    <s v="Retail"/>
  </r>
  <r>
    <s v="EIE20-21/GST1309"/>
    <s v="18.03.2021"/>
    <s v="Star Computer"/>
    <s v="RP326"/>
    <s v="Rugtek"/>
    <n v="2"/>
    <s v="Mapusa"/>
    <x v="0"/>
    <n v="9800"/>
    <s v="NVAR"/>
    <s v="Retail"/>
  </r>
  <r>
    <s v="EIE20-21/GST1320"/>
    <s v="20.03.2021"/>
    <s v="Hatley Technologies"/>
    <s v="RP326"/>
    <s v="Rugtek"/>
    <n v="6"/>
    <s v="Porvorim"/>
    <x v="0"/>
    <n v="29400"/>
    <s v="NVAR"/>
    <s v="Retail"/>
  </r>
  <r>
    <s v="EIE20-21/GST1321"/>
    <s v="20.03.2021"/>
    <s v="Super Mercado"/>
    <s v="CR410B"/>
    <s v="Rugtek"/>
    <n v="1"/>
    <s v="Curtorim"/>
    <x v="0"/>
    <n v="2850"/>
    <s v="EndCustomer"/>
    <s v="Retail"/>
  </r>
  <r>
    <s v="EIE20-21/GST1330"/>
    <s v="23.03.2021"/>
    <s v="IT Care Computers"/>
    <s v="RP326"/>
    <s v="Rugtek"/>
    <n v="1"/>
    <s v="Mapusa"/>
    <x v="0"/>
    <n v="4900"/>
    <s v="NVAR"/>
    <s v="Retail"/>
  </r>
  <r>
    <s v="EIE20-21/GST1333"/>
    <s v="23.03.2021"/>
    <s v="Billtech Solution"/>
    <s v="PS3316+"/>
    <s v="Posiflex"/>
    <n v="1"/>
    <s v="Bicholim"/>
    <x v="1"/>
    <n v="38000"/>
    <s v="NVAR"/>
    <s v="Retail"/>
  </r>
  <r>
    <s v="EIE20-21/GST1334"/>
    <s v="23.03.2021"/>
    <s v="Digital Doctors"/>
    <s v="PS3316+"/>
    <s v="Posiflex"/>
    <n v="3"/>
    <s v="Porvorim"/>
    <x v="1"/>
    <n v="114000"/>
    <s v="EndCustomer"/>
    <s v="Retail"/>
  </r>
  <r>
    <s v="EIE20-21/GST1339"/>
    <s v="24.03.2021"/>
    <s v="Billtech Solution"/>
    <s v="RP326"/>
    <s v="Rugtek"/>
    <n v="1"/>
    <s v="Bicholim"/>
    <x v="0"/>
    <n v="4900"/>
    <s v="NVAR"/>
    <s v="Retail"/>
  </r>
  <r>
    <s v="EIE20-21/GST1341"/>
    <s v="24.03.2021"/>
    <s v="Hideaway Hospitality"/>
    <s v="PS3316+"/>
    <s v="Posiflex"/>
    <n v="1"/>
    <s v="vagator"/>
    <x v="1"/>
    <n v="38000"/>
    <s v="EndCustomer"/>
    <s v="Retail"/>
  </r>
  <r>
    <s v="EIE20-21/GST1375"/>
    <s v="30.03.2021"/>
    <s v="Prathmesh Toraskar "/>
    <s v="RP326"/>
    <s v="Rugtek"/>
    <n v="1"/>
    <s v="Porvorim"/>
    <x v="0"/>
    <n v="4900"/>
    <s v="EndCustomer"/>
    <s v="Retail"/>
  </r>
  <r>
    <s v="EIE20-21/GST1384"/>
    <s v="31.03.2021"/>
    <s v="Star Computer"/>
    <s v="RP326"/>
    <s v="Rugtek"/>
    <n v="1"/>
    <s v="Mapusa"/>
    <x v="0"/>
    <n v="4900"/>
    <s v="NVAR"/>
    <s v="Retail"/>
  </r>
  <r>
    <s v="EIE20-21/GST1386"/>
    <s v="31.03.2021"/>
    <s v="Computronics Infotech"/>
    <s v="RP326"/>
    <s v="Rugtek"/>
    <n v="2"/>
    <s v="Panjim"/>
    <x v="0"/>
    <n v="9800"/>
    <s v="NVAR"/>
    <s v="Retail"/>
  </r>
  <r>
    <s v="EIE20-21/GST1393"/>
    <s v="31.03.2021"/>
    <s v="Billtech Solution"/>
    <s v="RP326"/>
    <s v="Rugtek"/>
    <n v="1"/>
    <s v="Bicholim"/>
    <x v="0"/>
    <n v="4900"/>
    <s v="NVAR"/>
    <s v="Retail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s v="PB20INV4428"/>
    <d v="2021-03-20T00:00:00"/>
    <s v="PIT/PO/2021/0107"/>
    <d v="2021-03-20T00:00:00"/>
    <x v="0"/>
    <s v="BLR"/>
    <s v="Delta Peripherals"/>
    <s v="Robo-8114vg2ar-q370"/>
    <s v="PORTWELL"/>
    <n v="15"/>
    <n v="20299"/>
    <n v="380606.25"/>
  </r>
  <r>
    <s v="PB20INV4428"/>
    <d v="2021-03-20T00:00:00"/>
    <s v="PIT/PO/2021/0107"/>
    <d v="2021-03-20T00:00:00"/>
    <x v="0"/>
    <s v="BLR"/>
    <s v="Delta Peripherals"/>
    <s v="Ab1-3j28"/>
    <s v="PORTWELL"/>
    <n v="2"/>
    <n v="20455"/>
    <n v="51137.5"/>
  </r>
  <r>
    <s v="PIT20INV00084"/>
    <d v="2021-01-28T00:00:00"/>
    <s v="IJBR212001"/>
    <s v="27.01.2021"/>
    <x v="0"/>
    <s v="BLR"/>
    <s v="Delta Electronics India Pvt.Ltd."/>
    <s v="Pipc-07001"/>
    <s v="PORTWELL"/>
    <n v="1"/>
    <n v="9700"/>
    <n v="12125"/>
  </r>
  <r>
    <s v="PIT20INV00084"/>
    <d v="2021-01-28T00:00:00"/>
    <s v="IJBR212001"/>
    <s v="27.01.2021"/>
    <x v="0"/>
    <s v="BLR"/>
    <s v="Delta Electronics India Pvt.Ltd."/>
    <s v="Prps-07001"/>
    <s v="PORTWELL"/>
    <n v="1"/>
    <n v="28500"/>
    <n v="35625"/>
  </r>
  <r>
    <s v="PIT20INV00091"/>
    <d v="2021-03-02T00:00:00"/>
    <s v="IJBR212021"/>
    <s v="09.02.2021"/>
    <x v="0"/>
    <s v="BLR"/>
    <s v="Delta Electronics India Pvt.Ltd."/>
    <s v="Pipc-07001"/>
    <s v="PORTWELL"/>
    <n v="15"/>
    <n v="9700"/>
    <n v="181875"/>
  </r>
  <r>
    <s v="PIT20INV00091"/>
    <d v="2021-03-02T00:00:00"/>
    <s v="IJBR212021"/>
    <s v="09.02.2021"/>
    <x v="0"/>
    <s v="BLR"/>
    <s v="Delta Electronics India Pvt.Ltd."/>
    <s v="Prps-07001"/>
    <s v="PORTWELL"/>
    <n v="8"/>
    <n v="28500"/>
    <n v="285000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">
  <r>
    <s v="TSPL/20-21/5123"/>
    <d v="2021-02-01T00:00:00"/>
    <s v="Ghodawat Retail Llp"/>
    <s v="XT4015"/>
    <s v="Posiflex"/>
    <n v="5"/>
    <s v="Kolhapur"/>
    <x v="0"/>
    <n v="255000"/>
    <s v="EndCustomer"/>
    <s v="Retail"/>
  </r>
  <r>
    <s v="TSPL/20-21/5127"/>
    <d v="2021-02-01T00:00:00"/>
    <s v="Priyam  It Services Pvt. Ltd"/>
    <s v="RP326"/>
    <s v="Rugtek"/>
    <n v="2"/>
    <s v="Pune"/>
    <x v="1"/>
    <n v="8500"/>
    <s v="EndCustomer"/>
    <s v="Retail"/>
  </r>
  <r>
    <s v="TSPL/20-21/5129"/>
    <d v="2021-02-01T00:00:00"/>
    <s v="Sanvi Softech Solutions"/>
    <s v="RP326"/>
    <s v="Rugtek"/>
    <n v="2"/>
    <s v="Pune"/>
    <x v="1"/>
    <n v="8500"/>
    <s v="NVAR"/>
    <s v="Retail"/>
  </r>
  <r>
    <s v="TSPL/20-21/5130"/>
    <d v="2021-02-01T00:00:00"/>
    <s v="Ghodawat Retail Llp"/>
    <s v="CR410 B"/>
    <s v="Rugtek"/>
    <n v="5"/>
    <s v="Kolhapur"/>
    <x v="1"/>
    <n v="10750"/>
    <s v="EndCustomer"/>
    <s v="Retail"/>
  </r>
  <r>
    <s v="TSPL/20-21/5131"/>
    <d v="2021-02-01T00:00:00"/>
    <s v="J.S.Enterprises"/>
    <s v="RP326"/>
    <s v="Rugtek"/>
    <n v="2"/>
    <s v="Pune"/>
    <x v="1"/>
    <n v="8500"/>
    <s v="EndCustomer"/>
    <s v="Retail"/>
  </r>
  <r>
    <s v="TSPL/20-21/5132"/>
    <d v="2021-02-01T00:00:00"/>
    <s v="Manjiree Enterprise"/>
    <s v="RP326"/>
    <s v="Rugtek"/>
    <n v="4"/>
    <s v="Nagpur"/>
    <x v="1"/>
    <n v="17000"/>
    <s v="EndCustomer"/>
    <s v="Retail"/>
  </r>
  <r>
    <s v="TSPL/20-21/5136"/>
    <d v="2021-02-02T00:00:00"/>
    <s v="Neil Communication"/>
    <s v="RP326"/>
    <s v="Rugtek"/>
    <n v="1"/>
    <s v="Pune"/>
    <x v="1"/>
    <n v="4250"/>
    <s v="EndCustomer"/>
    <s v="Retail"/>
  </r>
  <r>
    <s v="TSPL/20-21/5137"/>
    <d v="2021-02-02T00:00:00"/>
    <s v="Infocom System"/>
    <s v="RP326"/>
    <s v="Rugtek"/>
    <n v="1"/>
    <s v="Pune"/>
    <x v="1"/>
    <n v="4250"/>
    <s v="NVAR"/>
    <s v="Retail"/>
  </r>
  <r>
    <s v="TSPL/20-21/5140"/>
    <d v="2021-02-02T00:00:00"/>
    <s v="Infocom System"/>
    <s v="RP326"/>
    <s v="Rugtek"/>
    <n v="16"/>
    <s v="Pune"/>
    <x v="1"/>
    <n v="68000"/>
    <s v="NVAR"/>
    <s v="Retail"/>
  </r>
  <r>
    <s v="TSPL/20-21/5141"/>
    <d v="2021-02-02T00:00:00"/>
    <s v="Automation Peripherals"/>
    <s v="RP326"/>
    <s v="Rugtek"/>
    <n v="12"/>
    <s v="Pune"/>
    <x v="1"/>
    <n v="51000"/>
    <s v="NVAR"/>
    <s v="Retail"/>
  </r>
  <r>
    <s v="TSPL/20-21/5142"/>
    <d v="2021-02-02T00:00:00"/>
    <s v="Iaidc Technologies Private Limited"/>
    <s v="RP326"/>
    <s v="Rugtek"/>
    <n v="16"/>
    <s v="Pune"/>
    <x v="1"/>
    <n v="68000"/>
    <s v="NVAR"/>
    <s v="Retail"/>
  </r>
  <r>
    <s v="TSPL/20-21/5146"/>
    <d v="2021-02-02T00:00:00"/>
    <s v="Bhakti Infotech ( Pune )"/>
    <s v="RP326"/>
    <s v="Rugtek"/>
    <n v="8"/>
    <s v="Pune"/>
    <x v="1"/>
    <n v="34000"/>
    <s v="NVAR"/>
    <s v="Retail"/>
  </r>
  <r>
    <s v="TSPL/20-21/5156"/>
    <d v="2021-02-03T00:00:00"/>
    <s v="Rehant Enterprises"/>
    <s v="RP326"/>
    <s v="Rugtek"/>
    <n v="5"/>
    <s v="Navi Mumbai"/>
    <x v="2"/>
    <n v="21250"/>
    <s v="EndCustomer"/>
    <s v="Retail"/>
  </r>
  <r>
    <s v="TSPL/20-21/5157"/>
    <d v="2021-02-03T00:00:00"/>
    <s v="Softlink Systems"/>
    <s v="RP326"/>
    <s v="Rugtek"/>
    <n v="5"/>
    <s v="Mumbai"/>
    <x v="2"/>
    <n v="21250"/>
    <s v="NVAR"/>
    <s v="Retail"/>
  </r>
  <r>
    <s v="TSPL/20-21/5158"/>
    <d v="2021-02-03T00:00:00"/>
    <s v="Scan Barcode Solutions"/>
    <s v="RP326"/>
    <s v="Rugtek"/>
    <n v="2"/>
    <s v="Navi Mumbai"/>
    <x v="2"/>
    <n v="8500"/>
    <s v="NVAR"/>
    <s v="Retail"/>
  </r>
  <r>
    <s v="TSPL/20-21/5161"/>
    <d v="2021-02-03T00:00:00"/>
    <s v="Avenue Supermarts Ltd"/>
    <s v="CR4000 8 Notes"/>
    <s v="Posiflex"/>
    <n v="24"/>
    <s v="Mumbai"/>
    <x v="3"/>
    <n v="93600"/>
    <s v="EndCustomer"/>
    <s v="Retail"/>
  </r>
  <r>
    <s v="TSPL/20-21/5164"/>
    <d v="2021-02-03T00:00:00"/>
    <s v="Avenue Supermarts Ltd"/>
    <s v="CR4000 8 Notes"/>
    <s v="Posiflex"/>
    <n v="23"/>
    <s v="Mumbai"/>
    <x v="3"/>
    <n v="89700"/>
    <s v="EndCustomer"/>
    <s v="Retail"/>
  </r>
  <r>
    <s v="TSPL/20-21/5168"/>
    <d v="2021-02-03T00:00:00"/>
    <s v="Technofrost"/>
    <s v="PS-3316E+ (128GB SSD)"/>
    <s v="Posiflex"/>
    <n v="1"/>
    <s v="Panjim"/>
    <x v="0"/>
    <n v="37400"/>
    <s v="NVAR"/>
    <s v="Retail"/>
  </r>
  <r>
    <s v="TSPL/20-21/5172"/>
    <d v="2021-02-03T00:00:00"/>
    <s v="Kinitech Solutions"/>
    <s v="RP326"/>
    <s v="Rugtek"/>
    <n v="3"/>
    <s v="Pune"/>
    <x v="1"/>
    <n v="12750"/>
    <s v="NVAR"/>
    <s v="Retail"/>
  </r>
  <r>
    <s v="TSPL/20-21/5191"/>
    <d v="2021-02-04T00:00:00"/>
    <s v="Mangesh Dolle"/>
    <s v="RP326"/>
    <s v="Rugtek"/>
    <n v="4"/>
    <s v="Pune"/>
    <x v="1"/>
    <n v="17000"/>
    <s v="EndCustomer"/>
    <s v="Retail"/>
  </r>
  <r>
    <s v="TSPL/20-21/5210"/>
    <d v="2021-02-05T00:00:00"/>
    <s v="Ab Software Solution"/>
    <s v="RP326"/>
    <s v="Rugtek"/>
    <n v="1"/>
    <s v="Satara"/>
    <x v="1"/>
    <n v="4250"/>
    <s v="NVAR"/>
    <s v="Retail"/>
  </r>
  <r>
    <s v="TSPL/20-21/5213"/>
    <d v="2021-02-05T00:00:00"/>
    <s v="Manjiree Enterprise"/>
    <s v="RP326"/>
    <s v="Rugtek"/>
    <n v="3"/>
    <s v="Nagpur"/>
    <x v="1"/>
    <n v="12750"/>
    <s v="EndCustomer"/>
    <s v="Retail"/>
  </r>
  <r>
    <s v="TSPL/20-21/5236"/>
    <d v="2021-02-06T00:00:00"/>
    <s v="Kurla Supermarket"/>
    <s v="CR410 B"/>
    <s v="Rugtek"/>
    <n v="1"/>
    <s v="Kurla"/>
    <x v="2"/>
    <n v="2150"/>
    <s v="EndCustomer"/>
    <s v="Retail"/>
  </r>
  <r>
    <s v="TSPL/20-21/5241"/>
    <d v="2021-02-06T00:00:00"/>
    <s v="Avenue E-Commerce Ltd"/>
    <s v="CR410 B"/>
    <s v="Rugtek"/>
    <n v="20"/>
    <s v="Bangalore"/>
    <x v="4"/>
    <n v="43000"/>
    <s v="EndCustomer"/>
    <s v="Retail"/>
  </r>
  <r>
    <s v="TSPL/20-21/5258"/>
    <d v="2021-02-06T00:00:00"/>
    <s v="Avenue Supermarts Ltd"/>
    <s v="CR4000 8 Notes"/>
    <s v="Posiflex"/>
    <n v="1"/>
    <s v="Mumbai"/>
    <x v="3"/>
    <n v="3900"/>
    <s v="EndCustomer"/>
    <s v="Retail"/>
  </r>
  <r>
    <s v="TSPL/20-21/5267"/>
    <d v="2021-02-08T00:00:00"/>
    <s v="Ugc Supply Chain Solutions Private Limited"/>
    <s v="TX5000 (CORE I3)"/>
    <s v="Posiflex"/>
    <n v="1"/>
    <s v="Pune"/>
    <x v="0"/>
    <n v="37700"/>
    <s v="EndCustomer"/>
    <s v="Retail"/>
  </r>
  <r>
    <s v="TSPL/20-21/5268"/>
    <d v="2021-02-08T00:00:00"/>
    <s v="Sarvadnya Infosolutions Private Limited"/>
    <s v="CR410 B"/>
    <s v="Rugtek"/>
    <n v="1"/>
    <s v="Pune"/>
    <x v="1"/>
    <n v="2150"/>
    <s v="NVAR"/>
    <s v="Retail"/>
  </r>
  <r>
    <s v="TSPL/20-21/5278"/>
    <d v="2021-02-08T00:00:00"/>
    <s v="Avenue Supermarts Ltd"/>
    <s v="CR4000 8 Notes"/>
    <s v="Posiflex"/>
    <n v="1"/>
    <s v="Mumbai"/>
    <x v="3"/>
    <n v="3900"/>
    <s v="EndCustomer"/>
    <s v="Retail"/>
  </r>
  <r>
    <s v="TSPL/20-21/5279"/>
    <d v="2021-02-09T00:00:00"/>
    <s v="Lee The Computers Shopee"/>
    <s v="CD3200 BT"/>
    <s v="Rugtek"/>
    <n v="1"/>
    <s v="Pune"/>
    <x v="1"/>
    <n v="4200"/>
    <s v="NVAR"/>
    <s v="Retail"/>
  </r>
  <r>
    <s v="TSPL/20-21/5282"/>
    <d v="2021-02-09T00:00:00"/>
    <s v="Laxmi Enterprises"/>
    <s v="RP326"/>
    <s v="Rugtek"/>
    <n v="2"/>
    <s v="Pune"/>
    <x v="1"/>
    <n v="8500"/>
    <s v="EndCustomer"/>
    <s v="Retail"/>
  </r>
  <r>
    <s v="TSPL/20-21/5286"/>
    <d v="2021-02-09T00:00:00"/>
    <s v="Avenue Supermarts Ltd"/>
    <s v="CR4000 8 Notes"/>
    <s v="Posiflex"/>
    <n v="26"/>
    <s v="Mumbai"/>
    <x v="3"/>
    <n v="101400"/>
    <s v="EndCustomer"/>
    <s v="Retail"/>
  </r>
  <r>
    <s v="TSPL/20-21/5288"/>
    <d v="2021-02-09T00:00:00"/>
    <s v="Avenue Supermarts Ltd"/>
    <s v="CR4000 8 Notes"/>
    <s v="Posiflex"/>
    <n v="19"/>
    <s v="Mumbai"/>
    <x v="3"/>
    <n v="74100"/>
    <s v="EndCustomer"/>
    <s v="Retail"/>
  </r>
  <r>
    <s v="TSPL/20-21/5290"/>
    <d v="2021-02-09T00:00:00"/>
    <s v="Digital Barcode"/>
    <s v="CD3200 BT"/>
    <s v="Rugtek"/>
    <n v="2"/>
    <s v="Pune"/>
    <x v="1"/>
    <n v="8400"/>
    <s v="NVAR"/>
    <s v="Retail"/>
  </r>
  <r>
    <s v="TSPL/20-21/5293"/>
    <d v="2021-02-09T00:00:00"/>
    <s v="Avenue Supermarts Ltd"/>
    <s v="CR4000 8 Notes"/>
    <s v="Posiflex"/>
    <n v="1"/>
    <s v="Salem"/>
    <x v="3"/>
    <n v="3900"/>
    <s v="EndCustomer"/>
    <s v="Retail"/>
  </r>
  <r>
    <s v="TSPL/20-21/5295"/>
    <d v="2021-02-09T00:00:00"/>
    <s v="Avenue Supermarts Ltd"/>
    <s v="CR4000 8 Notes"/>
    <s v="Posiflex"/>
    <n v="1"/>
    <s v="Hyderabad"/>
    <x v="3"/>
    <n v="3900"/>
    <s v="EndCustomer"/>
    <s v="Retail"/>
  </r>
  <r>
    <s v="TSPL/20-21/5296"/>
    <d v="2021-02-09T00:00:00"/>
    <s v="Shivam Enterprises"/>
    <s v="RP326"/>
    <s v="Rugtek"/>
    <n v="2"/>
    <s v="Pune"/>
    <x v="1"/>
    <n v="8500"/>
    <s v="EndCustomer"/>
    <s v="Retail"/>
  </r>
  <r>
    <s v="TSPL/20-21/5308"/>
    <d v="2021-02-10T00:00:00"/>
    <s v="Priyam  It Services Pvt. Ltd"/>
    <s v="CR4000 8 Notes"/>
    <s v="Posiflex"/>
    <n v="1"/>
    <s v="Pune"/>
    <x v="0"/>
    <n v="3900"/>
    <s v="NVAR"/>
    <s v="Retail"/>
  </r>
  <r>
    <s v="TSPL/20-21/5313"/>
    <d v="2021-02-10T00:00:00"/>
    <s v="Jalaram Super Market"/>
    <s v="PP8800"/>
    <s v="Posiflex"/>
    <n v="1"/>
    <s v="Thane"/>
    <x v="5"/>
    <n v="8750"/>
    <s v="EndCustomer"/>
    <s v="Retail"/>
  </r>
  <r>
    <s v="TSPL/20-21/5317"/>
    <d v="2021-02-10T00:00:00"/>
    <s v="Barbeque-Nation Hospitality Ltd"/>
    <s v="PP8800"/>
    <s v="Posiflex"/>
    <n v="1"/>
    <s v="Bangalore"/>
    <x v="6"/>
    <n v="8750"/>
    <s v="EndCustomer"/>
    <s v="Retail"/>
  </r>
  <r>
    <s v="TSPL/20-21/5318"/>
    <d v="2021-02-10T00:00:00"/>
    <s v="Barbeque-Nation Hospitality Ltd"/>
    <s v="PP8800"/>
    <s v="Posiflex"/>
    <n v="1"/>
    <s v="Bangalore"/>
    <x v="6"/>
    <n v="8750"/>
    <s v="EndCustomer"/>
    <s v="Retail"/>
  </r>
  <r>
    <s v="TSPL/20-21/5319"/>
    <d v="2021-02-10T00:00:00"/>
    <s v="Barbeque-Nation Hospitality Ltd"/>
    <s v="PP8800"/>
    <s v="Posiflex"/>
    <n v="1"/>
    <s v="Bangalore"/>
    <x v="6"/>
    <n v="8750"/>
    <s v="EndCustomer"/>
    <s v="Retail"/>
  </r>
  <r>
    <s v="TSPL/20-21/5320"/>
    <d v="2021-02-10T00:00:00"/>
    <s v="Barbeque-Nation Hospitality Ltd"/>
    <s v="PP8800"/>
    <s v="Posiflex"/>
    <n v="1"/>
    <s v="Bengalore"/>
    <x v="6"/>
    <n v="8750"/>
    <s v="EndCustomer"/>
    <s v="Retail"/>
  </r>
  <r>
    <s v="TSPL/20-21/5321"/>
    <d v="2021-02-10T00:00:00"/>
    <s v="Barbeque-Nation Hospitality Ltd"/>
    <s v="PP8800"/>
    <s v="Posiflex"/>
    <n v="1"/>
    <s v="Bangalore"/>
    <x v="6"/>
    <n v="8750"/>
    <s v="EndCustomer"/>
    <s v="Retail"/>
  </r>
  <r>
    <s v="TSPL/20-21/5322"/>
    <d v="2021-02-10T00:00:00"/>
    <s v="Barbeque-Nation Hospitality Ltd"/>
    <s v="PP8800"/>
    <s v="Posiflex"/>
    <n v="1"/>
    <s v="Bangalore"/>
    <x v="7"/>
    <n v="8750"/>
    <s v="EndCustomer"/>
    <s v="Retail"/>
  </r>
  <r>
    <s v="TSPL/20-21/5323"/>
    <d v="2021-02-10T00:00:00"/>
    <s v="Barbeque-Nation Hospitality Ltd"/>
    <s v="PP8800"/>
    <s v="Posiflex"/>
    <n v="1"/>
    <s v="Bangalore"/>
    <x v="7"/>
    <n v="8750"/>
    <s v="EndCustomer"/>
    <s v="Retail"/>
  </r>
  <r>
    <s v="TSPL/20-21/5324"/>
    <d v="2021-02-10T00:00:00"/>
    <s v="Barbeque-Nation Hospitality Ltd"/>
    <s v="PP8800"/>
    <s v="Posiflex"/>
    <n v="1"/>
    <s v="Bengalore"/>
    <x v="7"/>
    <n v="8750"/>
    <s v="EndCustomer"/>
    <s v="Retail"/>
  </r>
  <r>
    <s v="TSPL/20-21/5325"/>
    <d v="2021-02-10T00:00:00"/>
    <s v="Barbeque-Nation Hospitality Ltd"/>
    <s v="PP8800"/>
    <s v="Posiflex"/>
    <n v="1"/>
    <s v="Bangalore"/>
    <x v="7"/>
    <n v="8750"/>
    <s v="EndCustomer"/>
    <s v="Retail"/>
  </r>
  <r>
    <s v="TSPL/20-21/5326"/>
    <d v="2021-02-10T00:00:00"/>
    <s v="Barbeque-Nation Hospitality Ltd"/>
    <s v="PP8800"/>
    <s v="Posiflex"/>
    <n v="1"/>
    <s v="Bangalore"/>
    <x v="7"/>
    <n v="8750"/>
    <s v="EndCustomer"/>
    <s v="Retail"/>
  </r>
  <r>
    <s v="TSPL/20-21/5328"/>
    <d v="2021-02-10T00:00:00"/>
    <s v="Bhajiyawala &amp; Co"/>
    <s v="XT4015"/>
    <s v="Posiflex"/>
    <n v="1"/>
    <s v="Mumbai"/>
    <x v="5"/>
    <n v="54700"/>
    <s v="EndCustomer"/>
    <s v="Retail"/>
  </r>
  <r>
    <s v="TSPL/20-21/5333"/>
    <d v="2021-02-11T00:00:00"/>
    <s v="Technofrost"/>
    <s v="CR410 B"/>
    <s v="Rugtek"/>
    <n v="3"/>
    <s v="Panjim"/>
    <x v="1"/>
    <n v="6450"/>
    <s v="NVAR"/>
    <s v="Retail"/>
  </r>
  <r>
    <s v="TSPL/20-21/5337"/>
    <d v="2021-02-11T00:00:00"/>
    <s v="V Tech System"/>
    <s v="RP326"/>
    <s v="Rugtek"/>
    <n v="1"/>
    <s v="Navi Mumbai"/>
    <x v="2"/>
    <n v="4250"/>
    <s v="NVAR"/>
    <s v="Retail"/>
  </r>
  <r>
    <s v="TSPL/20-21/5349"/>
    <d v="2021-02-12T00:00:00"/>
    <s v="Arth Enterprises"/>
    <s v="RP326"/>
    <s v="Rugtek"/>
    <n v="1"/>
    <s v="Pune"/>
    <x v="1"/>
    <n v="4250"/>
    <s v="EndCustomer"/>
    <s v="Retail"/>
  </r>
  <r>
    <s v="TSPL/20-21/5351"/>
    <d v="2021-02-12T00:00:00"/>
    <s v="Avenue Supermarts Ltd"/>
    <s v="CR4000 8 Notes"/>
    <s v="Posiflex"/>
    <n v="23"/>
    <s v="Dindigul"/>
    <x v="3"/>
    <n v="89700"/>
    <s v="EndCustomer"/>
    <s v="Retail"/>
  </r>
  <r>
    <s v="TSPL/20-21/5353"/>
    <d v="2021-02-12T00:00:00"/>
    <s v="Vellvette Lifestyle Pvt Ltd"/>
    <s v="PS-3316E+ (128GB SSD)"/>
    <s v="Posiflex"/>
    <n v="1"/>
    <s v="Mumbai"/>
    <x v="5"/>
    <n v="37400"/>
    <s v="EndCustomer"/>
    <s v="Retail"/>
  </r>
  <r>
    <s v="TSPL/20-21/5353"/>
    <d v="2021-02-12T00:00:00"/>
    <s v="Vellvette Lifestyle Pvt Ltd"/>
    <s v="RP326"/>
    <s v="Rugtek"/>
    <n v="1"/>
    <s v="Mumbai"/>
    <x v="2"/>
    <n v="4250"/>
    <s v="EndCustomer"/>
    <s v="Retail"/>
  </r>
  <r>
    <s v="TSPL/20-21/5353"/>
    <d v="2021-02-12T00:00:00"/>
    <s v="Vellvette Lifestyle Pvt Ltd"/>
    <s v="CR410 B"/>
    <s v="Rugtek"/>
    <n v="1"/>
    <s v="Mumbai"/>
    <x v="2"/>
    <n v="2150"/>
    <s v="EndCustomer"/>
    <s v="Retail"/>
  </r>
  <r>
    <s v="TSPL/20-21/5357"/>
    <d v="2021-02-13T00:00:00"/>
    <s v="Technofrost"/>
    <s v="PS-3316E+ (128GB SSD)"/>
    <s v="Posiflex"/>
    <n v="1"/>
    <s v="Panjim"/>
    <x v="0"/>
    <n v="37400"/>
    <s v="NVAR"/>
    <s v="Retail"/>
  </r>
  <r>
    <s v="TSPL/20-21/5359"/>
    <d v="2021-02-13T00:00:00"/>
    <s v="Avenue Supermarts Ltd"/>
    <s v="CR4000 8 Notes"/>
    <s v="Posiflex"/>
    <n v="19"/>
    <s v="Mumbai"/>
    <x v="3"/>
    <n v="74100"/>
    <s v="EndCustomer"/>
    <s v="Retail"/>
  </r>
  <r>
    <s v="TSPL/20-21/5361"/>
    <d v="2021-02-13T00:00:00"/>
    <s v="Chaporkar Computer Technology"/>
    <s v="RP326"/>
    <s v="Rugtek"/>
    <n v="2"/>
    <s v="Nashik"/>
    <x v="1"/>
    <n v="8500"/>
    <s v="NVAR"/>
    <s v="Retail"/>
  </r>
  <r>
    <s v="TSPL/20-21/5363"/>
    <d v="2021-02-13T00:00:00"/>
    <s v="Shivam Enterprises"/>
    <s v="RP326"/>
    <s v="Rugtek"/>
    <n v="3"/>
    <s v="Pune"/>
    <x v="1"/>
    <n v="12750"/>
    <s v="EndCustomer"/>
    <s v="Retail"/>
  </r>
  <r>
    <s v="TSPL/20-21/5368"/>
    <d v="2021-02-13T00:00:00"/>
    <s v="Barbeque-Nation Hospitality Ltd"/>
    <s v="PP8800"/>
    <s v="Posiflex"/>
    <n v="1"/>
    <s v="Chennai"/>
    <x v="6"/>
    <n v="8750"/>
    <s v="EndCustomer"/>
    <s v="Retail"/>
  </r>
  <r>
    <s v="TSPL/20-21/5368"/>
    <d v="2021-02-13T00:00:00"/>
    <s v="Barbeque-Nation Hospitality Ltd"/>
    <s v="Lan i/f Board PM900"/>
    <s v="Posiflex"/>
    <n v="1"/>
    <s v="Chennai"/>
    <x v="6"/>
    <n v="1200"/>
    <s v="EndCustomer"/>
    <s v="Retail"/>
  </r>
  <r>
    <s v="TSPL/20-21/5369"/>
    <d v="2021-02-13T00:00:00"/>
    <s v="Barbeque-Nation Hospitality Ltd"/>
    <s v="PP8800"/>
    <s v="Posiflex"/>
    <n v="1"/>
    <s v="Chennai"/>
    <x v="6"/>
    <n v="8750"/>
    <s v="EndCustomer"/>
    <s v="Retail"/>
  </r>
  <r>
    <s v="TSPL/20-21/5369"/>
    <d v="2021-02-13T00:00:00"/>
    <s v="Barbeque-Nation Hospitality Ltd"/>
    <s v="Lan i/f Board PM900"/>
    <s v="Posiflex"/>
    <n v="1"/>
    <s v="Chennai"/>
    <x v="6"/>
    <n v="1200"/>
    <s v="EndCustomer"/>
    <s v="Retail"/>
  </r>
  <r>
    <s v="TSPL/20-21/5370"/>
    <d v="2021-02-13T00:00:00"/>
    <s v="Barbeque-Nation Hospitality Ltd"/>
    <s v="PP8800"/>
    <s v="Posiflex"/>
    <n v="1"/>
    <s v="Chennai"/>
    <x v="6"/>
    <n v="8750"/>
    <s v="EndCustomer"/>
    <s v="Retail"/>
  </r>
  <r>
    <s v="TSPL/20-21/5370"/>
    <d v="2021-02-13T00:00:00"/>
    <s v="Barbeque-Nation Hospitality Ltd"/>
    <s v="Lan i/f Board PM900"/>
    <s v="Posiflex"/>
    <n v="1"/>
    <s v="Chennai"/>
    <x v="6"/>
    <n v="1200"/>
    <s v="EndCustomer"/>
    <s v="Retail"/>
  </r>
  <r>
    <s v="TSPL/20-21/5371"/>
    <d v="2021-02-13T00:00:00"/>
    <s v="Barbeque-Nation Hospitality Ltd"/>
    <s v="PP8800"/>
    <s v="Posiflex"/>
    <n v="1"/>
    <s v="Chennai"/>
    <x v="6"/>
    <n v="8750"/>
    <s v="EndCustomer"/>
    <s v="Retail"/>
  </r>
  <r>
    <s v="TSPL/20-21/5371"/>
    <d v="2021-02-13T00:00:00"/>
    <s v="Barbeque-Nation Hospitality Ltd"/>
    <s v="Lan i/f Board PM900"/>
    <s v="Posiflex"/>
    <n v="1"/>
    <s v="Chennai"/>
    <x v="6"/>
    <n v="1200"/>
    <s v="EndCustomer"/>
    <s v="Retail"/>
  </r>
  <r>
    <s v="TSPL/20-21/5372"/>
    <d v="2021-02-13T00:00:00"/>
    <s v="Barbeque-Nation Hospitality Ltd"/>
    <s v="PP8800"/>
    <s v="Posiflex"/>
    <n v="1"/>
    <s v="Chennai"/>
    <x v="6"/>
    <n v="8750"/>
    <s v="EndCustomer"/>
    <s v="Retail"/>
  </r>
  <r>
    <s v="TSPL/20-21/5372"/>
    <d v="2021-02-13T00:00:00"/>
    <s v="Barbeque-Nation Hospitality Ltd"/>
    <s v="Lan i/f Board PM900"/>
    <s v="Posiflex"/>
    <n v="1"/>
    <s v="Chennai"/>
    <x v="6"/>
    <n v="1200"/>
    <s v="EndCustomer"/>
    <s v="Retail"/>
  </r>
  <r>
    <s v="TSPL/20-21/5373"/>
    <d v="2021-02-13T00:00:00"/>
    <s v="Barbeque-Nation Hospitality Ltd"/>
    <s v="PP8800"/>
    <s v="Posiflex"/>
    <n v="1"/>
    <s v="Chennai"/>
    <x v="7"/>
    <n v="8750"/>
    <s v="EndCustomer"/>
    <s v="Retail"/>
  </r>
  <r>
    <s v="TSPL/20-21/5373"/>
    <d v="2021-02-13T00:00:00"/>
    <s v="Barbeque-Nation Hospitality Ltd"/>
    <s v="Lan i/f Board PM900"/>
    <s v="Posiflex"/>
    <n v="1"/>
    <s v="Chennai"/>
    <x v="7"/>
    <n v="1200"/>
    <s v="EndCustomer"/>
    <s v="Retail"/>
  </r>
  <r>
    <s v="TSPL/20-21/5374"/>
    <d v="2021-02-13T00:00:00"/>
    <s v="Barbeque-Nation Hospitality Ltd"/>
    <s v="PP8800"/>
    <s v="Posiflex"/>
    <n v="1"/>
    <s v="Thiruvananthapuram"/>
    <x v="7"/>
    <n v="8750"/>
    <s v="EndCustomer"/>
    <s v="Retail"/>
  </r>
  <r>
    <s v="TSPL/20-21/5374"/>
    <d v="2021-02-13T00:00:00"/>
    <s v="Barbeque-Nation Hospitality Ltd"/>
    <s v="Lan i/f Board PM900"/>
    <s v="Posiflex"/>
    <n v="1"/>
    <s v="Chennai"/>
    <x v="7"/>
    <n v="1200"/>
    <s v="EndCustomer"/>
    <s v="Retail"/>
  </r>
  <r>
    <s v="TSPL/20-21/5375"/>
    <d v="2021-02-13T00:00:00"/>
    <s v="Barbeque-Nation Hospitality Ltd"/>
    <s v="PP8800"/>
    <s v="Posiflex"/>
    <n v="1"/>
    <s v="Coimbatore"/>
    <x v="7"/>
    <n v="8750"/>
    <s v="EndCustomer"/>
    <s v="Retail"/>
  </r>
  <r>
    <s v="TSPL/20-21/5375"/>
    <d v="2021-02-13T00:00:00"/>
    <s v="Barbeque-Nation Hospitality Ltd"/>
    <s v="Lan i/f Board PM900"/>
    <s v="Posiflex"/>
    <n v="1"/>
    <s v="Chennai"/>
    <x v="7"/>
    <n v="1200"/>
    <s v="EndCustomer"/>
    <s v="Retail"/>
  </r>
  <r>
    <s v="TSPL/20-21/5376"/>
    <d v="2021-02-13T00:00:00"/>
    <s v="Barbeque-Nation Hospitality Ltd"/>
    <s v="PP8800"/>
    <s v="Posiflex"/>
    <n v="1"/>
    <s v="Bangalore"/>
    <x v="7"/>
    <n v="8750"/>
    <s v="EndCustomer"/>
    <s v="Retail"/>
  </r>
  <r>
    <s v="TSPL/20-21/5376"/>
    <d v="2021-02-13T00:00:00"/>
    <s v="Barbeque-Nation Hospitality Ltd"/>
    <s v="Lan i/f Board PM900"/>
    <s v="Posiflex"/>
    <n v="1"/>
    <s v="Chennai"/>
    <x v="7"/>
    <n v="1200"/>
    <s v="EndCustomer"/>
    <s v="Retail"/>
  </r>
  <r>
    <s v="TSPL/20-21/5377"/>
    <d v="2021-02-13T00:00:00"/>
    <s v="Barbeque-Nation Hospitality Ltd"/>
    <s v="PP8800"/>
    <s v="Posiflex"/>
    <n v="1"/>
    <s v="Coimbatore"/>
    <x v="7"/>
    <n v="8750"/>
    <s v="EndCustomer"/>
    <s v="Retail"/>
  </r>
  <r>
    <s v="TSPL/20-21/5377"/>
    <d v="2021-02-13T00:00:00"/>
    <s v="Barbeque-Nation Hospitality Ltd"/>
    <s v="Lan i/f Board PM900"/>
    <s v="Posiflex"/>
    <n v="1"/>
    <s v="Chennai"/>
    <x v="7"/>
    <n v="1200"/>
    <s v="EndCustomer"/>
    <s v="Retail"/>
  </r>
  <r>
    <s v="TSPL/20-21/5378"/>
    <d v="2021-02-13T00:00:00"/>
    <s v="Infocom System"/>
    <s v="PS-3316E+ (128GB SSD)"/>
    <s v="Posiflex"/>
    <n v="2"/>
    <s v="Nashik"/>
    <x v="0"/>
    <n v="74800"/>
    <s v="NVAR"/>
    <s v="Retail"/>
  </r>
  <r>
    <s v="TSPL/20-21/5393"/>
    <d v="2021-02-15T00:00:00"/>
    <s v="Rehant Enterprises"/>
    <s v="PS-3316E+ (128GB SSD)"/>
    <s v="Posiflex"/>
    <n v="2"/>
    <s v="Navi Mumbai"/>
    <x v="5"/>
    <n v="74800"/>
    <s v="EndCustomer"/>
    <s v="Retail"/>
  </r>
  <r>
    <s v="TSPL/20-21/5412"/>
    <d v="2021-02-16T00:00:00"/>
    <s v="Sarvadnya Infosolutions Private Limited"/>
    <s v="CR410 B"/>
    <s v="Rugtek"/>
    <n v="2"/>
    <s v="Pune"/>
    <x v="1"/>
    <n v="4300"/>
    <s v="NVAR"/>
    <s v="Retail"/>
  </r>
  <r>
    <s v="TSPL/20-21/5415"/>
    <d v="2021-02-16T00:00:00"/>
    <s v="Ghodawat Retail Llp"/>
    <s v="LS3000 R 1D"/>
    <s v="Rugtek"/>
    <n v="5"/>
    <s v="Kolhapur"/>
    <x v="1"/>
    <n v="6750"/>
    <s v="EndCustomer"/>
    <s v="Retail"/>
  </r>
  <r>
    <s v="TSPL/20-21/5420"/>
    <d v="2021-02-16T00:00:00"/>
    <s v="Avenue Supermarts Ltd"/>
    <s v="CR4000 8 Notes"/>
    <s v="Posiflex"/>
    <n v="19"/>
    <s v="Indore"/>
    <x v="3"/>
    <n v="74100"/>
    <s v="EndCustomer"/>
    <s v="Retail"/>
  </r>
  <r>
    <s v="TSPL/20-21/5423"/>
    <d v="2021-02-16T00:00:00"/>
    <s v="Amey Computers"/>
    <s v="RP326"/>
    <s v="Rugtek"/>
    <n v="2"/>
    <s v="Margao"/>
    <x v="1"/>
    <n v="8500"/>
    <s v="NVAR"/>
    <s v="Retail"/>
  </r>
  <r>
    <s v="TSPL/20-21/5427"/>
    <d v="2021-02-17T00:00:00"/>
    <s v="Avenue Supermarts Ltd"/>
    <s v="CR4000 8 Notes"/>
    <s v="Posiflex"/>
    <n v="1"/>
    <s v="Pune"/>
    <x v="0"/>
    <n v="3900"/>
    <s v="EndCustomer"/>
    <s v="Retail"/>
  </r>
  <r>
    <s v="TSPL/20-21/5428"/>
    <d v="2021-02-17T00:00:00"/>
    <s v="Avenue Supermarts Ltd"/>
    <s v="SA705"/>
    <s v="Posiflex"/>
    <n v="1"/>
    <s v="Mumbai"/>
    <x v="3"/>
    <n v="7250"/>
    <s v="EndCustomer"/>
    <s v="Retail"/>
  </r>
  <r>
    <s v="TSPL/20-21/5431"/>
    <d v="2021-02-17T00:00:00"/>
    <s v="Avenue Supermarts Ltd"/>
    <s v="CR4000 8 Notes"/>
    <s v="Posiflex"/>
    <n v="21"/>
    <s v="Ahmedabad"/>
    <x v="3"/>
    <n v="81900"/>
    <s v="EndCustomer"/>
    <s v="Retail"/>
  </r>
  <r>
    <s v="TSPL/20-21/5433"/>
    <d v="2021-02-17T00:00:00"/>
    <s v="Bhajiyawala &amp; Co"/>
    <s v="RP326"/>
    <s v="Rugtek"/>
    <n v="2"/>
    <s v="Mumbai"/>
    <x v="2"/>
    <n v="8500"/>
    <s v="EndCustomer"/>
    <s v="Retail"/>
  </r>
  <r>
    <s v="TSPL/20-21/5435"/>
    <d v="2021-02-17T00:00:00"/>
    <s v="Automation Peripherals"/>
    <s v="RP326"/>
    <s v="Rugtek"/>
    <n v="8"/>
    <s v="Pune"/>
    <x v="1"/>
    <n v="34000"/>
    <s v="NVAR"/>
    <s v="Retail"/>
  </r>
  <r>
    <s v="TSPL/20-21/5436"/>
    <d v="2021-02-17T00:00:00"/>
    <s v="Peddletech Solutions Pvt.Ltd"/>
    <s v="RP326"/>
    <s v="Rugtek"/>
    <n v="1"/>
    <s v="Pune"/>
    <x v="1"/>
    <n v="4250"/>
    <s v="NVAR"/>
    <s v="Retail"/>
  </r>
  <r>
    <s v="TSPL/20-21/5440"/>
    <d v="2021-02-17T00:00:00"/>
    <s v="Avenue Supermarts Ltd"/>
    <s v="CR4000 8 Notes"/>
    <s v="Posiflex"/>
    <n v="1"/>
    <s v="Rajnandgaon"/>
    <x v="0"/>
    <n v="3900"/>
    <s v="EndCustomer"/>
    <s v="Retail"/>
  </r>
  <r>
    <s v="TSPL/20-21/5441"/>
    <d v="2021-02-17T00:00:00"/>
    <s v="Promeetra  Software"/>
    <s v="RP326"/>
    <s v="Rugtek"/>
    <n v="1"/>
    <s v="Satara"/>
    <x v="1"/>
    <n v="4250"/>
    <s v="NVAR"/>
    <s v="Retail"/>
  </r>
  <r>
    <s v="TSPL/20-21/5442"/>
    <d v="2021-02-17T00:00:00"/>
    <s v="Digital Barcode"/>
    <s v="RP326"/>
    <s v="Rugtek"/>
    <n v="2"/>
    <s v="Pune"/>
    <x v="1"/>
    <n v="8500"/>
    <s v="NVAR"/>
    <s v="Retail"/>
  </r>
  <r>
    <s v="TSPL/20-21/5443"/>
    <d v="2021-02-17T00:00:00"/>
    <s v="Kent Intelligent Transportation Systems Pvt.Ltd"/>
    <s v="KB6600_USB W/MSR "/>
    <s v="Posiflex"/>
    <n v="5"/>
    <s v="Pune"/>
    <x v="0"/>
    <n v="23760"/>
    <s v="EndCustomer"/>
    <s v="Retail"/>
  </r>
  <r>
    <s v="TSPL/20-21/5444"/>
    <d v="2021-02-17T00:00:00"/>
    <s v="Gaze It Solutions Pvt.Ltd"/>
    <s v="CR410 B"/>
    <s v="Rugtek"/>
    <n v="2"/>
    <s v="Pune"/>
    <x v="1"/>
    <n v="4300"/>
    <s v="NVAR"/>
    <s v="Retail"/>
  </r>
  <r>
    <s v="TSPL/20-21/5445"/>
    <d v="2021-02-17T00:00:00"/>
    <s v="Domipos  Pos  Solutions Llp"/>
    <s v="PS-3316E+ (128GB SSD)"/>
    <s v="Posiflex"/>
    <n v="1"/>
    <s v="Pune"/>
    <x v="0"/>
    <n v="37400"/>
    <s v="NVAR"/>
    <s v="Retail"/>
  </r>
  <r>
    <s v="TSPL/20-21/5446"/>
    <d v="2021-02-17T00:00:00"/>
    <s v="Aryan Computer Solution"/>
    <s v="RP326"/>
    <s v="Rugtek"/>
    <n v="2"/>
    <s v="Pune"/>
    <x v="1"/>
    <n v="8500"/>
    <s v="NVAR"/>
    <s v="Retail"/>
  </r>
  <r>
    <s v="TSPL/20-21/5453"/>
    <d v="2021-02-18T00:00:00"/>
    <s v="Pinako India"/>
    <s v="LS3000 R 1D"/>
    <s v="Rugtek"/>
    <n v="10"/>
    <s v="Pune"/>
    <x v="1"/>
    <n v="13500"/>
    <s v="NVAR"/>
    <s v="Retail"/>
  </r>
  <r>
    <s v="TSPL/20-21/5456"/>
    <d v="2021-02-18T00:00:00"/>
    <s v="Pinako India"/>
    <s v="CD3200 BT"/>
    <s v="Rugtek"/>
    <n v="2"/>
    <s v="Pune"/>
    <x v="1"/>
    <n v="8400"/>
    <s v="NVAR"/>
    <s v="Retail"/>
  </r>
  <r>
    <s v="TSPL/20-21/5461"/>
    <d v="2021-02-18T00:00:00"/>
    <s v="Lee The Computers Shopee"/>
    <s v="RP326"/>
    <s v="Rugtek"/>
    <n v="2"/>
    <s v="Pune"/>
    <x v="1"/>
    <n v="8500"/>
    <s v="NVAR"/>
    <s v="Retail"/>
  </r>
  <r>
    <s v="TSPL/20-21/5462"/>
    <d v="2021-02-18T00:00:00"/>
    <s v="Arth Enterprises"/>
    <s v="RP326"/>
    <s v="Rugtek"/>
    <n v="1"/>
    <s v="Pune"/>
    <x v="1"/>
    <n v="4250"/>
    <s v="EndCustomer"/>
    <s v="Retail"/>
  </r>
  <r>
    <s v="TSPL/20-21/5466"/>
    <d v="2021-02-19T00:00:00"/>
    <s v="Rehant Enterprises"/>
    <s v="LM 3210E-B"/>
    <s v="Posiflex"/>
    <n v="2"/>
    <s v="Navi Mumbai"/>
    <x v="5"/>
    <n v="18700"/>
    <s v="EndCustomer"/>
    <s v="Retail"/>
  </r>
  <r>
    <s v="TSPL/20-21/5467"/>
    <d v="2021-02-19T00:00:00"/>
    <s v="Vasundhara Enterprises"/>
    <s v="CD3200 BT"/>
    <s v="Rugtek"/>
    <n v="1"/>
    <s v="Nashik"/>
    <x v="1"/>
    <n v="4200"/>
    <s v="AVAR"/>
    <s v="old Partner"/>
  </r>
  <r>
    <s v="TSPL/20-21/5467"/>
    <d v="2021-02-19T00:00:00"/>
    <s v="Vasundhara Enterprises"/>
    <s v="RP326"/>
    <s v="Rugtek"/>
    <n v="4"/>
    <s v="Nashik"/>
    <x v="1"/>
    <n v="17000"/>
    <s v="AVAR"/>
    <s v="old Partner"/>
  </r>
  <r>
    <s v="TSPL/20-21/5468"/>
    <d v="2021-02-19T00:00:00"/>
    <s v="Sarvadnya Infosolutions Private Limited"/>
    <s v="CR410 B"/>
    <s v="Rugtek"/>
    <n v="1"/>
    <s v="Pune"/>
    <x v="1"/>
    <n v="2150"/>
    <s v="NVAR"/>
    <s v="Retail"/>
  </r>
  <r>
    <s v="TSPL/20-21/5472"/>
    <d v="2021-02-19T00:00:00"/>
    <s v="Sarvadnya Infosolutions Private Limited"/>
    <s v="CR410 B"/>
    <s v="Rugtek"/>
    <n v="4"/>
    <s v="Pune"/>
    <x v="1"/>
    <n v="8600"/>
    <s v="NVAR"/>
    <s v="Retail"/>
  </r>
  <r>
    <s v="TSPL/20-21/5473"/>
    <d v="2021-02-19T00:00:00"/>
    <s v="Akash Traders"/>
    <s v="PP8800"/>
    <s v="Posiflex"/>
    <n v="1"/>
    <s v="Pune"/>
    <x v="0"/>
    <n v="8750"/>
    <s v="EndCustomer"/>
    <s v="Retail"/>
  </r>
  <r>
    <s v="TSPL/20-21/5473"/>
    <d v="2021-02-19T00:00:00"/>
    <s v="Akash Traders"/>
    <s v="CR4000 8 Notes"/>
    <s v="Posiflex"/>
    <n v="1"/>
    <s v="Pune"/>
    <x v="0"/>
    <n v="3900"/>
    <s v="EndCustomer"/>
    <s v="Retail"/>
  </r>
  <r>
    <s v="TSPL/20-21/5473"/>
    <d v="2021-02-19T00:00:00"/>
    <s v="Akash Traders"/>
    <s v="PS-3316E+ (128GB SSD)"/>
    <s v="Posiflex"/>
    <n v="1"/>
    <s v="Pune"/>
    <x v="0"/>
    <n v="37400"/>
    <s v="EndCustomer"/>
    <s v="Retail"/>
  </r>
  <r>
    <s v="TSPL/20-21/5474"/>
    <d v="2021-02-19T00:00:00"/>
    <s v="Apex Cargo &amp;Logistics"/>
    <s v="CD3200 BT"/>
    <s v="Rugtek"/>
    <n v="2"/>
    <s v="Pune"/>
    <x v="1"/>
    <n v="8400"/>
    <s v="NVAR"/>
    <s v="Retail"/>
  </r>
  <r>
    <s v="TSPL/20-21/5477"/>
    <d v="2021-02-19T00:00:00"/>
    <s v="Infocom System"/>
    <s v="RP326"/>
    <s v="Rugtek"/>
    <n v="4"/>
    <s v="Nashik"/>
    <x v="1"/>
    <n v="17000"/>
    <s v="NVAR"/>
    <s v="Retail"/>
  </r>
  <r>
    <s v="TSPL/20-21/5478"/>
    <d v="2021-02-19T00:00:00"/>
    <s v="Retail Technology Pvt Ltd"/>
    <s v="RP326"/>
    <s v="Rugtek"/>
    <n v="1"/>
    <s v="Pune"/>
    <x v="1"/>
    <n v="4250"/>
    <s v="NVAR"/>
    <s v="Retail"/>
  </r>
  <r>
    <s v="TSPL/20-21/5490"/>
    <d v="2021-02-20T00:00:00"/>
    <s v="Avenue Supermarts Ltd"/>
    <s v="CR4000 8 Notes"/>
    <s v="Posiflex"/>
    <n v="27"/>
    <s v="Bhimavaram"/>
    <x v="3"/>
    <n v="105300"/>
    <s v="EndCustomer"/>
    <s v="Retail"/>
  </r>
  <r>
    <s v="TSPL/20-21/5494"/>
    <d v="2021-02-20T00:00:00"/>
    <s v="Gaze It Solutions Pvt.Ltd"/>
    <s v="RP326"/>
    <s v="Rugtek"/>
    <n v="1"/>
    <s v="Pune"/>
    <x v="1"/>
    <n v="4250"/>
    <s v="PVAR"/>
    <s v="old Partner"/>
  </r>
  <r>
    <s v="TSPL/20-21/5495"/>
    <d v="2021-02-20T00:00:00"/>
    <s v="5Th Dimension"/>
    <s v="RP326"/>
    <s v="Rugtek"/>
    <n v="8"/>
    <s v="Pune"/>
    <x v="1"/>
    <n v="34000"/>
    <s v="NVAR"/>
    <s v="Retail"/>
  </r>
  <r>
    <s v="TSPL/20-21/5504"/>
    <d v="2021-02-22T00:00:00"/>
    <s v="Avenue Supermarts Ltd"/>
    <s v="CR4000 8 Notes"/>
    <s v="Posiflex"/>
    <n v="1"/>
    <s v="Salem"/>
    <x v="3"/>
    <n v="3900"/>
    <s v="EndCustomer"/>
    <s v="Retail"/>
  </r>
  <r>
    <s v="TSPL/20-21/5507"/>
    <d v="2021-02-22T00:00:00"/>
    <s v="Avenue Supermarts Ltd"/>
    <s v="CR4000 8 Notes"/>
    <s v="Posiflex"/>
    <n v="1"/>
    <s v="Vadodara"/>
    <x v="3"/>
    <n v="3900"/>
    <s v="EndCustomer"/>
    <s v="Retail"/>
  </r>
  <r>
    <s v="TSPL/20-21/5509"/>
    <d v="2021-02-22T00:00:00"/>
    <s v="Avenue Supermarts Ltd"/>
    <s v="CR4000 8 Notes"/>
    <s v="Posiflex"/>
    <n v="1"/>
    <s v="Warangal"/>
    <x v="3"/>
    <n v="3900"/>
    <s v="EndCustomer"/>
    <s v="Retail"/>
  </r>
  <r>
    <s v="TSPL/20-21/5510"/>
    <d v="2021-02-22T00:00:00"/>
    <s v="Gaze It Solutions Pvt.Ltd"/>
    <s v="LS3000 R 1D"/>
    <s v="Rugtek"/>
    <n v="3"/>
    <s v="Pune"/>
    <x v="1"/>
    <n v="4050"/>
    <s v="PVAR"/>
    <s v="old Partner"/>
  </r>
  <r>
    <s v="TSPL/20-21/5511"/>
    <d v="2021-02-22T00:00:00"/>
    <s v="Logicowise Systems Pvt. Ltd."/>
    <s v="RP326"/>
    <s v="Rugtek"/>
    <n v="16"/>
    <s v="Pune"/>
    <x v="1"/>
    <n v="68000"/>
    <s v="NVAR"/>
    <s v="Retail"/>
  </r>
  <r>
    <s v="TSPL/20-21/5512"/>
    <d v="2021-02-22T00:00:00"/>
    <s v="Vasundhara Enterprises"/>
    <s v="PS-3316E+ (128GB SSD)"/>
    <s v="Posiflex"/>
    <n v="1"/>
    <s v="Nashik"/>
    <x v="0"/>
    <n v="37400"/>
    <s v="AVAR"/>
    <s v="old Partner"/>
  </r>
  <r>
    <s v="TSPL/20-21/5514"/>
    <d v="2021-02-22T00:00:00"/>
    <s v="Chill N Chilly"/>
    <s v="CD3200U"/>
    <s v="Rugtek"/>
    <n v="1"/>
    <s v="Sangli"/>
    <x v="1"/>
    <n v="2100"/>
    <s v="EndCustomer"/>
    <s v="Retail"/>
  </r>
  <r>
    <s v="TSPL/20-21/5514"/>
    <d v="2021-02-22T00:00:00"/>
    <s v="Chill N Chilly"/>
    <s v="PS-3316E+ (128GB SSD)"/>
    <s v="Posiflex"/>
    <n v="1"/>
    <s v="Sangli"/>
    <x v="0"/>
    <n v="37400"/>
    <s v="EndCustomer"/>
    <s v="Retail"/>
  </r>
  <r>
    <s v="TSPL/20-21/5515"/>
    <d v="2021-02-22T00:00:00"/>
    <s v="Chill N Chilly"/>
    <s v="CR410 B"/>
    <s v="Rugtek"/>
    <n v="1"/>
    <s v="Sangli"/>
    <x v="1"/>
    <n v="2150"/>
    <s v="EndCustomer"/>
    <s v="Retail"/>
  </r>
  <r>
    <s v="TSPL/20-21/5525"/>
    <d v="2021-02-22T00:00:00"/>
    <s v="Avenue Supermarts Ltd"/>
    <s v="CR4000 8 Notes"/>
    <s v="Posiflex"/>
    <n v="1"/>
    <s v="Mumbai"/>
    <x v="3"/>
    <n v="3900"/>
    <s v="EndCustomer"/>
    <s v="Retail"/>
  </r>
  <r>
    <s v="TSPL/20-21/5529"/>
    <d v="2021-02-22T00:00:00"/>
    <s v="Avenue Supermarts Ltd"/>
    <s v="CR4000 8 Notes"/>
    <s v="Posiflex"/>
    <n v="1"/>
    <s v="Mumbai"/>
    <x v="3"/>
    <n v="3900"/>
    <s v="EndCustomer"/>
    <s v="Retail"/>
  </r>
  <r>
    <s v="TSPL/20-21/5535"/>
    <d v="2021-02-22T00:00:00"/>
    <s v="Total Infotech"/>
    <s v="CR410 B"/>
    <s v="Rugtek"/>
    <n v="1"/>
    <s v="Thane"/>
    <x v="2"/>
    <n v="2150"/>
    <s v="NVAR"/>
    <s v="Retail"/>
  </r>
  <r>
    <s v="TSPL/20-21/5537"/>
    <d v="2021-02-22T00:00:00"/>
    <s v="Bhakti Infotech ( Pune )"/>
    <s v="CD3200 BT"/>
    <s v="Rugtek"/>
    <n v="1"/>
    <s v="Pune"/>
    <x v="1"/>
    <n v="4200"/>
    <s v="NVAR"/>
    <s v="Retail"/>
  </r>
  <r>
    <s v="TSPL/20-21/5538"/>
    <d v="2021-02-22T00:00:00"/>
    <s v="Infocom System"/>
    <s v="RP326"/>
    <s v="Rugtek"/>
    <n v="8"/>
    <s v="Nashik"/>
    <x v="1"/>
    <n v="34000"/>
    <s v="NVAR"/>
    <s v="Retail"/>
  </r>
  <r>
    <s v="TSPL/20-21/5545"/>
    <d v="2021-02-23T00:00:00"/>
    <s v="Avenue Supermarts Ltd"/>
    <s v="CR4000 8 Notes"/>
    <s v="Posiflex"/>
    <n v="21"/>
    <s v="Pithampur"/>
    <x v="3"/>
    <n v="81900"/>
    <s v="EndCustomer"/>
    <s v="Retail"/>
  </r>
  <r>
    <s v="TSPL/20-21/5547"/>
    <d v="2021-02-23T00:00:00"/>
    <s v="Pos Technology"/>
    <s v="XT4015"/>
    <s v="Posiflex"/>
    <n v="1"/>
    <s v="Thane"/>
    <x v="5"/>
    <n v="54700"/>
    <s v="PVAR"/>
    <s v="old Partner"/>
  </r>
  <r>
    <s v="TSPL/20-21/5547"/>
    <d v="2021-02-23T00:00:00"/>
    <s v="Pos Technology"/>
    <s v="RP326"/>
    <s v="Rugtek"/>
    <n v="2"/>
    <s v="Thane"/>
    <x v="2"/>
    <n v="8500"/>
    <s v="PVAR"/>
    <s v="old Partner"/>
  </r>
  <r>
    <s v="TSPL/20-21/5547"/>
    <d v="2021-02-23T00:00:00"/>
    <s v="Pos Technology"/>
    <s v="CR410 B"/>
    <s v="Rugtek"/>
    <n v="2"/>
    <s v="Thane"/>
    <x v="2"/>
    <n v="4300"/>
    <s v="PVAR"/>
    <s v="old Partner"/>
  </r>
  <r>
    <s v="TSPL/20-21/5550"/>
    <d v="2021-02-23T00:00:00"/>
    <s v="More Retail Limited(West Bengal)"/>
    <s v="CR-2020B"/>
    <s v="Posiflex"/>
    <n v="10"/>
    <s v="Burdwan"/>
    <x v="3"/>
    <n v="74750"/>
    <s v="EndCustomer"/>
    <s v="Retail"/>
  </r>
  <r>
    <s v="TSPL/20-21/5555"/>
    <d v="2021-02-24T00:00:00"/>
    <s v="Rehant Enterprises"/>
    <s v="RP326"/>
    <s v="Rugtek"/>
    <n v="5"/>
    <s v="Mumbai"/>
    <x v="2"/>
    <n v="21250"/>
    <s v="EndCustomer"/>
    <s v="Retail"/>
  </r>
  <r>
    <s v="TSPL/20-21/5564"/>
    <d v="2021-02-24T00:00:00"/>
    <s v="More Retail Limited(West Bengal)"/>
    <s v="CR-2020B"/>
    <s v="Posiflex"/>
    <n v="10"/>
    <s v="Burdwan"/>
    <x v="3"/>
    <n v="74750"/>
    <s v="EndCustomer"/>
    <s v="Retail"/>
  </r>
  <r>
    <s v="TSPL/20-21/5565"/>
    <d v="2021-02-24T00:00:00"/>
    <s v="Arya Omnitalk Wireless Solutions Pvt.Ltd"/>
    <s v="KB6600_USB W/MSR "/>
    <s v="Posiflex"/>
    <n v="1"/>
    <s v="Pune"/>
    <x v="0"/>
    <n v="4752"/>
    <s v="NVAR"/>
    <s v="Retail"/>
  </r>
  <r>
    <s v="TSPL/20-21/5566"/>
    <d v="2021-02-24T00:00:00"/>
    <s v="Barcode Solution"/>
    <s v="CD3200 BT"/>
    <s v="Rugtek"/>
    <n v="2"/>
    <s v="Pune"/>
    <x v="1"/>
    <n v="8400"/>
    <s v="NVAR"/>
    <s v="Retail"/>
  </r>
  <r>
    <s v="TSPL/20-21/5566"/>
    <d v="2021-02-24T00:00:00"/>
    <s v="Barcode Solution"/>
    <s v="CD3200U"/>
    <s v="Rugtek"/>
    <n v="1"/>
    <s v="Pune"/>
    <x v="1"/>
    <n v="2100"/>
    <s v="NVAR"/>
    <s v="Retail"/>
  </r>
  <r>
    <s v="TSPL/20-21/5566"/>
    <d v="2021-02-24T00:00:00"/>
    <s v="Barcode Solution"/>
    <s v="RP326"/>
    <s v="Rugtek"/>
    <n v="1"/>
    <s v="Pune"/>
    <x v="1"/>
    <n v="4250"/>
    <s v="NVAR"/>
    <s v="Retail"/>
  </r>
  <r>
    <s v="TSPL/20-21/5576"/>
    <d v="2021-02-25T00:00:00"/>
    <s v="Avid Cold Storage"/>
    <s v="RP326"/>
    <s v="Rugtek"/>
    <n v="1"/>
    <s v="Mumbai"/>
    <x v="2"/>
    <n v="4250"/>
    <s v="EndCustomer"/>
    <s v="Retail"/>
  </r>
  <r>
    <s v="TSPL/20-21/5583"/>
    <d v="2021-02-25T00:00:00"/>
    <s v="Falcon Exim Pvt Ltd"/>
    <s v="RP326"/>
    <s v="Rugtek"/>
    <n v="1"/>
    <s v="Pune"/>
    <x v="1"/>
    <n v="4250"/>
    <s v="NVAR"/>
    <s v="Retail"/>
  </r>
  <r>
    <s v="TSPL/20-21/5590"/>
    <d v="2021-02-25T00:00:00"/>
    <s v="Sartha Technology"/>
    <s v="LS3000 R 1D"/>
    <s v="Rugtek"/>
    <n v="1"/>
    <s v="Pune"/>
    <x v="1"/>
    <n v="1350"/>
    <s v="NVAR"/>
    <s v="Retail"/>
  </r>
  <r>
    <s v="TSPL/20-21/5593"/>
    <d v="2021-02-25T00:00:00"/>
    <s v="Vellvette Lifestyle Pvt Ltd"/>
    <s v="PS-3316E+ (128GB SSD)"/>
    <s v="Posiflex"/>
    <n v="1"/>
    <s v="Mumbai"/>
    <x v="5"/>
    <n v="37400"/>
    <s v="EndCustomer"/>
    <s v="Retail"/>
  </r>
  <r>
    <s v="TSPL/20-21/5593"/>
    <d v="2021-02-25T00:00:00"/>
    <s v="Vellvette Lifestyle Pvt Ltd"/>
    <s v="RP326"/>
    <s v="Rugtek"/>
    <n v="1"/>
    <s v="Mumbai"/>
    <x v="2"/>
    <n v="4250"/>
    <s v="EndCustomer"/>
    <s v="Retail"/>
  </r>
  <r>
    <s v="TSPL/20-21/5610"/>
    <d v="2021-02-27T00:00:00"/>
    <s v="Infocom System"/>
    <s v="CD3200 BT"/>
    <s v="Rugtek"/>
    <n v="2"/>
    <s v="Nashik"/>
    <x v="1"/>
    <n v="8400"/>
    <s v="NVAR"/>
    <s v="Retail"/>
  </r>
  <r>
    <s v="TSPL/20-21/5615"/>
    <d v="2021-02-27T00:00:00"/>
    <s v="Nutek Equipments"/>
    <s v="RP326"/>
    <s v="Rugtek"/>
    <n v="4"/>
    <s v="Pune"/>
    <x v="1"/>
    <n v="17000"/>
    <s v="EndCustomer"/>
    <s v="Retail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">
  <r>
    <s v="TSPL/20-21/4538"/>
    <d v="2021-01-01T00:00:00"/>
    <s v="Radical Technologies"/>
    <s v="CR410 B"/>
    <s v="Rugtek"/>
    <n v="2"/>
    <s v="Panjim"/>
    <x v="0"/>
    <n v="5300"/>
    <s v="NVAR"/>
    <s v="Retail"/>
  </r>
  <r>
    <s v="TSPL/20-21/4554"/>
    <d v="2021-01-02T00:00:00"/>
    <s v="Pooja Market"/>
    <s v="PP8800"/>
    <s v="Posiflex"/>
    <n v="1"/>
    <s v="Karad"/>
    <x v="1"/>
    <n v="9250"/>
    <s v="EndCustomer"/>
    <s v="Retail"/>
  </r>
  <r>
    <s v="TSPL/20-21/4554"/>
    <d v="2021-01-02T00:00:00"/>
    <s v="Pooja Market"/>
    <s v="PS-3316E+ (128GB SSD)"/>
    <s v="Posiflex"/>
    <n v="1"/>
    <s v="Karad"/>
    <x v="1"/>
    <n v="37400"/>
    <s v="EndCustomer"/>
    <s v="Retail"/>
  </r>
  <r>
    <s v="TSPL/20-21/4569"/>
    <d v="2021-01-04T00:00:00"/>
    <s v="Pooja Market"/>
    <s v="CR4000 8 Notes"/>
    <s v="Posiflex"/>
    <n v="1"/>
    <s v="Karad"/>
    <x v="1"/>
    <n v="3900"/>
    <s v="EndCustomer"/>
    <s v="Retail"/>
  </r>
  <r>
    <s v="TSPL/20-21/4578"/>
    <d v="2021-01-04T00:00:00"/>
    <s v="Kent Intelligent Transportation Systems Pvt.Ltd"/>
    <s v="CD3200U"/>
    <s v="Rugtek"/>
    <n v="19"/>
    <s v="Pune"/>
    <x v="0"/>
    <n v="39900"/>
    <s v="EndCustomer"/>
    <s v="Retail"/>
  </r>
  <r>
    <s v="TSPL/20-21/4578"/>
    <d v="2021-01-04T00:00:00"/>
    <s v="Kent Intelligent Transportation Systems Pvt.Ltd"/>
    <s v="Kb6600_USB"/>
    <s v="Posiflex"/>
    <n v="14"/>
    <s v="Pune"/>
    <x v="1"/>
    <n v="64260"/>
    <s v="EndCustomer"/>
    <s v="Retail"/>
  </r>
  <r>
    <s v="TSPL/20-21/4587"/>
    <d v="2021-01-05T00:00:00"/>
    <s v="Pinako India"/>
    <s v="CD3200 BT"/>
    <s v="Rugtek"/>
    <n v="1"/>
    <s v="Pune"/>
    <x v="0"/>
    <n v="4200"/>
    <s v="NVAR"/>
    <s v="Retail"/>
  </r>
  <r>
    <s v="TSPL/20-21/4601"/>
    <d v="2021-01-06T00:00:00"/>
    <s v="Gaze It Solutions Pvt.Ltd"/>
    <s v="RP 80(USE)"/>
    <s v="Rugtek"/>
    <n v="2"/>
    <s v="Pune"/>
    <x v="0"/>
    <n v="13700"/>
    <s v="PVAR"/>
    <s v="Old Partner"/>
  </r>
  <r>
    <s v="TSPL/20-21/4602"/>
    <d v="2021-01-06T00:00:00"/>
    <s v="Menson (India) Private Limited"/>
    <s v="CR410 B"/>
    <s v="Rugtek"/>
    <n v="4"/>
    <s v="Mumbai"/>
    <x v="2"/>
    <n v="10600"/>
    <s v="NVAR"/>
    <s v="Retail"/>
  </r>
  <r>
    <s v="TSPL/20-21/4608"/>
    <d v="2021-01-06T00:00:00"/>
    <s v="V-Pra Marketing &amp; Services"/>
    <s v="RP 80(USE)"/>
    <s v="Rugtek"/>
    <n v="1"/>
    <s v="Ahmednagar"/>
    <x v="0"/>
    <n v="6850"/>
    <s v="EndCustomer"/>
    <s v="Retail"/>
  </r>
  <r>
    <s v="TSPL/20-21/4631"/>
    <d v="2021-01-07T00:00:00"/>
    <s v="Avenue Supermarts  Ltd"/>
    <s v="CR4000 8 Notes"/>
    <s v="Posiflex"/>
    <n v="1"/>
    <s v="Vizag"/>
    <x v="3"/>
    <n v="3900"/>
    <s v="EndCustomer"/>
    <s v="Retail"/>
  </r>
  <r>
    <s v="TSPL/20-21/4632"/>
    <d v="2021-01-07T00:00:00"/>
    <s v="Scan Barcode Solutions"/>
    <s v="CD3200 BT"/>
    <s v="Rugtek"/>
    <n v="1"/>
    <s v="Navi Mumbai"/>
    <x v="2"/>
    <n v="4200"/>
    <s v="NVAR"/>
    <s v="Retail"/>
  </r>
  <r>
    <s v="TSPL/20-21/4639"/>
    <d v="2021-01-07T00:00:00"/>
    <s v="Avenue E-Commerce Ltd."/>
    <s v="CR410 B"/>
    <s v="Rugtek"/>
    <n v="27"/>
    <s v="Mumbai"/>
    <x v="4"/>
    <n v="71550"/>
    <s v="EndCustomer"/>
    <s v="Retail"/>
  </r>
  <r>
    <s v="TSPL/20-21/4640"/>
    <d v="2021-01-07T00:00:00"/>
    <s v="Automation Peripherals"/>
    <s v="PS-3316E+ (128GB SSD)"/>
    <s v="Posiflex"/>
    <n v="1"/>
    <s v="Pune"/>
    <x v="1"/>
    <n v="37400"/>
    <s v="NVAR"/>
    <s v="Retail"/>
  </r>
  <r>
    <s v="TSPL/20-21/4648"/>
    <d v="2021-01-07T00:00:00"/>
    <s v="Equinox India Enterprises"/>
    <s v="RP 80(USE)"/>
    <s v="Rugtek"/>
    <n v="4"/>
    <s v="Panjim"/>
    <x v="5"/>
    <n v="0"/>
    <s v="PVAR+"/>
    <s v="Old Partner"/>
  </r>
  <r>
    <s v="TSPL/20-21/4661"/>
    <d v="2021-01-08T00:00:00"/>
    <s v="Avenue Supermarts  Ltd"/>
    <s v="CR4000 8 Notes"/>
    <s v="Posiflex"/>
    <n v="1"/>
    <s v="Vadodara"/>
    <x v="3"/>
    <n v="3900"/>
    <s v="EndCustomer"/>
    <s v="Retail"/>
  </r>
  <r>
    <s v="TSPL/20-21/4662"/>
    <d v="2021-01-08T00:00:00"/>
    <s v="Rangoli Pure Veg"/>
    <s v="RP 80(USE)"/>
    <s v="Rugtek"/>
    <n v="2"/>
    <s v="Pune"/>
    <x v="0"/>
    <n v="13700"/>
    <s v="EndCustomer"/>
    <s v="Retail"/>
  </r>
  <r>
    <s v="TSPL/20-21/4665"/>
    <d v="2021-01-08T00:00:00"/>
    <s v="Avenue Supermarts  Ltd"/>
    <s v="CR4000 8 Notes"/>
    <s v="Posiflex"/>
    <n v="20"/>
    <s v="Mumbai"/>
    <x v="3"/>
    <n v="78000"/>
    <s v="EndCustomer"/>
    <s v="Retail"/>
  </r>
  <r>
    <s v="TSPL/20-21/4667"/>
    <d v="2021-01-08T00:00:00"/>
    <s v="Arya Omnitalk Wireless Solutions Pvt.Ltd"/>
    <s v="KB6600_USB W/MSR"/>
    <s v="Posiflex"/>
    <n v="28"/>
    <s v="Pune"/>
    <x v="1"/>
    <n v="133056"/>
    <s v="EndCustomer"/>
    <s v="Retail"/>
  </r>
  <r>
    <s v="TSPL/20-21/4687"/>
    <d v="2021-01-09T00:00:00"/>
    <s v="Techmart Solutions"/>
    <s v="RP 80(USE)"/>
    <s v="Rugtek"/>
    <n v="1"/>
    <s v="Solapur"/>
    <x v="0"/>
    <n v="6850"/>
    <s v="NVAR"/>
    <s v="Retail"/>
  </r>
  <r>
    <s v="TSPL/20-21/4706"/>
    <d v="2021-01-11T00:00:00"/>
    <s v="Bhakti Supermarket"/>
    <s v="CD3200U"/>
    <s v="Rugtek"/>
    <n v="3"/>
    <s v="Mumbai"/>
    <x v="2"/>
    <n v="6300"/>
    <s v="EndCustomer"/>
    <s v="Retail"/>
  </r>
  <r>
    <s v="TSPL/20-21/4720"/>
    <d v="2021-01-12T00:00:00"/>
    <s v="Vidarbha Tech Services"/>
    <s v="LS3000 R 1D"/>
    <s v="Rugtek"/>
    <n v="5"/>
    <s v="Nagpur"/>
    <x v="0"/>
    <n v="6750"/>
    <s v="NVAR"/>
    <s v="Retail"/>
  </r>
  <r>
    <s v="TSPL/20-21/4721"/>
    <d v="2021-01-12T00:00:00"/>
    <s v="Captain Pos"/>
    <s v="CR410 B"/>
    <s v="Rugtek"/>
    <n v="1"/>
    <s v="Pune"/>
    <x v="0"/>
    <n v="2650"/>
    <s v="NVAR"/>
    <s v="Retail"/>
  </r>
  <r>
    <s v="TSPL/20-21/4723"/>
    <d v="2021-01-12T00:00:00"/>
    <s v="Pinako India"/>
    <s v="CD3200 BT"/>
    <s v="Rugtek"/>
    <n v="2"/>
    <s v="Pune"/>
    <x v="0"/>
    <n v="8400"/>
    <s v="NVAR"/>
    <s v="Retail"/>
  </r>
  <r>
    <s v="TSPL/20-21/4747"/>
    <d v="2021-01-13T00:00:00"/>
    <s v="Vasundhara Enterprises"/>
    <s v="CD3200 BT"/>
    <s v="Rugtek"/>
    <n v="2"/>
    <s v="Nashik"/>
    <x v="0"/>
    <n v="8400"/>
    <s v="AVAR"/>
    <s v="Old Partner"/>
  </r>
  <r>
    <s v="TSPL/20-21/4748"/>
    <d v="2021-01-13T00:00:00"/>
    <s v="Avenue Supermarts  Ltd"/>
    <s v="CR4000 8 Notes"/>
    <s v="Posiflex"/>
    <n v="1"/>
    <s v="Dewas"/>
    <x v="3"/>
    <n v="3900"/>
    <s v="EndCustomer"/>
    <s v="Retail"/>
  </r>
  <r>
    <s v="TSPL/20-21/4751"/>
    <d v="2021-01-13T00:00:00"/>
    <s v="Kinitech Solutions"/>
    <s v="CD3200 BT"/>
    <s v="Rugtek"/>
    <n v="1"/>
    <s v="Pune"/>
    <x v="0"/>
    <n v="4200"/>
    <s v="NVAR"/>
    <s v="Retail"/>
  </r>
  <r>
    <s v="TSPL/20-21/4777"/>
    <d v="2021-01-14T00:00:00"/>
    <s v="V-Pra Marketing &amp; Services"/>
    <s v="RP 80(USE)"/>
    <s v="Rugtek"/>
    <n v="1"/>
    <s v="Ahmednagar"/>
    <x v="0"/>
    <n v="6850"/>
    <s v="EndCustomer"/>
    <s v="Retail"/>
  </r>
  <r>
    <s v="TSPL/20-21/4787"/>
    <d v="2021-01-15T00:00:00"/>
    <s v="Priyam  It Services Pvt. Ltd"/>
    <s v="CR410 B"/>
    <s v="Rugtek"/>
    <n v="1"/>
    <s v="Pune"/>
    <x v="0"/>
    <n v="2650"/>
    <s v="NVAR"/>
    <s v="Retail"/>
  </r>
  <r>
    <s v="TSPL/20-21/4788"/>
    <d v="2021-01-15T00:00:00"/>
    <s v="Shaan Softech Pvt Ltd"/>
    <s v="CR410 B"/>
    <s v="Rugtek"/>
    <n v="4"/>
    <s v="Nagar"/>
    <x v="0"/>
    <n v="10600"/>
    <s v="NVAR"/>
    <s v="Retail"/>
  </r>
  <r>
    <s v="TSPL/20-21/4799"/>
    <d v="2021-01-16T00:00:00"/>
    <s v="Roopam Dry Fruits"/>
    <s v="PS-3316E+ (128GB SSD)"/>
    <s v="Posiflex"/>
    <n v="1"/>
    <s v="Mumbai"/>
    <x v="6"/>
    <n v="37400"/>
    <s v="EndCustomer"/>
    <s v="Retail"/>
  </r>
  <r>
    <s v="TSPL/20-21/4815"/>
    <d v="2021-01-16T00:00:00"/>
    <s v="Technofrost"/>
    <s v="PS-3316E+ (128GB SSD)"/>
    <s v="Posiflex"/>
    <n v="1"/>
    <s v="Panjim"/>
    <x v="1"/>
    <n v="37400"/>
    <s v="NVAR"/>
    <s v="Retail"/>
  </r>
  <r>
    <s v="TSPL/20-21/4815"/>
    <d v="2021-01-16T00:00:00"/>
    <s v="Technofrost"/>
    <s v="RP 80(USE)"/>
    <s v="Rugtek"/>
    <n v="1"/>
    <s v="Panjim"/>
    <x v="0"/>
    <n v="6850"/>
    <s v="NVAR"/>
    <s v="Retail"/>
  </r>
  <r>
    <s v="TSPL/20-21/4815"/>
    <d v="2021-01-16T00:00:00"/>
    <s v="Technofrost"/>
    <s v="CR410 B"/>
    <s v="Rugtek"/>
    <n v="1"/>
    <s v="Panjim"/>
    <x v="0"/>
    <n v="2650"/>
    <s v="NVAR"/>
    <s v="Retail"/>
  </r>
  <r>
    <s v="TSPL/20-21/4816"/>
    <d v="2021-01-16T00:00:00"/>
    <s v="Automation Peripherals"/>
    <s v="PS-3316E+ (128GB SSD)"/>
    <s v="Posiflex"/>
    <n v="2"/>
    <s v="Pune"/>
    <x v="1"/>
    <n v="74800"/>
    <s v="NVAR"/>
    <s v="Retail"/>
  </r>
  <r>
    <s v="TSPL/20-21/4835"/>
    <d v="2021-01-18T00:00:00"/>
    <s v="Pinako India"/>
    <s v="LS3000 R 1D"/>
    <s v="Rugtek"/>
    <n v="10"/>
    <s v="Pune"/>
    <x v="0"/>
    <n v="13500"/>
    <s v="NVAR"/>
    <s v="Retail"/>
  </r>
  <r>
    <s v="TSPL/20-21/4836"/>
    <d v="2021-01-18T00:00:00"/>
    <s v="Avenue Supermarts  Ltd"/>
    <s v="CR4000 8 Notes"/>
    <s v="Posiflex"/>
    <n v="20"/>
    <s v="Mumbai"/>
    <x v="3"/>
    <n v="78000"/>
    <s v="EndCustomer"/>
    <s v="Retail"/>
  </r>
  <r>
    <s v="TSPL/20-21/4838"/>
    <d v="2021-01-18T00:00:00"/>
    <s v="Jnm Computers ( Dr )"/>
    <s v="RP 80(USE)"/>
    <s v="Rugtek"/>
    <n v="2"/>
    <s v="Pune"/>
    <x v="0"/>
    <n v="13700"/>
    <s v="NVAR"/>
    <s v="Retail"/>
  </r>
  <r>
    <s v="TSPL/20-21/4850"/>
    <d v="2021-01-19T00:00:00"/>
    <s v="V-Pra Marketing &amp; Services"/>
    <s v="RP 80(USE)"/>
    <s v="Rugtek"/>
    <n v="1"/>
    <s v="Ahmednagar"/>
    <x v="0"/>
    <n v="6850"/>
    <s v="NVAR"/>
    <s v="Retail"/>
  </r>
  <r>
    <s v="TSPL/20-21/4867"/>
    <d v="2021-01-19T00:00:00"/>
    <s v="L Store"/>
    <s v="PS-3316E+ (128GB SSD)"/>
    <s v="Posiflex"/>
    <n v="3"/>
    <s v="Surat"/>
    <x v="7"/>
    <n v="112200"/>
    <s v="EndCustomer"/>
    <s v="Retail"/>
  </r>
  <r>
    <s v="TSPL/20-21/4867"/>
    <d v="2021-01-19T00:00:00"/>
    <s v="L Store"/>
    <s v="RP 80(USE)"/>
    <s v="Rugtek"/>
    <n v="3"/>
    <s v="Surat"/>
    <x v="8"/>
    <n v="20550"/>
    <s v="EndCustomer"/>
    <s v="Retail"/>
  </r>
  <r>
    <s v="TSPL/20-21/4867"/>
    <d v="2021-01-19T00:00:00"/>
    <s v="L Store"/>
    <s v="CR410 B"/>
    <s v="Rugtek"/>
    <n v="3"/>
    <s v="Surat"/>
    <x v="8"/>
    <n v="7950"/>
    <s v="EndCustomer"/>
    <s v="Retail"/>
  </r>
  <r>
    <s v="TSPL/20-21/4870"/>
    <d v="2021-01-19T00:00:00"/>
    <s v="L Store"/>
    <s v="PD360U"/>
    <s v="Posiflex"/>
    <n v="3"/>
    <s v="Surat"/>
    <x v="7"/>
    <n v="9750"/>
    <s v="EndCustomer"/>
    <s v="Retail"/>
  </r>
  <r>
    <s v="TSPL/20-21/4886"/>
    <d v="2021-01-20T00:00:00"/>
    <s v="Ugc Supply Chain Solutions Private Limited"/>
    <s v="CR4000 8 Notes"/>
    <s v="Posiflex"/>
    <n v="2"/>
    <s v="Pune"/>
    <x v="1"/>
    <n v="7800"/>
    <s v="NVAR"/>
    <s v="Retail"/>
  </r>
  <r>
    <s v="TSPL/20-21/4886"/>
    <d v="2021-01-20T00:00:00"/>
    <s v="Ugc Supply Chain Solutions Private Limited"/>
    <s v="LM 3210E-B"/>
    <s v="Posiflex"/>
    <n v="2"/>
    <s v="Pune"/>
    <x v="1"/>
    <n v="18700"/>
    <s v="NVAR"/>
    <s v="Retail"/>
  </r>
  <r>
    <s v="TSPL/20-21/4886"/>
    <d v="2021-01-20T00:00:00"/>
    <s v="Ugc Supply Chain Solutions Private Limited"/>
    <s v="PS-3316E+ (128GB SSD)"/>
    <s v="Posiflex"/>
    <n v="1"/>
    <s v="Pune"/>
    <x v="1"/>
    <n v="37400"/>
    <s v="NVAR"/>
    <s v="Retail"/>
  </r>
  <r>
    <s v="TSPL/20-21/4886"/>
    <d v="2021-01-20T00:00:00"/>
    <s v="Ugc Supply Chain Solutions Private Limited"/>
    <s v="RP 80(USE)"/>
    <s v="Rugtek"/>
    <n v="2"/>
    <s v="Pune"/>
    <x v="0"/>
    <n v="13700"/>
    <s v="NVAR"/>
    <s v="Retail"/>
  </r>
  <r>
    <s v="TSPL/20-21/4891"/>
    <d v="2021-01-20T00:00:00"/>
    <s v="Kent Intelligent Transportation Systems Pvt.Ltd"/>
    <s v="CD3200U"/>
    <s v="Rugtek"/>
    <n v="4"/>
    <s v="Pune"/>
    <x v="0"/>
    <n v="8400"/>
    <s v="EndCustomer"/>
    <s v="Retail"/>
  </r>
  <r>
    <s v="TSPL/20-21/4891"/>
    <d v="2021-01-20T00:00:00"/>
    <s v="Kent Intelligent Transportation Systems Pvt.Ltd"/>
    <s v="KB6600_USB W/MSR"/>
    <s v="Posiflex"/>
    <n v="4"/>
    <s v="Pune"/>
    <x v="1"/>
    <n v="19008"/>
    <s v="EndCustomer"/>
    <s v="Retail"/>
  </r>
  <r>
    <s v="TSPL/20-21/4903"/>
    <d v="2021-01-21T00:00:00"/>
    <s v="Wish Point Trading"/>
    <s v="CR410 B"/>
    <s v="Rugtek"/>
    <n v="1"/>
    <s v="Mumbai"/>
    <x v="2"/>
    <n v="2650"/>
    <s v="EndCustomer"/>
    <s v="Retail"/>
  </r>
  <r>
    <s v="TSPL/20-21/4904"/>
    <d v="2021-01-21T00:00:00"/>
    <s v="Digital Barcode"/>
    <s v="CD3200 BT"/>
    <s v="Rugtek"/>
    <n v="2"/>
    <s v="Pune"/>
    <x v="0"/>
    <n v="8400"/>
    <s v="NVAR"/>
    <s v="Retail"/>
  </r>
  <r>
    <s v="TSPL/20-21/4918"/>
    <d v="2021-01-22T00:00:00"/>
    <s v="Pinako India"/>
    <s v="BP02"/>
    <s v="Rugtek"/>
    <n v="5"/>
    <s v="Pune"/>
    <x v="0"/>
    <n v="17500"/>
    <s v="NVAR"/>
    <s v="Retail"/>
  </r>
  <r>
    <s v="TSPL/20-21/4927"/>
    <d v="2021-01-22T00:00:00"/>
    <s v="Everonn It Solutions"/>
    <s v="CR410 B"/>
    <s v="Rugtek"/>
    <n v="4"/>
    <s v="Aurangabad"/>
    <x v="0"/>
    <n v="10600"/>
    <s v="NVAR"/>
    <s v="Retail"/>
  </r>
  <r>
    <s v="TSPL/20-21/4948"/>
    <d v="2021-01-22T00:00:00"/>
    <s v="Laps N Comps ( Goa )"/>
    <s v="CD3200 BT"/>
    <s v="Rugtek"/>
    <n v="2"/>
    <s v="Goa"/>
    <x v="0"/>
    <n v="8400"/>
    <s v="NVAR"/>
    <s v="Retail"/>
  </r>
  <r>
    <s v="TSPL/20-21/4949"/>
    <d v="2021-01-22T00:00:00"/>
    <s v="Vankatessh Super Market"/>
    <s v="XT4015"/>
    <s v="Posiflex"/>
    <n v="1"/>
    <s v="Aurangabad"/>
    <x v="1"/>
    <n v="51000"/>
    <s v="EndCustomer"/>
    <s v="Retail"/>
  </r>
  <r>
    <s v="TSPL/20-21/4960"/>
    <d v="2021-01-22T00:00:00"/>
    <s v="Taste Mart Agro Foods"/>
    <s v="CD3200U"/>
    <s v="Rugtek"/>
    <n v="1"/>
    <s v="Navi Mumbai"/>
    <x v="2"/>
    <n v="2100"/>
    <s v="EndCustomer"/>
    <s v="Retail"/>
  </r>
  <r>
    <s v="TSPL/20-21/4966"/>
    <d v="2021-01-23T00:00:00"/>
    <s v="Aryan Computer Solution"/>
    <s v="PS-3316E+ (128GB SSD)"/>
    <s v="Posiflex"/>
    <n v="1"/>
    <s v="Pune"/>
    <x v="1"/>
    <n v="37400"/>
    <s v="NVAR"/>
    <s v="Retail"/>
  </r>
  <r>
    <s v="TSPL/20-21/4971"/>
    <d v="2021-01-23T00:00:00"/>
    <s v="More Retail Limited"/>
    <s v="CR-2020B"/>
    <s v="Posiflex"/>
    <n v="13"/>
    <s v="Guntur"/>
    <x v="3"/>
    <n v="97175"/>
    <s v="EndCustomer"/>
    <s v="Retail"/>
  </r>
  <r>
    <s v="TSPL/20-21/4987"/>
    <d v="2021-01-23T00:00:00"/>
    <s v="Variety Infotech"/>
    <s v="CR4000 8 Notes"/>
    <s v="Posiflex"/>
    <n v="1"/>
    <s v="Thane"/>
    <x v="6"/>
    <n v="3900"/>
    <s v="NVAR"/>
    <s v="Retail"/>
  </r>
  <r>
    <s v="TSPL/20-21/5017"/>
    <d v="2021-01-25T00:00:00"/>
    <s v="Rangoli Pure Veg"/>
    <s v="XT4015"/>
    <s v="Posiflex"/>
    <n v="1"/>
    <s v="Pune"/>
    <x v="1"/>
    <n v="51000"/>
    <s v="EndCustomer"/>
    <s v="Retail"/>
  </r>
  <r>
    <s v="TSPL/20-21/5041"/>
    <d v="2021-01-27T00:00:00"/>
    <s v="Avenue Supermarts  Ltd"/>
    <s v="CR4000 8 Notes"/>
    <s v="Posiflex"/>
    <n v="27"/>
    <s v="Guntur"/>
    <x v="3"/>
    <n v="105300"/>
    <s v="EndCustomer"/>
    <s v="Retail"/>
  </r>
  <r>
    <s v="TSPL/20-21/5044"/>
    <d v="2021-01-27T00:00:00"/>
    <s v="Digital Barcode"/>
    <s v="CD3200 BT"/>
    <s v="Rugtek"/>
    <n v="2"/>
    <s v="Pune"/>
    <x v="0"/>
    <n v="8400"/>
    <s v="NVAR"/>
    <s v="Retail"/>
  </r>
  <r>
    <s v="TSPL/20-21/5055"/>
    <d v="2021-01-28T00:00:00"/>
    <s v="Priyam  It Services Pvt. Ltd"/>
    <s v="CR410 B"/>
    <s v="Rugtek"/>
    <n v="1"/>
    <s v="Pune"/>
    <x v="0"/>
    <n v="2650"/>
    <s v="EndCustomer"/>
    <s v="Retail"/>
  </r>
  <r>
    <s v="TSPL/20-21/5056"/>
    <d v="2021-01-28T00:00:00"/>
    <s v="Infocom System"/>
    <s v="BP03(R)"/>
    <s v="Rugtek"/>
    <n v="1"/>
    <s v="Nashik"/>
    <x v="0"/>
    <n v="5800"/>
    <s v="NVAR"/>
    <s v="Retail"/>
  </r>
  <r>
    <s v="TSPL/20-21/5056"/>
    <d v="2021-01-28T00:00:00"/>
    <s v="Infocom System"/>
    <s v="BP02"/>
    <s v="Rugtek"/>
    <n v="1"/>
    <s v="Nashik"/>
    <x v="0"/>
    <n v="3500"/>
    <s v="NVAR"/>
    <s v="Retail"/>
  </r>
  <r>
    <s v="TSPL/20-21/5060"/>
    <d v="2021-01-28T00:00:00"/>
    <s v="Avenue Supermarts  Ltd"/>
    <s v="CR4000 8 Notes"/>
    <s v="Posiflex"/>
    <n v="3"/>
    <s v="Gandhinagar"/>
    <x v="3"/>
    <n v="11700"/>
    <s v="EndCustomer"/>
    <s v="Retail"/>
  </r>
  <r>
    <s v="TSPL/20-21/5070"/>
    <d v="2021-01-28T00:00:00"/>
    <s v="Barbeque Nation Hospitality Limited"/>
    <s v="XT2614Q"/>
    <s v="Posiflex"/>
    <n v="0"/>
    <s v="Gurugram"/>
    <x v="7"/>
    <n v="0"/>
    <s v="EndCustomer"/>
    <s v="Retail"/>
  </r>
  <r>
    <s v="TSPL/20-21/5090"/>
    <d v="2021-01-29T00:00:00"/>
    <s v="Avenue Supermarts  Ltd"/>
    <s v="CR4000 8 Notes"/>
    <s v="Posiflex"/>
    <n v="52"/>
    <s v="Hyderabad"/>
    <x v="3"/>
    <n v="202800"/>
    <s v="EndCustomer"/>
    <s v="Retail"/>
  </r>
  <r>
    <s v="TSPL/20-21/5101"/>
    <d v="2021-01-30T00:00:00"/>
    <s v="Aryan Computer Solution"/>
    <s v="CR410 B"/>
    <s v="Rugtek"/>
    <n v="1"/>
    <s v="Pune"/>
    <x v="0"/>
    <n v="2650"/>
    <s v="NVAR"/>
    <s v="Retail"/>
  </r>
  <r>
    <s v="TSPL/20-21/5103"/>
    <d v="2021-01-30T00:00:00"/>
    <s v="Realm Spices And Foods Private Limited"/>
    <s v="PS-3316E+ (128GB SSD)"/>
    <s v="Posiflex"/>
    <n v="1"/>
    <s v="Mumbai"/>
    <x v="6"/>
    <n v="37400"/>
    <s v="EndCustomer"/>
    <s v="Retail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">
  <r>
    <s v="TSPL/20-21/5636"/>
    <d v="2021-03-01T00:00:00"/>
    <s v="Automation Peripherals"/>
    <s v="RP326"/>
    <s v="Rugtek"/>
    <n v="8"/>
    <s v="Pune"/>
    <x v="0"/>
    <n v="34000"/>
    <s v="AVAR"/>
    <s v="Old Partner"/>
  </r>
  <r>
    <s v="TSPL/20-21/5637"/>
    <d v="2021-03-01T00:00:00"/>
    <s v="Priyam  It Services Pvt. Ltd"/>
    <s v="CR410 B"/>
    <s v="Rugtek"/>
    <n v="2"/>
    <s v="Pune"/>
    <x v="0"/>
    <n v="4300"/>
    <s v="NVAR"/>
    <s v="Retail"/>
  </r>
  <r>
    <s v="TSPL/20-21/5638"/>
    <d v="2021-03-01T00:00:00"/>
    <s v="Shivam Enterprises"/>
    <s v="RP326"/>
    <s v="Rugtek"/>
    <n v="2"/>
    <s v="Pune"/>
    <x v="0"/>
    <n v="8500"/>
    <s v="NVAR"/>
    <s v="Retail"/>
  </r>
  <r>
    <s v="TSPL/20-21/5639"/>
    <d v="2021-03-01T00:00:00"/>
    <s v="Infocom System"/>
    <s v="PS-3316E+ (128GB SSD)"/>
    <s v="Posiflex"/>
    <n v="1"/>
    <s v="Nashik"/>
    <x v="1"/>
    <n v="37400"/>
    <s v="NVAR"/>
    <s v="Retail"/>
  </r>
  <r>
    <s v="TSPL/20-21/5646"/>
    <d v="2021-03-01T00:00:00"/>
    <s v="Vellvette Lifestyle Pvt Ltd"/>
    <s v="CR410 B"/>
    <s v="Rugtek"/>
    <n v="1"/>
    <s v="Mumbai"/>
    <x v="2"/>
    <n v="2150"/>
    <s v="EndCustomer"/>
    <s v="Retail"/>
  </r>
  <r>
    <s v="TSPL/20-21/5647"/>
    <d v="2021-03-01T00:00:00"/>
    <s v="Dish Bay"/>
    <s v="LM 3210E-B"/>
    <s v="Posiflex"/>
    <n v="1"/>
    <s v="Mumbai"/>
    <x v="3"/>
    <n v="9350"/>
    <s v="EndCustomer"/>
    <s v="Retail"/>
  </r>
  <r>
    <s v="TSPL/20-21/5647"/>
    <d v="2021-03-01T00:00:00"/>
    <s v="Dish Bay"/>
    <s v="PD350U_x000a_"/>
    <s v="Posiflex"/>
    <n v="1"/>
    <s v="Mumbai"/>
    <x v="3"/>
    <n v="3250"/>
    <s v="EndCustomer"/>
    <s v="Retail"/>
  </r>
  <r>
    <s v="TSPL/20-21/5647"/>
    <d v="2021-03-01T00:00:00"/>
    <s v="Dish Bay"/>
    <s v="CR410 B"/>
    <s v="Rugtek"/>
    <n v="2"/>
    <s v="Mumbai"/>
    <x v="2"/>
    <n v="4300"/>
    <s v="EndCustomer"/>
    <s v="Retail"/>
  </r>
  <r>
    <s v="TSPL/20-21/5648"/>
    <d v="2021-03-01T00:00:00"/>
    <s v="Digital Barcode"/>
    <s v="CD3200U"/>
    <s v="Rugtek"/>
    <n v="2"/>
    <s v="Pune"/>
    <x v="0"/>
    <n v="4200"/>
    <s v="NVAR"/>
    <s v="Retail"/>
  </r>
  <r>
    <s v="TSPL/20-21/5678"/>
    <d v="2021-03-02T00:00:00"/>
    <s v="Network Infotech"/>
    <s v="RP326"/>
    <s v="Rugtek"/>
    <n v="2"/>
    <s v="Mumbai"/>
    <x v="2"/>
    <n v="8500"/>
    <s v="NVAR"/>
    <s v="Retail"/>
  </r>
  <r>
    <s v="TSPL/20-21/5679"/>
    <d v="2021-03-02T00:00:00"/>
    <s v="Bhakti Infotech"/>
    <s v="RP326"/>
    <s v="Rugtek"/>
    <n v="12"/>
    <s v="Pune"/>
    <x v="0"/>
    <n v="51000"/>
    <s v="NVAR"/>
    <s v="Retail"/>
  </r>
  <r>
    <s v="TSPL/20-21/5680"/>
    <d v="2021-03-02T00:00:00"/>
    <s v="Kinitech Solutions"/>
    <s v="RP326"/>
    <s v="Rugtek"/>
    <n v="6"/>
    <s v="Pune"/>
    <x v="0"/>
    <n v="25500"/>
    <s v="NVAR"/>
    <s v="Retail"/>
  </r>
  <r>
    <s v="TSPL/20-21/5685"/>
    <d v="2021-03-02T00:00:00"/>
    <s v="Manjiree Enterprise"/>
    <s v="CD3200U"/>
    <s v="Rugtek"/>
    <n v="1"/>
    <s v="Nagpur"/>
    <x v="0"/>
    <n v="2100"/>
    <s v="EndCustomer"/>
    <s v="Retail"/>
  </r>
  <r>
    <s v="TSPL/20-21/5688"/>
    <d v="2021-03-02T00:00:00"/>
    <s v="Chill N Chilly"/>
    <s v="LM 3210E-B"/>
    <s v="Posiflex"/>
    <n v="1"/>
    <s v="Sangli"/>
    <x v="1"/>
    <n v="9350"/>
    <s v="EndCustomer"/>
    <s v="Retail"/>
  </r>
  <r>
    <s v="TSPL/20-21/5704"/>
    <d v="2021-03-03T00:00:00"/>
    <s v="Technofrost"/>
    <s v="PS-3316E+ (128GB SSD)"/>
    <s v="Posiflex"/>
    <n v="1"/>
    <s v="Panjim"/>
    <x v="1"/>
    <n v="37400"/>
    <s v="NVAR"/>
    <s v="Retail"/>
  </r>
  <r>
    <s v="TSPL/20-21/5712"/>
    <d v="2021-03-03T00:00:00"/>
    <s v="Innovative Retail Concepts Private Limited"/>
    <s v="PP8800"/>
    <s v="Posiflex"/>
    <n v="1"/>
    <s v="Bhopal"/>
    <x v="3"/>
    <n v="8750"/>
    <s v="EndCustomer"/>
    <s v="Retail"/>
  </r>
  <r>
    <s v="TSPL/20-21/5713"/>
    <d v="2021-03-03T00:00:00"/>
    <s v="Radical Technologies"/>
    <s v="PS-3316E+ (128GB SSD)"/>
    <s v="Posiflex"/>
    <n v="1"/>
    <s v="Panjim"/>
    <x v="1"/>
    <n v="37400"/>
    <s v="NVAR"/>
    <s v="Retail"/>
  </r>
  <r>
    <s v="TSPL/20-21/5713"/>
    <d v="2021-03-03T00:00:00"/>
    <s v="Radical Technologies"/>
    <s v="RP326"/>
    <s v="Rugtek"/>
    <n v="2"/>
    <s v="Panjim"/>
    <x v="0"/>
    <n v="8500"/>
    <s v="NVAR"/>
    <s v="Retail"/>
  </r>
  <r>
    <s v="TSPL/20-21/5731"/>
    <d v="2021-03-04T00:00:00"/>
    <s v="Gaze It Solutions Pvt.Ltd"/>
    <s v="RP326"/>
    <s v="Rugtek"/>
    <n v="1"/>
    <s v="Pune"/>
    <x v="0"/>
    <n v="4250"/>
    <s v="PVAR"/>
    <s v="Old Partner"/>
  </r>
  <r>
    <s v="TSPL/20-21/5734"/>
    <d v="2021-03-04T00:00:00"/>
    <s v="Shivshakti Enterprises"/>
    <s v="KB6600_USB W/MSR"/>
    <s v="Posiflex"/>
    <n v="4"/>
    <s v="Nagpur"/>
    <x v="1"/>
    <n v="19008"/>
    <s v="NVAR"/>
    <s v="Retail"/>
  </r>
  <r>
    <s v="TSPL/20-21/5736"/>
    <d v="2021-03-04T00:00:00"/>
    <s v="Avenue Supermarts Ltd"/>
    <s v="CR4000 8 Notes"/>
    <s v="Posiflex"/>
    <n v="1"/>
    <s v="Mumbai"/>
    <x v="4"/>
    <n v="4250"/>
    <s v="EndCustomer"/>
    <s v="Retail"/>
  </r>
  <r>
    <s v="TSPL/20-21/5740"/>
    <d v="2021-03-04T00:00:00"/>
    <s v="Amey Computers"/>
    <s v="LS3000 R 1D"/>
    <s v="Rugtek"/>
    <n v="2"/>
    <s v="Margao"/>
    <x v="5"/>
    <n v="8100"/>
    <s v="NVAR"/>
    <s v="Retail"/>
  </r>
  <r>
    <s v="TSPL/20-21/5740"/>
    <d v="2021-03-04T00:00:00"/>
    <s v="Amey Computers"/>
    <s v="RP326"/>
    <s v="Rugtek"/>
    <n v="2"/>
    <s v="Margao"/>
    <x v="0"/>
    <n v="8500"/>
    <s v="NVAR"/>
    <s v="Retail"/>
  </r>
  <r>
    <s v="TSPL/20-21/5744"/>
    <d v="2021-03-04T00:00:00"/>
    <s v="Softlink Systems"/>
    <s v="CR410 B"/>
    <s v="Rugtek"/>
    <n v="1"/>
    <s v="Mulund"/>
    <x v="2"/>
    <n v="2150"/>
    <s v="NVAR"/>
    <s v="Retail"/>
  </r>
  <r>
    <s v="TSPL/20-21/5755"/>
    <d v="2021-03-05T00:00:00"/>
    <s v="More Retail Limited"/>
    <s v="CR-2020B"/>
    <s v="Posiflex"/>
    <n v="10"/>
    <s v="Andhra Pradesh"/>
    <x v="4"/>
    <n v="74750"/>
    <s v="EndCustomer"/>
    <s v="Retail"/>
  </r>
  <r>
    <s v="TSPL/20-21/5775"/>
    <d v="2021-03-06T00:00:00"/>
    <s v="Spyder Systems"/>
    <s v="CD3200U"/>
    <s v="Rugtek"/>
    <n v="3"/>
    <s v="Pune"/>
    <x v="0"/>
    <n v="6300"/>
    <s v="NVAR"/>
    <s v="Retail"/>
  </r>
  <r>
    <s v="TSPL/20-21/5775"/>
    <d v="2021-03-06T00:00:00"/>
    <s v="Spyder Systems"/>
    <s v="Stand for CD3200U &amp; CD3200"/>
    <s v="Rugtek"/>
    <n v="3"/>
    <s v="Pune"/>
    <x v="0"/>
    <n v="750"/>
    <s v="NVAR"/>
    <s v="Retail"/>
  </r>
  <r>
    <s v="TSPL/20-21/5776"/>
    <d v="2021-03-06T00:00:00"/>
    <s v="Aaradhaya Computers"/>
    <s v="RP326"/>
    <s v="Rugtek"/>
    <n v="2"/>
    <s v="Pune"/>
    <x v="0"/>
    <n v="8500"/>
    <s v="NVAR"/>
    <s v="Retail"/>
  </r>
  <r>
    <s v="TSPL/20-21/5777"/>
    <d v="2021-03-06T00:00:00"/>
    <s v="Fortune Micro Systems"/>
    <s v="CD3200U"/>
    <s v="Rugtek"/>
    <n v="2"/>
    <s v="Mumbai"/>
    <x v="2"/>
    <n v="4200"/>
    <s v="NVAR"/>
    <s v="Retail"/>
  </r>
  <r>
    <s v="TSPL/20-21/5785"/>
    <d v="2021-03-08T00:00:00"/>
    <s v="Avenue Supermarts Ltd"/>
    <s v="CR4000 8 Notes"/>
    <s v="Posiflex"/>
    <n v="1"/>
    <s v="Mumbai"/>
    <x v="4"/>
    <n v="4250"/>
    <s v="EndCustomer"/>
    <s v="Retail"/>
  </r>
  <r>
    <s v="TSPL/20-21/5789"/>
    <d v="2021-03-08T00:00:00"/>
    <s v="Avenue Supermarts Ltd"/>
    <s v="CR4000 8 Notes"/>
    <s v="Posiflex"/>
    <n v="1"/>
    <s v="Andhra Pradesh"/>
    <x v="4"/>
    <n v="4250"/>
    <s v="EndCustomer"/>
    <s v="Retail"/>
  </r>
  <r>
    <s v="TSPL/20-21/5792"/>
    <d v="2021-03-08T00:00:00"/>
    <s v="Avenue Supermarts Ltd"/>
    <s v="CR4000 8 Notes"/>
    <s v="Posiflex"/>
    <n v="1"/>
    <s v="Gujarat"/>
    <x v="4"/>
    <n v="4250"/>
    <s v="EndCustomer"/>
    <s v="Retail"/>
  </r>
  <r>
    <s v="TSPL/20-21/5793"/>
    <d v="2021-03-08T00:00:00"/>
    <s v="Avenue Supermarts Ltd"/>
    <s v="CR4000 8 Notes"/>
    <s v="Posiflex"/>
    <n v="1"/>
    <s v="Gujarat"/>
    <x v="4"/>
    <n v="4250"/>
    <s v="EndCustomer"/>
    <s v="Retail"/>
  </r>
  <r>
    <s v="TSPL/20-21/5798"/>
    <d v="2021-03-08T00:00:00"/>
    <s v="Gaze It Solutions Pvt.Ltd"/>
    <s v="CR410 B"/>
    <s v="Rugtek"/>
    <n v="5"/>
    <s v="Pune"/>
    <x v="0"/>
    <n v="10750"/>
    <s v="PVAR"/>
    <s v="Old Partner"/>
  </r>
  <r>
    <s v="TSPL/20-21/5807"/>
    <d v="2021-03-08T00:00:00"/>
    <s v="Barcode Solution"/>
    <s v="CD3200 BT"/>
    <s v="Rugtek"/>
    <n v="1"/>
    <s v="Pune"/>
    <x v="0"/>
    <n v="4200"/>
    <s v="NVAR"/>
    <s v="Retail"/>
  </r>
  <r>
    <s v="TSPL/20-21/5821"/>
    <d v="2021-03-08T00:00:00"/>
    <s v="J.S.Enterprises"/>
    <s v="RP326"/>
    <s v="Rugtek"/>
    <n v="1"/>
    <s v="Pune"/>
    <x v="0"/>
    <n v="4250"/>
    <s v="NVAR"/>
    <s v="Retail"/>
  </r>
  <r>
    <s v="TSPL/20-21/5835"/>
    <d v="2021-03-09T00:00:00"/>
    <s v="Eternity Lifestyles  Pvt. Ltd"/>
    <s v="RP 80(USE)"/>
    <s v="Rugtek"/>
    <n v="1"/>
    <s v="Mumbai"/>
    <x v="2"/>
    <n v="6850"/>
    <s v="EndCustomer"/>
    <s v="Retail"/>
  </r>
  <r>
    <s v="TSPL/20-21/5839"/>
    <d v="2021-03-09T00:00:00"/>
    <s v="Vidarbha Tech Services"/>
    <s v="LS3000 R 1D"/>
    <s v="Rugtek"/>
    <n v="3"/>
    <s v="Nagpur"/>
    <x v="0"/>
    <n v="12150"/>
    <s v="NVAR"/>
    <s v="Retail"/>
  </r>
  <r>
    <s v="TSPL/20-21/5873"/>
    <d v="2021-03-11T00:00:00"/>
    <s v="Avenue Supermarts Ltd"/>
    <s v="CR4000 8 Notes"/>
    <s v="Posiflex"/>
    <n v="1"/>
    <s v="Rajasthan"/>
    <x v="4"/>
    <n v="4250"/>
    <s v="EndCustomer"/>
    <s v="Retail"/>
  </r>
  <r>
    <s v="TSPL/20-21/5874"/>
    <d v="2021-03-11T00:00:00"/>
    <s v="Avenue Supermarts Ltd"/>
    <s v="CR4000 8 Notes"/>
    <s v="Posiflex"/>
    <n v="1"/>
    <s v="Chhattisgarh"/>
    <x v="4"/>
    <n v="4250"/>
    <s v="EndCustomer"/>
    <s v="Retail"/>
  </r>
  <r>
    <s v="TSPL/20-21/5879"/>
    <d v="2021-03-11T00:00:00"/>
    <s v="Automation Peripherals"/>
    <s v="PS-3316E+ (128GB SSD)"/>
    <s v="Posiflex"/>
    <n v="1"/>
    <s v="Pune"/>
    <x v="4"/>
    <n v="37400"/>
    <s v="AVAR"/>
    <s v="Old Partner"/>
  </r>
  <r>
    <s v="TSPL/20-21/5881"/>
    <d v="2021-03-11T00:00:00"/>
    <s v="Ujwal Associates"/>
    <s v="CR410 B"/>
    <s v="Rugtek"/>
    <n v="1"/>
    <s v="Nagpur"/>
    <x v="0"/>
    <n v="2150"/>
    <s v="NVAR"/>
    <s v="Retail"/>
  </r>
  <r>
    <s v="TSPL/20-21/5882"/>
    <d v="2021-03-11T00:00:00"/>
    <s v="5Th Dimension"/>
    <s v="RP326"/>
    <s v="Rugtek"/>
    <n v="64"/>
    <s v="Pune"/>
    <x v="0"/>
    <n v="272000"/>
    <s v="NVAR"/>
    <s v="Retail"/>
  </r>
  <r>
    <s v="TSPL/20-21/5886"/>
    <d v="2021-03-11T00:00:00"/>
    <s v="Ab Software Solution"/>
    <s v="RP326"/>
    <s v="Rugtek"/>
    <n v="5"/>
    <s v="Satara"/>
    <x v="0"/>
    <n v="21250"/>
    <s v="NVAR"/>
    <s v="Retail"/>
  </r>
  <r>
    <s v="TSPL/20-21/5924"/>
    <d v="2021-03-13T00:00:00"/>
    <s v="Bhakti Infotech"/>
    <s v="CR410 B"/>
    <s v="Rugtek"/>
    <n v="2"/>
    <s v="Pune"/>
    <x v="0"/>
    <n v="4300"/>
    <s v="NVAR"/>
    <s v="Retail"/>
  </r>
  <r>
    <s v="TSPL/20-21/5944"/>
    <d v="2021-03-15T00:00:00"/>
    <s v="More Retail Limited"/>
    <s v="CR-2020B"/>
    <s v="Posiflex"/>
    <n v="5"/>
    <s v="Andhra Pradesh"/>
    <x v="4"/>
    <n v="37375"/>
    <s v="EndCustomer"/>
    <s v="Retail"/>
  </r>
  <r>
    <s v="TSPL/20-21/5950"/>
    <d v="2021-03-15T00:00:00"/>
    <s v="Avenue Supermarts Ltd"/>
    <s v="CR4000 8 Notes"/>
    <s v="Posiflex"/>
    <n v="1"/>
    <s v="Gujarat"/>
    <x v="4"/>
    <n v="4250"/>
    <s v="EndCustomer"/>
    <s v="Retail"/>
  </r>
  <r>
    <s v="TSPL/20-21/5960"/>
    <d v="2021-03-15T00:00:00"/>
    <s v="Hi Tech Computers"/>
    <s v="RP326"/>
    <s v="Rugtek"/>
    <n v="1"/>
    <s v="Mumbai"/>
    <x v="2"/>
    <n v="4250"/>
    <s v="NVAR"/>
    <s v="Retail"/>
  </r>
  <r>
    <s v="TSPL/20-21/5961"/>
    <d v="2021-03-16T00:00:00"/>
    <s v="Allarch Healthcare Technologies Pvt Ltd"/>
    <s v="RP 80(USE)"/>
    <s v="Rugtek"/>
    <n v="1"/>
    <s v="Mumbai"/>
    <x v="2"/>
    <n v="6850"/>
    <s v="NVAR"/>
    <s v="Retail"/>
  </r>
  <r>
    <s v="TSPL/20-21/5990"/>
    <d v="2021-03-17T00:00:00"/>
    <s v="Arth Enterprises"/>
    <s v="RP326"/>
    <s v="Rugtek"/>
    <n v="1"/>
    <s v="Pune"/>
    <x v="0"/>
    <n v="4250"/>
    <s v="NVAR"/>
    <s v="Retail"/>
  </r>
  <r>
    <s v="TSPL/20-21/6009"/>
    <d v="2021-03-18T00:00:00"/>
    <s v="Pinako India"/>
    <s v="CD3200 BT"/>
    <s v="Rugtek"/>
    <n v="2"/>
    <s v="Pune"/>
    <x v="0"/>
    <n v="8400"/>
    <s v="NVAR"/>
    <s v="Retail"/>
  </r>
  <r>
    <s v="TSPL/20-21/6009"/>
    <d v="2021-03-18T00:00:00"/>
    <s v="Pinako India"/>
    <s v="CR410 B"/>
    <s v="Rugtek"/>
    <n v="1"/>
    <s v="Pune"/>
    <x v="0"/>
    <n v="2150"/>
    <s v="NVAR"/>
    <s v="Retail"/>
  </r>
  <r>
    <s v="TSPL/20-21/6012"/>
    <d v="2021-03-18T00:00:00"/>
    <s v="Shaan Softech Pvt Ltd"/>
    <s v="CR410 B"/>
    <s v="Rugtek"/>
    <n v="4"/>
    <s v="Maharashtra"/>
    <x v="0"/>
    <n v="8600"/>
    <s v="NVAR"/>
    <s v="Retail"/>
  </r>
  <r>
    <s v="TSPL/20-21/6025"/>
    <d v="2021-03-19T00:00:00"/>
    <s v="Aryan Computer Solution"/>
    <s v="CD3200 BT"/>
    <s v="Rugtek"/>
    <n v="1"/>
    <s v="Pune"/>
    <x v="0"/>
    <n v="4200"/>
    <s v="NVAR"/>
    <s v="Retail"/>
  </r>
  <r>
    <s v="TSPL/20-21/6029"/>
    <d v="2021-03-19T00:00:00"/>
    <s v="5Th Dimension"/>
    <s v="CD3200U"/>
    <s v="Rugtek"/>
    <n v="7"/>
    <s v="Pune"/>
    <x v="0"/>
    <n v="14700"/>
    <s v="NVAR"/>
    <s v="Retail"/>
  </r>
  <r>
    <s v="TSPL/20-21/6044"/>
    <d v="2021-03-19T00:00:00"/>
    <s v="Avenue Supermarts Ltd"/>
    <s v="CR4000 8 Notes"/>
    <s v="Posiflex"/>
    <n v="106"/>
    <s v="Bangalore"/>
    <x v="4"/>
    <n v="450500"/>
    <s v="EndCustomer"/>
    <s v="Retail"/>
  </r>
  <r>
    <s v="TSPL/20-21/6062"/>
    <d v="2021-03-20T00:00:00"/>
    <s v="Chaporkar Computer Technology"/>
    <s v="CR410 B"/>
    <s v="Rugtek"/>
    <n v="1"/>
    <s v="Nashik"/>
    <x v="0"/>
    <n v="2150"/>
    <s v="NVAR"/>
    <s v="Retail"/>
  </r>
  <r>
    <s v="TSPL/20-21/6067"/>
    <d v="2021-03-20T00:00:00"/>
    <s v="Prabhu Networks"/>
    <s v="LS3000 R 1D"/>
    <s v="Rugtek"/>
    <n v="6"/>
    <s v="Goa"/>
    <x v="0"/>
    <n v="24300"/>
    <s v="NVAR"/>
    <s v="Retail"/>
  </r>
  <r>
    <s v="TSPL/20-21/6070"/>
    <d v="2021-03-20T00:00:00"/>
    <s v="Gaze It Solutions Pvt.Ltd"/>
    <s v="CR410 B"/>
    <s v="Rugtek"/>
    <n v="1"/>
    <s v="Pune"/>
    <x v="0"/>
    <n v="2150"/>
    <s v="PVAR"/>
    <s v="Old Partner"/>
  </r>
  <r>
    <s v="TSPL/20-21/6072"/>
    <d v="2021-03-20T00:00:00"/>
    <s v="Shivam Enterprises"/>
    <s v="RP326"/>
    <s v="Rugtek"/>
    <n v="1"/>
    <s v="Pune"/>
    <x v="0"/>
    <n v="4250"/>
    <s v="EndCustomer"/>
    <s v="Retail"/>
  </r>
  <r>
    <s v="TSPL/20-21/6100"/>
    <d v="2021-03-22T00:00:00"/>
    <s v="Samrat Snacks"/>
    <s v="CR410 B"/>
    <s v="Rugtek"/>
    <n v="1"/>
    <s v="Mumbai"/>
    <x v="2"/>
    <n v="2150"/>
    <s v="EndCustomer"/>
    <s v="Retail"/>
  </r>
  <r>
    <s v="TSPL/20-21/6109"/>
    <d v="2021-03-22T00:00:00"/>
    <s v="Sheetal Ayurvedic Store"/>
    <s v="PS-3316E+ (128GB SSD)"/>
    <s v="Posiflex"/>
    <n v="1"/>
    <s v="Mumbai"/>
    <x v="3"/>
    <n v="37400"/>
    <s v="EndCustomer"/>
    <s v="Retail"/>
  </r>
  <r>
    <s v="TSPL/20-21/6113"/>
    <d v="2021-03-22T00:00:00"/>
    <s v="Equinox India Enterprises"/>
    <s v="PS-3316E+ (128GB SSD)"/>
    <s v="Posiflex"/>
    <n v="5"/>
    <s v="Panji"/>
    <x v="6"/>
    <n v="0"/>
    <s v="NVAR"/>
    <s v="Retail"/>
  </r>
  <r>
    <s v="TSPL/20-21/6115"/>
    <d v="2021-03-22T00:00:00"/>
    <s v="Gaze It Solutions Pvt.Ltd"/>
    <s v="CR410 B"/>
    <s v="Rugtek"/>
    <n v="2"/>
    <s v="Pune"/>
    <x v="0"/>
    <n v="4300"/>
    <s v="PVAR"/>
    <s v="Old Partner"/>
  </r>
  <r>
    <s v="TSPL/20-21/6122"/>
    <d v="2021-03-22T00:00:00"/>
    <s v="Kinitech Solutions"/>
    <s v="RP326"/>
    <s v="Rugtek"/>
    <n v="5"/>
    <s v="Pune"/>
    <x v="0"/>
    <n v="21250"/>
    <s v="NVAR"/>
    <s v="Retail"/>
  </r>
  <r>
    <s v="TSPL/20-21/6130"/>
    <d v="2021-03-23T00:00:00"/>
    <s v="Rehant Enterprises"/>
    <s v="RP326"/>
    <s v="Rugtek"/>
    <n v="1"/>
    <s v="Mumbai"/>
    <x v="2"/>
    <n v="4250"/>
    <s v="EndCustomer"/>
    <s v="Retail"/>
  </r>
  <r>
    <s v="TSPL/20-21/6132"/>
    <d v="2021-03-23T00:00:00"/>
    <s v="Oho Foods &amp; More Pvt.Ltd"/>
    <s v="PS-3316E+ (128GB SSD)"/>
    <s v="Posiflex"/>
    <n v="2"/>
    <s v="Mumbai"/>
    <x v="3"/>
    <n v="74800"/>
    <s v="EndCustomer"/>
    <s v="Retail"/>
  </r>
  <r>
    <s v="TSPL/20-21/6139"/>
    <d v="2021-03-23T00:00:00"/>
    <s v="Acg Pharma Technologies Pvt. Ltd."/>
    <s v="PS-3316E+ (8G,128GB SSD)"/>
    <s v="Posiflex"/>
    <n v="2"/>
    <s v="Satara"/>
    <x v="1"/>
    <n v="79400"/>
    <s v="EndCustomer"/>
    <s v="Retail"/>
  </r>
  <r>
    <s v="TSPL/20-21/6141"/>
    <d v="2021-03-23T00:00:00"/>
    <s v="Avenue Supermarts Ltd"/>
    <s v="CR4000 8 Notes"/>
    <s v="Posiflex"/>
    <n v="4"/>
    <s v="Raipur"/>
    <x v="4"/>
    <n v="17000"/>
    <s v="EndCustomer"/>
    <s v="Retail"/>
  </r>
  <r>
    <s v="TSPL/20-21/6162"/>
    <d v="2021-03-24T00:00:00"/>
    <s v="Am Retail &amp; Technology"/>
    <s v="RP326"/>
    <s v="Rugtek"/>
    <n v="1"/>
    <s v="Pune"/>
    <x v="0"/>
    <n v="4250"/>
    <s v="NVAR"/>
    <s v="Retail"/>
  </r>
  <r>
    <s v="TSPL/20-21/6173"/>
    <d v="2021-03-24T00:00:00"/>
    <s v="Vellvette Lifestyle Pvt Ltd"/>
    <s v="PS-3316E+ (128GB SSD)"/>
    <s v="Posiflex"/>
    <n v="1"/>
    <s v="Mumbai"/>
    <x v="3"/>
    <n v="37400"/>
    <s v="EndCustomer"/>
    <s v="Retail"/>
  </r>
  <r>
    <s v="TSPL/20-21/6173"/>
    <d v="2021-03-24T00:00:00"/>
    <s v="Vellvette Lifestyle Pvt Ltd"/>
    <s v="RP326"/>
    <s v="Rugtek"/>
    <n v="1"/>
    <s v="Mumbai"/>
    <x v="2"/>
    <n v="4250"/>
    <s v="EndCustomer"/>
    <s v="Retail"/>
  </r>
  <r>
    <s v="TSPL/20-21/6173"/>
    <d v="2021-03-24T00:00:00"/>
    <s v="Vellvette Lifestyle Pvt Ltd"/>
    <s v="CR410 B"/>
    <s v="Rugtek"/>
    <n v="1"/>
    <s v="Mumbai"/>
    <x v="2"/>
    <n v="2150"/>
    <s v="EndCustomer"/>
    <s v="Retail"/>
  </r>
  <r>
    <s v="TSPL/20-21/6174"/>
    <d v="2021-03-24T00:00:00"/>
    <s v="Shubhangi Enterprises"/>
    <s v="RP326"/>
    <s v="Rugtek"/>
    <n v="1"/>
    <s v="Goa"/>
    <x v="0"/>
    <n v="4250"/>
    <s v="NVAR"/>
    <s v="Retail"/>
  </r>
  <r>
    <s v="TSPL/20-21/6175"/>
    <d v="2021-03-24T00:00:00"/>
    <s v="Avenue Supermarts Ltd"/>
    <s v="CR4000 8 Notes"/>
    <s v="Posiflex"/>
    <n v="1"/>
    <s v="Mumbai"/>
    <x v="4"/>
    <n v="4250"/>
    <s v="EndCustomer"/>
    <s v="Retail"/>
  </r>
  <r>
    <s v="TSPL/20-21/6180"/>
    <d v="2021-03-24T00:00:00"/>
    <s v="Avenue Supermarts Ltd"/>
    <s v="CR4000 8 Notes"/>
    <s v="Posiflex"/>
    <n v="1"/>
    <s v="Mumbai"/>
    <x v="4"/>
    <n v="4250"/>
    <s v="EndCustomer"/>
    <s v="Retail"/>
  </r>
  <r>
    <s v="TSPL/20-21/6189"/>
    <d v="2021-03-25T00:00:00"/>
    <s v="Chandraprabha Vastram"/>
    <s v="CD3200 BT"/>
    <s v="Rugtek"/>
    <n v="2"/>
    <s v="Kolhapur"/>
    <x v="0"/>
    <n v="8400"/>
    <s v="EndCustomer"/>
    <s v="Retail"/>
  </r>
  <r>
    <s v="TSPL/20-21/6189"/>
    <d v="2021-03-25T00:00:00"/>
    <s v="Chandraprabha Vastram"/>
    <s v="PS-3316E+ (8G,128GB SSD)"/>
    <s v="Posiflex"/>
    <n v="6"/>
    <s v="Kolhapur"/>
    <x v="1"/>
    <n v="238200"/>
    <s v="EndCustomer"/>
    <s v="Retail"/>
  </r>
  <r>
    <s v="TSPL/20-21/6196"/>
    <d v="2021-03-25T00:00:00"/>
    <s v="Avenue Supermarts Ltd"/>
    <s v="CR4000 8 Notes"/>
    <s v="Posiflex"/>
    <n v="1"/>
    <s v="Mumbai"/>
    <x v="4"/>
    <n v="4250"/>
    <s v="EndCustomer"/>
    <s v="Retail"/>
  </r>
  <r>
    <s v="TSPL/20-21/6197"/>
    <d v="2021-03-25T00:00:00"/>
    <s v="Avenue Supermarts Ltd"/>
    <s v="CR4000 8 Notes"/>
    <s v="Posiflex"/>
    <n v="1"/>
    <s v="Mumbai"/>
    <x v="4"/>
    <n v="4250"/>
    <s v="EndCustomer"/>
    <s v="Retail"/>
  </r>
  <r>
    <s v="TSPL/20-21/6203"/>
    <d v="2021-03-25T00:00:00"/>
    <s v="Automation Peripherals"/>
    <s v="RP326"/>
    <s v="Rugtek"/>
    <n v="4"/>
    <s v="Pune"/>
    <x v="0"/>
    <n v="17000"/>
    <s v="AVAR"/>
    <s v="Old Partner"/>
  </r>
  <r>
    <s v="TSPL/20-21/6206"/>
    <d v="2021-03-25T00:00:00"/>
    <s v="Rishav Infotech"/>
    <s v="PP8800"/>
    <s v="Posiflex"/>
    <n v="1"/>
    <s v="Gujarat"/>
    <x v="3"/>
    <n v="8750"/>
    <s v="NVAR"/>
    <s v="Retail"/>
  </r>
  <r>
    <s v="TSPL/20-21/6220"/>
    <d v="2021-03-26T00:00:00"/>
    <s v="Am Retail &amp; Technology"/>
    <s v="CR410 B"/>
    <s v="Rugtek"/>
    <n v="1"/>
    <s v="Pune"/>
    <x v="0"/>
    <n v="2150"/>
    <s v="NVAR"/>
    <s v="Retail"/>
  </r>
  <r>
    <s v="TSPL/20-21/6221"/>
    <d v="2021-03-26T00:00:00"/>
    <s v="Gaze It Solutions Pvt.Ltd"/>
    <s v="LS3000 R 1D"/>
    <s v="Rugtek"/>
    <n v="2"/>
    <s v="Pune"/>
    <x v="0"/>
    <n v="8100"/>
    <s v="PVAR"/>
    <s v="Old Partner"/>
  </r>
  <r>
    <s v="TSPL/20-21/6221"/>
    <d v="2021-03-26T00:00:00"/>
    <s v="Gaze It Solutions Pvt.Ltd"/>
    <s v="RP326"/>
    <s v="Rugtek"/>
    <n v="2"/>
    <s v="Pune"/>
    <x v="0"/>
    <n v="8500"/>
    <s v="PVAR"/>
    <s v="Old Partner"/>
  </r>
  <r>
    <s v="TSPL/20-21/6237"/>
    <d v="2021-03-27T00:00:00"/>
    <s v="Pinako India"/>
    <s v="LS3000 R 1D"/>
    <s v="Rugtek"/>
    <n v="10"/>
    <s v="Pune"/>
    <x v="0"/>
    <n v="40500"/>
    <s v="NVAR"/>
    <s v="Retail"/>
  </r>
  <r>
    <s v="TSPL/20-21/6241"/>
    <d v="2021-03-27T00:00:00"/>
    <s v="Goyal Enterprise"/>
    <s v="RP 80(USE)"/>
    <s v="Rugtek"/>
    <n v="1"/>
    <s v="Mumbai"/>
    <x v="2"/>
    <n v="6850"/>
    <s v="NVAR"/>
    <s v="Retail"/>
  </r>
  <r>
    <s v="TSPL/20-21/6247"/>
    <d v="2021-03-27T00:00:00"/>
    <s v="Avenue Supermarts Ltd"/>
    <s v="CR4000 8 Notes"/>
    <s v="Posiflex"/>
    <n v="5"/>
    <s v="Mumbai"/>
    <x v="4"/>
    <n v="21250"/>
    <s v="EndCustomer"/>
    <s v="Retail"/>
  </r>
  <r>
    <s v="TSPL/20-21/6249"/>
    <d v="2021-03-27T00:00:00"/>
    <s v="Chandraprabha Vastram"/>
    <s v="PP8800"/>
    <s v="Posiflex"/>
    <n v="7"/>
    <s v="Kolhapur"/>
    <x v="1"/>
    <n v="61250"/>
    <s v="EndCustomer"/>
    <s v="Retail"/>
  </r>
  <r>
    <s v="TSPL/20-21/6249"/>
    <d v="2021-03-27T00:00:00"/>
    <s v="Chandraprabha Vastram"/>
    <s v="CR4000 8 Notes"/>
    <s v="Posiflex"/>
    <n v="3"/>
    <s v="Kolhapur"/>
    <x v="1"/>
    <n v="12750"/>
    <s v="EndCustomer"/>
    <s v="Retail"/>
  </r>
  <r>
    <s v="TSPL/20-21/6249"/>
    <d v="2021-03-27T00:00:00"/>
    <s v="Chandraprabha Vastram"/>
    <s v="TX5000 (CDC)"/>
    <s v="Posiflex"/>
    <n v="1"/>
    <s v="Kolhapur"/>
    <x v="1"/>
    <n v="53700"/>
    <s v="EndCustomer"/>
    <s v="Retail"/>
  </r>
  <r>
    <s v="TSPL/20-21/6255"/>
    <d v="2021-03-27T00:00:00"/>
    <s v="Avenue Supermarts Ltd"/>
    <s v="PS-3316E+ (128GB SSD,4 GB)"/>
    <s v="Posiflex"/>
    <n v="2"/>
    <s v="Mumbai"/>
    <x v="4"/>
    <n v="74800"/>
    <s v="EndCustomer"/>
    <s v="Retail"/>
  </r>
  <r>
    <s v="TSPL/20-21/6256"/>
    <d v="2021-03-27T00:00:00"/>
    <s v="Avenue Supermarts Ltd"/>
    <s v="PS-3316E+ (128GB SSD,4 GB)"/>
    <s v="Posiflex"/>
    <n v="2"/>
    <s v="Mumbai"/>
    <x v="4"/>
    <n v="74800"/>
    <s v="EndCustomer"/>
    <s v="Retail"/>
  </r>
  <r>
    <s v="TSPL/20-21/6257"/>
    <d v="2021-03-27T00:00:00"/>
    <s v="Avenue Supermarts Ltd"/>
    <s v="PS-3316E+ (128GB SSD,4 GB)"/>
    <s v="Posiflex"/>
    <n v="1"/>
    <s v="Mumbai"/>
    <x v="4"/>
    <n v="37400"/>
    <s v="EndCustomer"/>
    <s v="Retail"/>
  </r>
  <r>
    <s v="TSPL/20-21/6259"/>
    <d v="2021-03-27T00:00:00"/>
    <s v="Chandraprabha Vastram"/>
    <s v="CR4000 8 Notes"/>
    <s v="Posiflex"/>
    <n v="3"/>
    <s v="Kolhapur"/>
    <x v="1"/>
    <n v="12750"/>
    <s v="EndCustomer"/>
    <s v="Retail"/>
  </r>
  <r>
    <s v="TSPL/20-21/6274"/>
    <d v="2021-03-30T00:00:00"/>
    <s v="Assetrak Solutions Private Limited"/>
    <s v="CD3200U"/>
    <s v="Rugtek"/>
    <n v="51"/>
    <s v="Pune"/>
    <x v="0"/>
    <n v="107100"/>
    <s v="NVAR"/>
    <s v="Retail"/>
  </r>
  <r>
    <s v="TSPL/20-21/6276"/>
    <d v="2021-03-30T00:00:00"/>
    <s v="Automation Peripherals"/>
    <s v="PS-3316E+ (8G,128GB SSD)"/>
    <s v="Posiflex"/>
    <n v="1"/>
    <s v="Pune"/>
    <x v="1"/>
    <n v="39700"/>
    <s v="AVAR"/>
    <s v="Old Partner"/>
  </r>
  <r>
    <s v="TSPL/20-21/6279"/>
    <d v="2021-03-30T00:00:00"/>
    <s v="Avenue Supermarts Ltd"/>
    <s v="CR4000 8 Notes"/>
    <s v="Posiflex"/>
    <n v="1"/>
    <s v="Banglaore"/>
    <x v="4"/>
    <n v="4250"/>
    <s v="EndCustomer"/>
    <s v="Retail"/>
  </r>
  <r>
    <s v="TSPL/20-21/6280"/>
    <d v="2021-03-30T00:00:00"/>
    <s v="Avenue Supermarts Ltd"/>
    <s v="CR4000 8 Notes"/>
    <s v="Posiflex"/>
    <n v="1"/>
    <s v="Mumbai"/>
    <x v="4"/>
    <n v="4250"/>
    <s v="EndCustomer"/>
    <s v="Retail"/>
  </r>
  <r>
    <s v="TSPL/20-21/6281"/>
    <d v="2021-03-30T00:00:00"/>
    <s v="Avenue Supermarts Ltd"/>
    <s v="CR4000 8 Notes"/>
    <s v="Posiflex"/>
    <n v="1"/>
    <s v="Mumbai"/>
    <x v="4"/>
    <n v="4250"/>
    <s v="EndCustomer"/>
    <s v="Retail"/>
  </r>
  <r>
    <s v="TSPL/20-21/6289"/>
    <d v="2021-03-30T00:00:00"/>
    <s v="Avenue Supermarts Ltd"/>
    <s v="CR4000 8 Notes"/>
    <s v="Posiflex"/>
    <n v="1"/>
    <s v="Banglaore"/>
    <x v="4"/>
    <n v="4250"/>
    <s v="EndCustomer"/>
    <s v="Retail"/>
  </r>
  <r>
    <s v="TSPL/20-21/6295"/>
    <d v="2021-03-30T00:00:00"/>
    <s v="Infocom System"/>
    <s v="RP326"/>
    <s v="Rugtek"/>
    <n v="2"/>
    <s v="Nashik"/>
    <x v="0"/>
    <n v="8500"/>
    <s v="NVAR"/>
    <s v="Retail"/>
  </r>
  <r>
    <s v="TSPL/20-21/6310"/>
    <d v="2021-03-30T00:00:00"/>
    <s v="Avenue Supermarts Ltd"/>
    <s v="PS-3316E+ (128GB SSD,4 GB)"/>
    <s v="Posiflex"/>
    <n v="1"/>
    <s v="Powai"/>
    <x v="4"/>
    <n v="37400"/>
    <s v="EndCustomer"/>
    <s v="Retail"/>
  </r>
  <r>
    <s v="TSPL/20-21/6320"/>
    <d v="2021-03-31T00:00:00"/>
    <s v="Softlink Systems"/>
    <s v="RP326"/>
    <s v="Rugtek"/>
    <n v="6"/>
    <s v="Mumbai"/>
    <x v="2"/>
    <n v="25500"/>
    <s v="NVAR"/>
    <s v="Retail"/>
  </r>
  <r>
    <s v="TSPL/20-21/6330"/>
    <d v="2021-03-31T00:00:00"/>
    <s v="Vellvette Lifestyle Pvt Ltd"/>
    <s v="PS-3316E+ (128GB SSD)"/>
    <s v="Posiflex"/>
    <n v="1"/>
    <s v="Mumbai"/>
    <x v="3"/>
    <n v="37400"/>
    <s v="EndCustomer"/>
    <s v="Retail"/>
  </r>
  <r>
    <s v="TSPL/20-21/6330"/>
    <d v="2021-03-31T00:00:00"/>
    <s v="Vellvette Lifestyle Pvt Ltd"/>
    <s v="RP326"/>
    <s v="Rugtek"/>
    <n v="1"/>
    <s v="Mumbai"/>
    <x v="2"/>
    <n v="4250"/>
    <s v="EndCustomer"/>
    <s v="Retail"/>
  </r>
  <r>
    <s v="TSPL/20-21/6330"/>
    <d v="2021-03-31T00:00:00"/>
    <s v="Vellvette Lifestyle Pvt Ltd"/>
    <s v="CR410 B"/>
    <s v="Rugtek"/>
    <n v="1"/>
    <s v="Mumbai"/>
    <x v="2"/>
    <n v="2150"/>
    <s v="EndCustomer"/>
    <s v="Retail"/>
  </r>
  <r>
    <s v="TSPL/20-21/6330"/>
    <d v="2021-03-31T00:00:00"/>
    <s v="Vellvette Lifestyle Pvt Ltd"/>
    <s v="PS-3316E+ (128GB SSD)"/>
    <s v="Posiflex"/>
    <n v="1"/>
    <s v="Mumbai"/>
    <x v="3"/>
    <n v="37400"/>
    <s v="EndCustomer"/>
    <s v="Retail"/>
  </r>
  <r>
    <s v="TSPL/20-21/6330"/>
    <d v="2021-03-31T00:00:00"/>
    <s v="Vellvette Lifestyle Pvt Ltd"/>
    <s v="RP326"/>
    <s v="Rugtek"/>
    <n v="1"/>
    <s v="Mumbai"/>
    <x v="2"/>
    <n v="4250"/>
    <s v="EndCustomer"/>
    <s v="Retail"/>
  </r>
  <r>
    <s v="TSPL/20-21/6330"/>
    <d v="2021-03-31T00:00:00"/>
    <s v="Vellvette Lifestyle Pvt Ltd"/>
    <s v="CR410 B"/>
    <s v="Rugtek"/>
    <n v="1"/>
    <s v="Mumbai"/>
    <x v="2"/>
    <n v="2150"/>
    <s v="EndCustomer"/>
    <s v="Retail"/>
  </r>
  <r>
    <s v="TSPL/20-21/6330"/>
    <d v="2021-03-31T00:00:00"/>
    <s v="Vellvette Lifestyle Pvt Ltd"/>
    <s v="CR4000 8 Notes"/>
    <s v="Posiflex"/>
    <n v="1"/>
    <s v="Banglaore"/>
    <x v="3"/>
    <n v="4250"/>
    <s v="EndCustomer"/>
    <s v="Retail"/>
  </r>
  <r>
    <s v="TSPL/20-21/6330"/>
    <d v="2021-03-31T00:00:00"/>
    <s v="Vellvette Lifestyle Pvt Ltd"/>
    <s v="CR4000 8 Notes"/>
    <s v="Posiflex"/>
    <n v="1"/>
    <s v="Vijaywada"/>
    <x v="3"/>
    <n v="4250"/>
    <s v="EndCustomer"/>
    <s v="Retail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">
  <r>
    <s v="MHMU2021TI00576"/>
    <d v="2021-02-01T00:00:00"/>
    <s v="Chhotumaharaj Food &amp; Hospitality Private Limited"/>
    <s v="RP326"/>
    <s v="Rugtek"/>
    <n v="5"/>
    <s v="Mumbai"/>
    <x v="0"/>
    <n v="22375"/>
    <s v="EndCustomer"/>
    <s v="Retail"/>
  </r>
  <r>
    <s v="MHMU2021TI00577"/>
    <d v="2021-02-01T00:00:00"/>
    <s v="Retail Customer (Unregistered)"/>
    <s v="RP326"/>
    <s v="Rugtek"/>
    <n v="1"/>
    <s v="Mumbai"/>
    <x v="0"/>
    <n v="4475"/>
    <s v="EndCustomer"/>
    <s v="Retail"/>
  </r>
  <r>
    <s v="MHMU2021TI00578"/>
    <d v="2021-02-01T00:00:00"/>
    <s v="5Th Dimension"/>
    <s v="RP326"/>
    <s v="Rugtek"/>
    <n v="24"/>
    <s v="Pune"/>
    <x v="1"/>
    <n v="107400"/>
    <s v="NVAR"/>
    <s v="Retail"/>
  </r>
  <r>
    <s v="MHMU2021TI00579"/>
    <d v="2021-02-01T00:00:00"/>
    <s v="Ujwal Associates"/>
    <s v="RP326"/>
    <s v="Rugtek"/>
    <n v="16"/>
    <s v="Nagpur"/>
    <x v="1"/>
    <n v="71600"/>
    <s v="NVAR"/>
    <s v="Retail"/>
  </r>
  <r>
    <s v="MHMU2021TI00581"/>
    <d v="2021-02-01T00:00:00"/>
    <s v="Softroniczs Services"/>
    <s v="Ps-3316E-Plus,128Gb Ssd,4G"/>
    <s v="Posiflex"/>
    <n v="1"/>
    <s v="Mumbai"/>
    <x v="2"/>
    <n v="36600"/>
    <s v="NVAR"/>
    <s v="Retail"/>
  </r>
  <r>
    <s v="MHMU2021TI00582"/>
    <d v="2021-02-01T00:00:00"/>
    <s v="Brainpower Technologies Pvt Ltd"/>
    <s v="Posiflex SSD 128Gb"/>
    <s v="Posiflex"/>
    <n v="0"/>
    <s v="Mumbai"/>
    <x v="2"/>
    <n v="0"/>
    <s v="NVAR"/>
    <s v="Retail"/>
  </r>
  <r>
    <s v="MHMU2021TI00583"/>
    <d v="2021-02-02T00:00:00"/>
    <s v="Rushi Ventures Private Limited"/>
    <s v="RP80PUSE"/>
    <s v="Rugtek"/>
    <n v="1"/>
    <s v="Mumbai"/>
    <x v="0"/>
    <n v="6600"/>
    <s v="EndCustomer"/>
    <s v="Retail"/>
  </r>
  <r>
    <s v="MHMU2021TI00584"/>
    <d v="2021-02-02T00:00:00"/>
    <s v="Om computer Networks"/>
    <s v="RP80PUSE"/>
    <s v="Rugtek"/>
    <n v="1"/>
    <s v="Delhi"/>
    <x v="0"/>
    <n v="6600"/>
    <s v="NVAR"/>
    <s v="Retail"/>
  </r>
  <r>
    <s v="MHMU2021TI00585"/>
    <d v="2021-02-02T00:00:00"/>
    <s v="Navkar Corporation Limited"/>
    <s v="RP 76 -V R"/>
    <s v="Rugtek"/>
    <n v="2"/>
    <s v="Mumbai"/>
    <x v="0"/>
    <n v="25000"/>
    <s v="NVAR"/>
    <s v="Retail"/>
  </r>
  <r>
    <s v="MHMU2021TI00585"/>
    <d v="2021-02-02T00:00:00"/>
    <s v="Navkar Corporation Limited"/>
    <s v="RP80PUSE"/>
    <s v="Rugtek"/>
    <n v="3"/>
    <s v="Mumbai"/>
    <x v="0"/>
    <n v="19800"/>
    <s v="NVAR"/>
    <s v="Retail"/>
  </r>
  <r>
    <s v="MHMU2021TI00586"/>
    <d v="2021-02-02T00:00:00"/>
    <s v="Sattari Urban Cooperative Credit Society Ltd"/>
    <s v="BP-02"/>
    <s v="Rugtek"/>
    <n v="10"/>
    <s v="Goa"/>
    <x v="1"/>
    <n v="35000"/>
    <s v="EndCustomer"/>
    <s v="Retail"/>
  </r>
  <r>
    <s v="MHMU2021TI00587"/>
    <d v="2021-02-02T00:00:00"/>
    <s v="Rushi Ventures Private Limited"/>
    <s v="CR410B"/>
    <s v="Rugtek"/>
    <n v="1"/>
    <s v="Mumbai"/>
    <x v="0"/>
    <n v="2250"/>
    <s v="EndCustomer"/>
    <s v="Retail"/>
  </r>
  <r>
    <s v="MHMU2021TI00588"/>
    <d v="2021-02-02T00:00:00"/>
    <s v="Jai Shree Ganesh Enterprises"/>
    <s v="RP80PUSE"/>
    <s v="Rugtek"/>
    <n v="5"/>
    <s v="Thane"/>
    <x v="0"/>
    <n v="33000"/>
    <s v="EndCustomer"/>
    <s v="Retail"/>
  </r>
  <r>
    <s v="MHMU2021TI00588"/>
    <d v="2021-02-02T00:00:00"/>
    <s v="Jai Shree Ganesh Enterprises"/>
    <s v="Ls3000 R 1D"/>
    <s v="Rugtek"/>
    <n v="3"/>
    <s v="Thane"/>
    <x v="0"/>
    <n v="3750"/>
    <s v="EndCustomer"/>
    <s v="Retail"/>
  </r>
  <r>
    <s v="MHMU2021TI00589"/>
    <d v="2021-02-03T00:00:00"/>
    <s v="Navkar Corporation Limited"/>
    <s v="Extended Warranty RP80  2nd &amp; 3rd Year"/>
    <s v="Rugtek"/>
    <n v="3"/>
    <s v="Mumbai"/>
    <x v="0"/>
    <n v="2250"/>
    <s v="NVAR"/>
    <s v="Retail"/>
  </r>
  <r>
    <s v="MHMU2021TI00589"/>
    <d v="2021-02-03T00:00:00"/>
    <s v="Navkar Corporation Limited"/>
    <s v="Extended Warranty  RP76V - R / R,WIFI) 2nd &amp; 3rd Year"/>
    <s v="Rugtek"/>
    <n v="2"/>
    <s v="Mumbai"/>
    <x v="0"/>
    <n v="4000"/>
    <s v="NVAR"/>
    <s v="Retail"/>
  </r>
  <r>
    <s v="MHMU2021TI00590"/>
    <d v="2021-02-03T00:00:00"/>
    <s v="Pos - Desk Technologies"/>
    <s v="RP326"/>
    <s v="Rugtek"/>
    <n v="4"/>
    <s v="Pune"/>
    <x v="1"/>
    <n v="17900"/>
    <s v="NVAR"/>
    <s v="Retail"/>
  </r>
  <r>
    <s v="MHMU2021TI00590"/>
    <d v="2021-02-03T00:00:00"/>
    <s v="Pos - Desk Technologies"/>
    <s v="CR410B"/>
    <s v="Rugtek"/>
    <n v="2"/>
    <s v="Pune"/>
    <x v="1"/>
    <n v="4500"/>
    <s v="NVAR"/>
    <s v="Retail"/>
  </r>
  <r>
    <s v="MHMU2021TI00591"/>
    <d v="2021-02-04T00:00:00"/>
    <s v="Attrib Solution"/>
    <s v="Ps-3316E-Plus,128Gb Ssd,4G "/>
    <s v="Posiflex"/>
    <n v="1"/>
    <s v="Pune"/>
    <x v="3"/>
    <n v="36600"/>
    <s v="NVAR"/>
    <s v="Retail"/>
  </r>
  <r>
    <s v="MHMU2021TI00592"/>
    <d v="2021-02-04T00:00:00"/>
    <s v="Tractransact Infosys"/>
    <s v="PS-3316E-PLUS128 With 8 GB"/>
    <s v="Posiflex"/>
    <n v="1"/>
    <s v="Delhi"/>
    <x v="4"/>
    <n v="38900"/>
    <s v="NVAR"/>
    <s v="Retail"/>
  </r>
  <r>
    <s v="MHMU2021TI00592"/>
    <d v="2021-02-04T00:00:00"/>
    <s v="Tractransact Infosys"/>
    <s v="CR410B"/>
    <s v="Rugtek"/>
    <n v="1"/>
    <s v="Delhi"/>
    <x v="5"/>
    <n v="2250"/>
    <s v="NVAR"/>
    <s v="Retail"/>
  </r>
  <r>
    <s v="MHMU2021TI00593"/>
    <d v="2021-02-05T00:00:00"/>
    <s v="Anita Mahavir Champawat"/>
    <s v="CR410B"/>
    <s v="Rugtek"/>
    <n v="3"/>
    <s v="Mumbai"/>
    <x v="0"/>
    <n v="6750"/>
    <s v="EndCustomer"/>
    <s v="Retail"/>
  </r>
  <r>
    <s v="MHMU2021TI00594"/>
    <d v="2021-02-05T00:00:00"/>
    <s v="Samarth Infotech"/>
    <s v="RP326"/>
    <s v="Rugtek"/>
    <n v="5"/>
    <s v="Kundal"/>
    <x v="1"/>
    <n v="22375"/>
    <s v="NVAR"/>
    <s v="Retail"/>
  </r>
  <r>
    <s v="MHMU2021TI00596"/>
    <d v="2021-02-05T00:00:00"/>
    <s v="Am Retail &amp; Technology"/>
    <s v="RP326"/>
    <s v="Rugtek"/>
    <n v="3"/>
    <s v="Pune"/>
    <x v="1"/>
    <n v="13425"/>
    <s v="NVAR"/>
    <s v="Retail"/>
  </r>
  <r>
    <s v="MHMU2021TI00598"/>
    <d v="2021-02-05T00:00:00"/>
    <s v="Tractransact Infosys"/>
    <s v="RP326"/>
    <s v="Rugtek"/>
    <n v="1"/>
    <s v="Delhi"/>
    <x v="5"/>
    <n v="4475"/>
    <s v="NVAR"/>
    <s v="Retail"/>
  </r>
  <r>
    <s v="MHMU2021TI00599"/>
    <d v="2021-02-05T00:00:00"/>
    <s v="Brainpower Technologies Pvt Ltd"/>
    <s v="CR410B"/>
    <s v="Rugtek"/>
    <n v="5"/>
    <s v="Mumbai"/>
    <x v="0"/>
    <n v="11250"/>
    <s v="NVAR"/>
    <s v="Retail"/>
  </r>
  <r>
    <s v="MHMU2021TI00600"/>
    <d v="2021-02-05T00:00:00"/>
    <s v="Dynamic Solutions"/>
    <s v="Mr-2106U-3"/>
    <s v="Posiflex"/>
    <n v="1"/>
    <s v="Mumbai"/>
    <x v="2"/>
    <n v="2700"/>
    <s v="NVAR"/>
    <s v="Retail"/>
  </r>
  <r>
    <s v="MHMU2021TI00601"/>
    <d v="2021-02-08T00:00:00"/>
    <s v="Soft Track Solution"/>
    <s v="CR410B"/>
    <s v="Rugtek"/>
    <n v="1"/>
    <s v="Mumbai"/>
    <x v="0"/>
    <n v="2250"/>
    <s v="NVAR"/>
    <s v="Retail"/>
  </r>
  <r>
    <s v="MHMU2021TI00602"/>
    <d v="2021-02-08T00:00:00"/>
    <s v="Soft Track Solution"/>
    <s v="CR410B"/>
    <s v="Rugtek"/>
    <n v="5"/>
    <s v="Mumbai"/>
    <x v="0"/>
    <n v="11250"/>
    <s v="NVAR"/>
    <s v="Retail"/>
  </r>
  <r>
    <s v="MHMU2021TI00603"/>
    <d v="2021-02-08T00:00:00"/>
    <s v="Mkart Techno"/>
    <s v="RP326"/>
    <s v="Rugtek"/>
    <n v="1"/>
    <s v="Gao"/>
    <x v="1"/>
    <n v="4475"/>
    <s v="NVAR"/>
    <s v="Retail"/>
  </r>
  <r>
    <s v="MHMU2021TI00604"/>
    <d v="2021-02-08T00:00:00"/>
    <s v="Salesups Technologies"/>
    <s v="CR410B"/>
    <s v="Rugtek"/>
    <n v="2"/>
    <s v="Pune"/>
    <x v="1"/>
    <n v="4500"/>
    <s v="NVAR"/>
    <s v="Retail"/>
  </r>
  <r>
    <s v="MHMU2021TI00605"/>
    <d v="2021-02-08T00:00:00"/>
    <s v="Salesups Technologies"/>
    <s v="RP326"/>
    <s v="Rugtek"/>
    <n v="6"/>
    <s v="Pune"/>
    <x v="1"/>
    <n v="26850"/>
    <s v="NVAR"/>
    <s v="Retail"/>
  </r>
  <r>
    <s v="MHMU2021TI00605"/>
    <d v="2021-02-08T00:00:00"/>
    <s v="Salesups Technologies"/>
    <s v="Ls3000 R 1D"/>
    <s v="Rugtek"/>
    <n v="3"/>
    <s v="Pune"/>
    <x v="1"/>
    <n v="3750"/>
    <s v="NVAR"/>
    <s v="Retail"/>
  </r>
  <r>
    <s v="MHMU2021TI00606"/>
    <d v="2021-02-08T00:00:00"/>
    <s v="Am Retail &amp; Technology"/>
    <s v="RP326"/>
    <s v="Rugtek"/>
    <n v="1"/>
    <s v="Pune"/>
    <x v="1"/>
    <n v="4475"/>
    <s v="NVAR"/>
    <s v="Retail"/>
  </r>
  <r>
    <s v="MHMU2021TI00607"/>
    <d v="2021-02-08T00:00:00"/>
    <s v="R Tech Enterprises"/>
    <s v="RP326"/>
    <s v="Rugtek"/>
    <n v="2"/>
    <s v="Pune"/>
    <x v="1"/>
    <n v="8950"/>
    <s v="NVAR"/>
    <s v="Retail"/>
  </r>
  <r>
    <s v="MHMU2021TI00608"/>
    <d v="2021-02-08T00:00:00"/>
    <s v="Retail Customer (Unregistered)"/>
    <s v="Ls3000 R 1D"/>
    <s v="Rugtek"/>
    <n v="1"/>
    <s v="Mumbai"/>
    <x v="0"/>
    <n v="1250"/>
    <s v="NVAR"/>
    <s v="Retail"/>
  </r>
  <r>
    <s v="MHMU2021TI00609"/>
    <d v="2021-02-09T00:00:00"/>
    <s v="Semnox Solutions Pvt Ltd-Dr"/>
    <s v="Ps-3316E-Plus/64Gb Ssd/4G Ddr3L With 128 Gb Ssd"/>
    <s v="Posiflex"/>
    <n v="10"/>
    <s v="Mangalore"/>
    <x v="6"/>
    <n v="366000"/>
    <s v="EndCustomer"/>
    <s v="Retail"/>
  </r>
  <r>
    <s v="MHMU2021TI00609"/>
    <d v="2021-02-09T00:00:00"/>
    <s v="Semnox Solutions Pvt Ltd-Dr"/>
    <s v="Win 10 Iot (El)"/>
    <s v="Posiflex"/>
    <n v="10"/>
    <s v="Mangalore"/>
    <x v="6"/>
    <n v="35000"/>
    <s v="EndCustomer"/>
    <s v="Retail"/>
  </r>
  <r>
    <s v="MHMU2021TI00609"/>
    <d v="2021-02-09T00:00:00"/>
    <s v="Semnox Solutions Pvt Ltd-Dr"/>
    <s v="RP80PUSE"/>
    <s v="Rugtek"/>
    <n v="10"/>
    <s v="Mangalore"/>
    <x v="7"/>
    <n v="66000"/>
    <s v="EndCustomer"/>
    <s v="Retail"/>
  </r>
  <r>
    <s v="MHMU2021TI00609"/>
    <d v="2021-02-09T00:00:00"/>
    <s v="Semnox Solutions Pvt Ltd-Dr"/>
    <s v="Posiflex SSD 128Gb"/>
    <s v="Posiflex"/>
    <n v="10"/>
    <s v="Mangalore"/>
    <x v="6"/>
    <n v="0"/>
    <s v="EndCustomer"/>
    <s v="Retail"/>
  </r>
  <r>
    <s v="MHMU2021TI00610"/>
    <d v="2021-02-09T00:00:00"/>
    <s v="Semnox Solutions Pvt Ltd-Dr"/>
    <s v="CR410B"/>
    <s v="Rugtek"/>
    <n v="10"/>
    <s v="Mangalore"/>
    <x v="7"/>
    <n v="22500"/>
    <s v="EndCustomer"/>
    <s v="Retail"/>
  </r>
  <r>
    <s v="MHMU2021TI00610"/>
    <d v="2021-02-09T00:00:00"/>
    <s v="Semnox Solutions Pvt Ltd-Dr"/>
    <s v="PD­360UE­B 2 "/>
    <s v="Posiflex"/>
    <n v="10"/>
    <s v="Mangalore"/>
    <x v="6"/>
    <n v="32500"/>
    <s v="EndCustomer"/>
    <s v="Retail"/>
  </r>
  <r>
    <s v="MHMU2021TI00612"/>
    <d v="2021-02-09T00:00:00"/>
    <s v="Dynamic Solutions"/>
    <s v="Ps-3316E-Plus/64Gb Ssd/4G Ddr3L"/>
    <s v="Posiflex"/>
    <n v="1"/>
    <s v="Mumbai"/>
    <x v="2"/>
    <n v="35900"/>
    <s v="NVAR"/>
    <s v="Retail"/>
  </r>
  <r>
    <s v="MHMU2021TI00614"/>
    <d v="2021-02-10T00:00:00"/>
    <s v="Aegis Infoware Private Limited"/>
    <s v="Lm-E161 Lcd"/>
    <s v="Posiflex"/>
    <n v="4"/>
    <s v="Mumbai"/>
    <x v="8"/>
    <n v="0"/>
    <s v="RBP"/>
    <s v="Old Partner"/>
  </r>
  <r>
    <s v="MHMU2021TI00616"/>
    <d v="2021-02-10T00:00:00"/>
    <s v="Pos - Desk Technologies"/>
    <s v="RP326"/>
    <s v="Rugtek"/>
    <n v="1"/>
    <s v="Pune"/>
    <x v="1"/>
    <n v="4475"/>
    <s v="NVAR"/>
    <s v="Retail"/>
  </r>
  <r>
    <s v="MHMU2021TI00618"/>
    <d v="2021-02-10T00:00:00"/>
    <s v="Turbonet Systems Pvt Ltd"/>
    <s v="RP326"/>
    <s v="Rugtek"/>
    <n v="4"/>
    <s v="Mumbai"/>
    <x v="8"/>
    <n v="0"/>
    <s v="RBP"/>
    <s v="Old Partner"/>
  </r>
  <r>
    <s v="MHMU2021TI00619"/>
    <d v="2021-02-10T00:00:00"/>
    <s v="Neo Planet System"/>
    <s v="Ps-3316E-Plus/64Gb Ssd/4G Ddr3L"/>
    <s v="Posiflex"/>
    <n v="2"/>
    <s v="Mumbai"/>
    <x v="2"/>
    <n v="71800"/>
    <s v="NVAR"/>
    <s v="Retail"/>
  </r>
  <r>
    <s v="MHMU2021TI00622"/>
    <d v="2021-02-10T00:00:00"/>
    <s v="ANI Technologies Private Limited"/>
    <s v="Hs-2414A-3A"/>
    <s v="Posiflex"/>
    <n v="22"/>
    <s v="Mumbai"/>
    <x v="2"/>
    <n v="748000"/>
    <s v="NVAR"/>
    <s v="Retail"/>
  </r>
  <r>
    <s v="MHMU2021TI00623"/>
    <d v="2021-02-11T00:00:00"/>
    <s v="Novelty Computech"/>
    <s v="Pp8800U-B"/>
    <s v="Posiflex"/>
    <n v="1"/>
    <s v="Mumbai"/>
    <x v="2"/>
    <n v="9000"/>
    <s v="NVAR"/>
    <s v="Retail"/>
  </r>
  <r>
    <s v="MHMU2021TI00624"/>
    <d v="2021-02-11T00:00:00"/>
    <s v="Den Mart"/>
    <s v="CR410B"/>
    <s v="Rugtek"/>
    <n v="2"/>
    <s v="Mumbai"/>
    <x v="0"/>
    <n v="4500"/>
    <s v="EndCustomer"/>
    <s v="Retail"/>
  </r>
  <r>
    <s v="MHMU2021TI00626"/>
    <d v="2021-02-11T00:00:00"/>
    <s v="Prabhakar Tea House"/>
    <s v="RP80Usb"/>
    <s v="Rugtek"/>
    <n v="1"/>
    <s v="Pune"/>
    <x v="1"/>
    <n v="6600"/>
    <s v="EndCustomer"/>
    <s v="Retail"/>
  </r>
  <r>
    <s v="MHMU2021TI00627"/>
    <d v="2021-02-11T00:00:00"/>
    <s v="Three Dots Realty"/>
    <s v="Ps-3316E-Plus/64Gb Ssd/4G Ddr3L"/>
    <s v="Posiflex"/>
    <n v="1"/>
    <s v="Mumbai"/>
    <x v="2"/>
    <n v="35900"/>
    <s v="EndCustomer"/>
    <s v="Retail"/>
  </r>
  <r>
    <s v="MHMU2021TI00627"/>
    <d v="2021-02-11T00:00:00"/>
    <s v="Three Dots Realty"/>
    <s v="Pp8800U-B"/>
    <s v="Posiflex"/>
    <n v="1"/>
    <s v="Mumbai"/>
    <x v="2"/>
    <n v="9000"/>
    <s v="EndCustomer"/>
    <s v="Retail"/>
  </r>
  <r>
    <s v="MHMU2021TI00627"/>
    <d v="2021-02-11T00:00:00"/>
    <s v="Three Dots Realty"/>
    <s v="CR410B"/>
    <s v="Rugtek"/>
    <n v="1"/>
    <s v="Mumbai"/>
    <x v="0"/>
    <n v="2250"/>
    <s v="EndCustomer"/>
    <s v="Retail"/>
  </r>
  <r>
    <s v="MHMU2021TI00628"/>
    <d v="2021-02-11T00:00:00"/>
    <s v="Innovative Solutions"/>
    <s v="Ps-3316E-Plus/64Gb Ssd/4G Ddr3L"/>
    <s v="Posiflex"/>
    <n v="3"/>
    <s v="Gujrat"/>
    <x v="9"/>
    <n v="107700"/>
    <s v="PVAR"/>
    <s v="Old Partner"/>
  </r>
  <r>
    <s v="MHMU2021TI00629"/>
    <d v="2021-02-12T00:00:00"/>
    <s v="Manan Computers"/>
    <s v="Extended Warranty on Posiflex RP80  2nd &amp; 3rd Year"/>
    <s v="Rugtek"/>
    <n v="5"/>
    <s v="Mumbai"/>
    <x v="0"/>
    <n v="3750"/>
    <s v="NVAR"/>
    <s v="Retail"/>
  </r>
  <r>
    <s v="MHMU2021TI00630"/>
    <d v="2021-02-12T00:00:00"/>
    <s v="Burhani Computers"/>
    <s v="Pd-350Ue-B"/>
    <s v="Posiflex"/>
    <n v="2"/>
    <s v="Mumbai"/>
    <x v="2"/>
    <n v="6500"/>
    <s v="NVAR"/>
    <s v="Retail"/>
  </r>
  <r>
    <s v="MHMU2021TI00630"/>
    <d v="2021-02-12T00:00:00"/>
    <s v="Burhani Computers"/>
    <s v="Long Pole Pd-350 Series"/>
    <s v="Posiflex"/>
    <n v="2"/>
    <s v="Mumbai"/>
    <x v="2"/>
    <n v="972"/>
    <s v="NVAR"/>
    <s v="Retail"/>
  </r>
  <r>
    <s v="MHMU2021TI00631"/>
    <d v="2021-02-12T00:00:00"/>
    <s v="Pos Technology"/>
    <s v="RP326"/>
    <s v="Rugtek"/>
    <n v="1"/>
    <s v="Mumbai"/>
    <x v="0"/>
    <n v="4475"/>
    <s v="NVAR"/>
    <s v="Retail"/>
  </r>
  <r>
    <s v="MHMU2021TI00632"/>
    <d v="2021-02-12T00:00:00"/>
    <s v="Maiz Hospitality Private Limited"/>
    <s v="Tx5000 Dual Core Processor -2.7G(3M Cache), 4G Ram, 128Bgb Ssd"/>
    <s v="Posiflex"/>
    <n v="1"/>
    <s v="Mumbai"/>
    <x v="2"/>
    <n v="27250"/>
    <s v="EndCustomer"/>
    <s v="Retail"/>
  </r>
  <r>
    <s v="MHMU2021TI00632"/>
    <d v="2021-02-12T00:00:00"/>
    <s v="Maiz Hospitality Private Limited"/>
    <s v="Lm-E161 Lcd"/>
    <s v="Posiflex"/>
    <n v="1"/>
    <s v="Mumbai"/>
    <x v="2"/>
    <n v="0"/>
    <s v="EndCustomer"/>
    <s v="Retail"/>
  </r>
  <r>
    <s v="MHMU2021TI00633"/>
    <d v="2021-02-12T00:00:00"/>
    <s v="Turbonet Systems Pvt Ltd"/>
    <s v="RP326"/>
    <s v="Rugtek"/>
    <n v="1"/>
    <s v="Mumbai"/>
    <x v="8"/>
    <n v="0"/>
    <s v="RBP"/>
    <s v="Old Partner"/>
  </r>
  <r>
    <s v="MHMU2021TI00635"/>
    <d v="2021-02-12T00:00:00"/>
    <s v="Equinox India Enterprises"/>
    <s v="Ps-3316E-Plus/64Gb Ssd/4G"/>
    <s v="Posiflex"/>
    <n v="2"/>
    <s v="Goa"/>
    <x v="8"/>
    <n v="0"/>
    <s v="PVAR+"/>
    <s v="Old Partner"/>
  </r>
  <r>
    <s v="MHMU2021TI00635"/>
    <d v="2021-02-12T00:00:00"/>
    <s v="Equinox India Enterprises"/>
    <s v="Posiflex SSD 128Gb"/>
    <s v="Posiflex"/>
    <n v="2"/>
    <s v="Goa"/>
    <x v="8"/>
    <n v="0"/>
    <s v="PVAR+"/>
    <s v="Old Partner"/>
  </r>
  <r>
    <s v="MHMU2021TI00637"/>
    <d v="2021-02-13T00:00:00"/>
    <s v="Nahata Datacom Global Corp"/>
    <s v="CD-3200BT"/>
    <s v="Rugtek"/>
    <n v="10"/>
    <s v="Mumbai"/>
    <x v="0"/>
    <n v="42000"/>
    <s v="NVAR"/>
    <s v="Retail"/>
  </r>
  <r>
    <s v="MHMU2021TI00639"/>
    <d v="2021-02-13T00:00:00"/>
    <s v="Yogisattva"/>
    <s v="Rp80 Usb"/>
    <s v="Rugtek"/>
    <n v="2"/>
    <s v="Mumbai"/>
    <x v="0"/>
    <n v="10900"/>
    <s v="EndCustomer"/>
    <s v="Retail"/>
  </r>
  <r>
    <s v="MHMU2021TI00640"/>
    <d v="2021-02-13T00:00:00"/>
    <s v="Pinako India"/>
    <s v="RP326"/>
    <s v="Rugtek"/>
    <n v="5"/>
    <s v="Pune"/>
    <x v="1"/>
    <n v="22375"/>
    <s v="NVAR"/>
    <s v="Retail"/>
  </r>
  <r>
    <s v="MHMU2021TI00641"/>
    <d v="2021-02-13T00:00:00"/>
    <s v="Waretwar Industries"/>
    <s v="Mr-2106U-3"/>
    <s v="Posiflex"/>
    <n v="3"/>
    <s v="Raipur"/>
    <x v="2"/>
    <n v="8100"/>
    <s v="EndCustomer"/>
    <s v="Retail"/>
  </r>
  <r>
    <s v="MHMU2021TI00642"/>
    <d v="2021-02-15T00:00:00"/>
    <s v="Attrib Solution"/>
    <s v="Ps-3316E-Plus/64Gb Ssd/4G Ddr3L"/>
    <s v="Posiflex"/>
    <n v="1"/>
    <s v="Pune"/>
    <x v="3"/>
    <n v="35900"/>
    <s v="NVAR"/>
    <s v="Retail"/>
  </r>
  <r>
    <s v="MHMU2021TI00644"/>
    <d v="2021-02-15T00:00:00"/>
    <s v="Pos Technology"/>
    <s v="Ls3000 R 1D"/>
    <s v="Rugtek"/>
    <n v="1"/>
    <s v="Pune"/>
    <x v="1"/>
    <n v="1250"/>
    <s v="NVAR"/>
    <s v="Retail"/>
  </r>
  <r>
    <s v="MHMU2021TI00645"/>
    <d v="2021-02-15T00:00:00"/>
    <s v="Salesups Technologies"/>
    <s v="Rp80 Usb"/>
    <s v="Rugtek"/>
    <n v="1"/>
    <s v="Pune"/>
    <x v="1"/>
    <n v="5450"/>
    <s v="NVAR"/>
    <s v="Retail"/>
  </r>
  <r>
    <s v="MHMU2021TI00646"/>
    <d v="2021-02-15T00:00:00"/>
    <s v="Jai Shree Ganesh Enterprises"/>
    <s v="RP80PUSE"/>
    <s v="Rugtek"/>
    <n v="1"/>
    <s v="Pune"/>
    <x v="1"/>
    <n v="6600"/>
    <s v="EndCustomer"/>
    <s v="Retail"/>
  </r>
  <r>
    <s v="MHMU2021TI00646"/>
    <d v="2021-02-15T00:00:00"/>
    <s v="Jai Shree Ganesh Enterprises"/>
    <s v="Ls3000 R 1D"/>
    <s v="Rugtek"/>
    <n v="3"/>
    <s v="Pune"/>
    <x v="1"/>
    <n v="3750"/>
    <s v="EndCustomer"/>
    <s v="Retail"/>
  </r>
  <r>
    <s v="MHMU2021TI00648"/>
    <d v="2021-02-16T00:00:00"/>
    <s v="Punjab Sind Dairy Products Pvt Ltd"/>
    <s v="Ps-3316E-Plus/64Gb Ssd/4G Ddr3L"/>
    <s v="Posiflex"/>
    <n v="1"/>
    <s v="Mumbai"/>
    <x v="2"/>
    <n v="35900"/>
    <s v="EndCustomer"/>
    <s v="Retail"/>
  </r>
  <r>
    <s v="MHMU2021TI00648"/>
    <d v="2021-02-16T00:00:00"/>
    <s v="Punjab Sind Dairy Products Pvt Ltd"/>
    <s v="Pp8800U-B"/>
    <s v="Posiflex"/>
    <n v="1"/>
    <s v="Mumbai"/>
    <x v="2"/>
    <n v="9000"/>
    <s v="EndCustomer"/>
    <s v="Retail"/>
  </r>
  <r>
    <s v="MHMU2021TI00649"/>
    <d v="2021-02-18T00:00:00"/>
    <s v="Tractransact Infosys"/>
    <s v="Ps-3316E-Plus/64Gb Ssd/4G Ddr3L"/>
    <s v="Posiflex"/>
    <n v="1"/>
    <s v="New Delhi"/>
    <x v="4"/>
    <n v="35900"/>
    <s v="NVAR"/>
    <s v="Retail"/>
  </r>
  <r>
    <s v="MHMU2021TI00650"/>
    <d v="2021-02-18T00:00:00"/>
    <s v="Dynamic Solutions"/>
    <s v="Ps-3316E-Plus/64Gb Ssd/4G Ddr3L"/>
    <s v="Posiflex"/>
    <n v="1"/>
    <s v="Mumbai"/>
    <x v="2"/>
    <n v="35900"/>
    <s v="NVAR"/>
    <s v="Retail"/>
  </r>
  <r>
    <s v="MHMU2021TI00651"/>
    <d v="2021-02-18T00:00:00"/>
    <s v="Jai Shree Ganesh Enterprises"/>
    <s v="RP326"/>
    <s v="Rugtek"/>
    <n v="2"/>
    <s v="Thane"/>
    <x v="0"/>
    <n v="8950"/>
    <s v="EndCustomer"/>
    <s v="Retail"/>
  </r>
  <r>
    <s v="MHMU2021TI00652"/>
    <d v="2021-02-18T00:00:00"/>
    <s v="Esem Infotech Private Limited"/>
    <s v="Ps-3316E-Plus/64Gb Ssd/4G Ddr3L"/>
    <s v="Posiflex"/>
    <n v="6"/>
    <s v="Pune"/>
    <x v="3"/>
    <n v="215400"/>
    <s v="NVAR"/>
    <s v="Retail"/>
  </r>
  <r>
    <s v="MHMU2021TI00652"/>
    <d v="2021-02-18T00:00:00"/>
    <s v="Esem Infotech Private Limited"/>
    <s v="CR410B"/>
    <s v="Rugtek"/>
    <n v="6"/>
    <s v="Pune"/>
    <x v="1"/>
    <n v="13500"/>
    <s v="NVAR"/>
    <s v="Retail"/>
  </r>
  <r>
    <s v="MHMU2021TI00653"/>
    <d v="2021-02-19T00:00:00"/>
    <s v="Timezone Entertainment Pvt Ltd"/>
    <s v="Xt4015 Core I3"/>
    <s v="Posiflex"/>
    <n v="2"/>
    <s v="Mumbai"/>
    <x v="2"/>
    <n v="53700"/>
    <s v="EndCustomer"/>
    <s v="Retail"/>
  </r>
  <r>
    <s v="MHMU2021TI00653"/>
    <d v="2021-02-19T00:00:00"/>
    <s v="Timezone Entertainment Pvt Ltd"/>
    <s v="Sa-105Z-B"/>
    <s v="Posiflex"/>
    <n v="2"/>
    <s v="Mumbai"/>
    <x v="2"/>
    <n v="4500"/>
    <s v="EndCustomer"/>
    <s v="Retail"/>
  </r>
  <r>
    <s v="MHMU2021TI00653"/>
    <d v="2021-02-19T00:00:00"/>
    <s v="Timezone Entertainment Pvt Ltd"/>
    <s v="RP80PUSE"/>
    <s v="Rugtek"/>
    <n v="1"/>
    <s v="Mumbai"/>
    <x v="0"/>
    <n v="6600"/>
    <s v="EndCustomer"/>
    <s v="Retail"/>
  </r>
  <r>
    <s v="MHMU2021TI00653"/>
    <d v="2021-02-19T00:00:00"/>
    <s v="Timezone Entertainment Pvt Ltd"/>
    <s v="Lm-3210-B"/>
    <s v="Posiflex"/>
    <n v="1"/>
    <s v="Mumbai"/>
    <x v="2"/>
    <n v="9350"/>
    <s v="EndCustomer"/>
    <s v="Retail"/>
  </r>
  <r>
    <s v="MHMU2021TI00653"/>
    <d v="2021-02-19T00:00:00"/>
    <s v="Timezone Entertainment Pvt Ltd"/>
    <s v="Cd-3200Bt"/>
    <s v="Rugtek"/>
    <n v="3"/>
    <s v="Mumbai"/>
    <x v="0"/>
    <n v="12600"/>
    <s v="EndCustomer"/>
    <s v="Retail"/>
  </r>
  <r>
    <s v="MHMU2021TI00653"/>
    <d v="2021-02-19T00:00:00"/>
    <s v="Timezone Entertainment Pvt Ltd"/>
    <s v="Cr410B"/>
    <s v="Rugtek"/>
    <n v="2"/>
    <s v="Mumbai"/>
    <x v="0"/>
    <n v="4500"/>
    <s v="EndCustomer"/>
    <s v="Retail"/>
  </r>
  <r>
    <s v="MHMU2021TI00654"/>
    <d v="2021-02-19T00:00:00"/>
    <s v="SV ERP Solution"/>
    <s v="RP326"/>
    <s v="Rugtek"/>
    <n v="1"/>
    <s v="Nodia"/>
    <x v="5"/>
    <n v="4475"/>
    <s v="NVAR"/>
    <s v="Retail"/>
  </r>
  <r>
    <s v="MHMU2021TI00655"/>
    <d v="2021-02-19T00:00:00"/>
    <s v="Timezone Entertainment Pvt Ltd"/>
    <s v="Cd-3200Bt"/>
    <s v="Rugtek"/>
    <n v="2"/>
    <s v="Mumbai"/>
    <x v="0"/>
    <n v="8400"/>
    <s v="EndCustomer"/>
    <s v="Retail"/>
  </r>
  <r>
    <s v="MHMU2021TI00656"/>
    <d v="2021-02-19T00:00:00"/>
    <s v="Timezone Entertainment Pvt Ltd"/>
    <s v="Cd-3200Bt"/>
    <s v="Rugtek"/>
    <n v="1"/>
    <s v="Mumbai"/>
    <x v="0"/>
    <n v="4200"/>
    <s v="EndCustomer"/>
    <s v="Retail"/>
  </r>
  <r>
    <s v="MHMU2021TI00657"/>
    <d v="2021-02-19T00:00:00"/>
    <s v="Timezone Entertainment Pvt Ltd"/>
    <s v="Cd-3200Bt"/>
    <s v="Rugtek"/>
    <n v="1"/>
    <s v="Mumbai"/>
    <x v="0"/>
    <n v="4200"/>
    <s v="EndCustomer"/>
    <s v="Retail"/>
  </r>
  <r>
    <s v="MHMU2021TI00658"/>
    <d v="2021-02-19T00:00:00"/>
    <s v="Timezone Entertainment Pvt Ltd"/>
    <s v="Cd-3200Bt"/>
    <s v="Rugtek"/>
    <n v="1"/>
    <s v="Mumbai"/>
    <x v="0"/>
    <n v="4200"/>
    <s v="EndCustomer"/>
    <s v="Retail"/>
  </r>
  <r>
    <s v="MHMU2021TI00660"/>
    <d v="2021-02-20T00:00:00"/>
    <s v="Nahata Datacom Global Corp"/>
    <s v="Cd-3200Bt"/>
    <s v="Rugtek"/>
    <n v="2"/>
    <s v="Mumbai"/>
    <x v="0"/>
    <n v="8400"/>
    <s v="EndCustomer"/>
    <s v="Retail"/>
  </r>
  <r>
    <s v="MHMU2021TI00660"/>
    <d v="2021-02-20T00:00:00"/>
    <s v="Ramani Hotels Limited Ramee Guestline Hotel"/>
    <s v="Ps-3316E-Plus,128Gb Ssd,4G Ddr3L"/>
    <s v="Posiflex"/>
    <n v="4"/>
    <s v="Lucknow"/>
    <x v="2"/>
    <n v="146400"/>
    <s v="EndCustomer"/>
    <s v="Retail"/>
  </r>
  <r>
    <s v="MHMU2021TI00662"/>
    <d v="2021-02-22T00:00:00"/>
    <s v="Pos - Desk Technologies"/>
    <s v="RP326"/>
    <s v="Rugtek"/>
    <n v="2"/>
    <s v="Pune"/>
    <x v="1"/>
    <n v="8950"/>
    <s v="NVAR"/>
    <s v="Retail"/>
  </r>
  <r>
    <s v="MHMU2021TI00663"/>
    <d v="2021-02-22T00:00:00"/>
    <s v="Pinako India"/>
    <s v="RUGTEK RP-76 III"/>
    <s v="Rugtek"/>
    <n v="1"/>
    <s v="Pune"/>
    <x v="1"/>
    <n v="6000"/>
    <s v="NVAR"/>
    <s v="Retail"/>
  </r>
  <r>
    <s v="MHMU2021TI00664"/>
    <d v="2021-02-22T00:00:00"/>
    <s v="R.P.Trading Co."/>
    <s v="CR410B"/>
    <s v="Rugtek"/>
    <n v="1"/>
    <s v="Mumbai"/>
    <x v="0"/>
    <n v="2250"/>
    <s v="EndCustomer"/>
    <s v="Retail"/>
  </r>
  <r>
    <s v="MHMU2021TI00665"/>
    <d v="2021-02-22T00:00:00"/>
    <s v="5Th Dimension"/>
    <s v="RP326"/>
    <s v="Rugtek"/>
    <n v="60"/>
    <s v="Pune"/>
    <x v="1"/>
    <n v="268500"/>
    <s v="NVAR"/>
    <s v="Retail"/>
  </r>
  <r>
    <s v="MHMU2021TI00668"/>
    <d v="2021-02-22T00:00:00"/>
    <s v="Turbonet Systems Pvt Ltd"/>
    <s v="LM-3210-B"/>
    <s v="Posiflex"/>
    <n v="1"/>
    <s v="Pune"/>
    <x v="8"/>
    <n v="0"/>
    <s v="RBP"/>
    <s v="Old Partner"/>
  </r>
  <r>
    <s v="MHMU2021TI00669"/>
    <d v="2021-02-22T00:00:00"/>
    <s v="Jai Shree Ganesh Enterprises"/>
    <s v="RP80PUSE"/>
    <s v="Rugtek"/>
    <n v="5"/>
    <s v="Mumbai"/>
    <x v="0"/>
    <n v="33000"/>
    <s v="EndCustomer"/>
    <s v="Retail"/>
  </r>
  <r>
    <s v="MHMU2021TI00670"/>
    <d v="2021-02-23T00:00:00"/>
    <s v="Salesups Technologies"/>
    <s v="Xt4015 Core I3"/>
    <s v="Posiflex"/>
    <n v="2"/>
    <s v="Pune"/>
    <x v="3"/>
    <n v="107400"/>
    <s v="NVAR"/>
    <s v="Retail"/>
  </r>
  <r>
    <s v="MHMU2021TI00671"/>
    <d v="2021-02-24T00:00:00"/>
    <s v="Grab Deli"/>
    <s v="RP326"/>
    <s v="Rugtek"/>
    <n v="1"/>
    <s v="Mumbai"/>
    <x v="0"/>
    <n v="4475"/>
    <s v="EndCustomer"/>
    <s v="Retail"/>
  </r>
  <r>
    <s v="MHMU2021TI00671"/>
    <d v="2021-02-24T00:00:00"/>
    <s v="Grab Deli"/>
    <s v="CR410B"/>
    <s v="Rugtek"/>
    <n v="1"/>
    <s v="Mumbai"/>
    <x v="0"/>
    <n v="2250"/>
    <s v="EndCustomer"/>
    <s v="Retail"/>
  </r>
  <r>
    <s v="MHMU2021TI00673"/>
    <d v="2021-02-24T00:00:00"/>
    <s v="Premier Infotech"/>
    <s v="Ps-3316E-Plus,128Gb Ssd,4G "/>
    <s v="Posiflex"/>
    <n v="1"/>
    <s v="Goa"/>
    <x v="3"/>
    <n v="36600"/>
    <s v="NVAR"/>
    <s v="Retail"/>
  </r>
  <r>
    <s v="MHMU2021TI00674"/>
    <d v="2021-02-24T00:00:00"/>
    <s v="Salesups Technologies"/>
    <s v="CR410B"/>
    <s v="Rugtek"/>
    <n v="5"/>
    <s v="Pune"/>
    <x v="1"/>
    <n v="11250"/>
    <s v="NVAR"/>
    <s v="Retail"/>
  </r>
  <r>
    <s v="MHMU2021TI00677"/>
    <d v="2021-02-26T00:00:00"/>
    <s v="Manan Computers"/>
    <s v="RP80PUSE"/>
    <s v="Rugtek"/>
    <n v="1"/>
    <s v="Pune"/>
    <x v="1"/>
    <n v="6600"/>
    <s v="NVAR"/>
    <s v="Retail"/>
  </r>
  <r>
    <s v="MHMU2021TI00677"/>
    <d v="2021-02-26T00:00:00"/>
    <s v="Manan Computers"/>
    <s v="Extended Warranty on Posiflex RP80  2nd &amp; 3rd Year"/>
    <s v="Rugtek"/>
    <n v="1"/>
    <s v="Pune"/>
    <x v="1"/>
    <n v="750"/>
    <s v="NVAR"/>
    <s v="Retail"/>
  </r>
  <r>
    <s v="MHMU2021TI00677"/>
    <d v="2021-02-26T00:00:00"/>
    <s v="Het Consultancy"/>
    <s v="CR410B"/>
    <s v="Rugtek"/>
    <n v="50"/>
    <s v="Ahmedabad   "/>
    <x v="10"/>
    <n v="112500"/>
    <s v="PVAR"/>
    <s v="Old Partner"/>
  </r>
  <r>
    <s v="MHMU2021TI00680"/>
    <d v="2021-02-27T00:00:00"/>
    <s v="Green Earth Medical And General Stores     _x000a_"/>
    <s v=" Ls3000 R 1D"/>
    <s v="Rugtek"/>
    <n v="1"/>
    <s v="Mumbai"/>
    <x v="0"/>
    <n v="1250"/>
    <s v="EndCustomer"/>
    <s v="Retail"/>
  </r>
  <r>
    <s v="MHMU2021TI00680"/>
    <d v="2021-02-27T00:00:00"/>
    <s v="Green Earth Medical And General Stores     _x000a_"/>
    <s v="Stand for CD3200U"/>
    <s v="Rugtek"/>
    <n v="1"/>
    <s v="Mumbai"/>
    <x v="0"/>
    <n v="250"/>
    <s v="EndCustomer"/>
    <s v="Retail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">
  <r>
    <s v="MHMU2021TI00681"/>
    <d v="2021-03-01T00:00:00"/>
    <s v="Tom Tech"/>
    <s v="Rp80Puse"/>
    <s v="Rugtek"/>
    <n v="1"/>
    <s v="Mumbai"/>
    <x v="0"/>
    <n v="6600"/>
    <s v="EndCustomer"/>
    <s v="Retail"/>
  </r>
  <r>
    <s v="MHMU2021TI00682"/>
    <d v="2021-03-01T00:00:00"/>
    <s v="New Gen"/>
    <s v="Rp80Puse"/>
    <s v="Rugtek"/>
    <n v="1"/>
    <s v="Mumbai"/>
    <x v="0"/>
    <n v="6600"/>
    <s v="EndCustomer"/>
    <s v="Retail"/>
  </r>
  <r>
    <s v="MHMU2021TI00683"/>
    <d v="2021-03-01T00:00:00"/>
    <s v="Retail Customer (Unregistered)"/>
    <s v="RP326"/>
    <s v="Rugtek"/>
    <n v="1"/>
    <s v="Thane"/>
    <x v="0"/>
    <n v="4250"/>
    <s v="EndCustomer"/>
    <s v="Retail"/>
  </r>
  <r>
    <s v="MHMU2021TI00685"/>
    <d v="2021-03-01T00:00:00"/>
    <s v="Jai Shree Ganesh Enterprises"/>
    <s v="Rp80Puse"/>
    <s v="Rugtek"/>
    <n v="4"/>
    <s v="Thane"/>
    <x v="0"/>
    <n v="26400"/>
    <s v="EndCustomer"/>
    <s v="Retail"/>
  </r>
  <r>
    <s v="MHMU2021TI00686"/>
    <d v="2021-03-01T00:00:00"/>
    <s v="SV ERP Solution"/>
    <s v="RP326"/>
    <s v="Rugtek"/>
    <n v="2"/>
    <s v="Noida"/>
    <x v="1"/>
    <n v="8500"/>
    <s v="NVAR"/>
    <s v="Retail"/>
  </r>
  <r>
    <s v="MHMU2021TI00687"/>
    <d v="2021-03-02T00:00:00"/>
    <s v="Day to Day Snacks Corner"/>
    <s v="Rp80Puse"/>
    <s v="Rugtek"/>
    <n v="1"/>
    <s v="Mumbai"/>
    <x v="0"/>
    <n v="6600"/>
    <s v="EndCustomer"/>
    <s v="Retail"/>
  </r>
  <r>
    <s v="MHMU2021TI00688"/>
    <d v="2021-03-02T00:00:00"/>
    <s v="Swift Techno Crafts Private Limited"/>
    <s v="Cr410B"/>
    <s v="Rugtek"/>
    <n v="1"/>
    <s v="Mumbai"/>
    <x v="0"/>
    <n v="2450"/>
    <s v="EndCustomer"/>
    <s v="Retail"/>
  </r>
  <r>
    <s v="MHMU2021TI00689"/>
    <d v="2021-03-02T00:00:00"/>
    <s v="Somaiya Agencies Pvt Ltd"/>
    <s v="Xt4015 (Core I3)"/>
    <s v="Posiflex"/>
    <n v="1"/>
    <s v="Mumbai"/>
    <x v="2"/>
    <n v="53700"/>
    <s v="EndCustomer"/>
    <s v="Retail"/>
  </r>
  <r>
    <s v="MHMU2021TI00689"/>
    <d v="2021-03-02T00:00:00"/>
    <s v="Somaiya Agencies Pvt Ltd"/>
    <s v="Extended Comprehensive Warranty Pack for 4th &amp; 5th Years–Xt 4015"/>
    <s v="Posiflex"/>
    <n v="1"/>
    <s v="Mumbai"/>
    <x v="2"/>
    <n v="6000"/>
    <s v="EndCustomer"/>
    <s v="Retail"/>
  </r>
  <r>
    <s v="MHMU2021TI00689"/>
    <d v="2021-03-02T00:00:00"/>
    <s v="Somaiya Agencies Pvt Ltd"/>
    <s v="Cr4000"/>
    <s v="Posiflex"/>
    <n v="1"/>
    <s v="Mumbai"/>
    <x v="2"/>
    <n v="4675"/>
    <s v="EndCustomer"/>
    <s v="Retail"/>
  </r>
  <r>
    <s v="MHMU2021TI00689"/>
    <d v="2021-03-02T00:00:00"/>
    <s v="Somaiya Agencies Pvt Ltd"/>
    <s v="Pd-350Ue-B"/>
    <s v="Posiflex"/>
    <n v="1"/>
    <s v="Mumbai"/>
    <x v="2"/>
    <n v="3250"/>
    <s v="EndCustomer"/>
    <s v="Retail"/>
  </r>
  <r>
    <s v="MHMU2021TI00690"/>
    <d v="2021-03-02T00:00:00"/>
    <s v="Lynx Computers Pvt Ltd"/>
    <s v="Xt4015 (Core I3)"/>
    <s v="Posiflex"/>
    <n v="1"/>
    <s v="Mumbai"/>
    <x v="2"/>
    <n v="53700"/>
    <s v="NVAR"/>
    <s v="Retail"/>
  </r>
  <r>
    <s v="MHMU2021TI00690"/>
    <d v="2021-03-02T00:00:00"/>
    <s v="Lynx Computers Pvt Ltd"/>
    <s v="PS3316E+/64Gb Ssd/8GB Ddr3L_x000a_"/>
    <s v="Posiflex"/>
    <n v="1"/>
    <s v="Mumbai"/>
    <x v="2"/>
    <n v="36600"/>
    <s v="NVAR"/>
    <s v="Retail"/>
  </r>
  <r>
    <s v="MHMU2021TI00691"/>
    <d v="2021-03-02T00:00:00"/>
    <s v="C S Rathi And Associates"/>
    <s v="PS3316E+/64Gb Ssd/8GB Ddr3L_x000a_"/>
    <s v="Posiflex"/>
    <n v="1"/>
    <s v="Mumbai"/>
    <x v="2"/>
    <n v="36600"/>
    <s v="EndCustomer"/>
    <s v="Retail"/>
  </r>
  <r>
    <s v="MHMU2021TI00691"/>
    <d v="2021-03-02T00:00:00"/>
    <s v="C S Rathi And Associates"/>
    <s v="RP326"/>
    <s v="Rugtek"/>
    <n v="1"/>
    <s v="Mumbai"/>
    <x v="0"/>
    <n v="4250"/>
    <s v="EndCustomer"/>
    <s v="Retail"/>
  </r>
  <r>
    <s v="MHMU2021TI00691"/>
    <d v="2021-03-02T00:00:00"/>
    <s v="C S Rathi And Associates"/>
    <s v="Cr410B"/>
    <s v="Rugtek"/>
    <n v="1"/>
    <s v="Mumbai"/>
    <x v="0"/>
    <n v="2450"/>
    <s v="EndCustomer"/>
    <s v="Retail"/>
  </r>
  <r>
    <s v="MHMU2021TI00693"/>
    <d v="2021-03-02T00:00:00"/>
    <s v="Jai Shree Ganesh Enterprises"/>
    <s v="Rp80Puse"/>
    <s v="Rugtek"/>
    <n v="4"/>
    <s v="Thane"/>
    <x v="0"/>
    <n v="26400"/>
    <s v="EndCustomer"/>
    <s v="Retail"/>
  </r>
  <r>
    <s v="MHMU2021TI00693"/>
    <d v="2021-03-02T00:00:00"/>
    <s v="Jai Shree Ganesh Enterprises"/>
    <s v="Ls3000 R 1D"/>
    <s v="Rugtek"/>
    <n v="5"/>
    <s v="Thane"/>
    <x v="0"/>
    <n v="6250"/>
    <s v="EndCustomer"/>
    <s v="Retail"/>
  </r>
  <r>
    <s v="MHMU2021TI00695"/>
    <d v="2021-03-03T00:00:00"/>
    <s v="K-Mart Super Market"/>
    <s v="Xt4015 (Core I3)"/>
    <s v="Posiflex"/>
    <n v="1"/>
    <s v="Mumbai"/>
    <x v="2"/>
    <n v="53700"/>
    <s v="EndCustomer"/>
    <s v="Retail"/>
  </r>
  <r>
    <s v="MHMU2021TI00695"/>
    <d v="2021-03-03T00:00:00"/>
    <s v="K-Mart Super Market"/>
    <s v="Rp80Puse"/>
    <s v="Rugtek"/>
    <n v="1"/>
    <s v="Mumbai"/>
    <x v="0"/>
    <n v="6600"/>
    <s v="EndCustomer"/>
    <s v="Retail"/>
  </r>
  <r>
    <s v="MHMU2021TI00695"/>
    <d v="2021-03-03T00:00:00"/>
    <s v="K-Mart Super Market"/>
    <s v="Cr410B"/>
    <s v="Rugtek"/>
    <n v="1"/>
    <s v="Mumbai"/>
    <x v="0"/>
    <n v="2450"/>
    <s v="EndCustomer"/>
    <s v="Retail"/>
  </r>
  <r>
    <s v="MHMU2021TI00696"/>
    <d v="2021-03-03T00:00:00"/>
    <s v="Mask Hotels Pvt.Ltd"/>
    <s v="RP326"/>
    <s v="Rugtek"/>
    <n v="1"/>
    <s v="Bhandup"/>
    <x v="0"/>
    <n v="4250"/>
    <s v="EndCustomer"/>
    <s v="Retail"/>
  </r>
  <r>
    <s v="MHMU2021TI00697"/>
    <d v="2021-03-03T00:00:00"/>
    <s v="K-Mart Super Market"/>
    <s v="Lm-3210-B"/>
    <s v="Posiflex"/>
    <n v="1"/>
    <s v="Mumbai"/>
    <x v="2"/>
    <n v="9350"/>
    <s v="EndCustomer"/>
    <s v="Retail"/>
  </r>
  <r>
    <s v="MHMU2021TI00698"/>
    <d v="2021-03-03T00:00:00"/>
    <s v="Sunder Marketing"/>
    <s v="Bp-02"/>
    <s v="Rugtek"/>
    <n v="1"/>
    <s v="Mumbai"/>
    <x v="0"/>
    <n v="2730"/>
    <s v="EndCustomer"/>
    <s v="Retail"/>
  </r>
  <r>
    <s v="MHMU2021TI00699"/>
    <d v="2021-03-03T00:00:00"/>
    <s v="Mr. Rajeshwar"/>
    <s v="RP326"/>
    <s v="Rugtek"/>
    <n v="2"/>
    <s v="Panvel"/>
    <x v="0"/>
    <n v="8500"/>
    <s v="EndCustomer"/>
    <s v="Retail"/>
  </r>
  <r>
    <s v="MHMU2021TI00700"/>
    <d v="2021-03-04T00:00:00"/>
    <s v="Tom Tech"/>
    <s v="RP326"/>
    <s v="Rugtek"/>
    <n v="1"/>
    <s v="Panvel"/>
    <x v="0"/>
    <n v="4250"/>
    <s v="EndCustomer"/>
    <s v="Retail"/>
  </r>
  <r>
    <s v="MHMU2021TI00703"/>
    <d v="2021-03-05T00:00:00"/>
    <s v="Jai Shree Ganesh Enterprises"/>
    <s v="Rp80Puse"/>
    <s v="Rugtek"/>
    <n v="5"/>
    <s v="Thane"/>
    <x v="0"/>
    <n v="33000"/>
    <s v="EndCustomer"/>
    <s v="Retail"/>
  </r>
  <r>
    <s v="MHMU2021TI00703"/>
    <d v="2021-03-05T00:00:00"/>
    <s v="Jai Shree Ganesh Enterprises"/>
    <s v="Ls3000 R 1D"/>
    <s v="Rugtek"/>
    <n v="5"/>
    <s v="Thane"/>
    <x v="0"/>
    <n v="6250"/>
    <s v="EndCustomer"/>
    <s v="Retail"/>
  </r>
  <r>
    <s v="MHMU2021TI00704"/>
    <d v="2021-03-08T00:00:00"/>
    <s v="Lynx Computers Pvt Ltd"/>
    <s v="Cr410B"/>
    <s v="Rugtek"/>
    <n v="1"/>
    <s v="Mumbai"/>
    <x v="0"/>
    <n v="2450"/>
    <s v="NVAR"/>
    <s v="Retail"/>
  </r>
  <r>
    <s v="MHMU2021TI00705"/>
    <d v="2021-03-09T00:00:00"/>
    <s v="Ashoka Group"/>
    <s v="Ps-3316E-Plus,128Gb Ssd,4G Ddr3L"/>
    <s v="Posiflex"/>
    <n v="1"/>
    <s v="Nashik"/>
    <x v="3"/>
    <n v="36600"/>
    <s v="EndCustomer"/>
    <s v="Retail"/>
  </r>
  <r>
    <s v="MHMU2021TI00706"/>
    <d v="2021-03-09T00:00:00"/>
    <s v="Sai Hospitalities"/>
    <s v="Ps-3316E-Plus,128Gb Ssd,4G Ddr3L"/>
    <s v="Posiflex"/>
    <n v="1"/>
    <s v="Nashik"/>
    <x v="3"/>
    <n v="36600"/>
    <s v="EndCustomer"/>
    <s v="Retail"/>
  </r>
  <r>
    <s v="MHMU2021TI00707"/>
    <d v="2021-03-09T00:00:00"/>
    <s v="Purple Creations Pvt Ltd"/>
    <s v="Ps-3316E-Plus,128Gb Ssd,4G Ddr3L"/>
    <s v="Posiflex"/>
    <n v="1"/>
    <s v="Mumbai"/>
    <x v="2"/>
    <n v="36600"/>
    <s v="EndCustomer"/>
    <s v="Retail"/>
  </r>
  <r>
    <s v="MHMU2021TI00707"/>
    <d v="2021-03-09T00:00:00"/>
    <s v="Purple Creations Pvt Ltd"/>
    <s v="Rp80Puse"/>
    <s v="Rugtek"/>
    <n v="1"/>
    <s v="Mumbai"/>
    <x v="0"/>
    <n v="6600"/>
    <s v="EndCustomer"/>
    <s v="Retail"/>
  </r>
  <r>
    <s v="MHMU2021TI00707"/>
    <d v="2021-03-09T00:00:00"/>
    <s v="Purple Creations Pvt Ltd"/>
    <s v="Cr330B"/>
    <s v="Rugtek"/>
    <n v="1"/>
    <s v="Mumbai"/>
    <x v="0"/>
    <n v="2408"/>
    <s v="EndCustomer"/>
    <s v="Retail"/>
  </r>
  <r>
    <s v="MHMU2021TI00707"/>
    <d v="2021-03-09T00:00:00"/>
    <s v="Purple Creations Pvt Ltd"/>
    <s v="CD-3200BT"/>
    <s v="Rugtek"/>
    <n v="1"/>
    <s v="Mumbai"/>
    <x v="0"/>
    <n v="3900"/>
    <s v="EndCustomer"/>
    <s v="Retail"/>
  </r>
  <r>
    <s v="MHMU2021TI00707"/>
    <d v="2021-03-09T00:00:00"/>
    <s v="Purple Creations Pvt Ltd"/>
    <s v="Stand for CD3200U"/>
    <s v="Rugtek"/>
    <n v="1"/>
    <s v="Mumbai"/>
    <x v="0"/>
    <n v="200"/>
    <s v="EndCustomer"/>
    <s v="Retail"/>
  </r>
  <r>
    <s v="MHMU2021TI00708"/>
    <d v="2021-03-09T00:00:00"/>
    <s v="Soft Track Solution"/>
    <s v="RP326"/>
    <s v="Rugtek"/>
    <n v="25"/>
    <s v="Thane"/>
    <x v="0"/>
    <n v="106250"/>
    <s v="NVAR"/>
    <s v="Retail"/>
  </r>
  <r>
    <s v="MHMU2021TI00711"/>
    <d v="2021-03-10T00:00:00"/>
    <s v="Lynx Computers Pvt Ltd"/>
    <s v="Cr410B"/>
    <s v="Rugtek"/>
    <n v="1"/>
    <s v="Mumbai"/>
    <x v="0"/>
    <n v="2450"/>
    <s v="NVAR"/>
    <s v="Retail"/>
  </r>
  <r>
    <s v="MHMU2021TI00713"/>
    <d v="2021-03-10T00:00:00"/>
    <s v="Charman Llp"/>
    <s v="Ps-3316E-Plus,128Gb Ssd,4G Ddr3L"/>
    <s v="Posiflex"/>
    <n v="2"/>
    <s v="Dombivali"/>
    <x v="2"/>
    <n v="73200"/>
    <s v="EndCustomer"/>
    <s v="Retail"/>
  </r>
  <r>
    <s v="MHMU2021TI00713"/>
    <d v="2021-03-10T00:00:00"/>
    <s v="Charman Llp"/>
    <s v="Cr410B"/>
    <s v="Rugtek"/>
    <n v="2"/>
    <s v="Dombivali"/>
    <x v="0"/>
    <n v="4900"/>
    <s v="EndCustomer"/>
    <s v="Retail"/>
  </r>
  <r>
    <s v="MHMU2021TI00714"/>
    <d v="2021-03-10T00:00:00"/>
    <s v="Charman Llp"/>
    <s v="RP326"/>
    <s v="Rugtek"/>
    <n v="2"/>
    <s v="Dombivali"/>
    <x v="0"/>
    <n v="8500"/>
    <s v="EndCustomer"/>
    <s v="Retail"/>
  </r>
  <r>
    <s v="MHMU2021TI00715"/>
    <d v="2021-03-10T00:00:00"/>
    <s v="Semnox Solutions Pvt Ltd-Dr"/>
    <s v="Cr410B"/>
    <s v="Rugtek"/>
    <n v="1"/>
    <s v="Manglore"/>
    <x v="4"/>
    <n v="2450"/>
    <s v="NVAR"/>
    <s v="Retail"/>
  </r>
  <r>
    <s v="MHMU2021TI00715"/>
    <d v="2021-03-10T00:00:00"/>
    <s v="Semnox Solutions Pvt Ltd-Dr"/>
    <s v="Rp80Puse"/>
    <s v="Rugtek"/>
    <n v="1"/>
    <s v="Manglore"/>
    <x v="4"/>
    <n v="6600"/>
    <s v="NVAR"/>
    <s v="Retail"/>
  </r>
  <r>
    <s v="MHMU2021TI00716"/>
    <d v="2021-03-11T00:00:00"/>
    <s v="Keystone Entertainment"/>
    <s v=" Xt4015 (Core I3)"/>
    <s v="Posiflex"/>
    <n v="2"/>
    <s v="Mysore"/>
    <x v="2"/>
    <n v="107400"/>
    <s v="EndCustomer"/>
    <s v="Retail"/>
  </r>
  <r>
    <s v="MHMU2021TI00717"/>
    <d v="2021-03-11T00:00:00"/>
    <s v="Menson (India) Pvt Ltd"/>
    <s v="Ps-3316E-Plus,128Gb Ssd,4G Ddr3L"/>
    <s v="Posiflex"/>
    <n v="2"/>
    <s v="Mulund"/>
    <x v="2"/>
    <n v="73200"/>
    <s v="NVAR"/>
    <s v="Retail"/>
  </r>
  <r>
    <s v="MHMU2021TI00717"/>
    <d v="2021-03-11T00:00:00"/>
    <s v="Menson (India) Pvt Ltd"/>
    <s v="Wb5000"/>
    <s v="Posiflex"/>
    <n v="1"/>
    <s v="Mulund"/>
    <x v="2"/>
    <n v="1495"/>
    <s v="NVAR"/>
    <s v="Retail"/>
  </r>
  <r>
    <s v="MHMU2021TI00718"/>
    <d v="2021-03-11T00:00:00"/>
    <s v="Lynx Computers Pvt Ltd"/>
    <s v="Ps-3316E-Plus,128Gb Ssd,4G Ddr3L"/>
    <s v="Posiflex"/>
    <n v="3"/>
    <s v="Mumbai"/>
    <x v="2"/>
    <n v="109800"/>
    <s v="NVAR"/>
    <s v="Retail"/>
  </r>
  <r>
    <s v="MHMU2021TI00720"/>
    <d v="2021-03-13T00:00:00"/>
    <s v="M M Mithaiwala Pvt Ltd"/>
    <s v="RP326"/>
    <s v="Rugtek"/>
    <n v="2"/>
    <s v="Mumbai"/>
    <x v="0"/>
    <n v="8500"/>
    <s v="EndCustomer"/>
    <s v="Retail"/>
  </r>
  <r>
    <s v="MHMU2021TI00721"/>
    <d v="2021-03-13T00:00:00"/>
    <s v="Samarth Infotech"/>
    <s v="RP326"/>
    <s v="Rugtek"/>
    <n v="5"/>
    <s v="Mumbai"/>
    <x v="0"/>
    <n v="21250"/>
    <s v="NVAR"/>
    <s v="Retail"/>
  </r>
  <r>
    <s v="MHMU2021TI00723"/>
    <d v="2021-03-15T00:00:00"/>
    <s v="SV ERP Solution"/>
    <s v="RP326"/>
    <s v="Rugtek"/>
    <n v="1"/>
    <s v="Noida"/>
    <x v="1"/>
    <n v="4250"/>
    <s v="NVAR"/>
    <s v="Retail"/>
  </r>
  <r>
    <s v="MHMU2021TI00724"/>
    <d v="2021-03-15T00:00:00"/>
    <s v="Gaze It Solutions Pvt Ltd"/>
    <s v="Rp80Puse"/>
    <s v="Rugtek"/>
    <n v="1"/>
    <s v="Pune"/>
    <x v="5"/>
    <n v="6600"/>
    <s v="PVAR"/>
    <s v="Old Partner"/>
  </r>
  <r>
    <s v="MHMU2021TI00724"/>
    <d v="2021-03-15T00:00:00"/>
    <s v="Gaze It Solutions Pvt Ltd"/>
    <s v="Lm-3210-B"/>
    <s v="Posiflex"/>
    <n v="1"/>
    <s v="Pune"/>
    <x v="3"/>
    <n v="9350"/>
    <s v="PVAR"/>
    <s v="Old Partner"/>
  </r>
  <r>
    <s v="MHMU2021TI00725"/>
    <d v="2021-03-15T00:00:00"/>
    <s v="Myclick Computer Services"/>
    <s v="Cr410B"/>
    <s v="Rugtek"/>
    <n v="1"/>
    <s v="Mumbai"/>
    <x v="0"/>
    <n v="2450"/>
    <s v="NVAR"/>
    <s v="Retail"/>
  </r>
  <r>
    <s v="MHMU2021TI00726"/>
    <d v="2021-03-15T00:00:00"/>
    <s v="Digital Barcode"/>
    <s v="Bp-03 L"/>
    <s v="Rugtek"/>
    <n v="1"/>
    <s v="Pune"/>
    <x v="5"/>
    <n v="5500"/>
    <s v="NVAR"/>
    <s v="Retail"/>
  </r>
  <r>
    <s v="MHMU2021TI00728"/>
    <d v="2021-03-17T00:00:00"/>
    <s v="Scan Infotech Private Limited"/>
    <s v="Mr-2106U-3"/>
    <s v="Posiflex"/>
    <n v="2"/>
    <s v="Mumbai"/>
    <x v="2"/>
    <n v="5400"/>
    <s v="NVAR"/>
    <s v="Retail"/>
  </r>
  <r>
    <s v="MHMU2021TI00729"/>
    <d v="2021-03-18T00:00:00"/>
    <s v="Punjab Sind Dairy Products Pvt Ltd"/>
    <s v="Cr410B"/>
    <s v="Rugtek"/>
    <n v="1"/>
    <s v="Mumbai"/>
    <x v="0"/>
    <n v="2450"/>
    <s v="EndCustomer"/>
    <s v="Retail"/>
  </r>
  <r>
    <s v="MHMU2021TI00730"/>
    <d v="2021-03-18T00:00:00"/>
    <s v="Hotel Lake View"/>
    <s v="Ps-3316E-Plus,128Gb Ssd,4G Ddr3L"/>
    <s v="Posiflex"/>
    <n v="2"/>
    <s v="Virar"/>
    <x v="2"/>
    <n v="73200"/>
    <s v="EndCustomer"/>
    <s v="Retail"/>
  </r>
  <r>
    <s v="MHMU2021TI00730"/>
    <d v="2021-03-18T00:00:00"/>
    <s v="Hotel Lake View"/>
    <s v="Tx50000200360T4 Intel Haswell Dual Core Processor -2.7G(3M Cache), 4G Ram, 128Bgb Ssd"/>
    <s v="Posiflex"/>
    <n v="1"/>
    <s v="Virar"/>
    <x v="2"/>
    <n v="29000"/>
    <s v="EndCustomer"/>
    <s v="Retail"/>
  </r>
  <r>
    <s v="MHMU2021TI00730"/>
    <d v="2021-03-18T00:00:00"/>
    <s v="Hotel Lake View"/>
    <s v="Cr410B"/>
    <s v="Rugtek"/>
    <n v="2"/>
    <s v="Virar"/>
    <x v="0"/>
    <n v="4900"/>
    <s v="EndCustomer"/>
    <s v="Retail"/>
  </r>
  <r>
    <s v="MHMU2021TI00731"/>
    <d v="2021-03-18T00:00:00"/>
    <s v="Premier Infotech"/>
    <s v="Cr410B"/>
    <s v="Rugtek"/>
    <n v="1"/>
    <s v="Goa"/>
    <x v="5"/>
    <n v="2450"/>
    <s v="NVAR"/>
    <s v="Retail"/>
  </r>
  <r>
    <s v="MHMU2021TI00734"/>
    <d v="2021-03-19T00:00:00"/>
    <s v="Dynamic Solutions"/>
    <s v="Mr-2106U-3"/>
    <s v="Posiflex"/>
    <n v="2"/>
    <s v="Mumbai"/>
    <x v="2"/>
    <n v="5400"/>
    <s v="NVAR"/>
    <s v="Retail"/>
  </r>
  <r>
    <s v="MHMU2021TI00735"/>
    <d v="2021-03-20T00:00:00"/>
    <s v="Nicca India Private Limited"/>
    <s v="Tx50000200360T4 Intel Haswell Dual Core Processor -2.7G(3M Cache), 4G Ram, 128Bgb Ssd"/>
    <s v="Posiflex"/>
    <n v="1"/>
    <s v="Mumbai"/>
    <x v="2"/>
    <n v="27250"/>
    <s v="EndCustomer"/>
    <s v="Retail"/>
  </r>
  <r>
    <s v="MHMU2021TI00735"/>
    <d v="2021-03-20T00:00:00"/>
    <s v="Nicca India Private Limited"/>
    <s v="HS LM-T221 Posiflex For all POS &amp; CPU Box"/>
    <s v="Posiflex"/>
    <n v="1"/>
    <s v="Mumbai"/>
    <x v="2"/>
    <n v="0"/>
    <s v="EndCustomer"/>
    <s v="Retail"/>
  </r>
  <r>
    <s v="MHMU2021TI00736"/>
    <d v="2021-03-20T00:00:00"/>
    <s v="Pooja Trades"/>
    <s v="Tx50000200360T4 Intel Haswell Dual Core Processor -2.7G(3M Cache), 4G Ram, 128Bgb Ssd"/>
    <s v="Posiflex"/>
    <n v="1"/>
    <s v="Mumbai"/>
    <x v="2"/>
    <n v="29000"/>
    <s v="EndCustomer"/>
    <s v="Retail"/>
  </r>
  <r>
    <s v="MHMU2021TI00737"/>
    <d v="2021-03-22T00:00:00"/>
    <s v="Semnox Solutions Pvt Ltd-Dr"/>
    <s v="Ps-3316E-Plus,128Gb Ssd,4G Ddr3L"/>
    <s v="Posiflex"/>
    <n v="10"/>
    <s v="Mangalore"/>
    <x v="6"/>
    <n v="366000"/>
    <s v="NVAR"/>
    <s v="Retail"/>
  </r>
  <r>
    <s v="MHMU2021TI00737"/>
    <d v="2021-03-22T00:00:00"/>
    <s v="Semnox Solutions Pvt Ltd-Dr"/>
    <s v="Win 10 Iot (El)"/>
    <s v="Posiflex"/>
    <n v="10"/>
    <s v="Mangalore"/>
    <x v="6"/>
    <n v="35000"/>
    <s v="NVAR"/>
    <s v="Retail"/>
  </r>
  <r>
    <s v="MHMU2021TI00737"/>
    <d v="2021-03-22T00:00:00"/>
    <s v="Semnox Solutions Pvt Ltd-Dr"/>
    <s v="PD­360UE­B"/>
    <s v="Posiflex"/>
    <n v="10"/>
    <s v="Mangalore"/>
    <x v="6"/>
    <n v="32500"/>
    <s v="NVAR"/>
    <s v="Retail"/>
  </r>
  <r>
    <s v="MHMU2021TI00738"/>
    <d v="2021-03-22T00:00:00"/>
    <s v="Hotel Lake View"/>
    <s v="RP326"/>
    <s v="Rugtek"/>
    <n v="2"/>
    <s v="Mumbai"/>
    <x v="0"/>
    <n v="8500"/>
    <s v="EndCustomer"/>
    <s v="Retail"/>
  </r>
  <r>
    <s v="MHMU2021TI00741"/>
    <d v="2021-03-22T00:00:00"/>
    <s v="Ruchi Enterprises"/>
    <s v="Cr410B"/>
    <s v="Rugtek"/>
    <n v="1"/>
    <s v="Mumbai"/>
    <x v="0"/>
    <n v="2450"/>
    <s v="EndCustomer"/>
    <s v="Retail"/>
  </r>
  <r>
    <s v="MHMU2021TI00742"/>
    <d v="2021-03-22T00:00:00"/>
    <s v="Myclick Computer Services"/>
    <s v="RP326"/>
    <s v="Rugtek"/>
    <n v="1"/>
    <s v="Mumbai"/>
    <x v="0"/>
    <n v="4250"/>
    <s v="EndCustomer"/>
    <s v="Retail"/>
  </r>
  <r>
    <s v="MHMU2021TI00744"/>
    <d v="2021-03-23T00:00:00"/>
    <s v="Semnox Solutions Pvt Ltd-Dr"/>
    <s v="Cr410B"/>
    <s v="Rugtek"/>
    <n v="10"/>
    <s v="Mangalore"/>
    <x v="4"/>
    <n v="24500"/>
    <s v="NVAR"/>
    <s v="Retail"/>
  </r>
  <r>
    <s v="MHMU2021TI00744"/>
    <d v="2021-03-23T00:00:00"/>
    <s v="Semnox Solutions Pvt Ltd-Dr"/>
    <s v="Rp80Puse"/>
    <s v="Rugtek"/>
    <n v="10"/>
    <s v="Mangalore"/>
    <x v="4"/>
    <n v="66000"/>
    <s v="NVAR"/>
    <s v="Retail"/>
  </r>
  <r>
    <s v="MHMU2021TI00746"/>
    <d v="2021-03-23T00:00:00"/>
    <s v="Timezone Entertainment Pvt Ltd"/>
    <s v="Xt4015 (Core I3)"/>
    <s v="Posiflex"/>
    <n v="3"/>
    <s v="Mumbai"/>
    <x v="2"/>
    <n v="161100"/>
    <s v="EndCustomer"/>
    <s v="Retail"/>
  </r>
  <r>
    <s v="MHMU2021TI00746"/>
    <d v="2021-03-23T00:00:00"/>
    <s v="Timezone Entertainment Pvt Ltd"/>
    <s v="Sa-105Z-B"/>
    <s v="Posiflex"/>
    <n v="3"/>
    <s v="Mumbai"/>
    <x v="2"/>
    <n v="6750"/>
    <s v="EndCustomer"/>
    <s v="Retail"/>
  </r>
  <r>
    <s v="MHMU2021TI00746"/>
    <d v="2021-03-23T00:00:00"/>
    <s v="Timezone Entertainment Pvt Ltd"/>
    <s v="Cr410B"/>
    <s v="Rugtek"/>
    <n v="3"/>
    <s v="Mumbai"/>
    <x v="0"/>
    <n v="7350"/>
    <s v="EndCustomer"/>
    <s v="Retail"/>
  </r>
  <r>
    <s v="MHMU2021TI00746"/>
    <d v="2021-03-23T00:00:00"/>
    <s v="Timezone Entertainment Pvt Ltd"/>
    <s v="Rp80Puse"/>
    <s v="Rugtek"/>
    <n v="3"/>
    <s v="Mumbai"/>
    <x v="0"/>
    <n v="19800"/>
    <s v="EndCustomer"/>
    <s v="Retail"/>
  </r>
  <r>
    <s v="MHMU2021TI00746"/>
    <d v="2021-03-23T00:00:00"/>
    <s v="Timezone Entertainment Pvt Ltd"/>
    <s v="Lm-3210-B"/>
    <s v="Posiflex"/>
    <n v="2"/>
    <s v="Mumbai"/>
    <x v="2"/>
    <n v="18700"/>
    <s v="EndCustomer"/>
    <s v="Retail"/>
  </r>
  <r>
    <s v="MHMU2021TI00746"/>
    <d v="2021-03-23T00:00:00"/>
    <s v="Timezone Entertainment Pvt Ltd"/>
    <s v="CD-3200BT"/>
    <s v="Rugtek"/>
    <n v="1"/>
    <s v="Mumbai"/>
    <x v="0"/>
    <n v="3900"/>
    <s v="EndCustomer"/>
    <s v="Retail"/>
  </r>
  <r>
    <s v="MHMU2021TI00747"/>
    <d v="2021-03-23T00:00:00"/>
    <s v="R.P.Trading Co."/>
    <s v="RP326"/>
    <s v="Rugtek"/>
    <n v="1"/>
    <s v="Mumbai"/>
    <x v="0"/>
    <n v="4250"/>
    <s v="EndCustomer"/>
    <s v="Retail"/>
  </r>
  <r>
    <s v="MHMU2021TI00750"/>
    <d v="2021-03-24T00:00:00"/>
    <s v="C S Rathi And Associates"/>
    <s v="Extended Comprehensive Warranty Pack for 4th &amp; 5th Years–PS 3316+"/>
    <s v="Posiflex"/>
    <n v="3"/>
    <s v="Mumbai"/>
    <x v="2"/>
    <n v="12000"/>
    <s v="EndCustomer"/>
    <s v="Retail"/>
  </r>
  <r>
    <s v="MHMU2021TI00751"/>
    <d v="2021-03-24T00:00:00"/>
    <s v="Hotel Lake View"/>
    <s v="Extended Comprehensive Warranty Pack for 4th &amp; 5th Years–PS 3316+"/>
    <s v="Posiflex"/>
    <n v="2"/>
    <s v="Mumbai"/>
    <x v="2"/>
    <n v="8000"/>
    <s v="EndCustomer"/>
    <s v="Retail"/>
  </r>
  <r>
    <s v="MHMU2021TI00753"/>
    <d v="2021-03-25T00:00:00"/>
    <s v="Kemar Port Automation Pvt. Ltd."/>
    <s v="Pp8800U-B "/>
    <s v="Posiflex"/>
    <n v="10"/>
    <s v="Mumbai"/>
    <x v="2"/>
    <n v="90000"/>
    <s v="EndCustomer"/>
    <s v="Retail"/>
  </r>
  <r>
    <s v="MHMU2021TI00754"/>
    <d v="2021-03-25T00:00:00"/>
    <s v="Scan Infotech Private Limited"/>
    <s v="Cr410B"/>
    <s v="Rugtek"/>
    <n v="1"/>
    <s v="Mumbai"/>
    <x v="0"/>
    <n v="2450"/>
    <s v="NVAR"/>
    <s v="Retail"/>
  </r>
  <r>
    <s v="MHMU2021TI00755"/>
    <d v="2021-03-25T00:00:00"/>
    <s v="R.P.Trading Co."/>
    <s v="Cr410B"/>
    <s v="Rugtek"/>
    <n v="1"/>
    <s v="Mumbai"/>
    <x v="0"/>
    <n v="2450"/>
    <s v="EndCustomer"/>
    <s v="Retail"/>
  </r>
  <r>
    <s v="MHMU2021TI00756"/>
    <d v="2021-03-25T00:00:00"/>
    <s v="Exponus Exports"/>
    <s v="Hs-2414W-3A"/>
    <s v="Posiflex"/>
    <n v="13"/>
    <s v="Surat"/>
    <x v="7"/>
    <n v="559000"/>
    <s v="PVAR"/>
    <s v="New Partner"/>
  </r>
  <r>
    <s v="MHMU2021TI00756"/>
    <d v="2021-03-25T00:00:00"/>
    <s v="Exponus Exports"/>
    <s v="Win 10 Iot (El)"/>
    <s v="Posiflex"/>
    <n v="14"/>
    <s v="Surat"/>
    <x v="7"/>
    <n v="49000"/>
    <s v="PVAR"/>
    <s v="New Partner"/>
  </r>
  <r>
    <s v="MHMU2021TI00756"/>
    <d v="2021-03-25T00:00:00"/>
    <s v="Exponus Exports"/>
    <s v="WF650"/>
    <s v="Posiflex"/>
    <n v="13"/>
    <s v="Surat"/>
    <x v="7"/>
    <n v="19500"/>
    <s v="PVAR"/>
    <s v="New Partner"/>
  </r>
  <r>
    <s v="MHMU2021TI00757"/>
    <d v="2021-03-25T00:00:00"/>
    <s v="4 Cheese Foods Limited Liability Partnership"/>
    <s v="Rp80Puse"/>
    <s v="Rugtek"/>
    <n v="1"/>
    <s v="Mumbai"/>
    <x v="0"/>
    <n v="6600"/>
    <s v="EndCustomer"/>
    <s v="Retail"/>
  </r>
  <r>
    <s v="MHMU2021TI00758"/>
    <d v="2021-03-25T00:00:00"/>
    <s v="Het Consultancy-Dr"/>
    <s v="Tx50000200360T4 Intel Haswell Dual Core Processor -2.7G(3M Cache), 4G Ram, 128Bgb Ssd"/>
    <s v="Posiflex"/>
    <n v="2"/>
    <s v="Ahmedabad"/>
    <x v="7"/>
    <n v="58000"/>
    <s v="PVAR"/>
    <s v="Old Partner"/>
  </r>
  <r>
    <s v="MHMU2021TI00759"/>
    <d v="2021-03-25T00:00:00"/>
    <s v="Het Consultancy-Dr"/>
    <s v="Tx50000200360T4 Intel Haswell Dual Core Processor -2.7G(3M Cache), 4G Ram, 128Bgb Ssd"/>
    <s v="Posiflex"/>
    <n v="1"/>
    <s v="Ahmedabad"/>
    <x v="7"/>
    <n v="29000"/>
    <s v="PVAR"/>
    <s v="Old Partner"/>
  </r>
  <r>
    <s v="MHMU2021TI00762"/>
    <d v="2021-03-26T00:00:00"/>
    <s v="Nahata Datacom Global Corp"/>
    <s v="CD-3200BT"/>
    <s v="Rugtek"/>
    <n v="48"/>
    <s v="Mumbai"/>
    <x v="0"/>
    <n v="187200"/>
    <s v="NVAR"/>
    <s v="Retail"/>
  </r>
  <r>
    <s v="MHMU2021TI00763"/>
    <d v="2021-03-26T00:00:00"/>
    <s v="Ruchi Enterprises"/>
    <s v="CD-3200BT"/>
    <s v="Rugtek"/>
    <n v="1"/>
    <s v="Mumbai"/>
    <x v="0"/>
    <n v="3900"/>
    <s v="EndCustomer"/>
    <s v="Retail"/>
  </r>
  <r>
    <s v="MHMU2021TI00764"/>
    <d v="2021-03-26T00:00:00"/>
    <s v="Punjab Sind Dairy Products Pvt Ltd"/>
    <s v="Ps-3316E-Plus,128Gb Ssd,4G Ddr3L"/>
    <s v="Posiflex"/>
    <n v="1"/>
    <s v="Mumbai"/>
    <x v="2"/>
    <n v="36600"/>
    <s v="EndCustomer"/>
    <s v="Retail"/>
  </r>
  <r>
    <s v="MHMU2021TI00764"/>
    <d v="2021-03-26T00:00:00"/>
    <s v="Punjab Sind Dairy Products Pvt Ltd"/>
    <s v="Pp8800U-B "/>
    <s v="Posiflex"/>
    <n v="1"/>
    <s v="Mumbai"/>
    <x v="2"/>
    <n v="9000"/>
    <s v="EndCustomer"/>
    <s v="Retail"/>
  </r>
  <r>
    <s v="MHMU2021TI00764"/>
    <d v="2021-03-26T00:00:00"/>
    <s v="Punjab Sind Dairy Products Pvt Ltd"/>
    <s v="Cr410B"/>
    <s v="Rugtek"/>
    <n v="1"/>
    <s v="Mumbai"/>
    <x v="0"/>
    <n v="2450"/>
    <s v="EndCustomer"/>
    <s v="Retail"/>
  </r>
  <r>
    <s v="MHMU2021TI00764"/>
    <d v="2021-03-26T00:00:00"/>
    <s v="Punjab Sind Dairy Products Pvt Ltd"/>
    <s v="CD-3200BT"/>
    <s v="Rugtek"/>
    <n v="1"/>
    <s v="Mumbai"/>
    <x v="0"/>
    <n v="3900"/>
    <s v="EndCustomer"/>
    <s v="Retail"/>
  </r>
  <r>
    <s v="MHMU2021TI00764"/>
    <d v="2021-03-26T00:00:00"/>
    <s v="Punjab Sind Dairy Products Pvt Ltd"/>
    <s v="Stand for CD3200U"/>
    <s v="Rugtek"/>
    <n v="1"/>
    <s v="Mumbai"/>
    <x v="0"/>
    <n v="200"/>
    <s v="EndCustomer"/>
    <s v="Retail"/>
  </r>
  <r>
    <s v="MHMU2021TI00765"/>
    <d v="2021-03-27T00:00:00"/>
    <s v="Sidhakala Holiday Home"/>
    <s v="Ps-3316E-Plus,128Gb Ssd,4G Ddr3L"/>
    <s v="Posiflex"/>
    <n v="1"/>
    <s v="Raigad"/>
    <x v="3"/>
    <n v="36600"/>
    <s v="EndCustomer"/>
    <s v="Retail"/>
  </r>
  <r>
    <s v="MHMU2021TI00765"/>
    <d v="2021-03-27T00:00:00"/>
    <s v="Sidhakala Holiday Home"/>
    <s v="Rp80Puse"/>
    <s v="Rugtek"/>
    <n v="1"/>
    <s v="Raigad"/>
    <x v="5"/>
    <n v="6600"/>
    <s v="EndCustomer"/>
    <s v="Retail"/>
  </r>
  <r>
    <s v="MHMU2021TI00765"/>
    <d v="2021-03-27T00:00:00"/>
    <s v="Sidhakala Holiday Home"/>
    <s v="RP326"/>
    <s v="Rugtek"/>
    <n v="1"/>
    <s v="Raigad"/>
    <x v="5"/>
    <n v="4250"/>
    <s v="EndCustomer"/>
    <s v="Retail"/>
  </r>
  <r>
    <s v="MHMU2021TI00766"/>
    <d v="2021-03-30T00:00:00"/>
    <s v="Anita Mahavir Champawat"/>
    <s v="Cr410B"/>
    <s v="Rugtek"/>
    <n v="1"/>
    <s v="Mumbai"/>
    <x v="0"/>
    <n v="2450"/>
    <s v="EndCustomer"/>
    <s v="Retail"/>
  </r>
  <r>
    <s v="MHMU2021TI00767"/>
    <d v="2021-03-30T00:00:00"/>
    <s v="Exponus Exports"/>
    <s v="LM3210"/>
    <s v="Posiflex"/>
    <n v="1"/>
    <s v="Mumbai"/>
    <x v="7"/>
    <n v="9350"/>
    <s v="PVAR"/>
    <s v="New Partner"/>
  </r>
  <r>
    <s v="MHMU2021TI00768"/>
    <d v="2021-03-31T00:00:00"/>
    <s v="TDM-Hospitality"/>
    <s v="Ps-3316E-Plus/64Gb Ssd/4G Ddr3L"/>
    <s v="Posiflex"/>
    <n v="1"/>
    <s v="Mumbai"/>
    <x v="2"/>
    <n v="35900"/>
    <s v="EndCustomer"/>
    <s v="Retail"/>
  </r>
  <r>
    <s v="MHMU2021TI00768"/>
    <d v="2021-03-31T00:00:00"/>
    <s v="TDM-Hospitality"/>
    <s v="RP326"/>
    <s v="Rugtek"/>
    <n v="1"/>
    <s v="Mumbai"/>
    <x v="0"/>
    <n v="4250"/>
    <s v="EndCustomer"/>
    <s v="Retail"/>
  </r>
  <r>
    <s v="MHMU2021TI00768"/>
    <d v="2021-03-31T00:00:00"/>
    <s v="TDM-Hospitality"/>
    <s v="Cr410B"/>
    <s v="Rugtek"/>
    <n v="1"/>
    <s v="Mumbai"/>
    <x v="0"/>
    <n v="2450"/>
    <s v="EndCustomer"/>
    <s v="Retail"/>
  </r>
  <r>
    <s v="MHMU2021TI00769"/>
    <d v="2021-03-31T00:00:00"/>
    <s v="Timezone Entertainment Pvt Ltd"/>
    <s v="Xt4015 (Core I3)"/>
    <s v="Posiflex"/>
    <n v="2"/>
    <s v="Mumbai"/>
    <x v="2"/>
    <n v="107400"/>
    <s v="EndCustomer"/>
    <s v="Retail"/>
  </r>
  <r>
    <s v="MHMU2021TI00769"/>
    <d v="2021-03-31T00:00:00"/>
    <s v="Timezone Entertainment Pvt Ltd"/>
    <s v="LM3210"/>
    <s v="Posiflex"/>
    <n v="2"/>
    <s v="Mumbai"/>
    <x v="2"/>
    <n v="18700"/>
    <s v="EndCustomer"/>
    <s v="Retail"/>
  </r>
  <r>
    <s v="MHMU2021TI00769"/>
    <d v="2021-03-31T00:00:00"/>
    <s v="Timezone Entertainment Pvt Ltd"/>
    <s v="Sa-105Z-B"/>
    <s v="Posiflex"/>
    <n v="2"/>
    <s v="Mumbai"/>
    <x v="2"/>
    <n v="4500"/>
    <s v="EndCustomer"/>
    <s v="Retail"/>
  </r>
  <r>
    <s v="MHMU2021TI00770"/>
    <d v="2021-03-31T00:00:00"/>
    <s v="Timezone Entertainment Pvt Ltd"/>
    <s v="Xt4015 (Core I3)"/>
    <s v="Posiflex"/>
    <n v="2"/>
    <s v="Mumbai"/>
    <x v="2"/>
    <n v="107400"/>
    <s v="EndCustomer"/>
    <s v="Retail"/>
  </r>
  <r>
    <s v="MHMU2021TI00770"/>
    <d v="2021-03-31T00:00:00"/>
    <s v="Timezone Entertainment Pvt Ltd"/>
    <s v="LM3210"/>
    <s v="Posiflex"/>
    <n v="2"/>
    <s v="Mumbai"/>
    <x v="2"/>
    <n v="18700"/>
    <s v="EndCustomer"/>
    <s v="Retail"/>
  </r>
  <r>
    <s v="MHMU2021TI00770"/>
    <d v="2021-03-31T00:00:00"/>
    <s v="Timezone Entertainment Pvt Ltd"/>
    <s v="Sa-105Z-B"/>
    <s v="Posiflex"/>
    <n v="2"/>
    <s v="Mumbai"/>
    <x v="2"/>
    <n v="4500"/>
    <s v="EndCustomer"/>
    <s v="Retail"/>
  </r>
  <r>
    <s v="MHMU2021TI00771"/>
    <d v="2021-03-31T00:00:00"/>
    <s v="TMF Hospitality LLP"/>
    <s v="Ps-3316E-Plus,128Gb Ssd,4G Ddr3L"/>
    <s v="Posiflex"/>
    <n v="1"/>
    <s v="Mumbai"/>
    <x v="2"/>
    <n v="36600"/>
    <s v="EndCustomer"/>
    <s v="Retail"/>
  </r>
  <r>
    <s v="MHMU2021TI00771"/>
    <d v="2021-03-31T00:00:00"/>
    <s v="TMF Hospitality LLP"/>
    <s v="RP326"/>
    <s v="Rugtek"/>
    <n v="1"/>
    <s v="Mumbai"/>
    <x v="0"/>
    <n v="4250"/>
    <s v="EndCustomer"/>
    <s v="Retail"/>
  </r>
  <r>
    <s v="MHMU2021TI00771"/>
    <d v="2021-03-31T00:00:00"/>
    <s v="TMF Hospitality LLP"/>
    <s v="Cr410B"/>
    <s v="Rugtek"/>
    <n v="1"/>
    <s v="Mumbai"/>
    <x v="0"/>
    <n v="2450"/>
    <s v="EndCustomer"/>
    <s v="Retail"/>
  </r>
  <r>
    <s v="MHMU2021TI00772"/>
    <d v="2021-03-31T00:00:00"/>
    <s v="Softroniczs Services"/>
    <s v="Cr410B"/>
    <s v="Rugtek"/>
    <n v="1"/>
    <s v="Mumbai"/>
    <x v="0"/>
    <n v="2450"/>
    <s v="NVAR"/>
    <s v="Retail"/>
  </r>
  <r>
    <s v="MHMU2021TI00773"/>
    <d v="2021-03-31T00:00:00"/>
    <s v="Timezone Entertainment Pvt Ltd"/>
    <s v="Xt4015 (Core I3)"/>
    <s v="Posiflex"/>
    <n v="1"/>
    <s v="West Bengal"/>
    <x v="2"/>
    <n v="53700"/>
    <s v="EndCustomer"/>
    <s v="Retail"/>
  </r>
  <r>
    <s v="MHMU2021TI00773"/>
    <d v="2021-03-31T00:00:00"/>
    <s v="Timezone Entertainment Pvt Ltd"/>
    <s v="Lm-3210-B"/>
    <s v="Posiflex"/>
    <n v="1"/>
    <s v="West Bengal"/>
    <x v="2"/>
    <n v="9350"/>
    <s v="EndCustomer"/>
    <s v="Retail"/>
  </r>
  <r>
    <s v="MHMU2021TI00773"/>
    <d v="2021-03-31T00:00:00"/>
    <s v="Timezone Entertainment Pvt Ltd"/>
    <s v="Sa-105Z-B"/>
    <s v="Posiflex"/>
    <n v="1"/>
    <s v="West Bengal"/>
    <x v="2"/>
    <n v="2250"/>
    <s v="EndCustomer"/>
    <s v="Retail"/>
  </r>
  <r>
    <s v="MHMU2021TI00774"/>
    <d v="2021-03-31T00:00:00"/>
    <s v="Softroniczs Services"/>
    <s v="Ps-3316E-Plus,128Gb Ssd,4G Ddr3L_x000a_"/>
    <s v="Posiflex"/>
    <n v="1"/>
    <s v="Mumbai"/>
    <x v="2"/>
    <n v="36600"/>
    <s v="NVAR"/>
    <s v="Retail"/>
  </r>
  <r>
    <s v="MHMU2021TI00775"/>
    <d v="2021-03-31T00:00:00"/>
    <s v="Het Consultancy_x000a_"/>
    <s v="RP326"/>
    <s v="Rugtek"/>
    <n v="24"/>
    <s v="Ahmedabad"/>
    <x v="8"/>
    <n v="102000"/>
    <s v="PVAR"/>
    <s v="Old Partner"/>
  </r>
  <r>
    <s v="MHMU2021TI00775"/>
    <d v="2021-03-31T00:00:00"/>
    <s v="Het Consultancy_x000a_"/>
    <s v="Xt4015 (Core I3)"/>
    <s v="Posiflex"/>
    <n v="5"/>
    <s v="Ahmedabad"/>
    <x v="7"/>
    <n v="250000"/>
    <s v="PVAR"/>
    <s v="Old Partner"/>
  </r>
  <r>
    <s v="MHMU2021TI00775"/>
    <d v="2021-03-31T00:00:00"/>
    <s v="Het Consultancy_x000a_"/>
    <s v="Ps-3316E-Plus,128Gb Ssd,4G Ddr3L"/>
    <s v="Posiflex"/>
    <n v="5"/>
    <s v="Ahmedabad"/>
    <x v="7"/>
    <n v="183000"/>
    <s v="PVAR"/>
    <s v="Old Partner"/>
  </r>
  <r>
    <s v="MHMU2021TI00776"/>
    <d v="2021-03-05T00:00:00"/>
    <s v="Yelo Fast Food Center"/>
    <s v="Cr410B"/>
    <s v="Rugtek"/>
    <n v="1"/>
    <s v="Panvel"/>
    <x v="0"/>
    <n v="2450"/>
    <s v="EndCustomer"/>
    <s v="Retail"/>
  </r>
  <r>
    <s v="MHMU2021TI00776"/>
    <d v="2021-03-05T00:00:00"/>
    <s v="Yelo Fast Food Center"/>
    <s v="Rp80Puse"/>
    <s v="Rugtek"/>
    <n v="1"/>
    <s v="Panvel"/>
    <x v="0"/>
    <n v="6600"/>
    <s v="EndCustomer"/>
    <s v="Retail"/>
  </r>
  <r>
    <s v="MHMU2021TI00776"/>
    <d v="2021-03-05T00:00:00"/>
    <s v="Yelo Fast Food Center"/>
    <s v="Ps-3316E-Plus,128Gb Ssd,4G Ddr3L"/>
    <s v="Posiflex"/>
    <n v="1"/>
    <s v="Panvel"/>
    <x v="2"/>
    <n v="36600"/>
    <s v="EndCustomer"/>
    <s v="Retail"/>
  </r>
  <r>
    <s v="MHMU2021TI00790"/>
    <d v="2021-03-31T00:00:00"/>
    <s v="District Sports Complex Managing Committee"/>
    <s v="Ps-3316E-Plus,128Gb Ssd,4G Ddr3L"/>
    <s v="Posiflex"/>
    <n v="1"/>
    <s v="Mumbai"/>
    <x v="2"/>
    <n v="36600"/>
    <s v="EndCustomer"/>
    <s v="Retail"/>
  </r>
  <r>
    <s v="MHMU2021TI00790"/>
    <d v="2021-03-31T00:00:00"/>
    <s v="District Sports Complex Managing Committee"/>
    <s v="Warranty Pack for 4th &amp; 5th Years–PS 3316+"/>
    <s v="Posiflex"/>
    <n v="1"/>
    <s v="Mumbai"/>
    <x v="2"/>
    <n v="4000"/>
    <s v="EndCustomer"/>
    <s v="Retail"/>
  </r>
  <r>
    <s v="MHMU2021TI00790"/>
    <d v="2021-03-31T00:00:00"/>
    <s v="District Sports Complex Managing Committee"/>
    <s v="Rp80Puse"/>
    <s v="Rugtek"/>
    <n v="1"/>
    <s v="Mumbai"/>
    <x v="0"/>
    <n v="6600"/>
    <s v="EndCustomer"/>
    <s v="Retail"/>
  </r>
  <r>
    <s v="MHMU2021TI00793"/>
    <d v="2021-03-31T00:00:00"/>
    <s v="R.P.Trading Co."/>
    <s v="RP326"/>
    <s v="Rugtek"/>
    <n v="1"/>
    <s v="Mumbai"/>
    <x v="0"/>
    <n v="4250"/>
    <s v="EndCustomer"/>
    <s v="Retail"/>
  </r>
  <r>
    <s v="MHMU2021TI00794"/>
    <d v="2021-03-31T00:00:00"/>
    <s v="Am Retail &amp; Technology"/>
    <s v="RP326"/>
    <s v="Rugtek"/>
    <n v="5"/>
    <s v="Pune"/>
    <x v="5"/>
    <n v="21250"/>
    <s v="NVAR"/>
    <s v="Retail"/>
  </r>
  <r>
    <s v="MHMU2021TI00794"/>
    <d v="2021-03-31T00:00:00"/>
    <s v="Am Retail &amp; Technology"/>
    <s v="Cr410B"/>
    <s v="Rugtek"/>
    <n v="1"/>
    <s v="Pune"/>
    <x v="5"/>
    <n v="2450"/>
    <s v="NVAR"/>
    <s v="Retail"/>
  </r>
  <r>
    <s v="MHMU2021TI00794"/>
    <d v="2021-03-31T00:00:00"/>
    <s v="Am Retail &amp; Technology"/>
    <s v="Ps-3316E-Plus,128Gb Ssd,4G Ddr3L"/>
    <s v="Posiflex"/>
    <n v="1"/>
    <s v="Pune"/>
    <x v="3"/>
    <n v="36600"/>
    <s v="NVAR"/>
    <s v="Retail"/>
  </r>
  <r>
    <s v="MHMU2021TI00794"/>
    <d v="2021-03-31T00:00:00"/>
    <s v="Am Retail &amp; Technology"/>
    <s v="Rp80Puse"/>
    <s v="Rugtek"/>
    <n v="1"/>
    <s v="Pune"/>
    <x v="5"/>
    <n v="6600"/>
    <s v="NVAR"/>
    <s v="Retail"/>
  </r>
  <r>
    <s v="MHMU2021TI00795"/>
    <d v="2021-03-31T00:00:00"/>
    <s v="Am Retail &amp; Technology"/>
    <s v="Ps-3316E-Plus,128Gb Ssd,4G Ddr3L"/>
    <s v="Posiflex"/>
    <n v="2"/>
    <s v="Pune"/>
    <x v="3"/>
    <n v="73200"/>
    <s v="NVAR"/>
    <s v="Retail"/>
  </r>
  <r>
    <s v="MHMU2021TI00796"/>
    <d v="2021-03-31T00:00:00"/>
    <s v="Sunder Marketing"/>
    <s v="BP02"/>
    <s v="Rugtek"/>
    <n v="52"/>
    <s v="Mumbai"/>
    <x v="0"/>
    <n v="182000"/>
    <s v="EndCustomer"/>
    <s v="Retail"/>
  </r>
  <r>
    <s v="MHMU2021TI00799"/>
    <d v="2021-03-31T00:00:00"/>
    <s v="Postronix Solutions Pvt Ltd"/>
    <s v="CD3200BT"/>
    <s v="Rugtek"/>
    <n v="15"/>
    <s v="Mumbai"/>
    <x v="0"/>
    <n v="58500"/>
    <s v="NVAR"/>
    <s v="Retail"/>
  </r>
  <r>
    <s v="MHMU2021TI00800"/>
    <d v="2021-03-31T00:00:00"/>
    <s v="Postronix Solutions Pvt Ltd"/>
    <s v="CD3200BT"/>
    <s v="Rugtek"/>
    <n v="15"/>
    <s v="Mumbai"/>
    <x v="0"/>
    <n v="58500"/>
    <s v="NVAR"/>
    <s v="Retail"/>
  </r>
  <r>
    <s v="MHMU2021TI00801"/>
    <d v="2021-03-31T00:00:00"/>
    <s v="Postronix Solutions Pvt Ltd"/>
    <s v="CD3200BT"/>
    <s v="Rugtek"/>
    <n v="15"/>
    <s v="Mumbai"/>
    <x v="0"/>
    <n v="58500"/>
    <s v="NVAR"/>
    <s v="Retail"/>
  </r>
  <r>
    <s v="MHMU2021TI00802"/>
    <d v="2021-03-31T00:00:00"/>
    <s v="Postronix Solutions Pvt Ltd"/>
    <s v="CD3200BT"/>
    <s v="Rugtek"/>
    <n v="15"/>
    <s v="Mumbai"/>
    <x v="0"/>
    <n v="58500"/>
    <s v="NVAR"/>
    <s v="Retail"/>
  </r>
  <r>
    <s v="MHMU2021TI00803"/>
    <d v="2021-03-31T00:00:00"/>
    <s v="Chintamani Agency"/>
    <s v="CD3200U"/>
    <s v="Rugtek"/>
    <n v="1"/>
    <s v="Mumbai"/>
    <x v="0"/>
    <n v="3900"/>
    <s v="NVAR"/>
    <s v="Retail"/>
  </r>
  <r>
    <s v="MHMU2021TI00804"/>
    <d v="2021-03-31T00:00:00"/>
    <s v="TMF Hospitality LLP"/>
    <s v="Extended Comprehensive Warranty Pack for 4th &amp; 5th Years–PS 3316+"/>
    <s v="Posiflex"/>
    <n v="1"/>
    <s v="Mumbai"/>
    <x v="2"/>
    <n v="4000"/>
    <s v="EndCustomer"/>
    <s v="Retail"/>
  </r>
  <r>
    <s v="MHMU2021TI00805"/>
    <d v="2021-03-31T00:00:00"/>
    <s v="Het Consultancy-Dr"/>
    <s v="Tx50000200360T4 Intel Haswell Dual Core Processor -2.7G(3M Cache), 4G Ram, 128Bgb Ssd"/>
    <s v="Posiflex"/>
    <n v="1"/>
    <s v="Gujarat"/>
    <x v="7"/>
    <n v="27250"/>
    <s v="PVAR"/>
    <s v="Old Partner"/>
  </r>
  <r>
    <s v="MHMU2021TI00805"/>
    <d v="2021-03-31T00:00:00"/>
    <s v="Het Consultancy-Dr"/>
    <s v="Lm-E161 Lcd"/>
    <s v="Posiflex"/>
    <n v="1"/>
    <s v="Gujarat"/>
    <x v="7"/>
    <n v="0"/>
    <s v="PVAR"/>
    <s v="Old Partner"/>
  </r>
  <r>
    <s v="MHMU2021TI00805"/>
    <d v="2021-03-31T00:00:00"/>
    <s v="Het Consultancy-Dr"/>
    <s v="Cr410B"/>
    <s v="Rugtek"/>
    <n v="1"/>
    <s v="Gujarat"/>
    <x v="8"/>
    <n v="0"/>
    <s v="PVAR"/>
    <s v="Old Partner"/>
  </r>
  <r>
    <s v="MHMU2021TI00805"/>
    <d v="2021-03-31T00:00:00"/>
    <s v="Het Consultancy-Dr"/>
    <s v="Rp80Puse"/>
    <s v="Rugtek"/>
    <n v="1"/>
    <s v="Gujarat"/>
    <x v="8"/>
    <n v="0"/>
    <s v="PVAR"/>
    <s v="Old Partner"/>
  </r>
  <r>
    <s v="MHMU2021TI00806"/>
    <d v="2021-03-31T00:00:00"/>
    <s v="Het Consultancy-Dr"/>
    <s v="Cr410B"/>
    <s v="Rugtek"/>
    <n v="2"/>
    <s v="Gujarat"/>
    <x v="8"/>
    <n v="4900"/>
    <s v="PVAR"/>
    <s v="Old Partner"/>
  </r>
  <r>
    <s v="MHMU2021TI00806"/>
    <d v="2021-03-31T00:00:00"/>
    <s v="Het Consultancy-Dr"/>
    <s v="Rp80Puse"/>
    <s v="Rugtek"/>
    <n v="2"/>
    <s v="Gujarat"/>
    <x v="8"/>
    <n v="13200"/>
    <s v="PVAR"/>
    <s v="Old Partner"/>
  </r>
  <r>
    <s v="MHMU2021TI00807"/>
    <d v="2021-03-31T00:00:00"/>
    <s v="Het Consultancy-Dr"/>
    <s v="Cr410B"/>
    <s v="Rugtek"/>
    <n v="2"/>
    <s v="Gujarat"/>
    <x v="8"/>
    <n v="4900"/>
    <s v="PVAR"/>
    <s v="Old Partner"/>
  </r>
  <r>
    <s v="MHMU2021TI00807"/>
    <d v="2021-03-31T00:00:00"/>
    <s v="Het Consultancy-Dr"/>
    <s v="Rp80Puse"/>
    <s v="Rugtek"/>
    <n v="2"/>
    <s v="Gujarat"/>
    <x v="8"/>
    <n v="13200"/>
    <s v="PVAR"/>
    <s v="Old Partner"/>
  </r>
  <r>
    <s v="MHMU2021TI00807"/>
    <d v="2021-03-31T00:00:00"/>
    <s v="Het Consultancy-Dr"/>
    <s v="Lm-E161 Lcd"/>
    <s v="Posiflex"/>
    <n v="2"/>
    <s v="Gujarat"/>
    <x v="7"/>
    <n v="0"/>
    <s v="PVAR"/>
    <s v="Old Partner"/>
  </r>
  <r>
    <s v="MHMU2021TI00808"/>
    <d v="2021-03-31T00:00:00"/>
    <s v="Het Consultancy-Dr"/>
    <s v="Cr410B"/>
    <s v="Rugtek"/>
    <n v="1"/>
    <s v="Gujarat"/>
    <x v="8"/>
    <n v="2450"/>
    <s v="PVAR"/>
    <s v="Old Partner"/>
  </r>
  <r>
    <s v="MHMU2021TI00808"/>
    <d v="2021-03-31T00:00:00"/>
    <s v="Het Consultancy-Dr"/>
    <s v="Lm-E161 Lcd"/>
    <s v="Posiflex"/>
    <n v="1"/>
    <s v="Gujarat"/>
    <x v="7"/>
    <n v="0"/>
    <s v="PVAR"/>
    <s v="Old Partner"/>
  </r>
  <r>
    <s v="MHMU2021TI00808"/>
    <d v="2021-03-31T00:00:00"/>
    <s v="Het Consultancy-Dr"/>
    <s v="Rp80Puse"/>
    <s v="Rugtek"/>
    <n v="1"/>
    <s v="Gujarat"/>
    <x v="8"/>
    <n v="6600"/>
    <s v="PVAR"/>
    <s v="Old Partner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4">
  <r>
    <s v="PB20CN0110"/>
    <d v="2021-01-05T00:00:00"/>
    <s v="PIT/PO/2021/0052­1"/>
    <s v="04.01.2020"/>
    <x v="0"/>
    <s v="Bangalore"/>
    <s v="Portwell India Technology Private Limited"/>
    <s v="Ai1-5239"/>
    <s v="Bangalore"/>
    <s v="Vendor"/>
    <s v="Wholesale"/>
    <s v="Portwell"/>
    <n v="-4"/>
    <n v="41217"/>
    <n v="-164868"/>
  </r>
  <r>
    <s v="PB20CN0111"/>
    <d v="2021-01-05T00:00:00"/>
    <s v="000885/Sep-20"/>
    <d v="2020-09-28T00:00:00"/>
    <x v="1"/>
    <s v="Gujarat"/>
    <s v="Aegis Infoware Private Limited"/>
    <s v="Freight charges"/>
    <s v="Gujarat"/>
    <s v="RBP"/>
    <s v="Wholesale"/>
    <s v="Others"/>
    <n v="-1"/>
    <n v="420"/>
    <n v="-420"/>
  </r>
  <r>
    <s v="PB20CN0111"/>
    <d v="2021-01-05T00:00:00"/>
    <s v="000885/Sep-20"/>
    <d v="2020-09-28T00:00:00"/>
    <x v="2"/>
    <s v="Gujarat"/>
    <s v="Aegis Infoware Private Limited"/>
    <s v="Cd-3200bt"/>
    <s v="Gujarat"/>
    <s v="RBP"/>
    <s v="Wholesale"/>
    <s v="Rugtek"/>
    <n v="-25"/>
    <n v="4200"/>
    <n v="-105000"/>
  </r>
  <r>
    <s v="PB20CN0112"/>
    <d v="2021-01-05T00:00:00"/>
    <s v="001151/Oct-20"/>
    <d v="2020-10-29T00:00:00"/>
    <x v="1"/>
    <s v="Gujarat"/>
    <s v="Aegis Infoware Private Limited"/>
    <s v="Freight charges"/>
    <s v="Gujarat"/>
    <s v="RBP"/>
    <s v="Wholesale"/>
    <s v="Others"/>
    <n v="-1"/>
    <n v="2100"/>
    <n v="-2100"/>
  </r>
  <r>
    <s v="PB20CN0112"/>
    <d v="2021-01-05T00:00:00"/>
    <s v="001151/Oct-20"/>
    <d v="2020-10-29T00:00:00"/>
    <x v="2"/>
    <s v="Gujarat"/>
    <s v="Aegis Infoware Private Limited"/>
    <s v="Cd-3200bt"/>
    <s v="Gujarat"/>
    <s v="RBP"/>
    <s v="Wholesale"/>
    <s v="Rugtek"/>
    <n v="-125"/>
    <n v="4200"/>
    <n v="-525000"/>
  </r>
  <r>
    <s v="PB20CN0113"/>
    <d v="2021-01-06T00:00:00"/>
    <s v="Mail"/>
    <d v="2021-01-05T00:00:00"/>
    <x v="3"/>
    <s v="West Bengal"/>
    <s v="Spencer'S Retail Limited"/>
    <s v="Cbl-500-300-s00-03"/>
    <s v="West Bengal"/>
    <s v="EndCustomer"/>
    <s v="Retail"/>
    <s v="Metrologic Spares"/>
    <n v="-1"/>
    <n v="1207"/>
    <n v="-1207"/>
  </r>
  <r>
    <s v="PB20CN0114"/>
    <d v="2021-01-07T00:00:00"/>
    <s v="QSPL/PO/2021/0506-1"/>
    <d v="2021-01-07T00:00:00"/>
    <x v="0"/>
    <s v="Bangalore"/>
    <s v="Quinta Systems Pvt. Ltd"/>
    <s v="Cr-205-rj"/>
    <s v="Bangalore"/>
    <s v="Vendor"/>
    <s v="Wholesale"/>
    <s v="Kasrow"/>
    <n v="-1"/>
    <n v="1873"/>
    <n v="-1873"/>
  </r>
  <r>
    <s v="PB20CN0115"/>
    <d v="2021-01-15T00:00:00"/>
    <n v="6300000618"/>
    <d v="2021-01-12T00:00:00"/>
    <x v="4"/>
    <s v="Mumbai"/>
    <s v="Tata Starbucks Ltd"/>
    <s v="Mr-2106u-3"/>
    <s v="Mumbai"/>
    <s v="EndCustomer"/>
    <s v="Retail"/>
    <s v="Posiflex"/>
    <n v="-2"/>
    <n v="2900"/>
    <n v="-5800"/>
  </r>
  <r>
    <s v="PB20CN0116"/>
    <d v="2021-01-19T00:00:00"/>
    <n v="6300006947"/>
    <s v="31.12.2020"/>
    <x v="3"/>
    <s v="Mumbai"/>
    <s v="Trent Limited"/>
    <s v="Button panel sticker_ps-3315"/>
    <s v="Mumbai"/>
    <s v="EndCustomer"/>
    <s v="Retail"/>
    <s v="Posiflex Spares"/>
    <n v="-1"/>
    <n v="140"/>
    <n v="-140"/>
  </r>
  <r>
    <s v="PB20CN0116"/>
    <d v="2021-01-19T00:00:00"/>
    <n v="6300006947"/>
    <s v="31.12.2020"/>
    <x v="3"/>
    <s v="Mumbai"/>
    <s v="Trent Limited"/>
    <s v="Back cover_ps3x16"/>
    <s v="Mumbai"/>
    <s v="EndCustomer"/>
    <s v="Retail"/>
    <s v="Posiflex Spares"/>
    <n v="-1"/>
    <n v="4200"/>
    <n v="-4200"/>
  </r>
  <r>
    <s v="PB20CN0117"/>
    <d v="2021-01-22T00:00:00"/>
    <s v="MHMU2021PO00085"/>
    <d v="2021-01-22T00:00:00"/>
    <x v="2"/>
    <s v="Gujarat"/>
    <s v="Aashitech"/>
    <s v="Rp80buse"/>
    <s v="Gujarat"/>
    <s v="RBP"/>
    <s v="Wholesale"/>
    <s v="Rugtek"/>
    <n v="-1"/>
    <n v="6600"/>
    <n v="-6600"/>
  </r>
  <r>
    <s v="PB20CN0118"/>
    <d v="2021-01-29T00:00:00"/>
    <s v="SC201204008"/>
    <d v="2020-12-04T00:00:00"/>
    <x v="2"/>
    <s v="Chennai"/>
    <s v="Supreme Computers India (P) Ltd"/>
    <s v="Rp326"/>
    <s v="Chennai"/>
    <s v="RBP"/>
    <s v="Wholesale"/>
    <s v="Rugtek"/>
    <n v="-200"/>
    <n v="4225"/>
    <n v="-845000"/>
  </r>
  <r>
    <s v="PB20CN0118"/>
    <d v="2021-01-29T00:00:00"/>
    <s v="SC201204008"/>
    <d v="2020-12-04T00:00:00"/>
    <x v="1"/>
    <s v="Chennai"/>
    <s v="Supreme Computers India (P) Ltd"/>
    <s v="Freight charges"/>
    <s v="Chennai"/>
    <s v="RBP"/>
    <s v="Wholesale"/>
    <s v="Others"/>
    <n v="-1"/>
    <n v="8100"/>
    <n v="-8100"/>
  </r>
  <r>
    <s v="PB20CN0119"/>
    <d v="2021-01-30T00:00:00"/>
    <n v="8400022554"/>
    <d v="2021-01-21T00:00:00"/>
    <x v="3"/>
    <s v="Mumbai"/>
    <s v="Trent Hypermarket Private Limited"/>
    <s v="Cashdrawer_lock"/>
    <s v="Mumbai"/>
    <s v="EndCustomer"/>
    <s v="Retail"/>
    <s v="Posiflex Spares"/>
    <n v="-3"/>
    <n v="525"/>
    <n v="-1575"/>
  </r>
  <r>
    <s v="PB20CN0119"/>
    <d v="2021-01-30T00:00:00"/>
    <n v="8400022554"/>
    <d v="2021-01-21T00:00:00"/>
    <x v="3"/>
    <s v="Mumbai"/>
    <s v="Trent Hypermarket Private Limited"/>
    <s v="Front led board"/>
    <s v="Mumbai"/>
    <s v="EndCustomer"/>
    <s v="Retail"/>
    <s v="Posiflex Spares"/>
    <n v="-1"/>
    <n v="750"/>
    <n v="-750"/>
  </r>
  <r>
    <s v="PB20INV3040"/>
    <d v="2021-01-04T00:00:00"/>
    <s v="SCS/PO:20-21/122"/>
    <d v="2021-01-04T00:00:00"/>
    <x v="5"/>
    <s v="Chennai"/>
    <s v="Secure Code Systems"/>
    <s v="1472g2d-2usb-5-i"/>
    <s v="Chennai"/>
    <s v="NVAR"/>
    <s v="Wholesale"/>
    <s v="Honeywell"/>
    <n v="7"/>
    <n v="11800"/>
    <n v="82600"/>
  </r>
  <r>
    <s v="PB20INV3040"/>
    <d v="2021-01-04T00:00:00"/>
    <s v="SCS/PO:20-21/122"/>
    <d v="2021-01-04T00:00:00"/>
    <x v="5"/>
    <s v="Chennai"/>
    <s v="Secure Code Systems"/>
    <s v="Eda51-1-b723sogek"/>
    <s v="Chennai"/>
    <s v="NVAR"/>
    <s v="Wholesale"/>
    <s v="Metrologic"/>
    <n v="25"/>
    <n v="24000"/>
    <n v="600000"/>
  </r>
  <r>
    <s v="PB20INV3041"/>
    <d v="2021-01-04T00:00:00"/>
    <s v="Email"/>
    <d v="2020-12-31T00:00:00"/>
    <x v="6"/>
    <s v="Bangalore"/>
    <s v="Hithaishi Infra Machine"/>
    <s v="1250g-2usb-i"/>
    <s v="Bangalore"/>
    <s v="EndCustomer"/>
    <s v="Retail"/>
    <s v="Metrologic"/>
    <n v="5"/>
    <n v="0"/>
    <n v="0"/>
  </r>
  <r>
    <s v="PB20INV3041"/>
    <d v="2021-01-04T00:00:00"/>
    <s v="Email"/>
    <d v="2020-12-31T00:00:00"/>
    <x v="7"/>
    <s v="Bangalore"/>
    <s v="Hithaishi Infra Machine"/>
    <s v="Cr-410b(1001)"/>
    <s v="Bangalore"/>
    <s v="EndCustomer"/>
    <s v="Retail"/>
    <s v="Rugtek"/>
    <n v="5"/>
    <n v="0"/>
    <n v="0"/>
  </r>
  <r>
    <s v="PB20INV3041"/>
    <d v="2021-01-04T00:00:00"/>
    <s v="Email"/>
    <d v="2020-12-31T00:00:00"/>
    <x v="8"/>
    <s v="Bangalore"/>
    <s v="Hithaishi Infra Machine"/>
    <s v="Keyboard_tvs gold"/>
    <s v="Bangalore"/>
    <s v="EndCustomer"/>
    <s v="Retail"/>
    <s v="Posiflex"/>
    <n v="5"/>
    <n v="0"/>
    <n v="0"/>
  </r>
  <r>
    <s v="PB20INV3041"/>
    <d v="2021-01-04T00:00:00"/>
    <s v="Email"/>
    <d v="2020-12-31T00:00:00"/>
    <x v="8"/>
    <s v="Bangalore"/>
    <s v="Hithaishi Infra Machine"/>
    <s v="Long pole_pd-350 series"/>
    <s v="Bangalore"/>
    <s v="EndCustomer"/>
    <s v="Retail"/>
    <s v="Posiflex Spares"/>
    <n v="5"/>
    <n v="0"/>
    <n v="0"/>
  </r>
  <r>
    <s v="PB20INV3041"/>
    <d v="2021-01-04T00:00:00"/>
    <s v="Email"/>
    <d v="2020-12-31T00:00:00"/>
    <x v="8"/>
    <s v="Bangalore"/>
    <s v="Hithaishi Infra Machine"/>
    <s v="Mouse_logitech"/>
    <s v="Bangalore"/>
    <s v="EndCustomer"/>
    <s v="Retail"/>
    <s v="Posiflex"/>
    <n v="5"/>
    <n v="0"/>
    <n v="0"/>
  </r>
  <r>
    <s v="PB20INV3041"/>
    <d v="2021-01-04T00:00:00"/>
    <s v="Email"/>
    <d v="2020-12-31T00:00:00"/>
    <x v="8"/>
    <s v="Bangalore"/>
    <s v="Hithaishi Infra Machine"/>
    <s v="Pd-350ue-b"/>
    <s v="Bangalore"/>
    <s v="EndCustomer"/>
    <s v="Retail"/>
    <s v="Posiflex"/>
    <n v="5"/>
    <n v="0"/>
    <n v="0"/>
  </r>
  <r>
    <s v="PB20INV3041"/>
    <d v="2021-01-04T00:00:00"/>
    <s v="Email"/>
    <d v="2020-12-31T00:00:00"/>
    <x v="8"/>
    <s v="Bangalore"/>
    <s v="Hithaishi Infra Machine"/>
    <s v="Pp8800u-b"/>
    <s v="Bangalore"/>
    <s v="EndCustomer"/>
    <s v="Retail"/>
    <s v="Posiflex"/>
    <n v="5"/>
    <n v="0"/>
    <n v="0"/>
  </r>
  <r>
    <s v="PB20INV3041"/>
    <d v="2021-01-04T00:00:00"/>
    <s v="Email"/>
    <d v="2020-12-31T00:00:00"/>
    <x v="8"/>
    <s v="Bangalore"/>
    <s v="Hithaishi Infra Machine"/>
    <s v="Win 10 iot (el)"/>
    <s v="Bangalore"/>
    <s v="EndCustomer"/>
    <s v="Retail"/>
    <s v="Posiflex"/>
    <n v="5"/>
    <n v="0"/>
    <n v="0"/>
  </r>
  <r>
    <s v="PB20INV3041"/>
    <d v="2021-01-04T00:00:00"/>
    <s v="Email"/>
    <d v="2020-12-31T00:00:00"/>
    <x v="8"/>
    <s v="Bangalore"/>
    <s v="Hithaishi Infra Machine"/>
    <s v="Zeb-vs16hd led"/>
    <s v="Bangalore"/>
    <s v="EndCustomer"/>
    <s v="Retail"/>
    <s v="Posiflex"/>
    <n v="5"/>
    <n v="0"/>
    <n v="0"/>
  </r>
  <r>
    <s v="PB20INV3041"/>
    <d v="2021-01-04T00:00:00"/>
    <s v="Email"/>
    <d v="2020-12-31T00:00:00"/>
    <x v="6"/>
    <s v="Bangalore"/>
    <s v="Hithaishi Infra Machine"/>
    <s v="1250g-2usb-i"/>
    <s v="Bangalore"/>
    <s v="EndCustomer"/>
    <s v="Retail"/>
    <s v="Metrologic"/>
    <n v="2"/>
    <n v="3800"/>
    <n v="7600"/>
  </r>
  <r>
    <s v="PB20INV3041"/>
    <d v="2021-01-04T00:00:00"/>
    <s v="Email"/>
    <d v="2020-12-31T00:00:00"/>
    <x v="8"/>
    <s v="Bangalore"/>
    <s v="Hithaishi Infra Machine"/>
    <s v="Pp8800u-b"/>
    <s v="Bangalore"/>
    <s v="EndCustomer"/>
    <s v="Retail"/>
    <s v="Posiflex"/>
    <n v="1"/>
    <n v="9900"/>
    <n v="9900"/>
  </r>
  <r>
    <s v="PB20INV3041"/>
    <d v="2021-01-04T00:00:00"/>
    <s v="Email"/>
    <d v="2020-12-31T00:00:00"/>
    <x v="8"/>
    <s v="Bangalore"/>
    <s v="Hithaishi Infra Machine"/>
    <s v="Tx-5000"/>
    <s v="Bangalore"/>
    <s v="EndCustomer"/>
    <s v="Retail"/>
    <s v="Posiflex"/>
    <n v="5"/>
    <n v="52000"/>
    <n v="260000"/>
  </r>
  <r>
    <s v="PB20INV3042"/>
    <d v="2021-01-04T00:00:00"/>
    <s v="SS 160"/>
    <s v="21.12.2020"/>
    <x v="1"/>
    <s v="Delhi"/>
    <s v="Smart Solutions"/>
    <s v="Sata_2.5&quot;slimhdd"/>
    <s v="Delhi"/>
    <s v="RBP"/>
    <s v="Wholesale"/>
    <s v="Posiflex Spares"/>
    <n v="2"/>
    <n v="0"/>
    <n v="0"/>
  </r>
  <r>
    <s v="PB20INV3042"/>
    <d v="2021-01-04T00:00:00"/>
    <s v="SS 160"/>
    <s v="21.12.2020"/>
    <x v="1"/>
    <s v="Delhi"/>
    <s v="Smart Solutions"/>
    <s v="Freight charges"/>
    <s v="Delhi"/>
    <s v="RBP"/>
    <s v="Wholesale"/>
    <s v="Others"/>
    <n v="1"/>
    <n v="697"/>
    <n v="697"/>
  </r>
  <r>
    <s v="PB20INV3042"/>
    <d v="2021-01-04T00:00:00"/>
    <s v="SS 160"/>
    <s v="21.12.2020"/>
    <x v="1"/>
    <s v="Delhi"/>
    <s v="Smart Solutions"/>
    <s v="Win 10 iot (vl)"/>
    <s v="Delhi"/>
    <s v="RBP"/>
    <s v="Wholesale"/>
    <s v="Posiflex"/>
    <n v="2"/>
    <n v="5250"/>
    <n v="10500"/>
  </r>
  <r>
    <s v="PB20INV3042"/>
    <d v="2021-01-04T00:00:00"/>
    <s v="SS 160"/>
    <s v="21.12.2020"/>
    <x v="1"/>
    <s v="Delhi"/>
    <s v="Smart Solutions"/>
    <s v="I5 core intel processor"/>
    <s v="Delhi"/>
    <s v="RBP"/>
    <s v="Wholesale"/>
    <s v="Posiflex Spares"/>
    <n v="2"/>
    <n v="7000"/>
    <n v="14000"/>
  </r>
  <r>
    <s v="PB20INV3042"/>
    <d v="2021-01-04T00:00:00"/>
    <s v="SS 160"/>
    <s v="21.12.2020"/>
    <x v="1"/>
    <s v="Delhi"/>
    <s v="Smart Solutions"/>
    <s v="Xt-4015"/>
    <s v="Delhi"/>
    <s v="RBP"/>
    <s v="Wholesale"/>
    <s v="Posiflex"/>
    <n v="2"/>
    <n v="57500"/>
    <n v="115000"/>
  </r>
  <r>
    <s v="PB20INV3043"/>
    <d v="2021-01-05T00:00:00"/>
    <s v="PIT/PO/2021/0052­1"/>
    <s v="04.01.2020"/>
    <x v="0"/>
    <s v="Bangalore"/>
    <s v="Portwell India Technology Private Limited"/>
    <s v="Ai1-5239"/>
    <s v="Bangalore"/>
    <s v="Vendor"/>
    <s v="Wholesale"/>
    <s v="Portwell"/>
    <n v="4"/>
    <n v="41217"/>
    <n v="164868"/>
  </r>
  <r>
    <s v="PB20INV3044"/>
    <d v="2021-01-05T00:00:00"/>
    <s v="PIT/PO/2021/0052­1"/>
    <s v="04.01.2020"/>
    <x v="0"/>
    <s v="Bangalore"/>
    <s v="Portwell India Technology Private Limited"/>
    <s v="Ai1-5239"/>
    <s v="Bangalore"/>
    <s v="Vendor"/>
    <s v="Wholesale"/>
    <s v="Portwell"/>
    <n v="4"/>
    <n v="41217"/>
    <n v="164868"/>
  </r>
  <r>
    <s v="PB20INV3045"/>
    <d v="2021-01-05T00:00:00"/>
    <s v="001685/Dec-20"/>
    <d v="2020-12-31T00:00:00"/>
    <x v="1"/>
    <s v="Gujarat"/>
    <s v="Aegis Infoware Private Limited"/>
    <s v="Ddr3_ram_sodimm"/>
    <s v="Gujarat"/>
    <s v="RBP"/>
    <s v="Wholesale"/>
    <s v="Posiflex Spares"/>
    <n v="2"/>
    <n v="0"/>
    <n v="0"/>
  </r>
  <r>
    <s v="PB20INV3045"/>
    <d v="2021-01-05T00:00:00"/>
    <s v="001685/Dec-20"/>
    <d v="2020-12-31T00:00:00"/>
    <x v="1"/>
    <s v="Gujarat"/>
    <s v="Aegis Infoware Private Limited"/>
    <s v="Sata_2.5&quot;slimhdd"/>
    <s v="Gujarat"/>
    <s v="RBP"/>
    <s v="Wholesale"/>
    <s v="Posiflex Spares"/>
    <n v="2"/>
    <n v="0"/>
    <n v="0"/>
  </r>
  <r>
    <s v="PB20INV3045"/>
    <d v="2021-01-05T00:00:00"/>
    <s v="001685/Dec-20"/>
    <d v="2020-12-31T00:00:00"/>
    <x v="1"/>
    <s v="Gujarat"/>
    <s v="Aegis Infoware Private Limited"/>
    <s v="Freight charges"/>
    <s v="Gujarat"/>
    <s v="RBP"/>
    <s v="Wholesale"/>
    <s v="Others"/>
    <n v="1"/>
    <n v="436"/>
    <n v="436"/>
  </r>
  <r>
    <s v="PB20INV3045"/>
    <d v="2021-01-05T00:00:00"/>
    <s v="001685/Dec-20"/>
    <d v="2020-12-31T00:00:00"/>
    <x v="1"/>
    <s v="Gujarat"/>
    <s v="Aegis Infoware Private Limited"/>
    <s v="Xt-4015"/>
    <s v="Gujarat"/>
    <s v="RBP"/>
    <s v="Wholesale"/>
    <s v="Posiflex"/>
    <n v="2"/>
    <n v="54500"/>
    <n v="109000"/>
  </r>
  <r>
    <s v="PB20INV3046"/>
    <d v="2021-01-05T00:00:00"/>
    <s v="001684/Dec-20"/>
    <d v="2020-12-31T00:00:00"/>
    <x v="1"/>
    <s v="Gujarat"/>
    <s v="Aegis Infoware Private Limited"/>
    <s v="Ssd_64gb"/>
    <s v="Gujarat"/>
    <s v="RBP"/>
    <s v="Wholesale"/>
    <s v="Posiflex Spares"/>
    <n v="20"/>
    <n v="0"/>
    <n v="0"/>
  </r>
  <r>
    <s v="PB20INV3046"/>
    <d v="2021-01-05T00:00:00"/>
    <s v="001684/Dec-20"/>
    <d v="2020-12-31T00:00:00"/>
    <x v="1"/>
    <s v="Gujarat"/>
    <s v="Aegis Infoware Private Limited"/>
    <s v="Freight charges"/>
    <s v="Gujarat"/>
    <s v="RBP"/>
    <s v="Wholesale"/>
    <s v="Others"/>
    <n v="1"/>
    <n v="2816"/>
    <n v="2816"/>
  </r>
  <r>
    <s v="PB20INV3046"/>
    <d v="2021-01-05T00:00:00"/>
    <s v="001684/Dec-20"/>
    <d v="2020-12-31T00:00:00"/>
    <x v="1"/>
    <s v="Gujarat"/>
    <s v="Aegis Infoware Private Limited"/>
    <s v="Ps-3316+"/>
    <s v="Gujarat"/>
    <s v="RBP"/>
    <s v="Wholesale"/>
    <s v="Posiflex"/>
    <n v="20"/>
    <n v="35200"/>
    <n v="704000"/>
  </r>
  <r>
    <s v="PB20INV3047"/>
    <d v="2021-01-05T00:00:00"/>
    <n v="102"/>
    <d v="2021-01-04T00:00:00"/>
    <x v="9"/>
    <s v="Bangalore"/>
    <s v="Crown Computers"/>
    <s v="1950ghd-2usb-i"/>
    <s v="Bangalore"/>
    <s v="PVAR+"/>
    <s v="Wholesale"/>
    <s v="Honeywell"/>
    <n v="2"/>
    <n v="9300"/>
    <n v="18600"/>
  </r>
  <r>
    <s v="PB20INV3048"/>
    <d v="2021-01-05T00:00:00"/>
    <s v="HTCPL/125/2021-22"/>
    <d v="2021-01-04T00:00:00"/>
    <x v="1"/>
    <s v="Bangalore"/>
    <s v="Hollasons Trading Company Private Limited"/>
    <s v="Ddr3_ram_sodimm"/>
    <s v="Bangalore"/>
    <s v="RBP"/>
    <s v="Wholesale"/>
    <s v="Posiflex Spares"/>
    <n v="1"/>
    <n v="0"/>
    <n v="0"/>
  </r>
  <r>
    <s v="PB20INV3048"/>
    <d v="2021-01-05T00:00:00"/>
    <s v="HTCPL/125/2021-22"/>
    <d v="2021-01-04T00:00:00"/>
    <x v="1"/>
    <s v="Bangalore"/>
    <s v="Hollasons Trading Company Private Limited"/>
    <s v="Ls-3000r"/>
    <s v="Bangalore"/>
    <s v="RBP"/>
    <s v="Wholesale"/>
    <s v="Rugtek"/>
    <n v="7"/>
    <n v="0"/>
    <n v="0"/>
  </r>
  <r>
    <s v="PB20INV3048"/>
    <d v="2021-01-05T00:00:00"/>
    <s v="HTCPL/125/2021-22"/>
    <d v="2021-01-04T00:00:00"/>
    <x v="1"/>
    <s v="Bangalore"/>
    <s v="Hollasons Trading Company Private Limited"/>
    <s v="Xt-4015"/>
    <s v="Bangalore"/>
    <s v="RBP"/>
    <s v="Wholesale"/>
    <s v="Posiflex"/>
    <n v="1"/>
    <n v="53000"/>
    <n v="53000"/>
  </r>
  <r>
    <s v="PB20INV3049"/>
    <d v="2021-01-05T00:00:00"/>
    <s v="SS 146"/>
    <s v="21.12.2020"/>
    <x v="1"/>
    <s v="Delhi"/>
    <s v="Smart Solutions"/>
    <s v="Ddr3_ram_sodimm"/>
    <s v="Delhi"/>
    <s v="RBP"/>
    <s v="Wholesale"/>
    <s v="Posiflex Spares"/>
    <n v="10"/>
    <n v="0"/>
    <n v="0"/>
  </r>
  <r>
    <s v="PB20INV3049"/>
    <d v="2021-01-05T00:00:00"/>
    <s v="SS 146"/>
    <s v="21.12.2020"/>
    <x v="1"/>
    <s v="Delhi"/>
    <s v="Smart Solutions"/>
    <s v="Ssd_128gb"/>
    <s v="Delhi"/>
    <s v="RBP"/>
    <s v="Wholesale"/>
    <s v="Posiflex Spares"/>
    <n v="10"/>
    <n v="0"/>
    <n v="0"/>
  </r>
  <r>
    <s v="PB20INV3049"/>
    <d v="2021-01-05T00:00:00"/>
    <s v="SS 146"/>
    <s v="21.12.2020"/>
    <x v="1"/>
    <s v="Delhi"/>
    <s v="Smart Solutions"/>
    <s v="Win 10 iot (vl)"/>
    <s v="Delhi"/>
    <s v="RBP"/>
    <s v="Wholesale"/>
    <s v="Posiflex"/>
    <n v="3"/>
    <n v="5250"/>
    <n v="15750"/>
  </r>
  <r>
    <s v="PB20INV3049"/>
    <d v="2021-01-05T00:00:00"/>
    <s v="SS 146"/>
    <s v="21.12.2020"/>
    <x v="1"/>
    <s v="Delhi"/>
    <s v="Smart Solutions"/>
    <s v="Xt-4015"/>
    <s v="Delhi"/>
    <s v="RBP"/>
    <s v="Wholesale"/>
    <s v="Posiflex"/>
    <n v="10"/>
    <n v="53700"/>
    <n v="537000"/>
  </r>
  <r>
    <s v="PB20INV3050"/>
    <d v="2021-01-05T00:00:00"/>
    <s v="001666/Dec-20"/>
    <d v="2020-12-31T00:00:00"/>
    <x v="1"/>
    <s v="Gujarat"/>
    <s v="Aegis Infoware Private Limited"/>
    <s v="Freight charges"/>
    <s v="Gujarat"/>
    <s v="RBP"/>
    <s v="Wholesale"/>
    <s v="Others"/>
    <n v="1"/>
    <n v="500"/>
    <n v="500"/>
  </r>
  <r>
    <s v="PB20INV3050"/>
    <d v="2021-01-05T00:00:00"/>
    <s v="001666/Dec-20"/>
    <d v="2020-12-31T00:00:00"/>
    <x v="2"/>
    <s v="Gujarat"/>
    <s v="Aegis Infoware Private Limited"/>
    <s v="Bp-03"/>
    <s v="Gujarat"/>
    <s v="RBP"/>
    <s v="Wholesale"/>
    <s v="Rugtek"/>
    <n v="25"/>
    <n v="5300"/>
    <n v="132500"/>
  </r>
  <r>
    <s v="PB20INV3051"/>
    <d v="2021-01-05T00:00:00"/>
    <n v="3020008261"/>
    <d v="2020-12-24T00:00:00"/>
    <x v="6"/>
    <s v="Bangalore"/>
    <s v="Life Style International Pvt Ltd"/>
    <s v="1250g-2usb-i"/>
    <s v="Bangalore"/>
    <s v="EndCustomer"/>
    <s v="Retail"/>
    <s v="Metrologic"/>
    <n v="2"/>
    <n v="0"/>
    <n v="0"/>
  </r>
  <r>
    <s v="PB20INV3051"/>
    <d v="2021-01-05T00:00:00"/>
    <n v="3020008261"/>
    <d v="2020-12-24T00:00:00"/>
    <x v="7"/>
    <s v="Bangalore"/>
    <s v="Life Style International Pvt Ltd"/>
    <s v="Cr-410b(1001)"/>
    <s v="Bangalore"/>
    <s v="EndCustomer"/>
    <s v="Retail"/>
    <s v="Rugtek"/>
    <n v="2"/>
    <n v="0"/>
    <n v="0"/>
  </r>
  <r>
    <s v="PB20INV3051"/>
    <d v="2021-01-05T00:00:00"/>
    <n v="3020008261"/>
    <d v="2020-12-24T00:00:00"/>
    <x v="8"/>
    <s v="Bangalore"/>
    <s v="Life Style International Pvt Ltd"/>
    <s v="Keyboard_tvs gold"/>
    <s v="Bangalore"/>
    <s v="EndCustomer"/>
    <s v="Retail"/>
    <s v="Posiflex"/>
    <n v="2"/>
    <n v="0"/>
    <n v="0"/>
  </r>
  <r>
    <s v="PB20INV3051"/>
    <d v="2021-01-05T00:00:00"/>
    <n v="3020008261"/>
    <d v="2020-12-24T00:00:00"/>
    <x v="8"/>
    <s v="Bangalore"/>
    <s v="Life Style International Pvt Ltd"/>
    <s v="Long pole_pd-350 series"/>
    <s v="Bangalore"/>
    <s v="EndCustomer"/>
    <s v="Retail"/>
    <s v="Posiflex Spares"/>
    <n v="2"/>
    <n v="0"/>
    <n v="0"/>
  </r>
  <r>
    <s v="PB20INV3051"/>
    <d v="2021-01-05T00:00:00"/>
    <n v="3020008261"/>
    <d v="2020-12-24T00:00:00"/>
    <x v="8"/>
    <s v="Bangalore"/>
    <s v="Life Style International Pvt Ltd"/>
    <s v="Mouse_logitech"/>
    <s v="Bangalore"/>
    <s v="EndCustomer"/>
    <s v="Retail"/>
    <s v="Posiflex"/>
    <n v="2"/>
    <n v="0"/>
    <n v="0"/>
  </r>
  <r>
    <s v="PB20INV3051"/>
    <d v="2021-01-05T00:00:00"/>
    <n v="3020008261"/>
    <d v="2020-12-24T00:00:00"/>
    <x v="8"/>
    <s v="Bangalore"/>
    <s v="Life Style International Pvt Ltd"/>
    <s v="Pd-350ue-b"/>
    <s v="Bangalore"/>
    <s v="EndCustomer"/>
    <s v="Retail"/>
    <s v="Posiflex"/>
    <n v="2"/>
    <n v="0"/>
    <n v="0"/>
  </r>
  <r>
    <s v="PB20INV3051"/>
    <d v="2021-01-05T00:00:00"/>
    <n v="3020008261"/>
    <d v="2020-12-24T00:00:00"/>
    <x v="8"/>
    <s v="Bangalore"/>
    <s v="Life Style International Pvt Ltd"/>
    <s v="Pp8800u-b"/>
    <s v="Bangalore"/>
    <s v="EndCustomer"/>
    <s v="Retail"/>
    <s v="Posiflex"/>
    <n v="2"/>
    <n v="0"/>
    <n v="0"/>
  </r>
  <r>
    <s v="PB20INV3051"/>
    <d v="2021-01-05T00:00:00"/>
    <n v="3020008261"/>
    <d v="2020-12-24T00:00:00"/>
    <x v="8"/>
    <s v="Bangalore"/>
    <s v="Life Style International Pvt Ltd"/>
    <s v="Ssd_64gb"/>
    <s v="Bangalore"/>
    <s v="EndCustomer"/>
    <s v="Retail"/>
    <s v="Posiflex Spares"/>
    <n v="2"/>
    <n v="0"/>
    <n v="0"/>
  </r>
  <r>
    <s v="PB20INV3051"/>
    <d v="2021-01-05T00:00:00"/>
    <n v="3020008261"/>
    <d v="2020-12-24T00:00:00"/>
    <x v="8"/>
    <s v="Bangalore"/>
    <s v="Life Style International Pvt Ltd"/>
    <s v="Win 10 iot (el)"/>
    <s v="Bangalore"/>
    <s v="EndCustomer"/>
    <s v="Retail"/>
    <s v="Posiflex"/>
    <n v="2"/>
    <n v="0"/>
    <n v="0"/>
  </r>
  <r>
    <s v="PB20INV3051"/>
    <d v="2021-01-05T00:00:00"/>
    <n v="3020008261"/>
    <d v="2020-12-24T00:00:00"/>
    <x v="8"/>
    <s v="Bangalore"/>
    <s v="Life Style International Pvt Ltd"/>
    <s v="Zeb-vs16hd led"/>
    <s v="Bangalore"/>
    <s v="EndCustomer"/>
    <s v="Retail"/>
    <s v="Posiflex"/>
    <n v="2"/>
    <n v="0"/>
    <n v="0"/>
  </r>
  <r>
    <s v="PB20INV3051"/>
    <d v="2021-01-05T00:00:00"/>
    <n v="3020008261"/>
    <d v="2020-12-24T00:00:00"/>
    <x v="8"/>
    <s v="Bangalore"/>
    <s v="Life Style International Pvt Ltd"/>
    <s v="Tx-5000"/>
    <s v="Bangalore"/>
    <s v="EndCustomer"/>
    <s v="Retail"/>
    <s v="Posiflex"/>
    <n v="2"/>
    <n v="52000"/>
    <n v="104000"/>
  </r>
  <r>
    <s v="PB20INV3052"/>
    <d v="2021-01-05T00:00:00"/>
    <s v="000885/Sep-20"/>
    <d v="2020-09-28T00:00:00"/>
    <x v="1"/>
    <s v="Gujarat"/>
    <s v="Aegis Infoware Private Limited"/>
    <s v="Freight charges"/>
    <s v="Gujarat"/>
    <s v="RBP"/>
    <s v="Wholesale"/>
    <s v="Others"/>
    <n v="1"/>
    <n v="420"/>
    <n v="420"/>
  </r>
  <r>
    <s v="PB20INV3052"/>
    <d v="2021-01-05T00:00:00"/>
    <s v="000885/Sep-20"/>
    <d v="2020-09-28T00:00:00"/>
    <x v="2"/>
    <s v="Gujarat"/>
    <s v="Aegis Infoware Private Limited"/>
    <s v="Cd-3200bt"/>
    <s v="Gujarat"/>
    <s v="RBP"/>
    <s v="Wholesale"/>
    <s v="Rugtek"/>
    <n v="25"/>
    <n v="4200"/>
    <n v="105000"/>
  </r>
  <r>
    <s v="PB20INV3053"/>
    <d v="2021-01-05T00:00:00"/>
    <s v="001151/Oct-20"/>
    <d v="2020-10-29T00:00:00"/>
    <x v="1"/>
    <s v="Gujarat"/>
    <s v="Aegis Infoware Private Limited"/>
    <s v="Freight charges"/>
    <s v="Gujarat"/>
    <s v="RBP"/>
    <s v="Wholesale"/>
    <s v="Others"/>
    <n v="1"/>
    <n v="2100"/>
    <n v="2100"/>
  </r>
  <r>
    <s v="PB20INV3053"/>
    <d v="2021-01-05T00:00:00"/>
    <s v="001151/Oct-20"/>
    <d v="2020-10-29T00:00:00"/>
    <x v="2"/>
    <s v="Gujarat"/>
    <s v="Aegis Infoware Private Limited"/>
    <s v="Cd-3200bt"/>
    <s v="Gujarat"/>
    <s v="RBP"/>
    <s v="Wholesale"/>
    <s v="Rugtek"/>
    <n v="125"/>
    <n v="4200"/>
    <n v="525000"/>
  </r>
  <r>
    <s v="PB20INV3054"/>
    <d v="2021-01-05T00:00:00"/>
    <s v="PIT/PO/2021/0053­1"/>
    <s v="05.01.2020"/>
    <x v="0"/>
    <s v="Bangalore"/>
    <s v="Portwell India Technology Private Limited"/>
    <s v="I7 core processor"/>
    <s v="Bangalore"/>
    <s v="Vendor"/>
    <s v="Wholesale"/>
    <s v="Portwell"/>
    <n v="7"/>
    <n v="11474"/>
    <n v="80318"/>
  </r>
  <r>
    <s v="PB20INV3054"/>
    <d v="2021-01-05T00:00:00"/>
    <s v="PIT/PO/2021/0053­1"/>
    <s v="05.01.2020"/>
    <x v="0"/>
    <s v="Bangalore"/>
    <s v="Portwell India Technology Private Limited"/>
    <s v="Pw-ops-9900-am"/>
    <s v="Bangalore"/>
    <s v="Vendor"/>
    <s v="Wholesale"/>
    <s v="Armortec"/>
    <n v="43"/>
    <n v="12586"/>
    <n v="541198"/>
  </r>
  <r>
    <s v="PB20INV3054"/>
    <d v="2021-01-05T00:00:00"/>
    <s v="PIT/PO/2021/0053­1"/>
    <s v="05.01.2020"/>
    <x v="0"/>
    <s v="Bangalore"/>
    <s v="Portwell India Technology Private Limited"/>
    <s v="I7 core processor"/>
    <s v="Bangalore"/>
    <s v="Vendor"/>
    <s v="Wholesale"/>
    <s v="Portwell"/>
    <n v="21"/>
    <n v="13933"/>
    <n v="292593"/>
  </r>
  <r>
    <s v="PB20INV3054"/>
    <d v="2021-01-05T00:00:00"/>
    <s v="PIT/PO/2021/0053­1"/>
    <s v="05.01.2020"/>
    <x v="0"/>
    <s v="Bangalore"/>
    <s v="Portwell India Technology Private Limited"/>
    <s v="Pw-nar-fw2361-am"/>
    <s v="Bangalore"/>
    <s v="Vendor"/>
    <s v="Wholesale"/>
    <s v="Armortec"/>
    <n v="2"/>
    <n v="62066"/>
    <n v="124132"/>
  </r>
  <r>
    <s v="PB20INV3055"/>
    <d v="2021-01-05T00:00:00"/>
    <s v="001536/Dec-20"/>
    <d v="2020-12-17T00:00:00"/>
    <x v="1"/>
    <s v="Gujarat"/>
    <s v="Aegis Infoware Private Limited"/>
    <s v="Freight charges"/>
    <s v="Gujarat"/>
    <s v="RBP"/>
    <s v="Wholesale"/>
    <s v="Others"/>
    <n v="1"/>
    <n v="1680"/>
    <n v="1680"/>
  </r>
  <r>
    <s v="PB20INV3055"/>
    <d v="2021-01-05T00:00:00"/>
    <s v="001536/Dec-20"/>
    <d v="2020-12-17T00:00:00"/>
    <x v="2"/>
    <s v="Gujarat"/>
    <s v="Aegis Infoware Private Limited"/>
    <s v="Cd-3200bt"/>
    <s v="Gujarat"/>
    <s v="RBP"/>
    <s v="Wholesale"/>
    <s v="Rugtek"/>
    <n v="100"/>
    <n v="4200"/>
    <n v="420000"/>
  </r>
  <r>
    <s v="PB20INV3056"/>
    <d v="2021-01-05T00:00:00"/>
    <s v="Ocs/20-21/0132"/>
    <d v="2020-12-31T00:00:00"/>
    <x v="1"/>
    <s v="West Bengal"/>
    <s v="Odyssey Computer Services P Ltd"/>
    <s v="Win 10 iot (el)"/>
    <s v="West Bengal"/>
    <s v="RBP"/>
    <s v="Wholesale"/>
    <s v="Posiflex"/>
    <n v="20"/>
    <n v="3500"/>
    <n v="70000"/>
  </r>
  <r>
    <s v="PB20INV3056"/>
    <d v="2021-01-05T00:00:00"/>
    <s v="Ocs/20-21/0132"/>
    <d v="2020-12-31T00:00:00"/>
    <x v="1"/>
    <s v="West Bengal"/>
    <s v="Odyssey Computer Services P Ltd"/>
    <s v="Freight charges"/>
    <s v="West Bengal"/>
    <s v="RBP"/>
    <s v="Wholesale"/>
    <s v="Others"/>
    <n v="1"/>
    <n v="6269"/>
    <n v="6269"/>
  </r>
  <r>
    <s v="PB20INV3056"/>
    <d v="2021-01-05T00:00:00"/>
    <s v="Ocs/20-21/0132"/>
    <d v="2020-12-31T00:00:00"/>
    <x v="1"/>
    <s v="West Bengal"/>
    <s v="Odyssey Computer Services P Ltd"/>
    <s v="Ps-3316+"/>
    <s v="West Bengal"/>
    <s v="RBP"/>
    <s v="Wholesale"/>
    <s v="Posiflex"/>
    <n v="23"/>
    <n v="35900"/>
    <n v="825700"/>
  </r>
  <r>
    <s v="PB20INV3057"/>
    <d v="2021-01-05T00:00:00"/>
    <s v="QSPL/PO/2021/0501-1"/>
    <d v="2021-01-05T00:00:00"/>
    <x v="0"/>
    <s v="Bangalore"/>
    <s v="Quinta Systems Pvt. Ltd"/>
    <s v="213-033-001"/>
    <s v="Bangalore"/>
    <s v="Vendor"/>
    <s v="Wholesale"/>
    <s v="Intermec Spares"/>
    <n v="2"/>
    <n v="3962.41"/>
    <n v="7924.82"/>
  </r>
  <r>
    <s v="PB20INV3058"/>
    <d v="2021-01-05T00:00:00"/>
    <s v="001715/Jan-21"/>
    <d v="2020-01-05T00:00:00"/>
    <x v="1"/>
    <s v="Gujarat"/>
    <s v="Aegis Infoware Private Limited"/>
    <s v="Freight charges"/>
    <s v="Gujarat"/>
    <s v="RBP"/>
    <s v="Wholesale"/>
    <s v="Others"/>
    <n v="1"/>
    <n v="420"/>
    <n v="420"/>
  </r>
  <r>
    <s v="PB20INV3058"/>
    <d v="2021-01-05T00:00:00"/>
    <s v="001715/Jan-21"/>
    <d v="2020-01-05T00:00:00"/>
    <x v="2"/>
    <s v="Gujarat"/>
    <s v="Aegis Infoware Private Limited"/>
    <s v="Cd-3200bt"/>
    <s v="Gujarat"/>
    <s v="RBP"/>
    <s v="Wholesale"/>
    <s v="Rugtek"/>
    <n v="25"/>
    <n v="4200"/>
    <n v="105000"/>
  </r>
  <r>
    <s v="PB20INV3059"/>
    <d v="2021-01-05T00:00:00"/>
    <s v="POP/000379-20/21"/>
    <d v="2020-12-31T00:00:00"/>
    <x v="1"/>
    <s v="Delhi"/>
    <s v="Rajkamal Barscan Systems ( P ) Limited"/>
    <s v="Freight charges"/>
    <s v="Delhi"/>
    <s v="NVAR"/>
    <s v="Wholesale"/>
    <s v="Others"/>
    <n v="1"/>
    <n v="608"/>
    <n v="608"/>
  </r>
  <r>
    <s v="PB20INV3059"/>
    <d v="2021-01-05T00:00:00"/>
    <s v="POP/000379-20/21"/>
    <d v="2020-12-31T00:00:00"/>
    <x v="10"/>
    <s v="Delhi"/>
    <s v="Rajkamal Barscan Systems ( P ) Limited"/>
    <s v="Hh400-r1-2usb-i"/>
    <s v="Delhi"/>
    <s v="NVAR"/>
    <s v="Wholesale"/>
    <s v="Honeywell"/>
    <n v="40"/>
    <n v="3800"/>
    <n v="152000"/>
  </r>
  <r>
    <s v="PB20INV3060"/>
    <d v="2021-01-05T00:00:00"/>
    <s v="001537/Dec-20"/>
    <d v="2020-12-17T00:00:00"/>
    <x v="1"/>
    <s v="Gujarat"/>
    <s v="Aegis Infoware Private Limited"/>
    <s v="Freight charges"/>
    <s v="Gujarat"/>
    <s v="RBP"/>
    <s v="Wholesale"/>
    <s v="Others"/>
    <n v="1"/>
    <n v="420"/>
    <n v="420"/>
  </r>
  <r>
    <s v="PB20INV3060"/>
    <d v="2021-01-05T00:00:00"/>
    <s v="001537/Dec-20"/>
    <d v="2020-12-17T00:00:00"/>
    <x v="2"/>
    <s v="Gujarat"/>
    <s v="Aegis Infoware Private Limited"/>
    <s v="Cd-3200bt"/>
    <s v="Gujarat"/>
    <s v="RBP"/>
    <s v="Wholesale"/>
    <s v="Rugtek"/>
    <n v="25"/>
    <n v="4200"/>
    <n v="105000"/>
  </r>
  <r>
    <s v="PB20INV3061"/>
    <d v="2021-01-05T00:00:00"/>
    <s v="001716/Jan-21"/>
    <d v="2020-01-05T00:00:00"/>
    <x v="1"/>
    <s v="Gujarat"/>
    <s v="Aegis Infoware Private Limited"/>
    <s v="Freight charges"/>
    <s v="Gujarat"/>
    <s v="RBP"/>
    <s v="Wholesale"/>
    <s v="Others"/>
    <n v="1"/>
    <n v="336"/>
    <n v="336"/>
  </r>
  <r>
    <s v="PB20INV3061"/>
    <d v="2021-01-05T00:00:00"/>
    <s v="001716/Jan-21"/>
    <d v="2020-01-05T00:00:00"/>
    <x v="2"/>
    <s v="Gujarat"/>
    <s v="Aegis Infoware Private Limited"/>
    <s v="Cd-3200bt"/>
    <s v="Gujarat"/>
    <s v="RBP"/>
    <s v="Wholesale"/>
    <s v="Rugtek"/>
    <n v="20"/>
    <n v="4200"/>
    <n v="84000"/>
  </r>
  <r>
    <s v="PB20INV3062"/>
    <d v="2021-01-05T00:00:00"/>
    <s v="PIT/PO/2021/0054­1"/>
    <s v="05.01.2020"/>
    <x v="0"/>
    <s v="Bangalore"/>
    <s v="Portwell India Technology Private Limited"/>
    <s v="H7390170"/>
    <s v="Bangalore"/>
    <s v="Vendor"/>
    <s v="Wholesale"/>
    <s v="Portwell"/>
    <n v="2"/>
    <n v="3127"/>
    <n v="6254"/>
  </r>
  <r>
    <s v="PB20INV3062"/>
    <d v="2021-01-05T00:00:00"/>
    <s v="PIT/PO/2021/0054­1"/>
    <s v="05.01.2020"/>
    <x v="0"/>
    <s v="Bangalore"/>
    <s v="Portwell India Technology Private Limited"/>
    <s v="Nip-51481-005"/>
    <s v="Bangalore"/>
    <s v="Vendor"/>
    <s v="Wholesale"/>
    <s v="Portwell"/>
    <n v="4"/>
    <n v="18815"/>
    <n v="75260"/>
  </r>
  <r>
    <s v="PB20INV3062"/>
    <d v="2021-01-05T00:00:00"/>
    <s v="PIT/PO/2021/0054­1"/>
    <s v="05.01.2020"/>
    <x v="0"/>
    <s v="Bangalore"/>
    <s v="Portwell India Technology Private Limited"/>
    <s v="Nid-83240-005"/>
    <s v="Bangalore"/>
    <s v="Vendor"/>
    <s v="Wholesale"/>
    <s v="Portwell"/>
    <n v="4"/>
    <n v="85523"/>
    <n v="342092"/>
  </r>
  <r>
    <s v="PB20INV3063"/>
    <d v="2021-01-05T00:00:00"/>
    <s v="MHMU2021PO00072"/>
    <d v="2021-01-04T00:00:00"/>
    <x v="11"/>
    <s v="Mumbai"/>
    <s v="Aashitech"/>
    <s v="Yj5900-1-usb"/>
    <s v="Mumbai"/>
    <s v="RBP"/>
    <s v="Wholesale"/>
    <s v="Metrologic"/>
    <n v="1"/>
    <n v="0"/>
    <n v="0"/>
  </r>
  <r>
    <s v="PB20INV3063"/>
    <d v="2021-01-05T00:00:00"/>
    <s v="MHMU2021PO00072"/>
    <d v="2021-01-04T00:00:00"/>
    <x v="1"/>
    <s v="Mumbai"/>
    <s v="Aashitech"/>
    <s v="Freight charges"/>
    <s v="Mumbai"/>
    <s v="RBP"/>
    <s v="Wholesale"/>
    <s v="Others"/>
    <n v="1"/>
    <n v="900"/>
    <n v="900"/>
  </r>
  <r>
    <s v="PB20INV3063"/>
    <d v="2021-01-05T00:00:00"/>
    <s v="MHMU2021PO00072"/>
    <d v="2021-01-04T00:00:00"/>
    <x v="11"/>
    <s v="Mumbai"/>
    <s v="Aashitech"/>
    <s v="Hf680-r1-2usb-i"/>
    <s v="Mumbai"/>
    <s v="RBP"/>
    <s v="Wholesale"/>
    <s v="Honeywell"/>
    <n v="37"/>
    <n v="6500"/>
    <n v="240500"/>
  </r>
  <r>
    <s v="PB20INV3064"/>
    <d v="2021-01-05T00:00:00"/>
    <s v="0105-01/2020"/>
    <d v="2021-01-05T00:00:00"/>
    <x v="1"/>
    <s v="Mumbai"/>
    <s v="Apex Enterprises"/>
    <s v="Freight charges"/>
    <s v="Mumbai"/>
    <s v="EndCustomer"/>
    <s v="Retail"/>
    <s v="Others"/>
    <n v="1"/>
    <n v="100"/>
    <n v="100"/>
  </r>
  <r>
    <s v="PB20INV3064"/>
    <d v="2021-01-05T00:00:00"/>
    <s v="0105-01/2020"/>
    <d v="2021-01-05T00:00:00"/>
    <x v="11"/>
    <s v="Mumbai"/>
    <s v="Apex Enterprises"/>
    <s v="1300g-2usb-i"/>
    <s v="Mumbai"/>
    <s v="EndCustomer"/>
    <s v="Retail"/>
    <s v="Honeywell"/>
    <n v="4"/>
    <n v="3800"/>
    <n v="15200"/>
  </r>
  <r>
    <s v="PB20INV3065"/>
    <d v="2021-01-05T00:00:00"/>
    <s v="SC201221023"/>
    <d v="2020-12-21T00:00:00"/>
    <x v="1"/>
    <s v="Chennai"/>
    <s v="Supreme Computers India (P) Ltd"/>
    <s v="Ddr3_ram_sodimm"/>
    <s v="Chennai"/>
    <s v="RBP"/>
    <s v="Wholesale"/>
    <s v="Posiflex Spares"/>
    <n v="20"/>
    <n v="0"/>
    <n v="0"/>
  </r>
  <r>
    <s v="PB20INV3065"/>
    <d v="2021-01-05T00:00:00"/>
    <s v="SC201221023"/>
    <d v="2020-12-21T00:00:00"/>
    <x v="1"/>
    <s v="Chennai"/>
    <s v="Supreme Computers India (P) Ltd"/>
    <s v="Ssd_128gb"/>
    <s v="Chennai"/>
    <s v="RBP"/>
    <s v="Wholesale"/>
    <s v="Posiflex Spares"/>
    <n v="20"/>
    <n v="0"/>
    <n v="0"/>
  </r>
  <r>
    <s v="PB20INV3065"/>
    <d v="2021-01-05T00:00:00"/>
    <s v="SC201221023"/>
    <d v="2020-12-21T00:00:00"/>
    <x v="1"/>
    <s v="Chennai"/>
    <s v="Supreme Computers India (P) Ltd"/>
    <s v="Freight charges"/>
    <s v="Chennai"/>
    <s v="RBP"/>
    <s v="Wholesale"/>
    <s v="Others"/>
    <n v="1"/>
    <n v="2685"/>
    <n v="2685"/>
  </r>
  <r>
    <s v="PB20INV3065"/>
    <d v="2021-01-05T00:00:00"/>
    <s v="SC201221023"/>
    <d v="2020-12-21T00:00:00"/>
    <x v="1"/>
    <s v="Chennai"/>
    <s v="Supreme Computers India (P) Ltd"/>
    <s v="Xt-4015"/>
    <s v="Chennai"/>
    <s v="RBP"/>
    <s v="Wholesale"/>
    <s v="Posiflex"/>
    <n v="20"/>
    <n v="53700"/>
    <n v="1074000"/>
  </r>
  <r>
    <s v="PB20INV3066"/>
    <d v="2021-01-06T00:00:00"/>
    <s v="Mail Confirmation"/>
    <d v="2021-01-02T00:00:00"/>
    <x v="1"/>
    <s v="Chennai"/>
    <s v="Micro Standards Consultancy"/>
    <s v="Freight charges"/>
    <s v="Chennai"/>
    <s v="NVAR"/>
    <s v="Retail"/>
    <s v="Others"/>
    <n v="1"/>
    <n v="100"/>
    <n v="100"/>
  </r>
  <r>
    <s v="PB20INV3066"/>
    <d v="2021-01-06T00:00:00"/>
    <s v="Mail Confirmation"/>
    <d v="2021-01-02T00:00:00"/>
    <x v="12"/>
    <s v="Chennai"/>
    <s v="Micro Standards Consultancy"/>
    <s v="Cutter_rp80"/>
    <s v="Chennai"/>
    <s v="NVAR"/>
    <s v="Retail"/>
    <s v="Rugtek Spares"/>
    <n v="1"/>
    <n v="961.44"/>
    <n v="961.44"/>
  </r>
  <r>
    <s v="PB20INV3067"/>
    <d v="2021-01-06T00:00:00"/>
    <s v="Mail Confirmation"/>
    <d v="2021-01-05T00:00:00"/>
    <x v="1"/>
    <s v="Delhi"/>
    <s v="Sheetal Enterprises"/>
    <s v="Freight charges"/>
    <s v="Delhi"/>
    <s v="EndCustomer"/>
    <s v="Retail"/>
    <s v="Others"/>
    <n v="1"/>
    <n v="150"/>
    <n v="150"/>
  </r>
  <r>
    <s v="PB20INV3067"/>
    <d v="2021-01-06T00:00:00"/>
    <s v="Mail Confirmation"/>
    <d v="2021-01-05T00:00:00"/>
    <x v="13"/>
    <s v="Delhi"/>
    <s v="Sheetal Enterprises"/>
    <s v="Service charges"/>
    <s v="Delhi"/>
    <s v="EndCustomer"/>
    <s v="Retail"/>
    <s v="Others"/>
    <n v="2"/>
    <n v="1000"/>
    <n v="2000"/>
  </r>
  <r>
    <s v="PB20INV3068"/>
    <d v="2021-01-06T00:00:00"/>
    <s v="TSPL/PUR/20-21/244"/>
    <d v="2021-01-05T00:00:00"/>
    <x v="1"/>
    <s v="Delhi"/>
    <s v="Turbonet Systems Private Limited"/>
    <s v="Freight charges"/>
    <s v="Delhi"/>
    <s v="RBP"/>
    <s v="Wholesale"/>
    <s v="Others"/>
    <n v="1"/>
    <n v="100"/>
    <n v="100"/>
  </r>
  <r>
    <s v="PB20INV3068"/>
    <d v="2021-01-06T00:00:00"/>
    <s v="TSPL/PUR/20-21/244"/>
    <d v="2021-01-05T00:00:00"/>
    <x v="14"/>
    <s v="Delhi"/>
    <s v="Turbonet Systems Private Limited"/>
    <s v="Stnd-15f03-009-6"/>
    <s v="Delhi"/>
    <s v="RBP"/>
    <s v="Wholesale"/>
    <s v="Metrologic"/>
    <n v="10"/>
    <n v="300"/>
    <n v="3000"/>
  </r>
  <r>
    <s v="PB20INV3069"/>
    <d v="2021-01-06T00:00:00"/>
    <s v="001719/Jan-21"/>
    <d v="2021-01-05T00:00:00"/>
    <x v="1"/>
    <s v="Gujarat"/>
    <s v="Aegis Infoware Private Limited"/>
    <s v="Freight charges"/>
    <s v="Gujarat"/>
    <s v="RBP"/>
    <s v="Wholesale"/>
    <s v="Others"/>
    <n v="1"/>
    <n v="532"/>
    <n v="532"/>
  </r>
  <r>
    <s v="PB20INV3069"/>
    <d v="2021-01-06T00:00:00"/>
    <s v="001719/Jan-21"/>
    <d v="2021-01-05T00:00:00"/>
    <x v="2"/>
    <s v="Gujarat"/>
    <s v="Aegis Infoware Private Limited"/>
    <s v="Warranty_charges"/>
    <s v="Gujarat"/>
    <s v="RBP"/>
    <s v="Wholesale"/>
    <s v="Others"/>
    <n v="14"/>
    <n v="900"/>
    <n v="12600"/>
  </r>
  <r>
    <s v="PB20INV3069"/>
    <d v="2021-01-06T00:00:00"/>
    <s v="001719/Jan-21"/>
    <d v="2021-01-05T00:00:00"/>
    <x v="2"/>
    <s v="Gujarat"/>
    <s v="Aegis Infoware Private Limited"/>
    <s v="Rp80-v1(ace-v1)"/>
    <s v="Gujarat"/>
    <s v="RBP"/>
    <s v="Wholesale"/>
    <s v="Rugtek"/>
    <n v="14"/>
    <n v="9500"/>
    <n v="133000"/>
  </r>
  <r>
    <s v="PB20INV3070"/>
    <d v="2021-01-06T00:00:00"/>
    <s v="RDP/HYD/HO-PUR/20201230/03557"/>
    <d v="2020-12-30T00:00:00"/>
    <x v="15"/>
    <s v="Hyderabad"/>
    <s v="Ratnadeep Super  Market(P) Ltd.,"/>
    <s v="Pp8800u-b"/>
    <s v="Hyderabad"/>
    <s v="EndCustomer"/>
    <s v="Retail"/>
    <s v="Posiflex"/>
    <n v="3"/>
    <n v="10900"/>
    <n v="32700"/>
  </r>
  <r>
    <s v="PB20INV3071"/>
    <d v="2021-01-06T00:00:00"/>
    <n v="3019019177"/>
    <d v="2020-01-22T00:00:00"/>
    <x v="6"/>
    <s v="Bangalore"/>
    <s v="Life Style International Pvt Ltd"/>
    <s v="1250g-2usb-i"/>
    <s v="Bangalore"/>
    <s v="EndCustomer"/>
    <s v="Retail"/>
    <s v="Metrologic"/>
    <n v="5"/>
    <n v="0"/>
    <n v="0"/>
  </r>
  <r>
    <s v="PB20INV3071"/>
    <d v="2021-01-06T00:00:00"/>
    <n v="3019019177"/>
    <d v="2020-01-22T00:00:00"/>
    <x v="7"/>
    <s v="Bangalore"/>
    <s v="Life Style International Pvt Ltd"/>
    <s v="Cr-410b(1001)"/>
    <s v="Bangalore"/>
    <s v="EndCustomer"/>
    <s v="Retail"/>
    <s v="Rugtek"/>
    <n v="5"/>
    <n v="0"/>
    <n v="0"/>
  </r>
  <r>
    <s v="PB20INV3071"/>
    <d v="2021-01-06T00:00:00"/>
    <n v="3019019177"/>
    <d v="2020-01-22T00:00:00"/>
    <x v="8"/>
    <s v="Bangalore"/>
    <s v="Life Style International Pvt Ltd"/>
    <s v="Keyboard_tvs gold"/>
    <s v="Bangalore"/>
    <s v="EndCustomer"/>
    <s v="Retail"/>
    <s v="Posiflex"/>
    <n v="5"/>
    <n v="0"/>
    <n v="0"/>
  </r>
  <r>
    <s v="PB20INV3071"/>
    <d v="2021-01-06T00:00:00"/>
    <n v="3019019177"/>
    <d v="2020-01-22T00:00:00"/>
    <x v="8"/>
    <s v="Bangalore"/>
    <s v="Life Style International Pvt Ltd"/>
    <s v="Long pole_pd-350 series"/>
    <s v="Bangalore"/>
    <s v="EndCustomer"/>
    <s v="Retail"/>
    <s v="Posiflex Spares"/>
    <n v="5"/>
    <n v="0"/>
    <n v="0"/>
  </r>
  <r>
    <s v="PB20INV3071"/>
    <d v="2021-01-06T00:00:00"/>
    <n v="3019019177"/>
    <d v="2020-01-22T00:00:00"/>
    <x v="8"/>
    <s v="Bangalore"/>
    <s v="Life Style International Pvt Ltd"/>
    <s v="Mouse_logitech"/>
    <s v="Bangalore"/>
    <s v="EndCustomer"/>
    <s v="Retail"/>
    <s v="Posiflex"/>
    <n v="5"/>
    <n v="0"/>
    <n v="0"/>
  </r>
  <r>
    <s v="PB20INV3071"/>
    <d v="2021-01-06T00:00:00"/>
    <n v="3019019177"/>
    <d v="2020-01-22T00:00:00"/>
    <x v="8"/>
    <s v="Bangalore"/>
    <s v="Life Style International Pvt Ltd"/>
    <s v="Pd-350ue-b"/>
    <s v="Bangalore"/>
    <s v="EndCustomer"/>
    <s v="Retail"/>
    <s v="Posiflex"/>
    <n v="5"/>
    <n v="0"/>
    <n v="0"/>
  </r>
  <r>
    <s v="PB20INV3071"/>
    <d v="2021-01-06T00:00:00"/>
    <n v="3019019177"/>
    <d v="2020-01-22T00:00:00"/>
    <x v="8"/>
    <s v="Bangalore"/>
    <s v="Life Style International Pvt Ltd"/>
    <s v="Plemowb-156"/>
    <s v="Bangalore"/>
    <s v="EndCustomer"/>
    <s v="Retail"/>
    <s v="Posiflex"/>
    <n v="5"/>
    <n v="0"/>
    <n v="0"/>
  </r>
  <r>
    <s v="PB20INV3071"/>
    <d v="2021-01-06T00:00:00"/>
    <n v="3019019177"/>
    <d v="2020-01-22T00:00:00"/>
    <x v="8"/>
    <s v="Bangalore"/>
    <s v="Life Style International Pvt Ltd"/>
    <s v="Pp8800u-b"/>
    <s v="Bangalore"/>
    <s v="EndCustomer"/>
    <s v="Retail"/>
    <s v="Posiflex"/>
    <n v="5"/>
    <n v="0"/>
    <n v="0"/>
  </r>
  <r>
    <s v="PB20INV3071"/>
    <d v="2021-01-06T00:00:00"/>
    <n v="3019019177"/>
    <d v="2020-01-22T00:00:00"/>
    <x v="8"/>
    <s v="Bangalore"/>
    <s v="Life Style International Pvt Ltd"/>
    <s v="Ssd_64gb"/>
    <s v="Bangalore"/>
    <s v="EndCustomer"/>
    <s v="Retail"/>
    <s v="Posiflex Spares"/>
    <n v="5"/>
    <n v="0"/>
    <n v="0"/>
  </r>
  <r>
    <s v="PB20INV3071"/>
    <d v="2021-01-06T00:00:00"/>
    <n v="3019019177"/>
    <d v="2020-01-22T00:00:00"/>
    <x v="8"/>
    <s v="Bangalore"/>
    <s v="Life Style International Pvt Ltd"/>
    <s v="Win 10 iot (el)"/>
    <s v="Bangalore"/>
    <s v="EndCustomer"/>
    <s v="Retail"/>
    <s v="Posiflex"/>
    <n v="5"/>
    <n v="0"/>
    <n v="0"/>
  </r>
  <r>
    <s v="PB20INV3071"/>
    <d v="2021-01-06T00:00:00"/>
    <n v="3019019177"/>
    <d v="2020-01-22T00:00:00"/>
    <x v="8"/>
    <s v="Bangalore"/>
    <s v="Life Style International Pvt Ltd"/>
    <s v="Tx-5000"/>
    <s v="Bangalore"/>
    <s v="EndCustomer"/>
    <s v="Retail"/>
    <s v="Posiflex"/>
    <n v="5"/>
    <n v="52000"/>
    <n v="260000"/>
  </r>
  <r>
    <s v="PB20INV3072"/>
    <d v="2021-01-06T00:00:00"/>
    <s v="HTCPL/126/2020-21"/>
    <d v="2021-01-05T00:00:00"/>
    <x v="2"/>
    <s v="Bangalore"/>
    <s v="Hollasons Trading Company Private Limited"/>
    <s v="Rp76v-r"/>
    <s v="Bangalore"/>
    <s v="RBP"/>
    <s v="Wholesale"/>
    <s v="Rugtek"/>
    <n v="1"/>
    <n v="12500"/>
    <n v="12500"/>
  </r>
  <r>
    <s v="PB20INV3073"/>
    <d v="2021-01-06T00:00:00"/>
    <n v="3020008604"/>
    <d v="2020-12-29T00:00:00"/>
    <x v="6"/>
    <s v="Bangalore"/>
    <s v="Life Style International Pvt Ltd"/>
    <s v="1250g-2usb-i"/>
    <s v="Bangalore"/>
    <s v="EndCustomer"/>
    <s v="Retail"/>
    <s v="Metrologic"/>
    <n v="3"/>
    <n v="0"/>
    <n v="0"/>
  </r>
  <r>
    <s v="PB20INV3073"/>
    <d v="2021-01-06T00:00:00"/>
    <n v="3020008604"/>
    <d v="2020-12-29T00:00:00"/>
    <x v="7"/>
    <s v="Bangalore"/>
    <s v="Life Style International Pvt Ltd"/>
    <s v="Cr-410b(1001)"/>
    <s v="Bangalore"/>
    <s v="EndCustomer"/>
    <s v="Retail"/>
    <s v="Rugtek"/>
    <n v="3"/>
    <n v="0"/>
    <n v="0"/>
  </r>
  <r>
    <s v="PB20INV3073"/>
    <d v="2021-01-06T00:00:00"/>
    <n v="3020008604"/>
    <d v="2020-12-29T00:00:00"/>
    <x v="8"/>
    <s v="Bangalore"/>
    <s v="Life Style International Pvt Ltd"/>
    <s v="Keyboard_tvs gold"/>
    <s v="Bangalore"/>
    <s v="EndCustomer"/>
    <s v="Retail"/>
    <s v="Posiflex"/>
    <n v="3"/>
    <n v="0"/>
    <n v="0"/>
  </r>
  <r>
    <s v="PB20INV3073"/>
    <d v="2021-01-06T00:00:00"/>
    <n v="3020008604"/>
    <d v="2020-12-29T00:00:00"/>
    <x v="8"/>
    <s v="Bangalore"/>
    <s v="Life Style International Pvt Ltd"/>
    <s v="Long pole_pd-350 series"/>
    <s v="Bangalore"/>
    <s v="EndCustomer"/>
    <s v="Retail"/>
    <s v="Posiflex Spares"/>
    <n v="3"/>
    <n v="0"/>
    <n v="0"/>
  </r>
  <r>
    <s v="PB20INV3073"/>
    <d v="2021-01-06T00:00:00"/>
    <n v="3020008604"/>
    <d v="2020-12-29T00:00:00"/>
    <x v="8"/>
    <s v="Bangalore"/>
    <s v="Life Style International Pvt Ltd"/>
    <s v="Mouse_logitech"/>
    <s v="Bangalore"/>
    <s v="EndCustomer"/>
    <s v="Retail"/>
    <s v="Posiflex"/>
    <n v="3"/>
    <n v="0"/>
    <n v="0"/>
  </r>
  <r>
    <s v="PB20INV3073"/>
    <d v="2021-01-06T00:00:00"/>
    <n v="3020008604"/>
    <d v="2020-12-29T00:00:00"/>
    <x v="8"/>
    <s v="Bangalore"/>
    <s v="Life Style International Pvt Ltd"/>
    <s v="Pd-350ue-b"/>
    <s v="Bangalore"/>
    <s v="EndCustomer"/>
    <s v="Retail"/>
    <s v="Posiflex"/>
    <n v="3"/>
    <n v="0"/>
    <n v="0"/>
  </r>
  <r>
    <s v="PB20INV3073"/>
    <d v="2021-01-06T00:00:00"/>
    <n v="3020008604"/>
    <d v="2020-12-29T00:00:00"/>
    <x v="8"/>
    <s v="Bangalore"/>
    <s v="Life Style International Pvt Ltd"/>
    <s v="Pp8800u-b"/>
    <s v="Bangalore"/>
    <s v="EndCustomer"/>
    <s v="Retail"/>
    <s v="Posiflex"/>
    <n v="3"/>
    <n v="0"/>
    <n v="0"/>
  </r>
  <r>
    <s v="PB20INV3073"/>
    <d v="2021-01-06T00:00:00"/>
    <n v="3020008604"/>
    <d v="2020-12-29T00:00:00"/>
    <x v="8"/>
    <s v="Bangalore"/>
    <s v="Life Style International Pvt Ltd"/>
    <s v="Ssd_64gb"/>
    <s v="Bangalore"/>
    <s v="EndCustomer"/>
    <s v="Retail"/>
    <s v="Posiflex Spares"/>
    <n v="2"/>
    <n v="0"/>
    <n v="0"/>
  </r>
  <r>
    <s v="PB20INV3073"/>
    <d v="2021-01-06T00:00:00"/>
    <n v="3020008604"/>
    <d v="2020-12-29T00:00:00"/>
    <x v="8"/>
    <s v="Bangalore"/>
    <s v="Life Style International Pvt Ltd"/>
    <s v="Win 10 iot (el)"/>
    <s v="Bangalore"/>
    <s v="EndCustomer"/>
    <s v="Retail"/>
    <s v="Posiflex"/>
    <n v="3"/>
    <n v="0"/>
    <n v="0"/>
  </r>
  <r>
    <s v="PB20INV3073"/>
    <d v="2021-01-06T00:00:00"/>
    <n v="3020008604"/>
    <d v="2020-12-29T00:00:00"/>
    <x v="8"/>
    <s v="Bangalore"/>
    <s v="Life Style International Pvt Ltd"/>
    <s v="Zeb-vs16hd led"/>
    <s v="Bangalore"/>
    <s v="EndCustomer"/>
    <s v="Retail"/>
    <s v="Posiflex"/>
    <n v="3"/>
    <n v="0"/>
    <n v="0"/>
  </r>
  <r>
    <s v="PB20INV3073"/>
    <d v="2021-01-06T00:00:00"/>
    <n v="3020008604"/>
    <d v="2020-12-29T00:00:00"/>
    <x v="8"/>
    <s v="Bangalore"/>
    <s v="Life Style International Pvt Ltd"/>
    <s v="Tx-5000"/>
    <s v="Bangalore"/>
    <s v="EndCustomer"/>
    <s v="Retail"/>
    <s v="Posiflex"/>
    <n v="2"/>
    <n v="52000"/>
    <n v="104000"/>
  </r>
  <r>
    <s v="PB20INV3073"/>
    <d v="2021-01-06T00:00:00"/>
    <n v="3020008604"/>
    <d v="2020-12-29T00:00:00"/>
    <x v="8"/>
    <s v="Bangalore"/>
    <s v="Life Style International Pvt Ltd"/>
    <s v="Tx-5000"/>
    <s v="Bangalore"/>
    <s v="EndCustomer"/>
    <s v="Retail"/>
    <s v="Posiflex"/>
    <n v="1"/>
    <n v="54500"/>
    <n v="54500"/>
  </r>
  <r>
    <s v="PB20INV3074"/>
    <d v="2021-01-06T00:00:00"/>
    <s v="PO/000010/0121"/>
    <d v="2021-01-02T00:00:00"/>
    <x v="4"/>
    <s v="Mumbai"/>
    <s v="Hardcastle Restaurants Pvt. Ltd"/>
    <s v="Kds casing_tx-2000"/>
    <s v="Mumbai"/>
    <s v="EndCustomer"/>
    <s v="Retail"/>
    <s v="Posiflex Spares"/>
    <n v="1"/>
    <n v="0"/>
    <n v="0"/>
  </r>
  <r>
    <s v="PB20INV3074"/>
    <d v="2021-01-06T00:00:00"/>
    <s v="PO/000010/0121"/>
    <d v="2021-01-02T00:00:00"/>
    <x v="4"/>
    <s v="Mumbai"/>
    <s v="Hardcastle Restaurants Pvt. Ltd"/>
    <s v="Win 10 iot (el)"/>
    <s v="Mumbai"/>
    <s v="EndCustomer"/>
    <s v="Retail"/>
    <s v="Posiflex"/>
    <n v="1"/>
    <n v="3286"/>
    <n v="3286"/>
  </r>
  <r>
    <s v="PB20INV3074"/>
    <d v="2021-01-06T00:00:00"/>
    <s v="PO/000010/0121"/>
    <d v="2021-01-02T00:00:00"/>
    <x v="4"/>
    <s v="Mumbai"/>
    <s v="Hardcastle Restaurants Pvt. Ltd"/>
    <s v="Tx-2100"/>
    <s v="Mumbai"/>
    <s v="EndCustomer"/>
    <s v="Retail"/>
    <s v="Posiflex"/>
    <n v="1"/>
    <n v="25300"/>
    <n v="25300"/>
  </r>
  <r>
    <s v="PB20INV3075"/>
    <d v="2021-01-06T00:00:00"/>
    <s v="PO/000243/1220"/>
    <d v="2020-12-11T00:00:00"/>
    <x v="4"/>
    <s v="Mumbai"/>
    <s v="Hardcastle Restaurants Pvt. Ltd"/>
    <s v="Kds casing_tx-2000"/>
    <s v="Mumbai"/>
    <s v="EndCustomer"/>
    <s v="Retail"/>
    <s v="Posiflex Spares"/>
    <n v="1"/>
    <n v="0"/>
    <n v="0"/>
  </r>
  <r>
    <s v="PB20INV3075"/>
    <d v="2021-01-06T00:00:00"/>
    <s v="PO/000243/1220"/>
    <d v="2020-12-11T00:00:00"/>
    <x v="4"/>
    <s v="Mumbai"/>
    <s v="Hardcastle Restaurants Pvt. Ltd"/>
    <s v="Win 10 iot (el)"/>
    <s v="Mumbai"/>
    <s v="EndCustomer"/>
    <s v="Retail"/>
    <s v="Posiflex"/>
    <n v="1"/>
    <n v="3286"/>
    <n v="3286"/>
  </r>
  <r>
    <s v="PB20INV3075"/>
    <d v="2021-01-06T00:00:00"/>
    <s v="PO/000243/1220"/>
    <d v="2020-12-11T00:00:00"/>
    <x v="4"/>
    <s v="Mumbai"/>
    <s v="Hardcastle Restaurants Pvt. Ltd"/>
    <s v="Tx-2100"/>
    <s v="Mumbai"/>
    <s v="EndCustomer"/>
    <s v="Retail"/>
    <s v="Posiflex"/>
    <n v="1"/>
    <n v="25300"/>
    <n v="25300"/>
  </r>
  <r>
    <s v="PB20INV3076"/>
    <d v="2021-01-06T00:00:00"/>
    <s v="PO/000175/1220"/>
    <d v="2020-12-09T00:00:00"/>
    <x v="4"/>
    <s v="Mumbai"/>
    <s v="Hardcastle Restaurants Pvt. Ltd"/>
    <s v="Bb-3000 bumpbar"/>
    <s v="Mumbai"/>
    <s v="EndCustomer"/>
    <s v="Retail"/>
    <s v="Posiflex"/>
    <n v="1"/>
    <n v="7500"/>
    <n v="7500"/>
  </r>
  <r>
    <s v="PB20INV3077"/>
    <d v="2021-01-06T00:00:00"/>
    <s v="PO/000013/0121"/>
    <d v="2021-01-02T00:00:00"/>
    <x v="4"/>
    <s v="Mumbai"/>
    <s v="Hardcastle Restaurants Pvt. Ltd"/>
    <s v="Ddr3_ram_sodimm"/>
    <s v="Mumbai"/>
    <s v="EndCustomer"/>
    <s v="Retail"/>
    <s v="Posiflex Spares"/>
    <n v="1"/>
    <n v="0"/>
    <n v="0"/>
  </r>
  <r>
    <s v="PB20INV3077"/>
    <d v="2021-01-06T00:00:00"/>
    <s v="PO/000013/0121"/>
    <d v="2021-01-02T00:00:00"/>
    <x v="4"/>
    <s v="Mumbai"/>
    <s v="Hardcastle Restaurants Pvt. Ltd"/>
    <s v="Sa-105z-b"/>
    <s v="Mumbai"/>
    <s v="EndCustomer"/>
    <s v="Retail"/>
    <s v="Posiflex"/>
    <n v="1"/>
    <n v="2850"/>
    <n v="2850"/>
  </r>
  <r>
    <s v="PB20INV3077"/>
    <d v="2021-01-06T00:00:00"/>
    <s v="PO/000013/0121"/>
    <d v="2021-01-02T00:00:00"/>
    <x v="4"/>
    <s v="Mumbai"/>
    <s v="Hardcastle Restaurants Pvt. Ltd"/>
    <s v="Win 10 iot (vl)"/>
    <s v="Mumbai"/>
    <s v="EndCustomer"/>
    <s v="Retail"/>
    <s v="Posiflex"/>
    <n v="1"/>
    <n v="5350"/>
    <n v="5350"/>
  </r>
  <r>
    <s v="PB20INV3077"/>
    <d v="2021-01-06T00:00:00"/>
    <s v="PO/000013/0121"/>
    <d v="2021-01-02T00:00:00"/>
    <x v="4"/>
    <s v="Mumbai"/>
    <s v="Hardcastle Restaurants Pvt. Ltd"/>
    <s v="Lm-3210-b"/>
    <s v="Mumbai"/>
    <s v="EndCustomer"/>
    <s v="Retail"/>
    <s v="Posiflex"/>
    <n v="1"/>
    <n v="12700"/>
    <n v="12700"/>
  </r>
  <r>
    <s v="PB20INV3077"/>
    <d v="2021-01-06T00:00:00"/>
    <s v="PO/000013/0121"/>
    <d v="2021-01-02T00:00:00"/>
    <x v="4"/>
    <s v="Mumbai"/>
    <s v="Hardcastle Restaurants Pvt. Ltd"/>
    <s v="Xt-4015"/>
    <s v="Mumbai"/>
    <s v="EndCustomer"/>
    <s v="Retail"/>
    <s v="Posiflex"/>
    <n v="1"/>
    <n v="63500"/>
    <n v="63500"/>
  </r>
  <r>
    <s v="PB20INV3078"/>
    <d v="2021-01-06T00:00:00"/>
    <s v="QSPL/PO/2021/0505-1"/>
    <d v="2021-01-06T00:00:00"/>
    <x v="0"/>
    <s v="Bangalore"/>
    <s v="Quinta Systems Pvt. Ltd"/>
    <s v="Wifi dongle ps331x series"/>
    <s v="Bangalore"/>
    <s v="Vendor"/>
    <s v="Wholesale"/>
    <s v="Posiflex Spares"/>
    <n v="15"/>
    <n v="1"/>
    <n v="15"/>
  </r>
  <r>
    <s v="PB20INV3079"/>
    <d v="2021-01-06T00:00:00"/>
    <s v="QSPL/PO/2021/0502-1"/>
    <d v="2021-01-05T00:00:00"/>
    <x v="0"/>
    <s v="Bangalore"/>
    <s v="Quinta Systems Pvt. Ltd"/>
    <s v="318-034-034"/>
    <s v="Bangalore"/>
    <s v="Vendor"/>
    <s v="Wholesale"/>
    <s v="Honeywell"/>
    <n v="3"/>
    <n v="4636.03"/>
    <n v="13908.09"/>
  </r>
  <r>
    <s v="PB20INV3080"/>
    <d v="2021-01-06T00:00:00"/>
    <s v="Mail"/>
    <d v="2021-01-05T00:00:00"/>
    <x v="3"/>
    <s v="West Bengal"/>
    <s v="Spencer'S Retail Limited"/>
    <s v="Cbl-500-300-s00-03"/>
    <s v="West Bengal"/>
    <s v="EndCustomer"/>
    <s v="Retail"/>
    <s v="Metrologic Spares"/>
    <n v="1"/>
    <n v="1207"/>
    <n v="1207"/>
  </r>
  <r>
    <s v="PB20INV3081"/>
    <d v="2021-01-06T00:00:00"/>
    <s v="Mail"/>
    <d v="2021-01-04T00:00:00"/>
    <x v="3"/>
    <s v="West Bengal"/>
    <s v="Spencer'S Retail Limited"/>
    <s v="Cbl-500-300-s00-03"/>
    <s v="West Bengal"/>
    <s v="EndCustomer"/>
    <s v="Retail"/>
    <s v="Metrologic Spares"/>
    <n v="1"/>
    <n v="1207"/>
    <n v="1207"/>
  </r>
  <r>
    <s v="PB20INV3082"/>
    <d v="2021-01-06T00:00:00"/>
    <s v="PO-C/20-21/000420"/>
    <d v="2020-12-17T00:00:00"/>
    <x v="3"/>
    <s v="Mumbai"/>
    <s v="Burger King India Pvt  Ltd.,"/>
    <s v="Serial i/f board pp9000"/>
    <s v="Mumbai"/>
    <s v="EndCustomer"/>
    <s v="Retail"/>
    <s v="Posiflex Spares"/>
    <n v="1"/>
    <n v="0"/>
    <n v="0"/>
  </r>
  <r>
    <s v="PB20INV3082"/>
    <d v="2021-01-06T00:00:00"/>
    <s v="PO-C/20-21/000420"/>
    <d v="2020-12-17T00:00:00"/>
    <x v="3"/>
    <s v="Mumbai"/>
    <s v="Burger King India Pvt  Ltd.,"/>
    <s v="Pp8800u-b"/>
    <s v="Mumbai"/>
    <s v="EndCustomer"/>
    <s v="Retail"/>
    <s v="Posiflex"/>
    <n v="1"/>
    <n v="8900"/>
    <n v="8900"/>
  </r>
  <r>
    <s v="PB20INV3083"/>
    <d v="2021-01-06T00:00:00"/>
    <s v="PO-C/20-21/000421"/>
    <d v="2020-12-17T00:00:00"/>
    <x v="3"/>
    <s v="Mumbai"/>
    <s v="Burger King India Pvt  Ltd.,"/>
    <s v="Serial i/f board pp9000"/>
    <s v="Mumbai"/>
    <s v="EndCustomer"/>
    <s v="Retail"/>
    <s v="Posiflex Spares"/>
    <n v="1"/>
    <n v="0"/>
    <n v="0"/>
  </r>
  <r>
    <s v="PB20INV3083"/>
    <d v="2021-01-06T00:00:00"/>
    <s v="PO-C/20-21/000421"/>
    <d v="2020-12-17T00:00:00"/>
    <x v="3"/>
    <s v="Mumbai"/>
    <s v="Burger King India Pvt  Ltd.,"/>
    <s v="Pp8800u-b"/>
    <s v="Mumbai"/>
    <s v="EndCustomer"/>
    <s v="Retail"/>
    <s v="Posiflex"/>
    <n v="1"/>
    <n v="8900"/>
    <n v="8900"/>
  </r>
  <r>
    <s v="PB20INV3084"/>
    <d v="2021-01-06T00:00:00"/>
    <s v="Mail"/>
    <d v="2021-01-05T00:00:00"/>
    <x v="3"/>
    <s v="West Bengal"/>
    <s v="Spencer'S Retail Limited"/>
    <s v="Cbl-500-300-s00-03"/>
    <s v="West Bengal"/>
    <s v="EndCustomer"/>
    <s v="Retail"/>
    <s v="Metrologic Spares"/>
    <n v="1"/>
    <n v="1207"/>
    <n v="1207"/>
  </r>
  <r>
    <s v="PB20INV3085"/>
    <d v="2021-01-07T00:00:00"/>
    <s v="QSPL/PO/2021/0503-2"/>
    <d v="2021-01-05T00:00:00"/>
    <x v="0"/>
    <s v="Bangalore"/>
    <s v="Quinta Systems Pvt. Ltd"/>
    <s v="318-055-012"/>
    <s v="Bangalore"/>
    <s v="Vendor"/>
    <s v="Wholesale"/>
    <s v="Honeywell"/>
    <n v="6"/>
    <n v="3811"/>
    <n v="22866"/>
  </r>
  <r>
    <s v="PB20INV3086"/>
    <d v="2021-01-07T00:00:00"/>
    <n v="3020008587"/>
    <d v="2020-12-29T00:00:00"/>
    <x v="6"/>
    <s v="Bangalore"/>
    <s v="Life Style International Pvt Ltd"/>
    <s v="1250g-2usb-i"/>
    <s v="Bangalore"/>
    <s v="EndCustomer"/>
    <s v="Retail"/>
    <s v="Metrologic"/>
    <n v="3"/>
    <n v="0"/>
    <n v="0"/>
  </r>
  <r>
    <s v="PB20INV3086"/>
    <d v="2021-01-07T00:00:00"/>
    <n v="3020008587"/>
    <d v="2020-12-29T00:00:00"/>
    <x v="7"/>
    <s v="Bangalore"/>
    <s v="Life Style International Pvt Ltd"/>
    <s v="Cr-410b(1001)"/>
    <s v="Bangalore"/>
    <s v="EndCustomer"/>
    <s v="Retail"/>
    <s v="Rugtek"/>
    <n v="3"/>
    <n v="0"/>
    <n v="0"/>
  </r>
  <r>
    <s v="PB20INV3086"/>
    <d v="2021-01-07T00:00:00"/>
    <n v="3020008587"/>
    <d v="2020-12-29T00:00:00"/>
    <x v="8"/>
    <s v="Bangalore"/>
    <s v="Life Style International Pvt Ltd"/>
    <s v="Keyboard_tvs gold"/>
    <s v="Bangalore"/>
    <s v="EndCustomer"/>
    <s v="Retail"/>
    <s v="Posiflex"/>
    <n v="3"/>
    <n v="0"/>
    <n v="0"/>
  </r>
  <r>
    <s v="PB20INV3086"/>
    <d v="2021-01-07T00:00:00"/>
    <n v="3020008587"/>
    <d v="2020-12-29T00:00:00"/>
    <x v="8"/>
    <s v="Bangalore"/>
    <s v="Life Style International Pvt Ltd"/>
    <s v="Long pole_pd-350 series"/>
    <s v="Bangalore"/>
    <s v="EndCustomer"/>
    <s v="Retail"/>
    <s v="Posiflex Spares"/>
    <n v="3"/>
    <n v="0"/>
    <n v="0"/>
  </r>
  <r>
    <s v="PB20INV3086"/>
    <d v="2021-01-07T00:00:00"/>
    <n v="3020008587"/>
    <d v="2020-12-29T00:00:00"/>
    <x v="8"/>
    <s v="Bangalore"/>
    <s v="Life Style International Pvt Ltd"/>
    <s v="Mouse_logitech"/>
    <s v="Bangalore"/>
    <s v="EndCustomer"/>
    <s v="Retail"/>
    <s v="Posiflex"/>
    <n v="3"/>
    <n v="0"/>
    <n v="0"/>
  </r>
  <r>
    <s v="PB20INV3086"/>
    <d v="2021-01-07T00:00:00"/>
    <n v="3020008587"/>
    <d v="2020-12-29T00:00:00"/>
    <x v="8"/>
    <s v="Bangalore"/>
    <s v="Life Style International Pvt Ltd"/>
    <s v="Pd-350ue-b"/>
    <s v="Bangalore"/>
    <s v="EndCustomer"/>
    <s v="Retail"/>
    <s v="Posiflex"/>
    <n v="3"/>
    <n v="0"/>
    <n v="0"/>
  </r>
  <r>
    <s v="PB20INV3086"/>
    <d v="2021-01-07T00:00:00"/>
    <n v="3020008587"/>
    <d v="2020-12-29T00:00:00"/>
    <x v="8"/>
    <s v="Bangalore"/>
    <s v="Life Style International Pvt Ltd"/>
    <s v="Pp8800u-b"/>
    <s v="Bangalore"/>
    <s v="EndCustomer"/>
    <s v="Retail"/>
    <s v="Posiflex"/>
    <n v="3"/>
    <n v="0"/>
    <n v="0"/>
  </r>
  <r>
    <s v="PB20INV3086"/>
    <d v="2021-01-07T00:00:00"/>
    <n v="3020008587"/>
    <d v="2020-12-29T00:00:00"/>
    <x v="8"/>
    <s v="Bangalore"/>
    <s v="Life Style International Pvt Ltd"/>
    <s v="Ssd_64gb"/>
    <s v="Bangalore"/>
    <s v="EndCustomer"/>
    <s v="Retail"/>
    <s v="Posiflex Spares"/>
    <n v="2"/>
    <n v="0"/>
    <n v="0"/>
  </r>
  <r>
    <s v="PB20INV3086"/>
    <d v="2021-01-07T00:00:00"/>
    <n v="3020008587"/>
    <d v="2020-12-29T00:00:00"/>
    <x v="8"/>
    <s v="Bangalore"/>
    <s v="Life Style International Pvt Ltd"/>
    <s v="Win 10 iot (el)"/>
    <s v="Bangalore"/>
    <s v="EndCustomer"/>
    <s v="Retail"/>
    <s v="Posiflex"/>
    <n v="3"/>
    <n v="0"/>
    <n v="0"/>
  </r>
  <r>
    <s v="PB20INV3086"/>
    <d v="2021-01-07T00:00:00"/>
    <n v="3020008587"/>
    <d v="2020-12-29T00:00:00"/>
    <x v="8"/>
    <s v="Bangalore"/>
    <s v="Life Style International Pvt Ltd"/>
    <s v="Zeb-vs16hd led"/>
    <s v="Bangalore"/>
    <s v="EndCustomer"/>
    <s v="Retail"/>
    <s v="Posiflex"/>
    <n v="3"/>
    <n v="0"/>
    <n v="0"/>
  </r>
  <r>
    <s v="PB20INV3086"/>
    <d v="2021-01-07T00:00:00"/>
    <n v="3020008587"/>
    <d v="2020-12-29T00:00:00"/>
    <x v="8"/>
    <s v="Bangalore"/>
    <s v="Life Style International Pvt Ltd"/>
    <s v="Tx-5000"/>
    <s v="Bangalore"/>
    <s v="EndCustomer"/>
    <s v="Retail"/>
    <s v="Posiflex"/>
    <n v="2"/>
    <n v="52000"/>
    <n v="104000"/>
  </r>
  <r>
    <s v="PB20INV3086"/>
    <d v="2021-01-07T00:00:00"/>
    <n v="3020008587"/>
    <d v="2020-12-29T00:00:00"/>
    <x v="8"/>
    <s v="Bangalore"/>
    <s v="Life Style International Pvt Ltd"/>
    <s v="Tx-5000"/>
    <s v="Bangalore"/>
    <s v="EndCustomer"/>
    <s v="Retail"/>
    <s v="Posiflex"/>
    <n v="1"/>
    <n v="54500"/>
    <n v="54500"/>
  </r>
  <r>
    <s v="PB20INV3087"/>
    <d v="2021-01-07T00:00:00"/>
    <s v="QSPL/PO/2021/0498-2"/>
    <d v="2020-12-30T00:00:00"/>
    <x v="0"/>
    <s v="Bangalore"/>
    <s v="Quinta Systems Pvt. Ltd"/>
    <s v="Ls-3000r"/>
    <s v="Bangalore"/>
    <s v="Vendor"/>
    <s v="Wholesale"/>
    <s v="Rugtek"/>
    <n v="1"/>
    <n v="1250"/>
    <n v="1250"/>
  </r>
  <r>
    <s v="PB20INV3087"/>
    <d v="2021-01-07T00:00:00"/>
    <s v="QSPL/PO/2021/0498-2"/>
    <d v="2020-12-30T00:00:00"/>
    <x v="0"/>
    <s v="Bangalore"/>
    <s v="Quinta Systems Pvt. Ltd"/>
    <s v="Rp327"/>
    <s v="Bangalore"/>
    <s v="Vendor"/>
    <s v="Wholesale"/>
    <s v="Rugtek"/>
    <n v="1"/>
    <n v="6500"/>
    <n v="6500"/>
  </r>
  <r>
    <s v="PB20INV3087"/>
    <d v="2021-01-07T00:00:00"/>
    <s v="QSPL/PO/2021/0498-2"/>
    <d v="2020-12-30T00:00:00"/>
    <x v="0"/>
    <s v="Bangalore"/>
    <s v="Quinta Systems Pvt. Ltd"/>
    <s v="Pp8800u-b"/>
    <s v="Bangalore"/>
    <s v="Vendor"/>
    <s v="Wholesale"/>
    <s v="Posiflex"/>
    <n v="1"/>
    <n v="9500"/>
    <n v="9500"/>
  </r>
  <r>
    <s v="PB20INV3088"/>
    <d v="2021-01-07T00:00:00"/>
    <s v="PO-S/20-21/001819"/>
    <d v="2021-01-05T00:00:00"/>
    <x v="3"/>
    <s v="Mumbai"/>
    <s v="Burger King India Pvt  Ltd.,"/>
    <s v="Touch panel-xt6715"/>
    <s v="Mumbai"/>
    <s v="EndCustomer"/>
    <s v="Retail"/>
    <s v="Posiflex Spares"/>
    <n v="1"/>
    <n v="7700"/>
    <n v="7700"/>
  </r>
  <r>
    <s v="PB20INV3089"/>
    <d v="2021-01-07T00:00:00"/>
    <s v="Quote#-2020_12_87 &amp; Mail"/>
    <s v="22-12-2020 &amp; 02-01-2021"/>
    <x v="3"/>
    <s v="Mumbai"/>
    <s v="Reliance Retail Limited"/>
    <s v="Paperfeedroller_pp7000"/>
    <s v="Mumbai"/>
    <s v="EndCustomer"/>
    <s v="Retail"/>
    <s v="Posiflex Spares"/>
    <n v="1"/>
    <n v="1100"/>
    <n v="1100"/>
  </r>
  <r>
    <s v="PB20INV3090"/>
    <d v="2021-01-07T00:00:00"/>
    <s v="RDP/HYD/HO-PUR/20201223/03427"/>
    <d v="2020-12-23T00:00:00"/>
    <x v="16"/>
    <s v="Hyderabad"/>
    <s v="Ratnadeep Super  Market(P) Ltd.,"/>
    <s v="7190g-2usbx-0"/>
    <s v="Hyderabad"/>
    <s v="EndCustomer"/>
    <s v="Retail"/>
    <s v="Metrologic"/>
    <n v="3"/>
    <n v="0"/>
    <n v="0"/>
  </r>
  <r>
    <s v="PB20INV3090"/>
    <d v="2021-01-07T00:00:00"/>
    <s v="RDP/HYD/HO-PUR/20201223/03427"/>
    <d v="2020-12-23T00:00:00"/>
    <x v="15"/>
    <s v="Hyderabad"/>
    <s v="Ratnadeep Super  Market(P) Ltd.,"/>
    <s v="Cr4000_8notes"/>
    <s v="Hyderabad"/>
    <s v="EndCustomer"/>
    <s v="Retail"/>
    <s v="Posiflex"/>
    <n v="3"/>
    <n v="0"/>
    <n v="0"/>
  </r>
  <r>
    <s v="PB20INV3090"/>
    <d v="2021-01-07T00:00:00"/>
    <s v="RDP/HYD/HO-PUR/20201223/03427"/>
    <d v="2020-12-23T00:00:00"/>
    <x v="15"/>
    <s v="Hyderabad"/>
    <s v="Ratnadeep Super  Market(P) Ltd.,"/>
    <s v="I3 core processor"/>
    <s v="Hyderabad"/>
    <s v="EndCustomer"/>
    <s v="Retail"/>
    <s v="Posiflex Spares"/>
    <n v="3"/>
    <n v="0"/>
    <n v="0"/>
  </r>
  <r>
    <s v="PB20INV3090"/>
    <d v="2021-01-07T00:00:00"/>
    <s v="RDP/HYD/HO-PUR/20201223/03427"/>
    <d v="2020-12-23T00:00:00"/>
    <x v="15"/>
    <s v="Hyderabad"/>
    <s v="Ratnadeep Super  Market(P) Ltd.,"/>
    <s v="Kb6600_usb"/>
    <s v="Hyderabad"/>
    <s v="EndCustomer"/>
    <s v="Retail"/>
    <s v="Posiflex"/>
    <n v="3"/>
    <n v="0"/>
    <n v="0"/>
  </r>
  <r>
    <s v="PB20INV3090"/>
    <d v="2021-01-07T00:00:00"/>
    <s v="RDP/HYD/HO-PUR/20201223/03427"/>
    <d v="2020-12-23T00:00:00"/>
    <x v="15"/>
    <s v="Hyderabad"/>
    <s v="Ratnadeep Super  Market(P) Ltd.,"/>
    <s v="Mouse_logitech"/>
    <s v="Hyderabad"/>
    <s v="EndCustomer"/>
    <s v="Retail"/>
    <s v="Posiflex"/>
    <n v="3"/>
    <n v="0"/>
    <n v="0"/>
  </r>
  <r>
    <s v="PB20INV3090"/>
    <d v="2021-01-07T00:00:00"/>
    <s v="RDP/HYD/HO-PUR/20201223/03427"/>
    <d v="2020-12-23T00:00:00"/>
    <x v="15"/>
    <s v="Hyderabad"/>
    <s v="Ratnadeep Super  Market(P) Ltd.,"/>
    <s v="Pp8800u-b"/>
    <s v="Hyderabad"/>
    <s v="EndCustomer"/>
    <s v="Retail"/>
    <s v="Posiflex"/>
    <n v="3"/>
    <n v="0"/>
    <n v="0"/>
  </r>
  <r>
    <s v="PB20INV3090"/>
    <d v="2021-01-07T00:00:00"/>
    <s v="RDP/HYD/HO-PUR/20201223/03427"/>
    <d v="2020-12-23T00:00:00"/>
    <x v="15"/>
    <s v="Hyderabad"/>
    <s v="Ratnadeep Super  Market(P) Ltd.,"/>
    <s v="Win 10 iot (vl)"/>
    <s v="Hyderabad"/>
    <s v="EndCustomer"/>
    <s v="Retail"/>
    <s v="Posiflex"/>
    <n v="3"/>
    <n v="0"/>
    <n v="0"/>
  </r>
  <r>
    <s v="PB20INV3090"/>
    <d v="2021-01-07T00:00:00"/>
    <s v="RDP/HYD/HO-PUR/20201223/03427"/>
    <d v="2020-12-23T00:00:00"/>
    <x v="15"/>
    <s v="Hyderabad"/>
    <s v="Ratnadeep Super  Market(P) Ltd.,"/>
    <s v="Zeb-vs16hd led"/>
    <s v="Hyderabad"/>
    <s v="EndCustomer"/>
    <s v="Retail"/>
    <s v="Posiflex"/>
    <n v="3"/>
    <n v="0"/>
    <n v="0"/>
  </r>
  <r>
    <s v="PB20INV3090"/>
    <d v="2021-01-07T00:00:00"/>
    <s v="RDP/HYD/HO-PUR/20201223/03427"/>
    <d v="2020-12-23T00:00:00"/>
    <x v="15"/>
    <s v="Hyderabad"/>
    <s v="Ratnadeep Super  Market(P) Ltd.,"/>
    <s v="Tx-5000"/>
    <s v="Hyderabad"/>
    <s v="EndCustomer"/>
    <s v="Retail"/>
    <s v="Posiflex"/>
    <n v="3"/>
    <n v="81404"/>
    <n v="244212"/>
  </r>
  <r>
    <s v="PB20INV3091"/>
    <d v="2021-01-07T00:00:00"/>
    <s v="RDP/HYD/HO-PUR/20201223/03425"/>
    <d v="2020-12-23T00:00:00"/>
    <x v="16"/>
    <s v="Hyderabad"/>
    <s v="Ratnadeep Super  Market(P) Ltd.,"/>
    <s v="7190g-2usbx-0"/>
    <s v="Hyderabad"/>
    <s v="EndCustomer"/>
    <s v="Retail"/>
    <s v="Metrologic"/>
    <n v="4"/>
    <n v="0"/>
    <n v="0"/>
  </r>
  <r>
    <s v="PB20INV3091"/>
    <d v="2021-01-07T00:00:00"/>
    <s v="RDP/HYD/HO-PUR/20201223/03425"/>
    <d v="2020-12-23T00:00:00"/>
    <x v="15"/>
    <s v="Hyderabad"/>
    <s v="Ratnadeep Super  Market(P) Ltd.,"/>
    <s v="Cr4000_8notes"/>
    <s v="Hyderabad"/>
    <s v="EndCustomer"/>
    <s v="Retail"/>
    <s v="Posiflex"/>
    <n v="4"/>
    <n v="0"/>
    <n v="0"/>
  </r>
  <r>
    <s v="PB20INV3091"/>
    <d v="2021-01-07T00:00:00"/>
    <s v="RDP/HYD/HO-PUR/20201223/03425"/>
    <d v="2020-12-23T00:00:00"/>
    <x v="15"/>
    <s v="Hyderabad"/>
    <s v="Ratnadeep Super  Market(P) Ltd.,"/>
    <s v="I3 core processor"/>
    <s v="Hyderabad"/>
    <s v="EndCustomer"/>
    <s v="Retail"/>
    <s v="Posiflex Spares"/>
    <n v="4"/>
    <n v="0"/>
    <n v="0"/>
  </r>
  <r>
    <s v="PB20INV3091"/>
    <d v="2021-01-07T00:00:00"/>
    <s v="RDP/HYD/HO-PUR/20201223/03425"/>
    <d v="2020-12-23T00:00:00"/>
    <x v="15"/>
    <s v="Hyderabad"/>
    <s v="Ratnadeep Super  Market(P) Ltd.,"/>
    <s v="Kb6600_usb"/>
    <s v="Hyderabad"/>
    <s v="EndCustomer"/>
    <s v="Retail"/>
    <s v="Posiflex"/>
    <n v="4"/>
    <n v="0"/>
    <n v="0"/>
  </r>
  <r>
    <s v="PB20INV3091"/>
    <d v="2021-01-07T00:00:00"/>
    <s v="RDP/HYD/HO-PUR/20201223/03425"/>
    <d v="2020-12-23T00:00:00"/>
    <x v="15"/>
    <s v="Hyderabad"/>
    <s v="Ratnadeep Super  Market(P) Ltd.,"/>
    <s v="Mouse_logitech"/>
    <s v="Hyderabad"/>
    <s v="EndCustomer"/>
    <s v="Retail"/>
    <s v="Posiflex"/>
    <n v="4"/>
    <n v="0"/>
    <n v="0"/>
  </r>
  <r>
    <s v="PB20INV3091"/>
    <d v="2021-01-07T00:00:00"/>
    <s v="RDP/HYD/HO-PUR/20201223/03425"/>
    <d v="2020-12-23T00:00:00"/>
    <x v="15"/>
    <s v="Hyderabad"/>
    <s v="Ratnadeep Super  Market(P) Ltd.,"/>
    <s v="Pp8800u-b"/>
    <s v="Hyderabad"/>
    <s v="EndCustomer"/>
    <s v="Retail"/>
    <s v="Posiflex"/>
    <n v="4"/>
    <n v="0"/>
    <n v="0"/>
  </r>
  <r>
    <s v="PB20INV3091"/>
    <d v="2021-01-07T00:00:00"/>
    <s v="RDP/HYD/HO-PUR/20201223/03425"/>
    <d v="2020-12-23T00:00:00"/>
    <x v="15"/>
    <s v="Hyderabad"/>
    <s v="Ratnadeep Super  Market(P) Ltd.,"/>
    <s v="Win 10 iot (vl)"/>
    <s v="Hyderabad"/>
    <s v="EndCustomer"/>
    <s v="Retail"/>
    <s v="Posiflex"/>
    <n v="4"/>
    <n v="0"/>
    <n v="0"/>
  </r>
  <r>
    <s v="PB20INV3091"/>
    <d v="2021-01-07T00:00:00"/>
    <s v="RDP/HYD/HO-PUR/20201223/03425"/>
    <d v="2020-12-23T00:00:00"/>
    <x v="15"/>
    <s v="Hyderabad"/>
    <s v="Ratnadeep Super  Market(P) Ltd.,"/>
    <s v="Zeb-vs16hd led"/>
    <s v="Hyderabad"/>
    <s v="EndCustomer"/>
    <s v="Retail"/>
    <s v="Posiflex"/>
    <n v="4"/>
    <n v="0"/>
    <n v="0"/>
  </r>
  <r>
    <s v="PB20INV3091"/>
    <d v="2021-01-07T00:00:00"/>
    <s v="RDP/HYD/HO-PUR/20201223/03425"/>
    <d v="2020-12-23T00:00:00"/>
    <x v="15"/>
    <s v="Hyderabad"/>
    <s v="Ratnadeep Super  Market(P) Ltd.,"/>
    <s v="Tx-5000"/>
    <s v="Hyderabad"/>
    <s v="EndCustomer"/>
    <s v="Retail"/>
    <s v="Posiflex"/>
    <n v="4"/>
    <n v="81404"/>
    <n v="325616"/>
  </r>
  <r>
    <s v="PB20INV3092"/>
    <d v="2021-01-07T00:00:00"/>
    <s v="ITPL2021098"/>
    <d v="2020-12-28T00:00:00"/>
    <x v="1"/>
    <s v="Hyderabad"/>
    <s v="Itecsys Technologies Pvt Ltd"/>
    <s v="Cr4000_8notes"/>
    <s v="Hyderabad"/>
    <s v="RBP"/>
    <s v="Wholesale"/>
    <s v="Posiflex"/>
    <n v="4"/>
    <n v="0"/>
    <n v="0"/>
  </r>
  <r>
    <s v="PB20INV3092"/>
    <d v="2021-01-07T00:00:00"/>
    <s v="ITPL2021098"/>
    <d v="2020-12-28T00:00:00"/>
    <x v="1"/>
    <s v="Hyderabad"/>
    <s v="Itecsys Technologies Pvt Ltd"/>
    <s v="Pp8800u-b"/>
    <s v="Hyderabad"/>
    <s v="RBP"/>
    <s v="Wholesale"/>
    <s v="Posiflex"/>
    <n v="4"/>
    <n v="0"/>
    <n v="0"/>
  </r>
  <r>
    <s v="PB20INV3092"/>
    <d v="2021-01-07T00:00:00"/>
    <s v="ITPL2021098"/>
    <d v="2020-12-28T00:00:00"/>
    <x v="1"/>
    <s v="Hyderabad"/>
    <s v="Itecsys Technologies Pvt Ltd"/>
    <s v="Ssd_64gb"/>
    <s v="Hyderabad"/>
    <s v="RBP"/>
    <s v="Wholesale"/>
    <s v="Posiflex Spares"/>
    <n v="4"/>
    <n v="0"/>
    <n v="0"/>
  </r>
  <r>
    <s v="PB20INV3092"/>
    <d v="2021-01-07T00:00:00"/>
    <s v="ITPL2021098"/>
    <d v="2020-12-28T00:00:00"/>
    <x v="1"/>
    <s v="Hyderabad"/>
    <s v="Itecsys Technologies Pvt Ltd"/>
    <s v="Zeb-vs16hd led"/>
    <s v="Hyderabad"/>
    <s v="RBP"/>
    <s v="Wholesale"/>
    <s v="Posiflex"/>
    <n v="4"/>
    <n v="0"/>
    <n v="0"/>
  </r>
  <r>
    <s v="PB20INV3092"/>
    <d v="2021-01-07T00:00:00"/>
    <s v="ITPL2021098"/>
    <d v="2020-12-28T00:00:00"/>
    <x v="1"/>
    <s v="Hyderabad"/>
    <s v="Itecsys Technologies Pvt Ltd"/>
    <s v="Freight charges"/>
    <s v="Hyderabad"/>
    <s v="RBP"/>
    <s v="Wholesale"/>
    <s v="Others"/>
    <n v="1"/>
    <n v="592"/>
    <n v="592"/>
  </r>
  <r>
    <s v="PB20INV3092"/>
    <d v="2021-01-07T00:00:00"/>
    <s v="ITPL2021098"/>
    <d v="2020-12-28T00:00:00"/>
    <x v="17"/>
    <s v="Hyderabad"/>
    <s v="Itecsys Technologies Pvt Ltd"/>
    <s v="Yj5900-1-usb"/>
    <s v="Hyderabad"/>
    <s v="RBP"/>
    <s v="Wholesale"/>
    <s v="Metrologic"/>
    <n v="4"/>
    <n v="2800"/>
    <n v="11200"/>
  </r>
  <r>
    <s v="PB20INV3092"/>
    <d v="2021-01-07T00:00:00"/>
    <s v="ITPL2021098"/>
    <d v="2020-12-28T00:00:00"/>
    <x v="1"/>
    <s v="Hyderabad"/>
    <s v="Itecsys Technologies Pvt Ltd"/>
    <s v="Win 10 iot (el)"/>
    <s v="Hyderabad"/>
    <s v="RBP"/>
    <s v="Wholesale"/>
    <s v="Posiflex"/>
    <n v="4"/>
    <n v="3500"/>
    <n v="14000"/>
  </r>
  <r>
    <s v="PB20INV3092"/>
    <d v="2021-01-07T00:00:00"/>
    <s v="ITPL2021098"/>
    <d v="2020-12-28T00:00:00"/>
    <x v="1"/>
    <s v="Hyderabad"/>
    <s v="Itecsys Technologies Pvt Ltd"/>
    <s v="Warranty_charges"/>
    <s v="Hyderabad"/>
    <s v="RBP"/>
    <s v="Wholesale"/>
    <s v="Others"/>
    <n v="4"/>
    <n v="5000"/>
    <n v="20000"/>
  </r>
  <r>
    <s v="PB20INV3092"/>
    <d v="2021-01-07T00:00:00"/>
    <s v="ITPL2021098"/>
    <d v="2020-12-28T00:00:00"/>
    <x v="1"/>
    <s v="Hyderabad"/>
    <s v="Itecsys Technologies Pvt Ltd"/>
    <s v="Tx-5000"/>
    <s v="Hyderabad"/>
    <s v="RBP"/>
    <s v="Wholesale"/>
    <s v="Posiflex"/>
    <n v="4"/>
    <n v="47895"/>
    <n v="191580"/>
  </r>
  <r>
    <s v="PB20INV3093"/>
    <d v="2021-01-07T00:00:00"/>
    <s v="PIT/PO/2021/0058­1"/>
    <s v="07.01.2021"/>
    <x v="0"/>
    <s v="Bangalore"/>
    <s v="Portwell India Technology Private Limited"/>
    <s v="Car-6010"/>
    <s v="Bangalore"/>
    <s v="Vendor"/>
    <s v="Wholesale"/>
    <s v="Portwell"/>
    <n v="2"/>
    <n v="240690"/>
    <n v="481380"/>
  </r>
  <r>
    <s v="PB20INV3094"/>
    <d v="2021-01-07T00:00:00"/>
    <s v="Mail"/>
    <d v="2021-01-07T00:00:00"/>
    <x v="3"/>
    <s v="West Bengal"/>
    <s v="Spencer'S Retail Limited"/>
    <s v="Stnd-22f00-001-6"/>
    <s v="West Bengal"/>
    <s v="EndCustomer"/>
    <s v="Retail"/>
    <s v="Metrologic"/>
    <n v="1"/>
    <n v="0"/>
    <n v="0"/>
  </r>
  <r>
    <s v="PB20INV3094"/>
    <d v="2021-01-07T00:00:00"/>
    <s v="Mail"/>
    <d v="2021-01-07T00:00:00"/>
    <x v="3"/>
    <s v="West Bengal"/>
    <s v="Spencer'S Retail Limited"/>
    <s v="1950gsr-2usb-i"/>
    <s v="West Bengal"/>
    <s v="EndCustomer"/>
    <s v="Retail"/>
    <s v="Honeywell"/>
    <n v="1"/>
    <n v="10800"/>
    <n v="10800"/>
  </r>
  <r>
    <s v="PB20INV3095"/>
    <d v="2021-01-07T00:00:00"/>
    <s v="RDP/HYD/HO-PUR/20200211/02453"/>
    <d v="2020-11-02T00:00:00"/>
    <x v="15"/>
    <s v="Hyderabad"/>
    <s v="Ratnadeep Super  Market(P) Ltd.,"/>
    <s v="Zeb-vs16hd led"/>
    <s v="Hyderabad"/>
    <s v="EndCustomer"/>
    <s v="Retail"/>
    <s v="Posiflex"/>
    <n v="5"/>
    <n v="1"/>
    <n v="5"/>
  </r>
  <r>
    <s v="PB20INV3096"/>
    <d v="2021-01-07T00:00:00"/>
    <s v="QSPL/PO/2021/0506-1"/>
    <d v="2021-01-07T00:00:00"/>
    <x v="0"/>
    <s v="Bangalore"/>
    <s v="Quinta Systems Pvt. Ltd"/>
    <s v="Cr-205-rj"/>
    <s v="Bangalore"/>
    <s v="Vendor"/>
    <s v="Wholesale"/>
    <s v="Kasrow"/>
    <n v="1"/>
    <n v="1873"/>
    <n v="1873"/>
  </r>
  <r>
    <s v="PB20INV3097"/>
    <d v="2021-01-07T00:00:00"/>
    <s v="QSPL/PO/2021/0506-1"/>
    <d v="2021-01-07T00:00:00"/>
    <x v="0"/>
    <s v="Bangalore"/>
    <s v="Quinta Systems Pvt. Ltd"/>
    <s v="Cr-205-rj"/>
    <s v="Bangalore"/>
    <s v="Vendor"/>
    <s v="Wholesale"/>
    <s v="Kasrow"/>
    <n v="1"/>
    <n v="1873"/>
    <n v="1873"/>
  </r>
  <r>
    <s v="PB20INV3098"/>
    <d v="2021-01-07T00:00:00"/>
    <n v="228"/>
    <s v="06.01.21"/>
    <x v="1"/>
    <s v="Delhi"/>
    <s v="Smart Solutions"/>
    <s v="Freight charges"/>
    <s v="Delhi"/>
    <s v="RBP"/>
    <s v="Wholesale"/>
    <s v="Others"/>
    <n v="1"/>
    <n v="100"/>
    <n v="100"/>
  </r>
  <r>
    <s v="PB20INV3098"/>
    <d v="2021-01-07T00:00:00"/>
    <n v="228"/>
    <s v="06.01.21"/>
    <x v="1"/>
    <s v="Delhi"/>
    <s v="Smart Solutions"/>
    <s v="Powersupply40w/xt-2614"/>
    <s v="Delhi"/>
    <s v="RBP"/>
    <s v="Wholesale"/>
    <s v="Posiflex Spares"/>
    <n v="2"/>
    <n v="1200"/>
    <n v="2400"/>
  </r>
  <r>
    <s v="PB20INV3099"/>
    <d v="2021-01-07T00:00:00"/>
    <s v="HTCPL/127/2020-21"/>
    <d v="2021-01-07T00:00:00"/>
    <x v="1"/>
    <s v="Bangalore"/>
    <s v="Hollasons Trading Company Private Limited"/>
    <s v="Win 10 iot (el)"/>
    <s v="Bangalore"/>
    <s v="RBP"/>
    <s v="Wholesale"/>
    <s v="Posiflex"/>
    <n v="1"/>
    <n v="3500"/>
    <n v="3500"/>
  </r>
  <r>
    <s v="PB20INV3100"/>
    <d v="2021-01-07T00:00:00"/>
    <s v="Mail"/>
    <d v="2021-01-05T00:00:00"/>
    <x v="3"/>
    <s v="Mumbai"/>
    <s v="Tata Starbucks Ltd"/>
    <s v="Service charges"/>
    <s v="Mumbai"/>
    <s v="EndCustomer"/>
    <s v="Retail"/>
    <s v="Others"/>
    <n v="1"/>
    <n v="200"/>
    <n v="200"/>
  </r>
  <r>
    <s v="PB20INV3100"/>
    <d v="2021-01-07T00:00:00"/>
    <s v="Mail"/>
    <d v="2021-01-05T00:00:00"/>
    <x v="3"/>
    <s v="Mumbai"/>
    <s v="Tata Starbucks Ltd"/>
    <s v="Cashdrawer_ycable"/>
    <s v="Mumbai"/>
    <s v="EndCustomer"/>
    <s v="Retail"/>
    <s v="Posiflex Spares"/>
    <n v="1"/>
    <n v="750"/>
    <n v="750"/>
  </r>
  <r>
    <s v="PB20INV3101"/>
    <d v="2021-01-07T00:00:00"/>
    <s v="Mail"/>
    <d v="2020-12-30T00:00:00"/>
    <x v="3"/>
    <s v="West Bengal"/>
    <s v="Spencer'S Retail Limited"/>
    <s v="Powersupply_60w"/>
    <s v="West Bengal"/>
    <s v="EndCustomer"/>
    <s v="Retail"/>
    <s v="Posiflex Spares"/>
    <n v="1"/>
    <n v="2250"/>
    <n v="2250"/>
  </r>
  <r>
    <s v="PB20INV3102"/>
    <d v="2021-01-07T00:00:00"/>
    <n v="111650"/>
    <d v="2021-01-05T00:00:00"/>
    <x v="8"/>
    <s v="Bangalore"/>
    <s v="Radisson Blu Plaza Hotel Mysore"/>
    <s v="Wb-5000"/>
    <s v="Bangalore"/>
    <s v="EndCustomer"/>
    <s v="Retail"/>
    <s v="Posiflex Spares"/>
    <n v="1"/>
    <n v="0"/>
    <n v="0"/>
  </r>
  <r>
    <s v="PB20INV3102"/>
    <d v="2021-01-07T00:00:00"/>
    <n v="111650"/>
    <d v="2021-01-05T00:00:00"/>
    <x v="8"/>
    <s v="Bangalore"/>
    <s v="Radisson Blu Plaza Hotel Mysore"/>
    <s v="Win 10 iot (el)"/>
    <s v="Bangalore"/>
    <s v="EndCustomer"/>
    <s v="Retail"/>
    <s v="Posiflex"/>
    <n v="1"/>
    <n v="0"/>
    <n v="0"/>
  </r>
  <r>
    <s v="PB20INV3102"/>
    <d v="2021-01-07T00:00:00"/>
    <n v="111650"/>
    <d v="2021-01-05T00:00:00"/>
    <x v="8"/>
    <s v="Bangalore"/>
    <s v="Radisson Blu Plaza Hotel Mysore"/>
    <s v="Ps-3316+"/>
    <s v="Bangalore"/>
    <s v="EndCustomer"/>
    <s v="Retail"/>
    <s v="Posiflex"/>
    <n v="1"/>
    <n v="38000"/>
    <n v="38000"/>
  </r>
  <r>
    <s v="PB20INV3103"/>
    <d v="2021-01-07T00:00:00"/>
    <s v="DIGIT182/20-21"/>
    <s v="25.11.20"/>
    <x v="10"/>
    <s v="Delhi"/>
    <s v="Digit Computers Private Limited"/>
    <s v="Hf680-r0-2usb-i"/>
    <s v="Delhi"/>
    <s v="NVAR"/>
    <s v="Wholesale"/>
    <s v="Honeywell"/>
    <n v="10"/>
    <n v="6500"/>
    <n v="65000"/>
  </r>
  <r>
    <s v="PB20INV3104"/>
    <d v="2021-01-08T00:00:00"/>
    <n v="202101"/>
    <d v="2021-01-08T00:00:00"/>
    <x v="1"/>
    <s v="Pune"/>
    <s v="Equinox India Enterprises"/>
    <s v="Freight charges"/>
    <s v="Pune"/>
    <s v="PVAR+"/>
    <s v="Wholesale"/>
    <s v="Others"/>
    <n v="1"/>
    <n v="297"/>
    <n v="297"/>
  </r>
  <r>
    <s v="PB20INV3104"/>
    <d v="2021-01-08T00:00:00"/>
    <n v="202101"/>
    <d v="2021-01-08T00:00:00"/>
    <x v="1"/>
    <s v="Pune"/>
    <s v="Equinox India Enterprises"/>
    <s v="Ps-3316+"/>
    <s v="Pune"/>
    <s v="PVAR+"/>
    <s v="Wholesale"/>
    <s v="Posiflex"/>
    <n v="2"/>
    <n v="37200"/>
    <n v="74400"/>
  </r>
  <r>
    <s v="PB20INV3105"/>
    <d v="2021-01-08T00:00:00"/>
    <s v="QSPL/PO/2021/0487-2"/>
    <d v="2020-12-28T00:00:00"/>
    <x v="0"/>
    <s v="Bangalore"/>
    <s v="Quinta Systems Pvt. Ltd"/>
    <s v="Nls-bs8060-2t"/>
    <s v="Bangalore"/>
    <s v="Vendor"/>
    <s v="Wholesale"/>
    <s v="Newland"/>
    <n v="170"/>
    <n v="5557.88"/>
    <n v="944839.6"/>
  </r>
  <r>
    <s v="PB20INV3106"/>
    <d v="2021-01-08T00:00:00"/>
    <s v="QSPL/PO/2021/0504-1"/>
    <d v="2021-01-07T00:00:00"/>
    <x v="0"/>
    <s v="Bangalore"/>
    <s v="Quinta Systems Pvt. Ltd"/>
    <s v="Cbl-500-300-s00"/>
    <s v="Bangalore"/>
    <s v="Vendor"/>
    <s v="Wholesale"/>
    <s v="Metrologic"/>
    <n v="150"/>
    <n v="491.22"/>
    <n v="73683"/>
  </r>
  <r>
    <s v="PB20INV3107"/>
    <d v="2021-01-08T00:00:00"/>
    <s v="PO/SSPL/ 052"/>
    <d v="2021-01-07T00:00:00"/>
    <x v="1"/>
    <s v="Mumbai"/>
    <s v="Shawman Software Pvt Ltd"/>
    <s v="Ssd_64gb"/>
    <s v="Mumbai"/>
    <s v="PVAR+"/>
    <s v="Wholesale"/>
    <s v="Posiflex Spares"/>
    <n v="1"/>
    <n v="0"/>
    <n v="0"/>
  </r>
  <r>
    <s v="PB20INV3107"/>
    <d v="2021-01-08T00:00:00"/>
    <s v="PO/SSPL/ 052"/>
    <d v="2021-01-07T00:00:00"/>
    <x v="1"/>
    <s v="Mumbai"/>
    <s v="Shawman Software Pvt Ltd"/>
    <s v="Win 10 iot (el)"/>
    <s v="Mumbai"/>
    <s v="PVAR+"/>
    <s v="Wholesale"/>
    <s v="Posiflex"/>
    <n v="1"/>
    <n v="3500"/>
    <n v="3500"/>
  </r>
  <r>
    <s v="PB20INV3107"/>
    <d v="2021-01-08T00:00:00"/>
    <s v="PO/SSPL/ 052"/>
    <d v="2021-01-07T00:00:00"/>
    <x v="1"/>
    <s v="Mumbai"/>
    <s v="Shawman Software Pvt Ltd"/>
    <s v="Ps-3316+"/>
    <s v="Mumbai"/>
    <s v="PVAR+"/>
    <s v="Wholesale"/>
    <s v="Posiflex"/>
    <n v="1"/>
    <n v="38000"/>
    <n v="38000"/>
  </r>
  <r>
    <s v="PB20INV3108"/>
    <d v="2021-01-08T00:00:00"/>
    <n v="105"/>
    <d v="2021-01-08T00:00:00"/>
    <x v="9"/>
    <s v="Bangalore"/>
    <s v="Crown Computers"/>
    <s v="Eda51-1-b723sogek"/>
    <s v="Bangalore"/>
    <s v="PVAR+"/>
    <s v="Wholesale"/>
    <s v="Metrologic"/>
    <n v="2"/>
    <n v="24500"/>
    <n v="49000"/>
  </r>
  <r>
    <s v="PB20INV3109"/>
    <d v="2021-01-08T00:00:00"/>
    <s v="ITPL2021102"/>
    <d v="2021-01-08T00:00:00"/>
    <x v="1"/>
    <s v="Hyderabad"/>
    <s v="Itecsys Technologies Pvt Ltd"/>
    <s v="Ssd_64gb"/>
    <s v="Hyderabad"/>
    <s v="RBP"/>
    <s v="Wholesale"/>
    <s v="Posiflex Spares"/>
    <n v="1"/>
    <n v="0"/>
    <n v="0"/>
  </r>
  <r>
    <s v="PB20INV3109"/>
    <d v="2021-01-08T00:00:00"/>
    <s v="ITPL2021102"/>
    <d v="2021-01-08T00:00:00"/>
    <x v="1"/>
    <s v="Hyderabad"/>
    <s v="Itecsys Technologies Pvt Ltd"/>
    <s v="Freight charges"/>
    <s v="Hyderabad"/>
    <s v="RBP"/>
    <s v="Wholesale"/>
    <s v="Others"/>
    <n v="1"/>
    <n v="100"/>
    <n v="100"/>
  </r>
  <r>
    <s v="PB20INV3109"/>
    <d v="2021-01-08T00:00:00"/>
    <s v="ITPL2021102"/>
    <d v="2021-01-08T00:00:00"/>
    <x v="1"/>
    <s v="Hyderabad"/>
    <s v="Itecsys Technologies Pvt Ltd"/>
    <s v="Sa-105z-b"/>
    <s v="Hyderabad"/>
    <s v="RBP"/>
    <s v="Wholesale"/>
    <s v="Posiflex"/>
    <n v="1"/>
    <n v="2430"/>
    <n v="2430"/>
  </r>
  <r>
    <s v="PB20INV3109"/>
    <d v="2021-01-08T00:00:00"/>
    <s v="ITPL2021102"/>
    <d v="2021-01-08T00:00:00"/>
    <x v="1"/>
    <s v="Hyderabad"/>
    <s v="Itecsys Technologies Pvt Ltd"/>
    <s v="Ps-3316+"/>
    <s v="Hyderabad"/>
    <s v="RBP"/>
    <s v="Wholesale"/>
    <s v="Posiflex"/>
    <n v="1"/>
    <n v="35200"/>
    <n v="35200"/>
  </r>
  <r>
    <s v="PB20INV3110"/>
    <d v="2021-01-08T00:00:00"/>
    <s v="Mail"/>
    <d v="2021-01-08T00:00:00"/>
    <x v="1"/>
    <s v="Chennai"/>
    <s v="Ram Infotech"/>
    <s v="Freight charges"/>
    <s v="Chennai"/>
    <s v="NVAR"/>
    <s v="Wholesale"/>
    <s v="Others"/>
    <n v="1"/>
    <n v="150"/>
    <n v="150"/>
  </r>
  <r>
    <s v="PB20INV3110"/>
    <d v="2021-01-08T00:00:00"/>
    <s v="Mail"/>
    <d v="2021-01-08T00:00:00"/>
    <x v="12"/>
    <s v="Chennai"/>
    <s v="Ram Infotech"/>
    <s v="59-59235-n-3"/>
    <s v="Chennai"/>
    <s v="NVAR"/>
    <s v="Wholesale"/>
    <s v="Metrologic Spares"/>
    <n v="10"/>
    <n v="1050"/>
    <n v="10500"/>
  </r>
  <r>
    <s v="PB20INV3111"/>
    <d v="2021-01-09T00:00:00"/>
    <s v="Mail"/>
    <d v="2021-01-08T00:00:00"/>
    <x v="12"/>
    <s v="Chennai"/>
    <s v="Darkk Chocolat"/>
    <s v="Cashdrawer_lock"/>
    <s v="Chennai"/>
    <s v="EndCustomer"/>
    <s v="Retail"/>
    <s v="Posiflex Spares"/>
    <n v="1"/>
    <n v="525"/>
    <n v="525"/>
  </r>
  <r>
    <s v="PB20INV3112"/>
    <d v="2021-01-09T00:00:00"/>
    <s v="SC0801202128"/>
    <d v="2021-01-08T00:00:00"/>
    <x v="1"/>
    <s v="Chennai"/>
    <s v="Supreme Computers India (P) Ltd"/>
    <s v="Freight charges"/>
    <s v="Chennai"/>
    <s v="RBP"/>
    <s v="Wholesale"/>
    <s v="Others"/>
    <n v="1"/>
    <n v="313"/>
    <n v="313"/>
  </r>
  <r>
    <s v="PB20INV3112"/>
    <d v="2021-01-09T00:00:00"/>
    <s v="SC0801202128"/>
    <d v="2021-01-08T00:00:00"/>
    <x v="2"/>
    <s v="Chennai"/>
    <s v="Supreme Computers India (P) Ltd"/>
    <s v="Rp76v-r"/>
    <s v="Chennai"/>
    <s v="RBP"/>
    <s v="Wholesale"/>
    <s v="Rugtek"/>
    <n v="10"/>
    <n v="12500"/>
    <n v="125000"/>
  </r>
  <r>
    <s v="PB20INV3113"/>
    <d v="2021-01-09T00:00:00"/>
    <s v="SC0801202129"/>
    <d v="2021-01-08T00:00:00"/>
    <x v="1"/>
    <s v="Chennai"/>
    <s v="Supreme Computers India (P) Ltd"/>
    <s v="Freight charges"/>
    <s v="Chennai"/>
    <s v="RBP"/>
    <s v="Wholesale"/>
    <s v="Others"/>
    <n v="1"/>
    <n v="625"/>
    <n v="625"/>
  </r>
  <r>
    <s v="PB20INV3113"/>
    <d v="2021-01-09T00:00:00"/>
    <s v="SC0801202129"/>
    <d v="2021-01-08T00:00:00"/>
    <x v="2"/>
    <s v="Chennai"/>
    <s v="Supreme Computers India (P) Ltd"/>
    <s v="Rp76v-r"/>
    <s v="Chennai"/>
    <s v="RBP"/>
    <s v="Wholesale"/>
    <s v="Rugtek"/>
    <n v="20"/>
    <n v="12500"/>
    <n v="250000"/>
  </r>
  <r>
    <s v="PB20INV3114"/>
    <d v="2021-01-09T00:00:00"/>
    <s v="Mail Confirmation"/>
    <d v="2021-01-08T00:00:00"/>
    <x v="18"/>
    <s v="Chennai"/>
    <s v="Kings Jeans"/>
    <s v="Bp-03"/>
    <s v="Chennai"/>
    <s v="EndCustomer"/>
    <s v="Retail"/>
    <s v="Rugtek"/>
    <n v="3"/>
    <n v="5250"/>
    <n v="15750"/>
  </r>
  <r>
    <s v="PB20INV3115"/>
    <d v="2021-01-09T00:00:00"/>
    <n v="6300000437"/>
    <d v="2020-12-30T00:00:00"/>
    <x v="4"/>
    <s v="Mumbai"/>
    <s v="Tata Starbucks Ltd"/>
    <s v="Sa-105z-b"/>
    <s v="Mumbai"/>
    <s v="EndCustomer"/>
    <s v="Retail"/>
    <s v="Posiflex"/>
    <n v="2"/>
    <n v="2300"/>
    <n v="4600"/>
  </r>
  <r>
    <s v="PB20INV3116"/>
    <d v="2021-01-09T00:00:00"/>
    <n v="6300000450"/>
    <d v="2020-09-23T00:00:00"/>
    <x v="4"/>
    <s v="Mumbai"/>
    <s v="Tata Starbucks Ltd"/>
    <s v="Sa-105z-b"/>
    <s v="Mumbai"/>
    <s v="EndCustomer"/>
    <s v="Retail"/>
    <s v="Posiflex"/>
    <n v="2"/>
    <n v="2300"/>
    <n v="4600"/>
  </r>
  <r>
    <s v="PB20INV3117"/>
    <d v="2021-01-09T00:00:00"/>
    <s v="Mail Confirmation"/>
    <d v="2021-01-08T00:00:00"/>
    <x v="12"/>
    <s v="Kerala"/>
    <s v="Barcode Technologies Mahe"/>
    <s v="Cashdrawer_lock"/>
    <s v="Kerala"/>
    <s v="PVAR+"/>
    <s v="Wholesale"/>
    <s v="Posiflex Spares"/>
    <n v="4"/>
    <n v="395.89"/>
    <n v="1583.56"/>
  </r>
  <r>
    <s v="PB20INV3117"/>
    <d v="2021-01-09T00:00:00"/>
    <s v="Mail Confirmation"/>
    <d v="2021-01-08T00:00:00"/>
    <x v="12"/>
    <s v="Kerala"/>
    <s v="Barcode Technologies Mahe"/>
    <s v="Printer head_rp80"/>
    <s v="Kerala"/>
    <s v="PVAR+"/>
    <s v="Wholesale"/>
    <s v="Rugtek Spares"/>
    <n v="10"/>
    <n v="1077"/>
    <n v="10770"/>
  </r>
  <r>
    <s v="PB20INV3118"/>
    <d v="2021-01-09T00:00:00"/>
    <n v="6300000467"/>
    <d v="2020-09-23T00:00:00"/>
    <x v="4"/>
    <s v="Mumbai"/>
    <s v="Tata Starbucks Ltd"/>
    <s v="Sa-105z-b"/>
    <s v="Mumbai"/>
    <s v="EndCustomer"/>
    <s v="Retail"/>
    <s v="Posiflex"/>
    <n v="2"/>
    <n v="2300"/>
    <n v="4600"/>
  </r>
  <r>
    <s v="PB20INV3119"/>
    <d v="2021-01-09T00:00:00"/>
    <n v="3020007543"/>
    <d v="2020-12-22T00:00:00"/>
    <x v="6"/>
    <s v="Bangalore"/>
    <s v="Life Style International Pvt Ltd"/>
    <s v="1250g-2usb-i"/>
    <s v="Bangalore"/>
    <s v="EndCustomer"/>
    <s v="Retail"/>
    <s v="Metrologic"/>
    <n v="2"/>
    <n v="3800"/>
    <n v="7600"/>
  </r>
  <r>
    <s v="PB20INV3119"/>
    <d v="2021-01-09T00:00:00"/>
    <n v="3020007543"/>
    <d v="2020-12-22T00:00:00"/>
    <x v="8"/>
    <s v="Bangalore"/>
    <s v="Life Style International Pvt Ltd"/>
    <s v="Pp8800u-b"/>
    <s v="Bangalore"/>
    <s v="EndCustomer"/>
    <s v="Retail"/>
    <s v="Posiflex"/>
    <n v="1"/>
    <n v="9900"/>
    <n v="9900"/>
  </r>
  <r>
    <s v="PB20INV3120"/>
    <d v="2021-01-09T00:00:00"/>
    <s v="mail confirmation"/>
    <d v="2021-01-07T00:00:00"/>
    <x v="3"/>
    <s v="Mumbai"/>
    <s v="Tata Starbucks Ltd"/>
    <s v="Service item"/>
    <s v="Mumbai"/>
    <s v="EndCustomer"/>
    <s v="Retail"/>
    <s v="Others"/>
    <n v="1"/>
    <n v="150"/>
    <n v="150"/>
  </r>
  <r>
    <s v="PB20INV3121"/>
    <d v="2021-01-09T00:00:00"/>
    <n v="3020007493"/>
    <d v="2020-12-22T00:00:00"/>
    <x v="6"/>
    <s v="Bangalore"/>
    <s v="Life Style International Pvt Ltd"/>
    <s v="1250g-2usb-i"/>
    <s v="Bangalore"/>
    <s v="EndCustomer"/>
    <s v="Retail"/>
    <s v="Metrologic"/>
    <n v="5"/>
    <n v="0"/>
    <n v="0"/>
  </r>
  <r>
    <s v="PB20INV3121"/>
    <d v="2021-01-09T00:00:00"/>
    <n v="3020007493"/>
    <d v="2020-12-22T00:00:00"/>
    <x v="7"/>
    <s v="Bangalore"/>
    <s v="Life Style International Pvt Ltd"/>
    <s v="Cr-410b(1001)"/>
    <s v="Bangalore"/>
    <s v="EndCustomer"/>
    <s v="Retail"/>
    <s v="Rugtek"/>
    <n v="5"/>
    <n v="0"/>
    <n v="0"/>
  </r>
  <r>
    <s v="PB20INV3121"/>
    <d v="2021-01-09T00:00:00"/>
    <n v="3020007493"/>
    <d v="2020-12-22T00:00:00"/>
    <x v="8"/>
    <s v="Bangalore"/>
    <s v="Life Style International Pvt Ltd"/>
    <s v="Keyboard_tvs gold"/>
    <s v="Bangalore"/>
    <s v="EndCustomer"/>
    <s v="Retail"/>
    <s v="Posiflex"/>
    <n v="5"/>
    <n v="0"/>
    <n v="0"/>
  </r>
  <r>
    <s v="PB20INV3121"/>
    <d v="2021-01-09T00:00:00"/>
    <n v="3020007493"/>
    <d v="2020-12-22T00:00:00"/>
    <x v="8"/>
    <s v="Bangalore"/>
    <s v="Life Style International Pvt Ltd"/>
    <s v="Long pole_pd-350 series"/>
    <s v="Bangalore"/>
    <s v="EndCustomer"/>
    <s v="Retail"/>
    <s v="Posiflex Spares"/>
    <n v="5"/>
    <n v="0"/>
    <n v="0"/>
  </r>
  <r>
    <s v="PB20INV3121"/>
    <d v="2021-01-09T00:00:00"/>
    <n v="3020007493"/>
    <d v="2020-12-22T00:00:00"/>
    <x v="8"/>
    <s v="Bangalore"/>
    <s v="Life Style International Pvt Ltd"/>
    <s v="Mouse_logitech"/>
    <s v="Bangalore"/>
    <s v="EndCustomer"/>
    <s v="Retail"/>
    <s v="Posiflex"/>
    <n v="5"/>
    <n v="0"/>
    <n v="0"/>
  </r>
  <r>
    <s v="PB20INV3121"/>
    <d v="2021-01-09T00:00:00"/>
    <n v="3020007493"/>
    <d v="2020-12-22T00:00:00"/>
    <x v="8"/>
    <s v="Bangalore"/>
    <s v="Life Style International Pvt Ltd"/>
    <s v="Pd-350ue-b"/>
    <s v="Bangalore"/>
    <s v="EndCustomer"/>
    <s v="Retail"/>
    <s v="Posiflex"/>
    <n v="5"/>
    <n v="0"/>
    <n v="0"/>
  </r>
  <r>
    <s v="PB20INV3121"/>
    <d v="2021-01-09T00:00:00"/>
    <n v="3020007493"/>
    <d v="2020-12-22T00:00:00"/>
    <x v="8"/>
    <s v="Bangalore"/>
    <s v="Life Style International Pvt Ltd"/>
    <s v="Plemowb-156"/>
    <s v="Bangalore"/>
    <s v="EndCustomer"/>
    <s v="Retail"/>
    <s v="Posiflex"/>
    <n v="5"/>
    <n v="0"/>
    <n v="0"/>
  </r>
  <r>
    <s v="PB20INV3121"/>
    <d v="2021-01-09T00:00:00"/>
    <n v="3020007493"/>
    <d v="2020-12-22T00:00:00"/>
    <x v="8"/>
    <s v="Bangalore"/>
    <s v="Life Style International Pvt Ltd"/>
    <s v="Pp8800u-b"/>
    <s v="Bangalore"/>
    <s v="EndCustomer"/>
    <s v="Retail"/>
    <s v="Posiflex"/>
    <n v="5"/>
    <n v="0"/>
    <n v="0"/>
  </r>
  <r>
    <s v="PB20INV3121"/>
    <d v="2021-01-09T00:00:00"/>
    <n v="3020007493"/>
    <d v="2020-12-22T00:00:00"/>
    <x v="8"/>
    <s v="Bangalore"/>
    <s v="Life Style International Pvt Ltd"/>
    <s v="Ssd_64gb"/>
    <s v="Bangalore"/>
    <s v="EndCustomer"/>
    <s v="Retail"/>
    <s v="Posiflex Spares"/>
    <n v="5"/>
    <n v="0"/>
    <n v="0"/>
  </r>
  <r>
    <s v="PB20INV3121"/>
    <d v="2021-01-09T00:00:00"/>
    <n v="3020007493"/>
    <d v="2020-12-22T00:00:00"/>
    <x v="8"/>
    <s v="Bangalore"/>
    <s v="Life Style International Pvt Ltd"/>
    <s v="Win 10 iot (el)"/>
    <s v="Bangalore"/>
    <s v="EndCustomer"/>
    <s v="Retail"/>
    <s v="Posiflex"/>
    <n v="5"/>
    <n v="0"/>
    <n v="0"/>
  </r>
  <r>
    <s v="PB20INV3121"/>
    <d v="2021-01-09T00:00:00"/>
    <n v="3020007493"/>
    <d v="2020-12-22T00:00:00"/>
    <x v="8"/>
    <s v="Bangalore"/>
    <s v="Life Style International Pvt Ltd"/>
    <s v="Tx-5000"/>
    <s v="Bangalore"/>
    <s v="EndCustomer"/>
    <s v="Retail"/>
    <s v="Posiflex"/>
    <n v="5"/>
    <n v="52000"/>
    <n v="260000"/>
  </r>
  <r>
    <s v="PB20INV3122"/>
    <d v="2021-01-11T00:00:00"/>
    <n v="21010049"/>
    <d v="2021-01-05T00:00:00"/>
    <x v="1"/>
    <s v="Bangalore"/>
    <s v="Stallion Systems And Solutions Pvt Ltd"/>
    <s v="Freight charges"/>
    <s v="Bangalore"/>
    <s v="NVAR"/>
    <s v="Wholesale"/>
    <s v="Others"/>
    <n v="1"/>
    <n v="135"/>
    <n v="135"/>
  </r>
  <r>
    <s v="PB20INV3122"/>
    <d v="2021-01-11T00:00:00"/>
    <n v="21010049"/>
    <d v="2021-01-05T00:00:00"/>
    <x v="17"/>
    <s v="Bangalore"/>
    <s v="Stallion Systems And Solutions Pvt Ltd"/>
    <s v="1472g1d-2usb-5-i"/>
    <s v="Bangalore"/>
    <s v="NVAR"/>
    <s v="Wholesale"/>
    <s v="Honeywell"/>
    <n v="3"/>
    <n v="9000"/>
    <n v="27000"/>
  </r>
  <r>
    <s v="PB20INV3123"/>
    <d v="2021-01-11T00:00:00"/>
    <n v="6300000474"/>
    <d v="2020-09-23T00:00:00"/>
    <x v="4"/>
    <s v="Mumbai"/>
    <s v="Tata Starbucks Ltd"/>
    <s v="Sa-105z-b"/>
    <s v="Mumbai"/>
    <s v="EndCustomer"/>
    <s v="Retail"/>
    <s v="Posiflex"/>
    <n v="2"/>
    <n v="2300"/>
    <n v="4600"/>
  </r>
  <r>
    <s v="PB20INV3124"/>
    <d v="2021-01-11T00:00:00"/>
    <n v="6300000518"/>
    <d v="2020-09-23T00:00:00"/>
    <x v="4"/>
    <s v="Mumbai"/>
    <s v="Tata Starbucks Ltd"/>
    <s v="Sa-105z-b"/>
    <s v="Mumbai"/>
    <s v="EndCustomer"/>
    <s v="Retail"/>
    <s v="Posiflex"/>
    <n v="1"/>
    <n v="2300"/>
    <n v="2300"/>
  </r>
  <r>
    <s v="PB20INV3125"/>
    <d v="2021-01-11T00:00:00"/>
    <s v=" HTCPL/128/2020-21"/>
    <d v="2021-01-11T00:00:00"/>
    <x v="1"/>
    <s v="Bangalore"/>
    <s v="Hollasons Trading Company Private Limited"/>
    <s v="Ssd_128gb"/>
    <s v="Bangalore"/>
    <s v="RBP"/>
    <s v="Wholesale"/>
    <s v="Posiflex Spares"/>
    <n v="3"/>
    <n v="700"/>
    <n v="2100"/>
  </r>
  <r>
    <s v="PB20INV3126"/>
    <d v="2021-01-11T00:00:00"/>
    <n v="6300000600"/>
    <d v="2020-12-22T00:00:00"/>
    <x v="4"/>
    <s v="Mumbai"/>
    <s v="Tata Starbucks Ltd"/>
    <s v="Mr-2106u-3"/>
    <s v="Mumbai"/>
    <s v="EndCustomer"/>
    <s v="Retail"/>
    <s v="Posiflex"/>
    <n v="3"/>
    <n v="2900"/>
    <n v="8700"/>
  </r>
  <r>
    <s v="PB20INV3127"/>
    <d v="2021-01-11T00:00:00"/>
    <n v="6300000476"/>
    <d v="2020-09-23T00:00:00"/>
    <x v="4"/>
    <s v="Mumbai"/>
    <s v="Tata Starbucks Ltd"/>
    <s v="Sa-105z-b"/>
    <s v="Mumbai"/>
    <s v="EndCustomer"/>
    <s v="Retail"/>
    <s v="Posiflex"/>
    <n v="2"/>
    <n v="2300"/>
    <n v="4600"/>
  </r>
  <r>
    <s v="PB20INV3128"/>
    <d v="2021-01-11T00:00:00"/>
    <n v="6300000601"/>
    <d v="2020-12-22T00:00:00"/>
    <x v="4"/>
    <s v="Mumbai"/>
    <s v="Tata Starbucks Ltd"/>
    <s v="Mr-2106u-3"/>
    <s v="Mumbai"/>
    <s v="EndCustomer"/>
    <s v="Retail"/>
    <s v="Posiflex"/>
    <n v="2"/>
    <n v="2900"/>
    <n v="5800"/>
  </r>
  <r>
    <s v="PB20INV3129"/>
    <d v="2021-01-11T00:00:00"/>
    <n v="6300000610"/>
    <d v="2020-10-22T00:00:00"/>
    <x v="4"/>
    <s v="Mumbai"/>
    <s v="Tata Starbucks Ltd"/>
    <s v="Mr-2106u-3"/>
    <s v="Mumbai"/>
    <s v="EndCustomer"/>
    <s v="Retail"/>
    <s v="Posiflex"/>
    <n v="2"/>
    <n v="2900"/>
    <n v="5800"/>
  </r>
  <r>
    <s v="PB20INV3130"/>
    <d v="2021-01-11T00:00:00"/>
    <n v="6300000611"/>
    <d v="2020-10-22T00:00:00"/>
    <x v="4"/>
    <s v="Mumbai"/>
    <s v="Tata Starbucks Ltd"/>
    <s v="Mr-2106u-3"/>
    <s v="Mumbai"/>
    <s v="EndCustomer"/>
    <s v="Retail"/>
    <s v="Posiflex"/>
    <n v="2"/>
    <n v="2900"/>
    <n v="5800"/>
  </r>
  <r>
    <s v="PB20INV3131"/>
    <d v="2021-01-11T00:00:00"/>
    <n v="6300000612"/>
    <d v="2020-12-22T00:00:00"/>
    <x v="4"/>
    <s v="Mumbai"/>
    <s v="Tata Starbucks Ltd"/>
    <s v="Mr-2106u-3"/>
    <s v="Mumbai"/>
    <s v="EndCustomer"/>
    <s v="Retail"/>
    <s v="Posiflex"/>
    <n v="2"/>
    <n v="2900"/>
    <n v="5800"/>
  </r>
  <r>
    <s v="PB20INV3132"/>
    <d v="2021-01-11T00:00:00"/>
    <n v="6300000614"/>
    <d v="2020-12-22T00:00:00"/>
    <x v="4"/>
    <s v="Mumbai"/>
    <s v="Tata Starbucks Ltd"/>
    <s v="Mr-2106u-3"/>
    <s v="Mumbai"/>
    <s v="EndCustomer"/>
    <s v="Retail"/>
    <s v="Posiflex"/>
    <n v="2"/>
    <n v="2900"/>
    <n v="5800"/>
  </r>
  <r>
    <s v="PB20INV3133"/>
    <d v="2021-01-11T00:00:00"/>
    <n v="6300000615"/>
    <d v="2020-12-22T00:00:00"/>
    <x v="4"/>
    <s v="Mumbai"/>
    <s v="Tata Starbucks Ltd"/>
    <s v="Mr-2106u-3"/>
    <s v="Mumbai"/>
    <s v="EndCustomer"/>
    <s v="Retail"/>
    <s v="Posiflex"/>
    <n v="2"/>
    <n v="2900"/>
    <n v="5800"/>
  </r>
  <r>
    <s v="PB20INV3134"/>
    <d v="2021-01-11T00:00:00"/>
    <n v="6300000616"/>
    <d v="2020-12-22T00:00:00"/>
    <x v="4"/>
    <s v="Mumbai"/>
    <s v="Tata Starbucks Ltd"/>
    <s v="Mr-2106u-3"/>
    <s v="Mumbai"/>
    <s v="EndCustomer"/>
    <s v="Retail"/>
    <s v="Posiflex"/>
    <n v="2"/>
    <n v="2900"/>
    <n v="5800"/>
  </r>
  <r>
    <s v="PB20INV3135"/>
    <d v="2021-01-11T00:00:00"/>
    <s v="PO-00781"/>
    <d v="2021-01-11T00:00:00"/>
    <x v="16"/>
    <s v="Hyderabad"/>
    <s v="Prime Barcode Solutions"/>
    <s v="Mk7120-31a38-i"/>
    <s v="Hyderabad"/>
    <s v="PVAR+"/>
    <s v="Wholesale"/>
    <s v="Metrologic"/>
    <n v="3"/>
    <n v="0"/>
    <n v="0"/>
  </r>
  <r>
    <s v="PB20INV3135"/>
    <d v="2021-01-11T00:00:00"/>
    <s v="PO-00781"/>
    <d v="2021-01-11T00:00:00"/>
    <x v="1"/>
    <s v="Hyderabad"/>
    <s v="Prime Barcode Solutions"/>
    <s v="Freight charges"/>
    <s v="Hyderabad"/>
    <s v="PVAR+"/>
    <s v="Wholesale"/>
    <s v="Others"/>
    <n v="1"/>
    <n v="400"/>
    <n v="400"/>
  </r>
  <r>
    <s v="PB20INV3135"/>
    <d v="2021-01-11T00:00:00"/>
    <s v="PO-00781"/>
    <d v="2021-01-11T00:00:00"/>
    <x v="16"/>
    <s v="Hyderabad"/>
    <s v="Prime Barcode Solutions"/>
    <s v="Mk7120-31a38-i"/>
    <s v="Hyderabad"/>
    <s v="PVAR+"/>
    <s v="Wholesale"/>
    <s v="Metrologic"/>
    <n v="20"/>
    <n v="8000"/>
    <n v="160000"/>
  </r>
  <r>
    <s v="PB20INV3136"/>
    <d v="2021-01-11T00:00:00"/>
    <s v="QSPL/PO/2021/0507-1"/>
    <d v="2021-01-07T00:00:00"/>
    <x v="0"/>
    <s v="Bangalore"/>
    <s v="Quinta Systems Pvt. Ltd"/>
    <s v="1981ifr-3usb-5-i"/>
    <s v="Bangalore"/>
    <s v="Vendor"/>
    <s v="Wholesale"/>
    <s v="Metrologic"/>
    <n v="37"/>
    <n v="50437.8"/>
    <n v="1866198.6"/>
  </r>
  <r>
    <s v="PB20INV3137"/>
    <d v="2021-01-11T00:00:00"/>
    <n v="6300000604"/>
    <d v="2020-12-22T00:00:00"/>
    <x v="4"/>
    <s v="Mumbai"/>
    <s v="Tata Starbucks Ltd"/>
    <s v="Sa-105z-b"/>
    <s v="Mumbai"/>
    <s v="EndCustomer"/>
    <s v="Retail"/>
    <s v="Posiflex"/>
    <n v="1"/>
    <n v="2300"/>
    <n v="2300"/>
  </r>
  <r>
    <s v="PB20INV3138"/>
    <d v="2021-01-11T00:00:00"/>
    <n v="6300000578"/>
    <d v="2020-09-24T00:00:00"/>
    <x v="4"/>
    <s v="Mumbai"/>
    <s v="Tata Starbucks Ltd"/>
    <s v="Sa-105z-b"/>
    <s v="Mumbai"/>
    <s v="EndCustomer"/>
    <s v="Retail"/>
    <s v="Posiflex"/>
    <n v="2"/>
    <n v="2300"/>
    <n v="4600"/>
  </r>
  <r>
    <s v="PB20INV3139"/>
    <d v="2021-01-11T00:00:00"/>
    <s v="QSPL/PO/2021/0508-1"/>
    <d v="2021-01-11T00:00:00"/>
    <x v="0"/>
    <s v="Bangalore"/>
    <s v="Quinta Systems Pvt. Ltd"/>
    <s v="Wifi dongle ps331x series"/>
    <s v="Bangalore"/>
    <s v="Vendor"/>
    <s v="Wholesale"/>
    <s v="Posiflex Spares"/>
    <n v="1"/>
    <n v="1"/>
    <n v="1"/>
  </r>
  <r>
    <s v="PB20INV3140"/>
    <d v="2021-01-11T00:00:00"/>
    <s v="HTCPL/129/2021-22"/>
    <d v="2021-01-11T00:00:00"/>
    <x v="1"/>
    <s v="Bangalore"/>
    <s v="Hollasons Trading Company Private Limited"/>
    <s v="Ssd_64gb"/>
    <s v="Bangalore"/>
    <s v="RBP"/>
    <s v="Wholesale"/>
    <s v="Posiflex Spares"/>
    <n v="1"/>
    <n v="0"/>
    <n v="0"/>
  </r>
  <r>
    <s v="PB20INV3140"/>
    <d v="2021-01-11T00:00:00"/>
    <s v="HTCPL/129/2021-22"/>
    <d v="2021-01-11T00:00:00"/>
    <x v="1"/>
    <s v="Bangalore"/>
    <s v="Hollasons Trading Company Private Limited"/>
    <s v="Wf-660-paw"/>
    <s v="Bangalore"/>
    <s v="RBP"/>
    <s v="Wholesale"/>
    <s v="Posiflex Spares"/>
    <n v="1"/>
    <n v="0"/>
    <n v="0"/>
  </r>
  <r>
    <s v="PB20INV3140"/>
    <d v="2021-01-11T00:00:00"/>
    <s v="HTCPL/129/2021-22"/>
    <d v="2021-01-11T00:00:00"/>
    <x v="1"/>
    <s v="Bangalore"/>
    <s v="Hollasons Trading Company Private Limited"/>
    <s v="Win 10 iot (vl)"/>
    <s v="Bangalore"/>
    <s v="RBP"/>
    <s v="Wholesale"/>
    <s v="Posiflex"/>
    <n v="1"/>
    <n v="5250"/>
    <n v="5250"/>
  </r>
  <r>
    <s v="PB20INV3140"/>
    <d v="2021-01-11T00:00:00"/>
    <s v="HTCPL/129/2021-22"/>
    <d v="2021-01-11T00:00:00"/>
    <x v="1"/>
    <s v="Bangalore"/>
    <s v="Hollasons Trading Company Private Limited"/>
    <s v="Hs-2415w-3a"/>
    <s v="Bangalore"/>
    <s v="RBP"/>
    <s v="Wholesale"/>
    <s v="Posiflex"/>
    <n v="1"/>
    <n v="69500"/>
    <n v="69500"/>
  </r>
  <r>
    <s v="PB20INV3141"/>
    <d v="2021-01-11T00:00:00"/>
    <s v="HOPO2021-10919"/>
    <d v="2021-01-09T00:00:00"/>
    <x v="15"/>
    <s v="Hyderabad"/>
    <s v="Paradise Food Court Pvt. Ltd"/>
    <s v="Pp8800u-b"/>
    <s v="Hyderabad"/>
    <s v="EndCustomer"/>
    <s v="Retail"/>
    <s v="Posiflex"/>
    <n v="2"/>
    <n v="9800"/>
    <n v="19600"/>
  </r>
  <r>
    <s v="PB20INV3142"/>
    <d v="2021-01-11T00:00:00"/>
    <s v="001762/Jan-21"/>
    <d v="2021-01-11T00:00:00"/>
    <x v="1"/>
    <s v="Gujarat"/>
    <s v="Aegis Infoware Private Limited"/>
    <s v="Ssd_64gb"/>
    <s v="Gujarat"/>
    <s v="RBP"/>
    <s v="Wholesale"/>
    <s v="Posiflex Spares"/>
    <n v="15"/>
    <n v="0"/>
    <n v="0"/>
  </r>
  <r>
    <s v="PB20INV3142"/>
    <d v="2021-01-11T00:00:00"/>
    <s v="001762/Jan-21"/>
    <d v="2021-01-11T00:00:00"/>
    <x v="1"/>
    <s v="Gujarat"/>
    <s v="Aegis Infoware Private Limited"/>
    <s v="Freight charges"/>
    <s v="Gujarat"/>
    <s v="RBP"/>
    <s v="Wholesale"/>
    <s v="Others"/>
    <n v="1"/>
    <n v="2600"/>
    <n v="2600"/>
  </r>
  <r>
    <s v="PB20INV3142"/>
    <d v="2021-01-11T00:00:00"/>
    <s v="001762/Jan-21"/>
    <d v="2021-01-11T00:00:00"/>
    <x v="1"/>
    <s v="Gujarat"/>
    <s v="Aegis Infoware Private Limited"/>
    <s v="Ps-3316+"/>
    <s v="Gujarat"/>
    <s v="RBP"/>
    <s v="Wholesale"/>
    <s v="Posiflex"/>
    <n v="15"/>
    <n v="35200"/>
    <n v="528000"/>
  </r>
  <r>
    <s v="PB20INV3142"/>
    <d v="2021-01-11T00:00:00"/>
    <s v="001762/Jan-21"/>
    <d v="2021-01-11T00:00:00"/>
    <x v="1"/>
    <s v="Gujarat"/>
    <s v="Aegis Infoware Private Limited"/>
    <s v="Ps-3316+"/>
    <s v="Gujarat"/>
    <s v="RBP"/>
    <s v="Wholesale"/>
    <s v="Posiflex"/>
    <n v="5"/>
    <n v="35900"/>
    <n v="179500"/>
  </r>
  <r>
    <s v="PB20INV3143"/>
    <d v="2021-01-12T00:00:00"/>
    <n v="6300000603"/>
    <d v="2020-12-22T00:00:00"/>
    <x v="4"/>
    <s v="Mumbai"/>
    <s v="Tata Starbucks Ltd"/>
    <s v="Sa-105z-b"/>
    <s v="Mumbai"/>
    <s v="EndCustomer"/>
    <s v="Retail"/>
    <s v="Posiflex"/>
    <n v="1"/>
    <n v="2300"/>
    <n v="2300"/>
  </r>
  <r>
    <s v="PB20INV3144"/>
    <d v="2021-01-12T00:00:00"/>
    <n v="6300000602"/>
    <d v="2020-12-22T00:00:00"/>
    <x v="4"/>
    <s v="Mumbai"/>
    <s v="Tata Starbucks Ltd"/>
    <s v="Sa-105z-b"/>
    <s v="Mumbai"/>
    <s v="EndCustomer"/>
    <s v="Retail"/>
    <s v="Posiflex"/>
    <n v="1"/>
    <n v="2300"/>
    <n v="2300"/>
  </r>
  <r>
    <s v="PB20INV3145"/>
    <d v="2021-01-12T00:00:00"/>
    <n v="6300000605"/>
    <d v="2020-12-22T00:00:00"/>
    <x v="4"/>
    <s v="Mumbai"/>
    <s v="Tata Starbucks Ltd"/>
    <s v="Sa-105z-b"/>
    <s v="Mumbai"/>
    <s v="EndCustomer"/>
    <s v="Retail"/>
    <s v="Posiflex"/>
    <n v="2"/>
    <n v="2300"/>
    <n v="4600"/>
  </r>
  <r>
    <s v="PB20INV3146"/>
    <d v="2021-01-12T00:00:00"/>
    <n v="6300000599"/>
    <d v="2020-12-22T00:00:00"/>
    <x v="4"/>
    <s v="Mumbai"/>
    <s v="Tata Starbucks Ltd"/>
    <s v="Sa-105z-b"/>
    <s v="Mumbai"/>
    <s v="EndCustomer"/>
    <s v="Retail"/>
    <s v="Posiflex"/>
    <n v="2"/>
    <n v="2300"/>
    <n v="4600"/>
  </r>
  <r>
    <s v="PB20INV3147"/>
    <d v="2021-01-12T00:00:00"/>
    <n v="6300000608"/>
    <d v="2020-12-22T00:00:00"/>
    <x v="4"/>
    <s v="Mumbai"/>
    <s v="Tata Starbucks Ltd"/>
    <s v="Sa-105z-b"/>
    <s v="Mumbai"/>
    <s v="EndCustomer"/>
    <s v="Retail"/>
    <s v="Posiflex"/>
    <n v="2"/>
    <n v="2300"/>
    <n v="4600"/>
  </r>
  <r>
    <s v="PB20INV3148"/>
    <d v="2021-01-12T00:00:00"/>
    <n v="6300000607"/>
    <d v="2020-12-22T00:00:00"/>
    <x v="4"/>
    <s v="Mumbai"/>
    <s v="Tata Starbucks Ltd"/>
    <s v="Sa-105z-b"/>
    <s v="Mumbai"/>
    <s v="EndCustomer"/>
    <s v="Retail"/>
    <s v="Posiflex"/>
    <n v="2"/>
    <n v="2300"/>
    <n v="4600"/>
  </r>
  <r>
    <s v="PB20INV3149"/>
    <d v="2021-01-12T00:00:00"/>
    <n v="6300000606"/>
    <d v="2020-12-22T00:00:00"/>
    <x v="4"/>
    <s v="Mumbai"/>
    <s v="Tata Starbucks Ltd"/>
    <s v="Sa-105z-b"/>
    <s v="Mumbai"/>
    <s v="EndCustomer"/>
    <s v="Retail"/>
    <s v="Posiflex"/>
    <n v="2"/>
    <n v="2300"/>
    <n v="4600"/>
  </r>
  <r>
    <s v="PB20INV3150"/>
    <d v="2021-01-12T00:00:00"/>
    <n v="6300000613"/>
    <d v="2020-12-22T00:00:00"/>
    <x v="4"/>
    <s v="Mumbai"/>
    <s v="Tata Starbucks Ltd"/>
    <s v="Sa-105z-b"/>
    <s v="Mumbai"/>
    <s v="EndCustomer"/>
    <s v="Retail"/>
    <s v="Posiflex"/>
    <n v="1"/>
    <n v="2300"/>
    <n v="2300"/>
  </r>
  <r>
    <s v="PB20INV3151"/>
    <d v="2021-01-12T00:00:00"/>
    <s v="PO/000081/0121"/>
    <d v="2021-01-07T00:00:00"/>
    <x v="4"/>
    <s v="Mumbai"/>
    <s v="Hardcastle Restaurants Pvt. Ltd"/>
    <s v="Kds casing_tx-2000"/>
    <s v="Mumbai"/>
    <s v="EndCustomer"/>
    <s v="Retail"/>
    <s v="Posiflex Spares"/>
    <n v="1"/>
    <n v="0"/>
    <n v="0"/>
  </r>
  <r>
    <s v="PB20INV3151"/>
    <d v="2021-01-12T00:00:00"/>
    <s v="PO/000081/0121"/>
    <d v="2021-01-07T00:00:00"/>
    <x v="4"/>
    <s v="Mumbai"/>
    <s v="Hardcastle Restaurants Pvt. Ltd"/>
    <s v="Win 10 iot (el)"/>
    <s v="Mumbai"/>
    <s v="EndCustomer"/>
    <s v="Retail"/>
    <s v="Posiflex"/>
    <n v="1"/>
    <n v="3286"/>
    <n v="3286"/>
  </r>
  <r>
    <s v="PB20INV3151"/>
    <d v="2021-01-12T00:00:00"/>
    <s v="PO/000081/0121"/>
    <d v="2021-01-07T00:00:00"/>
    <x v="4"/>
    <s v="Mumbai"/>
    <s v="Hardcastle Restaurants Pvt. Ltd"/>
    <s v="Tx-2100"/>
    <s v="Mumbai"/>
    <s v="EndCustomer"/>
    <s v="Retail"/>
    <s v="Posiflex"/>
    <n v="1"/>
    <n v="25300"/>
    <n v="25300"/>
  </r>
  <r>
    <s v="PB20INV3152"/>
    <d v="2021-01-12T00:00:00"/>
    <s v="PO-C/19-20/005191"/>
    <s v="11. March 2020"/>
    <x v="4"/>
    <s v="Mumbai"/>
    <s v="Burger King India Pvt  Ltd.,"/>
    <s v="Serial i/f board pp9000"/>
    <s v="Mumbai"/>
    <s v="EndCustomer"/>
    <s v="Retail"/>
    <s v="Posiflex Spares"/>
    <n v="1"/>
    <n v="0"/>
    <n v="0"/>
  </r>
  <r>
    <s v="PB20INV3152"/>
    <d v="2021-01-12T00:00:00"/>
    <s v="PO-C/19-20/005191"/>
    <s v="11. March 2020"/>
    <x v="4"/>
    <s v="Mumbai"/>
    <s v="Burger King India Pvt  Ltd.,"/>
    <s v="Pp8800u-b"/>
    <s v="Mumbai"/>
    <s v="EndCustomer"/>
    <s v="Retail"/>
    <s v="Posiflex"/>
    <n v="1"/>
    <n v="8900"/>
    <n v="8900"/>
  </r>
  <r>
    <s v="PB20INV3153"/>
    <d v="2021-01-12T00:00:00"/>
    <n v="4500061695"/>
    <d v="2020-11-19T00:00:00"/>
    <x v="4"/>
    <s v="Mumbai"/>
    <s v="Infiniti Retail Ltd."/>
    <s v="Cr4000_8notes"/>
    <s v="Mumbai"/>
    <s v="EndCustomer"/>
    <s v="Retail"/>
    <s v="Posiflex"/>
    <n v="2"/>
    <n v="5400"/>
    <n v="10800"/>
  </r>
  <r>
    <s v="PB20INV3154"/>
    <d v="2021-01-12T00:00:00"/>
    <s v="PO/000013/0121"/>
    <d v="2021-01-02T00:00:00"/>
    <x v="4"/>
    <s v="Mumbai"/>
    <s v="Hardcastle Restaurants Pvt. Ltd"/>
    <s v="Cr4000_8notes"/>
    <s v="Mumbai"/>
    <s v="EndCustomer"/>
    <s v="Retail"/>
    <s v="Posiflex"/>
    <n v="1"/>
    <n v="4250"/>
    <n v="4250"/>
  </r>
  <r>
    <s v="PB20INV3155"/>
    <d v="2021-01-12T00:00:00"/>
    <s v="PO/341/2020-21"/>
    <d v="2021-01-11T00:00:00"/>
    <x v="1"/>
    <s v="Chennai"/>
    <s v="Allmark Device Integrations Pvt Ltd"/>
    <s v="Freight charges"/>
    <s v="Chennai"/>
    <s v="PVAR"/>
    <s v="Wholesale"/>
    <s v="Others"/>
    <n v="1"/>
    <n v="293"/>
    <n v="293"/>
  </r>
  <r>
    <s v="PB20INV3155"/>
    <d v="2021-01-12T00:00:00"/>
    <s v="PO/341/2020-21"/>
    <d v="2021-01-11T00:00:00"/>
    <x v="5"/>
    <s v="Chennai"/>
    <s v="Allmark Device Integrations Pvt Ltd"/>
    <s v="1472g2d-2usb-5-i"/>
    <s v="Chennai"/>
    <s v="PVAR"/>
    <s v="Wholesale"/>
    <s v="Honeywell"/>
    <n v="10"/>
    <n v="11700"/>
    <n v="117000"/>
  </r>
  <r>
    <s v="PB20INV3156"/>
    <d v="2021-01-12T00:00:00"/>
    <s v="ITPL2021091"/>
    <d v="2020-12-16T00:00:00"/>
    <x v="1"/>
    <s v="Hyderabad"/>
    <s v="Itecsys Technologies Pvt Ltd"/>
    <s v="Freight charges"/>
    <s v="Hyderabad"/>
    <s v="RBP"/>
    <s v="Wholesale"/>
    <s v="Others"/>
    <n v="1"/>
    <n v="100"/>
    <n v="100"/>
  </r>
  <r>
    <s v="PB20INV3156"/>
    <d v="2021-01-12T00:00:00"/>
    <s v="ITPL2021091"/>
    <d v="2020-12-16T00:00:00"/>
    <x v="1"/>
    <s v="Hyderabad"/>
    <s v="Itecsys Technologies Pvt Ltd"/>
    <s v="Mr-2106u-3"/>
    <s v="Hyderabad"/>
    <s v="RBP"/>
    <s v="Wholesale"/>
    <s v="Posiflex"/>
    <n v="1"/>
    <n v="2916"/>
    <n v="2916"/>
  </r>
  <r>
    <s v="PB20INV3157"/>
    <d v="2021-01-12T00:00:00"/>
    <s v="001757/Jan-21"/>
    <d v="2021-01-11T00:00:00"/>
    <x v="2"/>
    <s v="Gujarat"/>
    <s v="Aegis Infoware Private Limited"/>
    <s v="Cr-205-m"/>
    <s v="Gujarat"/>
    <s v="RBP"/>
    <s v="Wholesale"/>
    <s v="Kasrow"/>
    <n v="1"/>
    <n v="0"/>
    <n v="0"/>
  </r>
  <r>
    <s v="PB20INV3157"/>
    <d v="2021-01-12T00:00:00"/>
    <s v="001757/Jan-21"/>
    <d v="2021-01-11T00:00:00"/>
    <x v="1"/>
    <s v="Gujarat"/>
    <s v="Aegis Infoware Private Limited"/>
    <s v="Kiosk stand_hs"/>
    <s v="Gujarat"/>
    <s v="RBP"/>
    <s v="Wholesale"/>
    <s v="Posiflex Spares"/>
    <n v="1"/>
    <n v="0"/>
    <n v="0"/>
  </r>
  <r>
    <s v="PB20INV3157"/>
    <d v="2021-01-12T00:00:00"/>
    <s v="001757/Jan-21"/>
    <d v="2021-01-11T00:00:00"/>
    <x v="1"/>
    <s v="Gujarat"/>
    <s v="Aegis Infoware Private Limited"/>
    <s v="Ssd_128gb"/>
    <s v="Gujarat"/>
    <s v="RBP"/>
    <s v="Wholesale"/>
    <s v="Posiflex Spares"/>
    <n v="1"/>
    <n v="0"/>
    <n v="0"/>
  </r>
  <r>
    <s v="PB20INV3157"/>
    <d v="2021-01-12T00:00:00"/>
    <s v="001757/Jan-21"/>
    <d v="2021-01-11T00:00:00"/>
    <x v="1"/>
    <s v="Gujarat"/>
    <s v="Aegis Infoware Private Limited"/>
    <s v="Wf-660-paw"/>
    <s v="Gujarat"/>
    <s v="RBP"/>
    <s v="Wholesale"/>
    <s v="Posiflex Spares"/>
    <n v="1"/>
    <n v="0"/>
    <n v="0"/>
  </r>
  <r>
    <s v="PB20INV3157"/>
    <d v="2021-01-12T00:00:00"/>
    <s v="001757/Jan-21"/>
    <d v="2021-01-11T00:00:00"/>
    <x v="1"/>
    <s v="Gujarat"/>
    <s v="Aegis Infoware Private Limited"/>
    <s v="Win 10 iot (vl)"/>
    <s v="Gujarat"/>
    <s v="RBP"/>
    <s v="Wholesale"/>
    <s v="Posiflex"/>
    <n v="1"/>
    <n v="0"/>
    <n v="0"/>
  </r>
  <r>
    <s v="PB20INV3157"/>
    <d v="2021-01-12T00:00:00"/>
    <s v="001757/Jan-21"/>
    <d v="2021-01-11T00:00:00"/>
    <x v="1"/>
    <s v="Gujarat"/>
    <s v="Aegis Infoware Private Limited"/>
    <s v="Freight charges"/>
    <s v="Gujarat"/>
    <s v="RBP"/>
    <s v="Wholesale"/>
    <s v="Others"/>
    <n v="1"/>
    <n v="402"/>
    <n v="402"/>
  </r>
  <r>
    <s v="PB20INV3157"/>
    <d v="2021-01-12T00:00:00"/>
    <s v="001757/Jan-21"/>
    <d v="2021-01-11T00:00:00"/>
    <x v="1"/>
    <s v="Gujarat"/>
    <s v="Aegis Infoware Private Limited"/>
    <s v="Warranty_charges"/>
    <s v="Gujarat"/>
    <s v="RBP"/>
    <s v="Wholesale"/>
    <s v="Others"/>
    <n v="1"/>
    <n v="5500"/>
    <n v="5500"/>
  </r>
  <r>
    <s v="PB20INV3157"/>
    <d v="2021-01-12T00:00:00"/>
    <s v="001757/Jan-21"/>
    <d v="2021-01-11T00:00:00"/>
    <x v="1"/>
    <s v="Gujarat"/>
    <s v="Aegis Infoware Private Limited"/>
    <s v="Hs-2415w-3a"/>
    <s v="Gujarat"/>
    <s v="RBP"/>
    <s v="Wholesale"/>
    <s v="Posiflex"/>
    <n v="1"/>
    <n v="95000"/>
    <n v="95000"/>
  </r>
  <r>
    <s v="PB20INV3158"/>
    <d v="2021-01-12T00:00:00"/>
    <s v="PO/000305/1220"/>
    <d v="2020-12-14T00:00:00"/>
    <x v="3"/>
    <s v="Mumbai"/>
    <s v="Hardcastle Restaurants Pvt. Ltd"/>
    <s v="Motherboard_xt-4015h_i3-3220_3.3g"/>
    <s v="Mumbai"/>
    <s v="EndCustomer"/>
    <s v="Retail"/>
    <s v="Posiflex Spares"/>
    <n v="1"/>
    <n v="24500"/>
    <n v="24500"/>
  </r>
  <r>
    <s v="PB20INV3159"/>
    <d v="2021-01-12T00:00:00"/>
    <s v="91002/OP/21000016"/>
    <d v="2021-01-08T00:00:00"/>
    <x v="19"/>
    <s v="Delhi"/>
    <s v="Yum Restaurants (India) Pvt Ltd"/>
    <s v="Ssd_64gb"/>
    <s v="Delhi"/>
    <s v="EndCustomer"/>
    <s v="Retail"/>
    <s v="Posiflex Spares"/>
    <n v="2"/>
    <n v="0"/>
    <n v="0"/>
  </r>
  <r>
    <s v="PB20INV3159"/>
    <d v="2021-01-12T00:00:00"/>
    <s v="91002/OP/21000016"/>
    <d v="2021-01-08T00:00:00"/>
    <x v="19"/>
    <s v="Delhi"/>
    <s v="Yum Restaurants (India) Pvt Ltd"/>
    <s v="Win 10 iot (el)"/>
    <s v="Delhi"/>
    <s v="EndCustomer"/>
    <s v="Retail"/>
    <s v="Posiflex"/>
    <n v="2"/>
    <n v="3000"/>
    <n v="6000"/>
  </r>
  <r>
    <s v="PB20INV3159"/>
    <d v="2021-01-12T00:00:00"/>
    <s v="91002/OP/21000016"/>
    <d v="2021-01-08T00:00:00"/>
    <x v="19"/>
    <s v="Delhi"/>
    <s v="Yum Restaurants (India) Pvt Ltd"/>
    <s v="Warranty_charges"/>
    <s v="Delhi"/>
    <s v="EndCustomer"/>
    <s v="Retail"/>
    <s v="Others"/>
    <n v="2"/>
    <n v="4000"/>
    <n v="8000"/>
  </r>
  <r>
    <s v="PB20INV3159"/>
    <d v="2021-01-12T00:00:00"/>
    <s v="91002/OP/21000016"/>
    <d v="2021-01-08T00:00:00"/>
    <x v="19"/>
    <s v="Delhi"/>
    <s v="Yum Restaurants (India) Pvt Ltd"/>
    <s v="Ps-3316+"/>
    <s v="Delhi"/>
    <s v="EndCustomer"/>
    <s v="Retail"/>
    <s v="Posiflex"/>
    <n v="2"/>
    <n v="47500"/>
    <n v="95000"/>
  </r>
  <r>
    <s v="PB20INV3160"/>
    <d v="2021-01-12T00:00:00"/>
    <s v="91002/OP/21000015"/>
    <d v="2021-01-08T00:00:00"/>
    <x v="19"/>
    <s v="Delhi"/>
    <s v="Yum Restaurants (India) Pvt Ltd"/>
    <s v="Ssd_64gb"/>
    <s v="Delhi"/>
    <s v="EndCustomer"/>
    <s v="Retail"/>
    <s v="Posiflex Spares"/>
    <n v="2"/>
    <n v="0"/>
    <n v="0"/>
  </r>
  <r>
    <s v="PB20INV3160"/>
    <d v="2021-01-12T00:00:00"/>
    <s v="91002/OP/21000015"/>
    <d v="2021-01-08T00:00:00"/>
    <x v="19"/>
    <s v="Delhi"/>
    <s v="Yum Restaurants (India) Pvt Ltd"/>
    <s v="Win 10 iot (el)"/>
    <s v="Delhi"/>
    <s v="EndCustomer"/>
    <s v="Retail"/>
    <s v="Posiflex"/>
    <n v="2"/>
    <n v="3000"/>
    <n v="6000"/>
  </r>
  <r>
    <s v="PB20INV3160"/>
    <d v="2021-01-12T00:00:00"/>
    <s v="91002/OP/21000015"/>
    <d v="2021-01-08T00:00:00"/>
    <x v="19"/>
    <s v="Delhi"/>
    <s v="Yum Restaurants (India) Pvt Ltd"/>
    <s v="Warranty_charges"/>
    <s v="Delhi"/>
    <s v="EndCustomer"/>
    <s v="Retail"/>
    <s v="Others"/>
    <n v="2"/>
    <n v="4000"/>
    <n v="8000"/>
  </r>
  <r>
    <s v="PB20INV3160"/>
    <d v="2021-01-12T00:00:00"/>
    <s v="91002/OP/21000015"/>
    <d v="2021-01-08T00:00:00"/>
    <x v="19"/>
    <s v="Delhi"/>
    <s v="Yum Restaurants (India) Pvt Ltd"/>
    <s v="Ps-3316+"/>
    <s v="Delhi"/>
    <s v="EndCustomer"/>
    <s v="Retail"/>
    <s v="Posiflex"/>
    <n v="2"/>
    <n v="47500"/>
    <n v="95000"/>
  </r>
  <r>
    <s v="PB20INV3161"/>
    <d v="2021-01-12T00:00:00"/>
    <s v="Quote#2021_01_01 &amp; Email"/>
    <s v="02-01-2021 &amp; 07-01-2021"/>
    <x v="3"/>
    <s v="Mumbai"/>
    <s v="Reliance Retail Limited"/>
    <s v="Powersupply_60w"/>
    <s v="Mumbai"/>
    <s v="EndCustomer"/>
    <s v="Retail"/>
    <s v="Posiflex Spares"/>
    <n v="1"/>
    <n v="1210"/>
    <n v="1210"/>
  </r>
  <r>
    <s v="PB20INV3162"/>
    <d v="2021-01-12T00:00:00"/>
    <s v="PIT/PO/2021/0061­1"/>
    <s v="12.01.2021"/>
    <x v="0"/>
    <s v="Bangalore"/>
    <s v="Portwell India Technology Private Limited"/>
    <s v="Pw-ppc-tp007p088w-kd"/>
    <s v="Bangalore"/>
    <s v="Vendor"/>
    <s v="Wholesale"/>
    <s v="Portwell"/>
    <n v="5"/>
    <n v="42518"/>
    <n v="212590"/>
  </r>
  <r>
    <s v="PB20INV3162"/>
    <d v="2021-01-12T00:00:00"/>
    <s v="PIT/PO/2021/0061­1"/>
    <s v="12.01.2021"/>
    <x v="0"/>
    <s v="Bangalore"/>
    <s v="Portwell India Technology Private Limited"/>
    <s v="Pw-ppc-sp215r017s-kd"/>
    <s v="Bangalore"/>
    <s v="Vendor"/>
    <s v="Wholesale"/>
    <s v="Portwell"/>
    <n v="1"/>
    <n v="72048"/>
    <n v="72048"/>
  </r>
  <r>
    <s v="PB20INV3163"/>
    <d v="2021-01-12T00:00:00"/>
    <n v="8400022245"/>
    <s v="07.01.2021"/>
    <x v="3"/>
    <s v="Mumbai"/>
    <s v="Trent Hypermarket Private Limited"/>
    <s v="Kb6600_single key"/>
    <s v="Mumbai"/>
    <s v="EndCustomer"/>
    <s v="Retail"/>
    <s v="Posiflex Spares"/>
    <n v="3"/>
    <n v="96"/>
    <n v="288"/>
  </r>
  <r>
    <s v="PB20INV3163"/>
    <d v="2021-01-12T00:00:00"/>
    <n v="8400022245"/>
    <s v="07.01.2021"/>
    <x v="3"/>
    <s v="Mumbai"/>
    <s v="Trent Hypermarket Private Limited"/>
    <s v="Dk-2100_kb6600_key top-ver"/>
    <s v="Mumbai"/>
    <s v="EndCustomer"/>
    <s v="Retail"/>
    <s v="Posiflex Spares"/>
    <n v="1"/>
    <n v="196"/>
    <n v="196"/>
  </r>
  <r>
    <s v="PB20INV3164"/>
    <d v="2021-01-12T00:00:00"/>
    <s v="QSPL/PO/2021/0509-1"/>
    <s v=": 11-01-2021"/>
    <x v="0"/>
    <s v="Bangalore"/>
    <s v="Quinta Systems Pvt. Ltd"/>
    <s v="Ct50-usb"/>
    <s v="Bangalore"/>
    <s v="Vendor"/>
    <s v="Wholesale"/>
    <s v="Metrologic"/>
    <n v="1"/>
    <n v="4967.2700000000004"/>
    <n v="4967.2700000000004"/>
  </r>
  <r>
    <s v="PB20INV3165"/>
    <d v="2021-01-12T00:00:00"/>
    <s v="RDP/HYD/HO-PUR/20201222/03376"/>
    <d v="2020-12-22T00:00:00"/>
    <x v="16"/>
    <s v="Hyderabad"/>
    <s v="Ratnadeep Super  Market(P) Ltd.,"/>
    <s v="7190g-2usbx-0"/>
    <s v="Hyderabad"/>
    <s v="EndCustomer"/>
    <s v="Retail"/>
    <s v="Metrologic"/>
    <n v="4"/>
    <n v="0"/>
    <n v="0"/>
  </r>
  <r>
    <s v="PB20INV3165"/>
    <d v="2021-01-12T00:00:00"/>
    <s v="RDP/HYD/HO-PUR/20201222/03376"/>
    <d v="2020-12-22T00:00:00"/>
    <x v="15"/>
    <s v="Hyderabad"/>
    <s v="Ratnadeep Super  Market(P) Ltd.,"/>
    <s v="Kb6600_usb"/>
    <s v="Hyderabad"/>
    <s v="EndCustomer"/>
    <s v="Retail"/>
    <s v="Posiflex"/>
    <n v="4"/>
    <n v="0"/>
    <n v="0"/>
  </r>
  <r>
    <s v="PB20INV3165"/>
    <d v="2021-01-12T00:00:00"/>
    <s v="RDP/HYD/HO-PUR/20201222/03376"/>
    <d v="2020-12-22T00:00:00"/>
    <x v="15"/>
    <s v="Hyderabad"/>
    <s v="Ratnadeep Super  Market(P) Ltd.,"/>
    <s v="Mouse_logitech"/>
    <s v="Hyderabad"/>
    <s v="EndCustomer"/>
    <s v="Retail"/>
    <s v="Posiflex"/>
    <n v="4"/>
    <n v="0"/>
    <n v="0"/>
  </r>
  <r>
    <s v="PB20INV3165"/>
    <d v="2021-01-12T00:00:00"/>
    <s v="RDP/HYD/HO-PUR/20201222/03376"/>
    <d v="2020-12-22T00:00:00"/>
    <x v="15"/>
    <s v="Hyderabad"/>
    <s v="Ratnadeep Super  Market(P) Ltd.,"/>
    <s v="Pp8800u-b"/>
    <s v="Hyderabad"/>
    <s v="EndCustomer"/>
    <s v="Retail"/>
    <s v="Posiflex"/>
    <n v="4"/>
    <n v="0"/>
    <n v="0"/>
  </r>
  <r>
    <s v="PB20INV3165"/>
    <d v="2021-01-12T00:00:00"/>
    <s v="RDP/HYD/HO-PUR/20201222/03376"/>
    <d v="2020-12-22T00:00:00"/>
    <x v="15"/>
    <s v="Hyderabad"/>
    <s v="Ratnadeep Super  Market(P) Ltd.,"/>
    <s v="Win 10 iot (vl)"/>
    <s v="Hyderabad"/>
    <s v="EndCustomer"/>
    <s v="Retail"/>
    <s v="Posiflex"/>
    <n v="4"/>
    <n v="0"/>
    <n v="0"/>
  </r>
  <r>
    <s v="PB20INV3165"/>
    <d v="2021-01-12T00:00:00"/>
    <s v="RDP/HYD/HO-PUR/20201222/03376"/>
    <d v="2020-12-22T00:00:00"/>
    <x v="15"/>
    <s v="Hyderabad"/>
    <s v="Ratnadeep Super  Market(P) Ltd.,"/>
    <s v="Zeb-vs16hd led"/>
    <s v="Hyderabad"/>
    <s v="EndCustomer"/>
    <s v="Retail"/>
    <s v="Posiflex"/>
    <n v="4"/>
    <n v="0"/>
    <n v="0"/>
  </r>
  <r>
    <s v="PB20INV3165"/>
    <d v="2021-01-12T00:00:00"/>
    <s v="RDP/HYD/HO-PUR/20201222/03376"/>
    <d v="2020-12-22T00:00:00"/>
    <x v="15"/>
    <s v="Hyderabad"/>
    <s v="Ratnadeep Super  Market(P) Ltd.,"/>
    <s v="Tx-5000"/>
    <s v="Hyderabad"/>
    <s v="EndCustomer"/>
    <s v="Retail"/>
    <s v="Posiflex"/>
    <n v="4"/>
    <n v="81404"/>
    <n v="325616"/>
  </r>
  <r>
    <s v="PB20INV3166"/>
    <d v="2021-01-12T00:00:00"/>
    <s v="RDP/HYD/HO-PUR/20201222/03378"/>
    <d v="2020-12-22T00:00:00"/>
    <x v="16"/>
    <s v="Hyderabad"/>
    <s v="Ratnadeep Super  Market(P) Ltd.,"/>
    <s v="7190g-2usbx-0"/>
    <s v="Hyderabad"/>
    <s v="EndCustomer"/>
    <s v="Retail"/>
    <s v="Metrologic"/>
    <n v="4"/>
    <n v="0"/>
    <n v="0"/>
  </r>
  <r>
    <s v="PB20INV3166"/>
    <d v="2021-01-12T00:00:00"/>
    <s v="RDP/HYD/HO-PUR/20201222/03378"/>
    <d v="2020-12-22T00:00:00"/>
    <x v="15"/>
    <s v="Hyderabad"/>
    <s v="Ratnadeep Super  Market(P) Ltd.,"/>
    <s v="I3 core processor"/>
    <s v="Hyderabad"/>
    <s v="EndCustomer"/>
    <s v="Retail"/>
    <s v="Posiflex Spares"/>
    <n v="4"/>
    <n v="0"/>
    <n v="0"/>
  </r>
  <r>
    <s v="PB20INV3166"/>
    <d v="2021-01-12T00:00:00"/>
    <s v="RDP/HYD/HO-PUR/20201222/03378"/>
    <d v="2020-12-22T00:00:00"/>
    <x v="15"/>
    <s v="Hyderabad"/>
    <s v="Ratnadeep Super  Market(P) Ltd.,"/>
    <s v="Kb6600_usb"/>
    <s v="Hyderabad"/>
    <s v="EndCustomer"/>
    <s v="Retail"/>
    <s v="Posiflex"/>
    <n v="4"/>
    <n v="0"/>
    <n v="0"/>
  </r>
  <r>
    <s v="PB20INV3166"/>
    <d v="2021-01-12T00:00:00"/>
    <s v="RDP/HYD/HO-PUR/20201222/03378"/>
    <d v="2020-12-22T00:00:00"/>
    <x v="15"/>
    <s v="Hyderabad"/>
    <s v="Ratnadeep Super  Market(P) Ltd.,"/>
    <s v="Mouse_logitech"/>
    <s v="Hyderabad"/>
    <s v="EndCustomer"/>
    <s v="Retail"/>
    <s v="Posiflex"/>
    <n v="4"/>
    <n v="0"/>
    <n v="0"/>
  </r>
  <r>
    <s v="PB20INV3166"/>
    <d v="2021-01-12T00:00:00"/>
    <s v="RDP/HYD/HO-PUR/20201222/03378"/>
    <d v="2020-12-22T00:00:00"/>
    <x v="15"/>
    <s v="Hyderabad"/>
    <s v="Ratnadeep Super  Market(P) Ltd.,"/>
    <s v="Pp8800u-b"/>
    <s v="Hyderabad"/>
    <s v="EndCustomer"/>
    <s v="Retail"/>
    <s v="Posiflex"/>
    <n v="4"/>
    <n v="0"/>
    <n v="0"/>
  </r>
  <r>
    <s v="PB20INV3166"/>
    <d v="2021-01-12T00:00:00"/>
    <s v="RDP/HYD/HO-PUR/20201222/03378"/>
    <d v="2020-12-22T00:00:00"/>
    <x v="15"/>
    <s v="Hyderabad"/>
    <s v="Ratnadeep Super  Market(P) Ltd.,"/>
    <s v="Win 10 iot (vl)"/>
    <s v="Hyderabad"/>
    <s v="EndCustomer"/>
    <s v="Retail"/>
    <s v="Posiflex"/>
    <n v="4"/>
    <n v="0"/>
    <n v="0"/>
  </r>
  <r>
    <s v="PB20INV3166"/>
    <d v="2021-01-12T00:00:00"/>
    <s v="RDP/HYD/HO-PUR/20201222/03378"/>
    <d v="2020-12-22T00:00:00"/>
    <x v="15"/>
    <s v="Hyderabad"/>
    <s v="Ratnadeep Super  Market(P) Ltd.,"/>
    <s v="Zeb-vs16hd led"/>
    <s v="Hyderabad"/>
    <s v="EndCustomer"/>
    <s v="Retail"/>
    <s v="Posiflex"/>
    <n v="4"/>
    <n v="0"/>
    <n v="0"/>
  </r>
  <r>
    <s v="PB20INV3166"/>
    <d v="2021-01-12T00:00:00"/>
    <s v="RDP/HYD/HO-PUR/20201222/03378"/>
    <d v="2020-12-22T00:00:00"/>
    <x v="15"/>
    <s v="Hyderabad"/>
    <s v="Ratnadeep Super  Market(P) Ltd.,"/>
    <s v="Tx-5000"/>
    <s v="Hyderabad"/>
    <s v="EndCustomer"/>
    <s v="Retail"/>
    <s v="Posiflex"/>
    <n v="4"/>
    <n v="81404"/>
    <n v="325616"/>
  </r>
  <r>
    <s v="PB20INV3167"/>
    <d v="2021-01-12T00:00:00"/>
    <s v="RDP/HYD/HO-PUR/20201222/03379"/>
    <d v="2020-12-22T00:00:00"/>
    <x v="16"/>
    <s v="Hyderabad"/>
    <s v="Ratnadeep Super  Market(P) Ltd.,"/>
    <s v="7190g-2usbx-0"/>
    <s v="Hyderabad"/>
    <s v="EndCustomer"/>
    <s v="Retail"/>
    <s v="Metrologic"/>
    <n v="4"/>
    <n v="0"/>
    <n v="0"/>
  </r>
  <r>
    <s v="PB20INV3167"/>
    <d v="2021-01-12T00:00:00"/>
    <s v="RDP/HYD/HO-PUR/20201222/03379"/>
    <d v="2020-12-22T00:00:00"/>
    <x v="15"/>
    <s v="Hyderabad"/>
    <s v="Ratnadeep Super  Market(P) Ltd.,"/>
    <s v="I3 core processor"/>
    <s v="Hyderabad"/>
    <s v="EndCustomer"/>
    <s v="Retail"/>
    <s v="Posiflex Spares"/>
    <n v="4"/>
    <n v="0"/>
    <n v="0"/>
  </r>
  <r>
    <s v="PB20INV3167"/>
    <d v="2021-01-12T00:00:00"/>
    <s v="RDP/HYD/HO-PUR/20201222/03379"/>
    <d v="2020-12-22T00:00:00"/>
    <x v="15"/>
    <s v="Hyderabad"/>
    <s v="Ratnadeep Super  Market(P) Ltd.,"/>
    <s v="Kb6600_usb"/>
    <s v="Hyderabad"/>
    <s v="EndCustomer"/>
    <s v="Retail"/>
    <s v="Posiflex"/>
    <n v="4"/>
    <n v="0"/>
    <n v="0"/>
  </r>
  <r>
    <s v="PB20INV3167"/>
    <d v="2021-01-12T00:00:00"/>
    <s v="RDP/HYD/HO-PUR/20201222/03379"/>
    <d v="2020-12-22T00:00:00"/>
    <x v="15"/>
    <s v="Hyderabad"/>
    <s v="Ratnadeep Super  Market(P) Ltd.,"/>
    <s v="Mouse_logitech"/>
    <s v="Hyderabad"/>
    <s v="EndCustomer"/>
    <s v="Retail"/>
    <s v="Posiflex"/>
    <n v="4"/>
    <n v="0"/>
    <n v="0"/>
  </r>
  <r>
    <s v="PB20INV3167"/>
    <d v="2021-01-12T00:00:00"/>
    <s v="RDP/HYD/HO-PUR/20201222/03379"/>
    <d v="2020-12-22T00:00:00"/>
    <x v="15"/>
    <s v="Hyderabad"/>
    <s v="Ratnadeep Super  Market(P) Ltd.,"/>
    <s v="Pp8800u-b"/>
    <s v="Hyderabad"/>
    <s v="EndCustomer"/>
    <s v="Retail"/>
    <s v="Posiflex"/>
    <n v="4"/>
    <n v="0"/>
    <n v="0"/>
  </r>
  <r>
    <s v="PB20INV3167"/>
    <d v="2021-01-12T00:00:00"/>
    <s v="RDP/HYD/HO-PUR/20201222/03379"/>
    <d v="2020-12-22T00:00:00"/>
    <x v="15"/>
    <s v="Hyderabad"/>
    <s v="Ratnadeep Super  Market(P) Ltd.,"/>
    <s v="Win 10 iot (vl)"/>
    <s v="Hyderabad"/>
    <s v="EndCustomer"/>
    <s v="Retail"/>
    <s v="Posiflex"/>
    <n v="4"/>
    <n v="0"/>
    <n v="0"/>
  </r>
  <r>
    <s v="PB20INV3167"/>
    <d v="2021-01-12T00:00:00"/>
    <s v="RDP/HYD/HO-PUR/20201222/03379"/>
    <d v="2020-12-22T00:00:00"/>
    <x v="15"/>
    <s v="Hyderabad"/>
    <s v="Ratnadeep Super  Market(P) Ltd.,"/>
    <s v="Zeb-vs16hd led"/>
    <s v="Hyderabad"/>
    <s v="EndCustomer"/>
    <s v="Retail"/>
    <s v="Posiflex"/>
    <n v="4"/>
    <n v="0"/>
    <n v="0"/>
  </r>
  <r>
    <s v="PB20INV3167"/>
    <d v="2021-01-12T00:00:00"/>
    <s v="RDP/HYD/HO-PUR/20201222/03379"/>
    <d v="2020-12-22T00:00:00"/>
    <x v="15"/>
    <s v="Hyderabad"/>
    <s v="Ratnadeep Super  Market(P) Ltd.,"/>
    <s v="Tx-5000"/>
    <s v="Hyderabad"/>
    <s v="EndCustomer"/>
    <s v="Retail"/>
    <s v="Posiflex"/>
    <n v="4"/>
    <n v="81404"/>
    <n v="325616"/>
  </r>
  <r>
    <s v="PB20INV3168"/>
    <d v="2021-01-12T00:00:00"/>
    <s v="RDP/HYD/HO-PUR/202012238/03426"/>
    <d v="2020-12-23T00:00:00"/>
    <x v="16"/>
    <s v="Hyderabad"/>
    <s v="Ratnadeep Super  Market(P) Ltd.,"/>
    <s v="7190g-2usbx-0"/>
    <s v="Hyderabad"/>
    <s v="EndCustomer"/>
    <s v="Retail"/>
    <s v="Metrologic"/>
    <n v="4"/>
    <n v="0"/>
    <n v="0"/>
  </r>
  <r>
    <s v="PB20INV3168"/>
    <d v="2021-01-12T00:00:00"/>
    <s v="RDP/HYD/HO-PUR/202012238/03426"/>
    <d v="2020-12-23T00:00:00"/>
    <x v="15"/>
    <s v="Hyderabad"/>
    <s v="Ratnadeep Super  Market(P) Ltd.,"/>
    <s v="I3 core processor"/>
    <s v="Hyderabad"/>
    <s v="EndCustomer"/>
    <s v="Retail"/>
    <s v="Posiflex Spares"/>
    <n v="4"/>
    <n v="0"/>
    <n v="0"/>
  </r>
  <r>
    <s v="PB20INV3168"/>
    <d v="2021-01-12T00:00:00"/>
    <s v="RDP/HYD/HO-PUR/202012238/03426"/>
    <d v="2020-12-23T00:00:00"/>
    <x v="15"/>
    <s v="Hyderabad"/>
    <s v="Ratnadeep Super  Market(P) Ltd.,"/>
    <s v="Kb6600_usb"/>
    <s v="Hyderabad"/>
    <s v="EndCustomer"/>
    <s v="Retail"/>
    <s v="Posiflex"/>
    <n v="4"/>
    <n v="0"/>
    <n v="0"/>
  </r>
  <r>
    <s v="PB20INV3168"/>
    <d v="2021-01-12T00:00:00"/>
    <s v="RDP/HYD/HO-PUR/202012238/03426"/>
    <d v="2020-12-23T00:00:00"/>
    <x v="15"/>
    <s v="Hyderabad"/>
    <s v="Ratnadeep Super  Market(P) Ltd.,"/>
    <s v="Mouse_logitech"/>
    <s v="Hyderabad"/>
    <s v="EndCustomer"/>
    <s v="Retail"/>
    <s v="Posiflex"/>
    <n v="4"/>
    <n v="0"/>
    <n v="0"/>
  </r>
  <r>
    <s v="PB20INV3168"/>
    <d v="2021-01-12T00:00:00"/>
    <s v="RDP/HYD/HO-PUR/202012238/03426"/>
    <d v="2020-12-23T00:00:00"/>
    <x v="15"/>
    <s v="Hyderabad"/>
    <s v="Ratnadeep Super  Market(P) Ltd.,"/>
    <s v="Pp8800u-b"/>
    <s v="Hyderabad"/>
    <s v="EndCustomer"/>
    <s v="Retail"/>
    <s v="Posiflex"/>
    <n v="4"/>
    <n v="0"/>
    <n v="0"/>
  </r>
  <r>
    <s v="PB20INV3168"/>
    <d v="2021-01-12T00:00:00"/>
    <s v="RDP/HYD/HO-PUR/202012238/03426"/>
    <d v="2020-12-23T00:00:00"/>
    <x v="15"/>
    <s v="Hyderabad"/>
    <s v="Ratnadeep Super  Market(P) Ltd.,"/>
    <s v="Win 10 iot (vl)"/>
    <s v="Hyderabad"/>
    <s v="EndCustomer"/>
    <s v="Retail"/>
    <s v="Posiflex"/>
    <n v="4"/>
    <n v="0"/>
    <n v="0"/>
  </r>
  <r>
    <s v="PB20INV3168"/>
    <d v="2021-01-12T00:00:00"/>
    <s v="RDP/HYD/HO-PUR/202012238/03426"/>
    <d v="2020-12-23T00:00:00"/>
    <x v="15"/>
    <s v="Hyderabad"/>
    <s v="Ratnadeep Super  Market(P) Ltd.,"/>
    <s v="Zeb-vs16hd led"/>
    <s v="Hyderabad"/>
    <s v="EndCustomer"/>
    <s v="Retail"/>
    <s v="Posiflex"/>
    <n v="4"/>
    <n v="0"/>
    <n v="0"/>
  </r>
  <r>
    <s v="PB20INV3168"/>
    <d v="2021-01-12T00:00:00"/>
    <s v="RDP/HYD/HO-PUR/202012238/03426"/>
    <d v="2020-12-23T00:00:00"/>
    <x v="15"/>
    <s v="Hyderabad"/>
    <s v="Ratnadeep Super  Market(P) Ltd.,"/>
    <s v="Tx-5000"/>
    <s v="Hyderabad"/>
    <s v="EndCustomer"/>
    <s v="Retail"/>
    <s v="Posiflex"/>
    <n v="4"/>
    <n v="81404"/>
    <n v="325616"/>
  </r>
  <r>
    <s v="PB20INV3169"/>
    <d v="2021-01-12T00:00:00"/>
    <s v="RDP/HYD/HO-PUR/20201223/03428"/>
    <d v="2020-12-23T00:00:00"/>
    <x v="16"/>
    <s v="Hyderabad"/>
    <s v="Ratnadeep Super  Market(P) Ltd.,"/>
    <s v="7190g-2usbx-0"/>
    <s v="Hyderabad"/>
    <s v="EndCustomer"/>
    <s v="Retail"/>
    <s v="Metrologic"/>
    <n v="3"/>
    <n v="0"/>
    <n v="0"/>
  </r>
  <r>
    <s v="PB20INV3169"/>
    <d v="2021-01-12T00:00:00"/>
    <s v="RDP/HYD/HO-PUR/20201223/03428"/>
    <d v="2020-12-23T00:00:00"/>
    <x v="15"/>
    <s v="Hyderabad"/>
    <s v="Ratnadeep Super  Market(P) Ltd.,"/>
    <s v="I3 core processor"/>
    <s v="Hyderabad"/>
    <s v="EndCustomer"/>
    <s v="Retail"/>
    <s v="Posiflex Spares"/>
    <n v="3"/>
    <n v="0"/>
    <n v="0"/>
  </r>
  <r>
    <s v="PB20INV3169"/>
    <d v="2021-01-12T00:00:00"/>
    <s v="RDP/HYD/HO-PUR/20201223/03428"/>
    <d v="2020-12-23T00:00:00"/>
    <x v="15"/>
    <s v="Hyderabad"/>
    <s v="Ratnadeep Super  Market(P) Ltd.,"/>
    <s v="Kb6600_usb"/>
    <s v="Hyderabad"/>
    <s v="EndCustomer"/>
    <s v="Retail"/>
    <s v="Posiflex"/>
    <n v="3"/>
    <n v="0"/>
    <n v="0"/>
  </r>
  <r>
    <s v="PB20INV3169"/>
    <d v="2021-01-12T00:00:00"/>
    <s v="RDP/HYD/HO-PUR/20201223/03428"/>
    <d v="2020-12-23T00:00:00"/>
    <x v="15"/>
    <s v="Hyderabad"/>
    <s v="Ratnadeep Super  Market(P) Ltd.,"/>
    <s v="Mouse_logitech"/>
    <s v="Hyderabad"/>
    <s v="EndCustomer"/>
    <s v="Retail"/>
    <s v="Posiflex"/>
    <n v="3"/>
    <n v="0"/>
    <n v="0"/>
  </r>
  <r>
    <s v="PB20INV3169"/>
    <d v="2021-01-12T00:00:00"/>
    <s v="RDP/HYD/HO-PUR/20201223/03428"/>
    <d v="2020-12-23T00:00:00"/>
    <x v="15"/>
    <s v="Hyderabad"/>
    <s v="Ratnadeep Super  Market(P) Ltd.,"/>
    <s v="Pp8800u-b"/>
    <s v="Hyderabad"/>
    <s v="EndCustomer"/>
    <s v="Retail"/>
    <s v="Posiflex"/>
    <n v="3"/>
    <n v="0"/>
    <n v="0"/>
  </r>
  <r>
    <s v="PB20INV3169"/>
    <d v="2021-01-12T00:00:00"/>
    <s v="RDP/HYD/HO-PUR/20201223/03428"/>
    <d v="2020-12-23T00:00:00"/>
    <x v="15"/>
    <s v="Hyderabad"/>
    <s v="Ratnadeep Super  Market(P) Ltd.,"/>
    <s v="Win 10 iot (vl)"/>
    <s v="Hyderabad"/>
    <s v="EndCustomer"/>
    <s v="Retail"/>
    <s v="Posiflex"/>
    <n v="3"/>
    <n v="0"/>
    <n v="0"/>
  </r>
  <r>
    <s v="PB20INV3169"/>
    <d v="2021-01-12T00:00:00"/>
    <s v="RDP/HYD/HO-PUR/20201223/03428"/>
    <d v="2020-12-23T00:00:00"/>
    <x v="15"/>
    <s v="Hyderabad"/>
    <s v="Ratnadeep Super  Market(P) Ltd.,"/>
    <s v="Zeb-vs16hd led"/>
    <s v="Hyderabad"/>
    <s v="EndCustomer"/>
    <s v="Retail"/>
    <s v="Posiflex"/>
    <n v="3"/>
    <n v="0"/>
    <n v="0"/>
  </r>
  <r>
    <s v="PB20INV3169"/>
    <d v="2021-01-12T00:00:00"/>
    <s v="RDP/HYD/HO-PUR/20201223/03428"/>
    <d v="2020-12-23T00:00:00"/>
    <x v="15"/>
    <s v="Hyderabad"/>
    <s v="Ratnadeep Super  Market(P) Ltd.,"/>
    <s v="Tx-5000"/>
    <s v="Hyderabad"/>
    <s v="EndCustomer"/>
    <s v="Retail"/>
    <s v="Posiflex"/>
    <n v="3"/>
    <n v="81404"/>
    <n v="244212"/>
  </r>
  <r>
    <s v="PB20INV3170"/>
    <d v="2021-01-13T00:00:00"/>
    <n v="3020008681"/>
    <d v="2020-12-30T00:00:00"/>
    <x v="6"/>
    <s v="Bangalore"/>
    <s v="Life Style International Pvt Ltd"/>
    <s v="1250g-2usb-i"/>
    <s v="Bangalore"/>
    <s v="EndCustomer"/>
    <s v="Retail"/>
    <s v="Metrologic"/>
    <n v="4"/>
    <n v="0"/>
    <n v="0"/>
  </r>
  <r>
    <s v="PB20INV3170"/>
    <d v="2021-01-13T00:00:00"/>
    <n v="3020008681"/>
    <d v="2020-12-30T00:00:00"/>
    <x v="7"/>
    <s v="Bangalore"/>
    <s v="Life Style International Pvt Ltd"/>
    <s v="Cr-410b(1001)"/>
    <s v="Bangalore"/>
    <s v="EndCustomer"/>
    <s v="Retail"/>
    <s v="Rugtek"/>
    <n v="4"/>
    <n v="0"/>
    <n v="0"/>
  </r>
  <r>
    <s v="PB20INV3170"/>
    <d v="2021-01-13T00:00:00"/>
    <n v="3020008681"/>
    <d v="2020-12-30T00:00:00"/>
    <x v="8"/>
    <s v="Bangalore"/>
    <s v="Life Style International Pvt Ltd"/>
    <s v="Keyboard_tvs gold"/>
    <s v="Bangalore"/>
    <s v="EndCustomer"/>
    <s v="Retail"/>
    <s v="Posiflex"/>
    <n v="4"/>
    <n v="0"/>
    <n v="0"/>
  </r>
  <r>
    <s v="PB20INV3170"/>
    <d v="2021-01-13T00:00:00"/>
    <n v="3020008681"/>
    <d v="2020-12-30T00:00:00"/>
    <x v="8"/>
    <s v="Bangalore"/>
    <s v="Life Style International Pvt Ltd"/>
    <s v="Long pole_pd-350 series"/>
    <s v="Bangalore"/>
    <s v="EndCustomer"/>
    <s v="Retail"/>
    <s v="Posiflex Spares"/>
    <n v="4"/>
    <n v="0"/>
    <n v="0"/>
  </r>
  <r>
    <s v="PB20INV3170"/>
    <d v="2021-01-13T00:00:00"/>
    <n v="3020008681"/>
    <d v="2020-12-30T00:00:00"/>
    <x v="8"/>
    <s v="Bangalore"/>
    <s v="Life Style International Pvt Ltd"/>
    <s v="Mouse_logitech"/>
    <s v="Bangalore"/>
    <s v="EndCustomer"/>
    <s v="Retail"/>
    <s v="Posiflex"/>
    <n v="4"/>
    <n v="0"/>
    <n v="0"/>
  </r>
  <r>
    <s v="PB20INV3170"/>
    <d v="2021-01-13T00:00:00"/>
    <n v="3020008681"/>
    <d v="2020-12-30T00:00:00"/>
    <x v="8"/>
    <s v="Bangalore"/>
    <s v="Life Style International Pvt Ltd"/>
    <s v="Pd-350ue-b"/>
    <s v="Bangalore"/>
    <s v="EndCustomer"/>
    <s v="Retail"/>
    <s v="Posiflex"/>
    <n v="4"/>
    <n v="0"/>
    <n v="0"/>
  </r>
  <r>
    <s v="PB20INV3170"/>
    <d v="2021-01-13T00:00:00"/>
    <n v="3020008681"/>
    <d v="2020-12-30T00:00:00"/>
    <x v="8"/>
    <s v="Bangalore"/>
    <s v="Life Style International Pvt Ltd"/>
    <s v="Pp8800u-b"/>
    <s v="Bangalore"/>
    <s v="EndCustomer"/>
    <s v="Retail"/>
    <s v="Posiflex"/>
    <n v="4"/>
    <n v="0"/>
    <n v="0"/>
  </r>
  <r>
    <s v="PB20INV3170"/>
    <d v="2021-01-13T00:00:00"/>
    <n v="3020008681"/>
    <d v="2020-12-30T00:00:00"/>
    <x v="8"/>
    <s v="Bangalore"/>
    <s v="Life Style International Pvt Ltd"/>
    <s v="Ssd_64gb"/>
    <s v="Bangalore"/>
    <s v="EndCustomer"/>
    <s v="Retail"/>
    <s v="Posiflex Spares"/>
    <n v="4"/>
    <n v="0"/>
    <n v="0"/>
  </r>
  <r>
    <s v="PB20INV3170"/>
    <d v="2021-01-13T00:00:00"/>
    <n v="3020008681"/>
    <d v="2020-12-30T00:00:00"/>
    <x v="8"/>
    <s v="Bangalore"/>
    <s v="Life Style International Pvt Ltd"/>
    <s v="Win 10 iot (el)"/>
    <s v="Bangalore"/>
    <s v="EndCustomer"/>
    <s v="Retail"/>
    <s v="Posiflex"/>
    <n v="4"/>
    <n v="0"/>
    <n v="0"/>
  </r>
  <r>
    <s v="PB20INV3170"/>
    <d v="2021-01-13T00:00:00"/>
    <n v="3020008681"/>
    <d v="2020-12-30T00:00:00"/>
    <x v="8"/>
    <s v="Bangalore"/>
    <s v="Life Style International Pvt Ltd"/>
    <s v="Zeb-vs16hd led"/>
    <s v="Bangalore"/>
    <s v="EndCustomer"/>
    <s v="Retail"/>
    <s v="Posiflex"/>
    <n v="4"/>
    <n v="0"/>
    <n v="0"/>
  </r>
  <r>
    <s v="PB20INV3170"/>
    <d v="2021-01-13T00:00:00"/>
    <n v="3020008681"/>
    <d v="2020-12-30T00:00:00"/>
    <x v="8"/>
    <s v="Bangalore"/>
    <s v="Life Style International Pvt Ltd"/>
    <s v="Tx-5000"/>
    <s v="Bangalore"/>
    <s v="EndCustomer"/>
    <s v="Retail"/>
    <s v="Posiflex"/>
    <n v="4"/>
    <n v="52000"/>
    <n v="208000"/>
  </r>
  <r>
    <s v="PB20INV3171"/>
    <d v="2021-01-13T00:00:00"/>
    <n v="6300000445"/>
    <d v="2020-09-23T00:00:00"/>
    <x v="4"/>
    <s v="Mumbai"/>
    <s v="Tata Starbucks Ltd"/>
    <s v="Sa-105z-b"/>
    <s v="Mumbai"/>
    <s v="EndCustomer"/>
    <s v="Retail"/>
    <s v="Posiflex"/>
    <n v="2"/>
    <n v="2300"/>
    <n v="4600"/>
  </r>
  <r>
    <s v="PB20INV3172"/>
    <d v="2021-01-13T00:00:00"/>
    <n v="6300000458"/>
    <d v="2020-09-23T00:00:00"/>
    <x v="4"/>
    <s v="Mumbai"/>
    <s v="Tata Starbucks Ltd"/>
    <s v="Sa-105z-b"/>
    <s v="Mumbai"/>
    <s v="EndCustomer"/>
    <s v="Retail"/>
    <s v="Posiflex"/>
    <n v="2"/>
    <n v="2300"/>
    <n v="4600"/>
  </r>
  <r>
    <s v="PB20INV3173"/>
    <d v="2021-01-13T00:00:00"/>
    <s v="MAT/008/20-21"/>
    <s v="06.01.2021"/>
    <x v="9"/>
    <s v="Bangalore"/>
    <s v="Matrix Technologies Inc"/>
    <s v="Svceda50-5lc1r"/>
    <s v="Bangalore"/>
    <s v="NVAR"/>
    <s v="Wholesale"/>
    <s v="Honeywell"/>
    <n v="225"/>
    <n v="3400"/>
    <n v="765000"/>
  </r>
  <r>
    <s v="PB20INV3174"/>
    <d v="2021-01-13T00:00:00"/>
    <n v="6300000472"/>
    <d v="2020-09-24T00:00:00"/>
    <x v="4"/>
    <s v="Mumbai"/>
    <s v="Tata Starbucks Ltd"/>
    <s v="Sa-105z-b"/>
    <s v="Mumbai"/>
    <s v="EndCustomer"/>
    <s v="Retail"/>
    <s v="Posiflex"/>
    <n v="4"/>
    <n v="2300"/>
    <n v="9200"/>
  </r>
  <r>
    <s v="PB20INV3175"/>
    <d v="2021-01-13T00:00:00"/>
    <n v="6300000482"/>
    <d v="2020-09-24T00:00:00"/>
    <x v="4"/>
    <s v="Mumbai"/>
    <s v="Tata Starbucks Ltd"/>
    <s v="Sa-105z-b"/>
    <s v="Mumbai"/>
    <s v="EndCustomer"/>
    <s v="Retail"/>
    <s v="Posiflex"/>
    <n v="2"/>
    <n v="2300"/>
    <n v="4600"/>
  </r>
  <r>
    <s v="PB20INV3176"/>
    <d v="2021-01-13T00:00:00"/>
    <n v="6300000535"/>
    <d v="2020-09-24T00:00:00"/>
    <x v="4"/>
    <s v="Mumbai"/>
    <s v="Tata Starbucks Ltd"/>
    <s v="Sa-105z-b"/>
    <s v="Mumbai"/>
    <s v="EndCustomer"/>
    <s v="Retail"/>
    <s v="Posiflex"/>
    <n v="2"/>
    <n v="2300"/>
    <n v="4600"/>
  </r>
  <r>
    <s v="PB20INV3177"/>
    <d v="2021-01-13T00:00:00"/>
    <n v="6300000548"/>
    <d v="2020-09-24T00:00:00"/>
    <x v="4"/>
    <s v="Mumbai"/>
    <s v="Tata Starbucks Ltd"/>
    <s v="Mr-2106u-3"/>
    <s v="Mumbai"/>
    <s v="EndCustomer"/>
    <s v="Retail"/>
    <s v="Posiflex"/>
    <n v="2"/>
    <n v="2900"/>
    <n v="5800"/>
  </r>
  <r>
    <s v="PB20INV3178"/>
    <d v="2021-01-13T00:00:00"/>
    <n v="6300000564"/>
    <d v="2020-09-24T00:00:00"/>
    <x v="4"/>
    <s v="Mumbai"/>
    <s v="Tata Starbucks Ltd"/>
    <s v="Mr-2106u-3"/>
    <s v="Mumbai"/>
    <s v="EndCustomer"/>
    <s v="Retail"/>
    <s v="Posiflex"/>
    <n v="2"/>
    <n v="2900"/>
    <n v="5800"/>
  </r>
  <r>
    <s v="PB20INV3179"/>
    <d v="2021-01-13T00:00:00"/>
    <n v="6300000568"/>
    <d v="2020-09-24T00:00:00"/>
    <x v="4"/>
    <s v="Mumbai"/>
    <s v="Tata Starbucks Ltd"/>
    <s v="Mr-2106u-3"/>
    <s v="Mumbai"/>
    <s v="EndCustomer"/>
    <s v="Retail"/>
    <s v="Posiflex"/>
    <n v="2"/>
    <n v="2900"/>
    <n v="5800"/>
  </r>
  <r>
    <s v="PB20INV3180"/>
    <d v="2021-01-13T00:00:00"/>
    <s v="Email"/>
    <d v="2021-01-13T00:00:00"/>
    <x v="1"/>
    <s v="Bangalore"/>
    <s v="Classic Technologies"/>
    <s v="Freight charges"/>
    <s v="Bangalore"/>
    <s v="NVAR"/>
    <s v="Wholesale"/>
    <s v="Others"/>
    <n v="1"/>
    <n v="61"/>
    <n v="61"/>
  </r>
  <r>
    <s v="PB20INV3180"/>
    <d v="2021-01-13T00:00:00"/>
    <s v="Email"/>
    <d v="2021-01-13T00:00:00"/>
    <x v="9"/>
    <s v="Bangalore"/>
    <s v="Classic Technologies"/>
    <s v="Eda51-1-b723sogek"/>
    <s v="Bangalore"/>
    <s v="NVAR"/>
    <s v="Wholesale"/>
    <s v="Metrologic"/>
    <n v="1"/>
    <n v="24500"/>
    <n v="24500"/>
  </r>
  <r>
    <s v="PB20INV3181"/>
    <d v="2021-01-13T00:00:00"/>
    <s v="Mail Confirmation"/>
    <d v="2021-01-11T00:00:00"/>
    <x v="13"/>
    <s v="Delhi"/>
    <s v="Bhuramal Bhagirath"/>
    <s v="Service charges"/>
    <s v="Delhi"/>
    <s v="EndCustomer"/>
    <s v="Retail"/>
    <s v="Others"/>
    <n v="1"/>
    <n v="1000"/>
    <n v="1000"/>
  </r>
  <r>
    <s v="PB20INV3181"/>
    <d v="2021-01-13T00:00:00"/>
    <s v="Mail Confirmation"/>
    <d v="2021-01-11T00:00:00"/>
    <x v="13"/>
    <s v="Delhi"/>
    <s v="Bhuramal Bhagirath"/>
    <s v="Printer head_rp80"/>
    <s v="Delhi"/>
    <s v="EndCustomer"/>
    <s v="Retail"/>
    <s v="Rugtek Spares"/>
    <n v="1"/>
    <n v="1428"/>
    <n v="1428"/>
  </r>
  <r>
    <s v="PB20INV3182"/>
    <d v="2021-01-13T00:00:00"/>
    <s v="Mail"/>
    <d v="2021-01-13T00:00:00"/>
    <x v="1"/>
    <s v="Mumbai"/>
    <s v="Shree Bhavani Enterprise"/>
    <s v="Freight charges"/>
    <s v="Mumbai"/>
    <s v="EndCustomer"/>
    <s v="Retail"/>
    <s v="Others"/>
    <n v="1"/>
    <n v="100"/>
    <n v="100"/>
  </r>
  <r>
    <s v="PB20INV3182"/>
    <d v="2021-01-13T00:00:00"/>
    <s v="Mail"/>
    <d v="2021-01-13T00:00:00"/>
    <x v="11"/>
    <s v="Mumbai"/>
    <s v="Shree Bhavani Enterprise"/>
    <s v="1950ghd-2usb-i"/>
    <s v="Mumbai"/>
    <s v="EndCustomer"/>
    <s v="Retail"/>
    <s v="Honeywell"/>
    <n v="2"/>
    <n v="10200"/>
    <n v="20400"/>
  </r>
  <r>
    <s v="PB20INV3183"/>
    <d v="2021-01-13T00:00:00"/>
    <s v="mail confirmation"/>
    <d v="2021-01-13T00:00:00"/>
    <x v="3"/>
    <s v="Mumbai"/>
    <s v="Reliance Retail Limited"/>
    <s v="Paperfeedroller_pp7000"/>
    <s v="Mumbai"/>
    <s v="EndCustomer"/>
    <s v="Retail"/>
    <s v="Posiflex Spares"/>
    <n v="2"/>
    <n v="1100"/>
    <n v="2200"/>
  </r>
  <r>
    <s v="PB20INV3184"/>
    <d v="2021-01-13T00:00:00"/>
    <n v="1000028215"/>
    <d v="2021-01-06T00:00:00"/>
    <x v="4"/>
    <s v="Mumbai"/>
    <s v="Aditya Birla Fashion And Retail Limited"/>
    <s v="Ddr3_ram_sodimm"/>
    <s v="Mumbai"/>
    <s v="EndCustomer"/>
    <s v="Retail"/>
    <s v="Posiflex Spares"/>
    <n v="40"/>
    <n v="0"/>
    <n v="0"/>
  </r>
  <r>
    <s v="PB20INV3184"/>
    <d v="2021-01-13T00:00:00"/>
    <n v="1000028215"/>
    <d v="2021-01-06T00:00:00"/>
    <x v="4"/>
    <s v="Mumbai"/>
    <s v="Aditya Birla Fashion And Retail Limited"/>
    <s v="Sa-105z-b"/>
    <s v="Mumbai"/>
    <s v="EndCustomer"/>
    <s v="Retail"/>
    <s v="Posiflex"/>
    <n v="40"/>
    <n v="1629"/>
    <n v="65160"/>
  </r>
  <r>
    <s v="PB20INV3184"/>
    <d v="2021-01-13T00:00:00"/>
    <n v="1000028215"/>
    <d v="2021-01-06T00:00:00"/>
    <x v="20"/>
    <s v="Mumbai"/>
    <s v="Aditya Birla Fashion And Retail Limited"/>
    <s v="Cr-410b(1001)"/>
    <s v="Mumbai"/>
    <s v="EndCustomer"/>
    <s v="Retail"/>
    <s v="Rugtek"/>
    <n v="45"/>
    <n v="1713"/>
    <n v="77085"/>
  </r>
  <r>
    <s v="PB20INV3184"/>
    <d v="2021-01-13T00:00:00"/>
    <n v="1000028215"/>
    <d v="2021-01-06T00:00:00"/>
    <x v="4"/>
    <s v="Mumbai"/>
    <s v="Aditya Birla Fashion And Retail Limited"/>
    <s v="Pd-360ue-b"/>
    <s v="Mumbai"/>
    <s v="EndCustomer"/>
    <s v="Retail"/>
    <s v="Posiflex"/>
    <n v="40"/>
    <n v="2299"/>
    <n v="91960"/>
  </r>
  <r>
    <s v="PB20INV3184"/>
    <d v="2021-01-13T00:00:00"/>
    <n v="1000028215"/>
    <d v="2021-01-06T00:00:00"/>
    <x v="4"/>
    <s v="Mumbai"/>
    <s v="Aditya Birla Fashion And Retail Limited"/>
    <s v="Win 10 iot (el)"/>
    <s v="Mumbai"/>
    <s v="EndCustomer"/>
    <s v="Retail"/>
    <s v="Posiflex"/>
    <n v="38"/>
    <n v="2971"/>
    <n v="112898"/>
  </r>
  <r>
    <s v="PB20INV3184"/>
    <d v="2021-01-13T00:00:00"/>
    <n v="1000028215"/>
    <d v="2021-01-06T00:00:00"/>
    <x v="4"/>
    <s v="Mumbai"/>
    <s v="Aditya Birla Fashion And Retail Limited"/>
    <s v="Pp8800u-b"/>
    <s v="Mumbai"/>
    <s v="EndCustomer"/>
    <s v="Retail"/>
    <s v="Posiflex"/>
    <n v="45"/>
    <n v="7187"/>
    <n v="323415"/>
  </r>
  <r>
    <s v="PB20INV3184"/>
    <d v="2021-01-13T00:00:00"/>
    <n v="1000028215"/>
    <d v="2021-01-06T00:00:00"/>
    <x v="4"/>
    <s v="Mumbai"/>
    <s v="Aditya Birla Fashion And Retail Limited"/>
    <s v="Ps-3316+"/>
    <s v="Mumbai"/>
    <s v="EndCustomer"/>
    <s v="Retail"/>
    <s v="Posiflex"/>
    <n v="40"/>
    <n v="35809"/>
    <n v="1432360"/>
  </r>
  <r>
    <s v="PB20INV3185"/>
    <d v="2021-01-13T00:00:00"/>
    <s v="SC20211301"/>
    <d v="2021-01-13T00:00:00"/>
    <x v="1"/>
    <s v="Chennai"/>
    <s v="Supreme Computers India (P) Ltd"/>
    <s v="Freight charges"/>
    <s v="Chennai"/>
    <s v="RBP"/>
    <s v="Wholesale"/>
    <s v="Others"/>
    <n v="1"/>
    <n v="530"/>
    <n v="530"/>
  </r>
  <r>
    <s v="PB20INV3185"/>
    <d v="2021-01-13T00:00:00"/>
    <s v="SC20211301"/>
    <d v="2021-01-13T00:00:00"/>
    <x v="5"/>
    <s v="Chennai"/>
    <s v="Supreme Computers India (P) Ltd"/>
    <s v="1950gsr-2usb-i"/>
    <s v="Chennai"/>
    <s v="RBP"/>
    <s v="Wholesale"/>
    <s v="Honeywell"/>
    <n v="15"/>
    <n v="7800"/>
    <n v="117000"/>
  </r>
  <r>
    <s v="PB20INV3185"/>
    <d v="2021-01-13T00:00:00"/>
    <s v="SC20211301"/>
    <d v="2021-01-13T00:00:00"/>
    <x v="5"/>
    <s v="Chennai"/>
    <s v="Supreme Computers India (P) Ltd"/>
    <s v="1950ghd-2usb-i"/>
    <s v="Chennai"/>
    <s v="RBP"/>
    <s v="Wholesale"/>
    <s v="Honeywell"/>
    <n v="10"/>
    <n v="9500"/>
    <n v="95000"/>
  </r>
  <r>
    <s v="PB20INV3186"/>
    <d v="2021-01-13T00:00:00"/>
    <n v="6300000552"/>
    <d v="2020-09-24T00:00:00"/>
    <x v="4"/>
    <s v="Mumbai"/>
    <s v="Tata Starbucks Ltd"/>
    <s v="Mr-2106u-3"/>
    <s v="Mumbai"/>
    <s v="EndCustomer"/>
    <s v="Retail"/>
    <s v="Posiflex"/>
    <n v="2"/>
    <n v="2900"/>
    <n v="5800"/>
  </r>
  <r>
    <s v="PB20INV3187"/>
    <d v="2021-01-13T00:00:00"/>
    <n v="6300000562"/>
    <d v="2020-09-24T00:00:00"/>
    <x v="4"/>
    <s v="Mumbai"/>
    <s v="Tata Starbucks Ltd"/>
    <s v="Mr-2106u-3"/>
    <s v="Mumbai"/>
    <s v="EndCustomer"/>
    <s v="Retail"/>
    <s v="Posiflex"/>
    <n v="2"/>
    <n v="2900"/>
    <n v="5800"/>
  </r>
  <r>
    <s v="PB20INV3188"/>
    <d v="2021-01-13T00:00:00"/>
    <n v="6300000566"/>
    <d v="2020-09-24T00:00:00"/>
    <x v="4"/>
    <s v="Mumbai"/>
    <s v="Tata Starbucks Ltd"/>
    <s v="Mr-2106u-3"/>
    <s v="Mumbai"/>
    <s v="EndCustomer"/>
    <s v="Retail"/>
    <s v="Posiflex"/>
    <n v="2"/>
    <n v="2900"/>
    <n v="5800"/>
  </r>
  <r>
    <s v="PB20INV3189"/>
    <d v="2021-01-13T00:00:00"/>
    <n v="6300000447"/>
    <d v="2020-09-23T00:00:00"/>
    <x v="4"/>
    <s v="Mumbai"/>
    <s v="Tata Starbucks Ltd"/>
    <s v="Sa-105z-b"/>
    <s v="Mumbai"/>
    <s v="EndCustomer"/>
    <s v="Retail"/>
    <s v="Posiflex"/>
    <n v="2"/>
    <n v="2300"/>
    <n v="4600"/>
  </r>
  <r>
    <s v="PB20INV3190"/>
    <d v="2021-01-13T00:00:00"/>
    <n v="6300000485"/>
    <d v="2020-09-23T00:00:00"/>
    <x v="4"/>
    <s v="Mumbai"/>
    <s v="Tata Starbucks Ltd"/>
    <s v="Sa-105z-b"/>
    <s v="Mumbai"/>
    <s v="EndCustomer"/>
    <s v="Retail"/>
    <s v="Posiflex"/>
    <n v="2"/>
    <n v="2300"/>
    <n v="4600"/>
  </r>
  <r>
    <s v="PB20INV3191"/>
    <d v="2021-01-13T00:00:00"/>
    <n v="6300000493"/>
    <d v="2020-09-24T00:00:00"/>
    <x v="4"/>
    <s v="Mumbai"/>
    <s v="Tata Starbucks Ltd"/>
    <s v="Sa-105z-b"/>
    <s v="Mumbai"/>
    <s v="EndCustomer"/>
    <s v="Retail"/>
    <s v="Posiflex"/>
    <n v="2"/>
    <n v="2300"/>
    <n v="4600"/>
  </r>
  <r>
    <s v="PB20INV3192"/>
    <d v="2021-01-13T00:00:00"/>
    <s v="DSIIT20210003"/>
    <d v="2021-01-04T00:00:00"/>
    <x v="12"/>
    <s v="Bangalore"/>
    <s v="Decathlon Sports India Private Ltd"/>
    <s v="Cashdrawer_lock"/>
    <s v="Bangalore"/>
    <s v="EndCustomer"/>
    <s v="Retail"/>
    <s v="Posiflex Spares"/>
    <n v="1"/>
    <n v="525"/>
    <n v="525"/>
  </r>
  <r>
    <s v="PB20INV3193"/>
    <d v="2021-01-13T00:00:00"/>
    <n v="6300000495"/>
    <d v="2020-09-24T00:00:00"/>
    <x v="4"/>
    <s v="Mumbai"/>
    <s v="Tata Starbucks Ltd"/>
    <s v="Sa-105z-b"/>
    <s v="Mumbai"/>
    <s v="EndCustomer"/>
    <s v="Retail"/>
    <s v="Posiflex"/>
    <n v="4"/>
    <n v="2300"/>
    <n v="9200"/>
  </r>
  <r>
    <s v="PB20INV3194"/>
    <d v="2021-01-13T00:00:00"/>
    <n v="6300000496"/>
    <d v="2020-09-24T00:00:00"/>
    <x v="4"/>
    <s v="Mumbai"/>
    <s v="Tata Starbucks Ltd"/>
    <s v="Sa-105z-b"/>
    <s v="Mumbai"/>
    <s v="EndCustomer"/>
    <s v="Retail"/>
    <s v="Posiflex"/>
    <n v="2"/>
    <n v="2300"/>
    <n v="4600"/>
  </r>
  <r>
    <s v="PB20INV3195"/>
    <d v="2021-01-13T00:00:00"/>
    <n v="6300000502"/>
    <d v="2020-09-24T00:00:00"/>
    <x v="4"/>
    <s v="Mumbai"/>
    <s v="Tata Starbucks Ltd"/>
    <s v="Sa-105z-b"/>
    <s v="Mumbai"/>
    <s v="EndCustomer"/>
    <s v="Retail"/>
    <s v="Posiflex"/>
    <n v="2"/>
    <n v="2300"/>
    <n v="4600"/>
  </r>
  <r>
    <s v="PB20INV3196"/>
    <d v="2021-01-13T00:00:00"/>
    <n v="6300000506"/>
    <d v="2020-09-24T00:00:00"/>
    <x v="4"/>
    <s v="Mumbai"/>
    <s v="Tata Starbucks Ltd"/>
    <s v="Sa-105z-b"/>
    <s v="Mumbai"/>
    <s v="EndCustomer"/>
    <s v="Retail"/>
    <s v="Posiflex"/>
    <n v="2"/>
    <n v="2300"/>
    <n v="4600"/>
  </r>
  <r>
    <s v="PB20INV3197"/>
    <d v="2021-01-13T00:00:00"/>
    <n v="6300000509"/>
    <d v="2020-09-24T00:00:00"/>
    <x v="4"/>
    <s v="Mumbai"/>
    <s v="Tata Starbucks Ltd"/>
    <s v="Sa-105z-b"/>
    <s v="Mumbai"/>
    <s v="EndCustomer"/>
    <s v="Retail"/>
    <s v="Posiflex"/>
    <n v="2"/>
    <n v="2300"/>
    <n v="4600"/>
  </r>
  <r>
    <s v="PB20INV3198"/>
    <d v="2021-01-13T00:00:00"/>
    <n v="6300000510"/>
    <d v="2020-09-24T00:00:00"/>
    <x v="4"/>
    <s v="Mumbai"/>
    <s v="Tata Starbucks Ltd"/>
    <s v="Sa-105z-b"/>
    <s v="Mumbai"/>
    <s v="EndCustomer"/>
    <s v="Retail"/>
    <s v="Posiflex"/>
    <n v="2"/>
    <n v="2300"/>
    <n v="4600"/>
  </r>
  <r>
    <s v="PB20INV3199"/>
    <d v="2021-01-13T00:00:00"/>
    <n v="6300000528"/>
    <d v="2020-09-24T00:00:00"/>
    <x v="4"/>
    <s v="Mumbai"/>
    <s v="Tata Starbucks Ltd"/>
    <s v="Sa-105z-b"/>
    <s v="Mumbai"/>
    <s v="EndCustomer"/>
    <s v="Retail"/>
    <s v="Posiflex"/>
    <n v="2"/>
    <n v="2300"/>
    <n v="4600"/>
  </r>
  <r>
    <s v="PB20INV3200"/>
    <d v="2021-01-13T00:00:00"/>
    <n v="6300000532"/>
    <d v="2020-09-24T00:00:00"/>
    <x v="4"/>
    <s v="Mumbai"/>
    <s v="Tata Starbucks Ltd"/>
    <s v="Sa-105z-b"/>
    <s v="Mumbai"/>
    <s v="EndCustomer"/>
    <s v="Retail"/>
    <s v="Posiflex"/>
    <n v="2"/>
    <n v="2300"/>
    <n v="4600"/>
  </r>
  <r>
    <s v="PB20INV3201"/>
    <d v="2021-01-13T00:00:00"/>
    <n v="6300000609"/>
    <d v="2020-12-22T00:00:00"/>
    <x v="4"/>
    <s v="Mumbai"/>
    <s v="Tata Starbucks Ltd"/>
    <s v="Sa-105z-b"/>
    <s v="Mumbai"/>
    <s v="EndCustomer"/>
    <s v="Retail"/>
    <s v="Posiflex"/>
    <n v="2"/>
    <n v="2300"/>
    <n v="4600"/>
  </r>
  <r>
    <s v="PB20INV3202"/>
    <d v="2021-01-13T00:00:00"/>
    <n v="210101"/>
    <d v="2021-01-12T00:00:00"/>
    <x v="1"/>
    <s v="Chandigarh"/>
    <s v="Infoaccords Technologies"/>
    <s v="Freight charges"/>
    <s v="Chandigarh"/>
    <s v="RBP"/>
    <s v="Wholesale"/>
    <s v="Others"/>
    <n v="1"/>
    <n v="234"/>
    <n v="234"/>
  </r>
  <r>
    <s v="PB20INV3202"/>
    <d v="2021-01-13T00:00:00"/>
    <n v="210101"/>
    <d v="2021-01-12T00:00:00"/>
    <x v="10"/>
    <s v="Chandigarh"/>
    <s v="Infoaccords Technologies"/>
    <s v="Mk7120-31a38-i"/>
    <s v="Chandigarh"/>
    <s v="RBP"/>
    <s v="Wholesale"/>
    <s v="Metrologic"/>
    <n v="5"/>
    <n v="6700"/>
    <n v="33500"/>
  </r>
  <r>
    <s v="PB20INV3203"/>
    <d v="2021-01-13T00:00:00"/>
    <n v="6300000512"/>
    <d v="2020-09-24T00:00:00"/>
    <x v="4"/>
    <s v="Mumbai"/>
    <s v="Tata Starbucks Ltd"/>
    <s v="Sa-105z-b"/>
    <s v="Mumbai"/>
    <s v="EndCustomer"/>
    <s v="Retail"/>
    <s v="Posiflex"/>
    <n v="1"/>
    <n v="2300"/>
    <n v="2300"/>
  </r>
  <r>
    <s v="PB20INV3204"/>
    <d v="2021-01-13T00:00:00"/>
    <n v="210102"/>
    <d v="2021-01-12T00:00:00"/>
    <x v="1"/>
    <s v="Chandigarh"/>
    <s v="Infoaccords Technologies"/>
    <s v="Freight charges"/>
    <s v="Chandigarh"/>
    <s v="RBP"/>
    <s v="Wholesale"/>
    <s v="Others"/>
    <n v="1"/>
    <n v="114"/>
    <n v="114"/>
  </r>
  <r>
    <s v="PB20INV3204"/>
    <d v="2021-01-13T00:00:00"/>
    <n v="210102"/>
    <d v="2021-01-12T00:00:00"/>
    <x v="1"/>
    <s v="Chandigarh"/>
    <s v="Infoaccords Technologies"/>
    <s v="Pd300_poledisplay"/>
    <s v="Chandigarh"/>
    <s v="RBP"/>
    <s v="Wholesale"/>
    <s v="Posiflex"/>
    <n v="6"/>
    <n v="3780"/>
    <n v="22680"/>
  </r>
  <r>
    <s v="PB20INV3205"/>
    <d v="2021-01-13T00:00:00"/>
    <s v="Quote#-2020_12_90 &amp; Mail"/>
    <s v="29-12-2020 &amp; 04-01-2021"/>
    <x v="3"/>
    <s v="Mumbai"/>
    <s v="Reliance Retail Limited"/>
    <s v="Cash tray_cr-410b"/>
    <s v="Mumbai"/>
    <s v="EndCustomer"/>
    <s v="Retail"/>
    <s v="Rugtek Spares"/>
    <n v="1"/>
    <n v="593"/>
    <n v="593"/>
  </r>
  <r>
    <s v="PB20INV3206"/>
    <d v="2021-01-13T00:00:00"/>
    <n v="6300000529"/>
    <d v="2020-09-24T00:00:00"/>
    <x v="4"/>
    <s v="Mumbai"/>
    <s v="Tata Starbucks Ltd"/>
    <s v="Sa-105z-b"/>
    <s v="Mumbai"/>
    <s v="EndCustomer"/>
    <s v="Retail"/>
    <s v="Posiflex"/>
    <n v="1"/>
    <n v="2300"/>
    <n v="2300"/>
  </r>
  <r>
    <s v="PB20INV3207"/>
    <d v="2021-01-15T00:00:00"/>
    <n v="6200004189"/>
    <d v="2020-12-14T00:00:00"/>
    <x v="20"/>
    <s v="Mumbai"/>
    <s v="Trent Limited"/>
    <s v="Cd-3200u"/>
    <s v="Mumbai"/>
    <s v="EndCustomer"/>
    <s v="Retail"/>
    <s v="Rugtek"/>
    <n v="6"/>
    <n v="3211"/>
    <n v="19266"/>
  </r>
  <r>
    <s v="PB20INV3208"/>
    <d v="2021-01-15T00:00:00"/>
    <n v="8400022108"/>
    <s v="30.12.2020"/>
    <x v="3"/>
    <s v="Mumbai"/>
    <s v="Trent Hypermarket Private Limited"/>
    <s v="Service item"/>
    <s v="Mumbai"/>
    <s v="EndCustomer"/>
    <s v="Retail"/>
    <s v="Others"/>
    <n v="1"/>
    <n v="200"/>
    <n v="200"/>
  </r>
  <r>
    <s v="PB20INV3209"/>
    <d v="2021-01-15T00:00:00"/>
    <n v="860008855"/>
    <s v="06.01.2021"/>
    <x v="2"/>
    <s v="Mumbai"/>
    <s v="Fiora Hypermarket Limited"/>
    <s v="Cd-3200u"/>
    <s v="Mumbai"/>
    <s v="EndCustomer"/>
    <s v="Retail"/>
    <s v="Rugtek"/>
    <n v="2"/>
    <n v="4085"/>
    <n v="8170"/>
  </r>
  <r>
    <s v="PB20INV3210"/>
    <d v="2021-01-15T00:00:00"/>
    <n v="8400021881"/>
    <s v="18.12.2020"/>
    <x v="3"/>
    <s v="Mumbai"/>
    <s v="Thpl Support Services Limited"/>
    <s v="57-57201-n-3"/>
    <s v="Mumbai"/>
    <s v="EndCustomer"/>
    <s v="Retail"/>
    <s v="Metrologic"/>
    <n v="1"/>
    <n v="1795"/>
    <n v="1795"/>
  </r>
  <r>
    <s v="PB20INV3211"/>
    <d v="2021-01-15T00:00:00"/>
    <s v="ITPL2021104"/>
    <d v="2021-01-15T00:00:00"/>
    <x v="1"/>
    <s v="Hyderabad"/>
    <s v="Itecsys Technologies Pvt Ltd"/>
    <s v="Ssd_64gb"/>
    <s v="Hyderabad"/>
    <s v="RBP"/>
    <s v="Wholesale"/>
    <s v="Posiflex Spares"/>
    <n v="2"/>
    <n v="0"/>
    <n v="0"/>
  </r>
  <r>
    <s v="PB20INV3211"/>
    <d v="2021-01-15T00:00:00"/>
    <s v="ITPL2021104"/>
    <d v="2021-01-15T00:00:00"/>
    <x v="1"/>
    <s v="Hyderabad"/>
    <s v="Itecsys Technologies Pvt Ltd"/>
    <s v="Freight charges"/>
    <s v="Hyderabad"/>
    <s v="RBP"/>
    <s v="Wholesale"/>
    <s v="Others"/>
    <n v="1"/>
    <n v="187"/>
    <n v="187"/>
  </r>
  <r>
    <s v="PB20INV3211"/>
    <d v="2021-01-15T00:00:00"/>
    <s v="ITPL2021104"/>
    <d v="2021-01-15T00:00:00"/>
    <x v="1"/>
    <s v="Hyderabad"/>
    <s v="Itecsys Technologies Pvt Ltd"/>
    <s v="Sa-105z-b"/>
    <s v="Hyderabad"/>
    <s v="RBP"/>
    <s v="Wholesale"/>
    <s v="Posiflex"/>
    <n v="2"/>
    <n v="2250"/>
    <n v="4500"/>
  </r>
  <r>
    <s v="PB20INV3211"/>
    <d v="2021-01-15T00:00:00"/>
    <s v="ITPL2021104"/>
    <d v="2021-01-15T00:00:00"/>
    <x v="1"/>
    <s v="Hyderabad"/>
    <s v="Itecsys Technologies Pvt Ltd"/>
    <s v="Ps-3316+"/>
    <s v="Hyderabad"/>
    <s v="RBP"/>
    <s v="Wholesale"/>
    <s v="Posiflex"/>
    <n v="2"/>
    <n v="35200"/>
    <n v="70400"/>
  </r>
  <r>
    <s v="PB20INV3212"/>
    <d v="2021-01-15T00:00:00"/>
    <s v="HTCPL/133/2020-21"/>
    <d v="2021-01-15T00:00:00"/>
    <x v="1"/>
    <s v="Hyderabad"/>
    <s v="Hollasons Trading Company Private Limited"/>
    <s v="Pd-350ue-b"/>
    <s v="Hyderabad"/>
    <s v="RBP"/>
    <s v="Wholesale"/>
    <s v="Posiflex"/>
    <n v="2"/>
    <n v="3250"/>
    <n v="6500"/>
  </r>
  <r>
    <s v="PB20INV3213"/>
    <d v="2021-01-15T00:00:00"/>
    <s v="mail confirmation"/>
    <d v="2021-01-15T00:00:00"/>
    <x v="3"/>
    <s v="Mumbai"/>
    <s v="Reliance Retail Limited"/>
    <s v="Paperfeedroller_pp7000"/>
    <s v="Mumbai"/>
    <s v="EndCustomer"/>
    <s v="Retail"/>
    <s v="Posiflex Spares"/>
    <n v="1"/>
    <n v="1100"/>
    <n v="1100"/>
  </r>
  <r>
    <s v="PB20INV3214"/>
    <d v="2021-01-15T00:00:00"/>
    <n v="6300000416"/>
    <d v="2020-09-22T00:00:00"/>
    <x v="4"/>
    <s v="Mumbai"/>
    <s v="Tata Starbucks Ltd"/>
    <s v="Mr-2106u-3"/>
    <s v="Mumbai"/>
    <s v="EndCustomer"/>
    <s v="Retail"/>
    <s v="Posiflex"/>
    <n v="2"/>
    <n v="2900"/>
    <n v="5800"/>
  </r>
  <r>
    <s v="PB20INV3215"/>
    <d v="2021-01-15T00:00:00"/>
    <n v="6300000417"/>
    <d v="2020-09-22T00:00:00"/>
    <x v="4"/>
    <s v="Mumbai"/>
    <s v="Tata Starbucks Ltd"/>
    <s v="Mr-2106u-3"/>
    <s v="Mumbai"/>
    <s v="EndCustomer"/>
    <s v="Retail"/>
    <s v="Posiflex"/>
    <n v="2"/>
    <n v="2900"/>
    <n v="5800"/>
  </r>
  <r>
    <s v="PB20INV3216"/>
    <d v="2021-01-15T00:00:00"/>
    <n v="6300000550"/>
    <d v="2020-09-24T00:00:00"/>
    <x v="4"/>
    <s v="Mumbai"/>
    <s v="Tata Starbucks Ltd"/>
    <s v="Mr-2106u-3"/>
    <s v="Mumbai"/>
    <s v="EndCustomer"/>
    <s v="Retail"/>
    <s v="Posiflex"/>
    <n v="2"/>
    <n v="2900"/>
    <n v="5800"/>
  </r>
  <r>
    <s v="PB20INV3217"/>
    <d v="2021-01-15T00:00:00"/>
    <s v="001732/Jan21"/>
    <d v="2021-01-06T00:00:00"/>
    <x v="3"/>
    <s v="Mumbai"/>
    <s v="Aegis Infoware Private Limited"/>
    <s v="Usb dongle - bluetooth"/>
    <s v="Mumbai"/>
    <s v="RBP"/>
    <s v="Wholesale"/>
    <s v="Posiflex Spares"/>
    <n v="2"/>
    <n v="1000"/>
    <n v="2000"/>
  </r>
  <r>
    <s v="PB20INV3218"/>
    <d v="2021-01-15T00:00:00"/>
    <n v="6300000618"/>
    <d v="2021-01-12T00:00:00"/>
    <x v="4"/>
    <s v="Mumbai"/>
    <s v="Tata Starbucks Ltd"/>
    <s v="Mr-2106u-3"/>
    <s v="Mumbai"/>
    <s v="EndCustomer"/>
    <s v="Retail"/>
    <s v="Posiflex"/>
    <n v="2"/>
    <n v="2900"/>
    <n v="5800"/>
  </r>
  <r>
    <s v="PB20INV3219"/>
    <d v="2021-01-15T00:00:00"/>
    <n v="55"/>
    <s v="24.11.2020"/>
    <x v="19"/>
    <s v="Delhi"/>
    <s v="Ashlin Services"/>
    <s v="Pouch_mr2100"/>
    <s v="Delhi"/>
    <s v="EndCustomer"/>
    <s v="Retail"/>
    <s v="Posiflex Spares"/>
    <n v="3"/>
    <n v="32"/>
    <n v="96"/>
  </r>
  <r>
    <s v="PB20INV3219"/>
    <d v="2021-01-15T00:00:00"/>
    <n v="55"/>
    <s v="24.11.2020"/>
    <x v="19"/>
    <s v="Delhi"/>
    <s v="Ashlin Services"/>
    <s v="Mr-2106u-3"/>
    <s v="Delhi"/>
    <s v="EndCustomer"/>
    <s v="Retail"/>
    <s v="Posiflex"/>
    <n v="3"/>
    <n v="2700"/>
    <n v="8100"/>
  </r>
  <r>
    <s v="PB20INV3220"/>
    <d v="2021-01-15T00:00:00"/>
    <n v="6300000555"/>
    <d v="2020-09-24T00:00:00"/>
    <x v="4"/>
    <s v="Mumbai"/>
    <s v="Tata Starbucks Ltd"/>
    <s v="Mr-2106u-3"/>
    <s v="Mumbai"/>
    <s v="EndCustomer"/>
    <s v="Retail"/>
    <s v="Posiflex"/>
    <n v="2"/>
    <n v="2900"/>
    <n v="5800"/>
  </r>
  <r>
    <s v="PB20INV3221"/>
    <d v="2021-01-15T00:00:00"/>
    <n v="6300000525"/>
    <d v="2020-09-24T00:00:00"/>
    <x v="4"/>
    <s v="Mumbai"/>
    <s v="Tata Starbucks Ltd"/>
    <s v="Sa-105z-b"/>
    <s v="Mumbai"/>
    <s v="EndCustomer"/>
    <s v="Retail"/>
    <s v="Posiflex"/>
    <n v="2"/>
    <n v="2300"/>
    <n v="4600"/>
  </r>
  <r>
    <s v="PB20INV3222"/>
    <d v="2021-01-15T00:00:00"/>
    <n v="6300000561"/>
    <d v="2020-09-24T00:00:00"/>
    <x v="4"/>
    <s v="Mumbai"/>
    <s v="Tata Starbucks Ltd"/>
    <s v="Mr-2106u-3"/>
    <s v="Mumbai"/>
    <s v="EndCustomer"/>
    <s v="Retail"/>
    <s v="Posiflex"/>
    <n v="2"/>
    <n v="2900"/>
    <n v="5800"/>
  </r>
  <r>
    <s v="PB20INV3223"/>
    <d v="2021-01-15T00:00:00"/>
    <s v="SS 176"/>
    <s v="06.01.2021"/>
    <x v="1"/>
    <s v="Delhi"/>
    <s v="Smart Solutions"/>
    <s v="Freight charges"/>
    <s v="Delhi"/>
    <s v="RBP"/>
    <s v="Wholesale"/>
    <s v="Others"/>
    <n v="1"/>
    <n v="100"/>
    <n v="100"/>
  </r>
  <r>
    <s v="PB20INV3223"/>
    <d v="2021-01-15T00:00:00"/>
    <s v="SS 176"/>
    <s v="06.01.2021"/>
    <x v="2"/>
    <s v="Delhi"/>
    <s v="Smart Solutions"/>
    <s v="Rp80buse"/>
    <s v="Delhi"/>
    <s v="RBP"/>
    <s v="Wholesale"/>
    <s v="Rugtek"/>
    <n v="2"/>
    <n v="7875"/>
    <n v="15750"/>
  </r>
  <r>
    <s v="PB20INV3224"/>
    <d v="2021-01-15T00:00:00"/>
    <n v="6300000618"/>
    <d v="2021-01-12T00:00:00"/>
    <x v="4"/>
    <s v="Mumbai"/>
    <s v="Tata Starbucks Ltd"/>
    <s v="Mr-2106u-3"/>
    <s v="Mumbai"/>
    <s v="EndCustomer"/>
    <s v="Retail"/>
    <s v="Posiflex"/>
    <n v="2"/>
    <n v="2900"/>
    <n v="5800"/>
  </r>
  <r>
    <s v="PB20INV3225"/>
    <d v="2021-01-15T00:00:00"/>
    <s v="Email confirmation"/>
    <d v="2021-01-15T00:00:00"/>
    <x v="7"/>
    <s v="Bangalore"/>
    <s v="Marca Retail Llp"/>
    <s v="Cd-3200u"/>
    <s v="Bangalore"/>
    <s v="EndCustomer"/>
    <s v="Retail"/>
    <s v="Rugtek"/>
    <n v="1"/>
    <n v="3300"/>
    <n v="3300"/>
  </r>
  <r>
    <s v="PB20INV3225"/>
    <d v="2021-01-15T00:00:00"/>
    <s v="Email confirmation"/>
    <d v="2021-01-15T00:00:00"/>
    <x v="8"/>
    <s v="Bangalore"/>
    <s v="Marca Retail Llp"/>
    <s v="Pp8800u-b"/>
    <s v="Bangalore"/>
    <s v="EndCustomer"/>
    <s v="Retail"/>
    <s v="Posiflex"/>
    <n v="1"/>
    <n v="10100"/>
    <n v="10100"/>
  </r>
  <r>
    <s v="PB20INV3226"/>
    <d v="2021-01-15T00:00:00"/>
    <s v="PO/000135/0121"/>
    <d v="2021-01-09T00:00:00"/>
    <x v="3"/>
    <s v="Mumbai"/>
    <s v="Hardcastle Restaurants Pvt. Ltd"/>
    <s v="Parallel i/f board pp8800"/>
    <s v="Mumbai"/>
    <s v="EndCustomer"/>
    <s v="Retail"/>
    <s v="Posiflex Spares"/>
    <n v="1"/>
    <n v="0"/>
    <n v="0"/>
  </r>
  <r>
    <s v="PB20INV3226"/>
    <d v="2021-01-15T00:00:00"/>
    <s v="PO/000135/0121"/>
    <d v="2021-01-09T00:00:00"/>
    <x v="3"/>
    <s v="Mumbai"/>
    <s v="Hardcastle Restaurants Pvt. Ltd"/>
    <s v="Pp8800u-b"/>
    <s v="Mumbai"/>
    <s v="EndCustomer"/>
    <s v="Retail"/>
    <s v="Posiflex"/>
    <n v="1"/>
    <n v="10200"/>
    <n v="10200"/>
  </r>
  <r>
    <s v="PB20INV3227"/>
    <d v="2021-01-16T00:00:00"/>
    <n v="8400022297"/>
    <s v="09.01.2021"/>
    <x v="3"/>
    <s v="Mumbai"/>
    <s v="Trent Hypermarket Private Limited"/>
    <s v="Motherboard_xt-6715"/>
    <s v="Mumbai"/>
    <s v="EndCustomer"/>
    <s v="Retail"/>
    <s v="Posiflex Spares"/>
    <n v="1"/>
    <n v="22680"/>
    <n v="22680"/>
  </r>
  <r>
    <s v="PB20INV3228"/>
    <d v="2021-01-16T00:00:00"/>
    <n v="8400022301"/>
    <s v="09.01.2021"/>
    <x v="3"/>
    <s v="Mumbai"/>
    <s v="Trent Hypermarket Private Limited"/>
    <s v="Paperfeedroller_pp7000"/>
    <s v="Mumbai"/>
    <s v="EndCustomer"/>
    <s v="Retail"/>
    <s v="Posiflex Spares"/>
    <n v="1"/>
    <n v="1100"/>
    <n v="1100"/>
  </r>
  <r>
    <s v="PB20INV3229"/>
    <d v="2021-01-16T00:00:00"/>
    <n v="6300006950"/>
    <s v="31.12.2020"/>
    <x v="3"/>
    <s v="Mumbai"/>
    <s v="Trent Limited"/>
    <s v="Service item"/>
    <s v="Mumbai"/>
    <s v="EndCustomer"/>
    <s v="Retail"/>
    <s v="Others"/>
    <n v="1"/>
    <n v="150"/>
    <n v="150"/>
  </r>
  <r>
    <s v="PB20INV3230"/>
    <d v="2021-01-16T00:00:00"/>
    <n v="6300006949"/>
    <s v="31.12.2020"/>
    <x v="3"/>
    <s v="Mumbai"/>
    <s v="Trent Limited"/>
    <s v="Button panel sticker_ps-3315"/>
    <s v="Mumbai"/>
    <s v="EndCustomer"/>
    <s v="Retail"/>
    <s v="Posiflex Spares"/>
    <n v="9"/>
    <n v="140"/>
    <n v="1260"/>
  </r>
  <r>
    <s v="PB20INV3231"/>
    <d v="2021-01-16T00:00:00"/>
    <n v="6300006948"/>
    <s v="31.12.2020"/>
    <x v="3"/>
    <s v="Mumbai"/>
    <s v="Trent Limited"/>
    <s v="Button panel sticker_ps-3315"/>
    <s v="Mumbai"/>
    <s v="EndCustomer"/>
    <s v="Retail"/>
    <s v="Posiflex Spares"/>
    <n v="8"/>
    <n v="140"/>
    <n v="1120"/>
  </r>
  <r>
    <s v="PB20INV3232"/>
    <d v="2021-01-16T00:00:00"/>
    <n v="6300006947"/>
    <s v="31.12.2020"/>
    <x v="3"/>
    <s v="Mumbai"/>
    <s v="Trent Limited"/>
    <s v="Button panel sticker_ps-3315"/>
    <s v="Mumbai"/>
    <s v="EndCustomer"/>
    <s v="Retail"/>
    <s v="Posiflex Spares"/>
    <n v="1"/>
    <n v="140"/>
    <n v="140"/>
  </r>
  <r>
    <s v="PB20INV3232"/>
    <d v="2021-01-16T00:00:00"/>
    <n v="6300006947"/>
    <s v="31.12.2020"/>
    <x v="3"/>
    <s v="Mumbai"/>
    <s v="Trent Limited"/>
    <s v="Back cover_ps3x16"/>
    <s v="Mumbai"/>
    <s v="EndCustomer"/>
    <s v="Retail"/>
    <s v="Posiflex Spares"/>
    <n v="1"/>
    <n v="4200"/>
    <n v="4200"/>
  </r>
  <r>
    <s v="PB20INV3233"/>
    <d v="2021-01-16T00:00:00"/>
    <n v="6300006946"/>
    <s v="31.12.2020"/>
    <x v="3"/>
    <s v="Mumbai"/>
    <s v="Trent Limited"/>
    <s v="Button panel sticker_ps-3315"/>
    <s v="Mumbai"/>
    <s v="EndCustomer"/>
    <s v="Retail"/>
    <s v="Posiflex Spares"/>
    <n v="5"/>
    <n v="140"/>
    <n v="700"/>
  </r>
  <r>
    <s v="PB20INV3233"/>
    <d v="2021-01-16T00:00:00"/>
    <n v="6300006946"/>
    <s v="31.12.2020"/>
    <x v="3"/>
    <s v="Mumbai"/>
    <s v="Trent Limited"/>
    <s v="Back cover_ps3x16"/>
    <s v="Mumbai"/>
    <s v="EndCustomer"/>
    <s v="Retail"/>
    <s v="Posiflex Spares"/>
    <n v="1"/>
    <n v="4200"/>
    <n v="4200"/>
  </r>
  <r>
    <s v="PB20INV3234"/>
    <d v="2021-01-16T00:00:00"/>
    <n v="6300006945"/>
    <s v="31.12.2020"/>
    <x v="3"/>
    <s v="Mumbai"/>
    <s v="Trent Limited"/>
    <s v="Service item"/>
    <s v="Mumbai"/>
    <s v="EndCustomer"/>
    <s v="Retail"/>
    <s v="Others"/>
    <n v="2"/>
    <n v="150"/>
    <n v="300"/>
  </r>
  <r>
    <s v="PB20INV3234"/>
    <d v="2021-01-16T00:00:00"/>
    <n v="6300006945"/>
    <s v="31.12.2020"/>
    <x v="3"/>
    <s v="Mumbai"/>
    <s v="Trent Limited"/>
    <s v="Front led board"/>
    <s v="Mumbai"/>
    <s v="EndCustomer"/>
    <s v="Retail"/>
    <s v="Posiflex Spares"/>
    <n v="4"/>
    <n v="750"/>
    <n v="3000"/>
  </r>
  <r>
    <s v="PB20INV3235"/>
    <d v="2021-01-16T00:00:00"/>
    <s v="Mail Confirmation"/>
    <d v="2021-01-15T00:00:00"/>
    <x v="1"/>
    <s v="Delhi"/>
    <s v="Shanaya Infosystems"/>
    <s v="Freight charges"/>
    <s v="Delhi"/>
    <s v="NVAR"/>
    <s v="Wholesale"/>
    <s v="Others"/>
    <n v="1"/>
    <n v="100"/>
    <n v="100"/>
  </r>
  <r>
    <s v="PB20INV3235"/>
    <d v="2021-01-16T00:00:00"/>
    <s v="Mail Confirmation"/>
    <d v="2021-01-15T00:00:00"/>
    <x v="13"/>
    <s v="Delhi"/>
    <s v="Shanaya Infosystems"/>
    <s v="Powersupply_40w"/>
    <s v="Delhi"/>
    <s v="NVAR"/>
    <s v="Wholesale"/>
    <s v="Posiflex Spares"/>
    <n v="1"/>
    <n v="1131.0999999999999"/>
    <n v="1131.0999999999999"/>
  </r>
  <r>
    <s v="PB20INV3236"/>
    <d v="2021-01-18T00:00:00"/>
    <n v="202003"/>
    <d v="2021-01-18T00:00:00"/>
    <x v="1"/>
    <s v="Pune"/>
    <s v="Equinox India Enterprises"/>
    <s v="Freight charges"/>
    <s v="Pune"/>
    <s v="PVAR+"/>
    <s v="Wholesale"/>
    <s v="Others"/>
    <n v="1"/>
    <n v="170"/>
    <n v="170"/>
  </r>
  <r>
    <s v="PB20INV3236"/>
    <d v="2021-01-18T00:00:00"/>
    <n v="202003"/>
    <d v="2021-01-18T00:00:00"/>
    <x v="2"/>
    <s v="Pune"/>
    <s v="Equinox India Enterprises"/>
    <s v="Cr-410b(1001)"/>
    <s v="Pune"/>
    <s v="PVAR+"/>
    <s v="Wholesale"/>
    <s v="Rugtek"/>
    <n v="15"/>
    <n v="2850"/>
    <n v="42750"/>
  </r>
  <r>
    <s v="PB20INV3237"/>
    <d v="2021-01-18T00:00:00"/>
    <s v="mail confirmation"/>
    <d v="2021-01-11T00:00:00"/>
    <x v="1"/>
    <s v="Mumbai"/>
    <s v="K Square Foods &amp; Healthcare"/>
    <s v="Freight charges"/>
    <s v="Mumbai"/>
    <s v="EndCustomer"/>
    <s v="Retail"/>
    <s v="Others"/>
    <n v="1"/>
    <n v="150"/>
    <n v="150"/>
  </r>
  <r>
    <s v="PB20INV3237"/>
    <d v="2021-01-18T00:00:00"/>
    <s v="mail confirmation"/>
    <d v="2021-01-11T00:00:00"/>
    <x v="3"/>
    <s v="Mumbai"/>
    <s v="K Square Foods &amp; Healthcare"/>
    <s v="Ddr3_ram_sodimm"/>
    <s v="Mumbai"/>
    <s v="EndCustomer"/>
    <s v="Retail"/>
    <s v="Posiflex Spares"/>
    <n v="1"/>
    <n v="3000"/>
    <n v="3000"/>
  </r>
  <r>
    <s v="PB20INV3237"/>
    <d v="2021-01-18T00:00:00"/>
    <s v="mail confirmation"/>
    <d v="2021-01-11T00:00:00"/>
    <x v="3"/>
    <s v="Mumbai"/>
    <s v="K Square Foods &amp; Healthcare"/>
    <s v="Ssd_128gb"/>
    <s v="Mumbai"/>
    <s v="EndCustomer"/>
    <s v="Retail"/>
    <s v="Posiflex Spares"/>
    <n v="1"/>
    <n v="4000"/>
    <n v="4000"/>
  </r>
  <r>
    <s v="PB20INV3238"/>
    <d v="2021-01-18T00:00:00"/>
    <n v="4000016877"/>
    <d v="2020-12-29T00:00:00"/>
    <x v="21"/>
    <s v="West Bengal"/>
    <s v="Spencer'S Retail Limited"/>
    <s v="Stnd-22f00-001-6"/>
    <s v="West Bengal"/>
    <s v="EndCustomer"/>
    <s v="Retail"/>
    <s v="Metrologic"/>
    <n v="4"/>
    <n v="0"/>
    <n v="0"/>
  </r>
  <r>
    <s v="PB20INV3238"/>
    <d v="2021-01-18T00:00:00"/>
    <n v="4000016877"/>
    <d v="2020-12-29T00:00:00"/>
    <x v="21"/>
    <s v="West Bengal"/>
    <s v="Spencer'S Retail Limited"/>
    <s v="1950gsr-2usb-i"/>
    <s v="West Bengal"/>
    <s v="EndCustomer"/>
    <s v="Retail"/>
    <s v="Honeywell"/>
    <n v="4"/>
    <n v="10800"/>
    <n v="43200"/>
  </r>
  <r>
    <s v="PB20INV3239"/>
    <d v="2021-01-18T00:00:00"/>
    <n v="202102"/>
    <d v="2021-01-15T00:00:00"/>
    <x v="1"/>
    <s v="Pune"/>
    <s v="Equinox India Enterprises"/>
    <s v="Freight charges"/>
    <s v="Pune"/>
    <s v="PVAR+"/>
    <s v="Wholesale"/>
    <s v="Others"/>
    <n v="1"/>
    <n v="100"/>
    <n v="100"/>
  </r>
  <r>
    <s v="PB20INV3239"/>
    <d v="2021-01-18T00:00:00"/>
    <n v="202102"/>
    <d v="2021-01-15T00:00:00"/>
    <x v="1"/>
    <s v="Pune"/>
    <s v="Equinox India Enterprises"/>
    <s v="Mr-2106u-3"/>
    <s v="Pune"/>
    <s v="PVAR+"/>
    <s v="Wholesale"/>
    <s v="Posiflex"/>
    <n v="2"/>
    <n v="2916"/>
    <n v="5832"/>
  </r>
  <r>
    <s v="PB20INV3240"/>
    <d v="2021-01-18T00:00:00"/>
    <s v="PO-S/20-21/001857"/>
    <s v="January 8, 2021"/>
    <x v="3"/>
    <s v="Mumbai"/>
    <s v="Burger King India Pvt  Ltd.,"/>
    <s v="Sata_2.5&quot;slimhdd"/>
    <s v="Mumbai"/>
    <s v="EndCustomer"/>
    <s v="Retail"/>
    <s v="Posiflex Spares"/>
    <n v="1"/>
    <n v="4500"/>
    <n v="4500"/>
  </r>
  <r>
    <s v="PB20INV3241"/>
    <d v="2021-01-18T00:00:00"/>
    <s v="QSPL/PO/2021/0510-1"/>
    <d v="2021-01-18T00:00:00"/>
    <x v="0"/>
    <s v="Bangalore"/>
    <s v="Quinta Systems Pvt. Ltd"/>
    <s v="Surelock+suremdm"/>
    <s v="Bangalore"/>
    <s v="Vendor"/>
    <s v="Wholesale"/>
    <s v="Others"/>
    <n v="133"/>
    <n v="1270.5"/>
    <n v="168976.5"/>
  </r>
  <r>
    <s v="PB20INV3242"/>
    <d v="2021-01-18T00:00:00"/>
    <s v="Ocs/20-21/137"/>
    <d v="2021-01-09T00:00:00"/>
    <x v="1"/>
    <s v="West Bengal"/>
    <s v="Odyssey Computer Services P Ltd"/>
    <s v="Freight charges"/>
    <s v="West Bengal"/>
    <s v="RBP"/>
    <s v="Wholesale"/>
    <s v="Others"/>
    <n v="1"/>
    <n v="126"/>
    <n v="126"/>
  </r>
  <r>
    <s v="PB20INV3242"/>
    <d v="2021-01-18T00:00:00"/>
    <s v="Ocs/20-21/137"/>
    <d v="2021-01-09T00:00:00"/>
    <x v="1"/>
    <s v="West Bengal"/>
    <s v="Odyssey Computer Services P Ltd"/>
    <s v="Wifi i/f board pp9000"/>
    <s v="West Bengal"/>
    <s v="RBP"/>
    <s v="Wholesale"/>
    <s v="Posiflex Spares"/>
    <n v="6"/>
    <n v="3000"/>
    <n v="18000"/>
  </r>
  <r>
    <s v="PB20INV3243"/>
    <d v="2021-01-18T00:00:00"/>
    <s v="Ocs/20-21/140"/>
    <d v="2021-01-12T00:00:00"/>
    <x v="1"/>
    <s v="West Bengal"/>
    <s v="Odyssey Computer Services P Ltd"/>
    <s v="Sata_2.5&quot;slimhdd"/>
    <s v="West Bengal"/>
    <s v="RBP"/>
    <s v="Wholesale"/>
    <s v="Posiflex Spares"/>
    <n v="1"/>
    <n v="0"/>
    <n v="0"/>
  </r>
  <r>
    <s v="PB20INV3243"/>
    <d v="2021-01-18T00:00:00"/>
    <s v="Ocs/20-21/140"/>
    <d v="2021-01-12T00:00:00"/>
    <x v="1"/>
    <s v="West Bengal"/>
    <s v="Odyssey Computer Services P Ltd"/>
    <s v="Freight charges"/>
    <s v="West Bengal"/>
    <s v="RBP"/>
    <s v="Wholesale"/>
    <s v="Others"/>
    <n v="1"/>
    <n v="427"/>
    <n v="427"/>
  </r>
  <r>
    <s v="PB20INV3243"/>
    <d v="2021-01-18T00:00:00"/>
    <s v="Ocs/20-21/140"/>
    <d v="2021-01-12T00:00:00"/>
    <x v="1"/>
    <s v="West Bengal"/>
    <s v="Odyssey Computer Services P Ltd"/>
    <s v="Lm-3210-b"/>
    <s v="West Bengal"/>
    <s v="RBP"/>
    <s v="Wholesale"/>
    <s v="Posiflex"/>
    <n v="1"/>
    <n v="9350"/>
    <n v="9350"/>
  </r>
  <r>
    <s v="PB20INV3243"/>
    <d v="2021-01-18T00:00:00"/>
    <s v="Ocs/20-21/140"/>
    <d v="2021-01-12T00:00:00"/>
    <x v="1"/>
    <s v="West Bengal"/>
    <s v="Odyssey Computer Services P Ltd"/>
    <s v="Hs-2414w-3a"/>
    <s v="West Bengal"/>
    <s v="RBP"/>
    <s v="Wholesale"/>
    <s v="Posiflex"/>
    <n v="1"/>
    <n v="51675"/>
    <n v="51675"/>
  </r>
  <r>
    <s v="PB20INV3244"/>
    <d v="2021-01-18T00:00:00"/>
    <s v="PO/000275/0121"/>
    <d v="2021-01-18T00:00:00"/>
    <x v="4"/>
    <s v="Mumbai"/>
    <s v="Hardcastle Restaurants Pvt. Ltd"/>
    <s v="Kds casing_tx-2000"/>
    <s v="Mumbai"/>
    <s v="EndCustomer"/>
    <s v="Retail"/>
    <s v="Posiflex Spares"/>
    <n v="1"/>
    <n v="0"/>
    <n v="0"/>
  </r>
  <r>
    <s v="PB20INV3244"/>
    <d v="2021-01-18T00:00:00"/>
    <s v="PO/000275/0121"/>
    <d v="2021-01-18T00:00:00"/>
    <x v="4"/>
    <s v="Mumbai"/>
    <s v="Hardcastle Restaurants Pvt. Ltd"/>
    <s v="Win 10 iot (el)"/>
    <s v="Mumbai"/>
    <s v="EndCustomer"/>
    <s v="Retail"/>
    <s v="Posiflex"/>
    <n v="1"/>
    <n v="3286"/>
    <n v="3286"/>
  </r>
  <r>
    <s v="PB20INV3244"/>
    <d v="2021-01-18T00:00:00"/>
    <s v="PO/000275/0121"/>
    <d v="2021-01-18T00:00:00"/>
    <x v="4"/>
    <s v="Mumbai"/>
    <s v="Hardcastle Restaurants Pvt. Ltd"/>
    <s v="Tx-2100"/>
    <s v="Mumbai"/>
    <s v="EndCustomer"/>
    <s v="Retail"/>
    <s v="Posiflex"/>
    <n v="1"/>
    <n v="25300"/>
    <n v="25300"/>
  </r>
  <r>
    <s v="PB20INV3245"/>
    <d v="2021-01-18T00:00:00"/>
    <s v="PO/000009/0121"/>
    <d v="2021-01-02T00:00:00"/>
    <x v="3"/>
    <s v="Mumbai"/>
    <s v="Hardcastle Restaurants Pvt. Ltd"/>
    <s v="Control board_bb-3000"/>
    <s v="Mumbai"/>
    <s v="EndCustomer"/>
    <s v="Retail"/>
    <s v="Posiflex Spares"/>
    <n v="1"/>
    <n v="2250"/>
    <n v="2250"/>
  </r>
  <r>
    <s v="PB20INV3246"/>
    <d v="2021-01-18T00:00:00"/>
    <s v="PO/000135/0121"/>
    <d v="2021-01-09T00:00:00"/>
    <x v="3"/>
    <s v="Mumbai"/>
    <s v="Hardcastle Restaurants Pvt. Ltd"/>
    <s v="Motherboard_xt-4015h_i3-3220_3.3g"/>
    <s v="Mumbai"/>
    <s v="EndCustomer"/>
    <s v="Retail"/>
    <s v="Posiflex Spares"/>
    <n v="1"/>
    <n v="24500"/>
    <n v="24500"/>
  </r>
  <r>
    <s v="PB20INV3247"/>
    <d v="2021-01-18T00:00:00"/>
    <s v="SC1801202131"/>
    <d v="2021-01-18T00:00:00"/>
    <x v="1"/>
    <s v="Chennai"/>
    <s v="Supreme Computers India (P) Ltd"/>
    <s v="Ddr3_ram_sodimm"/>
    <s v="Chennai"/>
    <s v="RBP"/>
    <s v="Wholesale"/>
    <s v="Posiflex Spares"/>
    <n v="5"/>
    <n v="0"/>
    <n v="0"/>
  </r>
  <r>
    <s v="PB20INV3247"/>
    <d v="2021-01-18T00:00:00"/>
    <s v="SC1801202131"/>
    <d v="2021-01-18T00:00:00"/>
    <x v="1"/>
    <s v="Chennai"/>
    <s v="Supreme Computers India (P) Ltd"/>
    <s v="Short link for monitor"/>
    <s v="Chennai"/>
    <s v="RBP"/>
    <s v="Wholesale"/>
    <s v="Posiflex Spares"/>
    <n v="40"/>
    <n v="0"/>
    <n v="0"/>
  </r>
  <r>
    <s v="PB20INV3247"/>
    <d v="2021-01-18T00:00:00"/>
    <s v="SC1801202131"/>
    <d v="2021-01-18T00:00:00"/>
    <x v="1"/>
    <s v="Chennai"/>
    <s v="Supreme Computers India (P) Ltd"/>
    <s v="Ssd_128gb"/>
    <s v="Chennai"/>
    <s v="RBP"/>
    <s v="Wholesale"/>
    <s v="Posiflex Spares"/>
    <n v="5"/>
    <n v="0"/>
    <n v="0"/>
  </r>
  <r>
    <s v="PB20INV3247"/>
    <d v="2021-01-18T00:00:00"/>
    <s v="SC1801202131"/>
    <d v="2021-01-18T00:00:00"/>
    <x v="1"/>
    <s v="Chennai"/>
    <s v="Supreme Computers India (P) Ltd"/>
    <s v="Win 10 iot (el)"/>
    <s v="Chennai"/>
    <s v="RBP"/>
    <s v="Wholesale"/>
    <s v="Posiflex"/>
    <n v="5"/>
    <n v="0"/>
    <n v="0"/>
  </r>
  <r>
    <s v="PB20INV3247"/>
    <d v="2021-01-18T00:00:00"/>
    <s v="SC1801202131"/>
    <d v="2021-01-18T00:00:00"/>
    <x v="1"/>
    <s v="Chennai"/>
    <s v="Supreme Computers India (P) Ltd"/>
    <s v="Freight charges"/>
    <s v="Chennai"/>
    <s v="RBP"/>
    <s v="Wholesale"/>
    <s v="Others"/>
    <n v="1"/>
    <n v="690"/>
    <n v="690"/>
  </r>
  <r>
    <s v="PB20INV3247"/>
    <d v="2021-01-18T00:00:00"/>
    <s v="SC1801202131"/>
    <d v="2021-01-18T00:00:00"/>
    <x v="1"/>
    <s v="Chennai"/>
    <s v="Supreme Computers India (P) Ltd"/>
    <s v="Pole for monitor_flange type"/>
    <s v="Chennai"/>
    <s v="RBP"/>
    <s v="Wholesale"/>
    <s v="Posiflex Spares"/>
    <n v="20"/>
    <n v="2100"/>
    <n v="42000"/>
  </r>
  <r>
    <s v="PB20INV3247"/>
    <d v="2021-01-18T00:00:00"/>
    <s v="SC1801202131"/>
    <d v="2021-01-18T00:00:00"/>
    <x v="1"/>
    <s v="Chennai"/>
    <s v="Supreme Computers India (P) Ltd"/>
    <s v="Lm-3210-b"/>
    <s v="Chennai"/>
    <s v="RBP"/>
    <s v="Wholesale"/>
    <s v="Posiflex"/>
    <n v="5"/>
    <n v="9350"/>
    <n v="46750"/>
  </r>
  <r>
    <s v="PB20INV3247"/>
    <d v="2021-01-18T00:00:00"/>
    <s v="SC1801202131"/>
    <d v="2021-01-18T00:00:00"/>
    <x v="1"/>
    <s v="Chennai"/>
    <s v="Supreme Computers India (P) Ltd"/>
    <s v="Ps-3316+"/>
    <s v="Chennai"/>
    <s v="RBP"/>
    <s v="Wholesale"/>
    <s v="Posiflex"/>
    <n v="5"/>
    <n v="37500"/>
    <n v="187500"/>
  </r>
  <r>
    <s v="PB20INV3248"/>
    <d v="2021-01-19T00:00:00"/>
    <s v="PO-IN-20-00057"/>
    <d v="2021-01-08T00:00:00"/>
    <x v="22"/>
    <s v="Delhi"/>
    <s v="Shiji (India) Llp"/>
    <s v="Ddr3_ram_sodimm"/>
    <s v="Delhi"/>
    <s v="EndCustomer"/>
    <s v="Retail"/>
    <s v="Posiflex Spares"/>
    <n v="10"/>
    <n v="0"/>
    <n v="0"/>
  </r>
  <r>
    <s v="PB20INV3248"/>
    <d v="2021-01-19T00:00:00"/>
    <s v="PO-IN-20-00057"/>
    <d v="2021-01-08T00:00:00"/>
    <x v="22"/>
    <s v="Delhi"/>
    <s v="Shiji (India) Llp"/>
    <s v="Sa-105z-b"/>
    <s v="Delhi"/>
    <s v="EndCustomer"/>
    <s v="Retail"/>
    <s v="Posiflex"/>
    <n v="10"/>
    <n v="0"/>
    <n v="0"/>
  </r>
  <r>
    <s v="PB20INV3248"/>
    <d v="2021-01-19T00:00:00"/>
    <s v="PO-IN-20-00057"/>
    <d v="2021-01-08T00:00:00"/>
    <x v="22"/>
    <s v="Delhi"/>
    <s v="Shiji (India) Llp"/>
    <s v="Ssd_64gb"/>
    <s v="Delhi"/>
    <s v="EndCustomer"/>
    <s v="Retail"/>
    <s v="Posiflex Spares"/>
    <n v="10"/>
    <n v="0"/>
    <n v="0"/>
  </r>
  <r>
    <s v="PB20INV3248"/>
    <d v="2021-01-19T00:00:00"/>
    <s v="PO-IN-20-00057"/>
    <d v="2021-01-08T00:00:00"/>
    <x v="22"/>
    <s v="Delhi"/>
    <s v="Shiji (India) Llp"/>
    <s v="Win 10 iot (el)"/>
    <s v="Delhi"/>
    <s v="EndCustomer"/>
    <s v="Retail"/>
    <s v="Posiflex"/>
    <n v="10"/>
    <n v="0"/>
    <n v="0"/>
  </r>
  <r>
    <s v="PB20INV3248"/>
    <d v="2021-01-19T00:00:00"/>
    <s v="PO-IN-20-00057"/>
    <d v="2021-01-08T00:00:00"/>
    <x v="23"/>
    <s v="Delhi"/>
    <s v="Shiji (India) Llp"/>
    <s v="Cr-410b(1001)"/>
    <s v="Delhi"/>
    <s v="EndCustomer"/>
    <s v="Retail"/>
    <s v="Rugtek"/>
    <n v="7"/>
    <n v="3500"/>
    <n v="24500"/>
  </r>
  <r>
    <s v="PB20INV3248"/>
    <d v="2021-01-19T00:00:00"/>
    <s v="PO-IN-20-00057"/>
    <d v="2021-01-08T00:00:00"/>
    <x v="22"/>
    <s v="Delhi"/>
    <s v="Shiji (India) Llp"/>
    <s v="Ps-3316+"/>
    <s v="Delhi"/>
    <s v="EndCustomer"/>
    <s v="Retail"/>
    <s v="Posiflex"/>
    <n v="10"/>
    <n v="38500"/>
    <n v="385000"/>
  </r>
  <r>
    <s v="PB20INV3249"/>
    <d v="2021-01-19T00:00:00"/>
    <s v="PO-S/20-21/001946"/>
    <s v="14. January 2021"/>
    <x v="3"/>
    <s v="Mumbai"/>
    <s v="Burger King India Pvt  Ltd.,"/>
    <s v="Printer head_pp8800"/>
    <s v="Mumbai"/>
    <s v="EndCustomer"/>
    <s v="Retail"/>
    <s v="Posiflex Spares"/>
    <n v="1"/>
    <n v="3500"/>
    <n v="3500"/>
  </r>
  <r>
    <s v="PB20INV3250"/>
    <d v="2021-01-19T00:00:00"/>
    <s v="SC1901202132"/>
    <d v="2021-01-19T00:00:00"/>
    <x v="1"/>
    <s v="Chennai"/>
    <s v="Supreme Computers India (P) Ltd"/>
    <s v="Freight charges"/>
    <s v="Chennai"/>
    <s v="RBP"/>
    <s v="Wholesale"/>
    <s v="Others"/>
    <n v="1"/>
    <n v="420"/>
    <n v="420"/>
  </r>
  <r>
    <s v="PB20INV3250"/>
    <d v="2021-01-19T00:00:00"/>
    <s v="SC1901202132"/>
    <d v="2021-01-19T00:00:00"/>
    <x v="2"/>
    <s v="Chennai"/>
    <s v="Supreme Computers India (P) Ltd"/>
    <s v="Rp80buse"/>
    <s v="Chennai"/>
    <s v="RBP"/>
    <s v="Wholesale"/>
    <s v="Rugtek"/>
    <n v="24"/>
    <n v="7000"/>
    <n v="168000"/>
  </r>
  <r>
    <s v="PB20INV3251"/>
    <d v="2021-01-19T00:00:00"/>
    <s v="Email"/>
    <d v="2021-01-07T00:00:00"/>
    <x v="3"/>
    <s v="West Bengal"/>
    <s v="Spencer'S Retail Limited"/>
    <s v="Powersupply 60w_xp series"/>
    <s v="West Bengal"/>
    <s v="EndCustomer"/>
    <s v="Retail"/>
    <s v="Posiflex Spares"/>
    <n v="1"/>
    <n v="2250"/>
    <n v="2250"/>
  </r>
  <r>
    <s v="PB20INV3252"/>
    <d v="2021-01-19T00:00:00"/>
    <s v="Mail"/>
    <s v="16th Jan-2021"/>
    <x v="3"/>
    <s v="West Bengal"/>
    <s v="Spencer'S Retail Limited"/>
    <s v="Cashdrawercable"/>
    <s v="West Bengal"/>
    <s v="EndCustomer"/>
    <s v="Retail"/>
    <s v="Posiflex Spares"/>
    <n v="1"/>
    <n v="150"/>
    <n v="150"/>
  </r>
  <r>
    <s v="PB20INV3253"/>
    <d v="2021-01-19T00:00:00"/>
    <s v="ITPL2021105"/>
    <d v="2021-01-19T00:00:00"/>
    <x v="1"/>
    <s v="Hyderabad"/>
    <s v="Itecsys Technologies Pvt Ltd"/>
    <s v="Ssd_64gb"/>
    <s v="Hyderabad"/>
    <s v="RBP"/>
    <s v="Wholesale"/>
    <s v="Posiflex Spares"/>
    <n v="1"/>
    <n v="0"/>
    <n v="0"/>
  </r>
  <r>
    <s v="PB20INV3253"/>
    <d v="2021-01-19T00:00:00"/>
    <s v="ITPL2021105"/>
    <d v="2021-01-19T00:00:00"/>
    <x v="1"/>
    <s v="Hyderabad"/>
    <s v="Itecsys Technologies Pvt Ltd"/>
    <s v="Freight charges"/>
    <s v="Hyderabad"/>
    <s v="RBP"/>
    <s v="Wholesale"/>
    <s v="Others"/>
    <n v="1"/>
    <n v="100"/>
    <n v="100"/>
  </r>
  <r>
    <s v="PB20INV3253"/>
    <d v="2021-01-19T00:00:00"/>
    <s v="ITPL2021105"/>
    <d v="2021-01-19T00:00:00"/>
    <x v="2"/>
    <s v="Hyderabad"/>
    <s v="Itecsys Technologies Pvt Ltd"/>
    <s v="Cr-410b(1001)"/>
    <s v="Hyderabad"/>
    <s v="RBP"/>
    <s v="Wholesale"/>
    <s v="Rugtek"/>
    <n v="1"/>
    <n v="3100"/>
    <n v="3100"/>
  </r>
  <r>
    <s v="PB20INV3253"/>
    <d v="2021-01-19T00:00:00"/>
    <s v="ITPL2021105"/>
    <d v="2021-01-19T00:00:00"/>
    <x v="1"/>
    <s v="Hyderabad"/>
    <s v="Itecsys Technologies Pvt Ltd"/>
    <s v="Ps-3316+"/>
    <s v="Hyderabad"/>
    <s v="RBP"/>
    <s v="Wholesale"/>
    <s v="Posiflex"/>
    <n v="1"/>
    <n v="35900"/>
    <n v="35900"/>
  </r>
  <r>
    <s v="PB20INV3254"/>
    <d v="2021-01-19T00:00:00"/>
    <s v="DSIIT20210003"/>
    <d v="2021-01-04T00:00:00"/>
    <x v="12"/>
    <s v="Bangalore"/>
    <s v="Decathlon Sports India Private Ltd"/>
    <s v="Service item"/>
    <s v="Bangalore"/>
    <s v="EndCustomer"/>
    <s v="Retail"/>
    <s v="Others"/>
    <n v="1"/>
    <n v="450"/>
    <n v="450"/>
  </r>
  <r>
    <s v="PB20INV3255"/>
    <d v="2021-01-19T00:00:00"/>
    <s v="PIT/PO/2021/0063­1"/>
    <s v="19.01.2021"/>
    <x v="0"/>
    <s v="Bangalore"/>
    <s v="Portwell India Technology Private Limited"/>
    <s v="Service item"/>
    <s v="Bangalore"/>
    <s v="Vendor"/>
    <s v="Wholesale"/>
    <s v="Portwell"/>
    <n v="1"/>
    <n v="44"/>
    <n v="44"/>
  </r>
  <r>
    <s v="PB20INV3255"/>
    <d v="2021-01-19T00:00:00"/>
    <s v="PIT/PO/2021/0063­1"/>
    <s v="19.01.2021"/>
    <x v="0"/>
    <s v="Bangalore"/>
    <s v="Portwell India Technology Private Limited"/>
    <s v="B786h370"/>
    <s v="Bangalore"/>
    <s v="Vendor"/>
    <s v="Wholesale"/>
    <s v="Portwell"/>
    <n v="18"/>
    <n v="96"/>
    <n v="1728"/>
  </r>
  <r>
    <s v="PB20INV3255"/>
    <d v="2021-01-19T00:00:00"/>
    <s v="PIT/PO/2021/0063­1"/>
    <s v="19.01.2021"/>
    <x v="0"/>
    <s v="Bangalore"/>
    <s v="Portwell India Technology Private Limited"/>
    <s v="Aa1-2016"/>
    <s v="Bangalore"/>
    <s v="Vendor"/>
    <s v="Wholesale"/>
    <s v="Portwell"/>
    <n v="15"/>
    <n v="1421"/>
    <n v="21315"/>
  </r>
  <r>
    <s v="PB20INV3255"/>
    <d v="2021-01-19T00:00:00"/>
    <s v="PIT/PO/2021/0063­1"/>
    <s v="19.01.2021"/>
    <x v="0"/>
    <s v="Bangalore"/>
    <s v="Portwell India Technology Private Limited"/>
    <s v="B7390053"/>
    <s v="Bangalore"/>
    <s v="Vendor"/>
    <s v="Wholesale"/>
    <s v="Portwell"/>
    <n v="18"/>
    <n v="3250"/>
    <n v="58500"/>
  </r>
  <r>
    <s v="PB20INV3255"/>
    <d v="2021-01-19T00:00:00"/>
    <s v="PIT/PO/2021/0063­1"/>
    <s v="19.01.2021"/>
    <x v="0"/>
    <s v="Bangalore"/>
    <s v="Portwell India Technology Private Limited"/>
    <s v="Apd-3031"/>
    <s v="Bangalore"/>
    <s v="Vendor"/>
    <s v="Wholesale"/>
    <s v="Portwell"/>
    <n v="21"/>
    <n v="6205"/>
    <n v="130305"/>
  </r>
  <r>
    <s v="PB20INV3255"/>
    <d v="2021-01-19T00:00:00"/>
    <s v="PIT/PO/2021/0063­1"/>
    <s v="19.01.2021"/>
    <x v="0"/>
    <s v="Bangalore"/>
    <s v="Portwell India Technology Private Limited"/>
    <s v="Aa1-3146"/>
    <s v="Bangalore"/>
    <s v="Vendor"/>
    <s v="Wholesale"/>
    <s v="Portwell"/>
    <n v="7"/>
    <n v="9324"/>
    <n v="65268"/>
  </r>
  <r>
    <s v="PB20INV3255"/>
    <d v="2021-01-19T00:00:00"/>
    <s v="PIT/PO/2021/0063­1"/>
    <s v="19.01.2021"/>
    <x v="0"/>
    <s v="Bangalore"/>
    <s v="Portwell India Technology Private Limited"/>
    <s v="Ac1-3025"/>
    <s v="Bangalore"/>
    <s v="Vendor"/>
    <s v="Wholesale"/>
    <s v="Portwell"/>
    <n v="7"/>
    <n v="9413"/>
    <n v="65891"/>
  </r>
  <r>
    <s v="PB20INV3255"/>
    <d v="2021-01-19T00:00:00"/>
    <s v="PIT/PO/2021/0063­1"/>
    <s v="19.01.2021"/>
    <x v="0"/>
    <s v="Bangalore"/>
    <s v="Portwell India Technology Private Limited"/>
    <s v="Ab1-3f64z"/>
    <s v="Bangalore"/>
    <s v="Vendor"/>
    <s v="Wholesale"/>
    <s v="Portwell"/>
    <n v="2"/>
    <n v="14563"/>
    <n v="29126"/>
  </r>
  <r>
    <s v="PB20INV3255"/>
    <d v="2021-01-19T00:00:00"/>
    <s v="PIT/PO/2021/0063­1"/>
    <s v="19.01.2021"/>
    <x v="0"/>
    <s v="Bangalore"/>
    <s v="Portwell India Technology Private Limited"/>
    <s v="Aca-3154"/>
    <s v="Bangalore"/>
    <s v="Vendor"/>
    <s v="Wholesale"/>
    <s v="Portwell"/>
    <n v="11"/>
    <n v="15007"/>
    <n v="165077"/>
  </r>
  <r>
    <s v="PB20INV3255"/>
    <d v="2021-01-19T00:00:00"/>
    <s v="PIT/PO/2021/0063­1"/>
    <s v="19.01.2021"/>
    <x v="0"/>
    <s v="Bangalore"/>
    <s v="Portwell India Technology Private Limited"/>
    <s v="Ruby-d714vg2ar q77"/>
    <s v="Bangalore"/>
    <s v="Vendor"/>
    <s v="Wholesale"/>
    <s v="Portwell"/>
    <n v="1"/>
    <n v="16161"/>
    <n v="16161"/>
  </r>
  <r>
    <s v="PB20INV3255"/>
    <d v="2021-01-19T00:00:00"/>
    <s v="PIT/PO/2021/0063­1"/>
    <s v="19.01.2021"/>
    <x v="0"/>
    <s v="Bangalore"/>
    <s v="Portwell India Technology Private Limited"/>
    <s v="Ab1-3b15"/>
    <s v="Bangalore"/>
    <s v="Vendor"/>
    <s v="Wholesale"/>
    <s v="Portwell"/>
    <n v="11"/>
    <n v="18381"/>
    <n v="202191"/>
  </r>
  <r>
    <s v="PB20INV3255"/>
    <d v="2021-01-19T00:00:00"/>
    <s v="PIT/PO/2021/0063­1"/>
    <s v="19.01.2021"/>
    <x v="0"/>
    <s v="Bangalore"/>
    <s v="Portwell India Technology Private Limited"/>
    <s v="Ab1-3j29"/>
    <s v="Bangalore"/>
    <s v="Vendor"/>
    <s v="Wholesale"/>
    <s v="Portwell"/>
    <n v="1"/>
    <n v="22200"/>
    <n v="22200"/>
  </r>
  <r>
    <s v="PB20INV3255"/>
    <d v="2021-01-19T00:00:00"/>
    <s v="PIT/PO/2021/0063­1"/>
    <s v="19.01.2021"/>
    <x v="0"/>
    <s v="Bangalore"/>
    <s v="Portwell India Technology Private Limited"/>
    <s v="Ab1-3955"/>
    <s v="Bangalore"/>
    <s v="Vendor"/>
    <s v="Wholesale"/>
    <s v="Portwell"/>
    <n v="7"/>
    <n v="24686"/>
    <n v="172802"/>
  </r>
  <r>
    <s v="PB20INV3256"/>
    <d v="2021-01-19T00:00:00"/>
    <s v="QSPL/PO/2021/0511-1"/>
    <d v="2021-01-19T00:00:00"/>
    <x v="0"/>
    <s v="Bangalore"/>
    <s v="Quinta Systems Pvt. Ltd"/>
    <s v="T5921"/>
    <s v="Bangalore"/>
    <s v="Vendor"/>
    <s v="Wholesale"/>
    <s v="Sunmi"/>
    <n v="23"/>
    <n v="15040"/>
    <n v="345920"/>
  </r>
  <r>
    <s v="PB20INV3257"/>
    <d v="2021-01-19T00:00:00"/>
    <s v="PO/000153/0121"/>
    <d v="2021-01-12T00:00:00"/>
    <x v="4"/>
    <s v="Mumbai"/>
    <s v="Hardcastle Restaurants Pvt. Ltd"/>
    <s v="Kds casing_tx-2000"/>
    <s v="Mumbai"/>
    <s v="EndCustomer"/>
    <s v="Retail"/>
    <s v="Posiflex Spares"/>
    <n v="1"/>
    <n v="0"/>
    <n v="0"/>
  </r>
  <r>
    <s v="PB20INV3257"/>
    <d v="2021-01-19T00:00:00"/>
    <s v="PO/000153/0121"/>
    <d v="2021-01-12T00:00:00"/>
    <x v="4"/>
    <s v="Mumbai"/>
    <s v="Hardcastle Restaurants Pvt. Ltd"/>
    <s v="Win 10 iot (el)"/>
    <s v="Mumbai"/>
    <s v="EndCustomer"/>
    <s v="Retail"/>
    <s v="Posiflex"/>
    <n v="1"/>
    <n v="3286"/>
    <n v="3286"/>
  </r>
  <r>
    <s v="PB20INV3257"/>
    <d v="2021-01-19T00:00:00"/>
    <s v="PO/000153/0121"/>
    <d v="2021-01-12T00:00:00"/>
    <x v="4"/>
    <s v="Mumbai"/>
    <s v="Hardcastle Restaurants Pvt. Ltd"/>
    <s v="Tx-2100"/>
    <s v="Mumbai"/>
    <s v="EndCustomer"/>
    <s v="Retail"/>
    <s v="Posiflex"/>
    <n v="1"/>
    <n v="25300"/>
    <n v="25300"/>
  </r>
  <r>
    <s v="PB20INV3258"/>
    <d v="2021-01-19T00:00:00"/>
    <s v="0119-02/2021"/>
    <d v="2021-01-19T00:00:00"/>
    <x v="1"/>
    <s v="Mumbai"/>
    <s v="Apex Enterprises"/>
    <s v="Freight charges"/>
    <s v="Mumbai"/>
    <s v="EndCustomer"/>
    <s v="Retail"/>
    <s v="Others"/>
    <n v="1"/>
    <n v="100"/>
    <n v="100"/>
  </r>
  <r>
    <s v="PB20INV3258"/>
    <d v="2021-01-19T00:00:00"/>
    <s v="0119-02/2021"/>
    <d v="2021-01-19T00:00:00"/>
    <x v="11"/>
    <s v="Mumbai"/>
    <s v="Apex Enterprises"/>
    <s v="1300g-2usb-i"/>
    <s v="Mumbai"/>
    <s v="EndCustomer"/>
    <s v="Retail"/>
    <s v="Honeywell"/>
    <n v="2"/>
    <n v="3800"/>
    <n v="7600"/>
  </r>
  <r>
    <s v="PB20INV3259"/>
    <d v="2021-01-19T00:00:00"/>
    <s v="MHMU2021PO00077"/>
    <d v="2021-01-19T00:00:00"/>
    <x v="1"/>
    <s v="Mumbai"/>
    <s v="Aashitech"/>
    <s v="Ddr3_ram_sodimm"/>
    <s v="Mumbai"/>
    <s v="RBP"/>
    <s v="Wholesale"/>
    <s v="Posiflex Spares"/>
    <n v="3"/>
    <n v="0"/>
    <n v="0"/>
  </r>
  <r>
    <s v="PB20INV3259"/>
    <d v="2021-01-19T00:00:00"/>
    <s v="MHMU2021PO00077"/>
    <d v="2021-01-19T00:00:00"/>
    <x v="1"/>
    <s v="Mumbai"/>
    <s v="Aashitech"/>
    <s v="Ssd_128gb"/>
    <s v="Mumbai"/>
    <s v="RBP"/>
    <s v="Wholesale"/>
    <s v="Posiflex Spares"/>
    <n v="3"/>
    <n v="0"/>
    <n v="0"/>
  </r>
  <r>
    <s v="PB20INV3259"/>
    <d v="2021-01-19T00:00:00"/>
    <s v="MHMU2021PO00077"/>
    <d v="2021-01-19T00:00:00"/>
    <x v="1"/>
    <s v="Mumbai"/>
    <s v="Aashitech"/>
    <s v="Freight charges"/>
    <s v="Mumbai"/>
    <s v="RBP"/>
    <s v="Wholesale"/>
    <s v="Others"/>
    <n v="1"/>
    <n v="644"/>
    <n v="644"/>
  </r>
  <r>
    <s v="PB20INV3259"/>
    <d v="2021-01-19T00:00:00"/>
    <s v="MHMU2021PO00077"/>
    <d v="2021-01-19T00:00:00"/>
    <x v="1"/>
    <s v="Mumbai"/>
    <s v="Aashitech"/>
    <s v="Xt-4015"/>
    <s v="Mumbai"/>
    <s v="RBP"/>
    <s v="Wholesale"/>
    <s v="Posiflex"/>
    <n v="3"/>
    <n v="53700"/>
    <n v="161100"/>
  </r>
  <r>
    <s v="PB20INV3260"/>
    <d v="2021-01-19T00:00:00"/>
    <s v="Quote#2021_01_11 &amp; Email"/>
    <s v="15-01-2021 &amp; 19-01-2021"/>
    <x v="3"/>
    <s v="Mumbai"/>
    <s v="Reliance Retail Limited"/>
    <s v="Printer head_pp8800"/>
    <s v="Mumbai"/>
    <s v="EndCustomer"/>
    <s v="Retail"/>
    <s v="Posiflex Spares"/>
    <n v="1"/>
    <n v="2017"/>
    <n v="2017"/>
  </r>
  <r>
    <s v="PB20INV3261"/>
    <d v="2021-01-19T00:00:00"/>
    <s v="MHMU2021PO00076"/>
    <d v="2021-01-19T00:00:00"/>
    <x v="1"/>
    <s v="Mumbai"/>
    <s v="Aashitech"/>
    <s v="Ddr3_ram_sodimm"/>
    <s v="Mumbai"/>
    <s v="RBP"/>
    <s v="Wholesale"/>
    <s v="Posiflex Spares"/>
    <n v="5"/>
    <n v="0"/>
    <n v="0"/>
  </r>
  <r>
    <s v="PB20INV3261"/>
    <d v="2021-01-19T00:00:00"/>
    <s v="MHMU2021PO00076"/>
    <d v="2021-01-19T00:00:00"/>
    <x v="1"/>
    <s v="Mumbai"/>
    <s v="Aashitech"/>
    <s v="Ssd_128gb"/>
    <s v="Mumbai"/>
    <s v="RBP"/>
    <s v="Wholesale"/>
    <s v="Posiflex Spares"/>
    <n v="5"/>
    <n v="0"/>
    <n v="0"/>
  </r>
  <r>
    <s v="PB20INV3261"/>
    <d v="2021-01-19T00:00:00"/>
    <s v="MHMU2021PO00076"/>
    <d v="2021-01-19T00:00:00"/>
    <x v="1"/>
    <s v="Mumbai"/>
    <s v="Aashitech"/>
    <s v="Freight charges"/>
    <s v="Mumbai"/>
    <s v="RBP"/>
    <s v="Wholesale"/>
    <s v="Others"/>
    <n v="1"/>
    <n v="11000"/>
    <n v="11000"/>
  </r>
  <r>
    <s v="PB20INV3261"/>
    <d v="2021-01-19T00:00:00"/>
    <s v="MHMU2021PO00076"/>
    <d v="2021-01-19T00:00:00"/>
    <x v="1"/>
    <s v="Mumbai"/>
    <s v="Aashitech"/>
    <s v="Xt-4015"/>
    <s v="Mumbai"/>
    <s v="RBP"/>
    <s v="Wholesale"/>
    <s v="Posiflex"/>
    <n v="5"/>
    <n v="53700"/>
    <n v="268500"/>
  </r>
  <r>
    <s v="PB20INV3262"/>
    <d v="2021-01-19T00:00:00"/>
    <s v="ITPL2021107"/>
    <d v="2021-01-19T00:00:00"/>
    <x v="1"/>
    <s v="Hyderabad"/>
    <s v="Itecsys Technologies Pvt Ltd"/>
    <s v="Pp8800u-b"/>
    <s v="Hyderabad"/>
    <s v="RBP"/>
    <s v="Wholesale"/>
    <s v="Posiflex"/>
    <n v="4"/>
    <n v="0"/>
    <n v="0"/>
  </r>
  <r>
    <s v="PB20INV3262"/>
    <d v="2021-01-19T00:00:00"/>
    <s v="ITPL2021107"/>
    <d v="2021-01-19T00:00:00"/>
    <x v="1"/>
    <s v="Hyderabad"/>
    <s v="Itecsys Technologies Pvt Ltd"/>
    <s v="Ssd_64gb"/>
    <s v="Hyderabad"/>
    <s v="RBP"/>
    <s v="Wholesale"/>
    <s v="Posiflex Spares"/>
    <n v="4"/>
    <n v="0"/>
    <n v="0"/>
  </r>
  <r>
    <s v="PB20INV3262"/>
    <d v="2021-01-19T00:00:00"/>
    <s v="ITPL2021107"/>
    <d v="2021-01-19T00:00:00"/>
    <x v="1"/>
    <s v="Hyderabad"/>
    <s v="Itecsys Technologies Pvt Ltd"/>
    <s v="Zeb-vs16hd led"/>
    <s v="Hyderabad"/>
    <s v="RBP"/>
    <s v="Wholesale"/>
    <s v="Posiflex"/>
    <n v="4"/>
    <n v="0"/>
    <n v="0"/>
  </r>
  <r>
    <s v="PB20INV3262"/>
    <d v="2021-01-19T00:00:00"/>
    <s v="ITPL2021107"/>
    <d v="2021-01-19T00:00:00"/>
    <x v="1"/>
    <s v="Hyderabad"/>
    <s v="Itecsys Technologies Pvt Ltd"/>
    <s v="Freight charges"/>
    <s v="Hyderabad"/>
    <s v="RBP"/>
    <s v="Wholesale"/>
    <s v="Others"/>
    <n v="1"/>
    <n v="564"/>
    <n v="564"/>
  </r>
  <r>
    <s v="PB20INV3262"/>
    <d v="2021-01-19T00:00:00"/>
    <s v="ITPL2021107"/>
    <d v="2021-01-19T00:00:00"/>
    <x v="1"/>
    <s v="Hyderabad"/>
    <s v="Itecsys Technologies Pvt Ltd"/>
    <s v="Win 10 iot (el)"/>
    <s v="Hyderabad"/>
    <s v="RBP"/>
    <s v="Wholesale"/>
    <s v="Posiflex"/>
    <n v="4"/>
    <n v="3500"/>
    <n v="14000"/>
  </r>
  <r>
    <s v="PB20INV3262"/>
    <d v="2021-01-19T00:00:00"/>
    <s v="ITPL2021107"/>
    <d v="2021-01-19T00:00:00"/>
    <x v="1"/>
    <s v="Hyderabad"/>
    <s v="Itecsys Technologies Pvt Ltd"/>
    <s v="Warranty_charges"/>
    <s v="Hyderabad"/>
    <s v="RBP"/>
    <s v="Wholesale"/>
    <s v="Others"/>
    <n v="4"/>
    <n v="5000"/>
    <n v="20000"/>
  </r>
  <r>
    <s v="PB20INV3262"/>
    <d v="2021-01-19T00:00:00"/>
    <s v="ITPL2021107"/>
    <d v="2021-01-19T00:00:00"/>
    <x v="1"/>
    <s v="Hyderabad"/>
    <s v="Itecsys Technologies Pvt Ltd"/>
    <s v="Tx-5000"/>
    <s v="Hyderabad"/>
    <s v="RBP"/>
    <s v="Wholesale"/>
    <s v="Posiflex"/>
    <n v="4"/>
    <n v="47895"/>
    <n v="191580"/>
  </r>
  <r>
    <s v="PB20INV3263"/>
    <d v="2021-01-19T00:00:00"/>
    <s v="ITPL2021106"/>
    <d v="2021-01-19T00:00:00"/>
    <x v="1"/>
    <s v="Hyderabad"/>
    <s v="Itecsys Technologies Pvt Ltd"/>
    <s v="Pp8800u-b"/>
    <s v="Hyderabad"/>
    <s v="RBP"/>
    <s v="Wholesale"/>
    <s v="Posiflex"/>
    <n v="12"/>
    <n v="0"/>
    <n v="0"/>
  </r>
  <r>
    <s v="PB20INV3263"/>
    <d v="2021-01-19T00:00:00"/>
    <s v="ITPL2021106"/>
    <d v="2021-01-19T00:00:00"/>
    <x v="1"/>
    <s v="Hyderabad"/>
    <s v="Itecsys Technologies Pvt Ltd"/>
    <s v="Ssd_64gb"/>
    <s v="Hyderabad"/>
    <s v="RBP"/>
    <s v="Wholesale"/>
    <s v="Posiflex Spares"/>
    <n v="12"/>
    <n v="0"/>
    <n v="0"/>
  </r>
  <r>
    <s v="PB20INV3263"/>
    <d v="2021-01-19T00:00:00"/>
    <s v="ITPL2021106"/>
    <d v="2021-01-19T00:00:00"/>
    <x v="1"/>
    <s v="Hyderabad"/>
    <s v="Itecsys Technologies Pvt Ltd"/>
    <s v="Win 10 iot (el)"/>
    <s v="Hyderabad"/>
    <s v="RBP"/>
    <s v="Wholesale"/>
    <s v="Posiflex"/>
    <n v="12"/>
    <n v="0"/>
    <n v="0"/>
  </r>
  <r>
    <s v="PB20INV3263"/>
    <d v="2021-01-19T00:00:00"/>
    <s v="ITPL2021106"/>
    <d v="2021-01-19T00:00:00"/>
    <x v="1"/>
    <s v="Hyderabad"/>
    <s v="Itecsys Technologies Pvt Ltd"/>
    <s v="Freight charges"/>
    <s v="Hyderabad"/>
    <s v="RBP"/>
    <s v="Wholesale"/>
    <s v="Others"/>
    <n v="1"/>
    <n v="1500"/>
    <n v="1500"/>
  </r>
  <r>
    <s v="PB20INV3263"/>
    <d v="2021-01-19T00:00:00"/>
    <s v="ITPL2021106"/>
    <d v="2021-01-19T00:00:00"/>
    <x v="1"/>
    <s v="Hyderabad"/>
    <s v="Itecsys Technologies Pvt Ltd"/>
    <s v="Ps-3316+"/>
    <s v="Hyderabad"/>
    <s v="RBP"/>
    <s v="Wholesale"/>
    <s v="Posiflex"/>
    <n v="12"/>
    <n v="49987"/>
    <n v="599844"/>
  </r>
  <r>
    <s v="PB20INV3264"/>
    <d v="2021-01-19T00:00:00"/>
    <s v="TSPL/PUR/20-21/253"/>
    <d v="2021-01-13T00:00:00"/>
    <x v="3"/>
    <s v="Mumbai"/>
    <s v="Turbonet Systems Private Limited"/>
    <s v="Powercable_3pin"/>
    <s v="Mumbai"/>
    <s v="RBP"/>
    <s v="Wholesale"/>
    <s v="Posiflex Spares"/>
    <n v="1"/>
    <n v="150"/>
    <n v="150"/>
  </r>
  <r>
    <s v="PB20INV3264"/>
    <d v="2021-01-19T00:00:00"/>
    <s v="TSPL/PUR/20-21/253"/>
    <d v="2021-01-13T00:00:00"/>
    <x v="3"/>
    <s v="Mumbai"/>
    <s v="Turbonet Systems Private Limited"/>
    <s v="Powersupply 60w_xp series"/>
    <s v="Mumbai"/>
    <s v="RBP"/>
    <s v="Wholesale"/>
    <s v="Posiflex Spares"/>
    <n v="1"/>
    <n v="1697"/>
    <n v="1697"/>
  </r>
  <r>
    <s v="PB20INV3265"/>
    <d v="2021-01-19T00:00:00"/>
    <s v="001744/Jan-21"/>
    <d v="2021-01-08T00:00:00"/>
    <x v="1"/>
    <s v="Gujarat"/>
    <s v="Aegis Infoware Private Limited"/>
    <s v="Warranty_charges"/>
    <s v="Gujarat"/>
    <s v="RBP"/>
    <s v="Wholesale"/>
    <s v="Others"/>
    <n v="4"/>
    <n v="750"/>
    <n v="3000"/>
  </r>
  <r>
    <s v="PB20INV3266"/>
    <d v="2021-01-19T00:00:00"/>
    <s v="001829/Jan-21"/>
    <d v="2021-01-19T00:00:00"/>
    <x v="1"/>
    <s v="Gujarat"/>
    <s v="Aegis Infoware Private Limited"/>
    <s v="Warranty_charges"/>
    <s v="Gujarat"/>
    <s v="RBP"/>
    <s v="Wholesale"/>
    <s v="Others"/>
    <n v="4"/>
    <n v="250"/>
    <n v="1000"/>
  </r>
  <r>
    <s v="PB20INV3267"/>
    <d v="2021-01-20T00:00:00"/>
    <s v="MHMU2021PO00078"/>
    <d v="2021-01-19T00:00:00"/>
    <x v="1"/>
    <s v="Mumbai"/>
    <s v="Aashitech"/>
    <s v="Ddr3_ram_sodimm"/>
    <s v="Mumbai"/>
    <s v="RBP"/>
    <s v="Wholesale"/>
    <s v="Posiflex Spares"/>
    <n v="15"/>
    <n v="0"/>
    <n v="0"/>
  </r>
  <r>
    <s v="PB20INV3267"/>
    <d v="2021-01-20T00:00:00"/>
    <s v="MHMU2021PO00078"/>
    <d v="2021-01-19T00:00:00"/>
    <x v="1"/>
    <s v="Mumbai"/>
    <s v="Aashitech"/>
    <s v="Ssd_128gb"/>
    <s v="Mumbai"/>
    <s v="RBP"/>
    <s v="Wholesale"/>
    <s v="Posiflex Spares"/>
    <n v="15"/>
    <n v="0"/>
    <n v="0"/>
  </r>
  <r>
    <s v="PB20INV3267"/>
    <d v="2021-01-20T00:00:00"/>
    <s v="MHMU2021PO00078"/>
    <d v="2021-01-19T00:00:00"/>
    <x v="1"/>
    <s v="Mumbai"/>
    <s v="Aashitech"/>
    <s v="Sa-105z-b"/>
    <s v="Mumbai"/>
    <s v="RBP"/>
    <s v="Wholesale"/>
    <s v="Posiflex"/>
    <n v="20"/>
    <n v="2250"/>
    <n v="45000"/>
  </r>
  <r>
    <s v="PB20INV3267"/>
    <d v="2021-01-20T00:00:00"/>
    <s v="MHMU2021PO00078"/>
    <d v="2021-01-19T00:00:00"/>
    <x v="1"/>
    <s v="Mumbai"/>
    <s v="Aashitech"/>
    <s v="Freight charges"/>
    <s v="Mumbai"/>
    <s v="RBP"/>
    <s v="Wholesale"/>
    <s v="Others"/>
    <n v="1"/>
    <n v="3200"/>
    <n v="3200"/>
  </r>
  <r>
    <s v="PB20INV3267"/>
    <d v="2021-01-20T00:00:00"/>
    <s v="MHMU2021PO00078"/>
    <d v="2021-01-19T00:00:00"/>
    <x v="1"/>
    <s v="Mumbai"/>
    <s v="Aashitech"/>
    <s v="Lm-3210-b"/>
    <s v="Mumbai"/>
    <s v="RBP"/>
    <s v="Wholesale"/>
    <s v="Posiflex"/>
    <n v="5"/>
    <n v="9350"/>
    <n v="46750"/>
  </r>
  <r>
    <s v="PB20INV3267"/>
    <d v="2021-01-20T00:00:00"/>
    <s v="MHMU2021PO00078"/>
    <d v="2021-01-19T00:00:00"/>
    <x v="1"/>
    <s v="Mumbai"/>
    <s v="Aashitech"/>
    <s v="Xt-4015"/>
    <s v="Mumbai"/>
    <s v="RBP"/>
    <s v="Wholesale"/>
    <s v="Posiflex"/>
    <n v="15"/>
    <n v="53700"/>
    <n v="805500"/>
  </r>
  <r>
    <s v="PB20INV3268"/>
    <d v="2021-01-20T00:00:00"/>
    <s v="Mail Confirmation"/>
    <d v="2021-01-08T00:00:00"/>
    <x v="13"/>
    <s v="Delhi"/>
    <s v="Inspired Technologies Pvt Ltd"/>
    <s v="Powersupply_40w"/>
    <s v="Delhi"/>
    <s v="NVAR"/>
    <s v="Wholesale"/>
    <s v="Posiflex Spares"/>
    <n v="2"/>
    <n v="1100"/>
    <n v="2200"/>
  </r>
  <r>
    <s v="PB20INV3268"/>
    <d v="2021-01-20T00:00:00"/>
    <s v="Mail Confirmation"/>
    <d v="2021-01-08T00:00:00"/>
    <x v="13"/>
    <s v="Delhi"/>
    <s v="Inspired Technologies Pvt Ltd"/>
    <s v="Powersupply130w/xt-4015"/>
    <s v="Delhi"/>
    <s v="NVAR"/>
    <s v="Wholesale"/>
    <s v="Posiflex Spares"/>
    <n v="1"/>
    <n v="4700"/>
    <n v="4700"/>
  </r>
  <r>
    <s v="PB20INV3269"/>
    <d v="2021-01-20T00:00:00"/>
    <s v="QSPL/PO/2021/0514-2"/>
    <d v="2021-01-20T00:00:00"/>
    <x v="0"/>
    <s v="Bangalore"/>
    <s v="Quinta Systems Pvt. Ltd"/>
    <s v="Rp80buse"/>
    <s v="Bangalore"/>
    <s v="Vendor"/>
    <s v="Wholesale"/>
    <s v="Rugtek"/>
    <n v="5"/>
    <n v="7975"/>
    <n v="39875"/>
  </r>
  <r>
    <s v="PB20INV3270"/>
    <d v="2021-01-20T00:00:00"/>
    <s v="TSPL/PUR/20-21/176"/>
    <d v="2020-11-18T00:00:00"/>
    <x v="3"/>
    <s v="Mumbai"/>
    <s v="Turbonet Systems Private Limited"/>
    <s v="Billweightassembly_cr4000"/>
    <s v="Mumbai"/>
    <s v="RBP"/>
    <s v="Wholesale"/>
    <s v="Posiflex Spares"/>
    <n v="200"/>
    <n v="90"/>
    <n v="18000"/>
  </r>
  <r>
    <s v="PB20INV3271"/>
    <d v="2021-01-20T00:00:00"/>
    <s v="QSPL/PO/2021/0512­1"/>
    <s v="20­01­2021"/>
    <x v="0"/>
    <s v="Bangalore"/>
    <s v="Quinta Systems Pvt. Ltd"/>
    <s v="1472g1d-2usb-5-i"/>
    <s v="Bangalore"/>
    <s v="Vendor"/>
    <s v="Wholesale"/>
    <s v="Honeywell"/>
    <n v="4"/>
    <n v="8715"/>
    <n v="34860"/>
  </r>
  <r>
    <s v="PB20INV3272"/>
    <d v="2021-01-20T00:00:00"/>
    <n v="3020008681"/>
    <d v="2020-12-30T00:00:00"/>
    <x v="6"/>
    <s v="Bangalore"/>
    <s v="Life Style International Pvt Ltd"/>
    <s v="1250g-2usb-i"/>
    <s v="Bangalore"/>
    <s v="EndCustomer"/>
    <s v="Retail"/>
    <s v="Metrologic"/>
    <n v="3"/>
    <n v="0"/>
    <n v="0"/>
  </r>
  <r>
    <s v="PB20INV3272"/>
    <d v="2021-01-20T00:00:00"/>
    <n v="3020008681"/>
    <d v="2020-12-30T00:00:00"/>
    <x v="7"/>
    <s v="Bangalore"/>
    <s v="Life Style International Pvt Ltd"/>
    <s v="Cr-410b(1001)"/>
    <s v="Bangalore"/>
    <s v="EndCustomer"/>
    <s v="Retail"/>
    <s v="Rugtek"/>
    <n v="3"/>
    <n v="0"/>
    <n v="0"/>
  </r>
  <r>
    <s v="PB20INV3272"/>
    <d v="2021-01-20T00:00:00"/>
    <n v="3020008681"/>
    <d v="2020-12-30T00:00:00"/>
    <x v="8"/>
    <s v="Bangalore"/>
    <s v="Life Style International Pvt Ltd"/>
    <s v="Keyboard_tvs gold"/>
    <s v="Bangalore"/>
    <s v="EndCustomer"/>
    <s v="Retail"/>
    <s v="Posiflex"/>
    <n v="3"/>
    <n v="0"/>
    <n v="0"/>
  </r>
  <r>
    <s v="PB20INV3272"/>
    <d v="2021-01-20T00:00:00"/>
    <n v="3020008681"/>
    <d v="2020-12-30T00:00:00"/>
    <x v="8"/>
    <s v="Bangalore"/>
    <s v="Life Style International Pvt Ltd"/>
    <s v="Long pole_pd-350 series"/>
    <s v="Bangalore"/>
    <s v="EndCustomer"/>
    <s v="Retail"/>
    <s v="Posiflex Spares"/>
    <n v="3"/>
    <n v="0"/>
    <n v="0"/>
  </r>
  <r>
    <s v="PB20INV3272"/>
    <d v="2021-01-20T00:00:00"/>
    <n v="3020008681"/>
    <d v="2020-12-30T00:00:00"/>
    <x v="8"/>
    <s v="Bangalore"/>
    <s v="Life Style International Pvt Ltd"/>
    <s v="Mouse_logitech"/>
    <s v="Bangalore"/>
    <s v="EndCustomer"/>
    <s v="Retail"/>
    <s v="Posiflex"/>
    <n v="3"/>
    <n v="0"/>
    <n v="0"/>
  </r>
  <r>
    <s v="PB20INV3272"/>
    <d v="2021-01-20T00:00:00"/>
    <n v="3020008681"/>
    <d v="2020-12-30T00:00:00"/>
    <x v="8"/>
    <s v="Bangalore"/>
    <s v="Life Style International Pvt Ltd"/>
    <s v="Pd-350ue-b"/>
    <s v="Bangalore"/>
    <s v="EndCustomer"/>
    <s v="Retail"/>
    <s v="Posiflex"/>
    <n v="3"/>
    <n v="0"/>
    <n v="0"/>
  </r>
  <r>
    <s v="PB20INV3272"/>
    <d v="2021-01-20T00:00:00"/>
    <n v="3020008681"/>
    <d v="2020-12-30T00:00:00"/>
    <x v="8"/>
    <s v="Bangalore"/>
    <s v="Life Style International Pvt Ltd"/>
    <s v="Pp8800u-b"/>
    <s v="Bangalore"/>
    <s v="EndCustomer"/>
    <s v="Retail"/>
    <s v="Posiflex"/>
    <n v="3"/>
    <n v="0"/>
    <n v="0"/>
  </r>
  <r>
    <s v="PB20INV3272"/>
    <d v="2021-01-20T00:00:00"/>
    <n v="3020008681"/>
    <d v="2020-12-30T00:00:00"/>
    <x v="8"/>
    <s v="Bangalore"/>
    <s v="Life Style International Pvt Ltd"/>
    <s v="Ssd_64gb"/>
    <s v="Bangalore"/>
    <s v="EndCustomer"/>
    <s v="Retail"/>
    <s v="Posiflex Spares"/>
    <n v="3"/>
    <n v="0"/>
    <n v="0"/>
  </r>
  <r>
    <s v="PB20INV3272"/>
    <d v="2021-01-20T00:00:00"/>
    <n v="3020008681"/>
    <d v="2020-12-30T00:00:00"/>
    <x v="8"/>
    <s v="Bangalore"/>
    <s v="Life Style International Pvt Ltd"/>
    <s v="Win 10 iot (el)"/>
    <s v="Bangalore"/>
    <s v="EndCustomer"/>
    <s v="Retail"/>
    <s v="Posiflex"/>
    <n v="3"/>
    <n v="0"/>
    <n v="0"/>
  </r>
  <r>
    <s v="PB20INV3272"/>
    <d v="2021-01-20T00:00:00"/>
    <n v="3020008681"/>
    <d v="2020-12-30T00:00:00"/>
    <x v="8"/>
    <s v="Bangalore"/>
    <s v="Life Style International Pvt Ltd"/>
    <s v="Zeb-vs16hd led"/>
    <s v="Bangalore"/>
    <s v="EndCustomer"/>
    <s v="Retail"/>
    <s v="Posiflex"/>
    <n v="3"/>
    <n v="0"/>
    <n v="0"/>
  </r>
  <r>
    <s v="PB20INV3272"/>
    <d v="2021-01-20T00:00:00"/>
    <n v="3020008681"/>
    <d v="2020-12-30T00:00:00"/>
    <x v="8"/>
    <s v="Bangalore"/>
    <s v="Life Style International Pvt Ltd"/>
    <s v="Tx-5000"/>
    <s v="Bangalore"/>
    <s v="EndCustomer"/>
    <s v="Retail"/>
    <s v="Posiflex"/>
    <n v="3"/>
    <n v="52000"/>
    <n v="156000"/>
  </r>
  <r>
    <s v="PB20INV3273"/>
    <d v="2021-01-20T00:00:00"/>
    <s v="ITPL2021108"/>
    <d v="2021-01-20T00:00:00"/>
    <x v="1"/>
    <s v="Hyderabad"/>
    <s v="Itecsys Technologies Pvt Ltd"/>
    <s v="Freight charges"/>
    <s v="Hyderabad"/>
    <s v="RBP"/>
    <s v="Wholesale"/>
    <s v="Others"/>
    <n v="1"/>
    <n v="431"/>
    <n v="431"/>
  </r>
  <r>
    <s v="PB20INV3273"/>
    <d v="2021-01-20T00:00:00"/>
    <s v="ITPL2021108"/>
    <d v="2021-01-20T00:00:00"/>
    <x v="1"/>
    <s v="Hyderabad"/>
    <s v="Itecsys Technologies Pvt Ltd"/>
    <s v="Win 10 iot (vl)"/>
    <s v="Hyderabad"/>
    <s v="RBP"/>
    <s v="Wholesale"/>
    <s v="Posiflex"/>
    <n v="3"/>
    <n v="5250"/>
    <n v="15750"/>
  </r>
  <r>
    <s v="PB20INV3273"/>
    <d v="2021-01-20T00:00:00"/>
    <s v="ITPL2021108"/>
    <d v="2021-01-20T00:00:00"/>
    <x v="1"/>
    <s v="Hyderabad"/>
    <s v="Itecsys Technologies Pvt Ltd"/>
    <s v="Xt-4015"/>
    <s v="Hyderabad"/>
    <s v="RBP"/>
    <s v="Wholesale"/>
    <s v="Posiflex"/>
    <n v="3"/>
    <n v="52250"/>
    <n v="156750"/>
  </r>
  <r>
    <s v="PB20INV3274"/>
    <d v="2021-01-20T00:00:00"/>
    <n v="3020008681"/>
    <d v="2020-12-30T00:00:00"/>
    <x v="6"/>
    <s v="Bangalore"/>
    <s v="Life Style International Pvt Ltd"/>
    <s v="1250g-2usb-i"/>
    <s v="Bangalore"/>
    <s v="EndCustomer"/>
    <s v="Retail"/>
    <s v="Metrologic"/>
    <n v="1"/>
    <n v="0"/>
    <n v="0"/>
  </r>
  <r>
    <s v="PB20INV3274"/>
    <d v="2021-01-20T00:00:00"/>
    <n v="3020008681"/>
    <d v="2020-12-30T00:00:00"/>
    <x v="7"/>
    <s v="Bangalore"/>
    <s v="Life Style International Pvt Ltd"/>
    <s v="Cr-410b(1001)"/>
    <s v="Bangalore"/>
    <s v="EndCustomer"/>
    <s v="Retail"/>
    <s v="Rugtek"/>
    <n v="1"/>
    <n v="0"/>
    <n v="0"/>
  </r>
  <r>
    <s v="PB20INV3274"/>
    <d v="2021-01-20T00:00:00"/>
    <n v="3020008681"/>
    <d v="2020-12-30T00:00:00"/>
    <x v="8"/>
    <s v="Bangalore"/>
    <s v="Life Style International Pvt Ltd"/>
    <s v="Keyboard_tvs gold"/>
    <s v="Bangalore"/>
    <s v="EndCustomer"/>
    <s v="Retail"/>
    <s v="Posiflex"/>
    <n v="1"/>
    <n v="0"/>
    <n v="0"/>
  </r>
  <r>
    <s v="PB20INV3274"/>
    <d v="2021-01-20T00:00:00"/>
    <n v="3020008681"/>
    <d v="2020-12-30T00:00:00"/>
    <x v="8"/>
    <s v="Bangalore"/>
    <s v="Life Style International Pvt Ltd"/>
    <s v="Long pole_pd-350 series"/>
    <s v="Bangalore"/>
    <s v="EndCustomer"/>
    <s v="Retail"/>
    <s v="Posiflex Spares"/>
    <n v="1"/>
    <n v="0"/>
    <n v="0"/>
  </r>
  <r>
    <s v="PB20INV3274"/>
    <d v="2021-01-20T00:00:00"/>
    <n v="3020008681"/>
    <d v="2020-12-30T00:00:00"/>
    <x v="8"/>
    <s v="Bangalore"/>
    <s v="Life Style International Pvt Ltd"/>
    <s v="Mouse_logitech"/>
    <s v="Bangalore"/>
    <s v="EndCustomer"/>
    <s v="Retail"/>
    <s v="Posiflex"/>
    <n v="1"/>
    <n v="0"/>
    <n v="0"/>
  </r>
  <r>
    <s v="PB20INV3274"/>
    <d v="2021-01-20T00:00:00"/>
    <n v="3020008681"/>
    <d v="2020-12-30T00:00:00"/>
    <x v="8"/>
    <s v="Bangalore"/>
    <s v="Life Style International Pvt Ltd"/>
    <s v="Pd-350ue-b"/>
    <s v="Bangalore"/>
    <s v="EndCustomer"/>
    <s v="Retail"/>
    <s v="Posiflex"/>
    <n v="1"/>
    <n v="0"/>
    <n v="0"/>
  </r>
  <r>
    <s v="PB20INV3274"/>
    <d v="2021-01-20T00:00:00"/>
    <n v="3020008681"/>
    <d v="2020-12-30T00:00:00"/>
    <x v="8"/>
    <s v="Bangalore"/>
    <s v="Life Style International Pvt Ltd"/>
    <s v="Pp8800u-b"/>
    <s v="Bangalore"/>
    <s v="EndCustomer"/>
    <s v="Retail"/>
    <s v="Posiflex"/>
    <n v="1"/>
    <n v="0"/>
    <n v="0"/>
  </r>
  <r>
    <s v="PB20INV3274"/>
    <d v="2021-01-20T00:00:00"/>
    <n v="3020008681"/>
    <d v="2020-12-30T00:00:00"/>
    <x v="8"/>
    <s v="Bangalore"/>
    <s v="Life Style International Pvt Ltd"/>
    <s v="Ssd_64gb"/>
    <s v="Bangalore"/>
    <s v="EndCustomer"/>
    <s v="Retail"/>
    <s v="Posiflex Spares"/>
    <n v="1"/>
    <n v="0"/>
    <n v="0"/>
  </r>
  <r>
    <s v="PB20INV3274"/>
    <d v="2021-01-20T00:00:00"/>
    <n v="3020008681"/>
    <d v="2020-12-30T00:00:00"/>
    <x v="8"/>
    <s v="Bangalore"/>
    <s v="Life Style International Pvt Ltd"/>
    <s v="Win 10 iot (el)"/>
    <s v="Bangalore"/>
    <s v="EndCustomer"/>
    <s v="Retail"/>
    <s v="Posiflex"/>
    <n v="1"/>
    <n v="0"/>
    <n v="0"/>
  </r>
  <r>
    <s v="PB20INV3274"/>
    <d v="2021-01-20T00:00:00"/>
    <n v="3020008681"/>
    <d v="2020-12-30T00:00:00"/>
    <x v="8"/>
    <s v="Bangalore"/>
    <s v="Life Style International Pvt Ltd"/>
    <s v="Zeb-vs16hd led"/>
    <s v="Bangalore"/>
    <s v="EndCustomer"/>
    <s v="Retail"/>
    <s v="Posiflex"/>
    <n v="1"/>
    <n v="0"/>
    <n v="0"/>
  </r>
  <r>
    <s v="PB20INV3274"/>
    <d v="2021-01-20T00:00:00"/>
    <n v="3020008681"/>
    <d v="2020-12-30T00:00:00"/>
    <x v="8"/>
    <s v="Bangalore"/>
    <s v="Life Style International Pvt Ltd"/>
    <s v="Tx-5000"/>
    <s v="Bangalore"/>
    <s v="EndCustomer"/>
    <s v="Retail"/>
    <s v="Posiflex"/>
    <n v="1"/>
    <n v="52000"/>
    <n v="52000"/>
  </r>
  <r>
    <s v="PB20INV3275"/>
    <d v="2021-01-20T00:00:00"/>
    <s v="PO-00787"/>
    <d v="2021-01-19T00:00:00"/>
    <x v="1"/>
    <s v="Hyderabad"/>
    <s v="Prime Barcode Solutions"/>
    <s v="Freight charges"/>
    <s v="Hyderabad"/>
    <s v="PVAR+"/>
    <s v="Wholesale"/>
    <s v="Others"/>
    <n v="1"/>
    <n v="100"/>
    <n v="100"/>
  </r>
  <r>
    <s v="PB20INV3275"/>
    <d v="2021-01-20T00:00:00"/>
    <s v="PO-00787"/>
    <d v="2021-01-19T00:00:00"/>
    <x v="12"/>
    <s v="Hyderabad"/>
    <s v="Prime Barcode Solutions"/>
    <s v="Wifi i/f board pp9000"/>
    <s v="Hyderabad"/>
    <s v="PVAR+"/>
    <s v="Wholesale"/>
    <s v="Posiflex Spares"/>
    <n v="1"/>
    <n v="3300"/>
    <n v="3300"/>
  </r>
  <r>
    <s v="PB20INV3276"/>
    <d v="2021-01-20T00:00:00"/>
    <s v="PO/Adi/2020-21/010"/>
    <d v="2021-01-07T00:00:00"/>
    <x v="6"/>
    <s v="Bangalore"/>
    <s v="Adishwar"/>
    <s v="1250g-2usb-i"/>
    <s v="Bangalore"/>
    <s v="EndCustomer"/>
    <s v="Retail"/>
    <s v="Metrologic"/>
    <n v="5"/>
    <n v="0"/>
    <n v="0"/>
  </r>
  <r>
    <s v="PB20INV3276"/>
    <d v="2021-01-20T00:00:00"/>
    <s v="PO/Adi/2020-21/010"/>
    <d v="2021-01-07T00:00:00"/>
    <x v="7"/>
    <s v="Bangalore"/>
    <s v="Adishwar"/>
    <s v="Cr-410b(1001)"/>
    <s v="Bangalore"/>
    <s v="EndCustomer"/>
    <s v="Retail"/>
    <s v="Rugtek"/>
    <n v="5"/>
    <n v="0"/>
    <n v="0"/>
  </r>
  <r>
    <s v="PB20INV3276"/>
    <d v="2021-01-20T00:00:00"/>
    <s v="PO/Adi/2020-21/010"/>
    <d v="2021-01-07T00:00:00"/>
    <x v="8"/>
    <s v="Bangalore"/>
    <s v="Adishwar"/>
    <s v="Keyboard_tvs gold"/>
    <s v="Bangalore"/>
    <s v="EndCustomer"/>
    <s v="Retail"/>
    <s v="Posiflex"/>
    <n v="5"/>
    <n v="0"/>
    <n v="0"/>
  </r>
  <r>
    <s v="PB20INV3276"/>
    <d v="2021-01-20T00:00:00"/>
    <s v="PO/Adi/2020-21/010"/>
    <d v="2021-01-07T00:00:00"/>
    <x v="8"/>
    <s v="Bangalore"/>
    <s v="Adishwar"/>
    <s v="Long pole_pd-350 series"/>
    <s v="Bangalore"/>
    <s v="EndCustomer"/>
    <s v="Retail"/>
    <s v="Posiflex Spares"/>
    <n v="5"/>
    <n v="0"/>
    <n v="0"/>
  </r>
  <r>
    <s v="PB20INV3276"/>
    <d v="2021-01-20T00:00:00"/>
    <s v="PO/Adi/2020-21/010"/>
    <d v="2021-01-07T00:00:00"/>
    <x v="8"/>
    <s v="Bangalore"/>
    <s v="Adishwar"/>
    <s v="Mouse_logitech"/>
    <s v="Bangalore"/>
    <s v="EndCustomer"/>
    <s v="Retail"/>
    <s v="Posiflex"/>
    <n v="5"/>
    <n v="0"/>
    <n v="0"/>
  </r>
  <r>
    <s v="PB20INV3276"/>
    <d v="2021-01-20T00:00:00"/>
    <s v="PO/Adi/2020-21/010"/>
    <d v="2021-01-07T00:00:00"/>
    <x v="8"/>
    <s v="Bangalore"/>
    <s v="Adishwar"/>
    <s v="Pd-350ue-b"/>
    <s v="Bangalore"/>
    <s v="EndCustomer"/>
    <s v="Retail"/>
    <s v="Posiflex"/>
    <n v="5"/>
    <n v="0"/>
    <n v="0"/>
  </r>
  <r>
    <s v="PB20INV3276"/>
    <d v="2021-01-20T00:00:00"/>
    <s v="PO/Adi/2020-21/010"/>
    <d v="2021-01-07T00:00:00"/>
    <x v="8"/>
    <s v="Bangalore"/>
    <s v="Adishwar"/>
    <s v="Pp8800u-b"/>
    <s v="Bangalore"/>
    <s v="EndCustomer"/>
    <s v="Retail"/>
    <s v="Posiflex"/>
    <n v="5"/>
    <n v="0"/>
    <n v="0"/>
  </r>
  <r>
    <s v="PB20INV3276"/>
    <d v="2021-01-20T00:00:00"/>
    <s v="PO/Adi/2020-21/010"/>
    <d v="2021-01-07T00:00:00"/>
    <x v="8"/>
    <s v="Bangalore"/>
    <s v="Adishwar"/>
    <s v="Ssd_64gb"/>
    <s v="Bangalore"/>
    <s v="EndCustomer"/>
    <s v="Retail"/>
    <s v="Posiflex Spares"/>
    <n v="5"/>
    <n v="0"/>
    <n v="0"/>
  </r>
  <r>
    <s v="PB20INV3276"/>
    <d v="2021-01-20T00:00:00"/>
    <s v="PO/Adi/2020-21/010"/>
    <d v="2021-01-07T00:00:00"/>
    <x v="8"/>
    <s v="Bangalore"/>
    <s v="Adishwar"/>
    <s v="Win 10 iot (el)"/>
    <s v="Bangalore"/>
    <s v="EndCustomer"/>
    <s v="Retail"/>
    <s v="Posiflex"/>
    <n v="5"/>
    <n v="0"/>
    <n v="0"/>
  </r>
  <r>
    <s v="PB20INV3276"/>
    <d v="2021-01-20T00:00:00"/>
    <s v="PO/Adi/2020-21/010"/>
    <d v="2021-01-07T00:00:00"/>
    <x v="8"/>
    <s v="Bangalore"/>
    <s v="Adishwar"/>
    <s v="Zeb-vs16hd led"/>
    <s v="Bangalore"/>
    <s v="EndCustomer"/>
    <s v="Retail"/>
    <s v="Posiflex"/>
    <n v="5"/>
    <n v="0"/>
    <n v="0"/>
  </r>
  <r>
    <s v="PB20INV3276"/>
    <d v="2021-01-20T00:00:00"/>
    <s v="PO/Adi/2020-21/010"/>
    <d v="2021-01-07T00:00:00"/>
    <x v="6"/>
    <s v="Bangalore"/>
    <s v="Adishwar"/>
    <s v="1250g-2usb-i"/>
    <s v="Bangalore"/>
    <s v="EndCustomer"/>
    <s v="Retail"/>
    <s v="Metrologic"/>
    <n v="2"/>
    <n v="3800"/>
    <n v="7600"/>
  </r>
  <r>
    <s v="PB20INV3276"/>
    <d v="2021-01-20T00:00:00"/>
    <s v="PO/Adi/2020-21/010"/>
    <d v="2021-01-07T00:00:00"/>
    <x v="8"/>
    <s v="Bangalore"/>
    <s v="Adishwar"/>
    <s v="Pp8800u-b"/>
    <s v="Bangalore"/>
    <s v="EndCustomer"/>
    <s v="Retail"/>
    <s v="Posiflex"/>
    <n v="1"/>
    <n v="9900"/>
    <n v="9900"/>
  </r>
  <r>
    <s v="PB20INV3276"/>
    <d v="2021-01-20T00:00:00"/>
    <s v="PO/Adi/2020-21/010"/>
    <d v="2021-01-07T00:00:00"/>
    <x v="8"/>
    <s v="Bangalore"/>
    <s v="Adishwar"/>
    <s v="Tx-5000"/>
    <s v="Bangalore"/>
    <s v="EndCustomer"/>
    <s v="Retail"/>
    <s v="Posiflex"/>
    <n v="5"/>
    <n v="52000"/>
    <n v="260000"/>
  </r>
  <r>
    <s v="PB20INV3277"/>
    <d v="2021-01-20T00:00:00"/>
    <s v="PO/Man/2020-21/010"/>
    <d v="2021-01-07T00:00:00"/>
    <x v="6"/>
    <s v="Bangalore"/>
    <s v="Adishwar"/>
    <s v="1250g-2usb-i"/>
    <s v="Bangalore"/>
    <s v="EndCustomer"/>
    <s v="Retail"/>
    <s v="Metrologic"/>
    <n v="5"/>
    <n v="0"/>
    <n v="0"/>
  </r>
  <r>
    <s v="PB20INV3277"/>
    <d v="2021-01-20T00:00:00"/>
    <s v="PO/Man/2020-21/010"/>
    <d v="2021-01-07T00:00:00"/>
    <x v="7"/>
    <s v="Bangalore"/>
    <s v="Adishwar"/>
    <s v="Cr-410b(1001)"/>
    <s v="Bangalore"/>
    <s v="EndCustomer"/>
    <s v="Retail"/>
    <s v="Rugtek"/>
    <n v="5"/>
    <n v="0"/>
    <n v="0"/>
  </r>
  <r>
    <s v="PB20INV3277"/>
    <d v="2021-01-20T00:00:00"/>
    <s v="PO/Man/2020-21/010"/>
    <d v="2021-01-07T00:00:00"/>
    <x v="8"/>
    <s v="Bangalore"/>
    <s v="Adishwar"/>
    <s v="Keyboard_tvs gold"/>
    <s v="Bangalore"/>
    <s v="EndCustomer"/>
    <s v="Retail"/>
    <s v="Posiflex"/>
    <n v="5"/>
    <n v="0"/>
    <n v="0"/>
  </r>
  <r>
    <s v="PB20INV3277"/>
    <d v="2021-01-20T00:00:00"/>
    <s v="PO/Man/2020-21/010"/>
    <d v="2021-01-07T00:00:00"/>
    <x v="8"/>
    <s v="Bangalore"/>
    <s v="Adishwar"/>
    <s v="Long pole_pd-350 series"/>
    <s v="Bangalore"/>
    <s v="EndCustomer"/>
    <s v="Retail"/>
    <s v="Posiflex Spares"/>
    <n v="5"/>
    <n v="0"/>
    <n v="0"/>
  </r>
  <r>
    <s v="PB20INV3277"/>
    <d v="2021-01-20T00:00:00"/>
    <s v="PO/Man/2020-21/010"/>
    <d v="2021-01-07T00:00:00"/>
    <x v="8"/>
    <s v="Bangalore"/>
    <s v="Adishwar"/>
    <s v="Mouse_logitech"/>
    <s v="Bangalore"/>
    <s v="EndCustomer"/>
    <s v="Retail"/>
    <s v="Posiflex"/>
    <n v="5"/>
    <n v="0"/>
    <n v="0"/>
  </r>
  <r>
    <s v="PB20INV3277"/>
    <d v="2021-01-20T00:00:00"/>
    <s v="PO/Man/2020-21/010"/>
    <d v="2021-01-07T00:00:00"/>
    <x v="8"/>
    <s v="Bangalore"/>
    <s v="Adishwar"/>
    <s v="Pd-350ue-b"/>
    <s v="Bangalore"/>
    <s v="EndCustomer"/>
    <s v="Retail"/>
    <s v="Posiflex"/>
    <n v="5"/>
    <n v="0"/>
    <n v="0"/>
  </r>
  <r>
    <s v="PB20INV3277"/>
    <d v="2021-01-20T00:00:00"/>
    <s v="PO/Man/2020-21/010"/>
    <d v="2021-01-07T00:00:00"/>
    <x v="8"/>
    <s v="Bangalore"/>
    <s v="Adishwar"/>
    <s v="Pp8800u-b"/>
    <s v="Bangalore"/>
    <s v="EndCustomer"/>
    <s v="Retail"/>
    <s v="Posiflex"/>
    <n v="5"/>
    <n v="0"/>
    <n v="0"/>
  </r>
  <r>
    <s v="PB20INV3277"/>
    <d v="2021-01-20T00:00:00"/>
    <s v="PO/Man/2020-21/010"/>
    <d v="2021-01-07T00:00:00"/>
    <x v="8"/>
    <s v="Bangalore"/>
    <s v="Adishwar"/>
    <s v="Ssd_64gb"/>
    <s v="Bangalore"/>
    <s v="EndCustomer"/>
    <s v="Retail"/>
    <s v="Posiflex Spares"/>
    <n v="5"/>
    <n v="0"/>
    <n v="0"/>
  </r>
  <r>
    <s v="PB20INV3277"/>
    <d v="2021-01-20T00:00:00"/>
    <s v="PO/Man/2020-21/010"/>
    <d v="2021-01-07T00:00:00"/>
    <x v="8"/>
    <s v="Bangalore"/>
    <s v="Adishwar"/>
    <s v="Win 10 iot (el)"/>
    <s v="Bangalore"/>
    <s v="EndCustomer"/>
    <s v="Retail"/>
    <s v="Posiflex"/>
    <n v="5"/>
    <n v="0"/>
    <n v="0"/>
  </r>
  <r>
    <s v="PB20INV3277"/>
    <d v="2021-01-20T00:00:00"/>
    <s v="PO/Man/2020-21/010"/>
    <d v="2021-01-07T00:00:00"/>
    <x v="8"/>
    <s v="Bangalore"/>
    <s v="Adishwar"/>
    <s v="Zeb-vs16hd led"/>
    <s v="Bangalore"/>
    <s v="EndCustomer"/>
    <s v="Retail"/>
    <s v="Posiflex"/>
    <n v="5"/>
    <n v="0"/>
    <n v="0"/>
  </r>
  <r>
    <s v="PB20INV3277"/>
    <d v="2021-01-20T00:00:00"/>
    <s v="PO/Man/2020-21/010"/>
    <d v="2021-01-07T00:00:00"/>
    <x v="6"/>
    <s v="Bangalore"/>
    <s v="Adishwar"/>
    <s v="1250g-2usb-i"/>
    <s v="Bangalore"/>
    <s v="EndCustomer"/>
    <s v="Retail"/>
    <s v="Metrologic"/>
    <n v="2"/>
    <n v="3800"/>
    <n v="7600"/>
  </r>
  <r>
    <s v="PB20INV3277"/>
    <d v="2021-01-20T00:00:00"/>
    <s v="PO/Man/2020-21/010"/>
    <d v="2021-01-07T00:00:00"/>
    <x v="8"/>
    <s v="Bangalore"/>
    <s v="Adishwar"/>
    <s v="Pp8800u-b"/>
    <s v="Bangalore"/>
    <s v="EndCustomer"/>
    <s v="Retail"/>
    <s v="Posiflex"/>
    <n v="1"/>
    <n v="9900"/>
    <n v="9900"/>
  </r>
  <r>
    <s v="PB20INV3277"/>
    <d v="2021-01-20T00:00:00"/>
    <s v="PO/Man/2020-21/010"/>
    <d v="2021-01-07T00:00:00"/>
    <x v="8"/>
    <s v="Bangalore"/>
    <s v="Adishwar"/>
    <s v="Tx-5000"/>
    <s v="Bangalore"/>
    <s v="EndCustomer"/>
    <s v="Retail"/>
    <s v="Posiflex"/>
    <n v="5"/>
    <n v="52000"/>
    <n v="260000"/>
  </r>
  <r>
    <s v="PB20INV3278"/>
    <d v="2021-01-21T00:00:00"/>
    <s v="Mail"/>
    <d v="2021-01-20T00:00:00"/>
    <x v="12"/>
    <s v="Chennai"/>
    <s v="Flash Innovations"/>
    <s v="Cashdrawercable"/>
    <s v="Chennai"/>
    <s v="PVAR"/>
    <s v="Wholesale"/>
    <s v="Posiflex Spares"/>
    <n v="3"/>
    <n v="150"/>
    <n v="450"/>
  </r>
  <r>
    <s v="PB20INV3279"/>
    <d v="2021-01-21T00:00:00"/>
    <n v="202104"/>
    <d v="2021-01-20T00:00:00"/>
    <x v="1"/>
    <s v="Pune"/>
    <s v="Equinox India Enterprises"/>
    <s v="Freight charges"/>
    <s v="Pune"/>
    <s v="PVAR+"/>
    <s v="Wholesale"/>
    <s v="Others"/>
    <n v="1"/>
    <n v="304"/>
    <n v="304"/>
  </r>
  <r>
    <s v="PB20INV3279"/>
    <d v="2021-01-21T00:00:00"/>
    <n v="202104"/>
    <d v="2021-01-20T00:00:00"/>
    <x v="1"/>
    <s v="Pune"/>
    <s v="Equinox India Enterprises"/>
    <s v="Ps-3316+"/>
    <s v="Pune"/>
    <s v="PVAR+"/>
    <s v="Wholesale"/>
    <s v="Posiflex"/>
    <n v="2"/>
    <n v="38000"/>
    <n v="76000"/>
  </r>
  <r>
    <s v="PB20INV3280"/>
    <d v="2021-01-21T00:00:00"/>
    <s v="HTCPL/131/2020-21"/>
    <d v="2021-01-21T00:00:00"/>
    <x v="2"/>
    <s v="Bangalore"/>
    <s v="Hollasons Trading Company Private Limited"/>
    <s v="Cd-3200u"/>
    <s v="Bangalore"/>
    <s v="RBP"/>
    <s v="Wholesale"/>
    <s v="Rugtek"/>
    <n v="3"/>
    <n v="2300"/>
    <n v="6900"/>
  </r>
  <r>
    <s v="PB20INV3281"/>
    <d v="2021-01-21T00:00:00"/>
    <s v="Ocs/20-21/148"/>
    <d v="2021-01-20T00:00:00"/>
    <x v="1"/>
    <s v="West Bengal"/>
    <s v="Odyssey Computer Services P Ltd"/>
    <s v="Freight charges"/>
    <s v="West Bengal"/>
    <s v="RBP"/>
    <s v="Wholesale"/>
    <s v="Others"/>
    <n v="1"/>
    <n v="871"/>
    <n v="871"/>
  </r>
  <r>
    <s v="PB20INV3281"/>
    <d v="2021-01-21T00:00:00"/>
    <s v="Ocs/20-21/148"/>
    <d v="2021-01-20T00:00:00"/>
    <x v="1"/>
    <s v="West Bengal"/>
    <s v="Odyssey Computer Services P Ltd"/>
    <s v="Win 10 iot (vl)"/>
    <s v="West Bengal"/>
    <s v="RBP"/>
    <s v="Wholesale"/>
    <s v="Posiflex"/>
    <n v="2"/>
    <n v="5250"/>
    <n v="10500"/>
  </r>
  <r>
    <s v="PB20INV3281"/>
    <d v="2021-01-21T00:00:00"/>
    <s v="Ocs/20-21/148"/>
    <d v="2021-01-20T00:00:00"/>
    <x v="1"/>
    <s v="West Bengal"/>
    <s v="Odyssey Computer Services P Ltd"/>
    <s v="Xt-4015"/>
    <s v="West Bengal"/>
    <s v="RBP"/>
    <s v="Wholesale"/>
    <s v="Posiflex"/>
    <n v="2"/>
    <n v="56000"/>
    <n v="112000"/>
  </r>
  <r>
    <s v="PB20INV3282"/>
    <d v="2021-01-21T00:00:00"/>
    <s v="HTCPL/132/2020-21"/>
    <d v="2021-01-21T00:00:00"/>
    <x v="1"/>
    <s v="West Bengal"/>
    <s v="Hollasons Trading Company Private Limited"/>
    <s v="Win 10 iot (el)"/>
    <s v="West Bengal"/>
    <s v="RBP"/>
    <s v="Wholesale"/>
    <s v="Posiflex"/>
    <n v="1"/>
    <n v="3500"/>
    <n v="3500"/>
  </r>
  <r>
    <s v="PB20INV3283"/>
    <d v="2021-01-21T00:00:00"/>
    <s v="Mail Confirmation"/>
    <d v="2021-01-20T00:00:00"/>
    <x v="12"/>
    <s v="Chennai"/>
    <s v="Star Gourmet Pvt Ltd"/>
    <s v="Trayframe_cashdrawerw/lock"/>
    <s v="Chennai"/>
    <s v="EndCustomer"/>
    <s v="Retail"/>
    <s v="Posiflex Spares"/>
    <n v="1"/>
    <n v="1500"/>
    <n v="1500"/>
  </r>
  <r>
    <s v="PB20INV3284"/>
    <d v="2021-01-21T00:00:00"/>
    <s v="Ocs/20-21/149"/>
    <d v="2021-01-21T00:00:00"/>
    <x v="1"/>
    <s v="West Bengal"/>
    <s v="Odyssey Computer Services P Ltd"/>
    <s v="Ddr3_ram_sodimm"/>
    <s v="West Bengal"/>
    <s v="RBP"/>
    <s v="Wholesale"/>
    <s v="Posiflex Spares"/>
    <n v="5"/>
    <n v="0"/>
    <n v="0"/>
  </r>
  <r>
    <s v="PB20INV3284"/>
    <d v="2021-01-21T00:00:00"/>
    <s v="Ocs/20-21/149"/>
    <d v="2021-01-21T00:00:00"/>
    <x v="1"/>
    <s v="West Bengal"/>
    <s v="Odyssey Computer Services P Ltd"/>
    <s v="Ssd_128gb"/>
    <s v="West Bengal"/>
    <s v="RBP"/>
    <s v="Wholesale"/>
    <s v="Posiflex Spares"/>
    <n v="5"/>
    <n v="0"/>
    <n v="0"/>
  </r>
  <r>
    <s v="PB20INV3284"/>
    <d v="2021-01-21T00:00:00"/>
    <s v="Ocs/20-21/149"/>
    <d v="2021-01-21T00:00:00"/>
    <x v="1"/>
    <s v="West Bengal"/>
    <s v="Odyssey Computer Services P Ltd"/>
    <s v="Freight charges"/>
    <s v="West Bengal"/>
    <s v="RBP"/>
    <s v="Wholesale"/>
    <s v="Others"/>
    <n v="1"/>
    <n v="1846"/>
    <n v="1846"/>
  </r>
  <r>
    <s v="PB20INV3284"/>
    <d v="2021-01-21T00:00:00"/>
    <s v="Ocs/20-21/149"/>
    <d v="2021-01-21T00:00:00"/>
    <x v="1"/>
    <s v="West Bengal"/>
    <s v="Odyssey Computer Services P Ltd"/>
    <s v="Warranty_charges"/>
    <s v="West Bengal"/>
    <s v="RBP"/>
    <s v="Wholesale"/>
    <s v="Others"/>
    <n v="5"/>
    <n v="2500"/>
    <n v="12500"/>
  </r>
  <r>
    <s v="PB20INV3284"/>
    <d v="2021-01-21T00:00:00"/>
    <s v="Ocs/20-21/149"/>
    <d v="2021-01-21T00:00:00"/>
    <x v="1"/>
    <s v="West Bengal"/>
    <s v="Odyssey Computer Services P Ltd"/>
    <s v="Lm-3210-b"/>
    <s v="West Bengal"/>
    <s v="RBP"/>
    <s v="Wholesale"/>
    <s v="Posiflex"/>
    <n v="2"/>
    <n v="9350"/>
    <n v="18700"/>
  </r>
  <r>
    <s v="PB20INV3284"/>
    <d v="2021-01-21T00:00:00"/>
    <s v="Ocs/20-21/149"/>
    <d v="2021-01-21T00:00:00"/>
    <x v="1"/>
    <s v="West Bengal"/>
    <s v="Odyssey Computer Services P Ltd"/>
    <s v="Hs-2414w-3a"/>
    <s v="West Bengal"/>
    <s v="RBP"/>
    <s v="Wholesale"/>
    <s v="Posiflex"/>
    <n v="5"/>
    <n v="46500"/>
    <n v="232500"/>
  </r>
  <r>
    <s v="PB20INV3285"/>
    <d v="2021-01-21T00:00:00"/>
    <n v="9400000035"/>
    <d v="2020-12-31T00:00:00"/>
    <x v="21"/>
    <s v="West Bengal"/>
    <s v="Natures Basket Limited"/>
    <s v="Eda51-1-b723sogek"/>
    <s v="West Bengal"/>
    <s v="EndCustomer"/>
    <s v="Retail"/>
    <s v="Metrologic"/>
    <n v="2"/>
    <n v="24900"/>
    <n v="49800"/>
  </r>
  <r>
    <s v="PB20INV3286"/>
    <d v="2021-01-21T00:00:00"/>
    <n v="6300006981"/>
    <d v="2021-01-11T00:00:00"/>
    <x v="3"/>
    <s v="Mumbai"/>
    <s v="Trent Limited"/>
    <s v="Cashdrawer_lock"/>
    <s v="Mumbai"/>
    <s v="EndCustomer"/>
    <s v="Retail"/>
    <s v="Posiflex Spares"/>
    <n v="1"/>
    <n v="525"/>
    <n v="525"/>
  </r>
  <r>
    <s v="PB20INV3287"/>
    <d v="2021-01-21T00:00:00"/>
    <n v="210103"/>
    <d v="2021-01-18T00:00:00"/>
    <x v="1"/>
    <s v="Chandigarh"/>
    <s v="Infoaccords Technologies"/>
    <s v="Freight charges"/>
    <s v="Chandigarh"/>
    <s v="RBP"/>
    <s v="Wholesale"/>
    <s v="Others"/>
    <n v="1"/>
    <n v="100"/>
    <n v="100"/>
  </r>
  <r>
    <s v="PB20INV3287"/>
    <d v="2021-01-21T00:00:00"/>
    <n v="210103"/>
    <d v="2021-01-18T00:00:00"/>
    <x v="13"/>
    <s v="Chandigarh"/>
    <s v="Infoaccords Technologies"/>
    <s v="Bat-scn01a"/>
    <s v="Chandigarh"/>
    <s v="RBP"/>
    <s v="Wholesale"/>
    <s v="Metrologic"/>
    <n v="1"/>
    <n v="2500"/>
    <n v="2500"/>
  </r>
  <r>
    <s v="PB20INV3288"/>
    <d v="2021-01-21T00:00:00"/>
    <n v="210103"/>
    <d v="2021-01-18T00:00:00"/>
    <x v="1"/>
    <s v="Chandigarh"/>
    <s v="Infoaccords Technologies"/>
    <s v="Wifi i/f board pp9000"/>
    <s v="Chandigarh"/>
    <s v="RBP"/>
    <s v="Wholesale"/>
    <s v="Posiflex Spares"/>
    <n v="1"/>
    <n v="0"/>
    <n v="0"/>
  </r>
  <r>
    <s v="PB20INV3288"/>
    <d v="2021-01-21T00:00:00"/>
    <n v="210103"/>
    <d v="2021-01-18T00:00:00"/>
    <x v="1"/>
    <s v="Chandigarh"/>
    <s v="Infoaccords Technologies"/>
    <s v="Freight charges"/>
    <s v="Chandigarh"/>
    <s v="RBP"/>
    <s v="Wholesale"/>
    <s v="Others"/>
    <n v="1"/>
    <n v="100"/>
    <n v="100"/>
  </r>
  <r>
    <s v="PB20INV3288"/>
    <d v="2021-01-21T00:00:00"/>
    <n v="210103"/>
    <d v="2021-01-18T00:00:00"/>
    <x v="1"/>
    <s v="Chandigarh"/>
    <s v="Infoaccords Technologies"/>
    <s v="Warranty_charges"/>
    <s v="Chandigarh"/>
    <s v="RBP"/>
    <s v="Wholesale"/>
    <s v="Others"/>
    <n v="1"/>
    <n v="600"/>
    <n v="600"/>
  </r>
  <r>
    <s v="PB20INV3288"/>
    <d v="2021-01-21T00:00:00"/>
    <n v="210103"/>
    <d v="2021-01-18T00:00:00"/>
    <x v="1"/>
    <s v="Chandigarh"/>
    <s v="Infoaccords Technologies"/>
    <s v="Pp8800u-b"/>
    <s v="Chandigarh"/>
    <s v="RBP"/>
    <s v="Wholesale"/>
    <s v="Posiflex"/>
    <n v="1"/>
    <n v="12290"/>
    <n v="12290"/>
  </r>
  <r>
    <s v="PB20INV3289"/>
    <d v="2021-01-21T00:00:00"/>
    <s v="ITPL-10"/>
    <d v="2021-01-21T00:00:00"/>
    <x v="1"/>
    <s v="Hyderabad"/>
    <s v="Pc Technology"/>
    <s v="Freight charges"/>
    <s v="Hyderabad"/>
    <s v="AVAR"/>
    <s v="Wholesale"/>
    <s v="Others"/>
    <n v="1"/>
    <n v="290"/>
    <n v="290"/>
  </r>
  <r>
    <s v="PB20INV3289"/>
    <d v="2021-01-21T00:00:00"/>
    <s v="ITPL-10"/>
    <d v="2021-01-21T00:00:00"/>
    <x v="16"/>
    <s v="Hyderabad"/>
    <s v="Pc Technology"/>
    <s v="1472g2d-2usb-5-i"/>
    <s v="Hyderabad"/>
    <s v="AVAR"/>
    <s v="Wholesale"/>
    <s v="Honeywell"/>
    <n v="10"/>
    <n v="11600"/>
    <n v="116000"/>
  </r>
  <r>
    <s v="PB20INV3290"/>
    <d v="2021-01-21T00:00:00"/>
    <s v="PIT/PO/2021/0067­1"/>
    <s v="21.01.2021"/>
    <x v="0"/>
    <s v="Bangalore"/>
    <s v="Portwell India Technology Private Limited"/>
    <s v="Windows 10 professional"/>
    <s v="Bangalore"/>
    <s v="Vendor"/>
    <s v="Wholesale"/>
    <s v="Portwell"/>
    <n v="18"/>
    <n v="8666"/>
    <n v="155988"/>
  </r>
  <r>
    <s v="PB20INV3291"/>
    <d v="2021-01-21T00:00:00"/>
    <s v="Mail"/>
    <s v="20th-Jan-2021"/>
    <x v="3"/>
    <s v="West Bengal"/>
    <s v="Spencer'S Retail Limited"/>
    <s v="Stnd-22f00-001-6"/>
    <s v="West Bengal"/>
    <s v="EndCustomer"/>
    <s v="Retail"/>
    <s v="Metrologic"/>
    <n v="1"/>
    <n v="0"/>
    <n v="0"/>
  </r>
  <r>
    <s v="PB20INV3291"/>
    <d v="2021-01-21T00:00:00"/>
    <s v="Mail"/>
    <s v="20th-Jan-2021"/>
    <x v="3"/>
    <s v="West Bengal"/>
    <s v="Spencer'S Retail Limited"/>
    <s v="1950gsr-2usb-i"/>
    <s v="West Bengal"/>
    <s v="EndCustomer"/>
    <s v="Retail"/>
    <s v="Honeywell"/>
    <n v="1"/>
    <n v="10800"/>
    <n v="10800"/>
  </r>
  <r>
    <s v="PB20INV3292"/>
    <d v="2021-01-22T00:00:00"/>
    <s v="Mail"/>
    <d v="2021-01-19T00:00:00"/>
    <x v="12"/>
    <s v="Chennai"/>
    <s v="Corner House Ice Creams Pvt.Ltd"/>
    <s v="Lock gear plate_cr-4000"/>
    <s v="Chennai"/>
    <s v="EndCustomer"/>
    <s v="Retail"/>
    <s v="Posiflex Spares"/>
    <n v="1"/>
    <n v="250"/>
    <n v="250"/>
  </r>
  <r>
    <s v="PB20INV3292"/>
    <d v="2021-01-22T00:00:00"/>
    <s v="Mail"/>
    <d v="2021-01-19T00:00:00"/>
    <x v="12"/>
    <s v="Chennai"/>
    <s v="Corner House Ice Creams Pvt.Ltd"/>
    <s v="Lock gear wheel-cr4000"/>
    <s v="Chennai"/>
    <s v="EndCustomer"/>
    <s v="Retail"/>
    <s v="Posiflex Spares"/>
    <n v="1"/>
    <n v="250"/>
    <n v="250"/>
  </r>
  <r>
    <s v="PB20INV3292"/>
    <d v="2021-01-22T00:00:00"/>
    <s v="Mail"/>
    <d v="2021-01-19T00:00:00"/>
    <x v="12"/>
    <s v="Chennai"/>
    <s v="Corner House Ice Creams Pvt.Ltd"/>
    <s v="Service charges"/>
    <s v="Chennai"/>
    <s v="EndCustomer"/>
    <s v="Retail"/>
    <s v="Others"/>
    <n v="1"/>
    <n v="500"/>
    <n v="500"/>
  </r>
  <r>
    <s v="PB20INV3292"/>
    <d v="2021-01-22T00:00:00"/>
    <s v="Mail"/>
    <d v="2021-01-19T00:00:00"/>
    <x v="12"/>
    <s v="Chennai"/>
    <s v="Corner House Ice Creams Pvt.Ltd"/>
    <s v="Cashdrawer_lock"/>
    <s v="Chennai"/>
    <s v="EndCustomer"/>
    <s v="Retail"/>
    <s v="Posiflex Spares"/>
    <n v="1"/>
    <n v="525"/>
    <n v="525"/>
  </r>
  <r>
    <s v="PB20INV3293"/>
    <d v="2021-01-22T00:00:00"/>
    <n v="6300007037"/>
    <d v="2021-01-18T00:00:00"/>
    <x v="3"/>
    <s v="Mumbai"/>
    <s v="Trent Limited"/>
    <s v="Service item"/>
    <s v="Mumbai"/>
    <s v="EndCustomer"/>
    <s v="Retail"/>
    <s v="Others"/>
    <n v="2"/>
    <n v="150"/>
    <n v="300"/>
  </r>
  <r>
    <s v="PB20INV3293"/>
    <d v="2021-01-22T00:00:00"/>
    <n v="6300007037"/>
    <d v="2021-01-18T00:00:00"/>
    <x v="3"/>
    <s v="Mumbai"/>
    <s v="Trent Limited"/>
    <s v="Powersupply_60w"/>
    <s v="Mumbai"/>
    <s v="EndCustomer"/>
    <s v="Retail"/>
    <s v="Posiflex Spares"/>
    <n v="2"/>
    <n v="2250"/>
    <n v="4500"/>
  </r>
  <r>
    <s v="PB20INV3294"/>
    <d v="2021-01-22T00:00:00"/>
    <n v="7100043536"/>
    <d v="2021-01-14T00:00:00"/>
    <x v="19"/>
    <s v="Delhi"/>
    <s v="Wal-Mart India Private Limited"/>
    <s v="Lease charges"/>
    <s v="Delhi"/>
    <s v="EndCustomer"/>
    <s v="Retail"/>
    <s v="Others"/>
    <n v="13"/>
    <n v="660"/>
    <n v="8580"/>
  </r>
  <r>
    <s v="PB20INV3294"/>
    <d v="2021-01-22T00:00:00"/>
    <n v="7100043536"/>
    <d v="2021-01-14T00:00:00"/>
    <x v="19"/>
    <s v="Delhi"/>
    <s v="Wal-Mart India Private Limited"/>
    <s v="Lease charges"/>
    <s v="Delhi"/>
    <s v="EndCustomer"/>
    <s v="Retail"/>
    <s v="Others"/>
    <n v="31"/>
    <n v="1600"/>
    <n v="49600"/>
  </r>
  <r>
    <s v="PB20INV3295"/>
    <d v="2021-01-22T00:00:00"/>
    <n v="31"/>
    <d v="2021-01-21T00:00:00"/>
    <x v="9"/>
    <s v="Bangalore"/>
    <s v="Snapbizz Cloud Tech Private Limited"/>
    <s v="Yj5900-1-usb"/>
    <s v="Bangalore"/>
    <s v="PVAR"/>
    <s v="Wholesale"/>
    <s v="Metrologic"/>
    <n v="1"/>
    <n v="0"/>
    <n v="0"/>
  </r>
  <r>
    <s v="PB20INV3295"/>
    <d v="2021-01-22T00:00:00"/>
    <n v="31"/>
    <d v="2021-01-21T00:00:00"/>
    <x v="9"/>
    <s v="Bangalore"/>
    <s v="Snapbizz Cloud Tech Private Limited"/>
    <s v="Mk5145-31a38-i"/>
    <s v="Bangalore"/>
    <s v="PVAR"/>
    <s v="Wholesale"/>
    <s v="Metrologic"/>
    <n v="50"/>
    <n v="2300"/>
    <n v="115000"/>
  </r>
  <r>
    <s v="PB20INV3296"/>
    <d v="2021-01-22T00:00:00"/>
    <n v="4300279376"/>
    <s v="01.07.2020"/>
    <x v="13"/>
    <s v="Delhi"/>
    <s v="Mother Diary Fruit &amp; Vegetable Pvt Ltd"/>
    <s v="Amc_charges"/>
    <s v="Delhi"/>
    <s v="EndCustomer"/>
    <s v="Retail"/>
    <s v="Others"/>
    <n v="1"/>
    <n v="885043.75"/>
    <n v="885043.75"/>
  </r>
  <r>
    <s v="PB20INV3297"/>
    <d v="2021-01-22T00:00:00"/>
    <n v="202105"/>
    <d v="2021-01-22T00:00:00"/>
    <x v="1"/>
    <s v="Pune"/>
    <s v="Equinox India Enterprises"/>
    <s v="Freight charges"/>
    <s v="Pune"/>
    <s v="PVAR+"/>
    <s v="Wholesale"/>
    <s v="Others"/>
    <n v="1"/>
    <n v="100"/>
    <n v="100"/>
  </r>
  <r>
    <s v="PB20INV3297"/>
    <d v="2021-01-22T00:00:00"/>
    <n v="202105"/>
    <d v="2021-01-22T00:00:00"/>
    <x v="1"/>
    <s v="Pune"/>
    <s v="Equinox India Enterprises"/>
    <s v="Mr-2106u-3"/>
    <s v="Pune"/>
    <s v="PVAR+"/>
    <s v="Wholesale"/>
    <s v="Posiflex"/>
    <n v="2"/>
    <n v="2916"/>
    <n v="5832"/>
  </r>
  <r>
    <s v="PB20INV3298"/>
    <d v="2021-01-22T00:00:00"/>
    <s v="QSPL/PO/2021/0515-1"/>
    <d v="2021-01-22T00:00:00"/>
    <x v="0"/>
    <s v="Bangalore"/>
    <s v="Quinta Systems Pvt. Ltd"/>
    <s v="318-055-010"/>
    <s v="Bangalore"/>
    <s v="Vendor"/>
    <s v="Wholesale"/>
    <s v="Metrologic"/>
    <n v="400"/>
    <n v="3955"/>
    <n v="1582000"/>
  </r>
  <r>
    <s v="PB20INV3298"/>
    <d v="2021-01-22T00:00:00"/>
    <s v="QSPL/PO/2021/0515-1"/>
    <d v="2021-01-22T00:00:00"/>
    <x v="0"/>
    <s v="Bangalore"/>
    <s v="Quinta Systems Pvt. Ltd"/>
    <s v="Ct40-qbc-0"/>
    <s v="Bangalore"/>
    <s v="Vendor"/>
    <s v="Wholesale"/>
    <s v="Intermec"/>
    <n v="100"/>
    <n v="8424"/>
    <n v="842400"/>
  </r>
  <r>
    <s v="PB20INV3298"/>
    <d v="2021-01-22T00:00:00"/>
    <s v="QSPL/PO/2021/0515-1"/>
    <d v="2021-01-22T00:00:00"/>
    <x v="0"/>
    <s v="Bangalore"/>
    <s v="Quinta Systems Pvt. Ltd"/>
    <s v="Ct40-l1n-2sc110n"/>
    <s v="Bangalore"/>
    <s v="Vendor"/>
    <s v="Wholesale"/>
    <s v="Honeywell"/>
    <n v="400"/>
    <n v="30539"/>
    <n v="12215600"/>
  </r>
  <r>
    <s v="PB20INV3299"/>
    <d v="2021-01-22T00:00:00"/>
    <s v="MHMU2021PO00087"/>
    <d v="2021-01-22T00:00:00"/>
    <x v="1"/>
    <s v="Mumbai"/>
    <s v="Aashitech"/>
    <s v="Freight charges"/>
    <s v="Mumbai"/>
    <s v="RBP"/>
    <s v="Wholesale"/>
    <s v="Others"/>
    <n v="1"/>
    <n v="270"/>
    <n v="270"/>
  </r>
  <r>
    <s v="PB20INV3299"/>
    <d v="2021-01-22T00:00:00"/>
    <s v="MHMU2021PO00087"/>
    <d v="2021-01-22T00:00:00"/>
    <x v="2"/>
    <s v="Mumbai"/>
    <s v="Aashitech"/>
    <s v="Cr-410b(1001)"/>
    <s v="Mumbai"/>
    <s v="RBP"/>
    <s v="Wholesale"/>
    <s v="Rugtek"/>
    <n v="30"/>
    <n v="2250"/>
    <n v="67500"/>
  </r>
  <r>
    <s v="PB20INV3300"/>
    <d v="2021-01-22T00:00:00"/>
    <s v="MHMU2021PO00081"/>
    <s v="2101-2021"/>
    <x v="1"/>
    <s v="Mumbai"/>
    <s v="Aashitech"/>
    <s v="Freight charges"/>
    <s v="Mumbai"/>
    <s v="RBP"/>
    <s v="Wholesale"/>
    <s v="Others"/>
    <n v="1"/>
    <n v="390"/>
    <n v="390"/>
  </r>
  <r>
    <s v="PB20INV3300"/>
    <d v="2021-01-22T00:00:00"/>
    <s v="MHMU2021PO00081"/>
    <s v="2101-2021"/>
    <x v="1"/>
    <s v="Mumbai"/>
    <s v="Aashitech"/>
    <s v="Pd-360ue-b"/>
    <s v="Mumbai"/>
    <s v="RBP"/>
    <s v="Wholesale"/>
    <s v="Posiflex"/>
    <n v="30"/>
    <n v="3250"/>
    <n v="97500"/>
  </r>
  <r>
    <s v="PB20INV3301"/>
    <d v="2021-01-22T00:00:00"/>
    <s v="Mail Confirmation"/>
    <d v="2021-01-12T00:00:00"/>
    <x v="12"/>
    <s v="Chennai"/>
    <s v="T.S. Info Systems"/>
    <s v="Service item"/>
    <s v="Chennai"/>
    <s v="PVAR"/>
    <s v="Wholesale"/>
    <s v="Others"/>
    <n v="10"/>
    <n v="225"/>
    <n v="2250"/>
  </r>
  <r>
    <s v="PB20INV3301"/>
    <d v="2021-01-22T00:00:00"/>
    <s v="Mail Confirmation"/>
    <d v="2021-01-12T00:00:00"/>
    <x v="12"/>
    <s v="Chennai"/>
    <s v="T.S. Info Systems"/>
    <s v="Printer head_rp80"/>
    <s v="Chennai"/>
    <s v="PVAR"/>
    <s v="Wholesale"/>
    <s v="Rugtek Spares"/>
    <n v="2"/>
    <n v="1482"/>
    <n v="2964"/>
  </r>
  <r>
    <s v="PB20INV3302"/>
    <d v="2021-01-22T00:00:00"/>
    <s v="MHMU2021PO00085"/>
    <d v="2021-01-22T00:00:00"/>
    <x v="1"/>
    <s v="Mumbai"/>
    <s v="Aashitech"/>
    <s v="Freight charges"/>
    <s v="Mumbai"/>
    <s v="RBP"/>
    <s v="Wholesale"/>
    <s v="Others"/>
    <n v="1"/>
    <n v="792"/>
    <n v="792"/>
  </r>
  <r>
    <s v="PB20INV3302"/>
    <d v="2021-01-22T00:00:00"/>
    <s v="MHMU2021PO00085"/>
    <d v="2021-01-22T00:00:00"/>
    <x v="2"/>
    <s v="Mumbai"/>
    <s v="Aashitech"/>
    <s v="Rp80buse"/>
    <s v="Mumbai"/>
    <s v="RBP"/>
    <s v="Wholesale"/>
    <s v="Rugtek"/>
    <n v="29"/>
    <n v="6600"/>
    <n v="191400"/>
  </r>
  <r>
    <s v="PB20INV3303"/>
    <d v="2021-01-22T00:00:00"/>
    <s v="MHMU2021PO00085"/>
    <d v="2021-01-22T00:00:00"/>
    <x v="2"/>
    <s v="Mumbai"/>
    <s v="Aashitech"/>
    <s v="Rp80buse"/>
    <s v="Mumbai"/>
    <s v="RBP"/>
    <s v="Wholesale"/>
    <s v="Rugtek"/>
    <n v="1"/>
    <n v="6600"/>
    <n v="6600"/>
  </r>
  <r>
    <s v="PB20INV3304"/>
    <d v="2021-01-22T00:00:00"/>
    <s v="MHMU2021PO00085"/>
    <d v="2021-01-22T00:00:00"/>
    <x v="2"/>
    <s v="Mumbai"/>
    <s v="Aashitech"/>
    <s v="Rp80buse"/>
    <s v="Mumbai"/>
    <s v="RBP"/>
    <s v="Wholesale"/>
    <s v="Rugtek"/>
    <n v="1"/>
    <n v="6600"/>
    <n v="6600"/>
  </r>
  <r>
    <s v="PB20INV3305"/>
    <d v="2021-01-22T00:00:00"/>
    <s v="MHMU2021PO00082"/>
    <d v="2021-01-22T00:00:00"/>
    <x v="1"/>
    <s v="Mumbai"/>
    <s v="Aashitech"/>
    <s v="Freight charges"/>
    <s v="Mumbai"/>
    <s v="RBP"/>
    <s v="Wholesale"/>
    <s v="Others"/>
    <n v="1"/>
    <n v="350"/>
    <n v="350"/>
  </r>
  <r>
    <s v="PB20INV3305"/>
    <d v="2021-01-22T00:00:00"/>
    <s v="MHMU2021PO00082"/>
    <d v="2021-01-22T00:00:00"/>
    <x v="2"/>
    <s v="Mumbai"/>
    <s v="Aashitech"/>
    <s v="Bp-03"/>
    <s v="Mumbai"/>
    <s v="RBP"/>
    <s v="Wholesale"/>
    <s v="Rugtek"/>
    <n v="20"/>
    <n v="5500"/>
    <n v="110000"/>
  </r>
  <r>
    <s v="PB20INV3306"/>
    <d v="2021-01-22T00:00:00"/>
    <s v="PO-S/20-21/002044"/>
    <d v="2021-01-16T00:00:00"/>
    <x v="3"/>
    <s v="Mumbai"/>
    <s v="Burger King India Pvt  Ltd.,"/>
    <s v="Sata_2.5&quot;slimhdd"/>
    <s v="Mumbai"/>
    <s v="EndCustomer"/>
    <s v="Retail"/>
    <s v="Posiflex Spares"/>
    <n v="1"/>
    <n v="4500"/>
    <n v="4500"/>
  </r>
  <r>
    <s v="PB20INV3307"/>
    <d v="2021-01-22T00:00:00"/>
    <s v="001853/Jan-21"/>
    <d v="2021-01-22T00:00:00"/>
    <x v="1"/>
    <s v="Gujarat"/>
    <s v="Aegis Infoware Private Limited"/>
    <s v="Freight charges"/>
    <s v="Gujarat"/>
    <s v="RBP"/>
    <s v="Wholesale"/>
    <s v="Others"/>
    <n v="1"/>
    <n v="100"/>
    <n v="100"/>
  </r>
  <r>
    <s v="PB20INV3307"/>
    <d v="2021-01-22T00:00:00"/>
    <s v="001853/Jan-21"/>
    <d v="2021-01-22T00:00:00"/>
    <x v="1"/>
    <s v="Gujarat"/>
    <s v="Aegis Infoware Private Limited"/>
    <s v="Lan i/f board pp9000"/>
    <s v="Gujarat"/>
    <s v="RBP"/>
    <s v="Wholesale"/>
    <s v="Posiflex Spares"/>
    <n v="10"/>
    <n v="1200"/>
    <n v="12000"/>
  </r>
  <r>
    <s v="PB20INV3308"/>
    <d v="2021-01-22T00:00:00"/>
    <s v="PO-S/20-21/002051"/>
    <d v="2021-01-16T00:00:00"/>
    <x v="3"/>
    <s v="Mumbai"/>
    <s v="Burger King India Pvt  Ltd.,"/>
    <s v="Sata_2.5&quot;slimhdd"/>
    <s v="Mumbai"/>
    <s v="EndCustomer"/>
    <s v="Retail"/>
    <s v="Posiflex Spares"/>
    <n v="1"/>
    <n v="4500"/>
    <n v="4500"/>
  </r>
  <r>
    <s v="PB20INV3309"/>
    <d v="2021-01-22T00:00:00"/>
    <s v="MHMU2021PO00083"/>
    <d v="2021-01-22T00:00:00"/>
    <x v="1"/>
    <s v="Mumbai"/>
    <s v="Aashitech"/>
    <s v="Freight charges"/>
    <s v="Mumbai"/>
    <s v="RBP"/>
    <s v="Wholesale"/>
    <s v="Others"/>
    <n v="1"/>
    <n v="200"/>
    <n v="200"/>
  </r>
  <r>
    <s v="PB20INV3309"/>
    <d v="2021-01-22T00:00:00"/>
    <s v="MHMU2021PO00083"/>
    <d v="2021-01-22T00:00:00"/>
    <x v="1"/>
    <s v="Mumbai"/>
    <s v="Aashitech"/>
    <s v="Win 10 iot (el)"/>
    <s v="Mumbai"/>
    <s v="RBP"/>
    <s v="Wholesale"/>
    <s v="Posiflex"/>
    <n v="30"/>
    <n v="3500"/>
    <n v="105000"/>
  </r>
  <r>
    <s v="PB20INV3310"/>
    <d v="2021-01-22T00:00:00"/>
    <s v="Mail"/>
    <d v="2020-01-20T00:00:00"/>
    <x v="12"/>
    <s v="Hyderabad"/>
    <s v="Paramount Office Systems Pvt. Ltd."/>
    <s v="Warranty_charges"/>
    <s v="Hyderabad"/>
    <s v="PVAR"/>
    <s v="Wholesale"/>
    <s v="Others"/>
    <n v="10"/>
    <n v="600"/>
    <n v="6000"/>
  </r>
  <r>
    <s v="PB20INV3311"/>
    <d v="2021-01-22T00:00:00"/>
    <s v="TSPL/PUR/20-21/255"/>
    <d v="2021-01-13T00:00:00"/>
    <x v="1"/>
    <s v="Mumbai"/>
    <s v="Turbonet Systems Private Limited"/>
    <s v="Short link for monitor"/>
    <s v="Mumbai"/>
    <s v="RBP"/>
    <s v="Wholesale"/>
    <s v="Posiflex Spares"/>
    <n v="1"/>
    <n v="0"/>
    <n v="0"/>
  </r>
  <r>
    <s v="PB20INV3311"/>
    <d v="2021-01-22T00:00:00"/>
    <s v="TSPL/PUR/20-21/255"/>
    <d v="2021-01-13T00:00:00"/>
    <x v="1"/>
    <s v="Mumbai"/>
    <s v="Turbonet Systems Private Limited"/>
    <s v="Freight charges"/>
    <s v="Mumbai"/>
    <s v="RBP"/>
    <s v="Wholesale"/>
    <s v="Others"/>
    <n v="1"/>
    <n v="200"/>
    <n v="200"/>
  </r>
  <r>
    <s v="PB20INV3311"/>
    <d v="2021-01-22T00:00:00"/>
    <s v="TSPL/PUR/20-21/255"/>
    <d v="2021-01-13T00:00:00"/>
    <x v="1"/>
    <s v="Mumbai"/>
    <s v="Turbonet Systems Private Limited"/>
    <s v="Long pole_pd-350 series"/>
    <s v="Mumbai"/>
    <s v="RBP"/>
    <s v="Wholesale"/>
    <s v="Posiflex Spares"/>
    <n v="5"/>
    <n v="486"/>
    <n v="2430"/>
  </r>
  <r>
    <s v="PB20INV3311"/>
    <d v="2021-01-22T00:00:00"/>
    <s v="TSPL/PUR/20-21/255"/>
    <d v="2021-01-13T00:00:00"/>
    <x v="1"/>
    <s v="Mumbai"/>
    <s v="Turbonet Systems Private Limited"/>
    <s v="Pole for monitor_flange type"/>
    <s v="Mumbai"/>
    <s v="RBP"/>
    <s v="Wholesale"/>
    <s v="Posiflex Spares"/>
    <n v="1"/>
    <n v="2588"/>
    <n v="2588"/>
  </r>
  <r>
    <s v="PB20INV3312"/>
    <d v="2021-01-22T00:00:00"/>
    <s v="TSPL/PUR/20-21/210"/>
    <d v="2020-12-11T00:00:00"/>
    <x v="1"/>
    <s v="Mumbai"/>
    <s v="Turbonet Systems Private Limited"/>
    <s v="Freight charges"/>
    <s v="Mumbai"/>
    <s v="RBP"/>
    <s v="Wholesale"/>
    <s v="Others"/>
    <n v="1"/>
    <n v="300"/>
    <n v="300"/>
  </r>
  <r>
    <s v="PB20INV3312"/>
    <d v="2021-01-22T00:00:00"/>
    <s v="TSPL/PUR/20-21/210"/>
    <d v="2020-12-11T00:00:00"/>
    <x v="2"/>
    <s v="Mumbai"/>
    <s v="Turbonet Systems Private Limited"/>
    <s v="Cr-2020b"/>
    <s v="Mumbai"/>
    <s v="RBP"/>
    <s v="Wholesale"/>
    <s v="Posiflex"/>
    <n v="13"/>
    <n v="7475"/>
    <n v="97175"/>
  </r>
  <r>
    <s v="PB20INV3313"/>
    <d v="2021-01-23T00:00:00"/>
    <n v="6300007053"/>
    <d v="2021-01-21T00:00:00"/>
    <x v="3"/>
    <s v="Mumbai"/>
    <s v="Trent Limited"/>
    <s v="Back cover_ps3x16"/>
    <s v="Mumbai"/>
    <s v="EndCustomer"/>
    <s v="Retail"/>
    <s v="Posiflex Spares"/>
    <n v="1"/>
    <n v="4200"/>
    <n v="4200"/>
  </r>
  <r>
    <s v="PB20INV3314"/>
    <d v="2021-01-23T00:00:00"/>
    <s v="PO/000315/0121"/>
    <d v="2021-01-20T00:00:00"/>
    <x v="4"/>
    <s v="Mumbai"/>
    <s v="Hardcastle Restaurants Pvt. Ltd"/>
    <s v="Kds casing_tx-2000"/>
    <s v="Mumbai"/>
    <s v="EndCustomer"/>
    <s v="Retail"/>
    <s v="Posiflex Spares"/>
    <n v="1"/>
    <n v="0"/>
    <n v="0"/>
  </r>
  <r>
    <s v="PB20INV3314"/>
    <d v="2021-01-23T00:00:00"/>
    <s v="PO/000315/0121"/>
    <d v="2021-01-20T00:00:00"/>
    <x v="4"/>
    <s v="Mumbai"/>
    <s v="Hardcastle Restaurants Pvt. Ltd"/>
    <s v="Win 10 iot (el)"/>
    <s v="Mumbai"/>
    <s v="EndCustomer"/>
    <s v="Retail"/>
    <s v="Posiflex"/>
    <n v="1"/>
    <n v="3286"/>
    <n v="3286"/>
  </r>
  <r>
    <s v="PB20INV3314"/>
    <d v="2021-01-23T00:00:00"/>
    <s v="PO/000315/0121"/>
    <d v="2021-01-20T00:00:00"/>
    <x v="4"/>
    <s v="Mumbai"/>
    <s v="Hardcastle Restaurants Pvt. Ltd"/>
    <s v="Tx-2100"/>
    <s v="Mumbai"/>
    <s v="EndCustomer"/>
    <s v="Retail"/>
    <s v="Posiflex"/>
    <n v="1"/>
    <n v="25300"/>
    <n v="25300"/>
  </r>
  <r>
    <s v="PB20INV3315"/>
    <d v="2021-01-23T00:00:00"/>
    <s v="PO/000316/0121"/>
    <d v="2021-01-20T00:00:00"/>
    <x v="4"/>
    <s v="Mumbai"/>
    <s v="Hardcastle Restaurants Pvt. Ltd"/>
    <s v="Kds casing_tx-2000"/>
    <s v="Mumbai"/>
    <s v="EndCustomer"/>
    <s v="Retail"/>
    <s v="Posiflex Spares"/>
    <n v="1"/>
    <n v="0"/>
    <n v="0"/>
  </r>
  <r>
    <s v="PB20INV3315"/>
    <d v="2021-01-23T00:00:00"/>
    <s v="PO/000316/0121"/>
    <d v="2021-01-20T00:00:00"/>
    <x v="4"/>
    <s v="Mumbai"/>
    <s v="Hardcastle Restaurants Pvt. Ltd"/>
    <s v="Win 10 iot (el)"/>
    <s v="Mumbai"/>
    <s v="EndCustomer"/>
    <s v="Retail"/>
    <s v="Posiflex"/>
    <n v="1"/>
    <n v="3286"/>
    <n v="3286"/>
  </r>
  <r>
    <s v="PB20INV3315"/>
    <d v="2021-01-23T00:00:00"/>
    <s v="PO/000316/0121"/>
    <d v="2021-01-20T00:00:00"/>
    <x v="4"/>
    <s v="Mumbai"/>
    <s v="Hardcastle Restaurants Pvt. Ltd"/>
    <s v="Tx-2100"/>
    <s v="Mumbai"/>
    <s v="EndCustomer"/>
    <s v="Retail"/>
    <s v="Posiflex"/>
    <n v="1"/>
    <n v="25300"/>
    <n v="25300"/>
  </r>
  <r>
    <s v="PB20INV3316"/>
    <d v="2021-01-23T00:00:00"/>
    <s v="PO/000314/0121"/>
    <d v="2021-01-20T00:00:00"/>
    <x v="4"/>
    <s v="Mumbai"/>
    <s v="Hardcastle Restaurants Pvt. Ltd"/>
    <s v="Kds casing_tx-2000"/>
    <s v="Mumbai"/>
    <s v="EndCustomer"/>
    <s v="Retail"/>
    <s v="Posiflex Spares"/>
    <n v="1"/>
    <n v="0"/>
    <n v="0"/>
  </r>
  <r>
    <s v="PB20INV3316"/>
    <d v="2021-01-23T00:00:00"/>
    <s v="PO/000314/0121"/>
    <d v="2021-01-20T00:00:00"/>
    <x v="4"/>
    <s v="Mumbai"/>
    <s v="Hardcastle Restaurants Pvt. Ltd"/>
    <s v="Win 10 iot (el)"/>
    <s v="Mumbai"/>
    <s v="EndCustomer"/>
    <s v="Retail"/>
    <s v="Posiflex"/>
    <n v="1"/>
    <n v="3286"/>
    <n v="3286"/>
  </r>
  <r>
    <s v="PB20INV3316"/>
    <d v="2021-01-23T00:00:00"/>
    <s v="PO/000314/0121"/>
    <d v="2021-01-20T00:00:00"/>
    <x v="4"/>
    <s v="Mumbai"/>
    <s v="Hardcastle Restaurants Pvt. Ltd"/>
    <s v="Tx-2100"/>
    <s v="Mumbai"/>
    <s v="EndCustomer"/>
    <s v="Retail"/>
    <s v="Posiflex"/>
    <n v="1"/>
    <n v="25300"/>
    <n v="25300"/>
  </r>
  <r>
    <s v="PB20INV3317"/>
    <d v="2021-01-23T00:00:00"/>
    <n v="6300007056"/>
    <d v="2021-01-21T00:00:00"/>
    <x v="3"/>
    <s v="Mumbai"/>
    <s v="Trent Limited"/>
    <s v="Back cover_ps3x16"/>
    <s v="Mumbai"/>
    <s v="EndCustomer"/>
    <s v="Retail"/>
    <s v="Posiflex Spares"/>
    <n v="1"/>
    <n v="4200"/>
    <n v="4200"/>
  </r>
  <r>
    <s v="PB20INV3318"/>
    <d v="2021-01-23T00:00:00"/>
    <n v="8400022554"/>
    <d v="2021-01-21T00:00:00"/>
    <x v="3"/>
    <s v="Mumbai"/>
    <s v="Trent Hypermarket Private Limited"/>
    <s v="Cashdrawer_lock"/>
    <s v="Mumbai"/>
    <s v="EndCustomer"/>
    <s v="Retail"/>
    <s v="Posiflex Spares"/>
    <n v="3"/>
    <n v="525"/>
    <n v="1575"/>
  </r>
  <r>
    <s v="PB20INV3318"/>
    <d v="2021-01-23T00:00:00"/>
    <n v="8400022554"/>
    <d v="2021-01-21T00:00:00"/>
    <x v="3"/>
    <s v="Mumbai"/>
    <s v="Trent Hypermarket Private Limited"/>
    <s v="Front led board"/>
    <s v="Mumbai"/>
    <s v="EndCustomer"/>
    <s v="Retail"/>
    <s v="Posiflex Spares"/>
    <n v="1"/>
    <n v="750"/>
    <n v="750"/>
  </r>
  <r>
    <s v="PB20INV3319"/>
    <d v="2021-01-23T00:00:00"/>
    <s v="PIT/PO/2021/0066-1"/>
    <d v="2021-01-21T00:00:00"/>
    <x v="0"/>
    <s v="Bangalore"/>
    <s v="Portwell India Technology Private Limited"/>
    <s v="Pw-ebc-d469-am"/>
    <s v="Bangalore"/>
    <s v="Vendor"/>
    <s v="Wholesale"/>
    <s v="Armortec"/>
    <n v="16"/>
    <n v="19170"/>
    <n v="306720"/>
  </r>
  <r>
    <s v="PB20INV3319"/>
    <d v="2021-01-23T00:00:00"/>
    <s v="PIT/PO/2021/0066-1"/>
    <d v="2021-01-21T00:00:00"/>
    <x v="0"/>
    <s v="Bangalore"/>
    <s v="Portwell India Technology Private Limited"/>
    <s v="Pw-ebc-c5750z-c6-am"/>
    <s v="Bangalore"/>
    <s v="Vendor"/>
    <s v="Wholesale"/>
    <s v="Armortec"/>
    <n v="48"/>
    <n v="25033"/>
    <n v="1201584"/>
  </r>
  <r>
    <s v="PB20INV3319"/>
    <d v="2021-01-23T00:00:00"/>
    <s v="PIT/PO/2021/0066-1"/>
    <d v="2021-01-21T00:00:00"/>
    <x v="0"/>
    <s v="Bangalore"/>
    <s v="Portwell India Technology Private Limited"/>
    <s v="Pw-ppc-187p-ar"/>
    <s v="Bangalore"/>
    <s v="Vendor"/>
    <s v="Wholesale"/>
    <s v="Arestech"/>
    <n v="18"/>
    <n v="86546"/>
    <n v="1557828"/>
  </r>
  <r>
    <s v="PB20INV3320"/>
    <d v="2021-01-23T00:00:00"/>
    <n v="8400022556"/>
    <d v="2021-01-21T00:00:00"/>
    <x v="3"/>
    <s v="Mumbai"/>
    <s v="Trent Hypermarket Private Limited"/>
    <s v="Kb6600_single key"/>
    <s v="Mumbai"/>
    <s v="EndCustomer"/>
    <s v="Retail"/>
    <s v="Posiflex Spares"/>
    <n v="7"/>
    <n v="96"/>
    <n v="672"/>
  </r>
  <r>
    <s v="PB20INV3320"/>
    <d v="2021-01-23T00:00:00"/>
    <n v="8400022556"/>
    <d v="2021-01-21T00:00:00"/>
    <x v="3"/>
    <s v="Mumbai"/>
    <s v="Trent Hypermarket Private Limited"/>
    <s v="Dk-2100_kb6600_key top-ver"/>
    <s v="Mumbai"/>
    <s v="EndCustomer"/>
    <s v="Retail"/>
    <s v="Posiflex Spares"/>
    <n v="5"/>
    <n v="196"/>
    <n v="980"/>
  </r>
  <r>
    <s v="PB20INV3321"/>
    <d v="2021-01-23T00:00:00"/>
    <n v="8400022570"/>
    <d v="2021-01-21T00:00:00"/>
    <x v="3"/>
    <s v="Mumbai"/>
    <s v="Trent Hypermarket Private Limited"/>
    <s v="Kb6600_single key"/>
    <s v="Mumbai"/>
    <s v="EndCustomer"/>
    <s v="Retail"/>
    <s v="Posiflex Spares"/>
    <n v="8"/>
    <n v="96"/>
    <n v="768"/>
  </r>
  <r>
    <s v="PB20INV3322"/>
    <d v="2021-01-23T00:00:00"/>
    <n v="8400022568"/>
    <d v="2021-01-21T00:00:00"/>
    <x v="3"/>
    <s v="Mumbai"/>
    <s v="Trent Hypermarket Private Limited"/>
    <s v="Dk-2100_kb6600_key top-hor"/>
    <s v="Mumbai"/>
    <s v="EndCustomer"/>
    <s v="Retail"/>
    <s v="Posiflex Spares"/>
    <n v="5"/>
    <n v="196"/>
    <n v="980"/>
  </r>
  <r>
    <s v="PB20INV3322"/>
    <d v="2021-01-23T00:00:00"/>
    <n v="8400022568"/>
    <d v="2021-01-21T00:00:00"/>
    <x v="3"/>
    <s v="Mumbai"/>
    <s v="Trent Hypermarket Private Limited"/>
    <s v="Powersupply_60w"/>
    <s v="Mumbai"/>
    <s v="EndCustomer"/>
    <s v="Retail"/>
    <s v="Posiflex Spares"/>
    <n v="1"/>
    <n v="2250"/>
    <n v="2250"/>
  </r>
  <r>
    <s v="PB20INV3323"/>
    <d v="2021-01-23T00:00:00"/>
    <s v="PO/000638/1220"/>
    <d v="2020-12-31T00:00:00"/>
    <x v="3"/>
    <s v="Mumbai"/>
    <s v="Hardcastle Restaurants Pvt. Ltd"/>
    <s v="Bb-3000 bumpbar"/>
    <s v="Mumbai"/>
    <s v="EndCustomer"/>
    <s v="Retail"/>
    <s v="Posiflex"/>
    <n v="1"/>
    <n v="7500"/>
    <n v="7500"/>
  </r>
  <r>
    <s v="PB20INV3324"/>
    <d v="2021-01-23T00:00:00"/>
    <n v="8400022567"/>
    <d v="2021-01-21T00:00:00"/>
    <x v="3"/>
    <s v="Mumbai"/>
    <s v="Trent Hypermarket Private Limited"/>
    <s v="Kb6600_single key"/>
    <s v="Mumbai"/>
    <s v="EndCustomer"/>
    <s v="Retail"/>
    <s v="Posiflex Spares"/>
    <n v="7"/>
    <n v="96"/>
    <n v="672"/>
  </r>
  <r>
    <s v="PB20INV3324"/>
    <d v="2021-01-23T00:00:00"/>
    <n v="8400022567"/>
    <d v="2021-01-21T00:00:00"/>
    <x v="3"/>
    <s v="Mumbai"/>
    <s v="Trent Hypermarket Private Limited"/>
    <s v="Dk-2100_kb6600_key top-hor"/>
    <s v="Mumbai"/>
    <s v="EndCustomer"/>
    <s v="Retail"/>
    <s v="Posiflex Spares"/>
    <n v="10"/>
    <n v="196"/>
    <n v="1960"/>
  </r>
  <r>
    <s v="PB20INV3324"/>
    <d v="2021-01-23T00:00:00"/>
    <n v="8400022567"/>
    <d v="2021-01-21T00:00:00"/>
    <x v="3"/>
    <s v="Mumbai"/>
    <s v="Trent Hypermarket Private Limited"/>
    <s v="Service item"/>
    <s v="Mumbai"/>
    <s v="EndCustomer"/>
    <s v="Retail"/>
    <s v="Others"/>
    <n v="1"/>
    <n v="350"/>
    <n v="350"/>
  </r>
  <r>
    <s v="PB20INV3324"/>
    <d v="2021-01-23T00:00:00"/>
    <n v="8400022567"/>
    <d v="2021-01-21T00:00:00"/>
    <x v="3"/>
    <s v="Mumbai"/>
    <s v="Trent Hypermarket Private Limited"/>
    <s v="Front led board"/>
    <s v="Mumbai"/>
    <s v="EndCustomer"/>
    <s v="Retail"/>
    <s v="Posiflex Spares"/>
    <n v="1"/>
    <n v="750"/>
    <n v="750"/>
  </r>
  <r>
    <s v="PB20INV3325"/>
    <d v="2021-01-23T00:00:00"/>
    <s v="PO/000638/1220"/>
    <d v="2020-12-31T00:00:00"/>
    <x v="3"/>
    <s v="Mumbai"/>
    <s v="Hardcastle Restaurants Pvt. Ltd"/>
    <s v="Bb-3000 bumpbar"/>
    <s v="Mumbai"/>
    <s v="EndCustomer"/>
    <s v="Retail"/>
    <s v="Posiflex"/>
    <n v="1"/>
    <n v="7500"/>
    <n v="7500"/>
  </r>
  <r>
    <s v="PB20INV3326"/>
    <d v="2021-01-23T00:00:00"/>
    <n v="8400022566"/>
    <d v="2021-01-21T00:00:00"/>
    <x v="3"/>
    <s v="Mumbai"/>
    <s v="Trent Hypermarket Private Limited"/>
    <s v="Kb6600_single key"/>
    <s v="Mumbai"/>
    <s v="EndCustomer"/>
    <s v="Retail"/>
    <s v="Posiflex Spares"/>
    <n v="5"/>
    <n v="96"/>
    <n v="480"/>
  </r>
  <r>
    <s v="PB20INV3327"/>
    <d v="2021-01-23T00:00:00"/>
    <n v="8400022565"/>
    <d v="2021-01-21T00:00:00"/>
    <x v="3"/>
    <s v="Mumbai"/>
    <s v="Trent Hypermarket Private Limited"/>
    <s v="Dk-2100_kb6600_key top-hor"/>
    <s v="Mumbai"/>
    <s v="EndCustomer"/>
    <s v="Retail"/>
    <s v="Posiflex Spares"/>
    <n v="2"/>
    <n v="196"/>
    <n v="392"/>
  </r>
  <r>
    <s v="PB20INV3327"/>
    <d v="2021-01-23T00:00:00"/>
    <n v="8400022565"/>
    <d v="2021-01-21T00:00:00"/>
    <x v="3"/>
    <s v="Mumbai"/>
    <s v="Trent Hypermarket Private Limited"/>
    <s v="Cashdrawer_lock"/>
    <s v="Mumbai"/>
    <s v="EndCustomer"/>
    <s v="Retail"/>
    <s v="Posiflex Spares"/>
    <n v="1"/>
    <n v="525"/>
    <n v="525"/>
  </r>
  <r>
    <s v="PB20INV3328"/>
    <d v="2021-01-23T00:00:00"/>
    <n v="8400022559"/>
    <d v="2021-01-21T00:00:00"/>
    <x v="3"/>
    <s v="Mumbai"/>
    <s v="Trent Hypermarket Private Limited"/>
    <s v="Kb6600_single key"/>
    <s v="Mumbai"/>
    <s v="EndCustomer"/>
    <s v="Retail"/>
    <s v="Posiflex Spares"/>
    <n v="5"/>
    <n v="96"/>
    <n v="480"/>
  </r>
  <r>
    <s v="PB20INV3328"/>
    <d v="2021-01-23T00:00:00"/>
    <n v="8400022559"/>
    <d v="2021-01-21T00:00:00"/>
    <x v="3"/>
    <s v="Mumbai"/>
    <s v="Trent Hypermarket Private Limited"/>
    <s v="Dk-2100_kb6600_key top-hor"/>
    <s v="Mumbai"/>
    <s v="EndCustomer"/>
    <s v="Retail"/>
    <s v="Posiflex Spares"/>
    <n v="4"/>
    <n v="196"/>
    <n v="784"/>
  </r>
  <r>
    <s v="PB20INV3329"/>
    <d v="2021-01-25T00:00:00"/>
    <s v="RDP/HYD/HO-PUR/20210112/03758"/>
    <d v="2021-01-12T00:00:00"/>
    <x v="16"/>
    <s v="Hyderabad"/>
    <s v="Ratnadeep Super  Market(P) Ltd.,"/>
    <s v="7190g-2usbx-0"/>
    <s v="Hyderabad"/>
    <s v="EndCustomer"/>
    <s v="Retail"/>
    <s v="Metrologic"/>
    <n v="4"/>
    <n v="0"/>
    <n v="0"/>
  </r>
  <r>
    <s v="PB20INV3329"/>
    <d v="2021-01-25T00:00:00"/>
    <s v="RDP/HYD/HO-PUR/20210112/03758"/>
    <d v="2021-01-12T00:00:00"/>
    <x v="15"/>
    <s v="Hyderabad"/>
    <s v="Ratnadeep Super  Market(P) Ltd.,"/>
    <s v="I3 core processor"/>
    <s v="Hyderabad"/>
    <s v="EndCustomer"/>
    <s v="Retail"/>
    <s v="Posiflex Spares"/>
    <n v="4"/>
    <n v="0"/>
    <n v="0"/>
  </r>
  <r>
    <s v="PB20INV3329"/>
    <d v="2021-01-25T00:00:00"/>
    <s v="RDP/HYD/HO-PUR/20210112/03758"/>
    <d v="2021-01-12T00:00:00"/>
    <x v="15"/>
    <s v="Hyderabad"/>
    <s v="Ratnadeep Super  Market(P) Ltd.,"/>
    <s v="Kb6600_usb"/>
    <s v="Hyderabad"/>
    <s v="EndCustomer"/>
    <s v="Retail"/>
    <s v="Posiflex"/>
    <n v="4"/>
    <n v="0"/>
    <n v="0"/>
  </r>
  <r>
    <s v="PB20INV3329"/>
    <d v="2021-01-25T00:00:00"/>
    <s v="RDP/HYD/HO-PUR/20210112/03758"/>
    <d v="2021-01-12T00:00:00"/>
    <x v="15"/>
    <s v="Hyderabad"/>
    <s v="Ratnadeep Super  Market(P) Ltd.,"/>
    <s v="Mouse_logitech"/>
    <s v="Hyderabad"/>
    <s v="EndCustomer"/>
    <s v="Retail"/>
    <s v="Posiflex"/>
    <n v="4"/>
    <n v="0"/>
    <n v="0"/>
  </r>
  <r>
    <s v="PB20INV3329"/>
    <d v="2021-01-25T00:00:00"/>
    <s v="RDP/HYD/HO-PUR/20210112/03758"/>
    <d v="2021-01-12T00:00:00"/>
    <x v="15"/>
    <s v="Hyderabad"/>
    <s v="Ratnadeep Super  Market(P) Ltd.,"/>
    <s v="Pp8800u-b"/>
    <s v="Hyderabad"/>
    <s v="EndCustomer"/>
    <s v="Retail"/>
    <s v="Posiflex"/>
    <n v="4"/>
    <n v="0"/>
    <n v="0"/>
  </r>
  <r>
    <s v="PB20INV3329"/>
    <d v="2021-01-25T00:00:00"/>
    <s v="RDP/HYD/HO-PUR/20210112/03758"/>
    <d v="2021-01-12T00:00:00"/>
    <x v="15"/>
    <s v="Hyderabad"/>
    <s v="Ratnadeep Super  Market(P) Ltd.,"/>
    <s v="Win 10 iot (vl)"/>
    <s v="Hyderabad"/>
    <s v="EndCustomer"/>
    <s v="Retail"/>
    <s v="Posiflex"/>
    <n v="4"/>
    <n v="0"/>
    <n v="0"/>
  </r>
  <r>
    <s v="PB20INV3329"/>
    <d v="2021-01-25T00:00:00"/>
    <s v="RDP/HYD/HO-PUR/20210112/03758"/>
    <d v="2021-01-12T00:00:00"/>
    <x v="15"/>
    <s v="Hyderabad"/>
    <s v="Ratnadeep Super  Market(P) Ltd.,"/>
    <s v="Zeb-vs16hd led"/>
    <s v="Hyderabad"/>
    <s v="EndCustomer"/>
    <s v="Retail"/>
    <s v="Posiflex"/>
    <n v="4"/>
    <n v="0"/>
    <n v="0"/>
  </r>
  <r>
    <s v="PB20INV3329"/>
    <d v="2021-01-25T00:00:00"/>
    <s v="RDP/HYD/HO-PUR/20210112/03758"/>
    <d v="2021-01-12T00:00:00"/>
    <x v="15"/>
    <s v="Hyderabad"/>
    <s v="Ratnadeep Super  Market(P) Ltd.,"/>
    <s v="Tx-5000"/>
    <s v="Hyderabad"/>
    <s v="EndCustomer"/>
    <s v="Retail"/>
    <s v="Posiflex"/>
    <n v="4"/>
    <n v="81404"/>
    <n v="325616"/>
  </r>
  <r>
    <s v="PB20INV3330"/>
    <d v="2021-01-25T00:00:00"/>
    <s v="RDP/HYD/HO-PUR/20210107/03654"/>
    <d v="2021-01-07T00:00:00"/>
    <x v="16"/>
    <s v="Hyderabad"/>
    <s v="Ratnadeep Super  Market(P) Ltd.,"/>
    <s v="7190g-2usbx-0"/>
    <s v="Hyderabad"/>
    <s v="EndCustomer"/>
    <s v="Retail"/>
    <s v="Metrologic"/>
    <n v="4"/>
    <n v="0"/>
    <n v="0"/>
  </r>
  <r>
    <s v="PB20INV3330"/>
    <d v="2021-01-25T00:00:00"/>
    <s v="RDP/HYD/HO-PUR/20210107/03654"/>
    <d v="2021-01-07T00:00:00"/>
    <x v="15"/>
    <s v="Hyderabad"/>
    <s v="Ratnadeep Super  Market(P) Ltd.,"/>
    <s v="I3 core processor"/>
    <s v="Hyderabad"/>
    <s v="EndCustomer"/>
    <s v="Retail"/>
    <s v="Posiflex Spares"/>
    <n v="4"/>
    <n v="0"/>
    <n v="0"/>
  </r>
  <r>
    <s v="PB20INV3330"/>
    <d v="2021-01-25T00:00:00"/>
    <s v="RDP/HYD/HO-PUR/20210107/03654"/>
    <d v="2021-01-07T00:00:00"/>
    <x v="15"/>
    <s v="Hyderabad"/>
    <s v="Ratnadeep Super  Market(P) Ltd.,"/>
    <s v="Mouse_logitech"/>
    <s v="Hyderabad"/>
    <s v="EndCustomer"/>
    <s v="Retail"/>
    <s v="Posiflex"/>
    <n v="4"/>
    <n v="0"/>
    <n v="0"/>
  </r>
  <r>
    <s v="PB20INV3330"/>
    <d v="2021-01-25T00:00:00"/>
    <s v="RDP/HYD/HO-PUR/20210107/03654"/>
    <d v="2021-01-07T00:00:00"/>
    <x v="15"/>
    <s v="Hyderabad"/>
    <s v="Ratnadeep Super  Market(P) Ltd.,"/>
    <s v="Pp8800u-b"/>
    <s v="Hyderabad"/>
    <s v="EndCustomer"/>
    <s v="Retail"/>
    <s v="Posiflex"/>
    <n v="4"/>
    <n v="0"/>
    <n v="0"/>
  </r>
  <r>
    <s v="PB20INV3330"/>
    <d v="2021-01-25T00:00:00"/>
    <s v="RDP/HYD/HO-PUR/20210107/03654"/>
    <d v="2021-01-07T00:00:00"/>
    <x v="15"/>
    <s v="Hyderabad"/>
    <s v="Ratnadeep Super  Market(P) Ltd.,"/>
    <s v="Win 10 iot (vl)"/>
    <s v="Hyderabad"/>
    <s v="EndCustomer"/>
    <s v="Retail"/>
    <s v="Posiflex"/>
    <n v="4"/>
    <n v="0"/>
    <n v="0"/>
  </r>
  <r>
    <s v="PB20INV3330"/>
    <d v="2021-01-25T00:00:00"/>
    <s v="RDP/HYD/HO-PUR/20210107/03654"/>
    <d v="2021-01-07T00:00:00"/>
    <x v="15"/>
    <s v="Hyderabad"/>
    <s v="Ratnadeep Super  Market(P) Ltd.,"/>
    <s v="Zeb-vs16hd led"/>
    <s v="Hyderabad"/>
    <s v="EndCustomer"/>
    <s v="Retail"/>
    <s v="Posiflex"/>
    <n v="4"/>
    <n v="0"/>
    <n v="0"/>
  </r>
  <r>
    <s v="PB20INV3330"/>
    <d v="2021-01-25T00:00:00"/>
    <s v="RDP/HYD/HO-PUR/20210107/03654"/>
    <d v="2021-01-07T00:00:00"/>
    <x v="15"/>
    <s v="Hyderabad"/>
    <s v="Ratnadeep Super  Market(P) Ltd.,"/>
    <s v="Tx-5000"/>
    <s v="Hyderabad"/>
    <s v="EndCustomer"/>
    <s v="Retail"/>
    <s v="Posiflex"/>
    <n v="4"/>
    <n v="81404"/>
    <n v="325616"/>
  </r>
  <r>
    <s v="PB20INV3331"/>
    <d v="2021-01-25T00:00:00"/>
    <s v="RDP/HYD/HO-PUR/20210107/03652"/>
    <d v="2021-01-07T00:00:00"/>
    <x v="16"/>
    <s v="Hyderabad"/>
    <s v="Ratnadeep Super  Market(P) Ltd.,"/>
    <s v="7190g-2usbx-0"/>
    <s v="Hyderabad"/>
    <s v="EndCustomer"/>
    <s v="Retail"/>
    <s v="Metrologic"/>
    <n v="3"/>
    <n v="0"/>
    <n v="0"/>
  </r>
  <r>
    <s v="PB20INV3331"/>
    <d v="2021-01-25T00:00:00"/>
    <s v="RDP/HYD/HO-PUR/20210107/03652"/>
    <d v="2021-01-07T00:00:00"/>
    <x v="15"/>
    <s v="Hyderabad"/>
    <s v="Ratnadeep Super  Market(P) Ltd.,"/>
    <s v="I3 core processor"/>
    <s v="Hyderabad"/>
    <s v="EndCustomer"/>
    <s v="Retail"/>
    <s v="Posiflex Spares"/>
    <n v="3"/>
    <n v="0"/>
    <n v="0"/>
  </r>
  <r>
    <s v="PB20INV3331"/>
    <d v="2021-01-25T00:00:00"/>
    <s v="RDP/HYD/HO-PUR/20210107/03652"/>
    <d v="2021-01-07T00:00:00"/>
    <x v="15"/>
    <s v="Hyderabad"/>
    <s v="Ratnadeep Super  Market(P) Ltd.,"/>
    <s v="Mouse_logitech"/>
    <s v="Hyderabad"/>
    <s v="EndCustomer"/>
    <s v="Retail"/>
    <s v="Posiflex"/>
    <n v="3"/>
    <n v="0"/>
    <n v="0"/>
  </r>
  <r>
    <s v="PB20INV3331"/>
    <d v="2021-01-25T00:00:00"/>
    <s v="RDP/HYD/HO-PUR/20210107/03652"/>
    <d v="2021-01-07T00:00:00"/>
    <x v="15"/>
    <s v="Hyderabad"/>
    <s v="Ratnadeep Super  Market(P) Ltd.,"/>
    <s v="Pp8800u-b"/>
    <s v="Hyderabad"/>
    <s v="EndCustomer"/>
    <s v="Retail"/>
    <s v="Posiflex"/>
    <n v="3"/>
    <n v="0"/>
    <n v="0"/>
  </r>
  <r>
    <s v="PB20INV3331"/>
    <d v="2021-01-25T00:00:00"/>
    <s v="RDP/HYD/HO-PUR/20210107/03652"/>
    <d v="2021-01-07T00:00:00"/>
    <x v="15"/>
    <s v="Hyderabad"/>
    <s v="Ratnadeep Super  Market(P) Ltd.,"/>
    <s v="Win 10 iot (vl)"/>
    <s v="Hyderabad"/>
    <s v="EndCustomer"/>
    <s v="Retail"/>
    <s v="Posiflex"/>
    <n v="3"/>
    <n v="0"/>
    <n v="0"/>
  </r>
  <r>
    <s v="PB20INV3331"/>
    <d v="2021-01-25T00:00:00"/>
    <s v="RDP/HYD/HO-PUR/20210107/03652"/>
    <d v="2021-01-07T00:00:00"/>
    <x v="15"/>
    <s v="Hyderabad"/>
    <s v="Ratnadeep Super  Market(P) Ltd.,"/>
    <s v="Zeb-vs16hd led"/>
    <s v="Hyderabad"/>
    <s v="EndCustomer"/>
    <s v="Retail"/>
    <s v="Posiflex"/>
    <n v="3"/>
    <n v="0"/>
    <n v="0"/>
  </r>
  <r>
    <s v="PB20INV3331"/>
    <d v="2021-01-25T00:00:00"/>
    <s v="RDP/HYD/HO-PUR/20210107/03652"/>
    <d v="2021-01-07T00:00:00"/>
    <x v="15"/>
    <s v="Hyderabad"/>
    <s v="Ratnadeep Super  Market(P) Ltd.,"/>
    <s v="Tx-5000"/>
    <s v="Hyderabad"/>
    <s v="EndCustomer"/>
    <s v="Retail"/>
    <s v="Posiflex"/>
    <n v="3"/>
    <n v="81404"/>
    <n v="244212"/>
  </r>
  <r>
    <s v="PB20INV3332"/>
    <d v="2021-01-25T00:00:00"/>
    <s v="RDP/HYD/HO-PUR/20210112/03759"/>
    <d v="2021-01-12T00:00:00"/>
    <x v="16"/>
    <s v="Hyderabad"/>
    <s v="Ratnadeep Super  Market(P) Ltd.,"/>
    <s v="7190g-2usbx-0"/>
    <s v="Hyderabad"/>
    <s v="EndCustomer"/>
    <s v="Retail"/>
    <s v="Metrologic"/>
    <n v="3"/>
    <n v="0"/>
    <n v="0"/>
  </r>
  <r>
    <s v="PB20INV3332"/>
    <d v="2021-01-25T00:00:00"/>
    <s v="RDP/HYD/HO-PUR/20210112/03759"/>
    <d v="2021-01-12T00:00:00"/>
    <x v="15"/>
    <s v="Hyderabad"/>
    <s v="Ratnadeep Super  Market(P) Ltd.,"/>
    <s v="I3 core processor"/>
    <s v="Hyderabad"/>
    <s v="EndCustomer"/>
    <s v="Retail"/>
    <s v="Posiflex Spares"/>
    <n v="3"/>
    <n v="0"/>
    <n v="0"/>
  </r>
  <r>
    <s v="PB20INV3332"/>
    <d v="2021-01-25T00:00:00"/>
    <s v="RDP/HYD/HO-PUR/20210112/03759"/>
    <d v="2021-01-12T00:00:00"/>
    <x v="15"/>
    <s v="Hyderabad"/>
    <s v="Ratnadeep Super  Market(P) Ltd.,"/>
    <s v="Mouse_logitech"/>
    <s v="Hyderabad"/>
    <s v="EndCustomer"/>
    <s v="Retail"/>
    <s v="Posiflex"/>
    <n v="3"/>
    <n v="0"/>
    <n v="0"/>
  </r>
  <r>
    <s v="PB20INV3332"/>
    <d v="2021-01-25T00:00:00"/>
    <s v="RDP/HYD/HO-PUR/20210112/03759"/>
    <d v="2021-01-12T00:00:00"/>
    <x v="15"/>
    <s v="Hyderabad"/>
    <s v="Ratnadeep Super  Market(P) Ltd.,"/>
    <s v="Pp8800u-b"/>
    <s v="Hyderabad"/>
    <s v="EndCustomer"/>
    <s v="Retail"/>
    <s v="Posiflex"/>
    <n v="3"/>
    <n v="0"/>
    <n v="0"/>
  </r>
  <r>
    <s v="PB20INV3332"/>
    <d v="2021-01-25T00:00:00"/>
    <s v="RDP/HYD/HO-PUR/20210112/03759"/>
    <d v="2021-01-12T00:00:00"/>
    <x v="15"/>
    <s v="Hyderabad"/>
    <s v="Ratnadeep Super  Market(P) Ltd.,"/>
    <s v="Win 10 iot (vl)"/>
    <s v="Hyderabad"/>
    <s v="EndCustomer"/>
    <s v="Retail"/>
    <s v="Posiflex"/>
    <n v="3"/>
    <n v="0"/>
    <n v="0"/>
  </r>
  <r>
    <s v="PB20INV3332"/>
    <d v="2021-01-25T00:00:00"/>
    <s v="RDP/HYD/HO-PUR/20210112/03759"/>
    <d v="2021-01-12T00:00:00"/>
    <x v="15"/>
    <s v="Hyderabad"/>
    <s v="Ratnadeep Super  Market(P) Ltd.,"/>
    <s v="Zeb-vs16hd led"/>
    <s v="Hyderabad"/>
    <s v="EndCustomer"/>
    <s v="Retail"/>
    <s v="Posiflex"/>
    <n v="3"/>
    <n v="0"/>
    <n v="0"/>
  </r>
  <r>
    <s v="PB20INV3332"/>
    <d v="2021-01-25T00:00:00"/>
    <s v="RDP/HYD/HO-PUR/20210112/03759"/>
    <d v="2021-01-12T00:00:00"/>
    <x v="15"/>
    <s v="Hyderabad"/>
    <s v="Ratnadeep Super  Market(P) Ltd.,"/>
    <s v="Tx-5000"/>
    <s v="Hyderabad"/>
    <s v="EndCustomer"/>
    <s v="Retail"/>
    <s v="Posiflex"/>
    <n v="3"/>
    <n v="81404"/>
    <n v="244212"/>
  </r>
  <r>
    <s v="PB20INV3333"/>
    <d v="2021-01-25T00:00:00"/>
    <s v="mail confirmation"/>
    <d v="2021-01-25T00:00:00"/>
    <x v="1"/>
    <s v="Mumbai"/>
    <s v="Lenexis Foodworks Pvt. Ltd"/>
    <s v="Freight charges"/>
    <s v="Mumbai"/>
    <s v="EndCustomer"/>
    <s v="Retail"/>
    <s v="Others"/>
    <n v="1"/>
    <n v="150"/>
    <n v="150"/>
  </r>
  <r>
    <s v="PB20INV3333"/>
    <d v="2021-01-25T00:00:00"/>
    <s v="mail confirmation"/>
    <d v="2021-01-25T00:00:00"/>
    <x v="3"/>
    <s v="Mumbai"/>
    <s v="Lenexis Foodworks Pvt. Ltd"/>
    <s v="Printer mechanism_rp80"/>
    <s v="Mumbai"/>
    <s v="EndCustomer"/>
    <s v="Retail"/>
    <s v="Rugtek Spares"/>
    <n v="1"/>
    <n v="2250"/>
    <n v="2250"/>
  </r>
  <r>
    <s v="PB20INV3334"/>
    <d v="2021-01-25T00:00:00"/>
    <s v="RDP/HYD/HO-PUR/20210107/03651"/>
    <d v="2021-01-07T00:00:00"/>
    <x v="15"/>
    <s v="Hyderabad"/>
    <s v="Ratnadeep Super  Market(P) Ltd.,"/>
    <s v="I3 core processor"/>
    <s v="Hyderabad"/>
    <s v="EndCustomer"/>
    <s v="Retail"/>
    <s v="Posiflex Spares"/>
    <n v="4"/>
    <n v="0"/>
    <n v="0"/>
  </r>
  <r>
    <s v="PB20INV3334"/>
    <d v="2021-01-25T00:00:00"/>
    <s v="RDP/HYD/HO-PUR/20210107/03651"/>
    <d v="2021-01-07T00:00:00"/>
    <x v="15"/>
    <s v="Hyderabad"/>
    <s v="Ratnadeep Super  Market(P) Ltd.,"/>
    <s v="Mouse_logitech"/>
    <s v="Hyderabad"/>
    <s v="EndCustomer"/>
    <s v="Retail"/>
    <s v="Posiflex"/>
    <n v="4"/>
    <n v="0"/>
    <n v="0"/>
  </r>
  <r>
    <s v="PB20INV3334"/>
    <d v="2021-01-25T00:00:00"/>
    <s v="RDP/HYD/HO-PUR/20210107/03651"/>
    <d v="2021-01-07T00:00:00"/>
    <x v="15"/>
    <s v="Hyderabad"/>
    <s v="Ratnadeep Super  Market(P) Ltd.,"/>
    <s v="Pp8800u-b"/>
    <s v="Hyderabad"/>
    <s v="EndCustomer"/>
    <s v="Retail"/>
    <s v="Posiflex"/>
    <n v="4"/>
    <n v="0"/>
    <n v="0"/>
  </r>
  <r>
    <s v="PB20INV3334"/>
    <d v="2021-01-25T00:00:00"/>
    <s v="RDP/HYD/HO-PUR/20210107/03651"/>
    <d v="2021-01-07T00:00:00"/>
    <x v="15"/>
    <s v="Hyderabad"/>
    <s v="Ratnadeep Super  Market(P) Ltd.,"/>
    <s v="Win 10 iot (vl)"/>
    <s v="Hyderabad"/>
    <s v="EndCustomer"/>
    <s v="Retail"/>
    <s v="Posiflex"/>
    <n v="4"/>
    <n v="0"/>
    <n v="0"/>
  </r>
  <r>
    <s v="PB20INV3334"/>
    <d v="2021-01-25T00:00:00"/>
    <s v="RDP/HYD/HO-PUR/20210107/03651"/>
    <d v="2021-01-07T00:00:00"/>
    <x v="15"/>
    <s v="Hyderabad"/>
    <s v="Ratnadeep Super  Market(P) Ltd.,"/>
    <s v="Zeb-vs16hd led"/>
    <s v="Hyderabad"/>
    <s v="EndCustomer"/>
    <s v="Retail"/>
    <s v="Posiflex"/>
    <n v="4"/>
    <n v="0"/>
    <n v="0"/>
  </r>
  <r>
    <s v="PB20INV3334"/>
    <d v="2021-01-25T00:00:00"/>
    <s v="RDP/HYD/HO-PUR/20210107/03651"/>
    <d v="2021-01-07T00:00:00"/>
    <x v="15"/>
    <s v="Hyderabad"/>
    <s v="Ratnadeep Super  Market(P) Ltd.,"/>
    <s v="Tx-5000"/>
    <s v="Hyderabad"/>
    <s v="EndCustomer"/>
    <s v="Retail"/>
    <s v="Posiflex"/>
    <n v="4"/>
    <n v="81404"/>
    <n v="325616"/>
  </r>
  <r>
    <s v="PB20INV3335"/>
    <d v="2021-01-25T00:00:00"/>
    <s v="RDP/HYD/HO-PUR/20210107/03653"/>
    <d v="2021-01-07T00:00:00"/>
    <x v="15"/>
    <s v="Hyderabad"/>
    <s v="Ratnadeep Super  Market(P) Ltd.,"/>
    <s v="I3 core processor"/>
    <s v="Hyderabad"/>
    <s v="EndCustomer"/>
    <s v="Retail"/>
    <s v="Posiflex Spares"/>
    <n v="4"/>
    <n v="0"/>
    <n v="0"/>
  </r>
  <r>
    <s v="PB20INV3335"/>
    <d v="2021-01-25T00:00:00"/>
    <s v="RDP/HYD/HO-PUR/20210107/03653"/>
    <d v="2021-01-07T00:00:00"/>
    <x v="15"/>
    <s v="Hyderabad"/>
    <s v="Ratnadeep Super  Market(P) Ltd.,"/>
    <s v="Mouse_logitech"/>
    <s v="Hyderabad"/>
    <s v="EndCustomer"/>
    <s v="Retail"/>
    <s v="Posiflex"/>
    <n v="4"/>
    <n v="0"/>
    <n v="0"/>
  </r>
  <r>
    <s v="PB20INV3335"/>
    <d v="2021-01-25T00:00:00"/>
    <s v="RDP/HYD/HO-PUR/20210107/03653"/>
    <d v="2021-01-07T00:00:00"/>
    <x v="15"/>
    <s v="Hyderabad"/>
    <s v="Ratnadeep Super  Market(P) Ltd.,"/>
    <s v="Pp8800u-b"/>
    <s v="Hyderabad"/>
    <s v="EndCustomer"/>
    <s v="Retail"/>
    <s v="Posiflex"/>
    <n v="4"/>
    <n v="0"/>
    <n v="0"/>
  </r>
  <r>
    <s v="PB20INV3335"/>
    <d v="2021-01-25T00:00:00"/>
    <s v="RDP/HYD/HO-PUR/20210107/03653"/>
    <d v="2021-01-07T00:00:00"/>
    <x v="15"/>
    <s v="Hyderabad"/>
    <s v="Ratnadeep Super  Market(P) Ltd.,"/>
    <s v="Win 10 iot (vl)"/>
    <s v="Hyderabad"/>
    <s v="EndCustomer"/>
    <s v="Retail"/>
    <s v="Posiflex"/>
    <n v="4"/>
    <n v="0"/>
    <n v="0"/>
  </r>
  <r>
    <s v="PB20INV3335"/>
    <d v="2021-01-25T00:00:00"/>
    <s v="RDP/HYD/HO-PUR/20210107/03653"/>
    <d v="2021-01-07T00:00:00"/>
    <x v="15"/>
    <s v="Hyderabad"/>
    <s v="Ratnadeep Super  Market(P) Ltd.,"/>
    <s v="Zeb-vs16hd led"/>
    <s v="Hyderabad"/>
    <s v="EndCustomer"/>
    <s v="Retail"/>
    <s v="Posiflex"/>
    <n v="4"/>
    <n v="0"/>
    <n v="0"/>
  </r>
  <r>
    <s v="PB20INV3335"/>
    <d v="2021-01-25T00:00:00"/>
    <s v="RDP/HYD/HO-PUR/20210107/03653"/>
    <d v="2021-01-07T00:00:00"/>
    <x v="15"/>
    <s v="Hyderabad"/>
    <s v="Ratnadeep Super  Market(P) Ltd.,"/>
    <s v="Tx-5000"/>
    <s v="Hyderabad"/>
    <s v="EndCustomer"/>
    <s v="Retail"/>
    <s v="Posiflex"/>
    <n v="4"/>
    <n v="81404"/>
    <n v="325616"/>
  </r>
  <r>
    <s v="PB20INV3336"/>
    <d v="2021-01-25T00:00:00"/>
    <s v="SC25012021"/>
    <d v="2021-01-25T00:00:00"/>
    <x v="1"/>
    <s v="Chennai"/>
    <s v="Supreme Computers India (P) Ltd"/>
    <s v="Freight charges"/>
    <s v="Chennai"/>
    <s v="RBP"/>
    <s v="Wholesale"/>
    <s v="Others"/>
    <n v="1"/>
    <n v="100"/>
    <n v="100"/>
  </r>
  <r>
    <s v="PB20INV3336"/>
    <d v="2021-01-25T00:00:00"/>
    <s v="SC25012021"/>
    <d v="2021-01-25T00:00:00"/>
    <x v="1"/>
    <s v="Chennai"/>
    <s v="Supreme Computers India (P) Ltd"/>
    <s v="Win 10 iot (el)"/>
    <s v="Chennai"/>
    <s v="RBP"/>
    <s v="Wholesale"/>
    <s v="Posiflex"/>
    <n v="3"/>
    <n v="3500"/>
    <n v="10500"/>
  </r>
  <r>
    <s v="PB20INV3337"/>
    <d v="2021-01-25T00:00:00"/>
    <s v="HTCPL/145/2020-21"/>
    <d v="2021-01-25T00:00:00"/>
    <x v="1"/>
    <s v="Bangalore"/>
    <s v="Hollasons Trading Company Private Limited"/>
    <s v="Wifi i/f board pp9000"/>
    <s v="Bangalore"/>
    <s v="RBP"/>
    <s v="Wholesale"/>
    <s v="Posiflex Spares"/>
    <n v="2"/>
    <n v="3000"/>
    <n v="6000"/>
  </r>
  <r>
    <s v="PB20INV3338"/>
    <d v="2021-01-25T00:00:00"/>
    <s v="HTCPL/146/2020-21"/>
    <d v="2021-01-25T00:00:00"/>
    <x v="2"/>
    <s v="Bangalore"/>
    <s v="Hollasons Trading Company Private Limited"/>
    <s v="Rp80buse"/>
    <s v="Bangalore"/>
    <s v="RBP"/>
    <s v="Wholesale"/>
    <s v="Rugtek"/>
    <n v="1"/>
    <n v="7975"/>
    <n v="7975"/>
  </r>
  <r>
    <s v="PB20INV3339"/>
    <d v="2021-01-25T00:00:00"/>
    <s v="Mail Confirmation"/>
    <d v="2021-01-21T00:00:00"/>
    <x v="1"/>
    <s v="Chennai"/>
    <s v="G Print Technologies"/>
    <s v="Freight charges"/>
    <s v="Chennai"/>
    <s v="NVAR"/>
    <s v="Wholesale"/>
    <s v="Others"/>
    <n v="1"/>
    <n v="150"/>
    <n v="150"/>
  </r>
  <r>
    <s v="PB20INV3339"/>
    <d v="2021-01-25T00:00:00"/>
    <s v="Mail Confirmation"/>
    <d v="2021-01-21T00:00:00"/>
    <x v="12"/>
    <s v="Chennai"/>
    <s v="G Print Technologies"/>
    <s v="Printer head_rp80"/>
    <s v="Chennai"/>
    <s v="NVAR"/>
    <s v="Wholesale"/>
    <s v="Rugtek Spares"/>
    <n v="1"/>
    <n v="1077"/>
    <n v="1077"/>
  </r>
  <r>
    <s v="PB20INV3340"/>
    <d v="2021-01-25T00:00:00"/>
    <s v="Mail"/>
    <d v="2021-01-22T00:00:00"/>
    <x v="12"/>
    <s v="Kerala"/>
    <s v="Barcode Technologies Mahe"/>
    <s v="Printer head_rp80"/>
    <s v="Kerala"/>
    <s v="PVAR+"/>
    <s v="Wholesale"/>
    <s v="Rugtek Spares"/>
    <n v="10"/>
    <n v="1077"/>
    <n v="10770"/>
  </r>
  <r>
    <s v="PB20INV3341"/>
    <d v="2021-01-25T00:00:00"/>
    <s v="DSIIT20210043"/>
    <d v="2021-01-21T00:00:00"/>
    <x v="12"/>
    <s v="Bangalore"/>
    <s v="Decathlon Sports India Private Ltd"/>
    <s v="Motherboard_xt-4015h_i3-3220_3.3g"/>
    <s v="Bangalore"/>
    <s v="EndCustomer"/>
    <s v="Retail"/>
    <s v="Posiflex Spares"/>
    <n v="2"/>
    <n v="26500"/>
    <n v="53000"/>
  </r>
  <r>
    <s v="PB20INV3342"/>
    <d v="2021-01-27T00:00:00"/>
    <s v="QSPL/PO/2021/0517-1"/>
    <d v="2021-01-25T00:00:00"/>
    <x v="0"/>
    <s v="Bangalore"/>
    <s v="Quinta Systems Pvt. Ltd"/>
    <s v="C4050"/>
    <s v="Bangalore"/>
    <s v="Vendor"/>
    <s v="Wholesale"/>
    <s v="Chainway"/>
    <n v="43"/>
    <n v="29968.89"/>
    <n v="1288662.27"/>
  </r>
  <r>
    <s v="PB20INV3343"/>
    <d v="2021-01-27T00:00:00"/>
    <s v="Mail Confirmation"/>
    <d v="2021-01-25T00:00:00"/>
    <x v="13"/>
    <s v="Delhi"/>
    <s v="Burman Hospitality Private Limited"/>
    <s v="Control mechanism_cr4000"/>
    <s v="Delhi"/>
    <s v="EndCustomer"/>
    <s v="Retail"/>
    <s v="Posiflex Spares"/>
    <n v="1"/>
    <n v="1950"/>
    <n v="1950"/>
  </r>
  <r>
    <s v="PB20INV3344"/>
    <d v="2021-01-27T00:00:00"/>
    <s v="Mail confirmation"/>
    <d v="2021-01-22T00:00:00"/>
    <x v="12"/>
    <s v="Chennai"/>
    <s v="Cafe Frames"/>
    <s v="Touchpanel-ps3316"/>
    <s v="Chennai"/>
    <s v="EndCustomer"/>
    <s v="Retail"/>
    <s v="Posiflex Spares"/>
    <n v="1"/>
    <n v="8400"/>
    <n v="8400"/>
  </r>
  <r>
    <s v="PB20INV3345"/>
    <d v="2021-01-27T00:00:00"/>
    <s v="QSPL/PO/2021/0518-1"/>
    <d v="2021-01-25T00:00:00"/>
    <x v="0"/>
    <s v="Bangalore"/>
    <s v="Quinta Systems Pvt. Ltd"/>
    <s v="851-061-502"/>
    <s v="Bangalore"/>
    <s v="Vendor"/>
    <s v="Wholesale"/>
    <s v="Metrologic Spares"/>
    <n v="1"/>
    <n v="2784.09"/>
    <n v="2784.09"/>
  </r>
  <r>
    <s v="PB20INV3345"/>
    <d v="2021-01-27T00:00:00"/>
    <s v="QSPL/PO/2021/0518-1"/>
    <d v="2021-01-25T00:00:00"/>
    <x v="0"/>
    <s v="Bangalore"/>
    <s v="Quinta Systems Pvt. Ltd"/>
    <s v="203-879-003"/>
    <s v="Bangalore"/>
    <s v="Vendor"/>
    <s v="Wholesale"/>
    <s v="Intermec"/>
    <n v="1"/>
    <n v="3328.96"/>
    <n v="3328.96"/>
  </r>
  <r>
    <s v="PB20INV3345"/>
    <d v="2021-01-27T00:00:00"/>
    <s v="QSPL/PO/2021/0518-1"/>
    <d v="2021-01-25T00:00:00"/>
    <x v="0"/>
    <s v="Bangalore"/>
    <s v="Quinta Systems Pvt. Ltd"/>
    <s v="871-228-201"/>
    <s v="Bangalore"/>
    <s v="Vendor"/>
    <s v="Wholesale"/>
    <s v="Intermec"/>
    <n v="1"/>
    <n v="7951.6"/>
    <n v="7951.6"/>
  </r>
  <r>
    <s v="PB20INV3345"/>
    <d v="2021-01-27T00:00:00"/>
    <s v="QSPL/PO/2021/0518-1"/>
    <d v="2021-01-25T00:00:00"/>
    <x v="0"/>
    <s v="Bangalore"/>
    <s v="Quinta Systems Pvt. Ltd"/>
    <s v="Ck3xaa4m000w4400"/>
    <s v="Bangalore"/>
    <s v="Vendor"/>
    <s v="Wholesale"/>
    <s v="Intermec"/>
    <n v="1"/>
    <n v="59421.73"/>
    <n v="59421.73"/>
  </r>
  <r>
    <s v="PB20INV3346"/>
    <d v="2021-01-27T00:00:00"/>
    <s v="mail confirmation"/>
    <d v="2021-01-25T00:00:00"/>
    <x v="3"/>
    <s v="Pune"/>
    <s v="Equinox India Enterprises"/>
    <s v="Printer head_rp80"/>
    <s v="Pune"/>
    <s v="PVAR+"/>
    <s v="Wholesale"/>
    <s v="Rugtek Spares"/>
    <n v="1"/>
    <n v="1076"/>
    <n v="1076"/>
  </r>
  <r>
    <s v="PB20INV3346"/>
    <d v="2021-01-27T00:00:00"/>
    <s v="mail confirmation"/>
    <d v="2021-01-25T00:00:00"/>
    <x v="3"/>
    <s v="Pune"/>
    <s v="Equinox India Enterprises"/>
    <s v="Mainboard for rp80us"/>
    <s v="Pune"/>
    <s v="PVAR+"/>
    <s v="Wholesale"/>
    <s v="Rugtek Spares"/>
    <n v="1"/>
    <n v="2400"/>
    <n v="2400"/>
  </r>
  <r>
    <s v="PB20INV3347"/>
    <d v="2021-01-27T00:00:00"/>
    <s v="SC27012021"/>
    <d v="2021-01-27T00:00:00"/>
    <x v="1"/>
    <s v="Chennai"/>
    <s v="Supreme Computers India (P) Ltd"/>
    <s v="Freight charges"/>
    <s v="Chennai"/>
    <s v="RBP"/>
    <s v="Wholesale"/>
    <s v="Others"/>
    <n v="1"/>
    <n v="149"/>
    <n v="149"/>
  </r>
  <r>
    <s v="PB20INV3347"/>
    <d v="2021-01-27T00:00:00"/>
    <s v="SC27012021"/>
    <d v="2021-01-27T00:00:00"/>
    <x v="1"/>
    <s v="Chennai"/>
    <s v="Supreme Computers India (P) Ltd"/>
    <s v="Win 10 iot (el)"/>
    <s v="Chennai"/>
    <s v="RBP"/>
    <s v="Wholesale"/>
    <s v="Posiflex"/>
    <n v="17"/>
    <n v="3500"/>
    <n v="59500"/>
  </r>
  <r>
    <s v="PB20INV3348"/>
    <d v="2021-01-27T00:00:00"/>
    <s v="001891/Jan-21"/>
    <d v="2021-01-27T00:00:00"/>
    <x v="1"/>
    <s v="Gujarat"/>
    <s v="Aegis Infoware Private Limited"/>
    <s v="Freight charges"/>
    <s v="Gujarat"/>
    <s v="RBP"/>
    <s v="Wholesale"/>
    <s v="Others"/>
    <n v="1"/>
    <n v="1100"/>
    <n v="1100"/>
  </r>
  <r>
    <s v="PB20INV3348"/>
    <d v="2021-01-27T00:00:00"/>
    <s v="001891/Jan-21"/>
    <d v="2021-01-27T00:00:00"/>
    <x v="2"/>
    <s v="Gujarat"/>
    <s v="Aegis Infoware Private Limited"/>
    <s v="Bp-03"/>
    <s v="Gujarat"/>
    <s v="RBP"/>
    <s v="Wholesale"/>
    <s v="Rugtek"/>
    <n v="56"/>
    <n v="5300"/>
    <n v="296800"/>
  </r>
  <r>
    <s v="PB20INV3349"/>
    <d v="2021-01-27T00:00:00"/>
    <s v="mail confirmation"/>
    <d v="2021-01-04T00:00:00"/>
    <x v="3"/>
    <s v="Mumbai"/>
    <s v="Deoomals Speciality Shop."/>
    <s v="Cashdrawercable"/>
    <s v="Mumbai"/>
    <s v="EndCustomer"/>
    <s v="Retail"/>
    <s v="Posiflex Spares"/>
    <n v="1"/>
    <n v="150"/>
    <n v="150"/>
  </r>
  <r>
    <s v="PB20INV3350"/>
    <d v="2021-01-27T00:00:00"/>
    <s v="mail confirmation"/>
    <d v="2021-01-04T00:00:00"/>
    <x v="1"/>
    <s v="Mumbai"/>
    <s v="Deoomals Speciality Shop."/>
    <s v="Freight charges"/>
    <s v="Mumbai"/>
    <s v="EndCustomer"/>
    <s v="Retail"/>
    <s v="Others"/>
    <n v="1"/>
    <n v="100"/>
    <n v="100"/>
  </r>
  <r>
    <s v="PB20INV3350"/>
    <d v="2021-01-27T00:00:00"/>
    <s v="mail confirmation"/>
    <d v="2021-01-04T00:00:00"/>
    <x v="3"/>
    <s v="Mumbai"/>
    <s v="Deoomals Speciality Shop."/>
    <s v="Service charges"/>
    <s v="Mumbai"/>
    <s v="EndCustomer"/>
    <s v="Retail"/>
    <s v="Others"/>
    <n v="1"/>
    <n v="1000"/>
    <n v="1000"/>
  </r>
  <r>
    <s v="PB20INV3351"/>
    <d v="2021-01-27T00:00:00"/>
    <s v="SC27012021"/>
    <d v="2021-01-27T00:00:00"/>
    <x v="1"/>
    <s v="Chennai"/>
    <s v="Supreme Computers India (P) Ltd"/>
    <s v="Freight charges"/>
    <s v="Chennai"/>
    <s v="RBP"/>
    <s v="Wholesale"/>
    <s v="Others"/>
    <n v="1"/>
    <n v="462"/>
    <n v="462"/>
  </r>
  <r>
    <s v="PB20INV3351"/>
    <d v="2021-01-27T00:00:00"/>
    <s v="SC27012021"/>
    <d v="2021-01-27T00:00:00"/>
    <x v="1"/>
    <s v="Chennai"/>
    <s v="Supreme Computers India (P) Ltd"/>
    <s v="Sa-105z-b"/>
    <s v="Chennai"/>
    <s v="RBP"/>
    <s v="Wholesale"/>
    <s v="Posiflex"/>
    <n v="8"/>
    <n v="2250"/>
    <n v="18000"/>
  </r>
  <r>
    <s v="PB20INV3351"/>
    <d v="2021-01-27T00:00:00"/>
    <s v="SC27012021"/>
    <d v="2021-01-27T00:00:00"/>
    <x v="1"/>
    <s v="Chennai"/>
    <s v="Supreme Computers India (P) Ltd"/>
    <s v="Pd-350ue-b"/>
    <s v="Chennai"/>
    <s v="RBP"/>
    <s v="Wholesale"/>
    <s v="Posiflex"/>
    <n v="10"/>
    <n v="3250"/>
    <n v="32500"/>
  </r>
  <r>
    <s v="PB20INV3351"/>
    <d v="2021-01-27T00:00:00"/>
    <s v="SC27012021"/>
    <d v="2021-01-27T00:00:00"/>
    <x v="2"/>
    <s v="Chennai"/>
    <s v="Supreme Computers India (P) Ltd"/>
    <s v="Cr-2020b"/>
    <s v="Chennai"/>
    <s v="RBP"/>
    <s v="Wholesale"/>
    <s v="Posiflex"/>
    <n v="8"/>
    <n v="7425"/>
    <n v="59400"/>
  </r>
  <r>
    <s v="PB20INV3351"/>
    <d v="2021-01-27T00:00:00"/>
    <s v="SC27012021"/>
    <d v="2021-01-27T00:00:00"/>
    <x v="1"/>
    <s v="Chennai"/>
    <s v="Supreme Computers India (P) Ltd"/>
    <s v="Lm-3210-b"/>
    <s v="Chennai"/>
    <s v="RBP"/>
    <s v="Wholesale"/>
    <s v="Posiflex"/>
    <n v="8"/>
    <n v="9350"/>
    <n v="74800"/>
  </r>
  <r>
    <s v="PB20INV3352"/>
    <d v="2021-01-27T00:00:00"/>
    <s v="QSPL/PO/2021/0519-1"/>
    <d v="2021-01-25T00:00:00"/>
    <x v="0"/>
    <s v="Bangalore"/>
    <s v="Quinta Systems Pvt. Ltd"/>
    <s v="50129589-001"/>
    <s v="Bangalore"/>
    <s v="Vendor"/>
    <s v="Wholesale"/>
    <s v="Intermec"/>
    <n v="10"/>
    <n v="1260"/>
    <n v="12600"/>
  </r>
  <r>
    <s v="PB20INV3352"/>
    <d v="2021-01-27T00:00:00"/>
    <s v="QSPL/PO/2021/0519-1"/>
    <d v="2021-01-25T00:00:00"/>
    <x v="0"/>
    <s v="Bangalore"/>
    <s v="Quinta Systems Pvt. Ltd"/>
    <s v="Eda51-sh-r"/>
    <s v="Bangalore"/>
    <s v="Vendor"/>
    <s v="Wholesale"/>
    <s v="Metrologic"/>
    <n v="35"/>
    <n v="1732.5"/>
    <n v="60637.5"/>
  </r>
  <r>
    <s v="PB20INV3352"/>
    <d v="2021-01-27T00:00:00"/>
    <s v="QSPL/PO/2021/0519-1"/>
    <d v="2021-01-25T00:00:00"/>
    <x v="0"/>
    <s v="Bangalore"/>
    <s v="Quinta Systems Pvt. Ltd"/>
    <s v="Eda50-qbc-0"/>
    <s v="Bangalore"/>
    <s v="Vendor"/>
    <s v="Wholesale"/>
    <s v="Metrologic"/>
    <n v="9"/>
    <n v="5985"/>
    <n v="53865"/>
  </r>
  <r>
    <s v="PB20INV3353"/>
    <d v="2021-01-27T00:00:00"/>
    <s v="Mail Confirmation"/>
    <d v="2021-01-25T00:00:00"/>
    <x v="1"/>
    <s v="West Bengal"/>
    <s v="Abs Technologies"/>
    <s v="Freight charges"/>
    <s v="West Bengal"/>
    <s v="PVAR"/>
    <s v="Wholesale"/>
    <s v="Others"/>
    <n v="1"/>
    <n v="100"/>
    <n v="100"/>
  </r>
  <r>
    <s v="PB20INV3353"/>
    <d v="2021-01-27T00:00:00"/>
    <s v="Mail Confirmation"/>
    <d v="2021-01-25T00:00:00"/>
    <x v="3"/>
    <s v="West Bengal"/>
    <s v="Abs Technologies"/>
    <s v="Powersupply80w_pb2200"/>
    <s v="West Bengal"/>
    <s v="PVAR"/>
    <s v="Wholesale"/>
    <s v="Posiflex Spares"/>
    <n v="2"/>
    <n v="3500"/>
    <n v="7000"/>
  </r>
  <r>
    <s v="PB20INV3354"/>
    <d v="2021-01-27T00:00:00"/>
    <s v="Mail Confirmation"/>
    <d v="2021-01-25T00:00:00"/>
    <x v="1"/>
    <s v="Delhi"/>
    <s v="Usupso Retail India Pvt. Ltd"/>
    <s v="Freight charges"/>
    <s v="Delhi"/>
    <s v="EndCustomer"/>
    <s v="Retail"/>
    <s v="Others"/>
    <n v="1"/>
    <n v="100"/>
    <n v="100"/>
  </r>
  <r>
    <s v="PB20INV3354"/>
    <d v="2021-01-27T00:00:00"/>
    <s v="Mail Confirmation"/>
    <d v="2021-01-25T00:00:00"/>
    <x v="13"/>
    <s v="Delhi"/>
    <s v="Usupso Retail India Pvt. Ltd"/>
    <s v="Service item"/>
    <s v="Delhi"/>
    <s v="EndCustomer"/>
    <s v="Retail"/>
    <s v="Others"/>
    <n v="1"/>
    <n v="350"/>
    <n v="350"/>
  </r>
  <r>
    <s v="PB20INV3354"/>
    <d v="2021-01-27T00:00:00"/>
    <s v="Mail Confirmation"/>
    <d v="2021-01-25T00:00:00"/>
    <x v="13"/>
    <s v="Delhi"/>
    <s v="Usupso Retail India Pvt. Ltd"/>
    <s v="Powersupply_40w"/>
    <s v="Delhi"/>
    <s v="EndCustomer"/>
    <s v="Retail"/>
    <s v="Posiflex Spares"/>
    <n v="1"/>
    <n v="1400"/>
    <n v="1400"/>
  </r>
  <r>
    <s v="PB20INV3355"/>
    <d v="2021-01-27T00:00:00"/>
    <n v="6200004234"/>
    <d v="2021-01-04T00:00:00"/>
    <x v="4"/>
    <s v="Mumbai"/>
    <s v="Trent Limited"/>
    <s v="Serial i/f board pp9000"/>
    <s v="Mumbai"/>
    <s v="EndCustomer"/>
    <s v="Retail"/>
    <s v="Posiflex Spares"/>
    <n v="4"/>
    <n v="0"/>
    <n v="0"/>
  </r>
  <r>
    <s v="PB20INV3355"/>
    <d v="2021-01-27T00:00:00"/>
    <n v="6200004234"/>
    <d v="2021-01-04T00:00:00"/>
    <x v="4"/>
    <s v="Mumbai"/>
    <s v="Trent Limited"/>
    <s v="Mouse_logitech"/>
    <s v="Mumbai"/>
    <s v="EndCustomer"/>
    <s v="Retail"/>
    <s v="Posiflex"/>
    <n v="4"/>
    <n v="247"/>
    <n v="988"/>
  </r>
  <r>
    <s v="PB20INV3355"/>
    <d v="2021-01-27T00:00:00"/>
    <n v="6200004234"/>
    <d v="2021-01-04T00:00:00"/>
    <x v="4"/>
    <s v="Mumbai"/>
    <s v="Trent Limited"/>
    <s v="Std_keyboard"/>
    <s v="Mumbai"/>
    <s v="EndCustomer"/>
    <s v="Retail"/>
    <s v="Posiflex"/>
    <n v="4"/>
    <n v="436"/>
    <n v="1744"/>
  </r>
  <r>
    <s v="PB20INV3355"/>
    <d v="2021-01-27T00:00:00"/>
    <n v="6200004234"/>
    <d v="2021-01-04T00:00:00"/>
    <x v="4"/>
    <s v="Mumbai"/>
    <s v="Trent Limited"/>
    <s v="Sa-105z-b"/>
    <s v="Mumbai"/>
    <s v="EndCustomer"/>
    <s v="Retail"/>
    <s v="Posiflex"/>
    <n v="4"/>
    <n v="1744"/>
    <n v="6976"/>
  </r>
  <r>
    <s v="PB20INV3355"/>
    <d v="2021-01-27T00:00:00"/>
    <n v="6200004234"/>
    <d v="2021-01-04T00:00:00"/>
    <x v="4"/>
    <s v="Mumbai"/>
    <s v="Trent Limited"/>
    <s v="Pp8800u-b"/>
    <s v="Mumbai"/>
    <s v="EndCustomer"/>
    <s v="Retail"/>
    <s v="Posiflex"/>
    <n v="4"/>
    <n v="9800"/>
    <n v="39200"/>
  </r>
  <r>
    <s v="PB20INV3355"/>
    <d v="2021-01-27T00:00:00"/>
    <n v="6200004234"/>
    <d v="2021-01-04T00:00:00"/>
    <x v="4"/>
    <s v="Mumbai"/>
    <s v="Trent Limited"/>
    <s v="Ps-3316+"/>
    <s v="Mumbai"/>
    <s v="EndCustomer"/>
    <s v="Retail"/>
    <s v="Posiflex"/>
    <n v="4"/>
    <n v="40605"/>
    <n v="162420"/>
  </r>
  <r>
    <s v="PB20INV3356"/>
    <d v="2021-01-27T00:00:00"/>
    <n v="6200004294"/>
    <d v="2021-01-14T00:00:00"/>
    <x v="4"/>
    <s v="Mumbai"/>
    <s v="Trent Limited"/>
    <s v="Serial i/f board pp9000"/>
    <s v="Mumbai"/>
    <s v="EndCustomer"/>
    <s v="Retail"/>
    <s v="Posiflex Spares"/>
    <n v="6"/>
    <n v="0"/>
    <n v="0"/>
  </r>
  <r>
    <s v="PB20INV3356"/>
    <d v="2021-01-27T00:00:00"/>
    <n v="6200004294"/>
    <d v="2021-01-14T00:00:00"/>
    <x v="4"/>
    <s v="Mumbai"/>
    <s v="Trent Limited"/>
    <s v="Mouse_logitech"/>
    <s v="Mumbai"/>
    <s v="EndCustomer"/>
    <s v="Retail"/>
    <s v="Posiflex"/>
    <n v="6"/>
    <n v="247"/>
    <n v="1482"/>
  </r>
  <r>
    <s v="PB20INV3356"/>
    <d v="2021-01-27T00:00:00"/>
    <n v="6200004294"/>
    <d v="2021-01-14T00:00:00"/>
    <x v="4"/>
    <s v="Mumbai"/>
    <s v="Trent Limited"/>
    <s v="Std_keyboard"/>
    <s v="Mumbai"/>
    <s v="EndCustomer"/>
    <s v="Retail"/>
    <s v="Posiflex"/>
    <n v="6"/>
    <n v="436"/>
    <n v="2616"/>
  </r>
  <r>
    <s v="PB20INV3356"/>
    <d v="2021-01-27T00:00:00"/>
    <n v="6200004294"/>
    <d v="2021-01-14T00:00:00"/>
    <x v="4"/>
    <s v="Mumbai"/>
    <s v="Trent Limited"/>
    <s v="Sa-105z-b"/>
    <s v="Mumbai"/>
    <s v="EndCustomer"/>
    <s v="Retail"/>
    <s v="Posiflex"/>
    <n v="6"/>
    <n v="1744"/>
    <n v="10464"/>
  </r>
  <r>
    <s v="PB20INV3356"/>
    <d v="2021-01-27T00:00:00"/>
    <n v="6200004294"/>
    <d v="2021-01-14T00:00:00"/>
    <x v="4"/>
    <s v="Mumbai"/>
    <s v="Trent Limited"/>
    <s v="Pd-360ue-b"/>
    <s v="Mumbai"/>
    <s v="EndCustomer"/>
    <s v="Retail"/>
    <s v="Posiflex"/>
    <n v="6"/>
    <n v="3561"/>
    <n v="21366"/>
  </r>
  <r>
    <s v="PB20INV3356"/>
    <d v="2021-01-27T00:00:00"/>
    <n v="6200004294"/>
    <d v="2021-01-14T00:00:00"/>
    <x v="4"/>
    <s v="Mumbai"/>
    <s v="Trent Limited"/>
    <s v="Pp8800u-b"/>
    <s v="Mumbai"/>
    <s v="EndCustomer"/>
    <s v="Retail"/>
    <s v="Posiflex"/>
    <n v="6"/>
    <n v="9800"/>
    <n v="58800"/>
  </r>
  <r>
    <s v="PB20INV3356"/>
    <d v="2021-01-27T00:00:00"/>
    <n v="6200004294"/>
    <d v="2021-01-14T00:00:00"/>
    <x v="4"/>
    <s v="Mumbai"/>
    <s v="Trent Limited"/>
    <s v="Ps-3316+"/>
    <s v="Mumbai"/>
    <s v="EndCustomer"/>
    <s v="Retail"/>
    <s v="Posiflex"/>
    <n v="6"/>
    <n v="40605"/>
    <n v="243630"/>
  </r>
  <r>
    <s v="PB20INV3357"/>
    <d v="2021-01-27T00:00:00"/>
    <n v="73"/>
    <s v="20.01.21"/>
    <x v="19"/>
    <s v="Delhi"/>
    <s v="Ashlin Services"/>
    <s v="Pouch_mr2100"/>
    <s v="Delhi"/>
    <s v="EndCustomer"/>
    <s v="Retail"/>
    <s v="Posiflex Spares"/>
    <n v="35"/>
    <n v="32"/>
    <n v="1120"/>
  </r>
  <r>
    <s v="PB20INV3357"/>
    <d v="2021-01-27T00:00:00"/>
    <n v="73"/>
    <s v="20.01.21"/>
    <x v="19"/>
    <s v="Delhi"/>
    <s v="Ashlin Services"/>
    <s v="Mr-2106u-3"/>
    <s v="Delhi"/>
    <s v="EndCustomer"/>
    <s v="Retail"/>
    <s v="Posiflex"/>
    <n v="35"/>
    <n v="2700"/>
    <n v="94500"/>
  </r>
  <r>
    <s v="PB20INV3358"/>
    <d v="2021-01-27T00:00:00"/>
    <s v="QSPL/PO/2021/0520-1"/>
    <d v="2021-01-27T00:00:00"/>
    <x v="0"/>
    <s v="Bangalore"/>
    <s v="Quinta Systems Pvt. Ltd"/>
    <s v="318-034-023"/>
    <s v="Bangalore"/>
    <s v="Vendor"/>
    <s v="Wholesale"/>
    <s v="Intermec"/>
    <n v="1"/>
    <n v="9388"/>
    <n v="9388"/>
  </r>
  <r>
    <s v="PB20INV3359"/>
    <d v="2021-01-27T00:00:00"/>
    <s v="DSIIT20210003"/>
    <d v="2021-01-04T00:00:00"/>
    <x v="12"/>
    <s v="Bangalore"/>
    <s v="Decathlon Sports India Private Ltd"/>
    <s v="Cashdrawer_lock"/>
    <s v="Bangalore"/>
    <s v="EndCustomer"/>
    <s v="Retail"/>
    <s v="Posiflex Spares"/>
    <n v="1"/>
    <n v="525"/>
    <n v="525"/>
  </r>
  <r>
    <s v="PB20INV3360"/>
    <d v="2021-01-27T00:00:00"/>
    <s v="ITPL2021109"/>
    <d v="2021-01-27T00:00:00"/>
    <x v="1"/>
    <s v="Hyderabad"/>
    <s v="Itecsys Technologies Pvt Ltd"/>
    <s v="Freight charges"/>
    <s v="Hyderabad"/>
    <s v="RBP"/>
    <s v="Wholesale"/>
    <s v="Others"/>
    <n v="1"/>
    <n v="549"/>
    <n v="549"/>
  </r>
  <r>
    <s v="PB20INV3360"/>
    <d v="2021-01-27T00:00:00"/>
    <s v="ITPL2021109"/>
    <d v="2021-01-27T00:00:00"/>
    <x v="1"/>
    <s v="Hyderabad"/>
    <s v="Itecsys Technologies Pvt Ltd"/>
    <s v="Ps-3316+"/>
    <s v="Hyderabad"/>
    <s v="RBP"/>
    <s v="Wholesale"/>
    <s v="Posiflex"/>
    <n v="6"/>
    <n v="36600"/>
    <n v="219600"/>
  </r>
  <r>
    <s v="PB20INV3361"/>
    <d v="2021-01-27T00:00:00"/>
    <s v="ITPL2021110"/>
    <d v="2021-01-27T00:00:00"/>
    <x v="1"/>
    <s v="Hyderabad"/>
    <s v="Itecsys Technologies Pvt Ltd"/>
    <s v="Ssd_64gb"/>
    <s v="Hyderabad"/>
    <s v="RBP"/>
    <s v="Wholesale"/>
    <s v="Posiflex Spares"/>
    <n v="2"/>
    <n v="0"/>
    <n v="0"/>
  </r>
  <r>
    <s v="PB20INV3361"/>
    <d v="2021-01-27T00:00:00"/>
    <s v="ITPL2021110"/>
    <d v="2021-01-27T00:00:00"/>
    <x v="1"/>
    <s v="Hyderabad"/>
    <s v="Itecsys Technologies Pvt Ltd"/>
    <s v="Freight charges"/>
    <s v="Hyderabad"/>
    <s v="RBP"/>
    <s v="Wholesale"/>
    <s v="Others"/>
    <n v="1"/>
    <n v="203"/>
    <n v="203"/>
  </r>
  <r>
    <s v="PB20INV3361"/>
    <d v="2021-01-27T00:00:00"/>
    <s v="ITPL2021110"/>
    <d v="2021-01-27T00:00:00"/>
    <x v="1"/>
    <s v="Hyderabad"/>
    <s v="Itecsys Technologies Pvt Ltd"/>
    <s v="Mr-2106u-3"/>
    <s v="Hyderabad"/>
    <s v="RBP"/>
    <s v="Wholesale"/>
    <s v="Posiflex"/>
    <n v="2"/>
    <n v="2916"/>
    <n v="5832"/>
  </r>
  <r>
    <s v="PB20INV3361"/>
    <d v="2021-01-27T00:00:00"/>
    <s v="ITPL2021110"/>
    <d v="2021-01-27T00:00:00"/>
    <x v="1"/>
    <s v="Hyderabad"/>
    <s v="Itecsys Technologies Pvt Ltd"/>
    <s v="Win 10 iot (el)"/>
    <s v="Hyderabad"/>
    <s v="RBP"/>
    <s v="Wholesale"/>
    <s v="Posiflex"/>
    <n v="1"/>
    <n v="3500"/>
    <n v="3500"/>
  </r>
  <r>
    <s v="PB20INV3361"/>
    <d v="2021-01-27T00:00:00"/>
    <s v="ITPL2021110"/>
    <d v="2021-01-27T00:00:00"/>
    <x v="1"/>
    <s v="Hyderabad"/>
    <s v="Itecsys Technologies Pvt Ltd"/>
    <s v="Ps-3316+"/>
    <s v="Hyderabad"/>
    <s v="RBP"/>
    <s v="Wholesale"/>
    <s v="Posiflex"/>
    <n v="2"/>
    <n v="35900"/>
    <n v="71800"/>
  </r>
  <r>
    <s v="PB20INV3362"/>
    <d v="2021-01-28T00:00:00"/>
    <n v="6200004267"/>
    <d v="2021-01-07T00:00:00"/>
    <x v="4"/>
    <s v="Mumbai"/>
    <s v="Trent Limited"/>
    <s v="Serial i/f board pp9000"/>
    <s v="Mumbai"/>
    <s v="EndCustomer"/>
    <s v="Retail"/>
    <s v="Posiflex Spares"/>
    <n v="5"/>
    <n v="0"/>
    <n v="0"/>
  </r>
  <r>
    <s v="PB20INV3362"/>
    <d v="2021-01-28T00:00:00"/>
    <n v="6200004267"/>
    <d v="2021-01-07T00:00:00"/>
    <x v="4"/>
    <s v="Mumbai"/>
    <s v="Trent Limited"/>
    <s v="Mouse_logitech"/>
    <s v="Mumbai"/>
    <s v="EndCustomer"/>
    <s v="Retail"/>
    <s v="Posiflex"/>
    <n v="5"/>
    <n v="247"/>
    <n v="1235"/>
  </r>
  <r>
    <s v="PB20INV3362"/>
    <d v="2021-01-28T00:00:00"/>
    <n v="6200004267"/>
    <d v="2021-01-07T00:00:00"/>
    <x v="4"/>
    <s v="Mumbai"/>
    <s v="Trent Limited"/>
    <s v="Std_keyboard"/>
    <s v="Mumbai"/>
    <s v="EndCustomer"/>
    <s v="Retail"/>
    <s v="Posiflex"/>
    <n v="5"/>
    <n v="436"/>
    <n v="2180"/>
  </r>
  <r>
    <s v="PB20INV3362"/>
    <d v="2021-01-28T00:00:00"/>
    <n v="6200004267"/>
    <d v="2021-01-07T00:00:00"/>
    <x v="4"/>
    <s v="Mumbai"/>
    <s v="Trent Limited"/>
    <s v="Sa-105z-b"/>
    <s v="Mumbai"/>
    <s v="EndCustomer"/>
    <s v="Retail"/>
    <s v="Posiflex"/>
    <n v="5"/>
    <n v="1744"/>
    <n v="8720"/>
  </r>
  <r>
    <s v="PB20INV3362"/>
    <d v="2021-01-28T00:00:00"/>
    <n v="6200004267"/>
    <d v="2021-01-07T00:00:00"/>
    <x v="4"/>
    <s v="Mumbai"/>
    <s v="Trent Limited"/>
    <s v="Pp8800u-b"/>
    <s v="Mumbai"/>
    <s v="EndCustomer"/>
    <s v="Retail"/>
    <s v="Posiflex"/>
    <n v="5"/>
    <n v="9800"/>
    <n v="49000"/>
  </r>
  <r>
    <s v="PB20INV3362"/>
    <d v="2021-01-28T00:00:00"/>
    <n v="6200004267"/>
    <d v="2021-01-07T00:00:00"/>
    <x v="4"/>
    <s v="Mumbai"/>
    <s v="Trent Limited"/>
    <s v="Ps-3316+"/>
    <s v="Mumbai"/>
    <s v="EndCustomer"/>
    <s v="Retail"/>
    <s v="Posiflex"/>
    <n v="5"/>
    <n v="40605"/>
    <n v="203025"/>
  </r>
  <r>
    <s v="PB20INV3363"/>
    <d v="2021-01-28T00:00:00"/>
    <n v="6200004278"/>
    <d v="2021-01-09T00:00:00"/>
    <x v="4"/>
    <s v="Mumbai"/>
    <s v="Trent Limited"/>
    <s v="Serial i/f board pp9000"/>
    <s v="Mumbai"/>
    <s v="EndCustomer"/>
    <s v="Retail"/>
    <s v="Posiflex Spares"/>
    <n v="6"/>
    <n v="0"/>
    <n v="0"/>
  </r>
  <r>
    <s v="PB20INV3363"/>
    <d v="2021-01-28T00:00:00"/>
    <n v="6200004278"/>
    <d v="2021-01-09T00:00:00"/>
    <x v="4"/>
    <s v="Mumbai"/>
    <s v="Trent Limited"/>
    <s v="Mouse_logitech"/>
    <s v="Mumbai"/>
    <s v="EndCustomer"/>
    <s v="Retail"/>
    <s v="Posiflex"/>
    <n v="6"/>
    <n v="247"/>
    <n v="1482"/>
  </r>
  <r>
    <s v="PB20INV3363"/>
    <d v="2021-01-28T00:00:00"/>
    <n v="6200004278"/>
    <d v="2021-01-09T00:00:00"/>
    <x v="4"/>
    <s v="Mumbai"/>
    <s v="Trent Limited"/>
    <s v="Std_keyboard"/>
    <s v="Mumbai"/>
    <s v="EndCustomer"/>
    <s v="Retail"/>
    <s v="Posiflex"/>
    <n v="6"/>
    <n v="436"/>
    <n v="2616"/>
  </r>
  <r>
    <s v="PB20INV3363"/>
    <d v="2021-01-28T00:00:00"/>
    <n v="6200004278"/>
    <d v="2021-01-09T00:00:00"/>
    <x v="4"/>
    <s v="Mumbai"/>
    <s v="Trent Limited"/>
    <s v="Sa-105z-b"/>
    <s v="Mumbai"/>
    <s v="EndCustomer"/>
    <s v="Retail"/>
    <s v="Posiflex"/>
    <n v="6"/>
    <n v="1744"/>
    <n v="10464"/>
  </r>
  <r>
    <s v="PB20INV3363"/>
    <d v="2021-01-28T00:00:00"/>
    <n v="6200004278"/>
    <d v="2021-01-09T00:00:00"/>
    <x v="4"/>
    <s v="Mumbai"/>
    <s v="Trent Limited"/>
    <s v="Pd-360ue-b"/>
    <s v="Mumbai"/>
    <s v="EndCustomer"/>
    <s v="Retail"/>
    <s v="Posiflex"/>
    <n v="6"/>
    <n v="3561"/>
    <n v="21366"/>
  </r>
  <r>
    <s v="PB20INV3363"/>
    <d v="2021-01-28T00:00:00"/>
    <n v="6200004278"/>
    <d v="2021-01-09T00:00:00"/>
    <x v="4"/>
    <s v="Mumbai"/>
    <s v="Trent Limited"/>
    <s v="Pp8800u-b"/>
    <s v="Mumbai"/>
    <s v="EndCustomer"/>
    <s v="Retail"/>
    <s v="Posiflex"/>
    <n v="6"/>
    <n v="9800"/>
    <n v="58800"/>
  </r>
  <r>
    <s v="PB20INV3363"/>
    <d v="2021-01-28T00:00:00"/>
    <n v="6200004278"/>
    <d v="2021-01-09T00:00:00"/>
    <x v="4"/>
    <s v="Mumbai"/>
    <s v="Trent Limited"/>
    <s v="Ps-3316+"/>
    <s v="Mumbai"/>
    <s v="EndCustomer"/>
    <s v="Retail"/>
    <s v="Posiflex"/>
    <n v="6"/>
    <n v="40605"/>
    <n v="243630"/>
  </r>
  <r>
    <s v="PB20INV3364"/>
    <d v="2021-01-28T00:00:00"/>
    <s v="MHMU2021PO00084"/>
    <d v="2021-01-22T00:00:00"/>
    <x v="1"/>
    <s v="Mumbai"/>
    <s v="Aashitech"/>
    <s v="Freight charges"/>
    <s v="Mumbai"/>
    <s v="RBP"/>
    <s v="Wholesale"/>
    <s v="Others"/>
    <n v="1"/>
    <n v="250"/>
    <n v="250"/>
  </r>
  <r>
    <s v="PB20INV3364"/>
    <d v="2021-01-28T00:00:00"/>
    <s v="MHMU2021PO00084"/>
    <d v="2021-01-22T00:00:00"/>
    <x v="2"/>
    <s v="Mumbai"/>
    <s v="Aashitech"/>
    <s v="Rp76v-r"/>
    <s v="Mumbai"/>
    <s v="RBP"/>
    <s v="Wholesale"/>
    <s v="Rugtek"/>
    <n v="5"/>
    <n v="12500"/>
    <n v="62500"/>
  </r>
  <r>
    <s v="PB20INV3365"/>
    <d v="2021-01-28T00:00:00"/>
    <s v="PO-C/20-21/000490"/>
    <s v="23. January 2021"/>
    <x v="4"/>
    <s v="Mumbai"/>
    <s v="Burger King India Pvt  Ltd.,"/>
    <s v="Serial i/f board pp9000"/>
    <s v="Mumbai"/>
    <s v="EndCustomer"/>
    <s v="Retail"/>
    <s v="Posiflex Spares"/>
    <n v="1"/>
    <n v="0"/>
    <n v="0"/>
  </r>
  <r>
    <s v="PB20INV3365"/>
    <d v="2021-01-28T00:00:00"/>
    <s v="PO-C/20-21/000490"/>
    <s v="23. January 2021"/>
    <x v="4"/>
    <s v="Mumbai"/>
    <s v="Burger King India Pvt  Ltd.,"/>
    <s v="Pp8800u-b"/>
    <s v="Mumbai"/>
    <s v="EndCustomer"/>
    <s v="Retail"/>
    <s v="Posiflex"/>
    <n v="1"/>
    <n v="8900"/>
    <n v="8900"/>
  </r>
  <r>
    <s v="PB20INV3366"/>
    <d v="2021-01-28T00:00:00"/>
    <s v="KVBS/PO/2021/55"/>
    <d v="2021-01-21T00:00:00"/>
    <x v="1"/>
    <s v="Chennai"/>
    <s v="Kv Business Solutions"/>
    <s v="Freight charges"/>
    <s v="Chennai"/>
    <s v="AVAR"/>
    <s v="Wholesale"/>
    <s v="Others"/>
    <n v="1"/>
    <n v="127"/>
    <n v="127"/>
  </r>
  <r>
    <s v="PB20INV3366"/>
    <d v="2021-01-28T00:00:00"/>
    <s v="KVBS/PO/2021/55"/>
    <d v="2021-01-21T00:00:00"/>
    <x v="12"/>
    <s v="Chennai"/>
    <s v="Kv Business Solutions"/>
    <s v="Cutter_rp80"/>
    <s v="Chennai"/>
    <s v="AVAR"/>
    <s v="Wholesale"/>
    <s v="Rugtek Spares"/>
    <n v="1"/>
    <n v="1200"/>
    <n v="1200"/>
  </r>
  <r>
    <s v="PB20INV3366"/>
    <d v="2021-01-28T00:00:00"/>
    <s v="KVBS/PO/2021/55"/>
    <d v="2021-01-21T00:00:00"/>
    <x v="12"/>
    <s v="Chennai"/>
    <s v="Kv Business Solutions"/>
    <s v="Service item"/>
    <s v="Chennai"/>
    <s v="AVAR"/>
    <s v="Wholesale"/>
    <s v="Others"/>
    <n v="1"/>
    <n v="1200"/>
    <n v="1200"/>
  </r>
  <r>
    <s v="PB20INV3366"/>
    <d v="2021-01-28T00:00:00"/>
    <s v="KVBS/PO/2021/55"/>
    <d v="2021-01-21T00:00:00"/>
    <x v="12"/>
    <s v="Chennai"/>
    <s v="Kv Business Solutions"/>
    <s v="Printer head_rp80"/>
    <s v="Chennai"/>
    <s v="AVAR"/>
    <s v="Wholesale"/>
    <s v="Rugtek Spares"/>
    <n v="10"/>
    <n v="1432"/>
    <n v="14320"/>
  </r>
  <r>
    <s v="PB20INV3367"/>
    <d v="2021-01-28T00:00:00"/>
    <n v="6300000534"/>
    <d v="2020-09-24T00:00:00"/>
    <x v="4"/>
    <s v="Mumbai"/>
    <s v="Tata Starbucks Ltd"/>
    <s v="Sa-105z-b"/>
    <s v="Mumbai"/>
    <s v="EndCustomer"/>
    <s v="Retail"/>
    <s v="Posiflex"/>
    <n v="2"/>
    <n v="2300"/>
    <n v="4600"/>
  </r>
  <r>
    <s v="PB20INV3368"/>
    <d v="2021-01-28T00:00:00"/>
    <s v="001889/Jan-21"/>
    <d v="2021-01-25T00:00:00"/>
    <x v="1"/>
    <s v="Gujarat"/>
    <s v="Aegis Infoware Private Limited"/>
    <s v="Freight charges"/>
    <s v="Gujarat"/>
    <s v="RBP"/>
    <s v="Wholesale"/>
    <s v="Others"/>
    <n v="1"/>
    <n v="100"/>
    <n v="100"/>
  </r>
  <r>
    <s v="PB20INV3368"/>
    <d v="2021-01-28T00:00:00"/>
    <s v="001889/Jan-21"/>
    <d v="2021-01-25T00:00:00"/>
    <x v="1"/>
    <s v="Gujarat"/>
    <s v="Aegis Infoware Private Limited"/>
    <s v="Lan i/f board pp9000"/>
    <s v="Gujarat"/>
    <s v="RBP"/>
    <s v="Wholesale"/>
    <s v="Posiflex Spares"/>
    <n v="10"/>
    <n v="1200"/>
    <n v="12000"/>
  </r>
  <r>
    <s v="PB20INV3369"/>
    <d v="2021-01-28T00:00:00"/>
    <s v="mail confirmation"/>
    <d v="2021-01-27T00:00:00"/>
    <x v="1"/>
    <s v="Gujarat"/>
    <s v="Innovative Solutions"/>
    <s v="Freight charges"/>
    <s v="Gujarat"/>
    <s v="PVAR"/>
    <s v="Wholesale"/>
    <s v="Others"/>
    <n v="1"/>
    <n v="200"/>
    <n v="200"/>
  </r>
  <r>
    <s v="PB20INV3369"/>
    <d v="2021-01-28T00:00:00"/>
    <s v="mail confirmation"/>
    <d v="2021-01-27T00:00:00"/>
    <x v="3"/>
    <s v="Gujarat"/>
    <s v="Innovative Solutions"/>
    <s v="Service charges"/>
    <s v="Gujarat"/>
    <s v="PVAR"/>
    <s v="Wholesale"/>
    <s v="Others"/>
    <n v="1"/>
    <n v="750"/>
    <n v="750"/>
  </r>
  <r>
    <s v="PB20INV3369"/>
    <d v="2021-01-28T00:00:00"/>
    <s v="mail confirmation"/>
    <d v="2021-01-27T00:00:00"/>
    <x v="3"/>
    <s v="Gujarat"/>
    <s v="Innovative Solutions"/>
    <s v="Control board bp3"/>
    <s v="Gujarat"/>
    <s v="PVAR"/>
    <s v="Wholesale"/>
    <s v="Rugtek Spares"/>
    <n v="1"/>
    <n v="2341"/>
    <n v="2341"/>
  </r>
  <r>
    <s v="PB20INV3370"/>
    <d v="2021-01-28T00:00:00"/>
    <s v="QSPL/PO/2021/0521-1"/>
    <d v="2021-01-28T00:00:00"/>
    <x v="0"/>
    <s v="Bangalore"/>
    <s v="Quinta Systems Pvt. Ltd"/>
    <s v="Eda51-sh-r"/>
    <s v="Bangalore"/>
    <s v="Vendor"/>
    <s v="Wholesale"/>
    <s v="Metrologic"/>
    <n v="4"/>
    <n v="1.05"/>
    <n v="4.2"/>
  </r>
  <r>
    <s v="PB20INV3370"/>
    <d v="2021-01-28T00:00:00"/>
    <s v="QSPL/PO/2021/0521-1"/>
    <d v="2021-01-28T00:00:00"/>
    <x v="0"/>
    <s v="Bangalore"/>
    <s v="Quinta Systems Pvt. Ltd"/>
    <s v="Eda60k-hb-0"/>
    <s v="Bangalore"/>
    <s v="Vendor"/>
    <s v="Wholesale"/>
    <s v="Metrologic"/>
    <n v="1"/>
    <n v="1.05"/>
    <n v="1.05"/>
  </r>
  <r>
    <s v="PB20INV3371"/>
    <d v="2021-01-28T00:00:00"/>
    <s v="mail confirmation"/>
    <d v="2021-01-18T00:00:00"/>
    <x v="3"/>
    <s v="Mumbai"/>
    <s v="Reliance Retail Limited"/>
    <s v="Metal tray w/lock-cr410"/>
    <s v="Mumbai"/>
    <s v="EndCustomer"/>
    <s v="Retail"/>
    <s v="Posiflex Spares"/>
    <n v="1"/>
    <n v="593"/>
    <n v="593"/>
  </r>
  <r>
    <s v="PB20INV3372"/>
    <d v="2021-01-28T00:00:00"/>
    <n v="6200004107"/>
    <d v="2020-10-23T00:00:00"/>
    <x v="20"/>
    <s v="Mumbai"/>
    <s v="Trent Limited"/>
    <s v="Cd-3200u"/>
    <s v="Mumbai"/>
    <s v="EndCustomer"/>
    <s v="Retail"/>
    <s v="Rugtek"/>
    <n v="6"/>
    <n v="4085"/>
    <n v="24510"/>
  </r>
  <r>
    <s v="PB20INV3373"/>
    <d v="2021-01-28T00:00:00"/>
    <n v="6200004273"/>
    <d v="2021-01-08T00:00:00"/>
    <x v="4"/>
    <s v="Mumbai"/>
    <s v="Trent Limited"/>
    <s v="Serial i/f board pp9000"/>
    <s v="Mumbai"/>
    <s v="EndCustomer"/>
    <s v="Retail"/>
    <s v="Posiflex Spares"/>
    <n v="5"/>
    <n v="0"/>
    <n v="0"/>
  </r>
  <r>
    <s v="PB20INV3373"/>
    <d v="2021-01-28T00:00:00"/>
    <n v="6200004273"/>
    <d v="2021-01-08T00:00:00"/>
    <x v="4"/>
    <s v="Mumbai"/>
    <s v="Trent Limited"/>
    <s v="Mouse_logitech"/>
    <s v="Mumbai"/>
    <s v="EndCustomer"/>
    <s v="Retail"/>
    <s v="Posiflex"/>
    <n v="5"/>
    <n v="247"/>
    <n v="1235"/>
  </r>
  <r>
    <s v="PB20INV3373"/>
    <d v="2021-01-28T00:00:00"/>
    <n v="6200004273"/>
    <d v="2021-01-08T00:00:00"/>
    <x v="4"/>
    <s v="Mumbai"/>
    <s v="Trent Limited"/>
    <s v="Std_keyboard"/>
    <s v="Mumbai"/>
    <s v="EndCustomer"/>
    <s v="Retail"/>
    <s v="Posiflex"/>
    <n v="5"/>
    <n v="436"/>
    <n v="2180"/>
  </r>
  <r>
    <s v="PB20INV3373"/>
    <d v="2021-01-28T00:00:00"/>
    <n v="6200004273"/>
    <d v="2021-01-08T00:00:00"/>
    <x v="4"/>
    <s v="Mumbai"/>
    <s v="Trent Limited"/>
    <s v="Sa-105z-b"/>
    <s v="Mumbai"/>
    <s v="EndCustomer"/>
    <s v="Retail"/>
    <s v="Posiflex"/>
    <n v="5"/>
    <n v="1744"/>
    <n v="8720"/>
  </r>
  <r>
    <s v="PB20INV3373"/>
    <d v="2021-01-28T00:00:00"/>
    <n v="6200004273"/>
    <d v="2021-01-08T00:00:00"/>
    <x v="4"/>
    <s v="Mumbai"/>
    <s v="Trent Limited"/>
    <s v="Pp8800u-b"/>
    <s v="Mumbai"/>
    <s v="EndCustomer"/>
    <s v="Retail"/>
    <s v="Posiflex"/>
    <n v="5"/>
    <n v="9800"/>
    <n v="49000"/>
  </r>
  <r>
    <s v="PB20INV3373"/>
    <d v="2021-01-28T00:00:00"/>
    <n v="6200004273"/>
    <d v="2021-01-08T00:00:00"/>
    <x v="4"/>
    <s v="Mumbai"/>
    <s v="Trent Limited"/>
    <s v="Ps-3316+"/>
    <s v="Mumbai"/>
    <s v="EndCustomer"/>
    <s v="Retail"/>
    <s v="Posiflex"/>
    <n v="5"/>
    <n v="40605"/>
    <n v="203025"/>
  </r>
  <r>
    <s v="PB20INV3374"/>
    <d v="2021-01-28T00:00:00"/>
    <n v="6200004303"/>
    <d v="2021-01-14T00:00:00"/>
    <x v="4"/>
    <s v="Mumbai"/>
    <s v="Trent Limited"/>
    <s v="Serial i/f board pp9000"/>
    <s v="Mumbai"/>
    <s v="EndCustomer"/>
    <s v="Retail"/>
    <s v="Posiflex Spares"/>
    <n v="9"/>
    <n v="0"/>
    <n v="0"/>
  </r>
  <r>
    <s v="PB20INV3374"/>
    <d v="2021-01-28T00:00:00"/>
    <n v="6200004303"/>
    <d v="2021-01-14T00:00:00"/>
    <x v="4"/>
    <s v="Mumbai"/>
    <s v="Trent Limited"/>
    <s v="Mouse_logitech"/>
    <s v="Mumbai"/>
    <s v="EndCustomer"/>
    <s v="Retail"/>
    <s v="Posiflex"/>
    <n v="9"/>
    <n v="247"/>
    <n v="2223"/>
  </r>
  <r>
    <s v="PB20INV3374"/>
    <d v="2021-01-28T00:00:00"/>
    <n v="6200004303"/>
    <d v="2021-01-14T00:00:00"/>
    <x v="4"/>
    <s v="Mumbai"/>
    <s v="Trent Limited"/>
    <s v="Std_keyboard"/>
    <s v="Mumbai"/>
    <s v="EndCustomer"/>
    <s v="Retail"/>
    <s v="Posiflex"/>
    <n v="9"/>
    <n v="436"/>
    <n v="3924"/>
  </r>
  <r>
    <s v="PB20INV3374"/>
    <d v="2021-01-28T00:00:00"/>
    <n v="6200004303"/>
    <d v="2021-01-14T00:00:00"/>
    <x v="4"/>
    <s v="Mumbai"/>
    <s v="Trent Limited"/>
    <s v="Sa-105z-b"/>
    <s v="Mumbai"/>
    <s v="EndCustomer"/>
    <s v="Retail"/>
    <s v="Posiflex"/>
    <n v="9"/>
    <n v="1744"/>
    <n v="15696"/>
  </r>
  <r>
    <s v="PB20INV3374"/>
    <d v="2021-01-28T00:00:00"/>
    <n v="6200004303"/>
    <d v="2021-01-14T00:00:00"/>
    <x v="4"/>
    <s v="Mumbai"/>
    <s v="Trent Limited"/>
    <s v="Pd-360ue-b"/>
    <s v="Mumbai"/>
    <s v="EndCustomer"/>
    <s v="Retail"/>
    <s v="Posiflex"/>
    <n v="9"/>
    <n v="3561"/>
    <n v="32049"/>
  </r>
  <r>
    <s v="PB20INV3374"/>
    <d v="2021-01-28T00:00:00"/>
    <n v="6200004303"/>
    <d v="2021-01-14T00:00:00"/>
    <x v="4"/>
    <s v="Mumbai"/>
    <s v="Trent Limited"/>
    <s v="Pp8800u-b"/>
    <s v="Mumbai"/>
    <s v="EndCustomer"/>
    <s v="Retail"/>
    <s v="Posiflex"/>
    <n v="9"/>
    <n v="9800"/>
    <n v="88200"/>
  </r>
  <r>
    <s v="PB20INV3374"/>
    <d v="2021-01-28T00:00:00"/>
    <n v="6200004303"/>
    <d v="2021-01-14T00:00:00"/>
    <x v="4"/>
    <s v="Mumbai"/>
    <s v="Trent Limited"/>
    <s v="Ps-3316+"/>
    <s v="Mumbai"/>
    <s v="EndCustomer"/>
    <s v="Retail"/>
    <s v="Posiflex"/>
    <n v="9"/>
    <n v="40605"/>
    <n v="365445"/>
  </r>
  <r>
    <s v="PB20INV3375"/>
    <d v="2021-01-28T00:00:00"/>
    <n v="6200004241"/>
    <d v="2021-01-05T00:00:00"/>
    <x v="4"/>
    <s v="Mumbai"/>
    <s v="Trent Limited"/>
    <s v="Serial i/f board pp9000"/>
    <s v="Mumbai"/>
    <s v="EndCustomer"/>
    <s v="Retail"/>
    <s v="Posiflex Spares"/>
    <n v="6"/>
    <n v="0"/>
    <n v="0"/>
  </r>
  <r>
    <s v="PB20INV3375"/>
    <d v="2021-01-28T00:00:00"/>
    <n v="6200004241"/>
    <d v="2021-01-05T00:00:00"/>
    <x v="4"/>
    <s v="Mumbai"/>
    <s v="Trent Limited"/>
    <s v="Mouse_logitech"/>
    <s v="Mumbai"/>
    <s v="EndCustomer"/>
    <s v="Retail"/>
    <s v="Posiflex"/>
    <n v="6"/>
    <n v="247"/>
    <n v="1482"/>
  </r>
  <r>
    <s v="PB20INV3375"/>
    <d v="2021-01-28T00:00:00"/>
    <n v="6200004241"/>
    <d v="2021-01-05T00:00:00"/>
    <x v="4"/>
    <s v="Mumbai"/>
    <s v="Trent Limited"/>
    <s v="Std_keyboard"/>
    <s v="Mumbai"/>
    <s v="EndCustomer"/>
    <s v="Retail"/>
    <s v="Posiflex"/>
    <n v="6"/>
    <n v="436"/>
    <n v="2616"/>
  </r>
  <r>
    <s v="PB20INV3375"/>
    <d v="2021-01-28T00:00:00"/>
    <n v="6200004241"/>
    <d v="2021-01-05T00:00:00"/>
    <x v="4"/>
    <s v="Mumbai"/>
    <s v="Trent Limited"/>
    <s v="Sa-105z-b"/>
    <s v="Mumbai"/>
    <s v="EndCustomer"/>
    <s v="Retail"/>
    <s v="Posiflex"/>
    <n v="6"/>
    <n v="1744"/>
    <n v="10464"/>
  </r>
  <r>
    <s v="PB20INV3375"/>
    <d v="2021-01-28T00:00:00"/>
    <n v="6200004241"/>
    <d v="2021-01-05T00:00:00"/>
    <x v="4"/>
    <s v="Mumbai"/>
    <s v="Trent Limited"/>
    <s v="Pp8800u-b"/>
    <s v="Mumbai"/>
    <s v="EndCustomer"/>
    <s v="Retail"/>
    <s v="Posiflex"/>
    <n v="6"/>
    <n v="9800"/>
    <n v="58800"/>
  </r>
  <r>
    <s v="PB20INV3375"/>
    <d v="2021-01-28T00:00:00"/>
    <n v="6200004241"/>
    <d v="2021-01-05T00:00:00"/>
    <x v="4"/>
    <s v="Mumbai"/>
    <s v="Trent Limited"/>
    <s v="Ps-3316+"/>
    <s v="Mumbai"/>
    <s v="EndCustomer"/>
    <s v="Retail"/>
    <s v="Posiflex"/>
    <n v="6"/>
    <n v="40605"/>
    <n v="243630"/>
  </r>
  <r>
    <s v="PB20INV3376"/>
    <d v="2021-01-28T00:00:00"/>
    <n v="6200004259"/>
    <d v="2021-01-05T00:00:00"/>
    <x v="4"/>
    <s v="Mumbai"/>
    <s v="Trent Limited"/>
    <s v="Serial i/f board pp9000"/>
    <s v="Mumbai"/>
    <s v="EndCustomer"/>
    <s v="Retail"/>
    <s v="Posiflex Spares"/>
    <n v="2"/>
    <n v="0"/>
    <n v="0"/>
  </r>
  <r>
    <s v="PB20INV3376"/>
    <d v="2021-01-28T00:00:00"/>
    <n v="6200004259"/>
    <d v="2021-01-05T00:00:00"/>
    <x v="4"/>
    <s v="Mumbai"/>
    <s v="Trent Limited"/>
    <s v="Mouse_logitech"/>
    <s v="Mumbai"/>
    <s v="EndCustomer"/>
    <s v="Retail"/>
    <s v="Posiflex"/>
    <n v="2"/>
    <n v="247"/>
    <n v="494"/>
  </r>
  <r>
    <s v="PB20INV3376"/>
    <d v="2021-01-28T00:00:00"/>
    <n v="6200004259"/>
    <d v="2021-01-05T00:00:00"/>
    <x v="4"/>
    <s v="Mumbai"/>
    <s v="Trent Limited"/>
    <s v="Std_keyboard"/>
    <s v="Mumbai"/>
    <s v="EndCustomer"/>
    <s v="Retail"/>
    <s v="Posiflex"/>
    <n v="2"/>
    <n v="436"/>
    <n v="872"/>
  </r>
  <r>
    <s v="PB20INV3376"/>
    <d v="2021-01-28T00:00:00"/>
    <n v="6200004259"/>
    <d v="2021-01-05T00:00:00"/>
    <x v="4"/>
    <s v="Mumbai"/>
    <s v="Trent Limited"/>
    <s v="Sa-105z-b"/>
    <s v="Mumbai"/>
    <s v="EndCustomer"/>
    <s v="Retail"/>
    <s v="Posiflex"/>
    <n v="2"/>
    <n v="1744"/>
    <n v="3488"/>
  </r>
  <r>
    <s v="PB20INV3376"/>
    <d v="2021-01-28T00:00:00"/>
    <n v="6200004259"/>
    <d v="2021-01-05T00:00:00"/>
    <x v="4"/>
    <s v="Mumbai"/>
    <s v="Trent Limited"/>
    <s v="Pp8800u-b"/>
    <s v="Mumbai"/>
    <s v="EndCustomer"/>
    <s v="Retail"/>
    <s v="Posiflex"/>
    <n v="2"/>
    <n v="9800"/>
    <n v="19600"/>
  </r>
  <r>
    <s v="PB20INV3376"/>
    <d v="2021-01-28T00:00:00"/>
    <n v="6200004259"/>
    <d v="2021-01-05T00:00:00"/>
    <x v="4"/>
    <s v="Mumbai"/>
    <s v="Trent Limited"/>
    <s v="Ps-3316+"/>
    <s v="Mumbai"/>
    <s v="EndCustomer"/>
    <s v="Retail"/>
    <s v="Posiflex"/>
    <n v="2"/>
    <n v="40605"/>
    <n v="81210"/>
  </r>
  <r>
    <s v="PB20INV3377"/>
    <d v="2021-01-28T00:00:00"/>
    <s v="mail confirmation"/>
    <d v="2021-01-27T00:00:00"/>
    <x v="3"/>
    <s v="Mumbai"/>
    <s v="Tata Starbucks Ltd"/>
    <s v="Service charges"/>
    <s v="Mumbai"/>
    <s v="EndCustomer"/>
    <s v="Retail"/>
    <s v="Others"/>
    <n v="1"/>
    <n v="200"/>
    <n v="200"/>
  </r>
  <r>
    <s v="PB20INV3377"/>
    <d v="2021-01-28T00:00:00"/>
    <s v="mail confirmation"/>
    <d v="2021-01-27T00:00:00"/>
    <x v="3"/>
    <s v="Mumbai"/>
    <s v="Tata Starbucks Ltd"/>
    <s v="Cashdrawer_ycable"/>
    <s v="Mumbai"/>
    <s v="EndCustomer"/>
    <s v="Retail"/>
    <s v="Posiflex Spares"/>
    <n v="1"/>
    <n v="750"/>
    <n v="750"/>
  </r>
  <r>
    <s v="PB20INV3378"/>
    <d v="2021-01-28T00:00:00"/>
    <s v="PO/2021/59"/>
    <d v="2021-01-12T00:00:00"/>
    <x v="12"/>
    <s v="Bangalore"/>
    <s v="Puma Sports India Private Limited"/>
    <s v="Service charges"/>
    <s v="Bangalore"/>
    <s v="EndCustomer"/>
    <s v="Retail"/>
    <s v="Others"/>
    <n v="1"/>
    <n v="2500"/>
    <n v="2500"/>
  </r>
  <r>
    <s v="PB20INV3379"/>
    <d v="2021-01-29T00:00:00"/>
    <s v="SS 184"/>
    <s v="19.01.2021"/>
    <x v="1"/>
    <s v="Delhi"/>
    <s v="Smart Solutions"/>
    <s v="Freight charges"/>
    <s v="Delhi"/>
    <s v="RBP"/>
    <s v="Wholesale"/>
    <s v="Others"/>
    <n v="1"/>
    <n v="150"/>
    <n v="150"/>
  </r>
  <r>
    <s v="PB20INV3379"/>
    <d v="2021-01-29T00:00:00"/>
    <s v="SS 184"/>
    <s v="19.01.2021"/>
    <x v="13"/>
    <s v="Delhi"/>
    <s v="Smart Solutions"/>
    <s v="Serial i/f board pp9000"/>
    <s v="Delhi"/>
    <s v="RBP"/>
    <s v="Wholesale"/>
    <s v="Posiflex Spares"/>
    <n v="50"/>
    <n v="425"/>
    <n v="21250"/>
  </r>
  <r>
    <s v="PB20INV3380"/>
    <d v="2021-01-29T00:00:00"/>
    <s v="PO/2021/150"/>
    <d v="2021-01-28T00:00:00"/>
    <x v="12"/>
    <s v="Bangalore"/>
    <s v="Puma Sports India Private Limited"/>
    <s v="Service charges"/>
    <s v="Bangalore"/>
    <s v="EndCustomer"/>
    <s v="Retail"/>
    <s v="Others"/>
    <n v="1"/>
    <n v="1500"/>
    <n v="1500"/>
  </r>
  <r>
    <s v="PB20INV3381"/>
    <d v="2021-01-29T00:00:00"/>
    <s v="PO/2021/129"/>
    <d v="2021-01-25T00:00:00"/>
    <x v="12"/>
    <s v="Bangalore"/>
    <s v="Puma Sports India Private Limited"/>
    <s v="Service charges"/>
    <s v="Bangalore"/>
    <s v="EndCustomer"/>
    <s v="Retail"/>
    <s v="Others"/>
    <n v="1"/>
    <n v="1000"/>
    <n v="1000"/>
  </r>
  <r>
    <s v="PB20INV3382"/>
    <d v="2021-01-29T00:00:00"/>
    <s v="PO/2021/40"/>
    <d v="2021-01-11T00:00:00"/>
    <x v="12"/>
    <s v="Bangalore"/>
    <s v="Puma Sports India Private Limited"/>
    <s v="Service charges"/>
    <s v="Bangalore"/>
    <s v="EndCustomer"/>
    <s v="Retail"/>
    <s v="Others"/>
    <n v="1"/>
    <n v="1500"/>
    <n v="1500"/>
  </r>
  <r>
    <s v="PB20INV3383"/>
    <d v="2021-01-29T00:00:00"/>
    <n v="2700000889"/>
    <d v="2020-09-19T00:00:00"/>
    <x v="3"/>
    <s v="Mumbai"/>
    <s v="Shoppers Stop Limited"/>
    <s v="Amc_charges"/>
    <s v="Mumbai"/>
    <s v="EndCustomer"/>
    <s v="Retail"/>
    <s v="Others"/>
    <n v="14"/>
    <n v="897.78"/>
    <n v="12568.92"/>
  </r>
  <r>
    <s v="PB20INV3384"/>
    <d v="2021-01-29T00:00:00"/>
    <n v="2700000890"/>
    <d v="2020-09-19T00:00:00"/>
    <x v="3"/>
    <s v="Mumbai"/>
    <s v="Shoppers Stop Limited"/>
    <s v="Amc_charges"/>
    <s v="Mumbai"/>
    <s v="EndCustomer"/>
    <s v="Retail"/>
    <s v="Others"/>
    <n v="80"/>
    <n v="897.78"/>
    <n v="71822.399999999994"/>
  </r>
  <r>
    <s v="PB20INV3385"/>
    <d v="2021-01-29T00:00:00"/>
    <n v="2700000891"/>
    <d v="2020-09-19T00:00:00"/>
    <x v="3"/>
    <s v="Mumbai"/>
    <s v="Shoppers Stop Limited"/>
    <s v="Amc_charges"/>
    <s v="Mumbai"/>
    <s v="EndCustomer"/>
    <s v="Retail"/>
    <s v="Others"/>
    <n v="16"/>
    <n v="897.78"/>
    <n v="14364.48"/>
  </r>
  <r>
    <s v="PB20INV3386"/>
    <d v="2021-01-29T00:00:00"/>
    <n v="2700000892"/>
    <d v="2020-09-19T00:00:00"/>
    <x v="3"/>
    <s v="Mumbai"/>
    <s v="Shoppers Stop Limited"/>
    <s v="Amc_charges"/>
    <s v="Mumbai"/>
    <s v="EndCustomer"/>
    <s v="Retail"/>
    <s v="Others"/>
    <n v="17"/>
    <n v="897.78"/>
    <n v="15262.26"/>
  </r>
  <r>
    <s v="PB20INV3387"/>
    <d v="2021-01-29T00:00:00"/>
    <n v="2700000893"/>
    <d v="2020-09-19T00:00:00"/>
    <x v="3"/>
    <s v="Mumbai"/>
    <s v="Shoppers Stop Limited"/>
    <s v="Amc_charges"/>
    <s v="Mumbai"/>
    <s v="EndCustomer"/>
    <s v="Retail"/>
    <s v="Others"/>
    <n v="7"/>
    <n v="897.78"/>
    <n v="6284.46"/>
  </r>
  <r>
    <s v="PB20INV3388"/>
    <d v="2021-01-29T00:00:00"/>
    <n v="2700000894"/>
    <d v="2020-09-19T00:00:00"/>
    <x v="3"/>
    <s v="Mumbai"/>
    <s v="Shoppers Stop Limited"/>
    <s v="Amc_charges"/>
    <s v="Mumbai"/>
    <s v="EndCustomer"/>
    <s v="Retail"/>
    <s v="Others"/>
    <n v="12"/>
    <n v="897.78"/>
    <n v="10773.36"/>
  </r>
  <r>
    <s v="PB20INV3389"/>
    <d v="2021-01-29T00:00:00"/>
    <n v="2700000895"/>
    <d v="2020-09-19T00:00:00"/>
    <x v="3"/>
    <s v="Mumbai"/>
    <s v="Shoppers Stop Limited"/>
    <s v="Amc_charges"/>
    <s v="Mumbai"/>
    <s v="EndCustomer"/>
    <s v="Retail"/>
    <s v="Others"/>
    <n v="100"/>
    <n v="897.78"/>
    <n v="89778"/>
  </r>
  <r>
    <s v="PB20INV3390"/>
    <d v="2021-01-29T00:00:00"/>
    <n v="2700000896"/>
    <d v="2020-09-19T00:00:00"/>
    <x v="3"/>
    <s v="Mumbai"/>
    <s v="Shoppers Stop Limited"/>
    <s v="Amc_charges"/>
    <s v="Mumbai"/>
    <s v="EndCustomer"/>
    <s v="Retail"/>
    <s v="Others"/>
    <n v="26"/>
    <n v="897.78"/>
    <n v="23342.28"/>
  </r>
  <r>
    <s v="PB20INV3391"/>
    <d v="2021-01-29T00:00:00"/>
    <n v="2700000897"/>
    <d v="2020-09-19T00:00:00"/>
    <x v="3"/>
    <s v="Mumbai"/>
    <s v="Shoppers Stop Limited"/>
    <s v="Amc_charges"/>
    <s v="Mumbai"/>
    <s v="EndCustomer"/>
    <s v="Retail"/>
    <s v="Others"/>
    <n v="150"/>
    <n v="897.78"/>
    <n v="134667"/>
  </r>
  <r>
    <s v="PB20INV3392"/>
    <d v="2021-01-29T00:00:00"/>
    <n v="2700000898"/>
    <d v="2020-09-19T00:00:00"/>
    <x v="3"/>
    <s v="Mumbai"/>
    <s v="Shoppers Stop Limited"/>
    <s v="Amc_charges"/>
    <s v="Mumbai"/>
    <s v="EndCustomer"/>
    <s v="Retail"/>
    <s v="Others"/>
    <n v="15"/>
    <n v="897.78"/>
    <n v="13466.7"/>
  </r>
  <r>
    <s v="PB20INV3393"/>
    <d v="2021-01-29T00:00:00"/>
    <n v="2700000899"/>
    <d v="2020-09-19T00:00:00"/>
    <x v="3"/>
    <s v="Mumbai"/>
    <s v="Shoppers Stop Limited"/>
    <s v="Amc_charges"/>
    <s v="Mumbai"/>
    <s v="EndCustomer"/>
    <s v="Retail"/>
    <s v="Others"/>
    <n v="29"/>
    <n v="897.78"/>
    <n v="26035.62"/>
  </r>
  <r>
    <s v="PB20INV3394"/>
    <d v="2021-01-29T00:00:00"/>
    <n v="2700000901"/>
    <d v="2020-09-19T00:00:00"/>
    <x v="3"/>
    <s v="Mumbai"/>
    <s v="Shoppers Stop Limited"/>
    <s v="Amc_charges"/>
    <s v="Mumbai"/>
    <s v="EndCustomer"/>
    <s v="Retail"/>
    <s v="Others"/>
    <n v="91"/>
    <n v="897.78"/>
    <n v="81697.98"/>
  </r>
  <r>
    <s v="PB20INV3395"/>
    <d v="2021-01-29T00:00:00"/>
    <n v="2700000902"/>
    <d v="2020-09-19T00:00:00"/>
    <x v="3"/>
    <s v="Mumbai"/>
    <s v="Shoppers Stop Limited"/>
    <s v="Amc_charges"/>
    <s v="Mumbai"/>
    <s v="EndCustomer"/>
    <s v="Retail"/>
    <s v="Others"/>
    <n v="66"/>
    <n v="897.78"/>
    <n v="59253.48"/>
  </r>
  <r>
    <s v="PB20INV3396"/>
    <d v="2021-01-29T00:00:00"/>
    <n v="2700000900"/>
    <d v="2020-09-19T00:00:00"/>
    <x v="3"/>
    <s v="Mumbai"/>
    <s v="Shoppers Stop Limited"/>
    <s v="Amc_charges"/>
    <s v="Mumbai"/>
    <s v="EndCustomer"/>
    <s v="Retail"/>
    <s v="Others"/>
    <n v="15"/>
    <n v="897.78"/>
    <n v="13466.7"/>
  </r>
  <r>
    <s v="PB20INV3397"/>
    <d v="2021-01-29T00:00:00"/>
    <s v="REF: L1202 E dtd 25th Sep 2020"/>
    <d v="2020-01-28T00:00:00"/>
    <x v="4"/>
    <s v="Mumbai"/>
    <s v="Pricewaterhousecoopers Private Limited"/>
    <s v="Wifi module kit_xt series"/>
    <s v="Mumbai"/>
    <s v="EndCustomer"/>
    <s v="Retail"/>
    <s v="Posiflex Spares"/>
    <n v="18"/>
    <n v="1950"/>
    <n v="35100"/>
  </r>
  <r>
    <s v="PB20INV3397"/>
    <d v="2021-01-29T00:00:00"/>
    <s v="REF: L1202 E dtd 25th Sep 2020"/>
    <d v="2020-01-28T00:00:00"/>
    <x v="4"/>
    <s v="Mumbai"/>
    <s v="Pricewaterhousecoopers Private Limited"/>
    <s v="Pd-350ue-b"/>
    <s v="Mumbai"/>
    <s v="EndCustomer"/>
    <s v="Retail"/>
    <s v="Posiflex"/>
    <n v="18"/>
    <n v="2000"/>
    <n v="36000"/>
  </r>
  <r>
    <s v="PB20INV3397"/>
    <d v="2021-01-29T00:00:00"/>
    <s v="REF: L1202 E dtd 25th Sep 2020"/>
    <d v="2020-01-28T00:00:00"/>
    <x v="4"/>
    <s v="Mumbai"/>
    <s v="Pricewaterhousecoopers Private Limited"/>
    <s v="Win 10 iot (vl)_ltsc"/>
    <s v="Mumbai"/>
    <s v="EndCustomer"/>
    <s v="Retail"/>
    <s v="Posiflex"/>
    <n v="18"/>
    <n v="4500"/>
    <n v="81000"/>
  </r>
  <r>
    <s v="PB20INV3397"/>
    <d v="2021-01-29T00:00:00"/>
    <s v="REF: L1202 E dtd 25th Sep 2020"/>
    <d v="2020-01-28T00:00:00"/>
    <x v="4"/>
    <s v="Mumbai"/>
    <s v="Pricewaterhousecoopers Private Limited"/>
    <s v="Pp8800u-b"/>
    <s v="Mumbai"/>
    <s v="EndCustomer"/>
    <s v="Retail"/>
    <s v="Posiflex"/>
    <n v="18"/>
    <n v="9000"/>
    <n v="162000"/>
  </r>
  <r>
    <s v="PB20INV3397"/>
    <d v="2021-01-29T00:00:00"/>
    <s v="REF: L1202 E dtd 25th Sep 2020"/>
    <d v="2020-01-28T00:00:00"/>
    <x v="4"/>
    <s v="Mumbai"/>
    <s v="Pricewaterhousecoopers Private Limited"/>
    <s v="Xt-4015"/>
    <s v="Mumbai"/>
    <s v="EndCustomer"/>
    <s v="Retail"/>
    <s v="Posiflex"/>
    <n v="18"/>
    <n v="47765"/>
    <n v="859770"/>
  </r>
  <r>
    <s v="PB20INV3398"/>
    <d v="2021-01-29T00:00:00"/>
    <s v="REF: L1202 E dtd 25th Sep 2020"/>
    <d v="2020-01-28T00:00:00"/>
    <x v="4"/>
    <s v="Mumbai"/>
    <s v="Pricewaterhousecoopers Private Limited"/>
    <s v="Wifi module kit_xt series"/>
    <s v="Mumbai"/>
    <s v="EndCustomer"/>
    <s v="Retail"/>
    <s v="Posiflex Spares"/>
    <n v="4"/>
    <n v="1950"/>
    <n v="7800"/>
  </r>
  <r>
    <s v="PB20INV3398"/>
    <d v="2021-01-29T00:00:00"/>
    <s v="REF: L1202 E dtd 25th Sep 2020"/>
    <d v="2020-01-28T00:00:00"/>
    <x v="4"/>
    <s v="Mumbai"/>
    <s v="Pricewaterhousecoopers Private Limited"/>
    <s v="Pd-350ue-b"/>
    <s v="Mumbai"/>
    <s v="EndCustomer"/>
    <s v="Retail"/>
    <s v="Posiflex"/>
    <n v="4"/>
    <n v="2000"/>
    <n v="8000"/>
  </r>
  <r>
    <s v="PB20INV3398"/>
    <d v="2021-01-29T00:00:00"/>
    <s v="REF: L1202 E dtd 25th Sep 2020"/>
    <d v="2020-01-28T00:00:00"/>
    <x v="4"/>
    <s v="Mumbai"/>
    <s v="Pricewaterhousecoopers Private Limited"/>
    <s v="Win 10 iot (vl)_ltsc"/>
    <s v="Mumbai"/>
    <s v="EndCustomer"/>
    <s v="Retail"/>
    <s v="Posiflex"/>
    <n v="4"/>
    <n v="4500"/>
    <n v="18000"/>
  </r>
  <r>
    <s v="PB20INV3398"/>
    <d v="2021-01-29T00:00:00"/>
    <s v="REF: L1202 E dtd 25th Sep 2020"/>
    <d v="2020-01-28T00:00:00"/>
    <x v="4"/>
    <s v="Mumbai"/>
    <s v="Pricewaterhousecoopers Private Limited"/>
    <s v="Pp8800u-b"/>
    <s v="Mumbai"/>
    <s v="EndCustomer"/>
    <s v="Retail"/>
    <s v="Posiflex"/>
    <n v="4"/>
    <n v="9000"/>
    <n v="36000"/>
  </r>
  <r>
    <s v="PB20INV3398"/>
    <d v="2021-01-29T00:00:00"/>
    <s v="REF: L1202 E dtd 25th Sep 2020"/>
    <d v="2020-01-28T00:00:00"/>
    <x v="4"/>
    <s v="Mumbai"/>
    <s v="Pricewaterhousecoopers Private Limited"/>
    <s v="Xt-4015"/>
    <s v="Mumbai"/>
    <s v="EndCustomer"/>
    <s v="Retail"/>
    <s v="Posiflex"/>
    <n v="4"/>
    <n v="47765"/>
    <n v="191060"/>
  </r>
  <r>
    <s v="PB20INV3399"/>
    <d v="2021-01-29T00:00:00"/>
    <s v="REF: L1202 E dtd 25th Sep 2020"/>
    <d v="2020-01-28T00:00:00"/>
    <x v="4"/>
    <s v="Mumbai"/>
    <s v="Pricewaterhousecoopers Private Limited"/>
    <s v="Wifi module kit_xt series"/>
    <s v="Mumbai"/>
    <s v="EndCustomer"/>
    <s v="Retail"/>
    <s v="Posiflex Spares"/>
    <n v="9"/>
    <n v="1950"/>
    <n v="17550"/>
  </r>
  <r>
    <s v="PB20INV3399"/>
    <d v="2021-01-29T00:00:00"/>
    <s v="REF: L1202 E dtd 25th Sep 2020"/>
    <d v="2020-01-28T00:00:00"/>
    <x v="4"/>
    <s v="Mumbai"/>
    <s v="Pricewaterhousecoopers Private Limited"/>
    <s v="Pd-350ue-b"/>
    <s v="Mumbai"/>
    <s v="EndCustomer"/>
    <s v="Retail"/>
    <s v="Posiflex"/>
    <n v="9"/>
    <n v="2000"/>
    <n v="18000"/>
  </r>
  <r>
    <s v="PB20INV3399"/>
    <d v="2021-01-29T00:00:00"/>
    <s v="REF: L1202 E dtd 25th Sep 2020"/>
    <d v="2020-01-28T00:00:00"/>
    <x v="4"/>
    <s v="Mumbai"/>
    <s v="Pricewaterhousecoopers Private Limited"/>
    <s v="Win 10 iot (vl)_ltsc"/>
    <s v="Mumbai"/>
    <s v="EndCustomer"/>
    <s v="Retail"/>
    <s v="Posiflex"/>
    <n v="9"/>
    <n v="4500"/>
    <n v="40500"/>
  </r>
  <r>
    <s v="PB20INV3399"/>
    <d v="2021-01-29T00:00:00"/>
    <s v="REF: L1202 E dtd 25th Sep 2020"/>
    <d v="2020-01-28T00:00:00"/>
    <x v="4"/>
    <s v="Mumbai"/>
    <s v="Pricewaterhousecoopers Private Limited"/>
    <s v="Pp8800u-b"/>
    <s v="Mumbai"/>
    <s v="EndCustomer"/>
    <s v="Retail"/>
    <s v="Posiflex"/>
    <n v="9"/>
    <n v="9000"/>
    <n v="81000"/>
  </r>
  <r>
    <s v="PB20INV3399"/>
    <d v="2021-01-29T00:00:00"/>
    <s v="REF: L1202 E dtd 25th Sep 2020"/>
    <d v="2020-01-28T00:00:00"/>
    <x v="4"/>
    <s v="Mumbai"/>
    <s v="Pricewaterhousecoopers Private Limited"/>
    <s v="Xt-4015"/>
    <s v="Mumbai"/>
    <s v="EndCustomer"/>
    <s v="Retail"/>
    <s v="Posiflex"/>
    <n v="9"/>
    <n v="47765"/>
    <n v="429885"/>
  </r>
  <r>
    <s v="PB20INV3400"/>
    <d v="2021-01-29T00:00:00"/>
    <s v="SS 173"/>
    <s v="04.01.2021"/>
    <x v="1"/>
    <s v="Delhi"/>
    <s v="Smart Solutions"/>
    <s v="Ssd_64gb"/>
    <s v="Delhi"/>
    <s v="RBP"/>
    <s v="Wholesale"/>
    <s v="Posiflex Spares"/>
    <n v="23"/>
    <n v="0"/>
    <n v="0"/>
  </r>
  <r>
    <s v="PB20INV3400"/>
    <d v="2021-01-29T00:00:00"/>
    <s v="SS 173"/>
    <s v="04.01.2021"/>
    <x v="1"/>
    <s v="Delhi"/>
    <s v="Smart Solutions"/>
    <s v="Freight charges"/>
    <s v="Delhi"/>
    <s v="RBP"/>
    <s v="Wholesale"/>
    <s v="Others"/>
    <n v="1"/>
    <n v="5019.75"/>
    <n v="5019.75"/>
  </r>
  <r>
    <s v="PB20INV3400"/>
    <d v="2021-01-29T00:00:00"/>
    <s v="SS 173"/>
    <s v="04.01.2021"/>
    <x v="1"/>
    <s v="Delhi"/>
    <s v="Smart Solutions"/>
    <s v="Lm-3210-b"/>
    <s v="Delhi"/>
    <s v="RBP"/>
    <s v="Wholesale"/>
    <s v="Posiflex"/>
    <n v="23"/>
    <n v="9000"/>
    <n v="207000"/>
  </r>
  <r>
    <s v="PB20INV3400"/>
    <d v="2021-01-29T00:00:00"/>
    <s v="SS 173"/>
    <s v="04.01.2021"/>
    <x v="1"/>
    <s v="Delhi"/>
    <s v="Smart Solutions"/>
    <s v="Ps-3316+"/>
    <s v="Delhi"/>
    <s v="RBP"/>
    <s v="Wholesale"/>
    <s v="Posiflex"/>
    <n v="23"/>
    <n v="34650"/>
    <n v="796950"/>
  </r>
  <r>
    <s v="PB20INV3401"/>
    <d v="2021-01-29T00:00:00"/>
    <s v="TSPL/PUR/20-21/269"/>
    <d v="2021-01-25T00:00:00"/>
    <x v="1"/>
    <s v="Mumbai"/>
    <s v="Turbonet Systems Private Limited"/>
    <s v="Freight charges"/>
    <s v="Mumbai"/>
    <s v="RBP"/>
    <s v="Wholesale"/>
    <s v="Others"/>
    <n v="1"/>
    <n v="2094.4"/>
    <n v="2094.4"/>
  </r>
  <r>
    <s v="PB20INV3401"/>
    <d v="2021-01-29T00:00:00"/>
    <s v="TSPL/PUR/20-21/269"/>
    <d v="2021-01-25T00:00:00"/>
    <x v="1"/>
    <s v="Mumbai"/>
    <s v="Turbonet Systems Private Limited"/>
    <s v="Ps-3316+"/>
    <s v="Mumbai"/>
    <s v="RBP"/>
    <s v="Wholesale"/>
    <s v="Posiflex"/>
    <n v="14"/>
    <n v="37400"/>
    <n v="523600"/>
  </r>
  <r>
    <s v="PB20INV3402"/>
    <d v="2021-01-29T00:00:00"/>
    <s v="QSPL/PO/2021/0522­1"/>
    <s v="29­01­2021"/>
    <x v="0"/>
    <s v="Bangalore"/>
    <s v="Quinta Systems Pvt. Ltd"/>
    <s v="Rp80buse"/>
    <s v="Bangalore"/>
    <s v="Vendor"/>
    <s v="Wholesale"/>
    <s v="Rugtek"/>
    <n v="5"/>
    <n v="7975"/>
    <n v="39875"/>
  </r>
  <r>
    <s v="PB20INV3403"/>
    <d v="2021-01-29T00:00:00"/>
    <n v="6300006944"/>
    <s v="31.12.2020"/>
    <x v="3"/>
    <s v="Mumbai"/>
    <s v="Trent Limited"/>
    <s v="Button panel sticker_ps-3315"/>
    <s v="Mumbai"/>
    <s v="EndCustomer"/>
    <s v="Retail"/>
    <s v="Posiflex Spares"/>
    <n v="1"/>
    <n v="140"/>
    <n v="140"/>
  </r>
  <r>
    <s v="PB20INV3403"/>
    <d v="2021-01-29T00:00:00"/>
    <n v="6300006944"/>
    <s v="31.12.2020"/>
    <x v="3"/>
    <s v="Mumbai"/>
    <s v="Trent Limited"/>
    <s v="Back cover_ps3x16"/>
    <s v="Mumbai"/>
    <s v="EndCustomer"/>
    <s v="Retail"/>
    <s v="Posiflex Spares"/>
    <n v="1"/>
    <n v="4200"/>
    <n v="4200"/>
  </r>
  <r>
    <s v="PB20INV3403"/>
    <d v="2021-01-29T00:00:00"/>
    <n v="6300006944"/>
    <s v="31.12.2020"/>
    <x v="3"/>
    <s v="Mumbai"/>
    <s v="Trent Limited"/>
    <s v="Motherboard-ps3316e"/>
    <s v="Mumbai"/>
    <s v="EndCustomer"/>
    <s v="Retail"/>
    <s v="Posiflex Spares"/>
    <n v="1"/>
    <n v="18900"/>
    <n v="18900"/>
  </r>
  <r>
    <s v="PB20INV3404"/>
    <d v="2021-01-29T00:00:00"/>
    <s v="TSPL/PUR/20-21/161"/>
    <d v="2020-11-06T00:00:00"/>
    <x v="1"/>
    <s v="Mumbai"/>
    <s v="Turbonet Systems Private Limited"/>
    <s v="Freight charges"/>
    <s v="Mumbai"/>
    <s v="RBP"/>
    <s v="Wholesale"/>
    <s v="Others"/>
    <n v="1"/>
    <n v="408"/>
    <n v="408"/>
  </r>
  <r>
    <s v="PB20INV3404"/>
    <d v="2021-01-29T00:00:00"/>
    <s v="TSPL/PUR/20-21/161"/>
    <d v="2020-11-06T00:00:00"/>
    <x v="2"/>
    <s v="Mumbai"/>
    <s v="Turbonet Systems Private Limited"/>
    <s v="Rp326"/>
    <s v="Mumbai"/>
    <s v="RBP"/>
    <s v="Wholesale"/>
    <s v="Rugtek"/>
    <n v="24"/>
    <n v="4250"/>
    <n v="102000"/>
  </r>
  <r>
    <s v="PB20INV3405"/>
    <d v="2021-01-29T00:00:00"/>
    <n v="8400022101"/>
    <s v="29.12.2020"/>
    <x v="3"/>
    <s v="Mumbai"/>
    <s v="Fiora Hypermarket Limited"/>
    <s v="Motherboard-ps3316e"/>
    <s v="Mumbai"/>
    <s v="EndCustomer"/>
    <s v="Retail"/>
    <s v="Posiflex Spares"/>
    <n v="1"/>
    <n v="18900"/>
    <n v="18900"/>
  </r>
  <r>
    <s v="PB20INV3406"/>
    <d v="2021-01-29T00:00:00"/>
    <n v="6200004234"/>
    <d v="2021-01-04T00:00:00"/>
    <x v="4"/>
    <s v="Mumbai"/>
    <s v="Trent Limited"/>
    <s v="Cr4000_8notes"/>
    <s v="Mumbai"/>
    <s v="EndCustomer"/>
    <s v="Retail"/>
    <s v="Posiflex"/>
    <n v="4"/>
    <n v="3499"/>
    <n v="13996"/>
  </r>
  <r>
    <s v="PB20INV3407"/>
    <d v="2021-01-29T00:00:00"/>
    <s v="SC201204005"/>
    <d v="2020-12-04T00:00:00"/>
    <x v="1"/>
    <s v="Chennai"/>
    <s v="Supreme Computers India (P) Ltd"/>
    <s v="Freight charges"/>
    <s v="Chennai"/>
    <s v="RBP"/>
    <s v="Wholesale"/>
    <s v="Others"/>
    <n v="1"/>
    <n v="1584.375"/>
    <n v="1584.375"/>
  </r>
  <r>
    <s v="PB20INV3407"/>
    <d v="2021-01-29T00:00:00"/>
    <s v="SC201204005"/>
    <d v="2020-12-04T00:00:00"/>
    <x v="2"/>
    <s v="Chennai"/>
    <s v="Supreme Computers India (P) Ltd"/>
    <s v="Rp326"/>
    <s v="Chennai"/>
    <s v="RBP"/>
    <s v="Wholesale"/>
    <s v="Rugtek"/>
    <n v="150"/>
    <n v="4225"/>
    <n v="633750"/>
  </r>
  <r>
    <s v="PB20INV3408"/>
    <d v="2021-01-29T00:00:00"/>
    <n v="6200004303"/>
    <d v="2021-01-14T00:00:00"/>
    <x v="4"/>
    <s v="Mumbai"/>
    <s v="Trent Limited"/>
    <s v="Cr4000_8notes"/>
    <s v="Mumbai"/>
    <s v="EndCustomer"/>
    <s v="Retail"/>
    <s v="Posiflex"/>
    <n v="9"/>
    <n v="3499"/>
    <n v="31491"/>
  </r>
  <r>
    <s v="PB20INV3409"/>
    <d v="2021-01-29T00:00:00"/>
    <n v="6200004278"/>
    <d v="2021-01-09T00:00:00"/>
    <x v="4"/>
    <s v="Mumbai"/>
    <s v="Trent Limited"/>
    <s v="Cr4000_8notes"/>
    <s v="Mumbai"/>
    <s v="EndCustomer"/>
    <s v="Retail"/>
    <s v="Posiflex"/>
    <n v="6"/>
    <n v="3499"/>
    <n v="20994"/>
  </r>
  <r>
    <s v="PB20INV3410"/>
    <d v="2021-01-29T00:00:00"/>
    <s v="SC201204008"/>
    <d v="2020-12-04T00:00:00"/>
    <x v="2"/>
    <s v="Chennai"/>
    <s v="Supreme Computers India (P) Ltd"/>
    <s v="Rp326"/>
    <s v="Chennai"/>
    <s v="RBP"/>
    <s v="Wholesale"/>
    <s v="Rugtek"/>
    <n v="199"/>
    <n v="4225"/>
    <n v="840775"/>
  </r>
  <r>
    <s v="PB20INV3410"/>
    <d v="2021-01-29T00:00:00"/>
    <s v="SC201204008"/>
    <d v="2020-12-04T00:00:00"/>
    <x v="1"/>
    <s v="Chennai"/>
    <s v="Supreme Computers India (P) Ltd"/>
    <s v="Freight charges"/>
    <s v="Chennai"/>
    <s v="RBP"/>
    <s v="Wholesale"/>
    <s v="Others"/>
    <n v="1"/>
    <n v="8100"/>
    <n v="8100"/>
  </r>
  <r>
    <s v="PB20INV3411"/>
    <d v="2021-01-29T00:00:00"/>
    <s v="SC201204008"/>
    <d v="2020-12-04T00:00:00"/>
    <x v="2"/>
    <s v="Chennai"/>
    <s v="Supreme Computers India (P) Ltd"/>
    <s v="Rp326"/>
    <s v="Chennai"/>
    <s v="RBP"/>
    <s v="Wholesale"/>
    <s v="Rugtek"/>
    <n v="1"/>
    <n v="4225"/>
    <n v="4225"/>
  </r>
  <r>
    <s v="PB20INV3412"/>
    <d v="2021-01-29T00:00:00"/>
    <n v="6200004273"/>
    <d v="2021-01-08T00:00:00"/>
    <x v="4"/>
    <s v="Mumbai"/>
    <s v="Trent Limited"/>
    <s v="Cr4000_8notes"/>
    <s v="Mumbai"/>
    <s v="EndCustomer"/>
    <s v="Retail"/>
    <s v="Posiflex"/>
    <n v="5"/>
    <n v="3499"/>
    <n v="17495"/>
  </r>
  <r>
    <s v="PB20INV3413"/>
    <d v="2021-01-29T00:00:00"/>
    <s v="SC201110002"/>
    <d v="2020-11-10T00:00:00"/>
    <x v="1"/>
    <s v="Chennai"/>
    <s v="Supreme Computers India (P) Ltd"/>
    <s v="Freight charges"/>
    <s v="Chennai"/>
    <s v="RBP"/>
    <s v="Wholesale"/>
    <s v="Others"/>
    <n v="1"/>
    <n v="211"/>
    <n v="211"/>
  </r>
  <r>
    <s v="PB20INV3413"/>
    <d v="2021-01-29T00:00:00"/>
    <s v="SC201110002"/>
    <d v="2020-11-10T00:00:00"/>
    <x v="2"/>
    <s v="Chennai"/>
    <s v="Supreme Computers India (P) Ltd"/>
    <s v="Rp326"/>
    <s v="Chennai"/>
    <s v="RBP"/>
    <s v="Wholesale"/>
    <s v="Rugtek"/>
    <n v="20"/>
    <n v="4225"/>
    <n v="84500"/>
  </r>
  <r>
    <s v="PB20INV3414"/>
    <d v="2021-01-29T00:00:00"/>
    <n v="6200004267"/>
    <d v="2021-01-07T00:00:00"/>
    <x v="4"/>
    <s v="Mumbai"/>
    <s v="Trent Limited"/>
    <s v="Cr4000_8notes"/>
    <s v="Mumbai"/>
    <s v="EndCustomer"/>
    <s v="Retail"/>
    <s v="Posiflex"/>
    <n v="5"/>
    <n v="3499"/>
    <n v="17495"/>
  </r>
  <r>
    <s v="PB20INV3415"/>
    <d v="2021-01-29T00:00:00"/>
    <n v="6200004294"/>
    <d v="2021-01-14T00:00:00"/>
    <x v="4"/>
    <s v="Mumbai"/>
    <s v="Trent Limited"/>
    <s v="Cr4000_8notes"/>
    <s v="Mumbai"/>
    <s v="EndCustomer"/>
    <s v="Retail"/>
    <s v="Posiflex"/>
    <n v="6"/>
    <n v="3499"/>
    <n v="20994"/>
  </r>
  <r>
    <s v="PB20INV3416"/>
    <d v="2021-01-29T00:00:00"/>
    <s v="ITPL2021107"/>
    <d v="2021-01-19T00:00:00"/>
    <x v="1"/>
    <s v="Hyderabad"/>
    <s v="Itecsys Technologies Pvt Ltd"/>
    <s v="Cr4000_8notes"/>
    <s v="Hyderabad"/>
    <s v="RBP"/>
    <s v="Wholesale"/>
    <s v="Posiflex"/>
    <n v="4"/>
    <n v="1"/>
    <n v="4"/>
  </r>
  <r>
    <s v="PB20INV3417"/>
    <d v="2021-01-29T00:00:00"/>
    <s v="001786/Jan-21"/>
    <d v="2021-01-12T00:00:00"/>
    <x v="1"/>
    <s v="Gujarat"/>
    <s v="Aegis Infoware Private Limited"/>
    <s v="Freight charges"/>
    <s v="Gujarat"/>
    <s v="RBP"/>
    <s v="Wholesale"/>
    <s v="Others"/>
    <n v="1"/>
    <n v="2200"/>
    <n v="2200"/>
  </r>
  <r>
    <s v="PB20INV3417"/>
    <d v="2021-01-29T00:00:00"/>
    <s v="001786/Jan-21"/>
    <d v="2021-01-12T00:00:00"/>
    <x v="2"/>
    <s v="Gujarat"/>
    <s v="Aegis Infoware Private Limited"/>
    <s v="Rp326"/>
    <s v="Gujarat"/>
    <s v="RBP"/>
    <s v="Wholesale"/>
    <s v="Rugtek"/>
    <n v="135"/>
    <n v="4250"/>
    <n v="573750"/>
  </r>
  <r>
    <s v="PB20INV3418"/>
    <d v="2021-01-29T00:00:00"/>
    <s v="PO/2021/20"/>
    <d v="2021-01-06T00:00:00"/>
    <x v="12"/>
    <s v="Bangalore"/>
    <s v="Puma Sports India Private Limited"/>
    <s v="Service charges"/>
    <s v="Bangalore"/>
    <s v="EndCustomer"/>
    <s v="Retail"/>
    <s v="Others"/>
    <n v="1"/>
    <n v="1500"/>
    <n v="1500"/>
  </r>
  <r>
    <s v="PB20INV3419"/>
    <d v="2021-01-29T00:00:00"/>
    <n v="201209"/>
    <d v="2020-12-31T00:00:00"/>
    <x v="1"/>
    <s v="Chandigarh"/>
    <s v="Infoaccords Technologies"/>
    <s v="Freight charges"/>
    <s v="Chandigarh"/>
    <s v="RBP"/>
    <s v="Wholesale"/>
    <s v="Others"/>
    <n v="1"/>
    <n v="1075"/>
    <n v="1075"/>
  </r>
  <r>
    <s v="PB20INV3419"/>
    <d v="2021-01-29T00:00:00"/>
    <n v="201209"/>
    <d v="2020-12-31T00:00:00"/>
    <x v="2"/>
    <s v="Chandigarh"/>
    <s v="Infoaccords Technologies"/>
    <s v="Rp326"/>
    <s v="Chandigarh"/>
    <s v="RBP"/>
    <s v="Wholesale"/>
    <s v="Rugtek"/>
    <n v="50"/>
    <n v="4300"/>
    <n v="215000"/>
  </r>
  <r>
    <s v="PB20INV3420"/>
    <d v="2021-01-29T00:00:00"/>
    <s v="QSPL/PO/2021/0523-1"/>
    <d v="2021-01-29T00:00:00"/>
    <x v="0"/>
    <s v="Bangalore"/>
    <s v="Quinta Systems Pvt. Ltd"/>
    <s v="Rp326"/>
    <s v="Bangalore"/>
    <s v="Vendor"/>
    <s v="Wholesale"/>
    <s v="Rugtek"/>
    <n v="6"/>
    <n v="5000"/>
    <n v="30000"/>
  </r>
  <r>
    <s v="PB20INV3421"/>
    <d v="2021-01-29T00:00:00"/>
    <s v="SS 101"/>
    <s v="07.11.2020"/>
    <x v="1"/>
    <s v="Delhi"/>
    <s v="Smart Solutions"/>
    <s v="Freight charges"/>
    <s v="Delhi"/>
    <s v="RBP"/>
    <s v="Wholesale"/>
    <s v="Others"/>
    <n v="1"/>
    <n v="682"/>
    <n v="682"/>
  </r>
  <r>
    <s v="PB20INV3421"/>
    <d v="2021-01-29T00:00:00"/>
    <s v="SS 101"/>
    <s v="07.11.2020"/>
    <x v="2"/>
    <s v="Delhi"/>
    <s v="Smart Solutions"/>
    <s v="Rp326"/>
    <s v="Delhi"/>
    <s v="RBP"/>
    <s v="Wholesale"/>
    <s v="Rugtek"/>
    <n v="31"/>
    <n v="4400"/>
    <n v="136400"/>
  </r>
  <r>
    <s v="PB20INV3422"/>
    <d v="2021-01-29T00:00:00"/>
    <s v="ITPL2021106"/>
    <d v="2021-01-19T00:00:00"/>
    <x v="1"/>
    <s v="Hyderabad"/>
    <s v="Itecsys Technologies Pvt Ltd"/>
    <s v="Cr4000_8notes"/>
    <s v="Hyderabad"/>
    <s v="RBP"/>
    <s v="Wholesale"/>
    <s v="Posiflex"/>
    <n v="12"/>
    <n v="1"/>
    <n v="12"/>
  </r>
  <r>
    <s v="PB20INV3423"/>
    <d v="2021-01-29T00:00:00"/>
    <s v="RDP/HYD/HO-PUR/20210107/03651"/>
    <d v="2021-01-07T00:00:00"/>
    <x v="15"/>
    <s v="Hyderabad"/>
    <s v="Ratnadeep Super  Market(P) Ltd.,"/>
    <s v="Cr4000_8notes"/>
    <s v="Hyderabad"/>
    <s v="EndCustomer"/>
    <s v="Retail"/>
    <s v="Posiflex"/>
    <n v="4"/>
    <n v="1"/>
    <n v="4"/>
  </r>
  <r>
    <s v="PB20INV3424"/>
    <d v="2021-01-29T00:00:00"/>
    <s v="HTCPL/147/2020-21"/>
    <d v="2021-01-28T00:00:00"/>
    <x v="2"/>
    <s v="Bangalore"/>
    <s v="Hollasons Trading Company Private Limited"/>
    <s v="Rp326"/>
    <s v="Bangalore"/>
    <s v="RBP"/>
    <s v="Wholesale"/>
    <s v="Rugtek"/>
    <n v="6"/>
    <n v="0"/>
    <n v="0"/>
  </r>
  <r>
    <s v="PB20INV3424"/>
    <d v="2021-01-29T00:00:00"/>
    <s v="HTCPL/147/2020-21"/>
    <d v="2021-01-28T00:00:00"/>
    <x v="2"/>
    <s v="Bangalore"/>
    <s v="Hollasons Trading Company Private Limited"/>
    <s v="Rp326"/>
    <s v="Bangalore"/>
    <s v="RBP"/>
    <s v="Wholesale"/>
    <s v="Rugtek"/>
    <n v="200"/>
    <n v="4400"/>
    <n v="880000"/>
  </r>
  <r>
    <s v="PB20INV3425"/>
    <d v="2021-01-29T00:00:00"/>
    <n v="202106"/>
    <d v="2021-01-22T00:00:00"/>
    <x v="1"/>
    <s v="Pune"/>
    <s v="Equinox India Enterprises"/>
    <s v="Freight charges"/>
    <s v="Pune"/>
    <s v="PVAR+"/>
    <s v="Wholesale"/>
    <s v="Others"/>
    <n v="1"/>
    <n v="490"/>
    <n v="490"/>
  </r>
  <r>
    <s v="PB20INV3425"/>
    <d v="2021-01-29T00:00:00"/>
    <n v="202106"/>
    <d v="2021-01-22T00:00:00"/>
    <x v="2"/>
    <s v="Pune"/>
    <s v="Equinox India Enterprises"/>
    <s v="Rp326"/>
    <s v="Pune"/>
    <s v="PVAR+"/>
    <s v="Wholesale"/>
    <s v="Rugtek"/>
    <n v="25"/>
    <n v="4900"/>
    <n v="122500"/>
  </r>
  <r>
    <s v="PB20INV3426"/>
    <d v="2021-01-29T00:00:00"/>
    <s v="001789/Jan-21"/>
    <d v="2021-01-12T00:00:00"/>
    <x v="1"/>
    <s v="Gujarat"/>
    <s v="Aegis Infoware Private Limited"/>
    <s v="Freight charges"/>
    <s v="Gujarat"/>
    <s v="RBP"/>
    <s v="Wholesale"/>
    <s v="Others"/>
    <n v="1"/>
    <n v="255"/>
    <n v="255"/>
  </r>
  <r>
    <s v="PB20INV3426"/>
    <d v="2021-01-29T00:00:00"/>
    <s v="001789/Jan-21"/>
    <d v="2021-01-12T00:00:00"/>
    <x v="2"/>
    <s v="Gujarat"/>
    <s v="Aegis Infoware Private Limited"/>
    <s v="Rp326"/>
    <s v="Gujarat"/>
    <s v="RBP"/>
    <s v="Wholesale"/>
    <s v="Rugtek"/>
    <n v="15"/>
    <n v="4250"/>
    <n v="63750"/>
  </r>
  <r>
    <s v="PB20INV3427"/>
    <d v="2021-01-29T00:00:00"/>
    <s v="001788/Jan-21"/>
    <d v="2021-01-12T00:00:00"/>
    <x v="1"/>
    <s v="Gujarat"/>
    <s v="Aegis Infoware Private Limited"/>
    <s v="Freight charges"/>
    <s v="Gujarat"/>
    <s v="RBP"/>
    <s v="Wholesale"/>
    <s v="Others"/>
    <n v="1"/>
    <n v="400"/>
    <n v="400"/>
  </r>
  <r>
    <s v="PB20INV3427"/>
    <d v="2021-01-29T00:00:00"/>
    <s v="001788/Jan-21"/>
    <d v="2021-01-12T00:00:00"/>
    <x v="2"/>
    <s v="Gujarat"/>
    <s v="Aegis Infoware Private Limited"/>
    <s v="Rp326"/>
    <s v="Gujarat"/>
    <s v="RBP"/>
    <s v="Wholesale"/>
    <s v="Rugtek"/>
    <n v="25"/>
    <n v="4250"/>
    <n v="106250"/>
  </r>
  <r>
    <s v="PB20INV3428"/>
    <d v="2021-01-29T00:00:00"/>
    <s v="001787/Jan-21"/>
    <d v="2021-01-12T00:00:00"/>
    <x v="1"/>
    <s v="Gujarat"/>
    <s v="Aegis Infoware Private Limited"/>
    <s v="Freight charges"/>
    <s v="Gujarat"/>
    <s v="RBP"/>
    <s v="Wholesale"/>
    <s v="Others"/>
    <n v="1"/>
    <n v="400"/>
    <n v="400"/>
  </r>
  <r>
    <s v="PB20INV3428"/>
    <d v="2021-01-29T00:00:00"/>
    <s v="001787/Jan-21"/>
    <d v="2021-01-12T00:00:00"/>
    <x v="2"/>
    <s v="Gujarat"/>
    <s v="Aegis Infoware Private Limited"/>
    <s v="Rp326"/>
    <s v="Gujarat"/>
    <s v="RBP"/>
    <s v="Wholesale"/>
    <s v="Rugtek"/>
    <n v="25"/>
    <n v="4250"/>
    <n v="106250"/>
  </r>
  <r>
    <s v="PB20INV3429"/>
    <d v="2021-01-29T00:00:00"/>
    <s v="TSPL/PUR/20-21/278"/>
    <d v="2021-01-28T00:00:00"/>
    <x v="1"/>
    <s v="Mumbai"/>
    <s v="Turbonet Systems Private Limited"/>
    <s v="Ddr3_ram_sodimm"/>
    <s v="Mumbai"/>
    <s v="RBP"/>
    <s v="Wholesale"/>
    <s v="Posiflex Spares"/>
    <n v="5"/>
    <n v="0"/>
    <n v="0"/>
  </r>
  <r>
    <s v="PB20INV3429"/>
    <d v="2021-01-29T00:00:00"/>
    <s v="TSPL/PUR/20-21/278"/>
    <d v="2021-01-28T00:00:00"/>
    <x v="1"/>
    <s v="Mumbai"/>
    <s v="Turbonet Systems Private Limited"/>
    <s v="Ssd_128gb"/>
    <s v="Mumbai"/>
    <s v="RBP"/>
    <s v="Wholesale"/>
    <s v="Posiflex Spares"/>
    <n v="5"/>
    <n v="0"/>
    <n v="0"/>
  </r>
  <r>
    <s v="PB20INV3429"/>
    <d v="2021-01-29T00:00:00"/>
    <s v="TSPL/PUR/20-21/278"/>
    <d v="2021-01-28T00:00:00"/>
    <x v="1"/>
    <s v="Mumbai"/>
    <s v="Turbonet Systems Private Limited"/>
    <s v="Win 10 iot (vl)"/>
    <s v="Mumbai"/>
    <s v="RBP"/>
    <s v="Wholesale"/>
    <s v="Posiflex"/>
    <n v="5"/>
    <n v="0"/>
    <n v="0"/>
  </r>
  <r>
    <s v="PB20INV3429"/>
    <d v="2021-01-29T00:00:00"/>
    <s v="TSPL/PUR/20-21/278"/>
    <d v="2021-01-28T00:00:00"/>
    <x v="1"/>
    <s v="Mumbai"/>
    <s v="Turbonet Systems Private Limited"/>
    <s v="Freight charges"/>
    <s v="Mumbai"/>
    <s v="RBP"/>
    <s v="Wholesale"/>
    <s v="Others"/>
    <n v="1"/>
    <n v="1200"/>
    <n v="1200"/>
  </r>
  <r>
    <s v="PB20INV3429"/>
    <d v="2021-01-29T00:00:00"/>
    <s v="TSPL/PUR/20-21/278"/>
    <d v="2021-01-28T00:00:00"/>
    <x v="2"/>
    <s v="Mumbai"/>
    <s v="Turbonet Systems Private Limited"/>
    <s v="Rp80use"/>
    <s v="Mumbai"/>
    <s v="RBP"/>
    <s v="Wholesale"/>
    <s v="Rugtek"/>
    <n v="5"/>
    <n v="6000"/>
    <n v="30000"/>
  </r>
  <r>
    <s v="PB20INV3429"/>
    <d v="2021-01-29T00:00:00"/>
    <s v="TSPL/PUR/20-21/278"/>
    <d v="2021-01-28T00:00:00"/>
    <x v="1"/>
    <s v="Mumbai"/>
    <s v="Turbonet Systems Private Limited"/>
    <s v="Xt-4015"/>
    <s v="Mumbai"/>
    <s v="RBP"/>
    <s v="Wholesale"/>
    <s v="Posiflex"/>
    <n v="5"/>
    <n v="51000"/>
    <n v="255000"/>
  </r>
  <r>
    <s v="PB20INV3430"/>
    <d v="2021-01-29T00:00:00"/>
    <s v="ITPL2021111"/>
    <d v="2021-01-29T00:00:00"/>
    <x v="1"/>
    <s v="Hyderabad"/>
    <s v="Itecsys Technologies Pvt Ltd"/>
    <s v="Freight charges"/>
    <s v="Hyderabad"/>
    <s v="RBP"/>
    <s v="Wholesale"/>
    <s v="Others"/>
    <n v="1"/>
    <n v="387"/>
    <n v="387"/>
  </r>
  <r>
    <s v="PB20INV3430"/>
    <d v="2021-01-29T00:00:00"/>
    <s v="ITPL2021111"/>
    <d v="2021-01-29T00:00:00"/>
    <x v="2"/>
    <s v="Hyderabad"/>
    <s v="Itecsys Technologies Pvt Ltd"/>
    <s v="Warranty_charges"/>
    <s v="Hyderabad"/>
    <s v="RBP"/>
    <s v="Wholesale"/>
    <s v="Others"/>
    <n v="30"/>
    <n v="450"/>
    <n v="13500"/>
  </r>
  <r>
    <s v="PB20INV3430"/>
    <d v="2021-01-29T00:00:00"/>
    <s v="ITPL2021111"/>
    <d v="2021-01-29T00:00:00"/>
    <x v="2"/>
    <s v="Hyderabad"/>
    <s v="Itecsys Technologies Pvt Ltd"/>
    <s v="Rp326"/>
    <s v="Hyderabad"/>
    <s v="RBP"/>
    <s v="Wholesale"/>
    <s v="Rugtek"/>
    <n v="30"/>
    <n v="4400"/>
    <n v="132000"/>
  </r>
  <r>
    <s v="PB20INV3431"/>
    <d v="2021-01-29T00:00:00"/>
    <s v="REF: L1202 E dtd 25th Sep 2020"/>
    <d v="2020-01-28T00:00:00"/>
    <x v="4"/>
    <s v="Mumbai"/>
    <s v="Pricewaterhousecoopers Private Limited"/>
    <s v="Cr4000_8notes"/>
    <s v="Mumbai"/>
    <s v="EndCustomer"/>
    <s v="Retail"/>
    <s v="Posiflex"/>
    <n v="18"/>
    <n v="4800"/>
    <n v="86400"/>
  </r>
  <r>
    <s v="PB20INV3432"/>
    <d v="2021-01-29T00:00:00"/>
    <s v="ITPL2021111"/>
    <d v="2021-01-29T00:00:00"/>
    <x v="1"/>
    <s v="Hyderabad"/>
    <s v="Itecsys Technologies Pvt Ltd"/>
    <s v="Freight charges"/>
    <s v="Hyderabad"/>
    <s v="RBP"/>
    <s v="Wholesale"/>
    <s v="Others"/>
    <n v="1"/>
    <n v="243"/>
    <n v="243"/>
  </r>
  <r>
    <s v="PB20INV3432"/>
    <d v="2021-01-29T00:00:00"/>
    <s v="ITPL2021111"/>
    <d v="2021-01-29T00:00:00"/>
    <x v="2"/>
    <s v="Hyderabad"/>
    <s v="Itecsys Technologies Pvt Ltd"/>
    <s v="Warranty_charges"/>
    <s v="Hyderabad"/>
    <s v="RBP"/>
    <s v="Wholesale"/>
    <s v="Others"/>
    <n v="20"/>
    <n v="450"/>
    <n v="9000"/>
  </r>
  <r>
    <s v="PB20INV3432"/>
    <d v="2021-01-29T00:00:00"/>
    <s v="ITPL2021111"/>
    <d v="2021-01-29T00:00:00"/>
    <x v="2"/>
    <s v="Hyderabad"/>
    <s v="Itecsys Technologies Pvt Ltd"/>
    <s v="Rp326"/>
    <s v="Hyderabad"/>
    <s v="RBP"/>
    <s v="Wholesale"/>
    <s v="Rugtek"/>
    <n v="20"/>
    <n v="4400"/>
    <n v="88000"/>
  </r>
  <r>
    <s v="PB20INV3433"/>
    <d v="2021-01-29T00:00:00"/>
    <s v="REF: L1202 E dtd 25th Sep 2020"/>
    <d v="2020-01-28T00:00:00"/>
    <x v="4"/>
    <s v="Mumbai"/>
    <s v="Pricewaterhousecoopers Private Limited"/>
    <s v="Cr4000_8notes"/>
    <s v="Mumbai"/>
    <s v="EndCustomer"/>
    <s v="Retail"/>
    <s v="Posiflex"/>
    <n v="4"/>
    <n v="4800"/>
    <n v="19200"/>
  </r>
  <r>
    <s v="PB20INV3434"/>
    <d v="2021-01-29T00:00:00"/>
    <s v="REF: L1202 E dtd 25th Sep 2020"/>
    <d v="2020-01-28T00:00:00"/>
    <x v="4"/>
    <s v="Mumbai"/>
    <s v="Pricewaterhousecoopers Private Limited"/>
    <s v="Cr4000_8notes"/>
    <s v="Mumbai"/>
    <s v="EndCustomer"/>
    <s v="Retail"/>
    <s v="Posiflex"/>
    <n v="9"/>
    <n v="4800"/>
    <n v="43200"/>
  </r>
  <r>
    <s v="PB20INV3435"/>
    <d v="2021-01-29T00:00:00"/>
    <s v="SC201204008"/>
    <d v="2020-12-04T00:00:00"/>
    <x v="2"/>
    <s v="Chennai"/>
    <s v="Supreme Computers India (P) Ltd"/>
    <s v="Rp326"/>
    <s v="Chennai"/>
    <s v="RBP"/>
    <s v="Wholesale"/>
    <s v="Rugtek"/>
    <n v="200"/>
    <n v="4225"/>
    <n v="845000"/>
  </r>
  <r>
    <s v="PB20INV3435"/>
    <d v="2021-01-29T00:00:00"/>
    <s v="SC201204008"/>
    <d v="2020-12-04T00:00:00"/>
    <x v="1"/>
    <s v="Chennai"/>
    <s v="Supreme Computers India (P) Ltd"/>
    <s v="Freight charges"/>
    <s v="Chennai"/>
    <s v="RBP"/>
    <s v="Wholesale"/>
    <s v="Others"/>
    <n v="1"/>
    <n v="8100"/>
    <n v="8100"/>
  </r>
  <r>
    <s v="PB20INV3436"/>
    <d v="2021-01-29T00:00:00"/>
    <s v="SC29012021-1CBE"/>
    <d v="2021-01-29T00:00:00"/>
    <x v="1"/>
    <s v="Chennai"/>
    <s v="Supreme Computers India (P) Ltd"/>
    <s v="Freight charges"/>
    <s v="Chennai"/>
    <s v="RBP"/>
    <s v="Wholesale"/>
    <s v="Others"/>
    <n v="1"/>
    <n v="865"/>
    <n v="865"/>
  </r>
  <r>
    <s v="PB20INV3436"/>
    <d v="2021-01-29T00:00:00"/>
    <s v="SC29012021-1CBE"/>
    <d v="2021-01-29T00:00:00"/>
    <x v="2"/>
    <s v="Chennai"/>
    <s v="Supreme Computers India (P) Ltd"/>
    <s v="Rp80use"/>
    <s v="Chennai"/>
    <s v="RBP"/>
    <s v="Wholesale"/>
    <s v="Rugtek"/>
    <n v="24"/>
    <n v="6600"/>
    <n v="158400"/>
  </r>
  <r>
    <s v="PB20INV3436"/>
    <d v="2021-01-29T00:00:00"/>
    <s v="SC29012021-1CBE"/>
    <d v="2021-01-29T00:00:00"/>
    <x v="2"/>
    <s v="Chennai"/>
    <s v="Supreme Computers India (P) Ltd"/>
    <s v="Rp76v-r"/>
    <s v="Chennai"/>
    <s v="RBP"/>
    <s v="Wholesale"/>
    <s v="Rugtek"/>
    <n v="15"/>
    <n v="12500"/>
    <n v="187500"/>
  </r>
  <r>
    <s v="PB20INV3437"/>
    <d v="2021-01-29T00:00:00"/>
    <s v="TSPL/PUR/20-21/270"/>
    <d v="2021-01-25T00:00:00"/>
    <x v="1"/>
    <s v="Mumbai"/>
    <s v="Turbonet Systems Private Limited"/>
    <s v="Freight charges"/>
    <s v="Mumbai"/>
    <s v="RBP"/>
    <s v="Wholesale"/>
    <s v="Others"/>
    <n v="1"/>
    <n v="4500"/>
    <n v="4500"/>
  </r>
  <r>
    <s v="PB20INV3437"/>
    <d v="2021-01-29T00:00:00"/>
    <s v="TSPL/PUR/20-21/270"/>
    <d v="2021-01-25T00:00:00"/>
    <x v="2"/>
    <s v="Mumbai"/>
    <s v="Turbonet Systems Private Limited"/>
    <s v="Rp80use"/>
    <s v="Mumbai"/>
    <s v="RBP"/>
    <s v="Wholesale"/>
    <s v="Rugtek"/>
    <n v="48"/>
    <n v="6600"/>
    <n v="316800"/>
  </r>
  <r>
    <s v="PB20INV3438"/>
    <d v="2021-01-29T00:00:00"/>
    <s v="TSPL/PUR/20-21/269"/>
    <d v="2021-01-25T00:00:00"/>
    <x v="1"/>
    <s v="Mumbai"/>
    <s v="Turbonet Systems Private Limited"/>
    <s v="Freight charges"/>
    <s v="Mumbai"/>
    <s v="RBP"/>
    <s v="Wholesale"/>
    <s v="Others"/>
    <n v="1"/>
    <n v="1267.2"/>
    <n v="1267.2"/>
  </r>
  <r>
    <s v="PB20INV3438"/>
    <d v="2021-01-29T00:00:00"/>
    <s v="TSPL/PUR/20-21/269"/>
    <d v="2021-01-25T00:00:00"/>
    <x v="2"/>
    <s v="Mumbai"/>
    <s v="Turbonet Systems Private Limited"/>
    <s v="Rp80use"/>
    <s v="Mumbai"/>
    <s v="RBP"/>
    <s v="Wholesale"/>
    <s v="Rugtek"/>
    <n v="48"/>
    <n v="6600"/>
    <n v="316800"/>
  </r>
  <r>
    <s v="PB20INV3439"/>
    <d v="2021-01-29T00:00:00"/>
    <s v="Ocs/20-21/150"/>
    <d v="2021-01-29T00:00:00"/>
    <x v="1"/>
    <s v="West Bengal"/>
    <s v="Odyssey Computer Services P Ltd"/>
    <s v="Freight charges"/>
    <s v="West Bengal"/>
    <s v="RBP"/>
    <s v="Wholesale"/>
    <s v="Others"/>
    <n v="1"/>
    <n v="1470"/>
    <n v="1470"/>
  </r>
  <r>
    <s v="PB20INV3439"/>
    <d v="2021-01-29T00:00:00"/>
    <s v="Ocs/20-21/150"/>
    <d v="2021-01-29T00:00:00"/>
    <x v="2"/>
    <s v="West Bengal"/>
    <s v="Odyssey Computer Services P Ltd"/>
    <s v="Rp326"/>
    <s v="West Bengal"/>
    <s v="RBP"/>
    <s v="Wholesale"/>
    <s v="Rugtek"/>
    <n v="50"/>
    <n v="4200"/>
    <n v="210000"/>
  </r>
  <r>
    <s v="PB20INV3440"/>
    <d v="2021-01-29T00:00:00"/>
    <s v="Ocs/20-21/151"/>
    <d v="2021-01-29T00:00:00"/>
    <x v="1"/>
    <s v="West Bengal"/>
    <s v="Odyssey Computer Services P Ltd"/>
    <s v="Freight charges"/>
    <s v="West Bengal"/>
    <s v="RBP"/>
    <s v="Wholesale"/>
    <s v="Others"/>
    <n v="1"/>
    <n v="882"/>
    <n v="882"/>
  </r>
  <r>
    <s v="PB20INV3440"/>
    <d v="2021-01-29T00:00:00"/>
    <s v="Ocs/20-21/151"/>
    <d v="2021-01-29T00:00:00"/>
    <x v="2"/>
    <s v="West Bengal"/>
    <s v="Odyssey Computer Services P Ltd"/>
    <s v="Rp326"/>
    <s v="West Bengal"/>
    <s v="RBP"/>
    <s v="Wholesale"/>
    <s v="Rugtek"/>
    <n v="30"/>
    <n v="4200"/>
    <n v="126000"/>
  </r>
  <r>
    <s v="PB20INV3441"/>
    <d v="2021-01-29T00:00:00"/>
    <s v="TSPL/PUR/20-21/269"/>
    <d v="2021-01-25T00:00:00"/>
    <x v="1"/>
    <s v="Mumbai"/>
    <s v="Turbonet Systems Private Limited"/>
    <s v="Freight charges"/>
    <s v="Mumbai"/>
    <s v="RBP"/>
    <s v="Wholesale"/>
    <s v="Others"/>
    <n v="1"/>
    <n v="1088"/>
    <n v="1088"/>
  </r>
  <r>
    <s v="PB20INV3441"/>
    <d v="2021-01-29T00:00:00"/>
    <s v="TSPL/PUR/20-21/269"/>
    <d v="2021-01-25T00:00:00"/>
    <x v="2"/>
    <s v="Mumbai"/>
    <s v="Turbonet Systems Private Limited"/>
    <s v="Rp326"/>
    <s v="Mumbai"/>
    <s v="RBP"/>
    <s v="Wholesale"/>
    <s v="Rugtek"/>
    <n v="64"/>
    <n v="4250"/>
    <n v="272000"/>
  </r>
  <r>
    <s v="PB20INV3442"/>
    <d v="2021-01-29T00:00:00"/>
    <s v=" PO-00056"/>
    <d v="2021-01-28T00:00:00"/>
    <x v="1"/>
    <s v="Chennai"/>
    <s v="Sivasakthi Enterprises"/>
    <s v="Freight charges"/>
    <s v="Chennai"/>
    <s v="NVAR"/>
    <s v="Wholesale"/>
    <s v="Others"/>
    <n v="1"/>
    <n v="228"/>
    <n v="228"/>
  </r>
  <r>
    <s v="PB20INV3442"/>
    <d v="2021-01-29T00:00:00"/>
    <s v=" PO-00056"/>
    <d v="2021-01-28T00:00:00"/>
    <x v="5"/>
    <s v="Chennai"/>
    <s v="Sivasakthi Enterprises"/>
    <s v="Stnd-22f00-001-6"/>
    <s v="Chennai"/>
    <s v="NVAR"/>
    <s v="Wholesale"/>
    <s v="Metrologic"/>
    <n v="10"/>
    <n v="1300"/>
    <n v="13000"/>
  </r>
  <r>
    <s v="PB20INV3442"/>
    <d v="2021-01-29T00:00:00"/>
    <s v=" PO-00056"/>
    <d v="2021-01-28T00:00:00"/>
    <x v="5"/>
    <s v="Chennai"/>
    <s v="Sivasakthi Enterprises"/>
    <s v="1950gsr-2usb-i"/>
    <s v="Chennai"/>
    <s v="NVAR"/>
    <s v="Wholesale"/>
    <s v="Honeywell"/>
    <n v="10"/>
    <n v="7800"/>
    <n v="78000"/>
  </r>
  <r>
    <s v="PB20INV3443"/>
    <d v="2021-01-29T00:00:00"/>
    <s v="REF: L1202 E dtd 25th Sep 2020"/>
    <d v="2020-01-28T00:00:00"/>
    <x v="4"/>
    <s v="Mumbai"/>
    <s v="Pricewaterhousecoopers Private Limited"/>
    <s v="Stand_cd-3200"/>
    <s v="Mumbai"/>
    <s v="EndCustomer"/>
    <s v="Retail"/>
    <s v="Posiflex"/>
    <n v="2"/>
    <n v="0"/>
    <n v="0"/>
  </r>
  <r>
    <s v="PB20INV3443"/>
    <d v="2021-01-29T00:00:00"/>
    <s v="REF: L1202 E dtd 25th Sep 2020"/>
    <d v="2020-01-28T00:00:00"/>
    <x v="4"/>
    <s v="Mumbai"/>
    <s v="Pricewaterhousecoopers Private Limited"/>
    <s v="Wifi module kit_xt series"/>
    <s v="Mumbai"/>
    <s v="EndCustomer"/>
    <s v="Retail"/>
    <s v="Posiflex Spares"/>
    <n v="2"/>
    <n v="1950"/>
    <n v="3900"/>
  </r>
  <r>
    <s v="PB20INV3443"/>
    <d v="2021-01-29T00:00:00"/>
    <s v="REF: L1202 E dtd 25th Sep 2020"/>
    <d v="2020-01-28T00:00:00"/>
    <x v="4"/>
    <s v="Mumbai"/>
    <s v="Pricewaterhousecoopers Private Limited"/>
    <s v="Pd-350ue-b"/>
    <s v="Mumbai"/>
    <s v="EndCustomer"/>
    <s v="Retail"/>
    <s v="Posiflex"/>
    <n v="2"/>
    <n v="2000"/>
    <n v="4000"/>
  </r>
  <r>
    <s v="PB20INV3443"/>
    <d v="2021-01-29T00:00:00"/>
    <s v="REF: L1202 E dtd 25th Sep 2020"/>
    <d v="2020-01-28T00:00:00"/>
    <x v="20"/>
    <s v="Mumbai"/>
    <s v="Pricewaterhousecoopers Private Limited"/>
    <s v="Cd-3200u-b"/>
    <s v="Mumbai"/>
    <s v="EndCustomer"/>
    <s v="Retail"/>
    <s v="Rugtek"/>
    <n v="2"/>
    <n v="3500"/>
    <n v="7000"/>
  </r>
  <r>
    <s v="PB20INV3443"/>
    <d v="2021-01-29T00:00:00"/>
    <s v="REF: L1202 E dtd 25th Sep 2020"/>
    <d v="2020-01-28T00:00:00"/>
    <x v="4"/>
    <s v="Mumbai"/>
    <s v="Pricewaterhousecoopers Private Limited"/>
    <s v="Win 10 iot (vl)_ltsc"/>
    <s v="Mumbai"/>
    <s v="EndCustomer"/>
    <s v="Retail"/>
    <s v="Posiflex"/>
    <n v="2"/>
    <n v="4500"/>
    <n v="9000"/>
  </r>
  <r>
    <s v="PB20INV3443"/>
    <d v="2021-01-29T00:00:00"/>
    <s v="REF: L1202 E dtd 25th Sep 2020"/>
    <d v="2020-01-28T00:00:00"/>
    <x v="4"/>
    <s v="Mumbai"/>
    <s v="Pricewaterhousecoopers Private Limited"/>
    <s v="Cr4000_8notes"/>
    <s v="Mumbai"/>
    <s v="EndCustomer"/>
    <s v="Retail"/>
    <s v="Posiflex"/>
    <n v="2"/>
    <n v="4800"/>
    <n v="9600"/>
  </r>
  <r>
    <s v="PB20INV3443"/>
    <d v="2021-01-29T00:00:00"/>
    <s v="REF: L1202 E dtd 25th Sep 2020"/>
    <d v="2020-01-28T00:00:00"/>
    <x v="4"/>
    <s v="Mumbai"/>
    <s v="Pricewaterhousecoopers Private Limited"/>
    <s v="Pp8800u-b"/>
    <s v="Mumbai"/>
    <s v="EndCustomer"/>
    <s v="Retail"/>
    <s v="Posiflex"/>
    <n v="2"/>
    <n v="9000"/>
    <n v="18000"/>
  </r>
  <r>
    <s v="PB20INV3443"/>
    <d v="2021-01-29T00:00:00"/>
    <s v="REF: L1202 E dtd 25th Sep 2020"/>
    <d v="2020-01-28T00:00:00"/>
    <x v="4"/>
    <s v="Mumbai"/>
    <s v="Pricewaterhousecoopers Private Limited"/>
    <s v="Xt-4015"/>
    <s v="Mumbai"/>
    <s v="EndCustomer"/>
    <s v="Retail"/>
    <s v="Posiflex"/>
    <n v="2"/>
    <n v="47765"/>
    <n v="95530"/>
  </r>
  <r>
    <s v="PB20INV3444"/>
    <d v="2021-01-29T00:00:00"/>
    <n v="1"/>
    <s v="25.01.21"/>
    <x v="24"/>
    <s v="Jaipur"/>
    <s v="Royal Dryfruit Private Limited"/>
    <s v="Ddr3_ram_sodimm"/>
    <s v="Jaipur"/>
    <s v="EndCustomer"/>
    <s v="Retail"/>
    <s v="Posiflex Spares"/>
    <n v="2"/>
    <n v="0"/>
    <n v="0"/>
  </r>
  <r>
    <s v="PB20INV3444"/>
    <d v="2021-01-29T00:00:00"/>
    <n v="1"/>
    <s v="25.01.21"/>
    <x v="24"/>
    <s v="Jaipur"/>
    <s v="Royal Dryfruit Private Limited"/>
    <s v="Ssd_128gb"/>
    <s v="Jaipur"/>
    <s v="EndCustomer"/>
    <s v="Retail"/>
    <s v="Posiflex Spares"/>
    <n v="2"/>
    <n v="0"/>
    <n v="0"/>
  </r>
  <r>
    <s v="PB20INV3444"/>
    <d v="2021-01-29T00:00:00"/>
    <n v="1"/>
    <s v="25.01.21"/>
    <x v="24"/>
    <s v="Jaipur"/>
    <s v="Royal Dryfruit Private Limited"/>
    <s v="Win 10 iot (vl)"/>
    <s v="Jaipur"/>
    <s v="EndCustomer"/>
    <s v="Retail"/>
    <s v="Posiflex"/>
    <n v="2"/>
    <n v="0"/>
    <n v="0"/>
  </r>
  <r>
    <s v="PB20INV3444"/>
    <d v="2021-01-29T00:00:00"/>
    <n v="1"/>
    <s v="25.01.21"/>
    <x v="25"/>
    <s v="Jaipur"/>
    <s v="Royal Dryfruit Private Limited"/>
    <s v="Ls-3000r"/>
    <s v="Jaipur"/>
    <s v="EndCustomer"/>
    <s v="Retail"/>
    <s v="Rugtek"/>
    <n v="2"/>
    <n v="1949"/>
    <n v="3898"/>
  </r>
  <r>
    <s v="PB20INV3444"/>
    <d v="2021-01-29T00:00:00"/>
    <n v="1"/>
    <s v="25.01.21"/>
    <x v="26"/>
    <s v="Jaipur"/>
    <s v="Royal Dryfruit Private Limited"/>
    <s v="Mk7120-31a38-i"/>
    <s v="Jaipur"/>
    <s v="EndCustomer"/>
    <s v="Retail"/>
    <s v="Metrologic"/>
    <n v="2"/>
    <n v="7500"/>
    <n v="15000"/>
  </r>
  <r>
    <s v="PB20INV3444"/>
    <d v="2021-01-29T00:00:00"/>
    <n v="1"/>
    <s v="25.01.21"/>
    <x v="25"/>
    <s v="Jaipur"/>
    <s v="Royal Dryfruit Private Limited"/>
    <s v="Rp80use"/>
    <s v="Jaipur"/>
    <s v="EndCustomer"/>
    <s v="Retail"/>
    <s v="Rugtek"/>
    <n v="2"/>
    <n v="8600"/>
    <n v="17200"/>
  </r>
  <r>
    <s v="PB20INV3444"/>
    <d v="2021-01-29T00:00:00"/>
    <n v="1"/>
    <s v="25.01.21"/>
    <x v="24"/>
    <s v="Jaipur"/>
    <s v="Royal Dryfruit Private Limited"/>
    <s v="Xt-4015"/>
    <s v="Jaipur"/>
    <s v="EndCustomer"/>
    <s v="Retail"/>
    <s v="Posiflex"/>
    <n v="2"/>
    <n v="63000"/>
    <n v="126000"/>
  </r>
  <r>
    <s v="PB20INV3445"/>
    <d v="2021-01-29T00:00:00"/>
    <n v="210101"/>
    <d v="2021-01-12T00:00:00"/>
    <x v="1"/>
    <s v="Chandigarh"/>
    <s v="Infoaccords Technologies"/>
    <s v="Freight charges"/>
    <s v="Chandigarh"/>
    <s v="RBP"/>
    <s v="Wholesale"/>
    <s v="Others"/>
    <n v="1"/>
    <n v="233"/>
    <n v="233"/>
  </r>
  <r>
    <s v="PB20INV3445"/>
    <d v="2021-01-29T00:00:00"/>
    <n v="210101"/>
    <d v="2021-01-12T00:00:00"/>
    <x v="1"/>
    <s v="Chandigarh"/>
    <s v="Infoaccords Technologies"/>
    <s v="Cr4000_8notes"/>
    <s v="Chandigarh"/>
    <s v="RBP"/>
    <s v="Wholesale"/>
    <s v="Posiflex"/>
    <n v="10"/>
    <n v="4675"/>
    <n v="46750"/>
  </r>
  <r>
    <s v="PB20INV3446"/>
    <d v="2021-01-29T00:00:00"/>
    <s v="SC29012021"/>
    <d v="2021-01-29T00:00:00"/>
    <x v="1"/>
    <s v="Chennai"/>
    <s v="Supreme Computers India (P) Ltd"/>
    <s v="Freight charges"/>
    <s v="Chennai"/>
    <s v="RBP"/>
    <s v="Wholesale"/>
    <s v="Others"/>
    <n v="1"/>
    <n v="100"/>
    <n v="100"/>
  </r>
  <r>
    <s v="PB20INV3446"/>
    <d v="2021-01-29T00:00:00"/>
    <s v="SC29012021"/>
    <d v="2021-01-29T00:00:00"/>
    <x v="1"/>
    <s v="Chennai"/>
    <s v="Supreme Computers India (P) Ltd"/>
    <s v="Cr4000_8notes"/>
    <s v="Chennai"/>
    <s v="RBP"/>
    <s v="Wholesale"/>
    <s v="Posiflex"/>
    <n v="7"/>
    <n v="4675"/>
    <n v="32725"/>
  </r>
  <r>
    <s v="PB20INV3447"/>
    <d v="2021-01-29T00:00:00"/>
    <s v="MHMU2021PO00069"/>
    <d v="2020-12-23T00:00:00"/>
    <x v="1"/>
    <s v="Mumbai"/>
    <s v="Aashitech"/>
    <s v="Freight charges"/>
    <s v="Mumbai"/>
    <s v="RBP"/>
    <s v="Wholesale"/>
    <s v="Others"/>
    <n v="1"/>
    <n v="2300"/>
    <n v="2300"/>
  </r>
  <r>
    <s v="PB20INV3447"/>
    <d v="2021-01-29T00:00:00"/>
    <s v="MHMU2021PO00069"/>
    <d v="2020-12-23T00:00:00"/>
    <x v="2"/>
    <s v="Mumbai"/>
    <s v="Aashitech"/>
    <s v="Rp326"/>
    <s v="Mumbai"/>
    <s v="RBP"/>
    <s v="Wholesale"/>
    <s v="Rugtek"/>
    <n v="150"/>
    <n v="4250"/>
    <n v="637500"/>
  </r>
  <r>
    <s v="PB20INV3448"/>
    <d v="2021-01-29T00:00:00"/>
    <s v="ITPL2021101"/>
    <d v="2020-12-30T00:00:00"/>
    <x v="1"/>
    <s v="Hyderabad"/>
    <s v="Itecsys Technologies Pvt Ltd"/>
    <s v="Freight charges"/>
    <s v="Hyderabad"/>
    <s v="RBP"/>
    <s v="Wholesale"/>
    <s v="Others"/>
    <n v="1"/>
    <n v="58"/>
    <n v="58"/>
  </r>
  <r>
    <s v="PB20INV3448"/>
    <d v="2021-01-29T00:00:00"/>
    <s v="ITPL2021101"/>
    <d v="2020-12-30T00:00:00"/>
    <x v="1"/>
    <s v="Hyderabad"/>
    <s v="Itecsys Technologies Pvt Ltd"/>
    <s v="Cr4000_8notes"/>
    <s v="Hyderabad"/>
    <s v="RBP"/>
    <s v="Wholesale"/>
    <s v="Posiflex"/>
    <n v="5"/>
    <n v="4675"/>
    <n v="23375"/>
  </r>
  <r>
    <s v="PB20INV3449"/>
    <d v="2021-01-29T00:00:00"/>
    <s v="Email"/>
    <d v="2021-01-29T00:00:00"/>
    <x v="1"/>
    <s v="Bangalore"/>
    <s v="Classic Technologies"/>
    <s v="Freight charges"/>
    <s v="Bangalore"/>
    <s v="NVAR"/>
    <s v="Wholesale"/>
    <s v="Others"/>
    <n v="1"/>
    <n v="70"/>
    <n v="70"/>
  </r>
  <r>
    <s v="PB20INV3449"/>
    <d v="2021-01-29T00:00:00"/>
    <s v="Email"/>
    <d v="2021-01-29T00:00:00"/>
    <x v="9"/>
    <s v="Bangalore"/>
    <s v="Classic Technologies"/>
    <s v="1980ifr-3-i"/>
    <s v="Bangalore"/>
    <s v="NVAR"/>
    <s v="Wholesale"/>
    <s v="Metrologic"/>
    <n v="1"/>
    <n v="28000"/>
    <n v="28000"/>
  </r>
  <r>
    <s v="PB20INV3450"/>
    <d v="2021-01-30T00:00:00"/>
    <n v="6200004250"/>
    <d v="2021-01-05T00:00:00"/>
    <x v="4"/>
    <s v="Mumbai"/>
    <s v="Trent Limited"/>
    <s v="Serial i/f board pp9000"/>
    <s v="Mumbai"/>
    <s v="EndCustomer"/>
    <s v="Retail"/>
    <s v="Posiflex Spares"/>
    <n v="9"/>
    <n v="0"/>
    <n v="0"/>
  </r>
  <r>
    <s v="PB20INV3450"/>
    <d v="2021-01-30T00:00:00"/>
    <n v="6200004250"/>
    <d v="2021-01-05T00:00:00"/>
    <x v="4"/>
    <s v="Mumbai"/>
    <s v="Trent Limited"/>
    <s v="Mouse_logitech"/>
    <s v="Mumbai"/>
    <s v="EndCustomer"/>
    <s v="Retail"/>
    <s v="Posiflex"/>
    <n v="9"/>
    <n v="247"/>
    <n v="2223"/>
  </r>
  <r>
    <s v="PB20INV3450"/>
    <d v="2021-01-30T00:00:00"/>
    <n v="6200004250"/>
    <d v="2021-01-05T00:00:00"/>
    <x v="4"/>
    <s v="Mumbai"/>
    <s v="Trent Limited"/>
    <s v="Std_keyboard"/>
    <s v="Mumbai"/>
    <s v="EndCustomer"/>
    <s v="Retail"/>
    <s v="Posiflex"/>
    <n v="9"/>
    <n v="436"/>
    <n v="3924"/>
  </r>
  <r>
    <s v="PB20INV3450"/>
    <d v="2021-01-30T00:00:00"/>
    <n v="6200004250"/>
    <d v="2021-01-05T00:00:00"/>
    <x v="4"/>
    <s v="Mumbai"/>
    <s v="Trent Limited"/>
    <s v="Sa-105z-b"/>
    <s v="Mumbai"/>
    <s v="EndCustomer"/>
    <s v="Retail"/>
    <s v="Posiflex"/>
    <n v="9"/>
    <n v="1744"/>
    <n v="15696"/>
  </r>
  <r>
    <s v="PB20INV3450"/>
    <d v="2021-01-30T00:00:00"/>
    <n v="6200004250"/>
    <d v="2021-01-05T00:00:00"/>
    <x v="4"/>
    <s v="Mumbai"/>
    <s v="Trent Limited"/>
    <s v="Cr4000_8notes"/>
    <s v="Mumbai"/>
    <s v="EndCustomer"/>
    <s v="Retail"/>
    <s v="Posiflex"/>
    <n v="9"/>
    <n v="3499"/>
    <n v="31491"/>
  </r>
  <r>
    <s v="PB20INV3450"/>
    <d v="2021-01-30T00:00:00"/>
    <n v="6200004250"/>
    <d v="2021-01-05T00:00:00"/>
    <x v="4"/>
    <s v="Mumbai"/>
    <s v="Trent Limited"/>
    <s v="Pd-360ue-b"/>
    <s v="Mumbai"/>
    <s v="EndCustomer"/>
    <s v="Retail"/>
    <s v="Posiflex"/>
    <n v="9"/>
    <n v="3561"/>
    <n v="32049"/>
  </r>
  <r>
    <s v="PB20INV3450"/>
    <d v="2021-01-30T00:00:00"/>
    <n v="6200004250"/>
    <d v="2021-01-05T00:00:00"/>
    <x v="4"/>
    <s v="Mumbai"/>
    <s v="Trent Limited"/>
    <s v="Pp8800u-b"/>
    <s v="Mumbai"/>
    <s v="EndCustomer"/>
    <s v="Retail"/>
    <s v="Posiflex"/>
    <n v="9"/>
    <n v="9800"/>
    <n v="88200"/>
  </r>
  <r>
    <s v="PB20INV3450"/>
    <d v="2021-01-30T00:00:00"/>
    <n v="6200004250"/>
    <d v="2021-01-05T00:00:00"/>
    <x v="4"/>
    <s v="Mumbai"/>
    <s v="Trent Limited"/>
    <s v="Ps-3316+"/>
    <s v="Mumbai"/>
    <s v="EndCustomer"/>
    <s v="Retail"/>
    <s v="Posiflex"/>
    <n v="9"/>
    <n v="40605"/>
    <n v="365445"/>
  </r>
  <r>
    <s v="PB20INV3451"/>
    <d v="2021-01-30T00:00:00"/>
    <n v="6200004218"/>
    <d v="2021-12-29T00:00:00"/>
    <x v="4"/>
    <s v="Mumbai"/>
    <s v="Trent Limited"/>
    <s v="Serial i/f board pp9000"/>
    <s v="Mumbai"/>
    <s v="EndCustomer"/>
    <s v="Retail"/>
    <s v="Posiflex Spares"/>
    <n v="6"/>
    <n v="0"/>
    <n v="0"/>
  </r>
  <r>
    <s v="PB20INV3451"/>
    <d v="2021-01-30T00:00:00"/>
    <n v="6200004218"/>
    <d v="2021-12-29T00:00:00"/>
    <x v="4"/>
    <s v="Mumbai"/>
    <s v="Trent Limited"/>
    <s v="Mouse_logitech"/>
    <s v="Mumbai"/>
    <s v="EndCustomer"/>
    <s v="Retail"/>
    <s v="Posiflex"/>
    <n v="6"/>
    <n v="247"/>
    <n v="1482"/>
  </r>
  <r>
    <s v="PB20INV3451"/>
    <d v="2021-01-30T00:00:00"/>
    <n v="6200004218"/>
    <d v="2021-12-29T00:00:00"/>
    <x v="4"/>
    <s v="Mumbai"/>
    <s v="Trent Limited"/>
    <s v="Std_keyboard"/>
    <s v="Mumbai"/>
    <s v="EndCustomer"/>
    <s v="Retail"/>
    <s v="Posiflex"/>
    <n v="6"/>
    <n v="436"/>
    <n v="2616"/>
  </r>
  <r>
    <s v="PB20INV3451"/>
    <d v="2021-01-30T00:00:00"/>
    <n v="6200004218"/>
    <d v="2021-12-29T00:00:00"/>
    <x v="4"/>
    <s v="Mumbai"/>
    <s v="Trent Limited"/>
    <s v="Sa-105z-b"/>
    <s v="Mumbai"/>
    <s v="EndCustomer"/>
    <s v="Retail"/>
    <s v="Posiflex"/>
    <n v="6"/>
    <n v="1744"/>
    <n v="10464"/>
  </r>
  <r>
    <s v="PB20INV3451"/>
    <d v="2021-01-30T00:00:00"/>
    <n v="6200004218"/>
    <d v="2021-12-29T00:00:00"/>
    <x v="4"/>
    <s v="Mumbai"/>
    <s v="Trent Limited"/>
    <s v="Cr4000_8notes"/>
    <s v="Mumbai"/>
    <s v="EndCustomer"/>
    <s v="Retail"/>
    <s v="Posiflex"/>
    <n v="6"/>
    <n v="3499"/>
    <n v="20994"/>
  </r>
  <r>
    <s v="PB20INV3451"/>
    <d v="2021-01-30T00:00:00"/>
    <n v="6200004218"/>
    <d v="2021-12-29T00:00:00"/>
    <x v="4"/>
    <s v="Mumbai"/>
    <s v="Trent Limited"/>
    <s v="Pd-360ue-b"/>
    <s v="Mumbai"/>
    <s v="EndCustomer"/>
    <s v="Retail"/>
    <s v="Posiflex"/>
    <n v="6"/>
    <n v="3561"/>
    <n v="21366"/>
  </r>
  <r>
    <s v="PB20INV3451"/>
    <d v="2021-01-30T00:00:00"/>
    <n v="6200004218"/>
    <d v="2021-12-29T00:00:00"/>
    <x v="4"/>
    <s v="Mumbai"/>
    <s v="Trent Limited"/>
    <s v="Pp8800u-b"/>
    <s v="Mumbai"/>
    <s v="EndCustomer"/>
    <s v="Retail"/>
    <s v="Posiflex"/>
    <n v="6"/>
    <n v="9800"/>
    <n v="58800"/>
  </r>
  <r>
    <s v="PB20INV3451"/>
    <d v="2021-01-30T00:00:00"/>
    <n v="6200004218"/>
    <d v="2021-12-29T00:00:00"/>
    <x v="4"/>
    <s v="Mumbai"/>
    <s v="Trent Limited"/>
    <s v="Ps-3316+"/>
    <s v="Mumbai"/>
    <s v="EndCustomer"/>
    <s v="Retail"/>
    <s v="Posiflex"/>
    <n v="6"/>
    <n v="40605"/>
    <n v="243630"/>
  </r>
  <r>
    <s v="PB20INV3452"/>
    <d v="2021-01-30T00:00:00"/>
    <n v="6200004226"/>
    <d v="2021-12-29T00:00:00"/>
    <x v="4"/>
    <s v="Mumbai"/>
    <s v="Trent Limited"/>
    <s v="Serial i/f board pp9000"/>
    <s v="Mumbai"/>
    <s v="EndCustomer"/>
    <s v="Retail"/>
    <s v="Posiflex Spares"/>
    <n v="5"/>
    <n v="0"/>
    <n v="0"/>
  </r>
  <r>
    <s v="PB20INV3452"/>
    <d v="2021-01-30T00:00:00"/>
    <n v="6200004226"/>
    <d v="2021-12-29T00:00:00"/>
    <x v="4"/>
    <s v="Mumbai"/>
    <s v="Trent Limited"/>
    <s v="Mouse_logitech"/>
    <s v="Mumbai"/>
    <s v="EndCustomer"/>
    <s v="Retail"/>
    <s v="Posiflex"/>
    <n v="5"/>
    <n v="247"/>
    <n v="1235"/>
  </r>
  <r>
    <s v="PB20INV3452"/>
    <d v="2021-01-30T00:00:00"/>
    <n v="6200004226"/>
    <d v="2021-12-29T00:00:00"/>
    <x v="4"/>
    <s v="Mumbai"/>
    <s v="Trent Limited"/>
    <s v="Std_keyboard"/>
    <s v="Mumbai"/>
    <s v="EndCustomer"/>
    <s v="Retail"/>
    <s v="Posiflex"/>
    <n v="5"/>
    <n v="436"/>
    <n v="2180"/>
  </r>
  <r>
    <s v="PB20INV3452"/>
    <d v="2021-01-30T00:00:00"/>
    <n v="6200004226"/>
    <d v="2021-12-29T00:00:00"/>
    <x v="4"/>
    <s v="Mumbai"/>
    <s v="Trent Limited"/>
    <s v="Sa-105z-b"/>
    <s v="Mumbai"/>
    <s v="EndCustomer"/>
    <s v="Retail"/>
    <s v="Posiflex"/>
    <n v="5"/>
    <n v="1744"/>
    <n v="8720"/>
  </r>
  <r>
    <s v="PB20INV3452"/>
    <d v="2021-01-30T00:00:00"/>
    <n v="6200004226"/>
    <d v="2021-12-29T00:00:00"/>
    <x v="4"/>
    <s v="Mumbai"/>
    <s v="Trent Limited"/>
    <s v="Cr4000_8notes"/>
    <s v="Mumbai"/>
    <s v="EndCustomer"/>
    <s v="Retail"/>
    <s v="Posiflex"/>
    <n v="5"/>
    <n v="3499"/>
    <n v="17495"/>
  </r>
  <r>
    <s v="PB20INV3452"/>
    <d v="2021-01-30T00:00:00"/>
    <n v="6200004226"/>
    <d v="2021-12-29T00:00:00"/>
    <x v="4"/>
    <s v="Mumbai"/>
    <s v="Trent Limited"/>
    <s v="Pd-360ue-b"/>
    <s v="Mumbai"/>
    <s v="EndCustomer"/>
    <s v="Retail"/>
    <s v="Posiflex"/>
    <n v="5"/>
    <n v="3561"/>
    <n v="17805"/>
  </r>
  <r>
    <s v="PB20INV3452"/>
    <d v="2021-01-30T00:00:00"/>
    <n v="6200004226"/>
    <d v="2021-12-29T00:00:00"/>
    <x v="4"/>
    <s v="Mumbai"/>
    <s v="Trent Limited"/>
    <s v="Pp8800u-b"/>
    <s v="Mumbai"/>
    <s v="EndCustomer"/>
    <s v="Retail"/>
    <s v="Posiflex"/>
    <n v="5"/>
    <n v="8990"/>
    <n v="44950"/>
  </r>
  <r>
    <s v="PB20INV3452"/>
    <d v="2021-01-30T00:00:00"/>
    <n v="6200004226"/>
    <d v="2021-12-29T00:00:00"/>
    <x v="4"/>
    <s v="Mumbai"/>
    <s v="Trent Limited"/>
    <s v="Ps-3316+"/>
    <s v="Mumbai"/>
    <s v="EndCustomer"/>
    <s v="Retail"/>
    <s v="Posiflex"/>
    <n v="5"/>
    <n v="40605"/>
    <n v="203025"/>
  </r>
  <r>
    <s v="PB20INV3453"/>
    <d v="2021-01-30T00:00:00"/>
    <s v="SC29012021-2CHN"/>
    <d v="2021-01-29T00:00:00"/>
    <x v="1"/>
    <s v="Chennai"/>
    <s v="Supreme Computers India (P) Ltd"/>
    <s v="Freight charges"/>
    <s v="Chennai"/>
    <s v="RBP"/>
    <s v="Wholesale"/>
    <s v="Others"/>
    <n v="1"/>
    <n v="865"/>
    <n v="865"/>
  </r>
  <r>
    <s v="PB20INV3453"/>
    <d v="2021-01-30T00:00:00"/>
    <s v="SC29012021-2CHN"/>
    <d v="2021-01-29T00:00:00"/>
    <x v="2"/>
    <s v="Chennai"/>
    <s v="Supreme Computers India (P) Ltd"/>
    <s v="Rp80use"/>
    <s v="Chennai"/>
    <s v="RBP"/>
    <s v="Wholesale"/>
    <s v="Rugtek"/>
    <n v="24"/>
    <n v="6600"/>
    <n v="158400"/>
  </r>
  <r>
    <s v="PB20INV3453"/>
    <d v="2021-01-30T00:00:00"/>
    <s v="SC29012021-2CHN"/>
    <d v="2021-01-29T00:00:00"/>
    <x v="2"/>
    <s v="Chennai"/>
    <s v="Supreme Computers India (P) Ltd"/>
    <s v="Rp76v-r"/>
    <s v="Chennai"/>
    <s v="RBP"/>
    <s v="Wholesale"/>
    <s v="Rugtek"/>
    <n v="15"/>
    <n v="12500"/>
    <n v="187500"/>
  </r>
  <r>
    <s v="PB20INV3454"/>
    <d v="2021-01-30T00:00:00"/>
    <s v="HTCPL/149/2020-21"/>
    <d v="2021-01-29T00:00:00"/>
    <x v="2"/>
    <s v="Bangalore"/>
    <s v="Hollasons Trading Company Private Limited"/>
    <s v="Rp80buse"/>
    <s v="Bangalore"/>
    <s v="RBP"/>
    <s v="Wholesale"/>
    <s v="Rugtek"/>
    <n v="2"/>
    <n v="7975"/>
    <n v="15950"/>
  </r>
  <r>
    <s v="PB20INV3455"/>
    <d v="2021-01-30T00:00:00"/>
    <s v="001821/Jan-21"/>
    <d v="2021-01-18T00:00:00"/>
    <x v="1"/>
    <s v="Gujarat"/>
    <s v="Aegis Infoware Private Limited"/>
    <s v="Freight charges"/>
    <s v="Gujarat"/>
    <s v="RBP"/>
    <s v="Wholesale"/>
    <s v="Others"/>
    <n v="1"/>
    <n v="150"/>
    <n v="150"/>
  </r>
  <r>
    <s v="PB20INV3455"/>
    <d v="2021-01-30T00:00:00"/>
    <s v="001821/Jan-21"/>
    <d v="2021-01-18T00:00:00"/>
    <x v="1"/>
    <s v="Gujarat"/>
    <s v="Aegis Infoware Private Limited"/>
    <s v="Kb6600_usb"/>
    <s v="Gujarat"/>
    <s v="RBP"/>
    <s v="Wholesale"/>
    <s v="Posiflex"/>
    <n v="8"/>
    <n v="4698"/>
    <n v="37584"/>
  </r>
  <r>
    <s v="PB20INV3456"/>
    <d v="2021-01-30T00:00:00"/>
    <s v="001852/Jan-21"/>
    <d v="2021-01-22T00:00:00"/>
    <x v="1"/>
    <s v="Gujarat"/>
    <s v="Aegis Infoware Private Limited"/>
    <s v="Freight charges"/>
    <s v="Gujarat"/>
    <s v="RBP"/>
    <s v="Wholesale"/>
    <s v="Others"/>
    <n v="1"/>
    <n v="300"/>
    <n v="300"/>
  </r>
  <r>
    <s v="PB20INV3456"/>
    <d v="2021-01-30T00:00:00"/>
    <s v="001852/Jan-21"/>
    <d v="2021-01-22T00:00:00"/>
    <x v="1"/>
    <s v="Gujarat"/>
    <s v="Aegis Infoware Private Limited"/>
    <s v="Kb6600_usb"/>
    <s v="Gujarat"/>
    <s v="RBP"/>
    <s v="Wholesale"/>
    <s v="Posiflex"/>
    <n v="16"/>
    <n v="4698"/>
    <n v="75168"/>
  </r>
  <r>
    <s v="PB20INV3457"/>
    <d v="2021-01-30T00:00:00"/>
    <s v="Mail Confirmation"/>
    <d v="2021-01-27T00:00:00"/>
    <x v="12"/>
    <s v="Chennai"/>
    <s v="Bon Fresh Foods Pvt Ltd"/>
    <s v="Gearwheelforfeed_pp7000"/>
    <s v="Chennai"/>
    <s v="EndCustomer"/>
    <s v="Retail"/>
    <s v="Posiflex Spares"/>
    <n v="1"/>
    <n v="140"/>
    <n v="140"/>
  </r>
  <r>
    <s v="PB20INV3457"/>
    <d v="2021-01-30T00:00:00"/>
    <s v="Mail Confirmation"/>
    <d v="2021-01-27T00:00:00"/>
    <x v="12"/>
    <s v="Chennai"/>
    <s v="Bon Fresh Foods Pvt Ltd"/>
    <s v="Gear wheel_rp80_small"/>
    <s v="Chennai"/>
    <s v="EndCustomer"/>
    <s v="Retail"/>
    <s v="Rugtek"/>
    <n v="1"/>
    <n v="164"/>
    <n v="164"/>
  </r>
  <r>
    <s v="PB20INV3457"/>
    <d v="2021-01-30T00:00:00"/>
    <s v="Mail Confirmation"/>
    <d v="2021-01-27T00:00:00"/>
    <x v="12"/>
    <s v="Chennai"/>
    <s v="Bon Fresh Foods Pvt Ltd"/>
    <s v="Gear wheel_rp80_big"/>
    <s v="Chennai"/>
    <s v="EndCustomer"/>
    <s v="Retail"/>
    <s v="Rugtek"/>
    <n v="1"/>
    <n v="232"/>
    <n v="232"/>
  </r>
  <r>
    <s v="PB20INV3457"/>
    <d v="2021-01-30T00:00:00"/>
    <s v="Mail Confirmation"/>
    <d v="2021-01-27T00:00:00"/>
    <x v="12"/>
    <s v="Chennai"/>
    <s v="Bon Fresh Foods Pvt Ltd"/>
    <s v="Service charges"/>
    <s v="Chennai"/>
    <s v="EndCustomer"/>
    <s v="Retail"/>
    <s v="Others"/>
    <n v="1"/>
    <n v="550"/>
    <n v="550"/>
  </r>
  <r>
    <s v="PB20INV3457"/>
    <d v="2021-01-30T00:00:00"/>
    <s v="Mail Confirmation"/>
    <d v="2021-01-27T00:00:00"/>
    <x v="12"/>
    <s v="Chennai"/>
    <s v="Bon Fresh Foods Pvt Ltd"/>
    <s v="Printer head_rp80"/>
    <s v="Chennai"/>
    <s v="EndCustomer"/>
    <s v="Retail"/>
    <s v="Rugtek Spares"/>
    <n v="1"/>
    <n v="1428"/>
    <n v="1428"/>
  </r>
  <r>
    <s v="PB20INV3458"/>
    <d v="2021-01-30T00:00:00"/>
    <s v="HTCPL/124/2020-21"/>
    <d v="2020-12-31T00:00:00"/>
    <x v="1"/>
    <s v="Bangalore"/>
    <s v="Hollasons Trading Company Private Limited"/>
    <s v="Cr4000_8notes"/>
    <s v="Bangalore"/>
    <s v="RBP"/>
    <s v="Wholesale"/>
    <s v="Posiflex"/>
    <n v="11"/>
    <n v="4425"/>
    <n v="48675"/>
  </r>
  <r>
    <s v="PB20INV3459"/>
    <d v="2021-01-30T00:00:00"/>
    <s v="RDP/HYD/HO-PUR/20201223/03428"/>
    <d v="2020-12-23T00:00:00"/>
    <x v="15"/>
    <s v="Hyderabad"/>
    <s v="Ratnadeep Super  Market(P) Ltd.,"/>
    <s v="Cr4000_8notes"/>
    <s v="Hyderabad"/>
    <s v="EndCustomer"/>
    <s v="Retail"/>
    <s v="Posiflex"/>
    <n v="3"/>
    <n v="1"/>
    <n v="3"/>
  </r>
  <r>
    <s v="PB20INV3460"/>
    <d v="2021-01-30T00:00:00"/>
    <s v="RDP/HYD/HO-PUR/20201222/03376"/>
    <d v="2020-12-22T00:00:00"/>
    <x v="15"/>
    <s v="Hyderabad"/>
    <s v="Ratnadeep Super  Market(P) Ltd.,"/>
    <s v="Cr4000_8notes"/>
    <s v="Hyderabad"/>
    <s v="EndCustomer"/>
    <s v="Retail"/>
    <s v="Posiflex"/>
    <n v="4"/>
    <n v="1"/>
    <n v="4"/>
  </r>
  <r>
    <s v="PB20INV3461"/>
    <d v="2021-01-30T00:00:00"/>
    <s v="RDP/HYD/HO-PUR/20210112/03758"/>
    <d v="2021-01-12T00:00:00"/>
    <x v="15"/>
    <s v="Hyderabad"/>
    <s v="Ratnadeep Super  Market(P) Ltd.,"/>
    <s v="Cr4000_8notes"/>
    <s v="Hyderabad"/>
    <s v="EndCustomer"/>
    <s v="Retail"/>
    <s v="Posiflex"/>
    <n v="4"/>
    <n v="1"/>
    <n v="4"/>
  </r>
  <r>
    <s v="PB20INV3462"/>
    <d v="2021-01-30T00:00:00"/>
    <s v="RDP/HYD/HO-PUR/20201222/03378"/>
    <d v="2020-12-22T00:00:00"/>
    <x v="15"/>
    <s v="Hyderabad"/>
    <s v="Ratnadeep Super  Market(P) Ltd.,"/>
    <s v="Cr4000_8notes"/>
    <s v="Hyderabad"/>
    <s v="EndCustomer"/>
    <s v="Retail"/>
    <s v="Posiflex"/>
    <n v="4"/>
    <n v="1"/>
    <n v="4"/>
  </r>
  <r>
    <s v="PB20INV3463"/>
    <d v="2021-01-30T00:00:00"/>
    <s v="RDP/HYD/HO-PUR/202012238/03426"/>
    <d v="2020-12-23T00:00:00"/>
    <x v="15"/>
    <s v="Hyderabad"/>
    <s v="Ratnadeep Super  Market(P) Ltd.,"/>
    <s v="Cr4000_8notes"/>
    <s v="Hyderabad"/>
    <s v="EndCustomer"/>
    <s v="Retail"/>
    <s v="Posiflex"/>
    <n v="4"/>
    <n v="1"/>
    <n v="4"/>
  </r>
  <r>
    <s v="PB20INV3464"/>
    <d v="2021-01-30T00:00:00"/>
    <s v="RDP/HYD/HO-PUR/20201222/03379"/>
    <d v="2020-12-22T00:00:00"/>
    <x v="15"/>
    <s v="Hyderabad"/>
    <s v="Ratnadeep Super  Market(P) Ltd.,"/>
    <s v="Cr4000_8notes"/>
    <s v="Hyderabad"/>
    <s v="EndCustomer"/>
    <s v="Retail"/>
    <s v="Posiflex"/>
    <n v="4"/>
    <n v="1"/>
    <n v="4"/>
  </r>
  <r>
    <s v="PB20INV3465"/>
    <d v="2021-01-30T00:00:00"/>
    <n v="2700000880"/>
    <d v="2020-09-18T00:00:00"/>
    <x v="3"/>
    <s v="Mumbai"/>
    <s v="Cross Word"/>
    <s v="Amc_charges"/>
    <s v="Mumbai"/>
    <s v="EndCustomer"/>
    <s v="Retail"/>
    <s v="Others"/>
    <n v="2"/>
    <n v="897.78"/>
    <n v="1795.56"/>
  </r>
  <r>
    <s v="PB20INV3466"/>
    <d v="2021-01-30T00:00:00"/>
    <s v="RDP/HYD/HO-PUR/20210107/03651"/>
    <d v="2021-01-07T00:00:00"/>
    <x v="15"/>
    <s v="Hyderabad"/>
    <s v="Ratnadeep Super  Market(P) Ltd.,"/>
    <s v="Kb6600_usb"/>
    <s v="Hyderabad"/>
    <s v="EndCustomer"/>
    <s v="Retail"/>
    <s v="Posiflex"/>
    <n v="4"/>
    <n v="1"/>
    <n v="4"/>
  </r>
  <r>
    <s v="PB20INV3467"/>
    <d v="2021-01-30T00:00:00"/>
    <n v="2700000881"/>
    <d v="2020-09-18T00:00:00"/>
    <x v="3"/>
    <s v="Mumbai"/>
    <s v="Cross Word"/>
    <s v="Amc_charges"/>
    <s v="Mumbai"/>
    <s v="EndCustomer"/>
    <s v="Retail"/>
    <s v="Others"/>
    <n v="11"/>
    <n v="897.78"/>
    <n v="9875.58"/>
  </r>
  <r>
    <s v="PB20INV3468"/>
    <d v="2021-01-30T00:00:00"/>
    <n v="2700000882"/>
    <d v="2020-09-18T00:00:00"/>
    <x v="3"/>
    <s v="Mumbai"/>
    <s v="Cross Word"/>
    <s v="Amc_charges"/>
    <s v="Mumbai"/>
    <s v="EndCustomer"/>
    <s v="Retail"/>
    <s v="Others"/>
    <n v="3"/>
    <n v="897.78"/>
    <n v="2693.34"/>
  </r>
  <r>
    <s v="PB20INV3469"/>
    <d v="2021-01-30T00:00:00"/>
    <s v="RDP/HYD/HO-PUR/20210107/03652"/>
    <d v="2021-01-07T00:00:00"/>
    <x v="15"/>
    <s v="Hyderabad"/>
    <s v="Ratnadeep Super  Market(P) Ltd.,"/>
    <s v="Cr4000_8notes"/>
    <s v="Hyderabad"/>
    <s v="EndCustomer"/>
    <s v="Retail"/>
    <s v="Posiflex"/>
    <n v="3"/>
    <n v="1"/>
    <n v="3"/>
  </r>
  <r>
    <s v="PB20INV3469"/>
    <d v="2021-01-30T00:00:00"/>
    <s v="RDP/HYD/HO-PUR/20210107/03652"/>
    <d v="2021-01-07T00:00:00"/>
    <x v="15"/>
    <s v="Hyderabad"/>
    <s v="Ratnadeep Super  Market(P) Ltd.,"/>
    <s v="Kb6600_usb"/>
    <s v="Hyderabad"/>
    <s v="EndCustomer"/>
    <s v="Retail"/>
    <s v="Posiflex"/>
    <n v="3"/>
    <n v="1"/>
    <n v="3"/>
  </r>
  <r>
    <s v="PB20INV3470"/>
    <d v="2021-01-30T00:00:00"/>
    <n v="2700000883"/>
    <d v="2020-09-18T00:00:00"/>
    <x v="3"/>
    <s v="Mumbai"/>
    <s v="Cross Word"/>
    <s v="Amc_charges"/>
    <s v="Mumbai"/>
    <s v="EndCustomer"/>
    <s v="Retail"/>
    <s v="Others"/>
    <n v="49"/>
    <n v="897.78"/>
    <n v="43991.22"/>
  </r>
  <r>
    <s v="PB20INV3471"/>
    <d v="2021-01-30T00:00:00"/>
    <n v="2700000884"/>
    <d v="2020-09-18T00:00:00"/>
    <x v="3"/>
    <s v="Mumbai"/>
    <s v="Cross Word"/>
    <s v="Amc_charges"/>
    <s v="Mumbai"/>
    <s v="EndCustomer"/>
    <s v="Retail"/>
    <s v="Others"/>
    <n v="4"/>
    <n v="897.78"/>
    <n v="3591.12"/>
  </r>
  <r>
    <s v="PB20INV3472"/>
    <d v="2021-01-30T00:00:00"/>
    <s v="RDP/HYD/HO-PUR/20210107/03653"/>
    <d v="2021-01-07T00:00:00"/>
    <x v="15"/>
    <s v="Hyderabad"/>
    <s v="Ratnadeep Super  Market(P) Ltd.,"/>
    <s v="Cr4000_8notes"/>
    <s v="Hyderabad"/>
    <s v="EndCustomer"/>
    <s v="Retail"/>
    <s v="Posiflex"/>
    <n v="4"/>
    <n v="1"/>
    <n v="4"/>
  </r>
  <r>
    <s v="PB20INV3472"/>
    <d v="2021-01-30T00:00:00"/>
    <s v="RDP/HYD/HO-PUR/20210107/03653"/>
    <d v="2021-01-07T00:00:00"/>
    <x v="15"/>
    <s v="Hyderabad"/>
    <s v="Ratnadeep Super  Market(P) Ltd.,"/>
    <s v="Kb6600_usb"/>
    <s v="Hyderabad"/>
    <s v="EndCustomer"/>
    <s v="Retail"/>
    <s v="Posiflex"/>
    <n v="4"/>
    <n v="1"/>
    <n v="4"/>
  </r>
  <r>
    <s v="PB20INV3473"/>
    <d v="2021-01-30T00:00:00"/>
    <n v="2700000885"/>
    <d v="2020-09-18T00:00:00"/>
    <x v="3"/>
    <s v="Mumbai"/>
    <s v="Cross Word"/>
    <s v="Amc_charges"/>
    <s v="Mumbai"/>
    <s v="EndCustomer"/>
    <s v="Retail"/>
    <s v="Others"/>
    <n v="9"/>
    <n v="897.78"/>
    <n v="8080.02"/>
  </r>
  <r>
    <s v="PB20INV3474"/>
    <d v="2021-01-30T00:00:00"/>
    <n v="2700000886"/>
    <d v="2020-09-18T00:00:00"/>
    <x v="3"/>
    <s v="Mumbai"/>
    <s v="Cross Word"/>
    <s v="Amc_charges"/>
    <s v="Mumbai"/>
    <s v="EndCustomer"/>
    <s v="Retail"/>
    <s v="Others"/>
    <n v="2"/>
    <n v="897.78"/>
    <n v="1795.56"/>
  </r>
  <r>
    <s v="PB20INV3475"/>
    <d v="2021-01-30T00:00:00"/>
    <n v="2700000887"/>
    <d v="2020-09-18T00:00:00"/>
    <x v="3"/>
    <s v="Mumbai"/>
    <s v="Cross Word"/>
    <s v="Amc_charges"/>
    <s v="Mumbai"/>
    <s v="EndCustomer"/>
    <s v="Retail"/>
    <s v="Others"/>
    <n v="6"/>
    <n v="897.78"/>
    <n v="5386.68"/>
  </r>
  <r>
    <s v="PB20INV3476"/>
    <d v="2021-01-30T00:00:00"/>
    <s v="RDP/HYD/HO-PUR/20210107/03654"/>
    <d v="2021-01-07T00:00:00"/>
    <x v="15"/>
    <s v="Hyderabad"/>
    <s v="Ratnadeep Super  Market(P) Ltd.,"/>
    <s v="Cr4000_8notes"/>
    <s v="Hyderabad"/>
    <s v="EndCustomer"/>
    <s v="Retail"/>
    <s v="Posiflex"/>
    <n v="4"/>
    <n v="1"/>
    <n v="4"/>
  </r>
  <r>
    <s v="PB20INV3476"/>
    <d v="2021-01-30T00:00:00"/>
    <s v="RDP/HYD/HO-PUR/20210107/03654"/>
    <d v="2021-01-07T00:00:00"/>
    <x v="15"/>
    <s v="Hyderabad"/>
    <s v="Ratnadeep Super  Market(P) Ltd.,"/>
    <s v="Kb6600_usb"/>
    <s v="Hyderabad"/>
    <s v="EndCustomer"/>
    <s v="Retail"/>
    <s v="Posiflex"/>
    <n v="4"/>
    <n v="1"/>
    <n v="4"/>
  </r>
  <r>
    <s v="PB20INV3477"/>
    <d v="2021-01-30T00:00:00"/>
    <s v="PC/JAN/PO/2021"/>
    <d v="2021-01-27T00:00:00"/>
    <x v="1"/>
    <s v="Chennai"/>
    <s v="Printech Computer"/>
    <s v="Freight charges"/>
    <s v="Chennai"/>
    <s v="PVAR"/>
    <s v="Wholesale"/>
    <s v="Others"/>
    <n v="1"/>
    <n v="150"/>
    <n v="150"/>
  </r>
  <r>
    <s v="PB20INV3477"/>
    <d v="2021-01-30T00:00:00"/>
    <s v="PC/JAN/PO/2021"/>
    <d v="2021-01-27T00:00:00"/>
    <x v="12"/>
    <s v="Chennai"/>
    <s v="Printech Computer"/>
    <s v="Power adaptor_rp327"/>
    <s v="Chennai"/>
    <s v="PVAR"/>
    <s v="Wholesale"/>
    <s v="Rugtek Spares"/>
    <n v="10"/>
    <n v="769"/>
    <n v="7690"/>
  </r>
  <r>
    <s v="PB20INV3477"/>
    <d v="2021-01-30T00:00:00"/>
    <s v="PC/JAN/PO/2021"/>
    <d v="2021-01-27T00:00:00"/>
    <x v="12"/>
    <s v="Chennai"/>
    <s v="Printech Computer"/>
    <s v="Printer head_rp80"/>
    <s v="Chennai"/>
    <s v="PVAR"/>
    <s v="Wholesale"/>
    <s v="Rugtek Spares"/>
    <n v="5"/>
    <n v="1077"/>
    <n v="5385"/>
  </r>
  <r>
    <s v="PB20INV3478"/>
    <d v="2021-01-30T00:00:00"/>
    <s v="VFPL/012/2020-21"/>
    <d v="2020-11-24T00:00:00"/>
    <x v="12"/>
    <s v="Chennai"/>
    <s v="Vanheal Food Pvt.Ltd"/>
    <s v="Amc_charges"/>
    <s v="Chennai"/>
    <s v="EndCustomer"/>
    <s v="Retail"/>
    <s v="Others"/>
    <n v="3"/>
    <n v="9535"/>
    <n v="28605"/>
  </r>
  <r>
    <s v="PB20INV3479"/>
    <d v="2021-01-30T00:00:00"/>
    <s v="RDP/HYD/HO-PUR/20210112/03759"/>
    <d v="2021-01-12T00:00:00"/>
    <x v="15"/>
    <s v="Hyderabad"/>
    <s v="Ratnadeep Super  Market(P) Ltd.,"/>
    <s v="Cr4000_8notes"/>
    <s v="Hyderabad"/>
    <s v="EndCustomer"/>
    <s v="Retail"/>
    <s v="Posiflex"/>
    <n v="3"/>
    <n v="1"/>
    <n v="3"/>
  </r>
  <r>
    <s v="PB20INV3479"/>
    <d v="2021-01-30T00:00:00"/>
    <s v="RDP/HYD/HO-PUR/20210112/03759"/>
    <d v="2021-01-12T00:00:00"/>
    <x v="15"/>
    <s v="Hyderabad"/>
    <s v="Ratnadeep Super  Market(P) Ltd.,"/>
    <s v="Kb6600_usb"/>
    <s v="Hyderabad"/>
    <s v="EndCustomer"/>
    <s v="Retail"/>
    <s v="Posiflex"/>
    <n v="3"/>
    <n v="1"/>
    <n v="3"/>
  </r>
  <r>
    <s v="PB20INV3480"/>
    <d v="2021-01-30T00:00:00"/>
    <s v="PO/000318/0121"/>
    <d v="2021-01-20T00:00:00"/>
    <x v="4"/>
    <s v="Mumbai"/>
    <s v="Hardcastle Restaurants Pvt. Ltd"/>
    <s v="Ddr3_ram_sodimm"/>
    <s v="Mumbai"/>
    <s v="EndCustomer"/>
    <s v="Retail"/>
    <s v="Posiflex Spares"/>
    <n v="1"/>
    <n v="0"/>
    <n v="0"/>
  </r>
  <r>
    <s v="PB20INV3480"/>
    <d v="2021-01-30T00:00:00"/>
    <s v="PO/000318/0121"/>
    <d v="2021-01-20T00:00:00"/>
    <x v="4"/>
    <s v="Mumbai"/>
    <s v="Hardcastle Restaurants Pvt. Ltd"/>
    <s v="Sa-105z-b"/>
    <s v="Mumbai"/>
    <s v="EndCustomer"/>
    <s v="Retail"/>
    <s v="Posiflex"/>
    <n v="1"/>
    <n v="2850"/>
    <n v="2850"/>
  </r>
  <r>
    <s v="PB20INV3480"/>
    <d v="2021-01-30T00:00:00"/>
    <s v="PO/000318/0121"/>
    <d v="2021-01-20T00:00:00"/>
    <x v="4"/>
    <s v="Mumbai"/>
    <s v="Hardcastle Restaurants Pvt. Ltd"/>
    <s v="Cr4000_8notes"/>
    <s v="Mumbai"/>
    <s v="EndCustomer"/>
    <s v="Retail"/>
    <s v="Posiflex"/>
    <n v="1"/>
    <n v="4250"/>
    <n v="4250"/>
  </r>
  <r>
    <s v="PB20INV3480"/>
    <d v="2021-01-30T00:00:00"/>
    <s v="PO/000318/0121"/>
    <d v="2021-01-20T00:00:00"/>
    <x v="4"/>
    <s v="Mumbai"/>
    <s v="Hardcastle Restaurants Pvt. Ltd"/>
    <s v="Win 10 iot (vl)"/>
    <s v="Mumbai"/>
    <s v="EndCustomer"/>
    <s v="Retail"/>
    <s v="Posiflex"/>
    <n v="1"/>
    <n v="5350"/>
    <n v="5350"/>
  </r>
  <r>
    <s v="PB20INV3480"/>
    <d v="2021-01-30T00:00:00"/>
    <s v="PO/000318/0121"/>
    <d v="2021-01-20T00:00:00"/>
    <x v="4"/>
    <s v="Mumbai"/>
    <s v="Hardcastle Restaurants Pvt. Ltd"/>
    <s v="Xt-4015"/>
    <s v="Mumbai"/>
    <s v="EndCustomer"/>
    <s v="Retail"/>
    <s v="Posiflex"/>
    <n v="1"/>
    <n v="63500"/>
    <n v="63500"/>
  </r>
  <r>
    <s v="PB20INV3481"/>
    <d v="2021-01-30T00:00:00"/>
    <s v="PO/000467/0121"/>
    <d v="2021-01-29T00:00:00"/>
    <x v="4"/>
    <s v="Mumbai"/>
    <s v="Hardcastle Restaurants Pvt. Ltd"/>
    <s v="Ddr3_ram_sodimm"/>
    <s v="Mumbai"/>
    <s v="EndCustomer"/>
    <s v="Retail"/>
    <s v="Posiflex Spares"/>
    <n v="1"/>
    <n v="0"/>
    <n v="0"/>
  </r>
  <r>
    <s v="PB20INV3481"/>
    <d v="2021-01-30T00:00:00"/>
    <s v="PO/000467/0121"/>
    <d v="2021-01-29T00:00:00"/>
    <x v="4"/>
    <s v="Mumbai"/>
    <s v="Hardcastle Restaurants Pvt. Ltd"/>
    <s v="Sa-105z-b"/>
    <s v="Mumbai"/>
    <s v="EndCustomer"/>
    <s v="Retail"/>
    <s v="Posiflex"/>
    <n v="1"/>
    <n v="2850"/>
    <n v="2850"/>
  </r>
  <r>
    <s v="PB20INV3481"/>
    <d v="2021-01-30T00:00:00"/>
    <s v="PO/000467/0121"/>
    <d v="2021-01-29T00:00:00"/>
    <x v="4"/>
    <s v="Mumbai"/>
    <s v="Hardcastle Restaurants Pvt. Ltd"/>
    <s v="Cr4000_8notes"/>
    <s v="Mumbai"/>
    <s v="EndCustomer"/>
    <s v="Retail"/>
    <s v="Posiflex"/>
    <n v="1"/>
    <n v="4250"/>
    <n v="4250"/>
  </r>
  <r>
    <s v="PB20INV3481"/>
    <d v="2021-01-30T00:00:00"/>
    <s v="PO/000467/0121"/>
    <d v="2021-01-29T00:00:00"/>
    <x v="4"/>
    <s v="Mumbai"/>
    <s v="Hardcastle Restaurants Pvt. Ltd"/>
    <s v="Win 10 iot (vl)"/>
    <s v="Mumbai"/>
    <s v="EndCustomer"/>
    <s v="Retail"/>
    <s v="Posiflex"/>
    <n v="1"/>
    <n v="5350"/>
    <n v="5350"/>
  </r>
  <r>
    <s v="PB20INV3481"/>
    <d v="2021-01-30T00:00:00"/>
    <s v="PO/000467/0121"/>
    <d v="2021-01-29T00:00:00"/>
    <x v="4"/>
    <s v="Mumbai"/>
    <s v="Hardcastle Restaurants Pvt. Ltd"/>
    <s v="Xt-4015"/>
    <s v="Mumbai"/>
    <s v="EndCustomer"/>
    <s v="Retail"/>
    <s v="Posiflex"/>
    <n v="1"/>
    <n v="63500"/>
    <n v="63500"/>
  </r>
  <r>
    <s v="PB20INV3482"/>
    <d v="2021-01-30T00:00:00"/>
    <n v="6200004259"/>
    <d v="2021-01-05T00:00:00"/>
    <x v="4"/>
    <s v="Mumbai"/>
    <s v="Trent Limited"/>
    <s v="Cr4000_8notes"/>
    <s v="Mumbai"/>
    <s v="EndCustomer"/>
    <s v="Retail"/>
    <s v="Posiflex"/>
    <n v="2"/>
    <n v="3499"/>
    <n v="6998"/>
  </r>
  <r>
    <s v="PB20INV3483"/>
    <d v="2021-01-30T00:00:00"/>
    <n v="6200004241"/>
    <d v="2021-01-05T00:00:00"/>
    <x v="4"/>
    <s v="Mumbai"/>
    <s v="Trent Limited"/>
    <s v="Cr4000_8notes"/>
    <s v="Mumbai"/>
    <s v="EndCustomer"/>
    <s v="Retail"/>
    <s v="Posiflex"/>
    <n v="6"/>
    <n v="3499"/>
    <n v="20994"/>
  </r>
  <r>
    <s v="PB20INV3484"/>
    <d v="2021-01-30T00:00:00"/>
    <s v="SS 174"/>
    <s v="04.01.2021"/>
    <x v="2"/>
    <s v="Delhi"/>
    <s v="Smart Solutions"/>
    <s v="Rp80use"/>
    <s v="Delhi"/>
    <s v="RBP"/>
    <s v="Wholesale"/>
    <s v="Rugtek"/>
    <n v="4"/>
    <n v="0"/>
    <n v="0"/>
  </r>
  <r>
    <s v="PB20INV3484"/>
    <d v="2021-01-30T00:00:00"/>
    <s v="SS 174"/>
    <s v="04.01.2021"/>
    <x v="1"/>
    <s v="Delhi"/>
    <s v="Smart Solutions"/>
    <s v="Freight charges"/>
    <s v="Delhi"/>
    <s v="RBP"/>
    <s v="Wholesale"/>
    <s v="Others"/>
    <n v="1"/>
    <n v="3210"/>
    <n v="3210"/>
  </r>
  <r>
    <s v="PB20INV3484"/>
    <d v="2021-01-30T00:00:00"/>
    <s v="SS 174"/>
    <s v="04.01.2021"/>
    <x v="2"/>
    <s v="Delhi"/>
    <s v="Smart Solutions"/>
    <s v="Rp80use"/>
    <s v="Delhi"/>
    <s v="RBP"/>
    <s v="Wholesale"/>
    <s v="Rugtek"/>
    <n v="96"/>
    <n v="6500"/>
    <n v="624000"/>
  </r>
  <r>
    <s v="PB20INV3485"/>
    <d v="2021-01-30T00:00:00"/>
    <s v="DSIIT20210003"/>
    <d v="2021-01-04T00:00:00"/>
    <x v="12"/>
    <s v="Bangalore"/>
    <s v="Decathlon Sports India Private Ltd"/>
    <s v="Cashdrawer_lock"/>
    <s v="Bangalore"/>
    <s v="EndCustomer"/>
    <s v="Retail"/>
    <s v="Posiflex Spares"/>
    <n v="1"/>
    <n v="525"/>
    <n v="525"/>
  </r>
  <r>
    <s v="PB20INV3486"/>
    <d v="2021-01-30T00:00:00"/>
    <s v="PO-C/20-21/000500"/>
    <s v="27. January 2021"/>
    <x v="4"/>
    <s v="Mumbai"/>
    <s v="Burger King India Pvt  Ltd.,"/>
    <s v="Serial i/f board pp9000"/>
    <s v="Mumbai"/>
    <s v="EndCustomer"/>
    <s v="Retail"/>
    <s v="Posiflex Spares"/>
    <n v="1"/>
    <n v="0"/>
    <n v="0"/>
  </r>
  <r>
    <s v="PB20INV3486"/>
    <d v="2021-01-30T00:00:00"/>
    <s v="PO-C/20-21/000500"/>
    <s v="27. January 2021"/>
    <x v="4"/>
    <s v="Mumbai"/>
    <s v="Burger King India Pvt  Ltd.,"/>
    <s v="Pp8800u-b"/>
    <s v="Mumbai"/>
    <s v="EndCustomer"/>
    <s v="Retail"/>
    <s v="Posiflex"/>
    <n v="1"/>
    <n v="8900"/>
    <n v="8900"/>
  </r>
  <r>
    <s v="PB20INV3487"/>
    <d v="2021-01-30T00:00:00"/>
    <s v="Mail Confirmation"/>
    <d v="2021-01-29T00:00:00"/>
    <x v="12"/>
    <s v="Kerala"/>
    <s v="Barcode Technologies Mahe"/>
    <s v="Lock mechanics assy_cr-2020"/>
    <s v="Kerala"/>
    <s v="PVAR+"/>
    <s v="Wholesale"/>
    <s v="Posiflex Spares"/>
    <n v="10"/>
    <n v="395.89"/>
    <n v="3958.9"/>
  </r>
  <r>
    <s v="PB20INV3488"/>
    <d v="2021-01-30T00:00:00"/>
    <s v="SC201221025"/>
    <d v="2020-12-30T00:00:00"/>
    <x v="1"/>
    <s v="Chennai"/>
    <s v="Supreme Computers India (P) Ltd"/>
    <s v="Freight charges"/>
    <s v="Chennai"/>
    <s v="RBP"/>
    <s v="Wholesale"/>
    <s v="Others"/>
    <n v="1"/>
    <n v="411"/>
    <n v="411"/>
  </r>
  <r>
    <s v="PB20INV3488"/>
    <d v="2021-01-30T00:00:00"/>
    <s v="SC201221025"/>
    <d v="2020-12-30T00:00:00"/>
    <x v="2"/>
    <s v="Chennai"/>
    <s v="Supreme Computers India (P) Ltd"/>
    <s v="Rp80use"/>
    <s v="Chennai"/>
    <s v="RBP"/>
    <s v="Wholesale"/>
    <s v="Rugtek"/>
    <n v="23"/>
    <n v="6850"/>
    <n v="157550"/>
  </r>
  <r>
    <s v="PB20INV3489"/>
    <d v="2021-01-30T00:00:00"/>
    <s v="mail confirmation"/>
    <d v="2021-01-27T00:00:00"/>
    <x v="1"/>
    <s v="Mumbai"/>
    <s v="Sodexo India Services  Pvt Ltd"/>
    <s v="Freight charges"/>
    <s v="Mumbai"/>
    <s v="EndCustomer"/>
    <s v="Retail"/>
    <s v="Others"/>
    <n v="1"/>
    <n v="150"/>
    <n v="150"/>
  </r>
  <r>
    <s v="PB20INV3489"/>
    <d v="2021-01-30T00:00:00"/>
    <s v="mail confirmation"/>
    <d v="2021-01-27T00:00:00"/>
    <x v="3"/>
    <s v="Mumbai"/>
    <s v="Sodexo India Services  Pvt Ltd"/>
    <s v="Powersupply_60w"/>
    <s v="Mumbai"/>
    <s v="EndCustomer"/>
    <s v="Retail"/>
    <s v="Posiflex Spares"/>
    <n v="2"/>
    <n v="2250"/>
    <n v="4500"/>
  </r>
  <r>
    <s v="PB20INV3490"/>
    <d v="2021-01-30T00:00:00"/>
    <s v="SC201130011"/>
    <s v="30.11.2020"/>
    <x v="2"/>
    <s v="Chennai"/>
    <s v="Supreme Computers India (P) Ltd"/>
    <s v="Rs-3200u"/>
    <s v="Chennai"/>
    <s v="RBP"/>
    <s v="Wholesale"/>
    <s v="Rugtek"/>
    <n v="98"/>
    <n v="2900"/>
    <n v="284200"/>
  </r>
  <r>
    <s v="PB20INV3490"/>
    <d v="2021-01-30T00:00:00"/>
    <s v="SC201130011"/>
    <s v="30.11.2020"/>
    <x v="12"/>
    <s v="Chennai"/>
    <s v="Supreme Computers India (P) Ltd"/>
    <s v="Warranty_charges"/>
    <s v="Chennai"/>
    <s v="RBP"/>
    <s v="Wholesale"/>
    <s v="Others"/>
    <n v="98"/>
    <n v="4536"/>
    <n v="444528"/>
  </r>
  <r>
    <s v="PB20INV3490"/>
    <d v="2021-01-30T00:00:00"/>
    <s v="SC201130011"/>
    <s v="30.11.2020"/>
    <x v="2"/>
    <s v="Chennai"/>
    <s v="Supreme Computers India (P) Ltd"/>
    <s v="Rp80use"/>
    <s v="Chennai"/>
    <s v="RBP"/>
    <s v="Wholesale"/>
    <s v="Rugtek"/>
    <n v="98"/>
    <n v="6250"/>
    <n v="612500"/>
  </r>
  <r>
    <s v="PB20INV3490"/>
    <d v="2021-01-30T00:00:00"/>
    <s v="SC201130011"/>
    <s v="30.11.2020"/>
    <x v="1"/>
    <s v="Chennai"/>
    <s v="Supreme Computers India (P) Ltd"/>
    <s v="Freight charges"/>
    <s v="Chennai"/>
    <s v="RBP"/>
    <s v="Wholesale"/>
    <s v="Others"/>
    <n v="1"/>
    <n v="19750"/>
    <n v="19750"/>
  </r>
  <r>
    <s v="PB20INV3490"/>
    <d v="2021-01-30T00:00:00"/>
    <s v="SC201130011"/>
    <s v="30.11.2020"/>
    <x v="1"/>
    <s v="Chennai"/>
    <s v="Supreme Computers India (P) Ltd"/>
    <s v="Xt-6315"/>
    <s v="Chennai"/>
    <s v="RBP"/>
    <s v="Wholesale"/>
    <s v="Posiflex"/>
    <n v="98"/>
    <n v="57000"/>
    <n v="5586000"/>
  </r>
  <r>
    <s v="PB20INV3491"/>
    <d v="2021-01-30T00:00:00"/>
    <n v="8400022553"/>
    <d v="2021-01-21T00:00:00"/>
    <x v="3"/>
    <s v="Mumbai"/>
    <s v="Trent Hypermarket Private Limited"/>
    <s v="Service item"/>
    <s v="Mumbai"/>
    <s v="EndCustomer"/>
    <s v="Retail"/>
    <s v="Others"/>
    <n v="1"/>
    <n v="350"/>
    <n v="350"/>
  </r>
  <r>
    <s v="PB20INV3491"/>
    <d v="2021-01-30T00:00:00"/>
    <n v="8400022553"/>
    <d v="2021-01-21T00:00:00"/>
    <x v="3"/>
    <s v="Mumbai"/>
    <s v="Trent Hypermarket Private Limited"/>
    <s v="Powersupply_60w"/>
    <s v="Mumbai"/>
    <s v="EndCustomer"/>
    <s v="Retail"/>
    <s v="Posiflex Spares"/>
    <n v="2"/>
    <n v="2250"/>
    <n v="4500"/>
  </r>
  <r>
    <s v="PB20INV3492"/>
    <d v="2021-01-30T00:00:00"/>
    <s v="SC201130011"/>
    <s v="30.11.2020"/>
    <x v="2"/>
    <s v="Chennai"/>
    <s v="Supreme Computers India (P) Ltd"/>
    <s v="Rs-3200u"/>
    <s v="Chennai"/>
    <s v="RBP"/>
    <s v="Wholesale"/>
    <s v="Rugtek"/>
    <n v="102"/>
    <n v="2900"/>
    <n v="295800"/>
  </r>
  <r>
    <s v="PB20INV3492"/>
    <d v="2021-01-30T00:00:00"/>
    <s v="SC201130011"/>
    <s v="30.11.2020"/>
    <x v="12"/>
    <s v="Chennai"/>
    <s v="Supreme Computers India (P) Ltd"/>
    <s v="Warranty_charges"/>
    <s v="Chennai"/>
    <s v="RBP"/>
    <s v="Wholesale"/>
    <s v="Others"/>
    <n v="102"/>
    <n v="4536"/>
    <n v="462672"/>
  </r>
  <r>
    <s v="PB20INV3492"/>
    <d v="2021-01-30T00:00:00"/>
    <s v="SC201130011"/>
    <s v="30.11.2020"/>
    <x v="2"/>
    <s v="Chennai"/>
    <s v="Supreme Computers India (P) Ltd"/>
    <s v="Rp80use"/>
    <s v="Chennai"/>
    <s v="RBP"/>
    <s v="Wholesale"/>
    <s v="Rugtek"/>
    <n v="102"/>
    <n v="6250"/>
    <n v="637500"/>
  </r>
  <r>
    <s v="PB20INV3492"/>
    <d v="2021-01-30T00:00:00"/>
    <s v="SC201130011"/>
    <s v="30.11.2020"/>
    <x v="1"/>
    <s v="Chennai"/>
    <s v="Supreme Computers India (P) Ltd"/>
    <s v="Freight charges"/>
    <s v="Chennai"/>
    <s v="RBP"/>
    <s v="Wholesale"/>
    <s v="Others"/>
    <n v="1"/>
    <n v="19750"/>
    <n v="19750"/>
  </r>
  <r>
    <s v="PB20INV3492"/>
    <d v="2021-01-30T00:00:00"/>
    <s v="SC201130011"/>
    <s v="30.11.2020"/>
    <x v="1"/>
    <s v="Chennai"/>
    <s v="Supreme Computers India (P) Ltd"/>
    <s v="Xt-6315"/>
    <s v="Chennai"/>
    <s v="RBP"/>
    <s v="Wholesale"/>
    <s v="Posiflex"/>
    <n v="102"/>
    <n v="57000"/>
    <n v="5814000"/>
  </r>
  <r>
    <s v="PB20INV3493"/>
    <d v="2021-01-30T00:00:00"/>
    <s v="SS 185"/>
    <s v="19.01.2021"/>
    <x v="1"/>
    <s v="Delhi"/>
    <s v="Smart Solutions"/>
    <s v="Freight charges"/>
    <s v="Delhi"/>
    <s v="RBP"/>
    <s v="Wholesale"/>
    <s v="Others"/>
    <n v="1"/>
    <n v="2309.5"/>
    <n v="2309.5"/>
  </r>
  <r>
    <s v="PB20INV3493"/>
    <d v="2021-01-30T00:00:00"/>
    <s v="SS 185"/>
    <s v="19.01.2021"/>
    <x v="1"/>
    <s v="Delhi"/>
    <s v="Smart Solutions"/>
    <s v="Cr4000_8notes"/>
    <s v="Delhi"/>
    <s v="RBP"/>
    <s v="Wholesale"/>
    <s v="Posiflex"/>
    <n v="50"/>
    <n v="4540"/>
    <n v="227000"/>
  </r>
  <r>
    <s v="PB20INV3493"/>
    <d v="2021-01-30T00:00:00"/>
    <s v="SS 185"/>
    <s v="19.01.2021"/>
    <x v="1"/>
    <s v="Delhi"/>
    <s v="Smart Solutions"/>
    <s v="Kb6600_usb"/>
    <s v="Delhi"/>
    <s v="RBP"/>
    <s v="Wholesale"/>
    <s v="Posiflex"/>
    <n v="50"/>
    <n v="4698"/>
    <n v="234900"/>
  </r>
  <r>
    <s v="PB20INV3494"/>
    <d v="2021-01-30T00:00:00"/>
    <n v="8400022552"/>
    <d v="2021-01-21T00:00:00"/>
    <x v="3"/>
    <s v="Mumbai"/>
    <s v="Trent Hypermarket Private Limited"/>
    <s v="Kz-200"/>
    <s v="Mumbai"/>
    <s v="EndCustomer"/>
    <s v="Retail"/>
    <s v="Posiflex"/>
    <n v="3"/>
    <n v="220"/>
    <n v="660"/>
  </r>
  <r>
    <s v="PB20INV3495"/>
    <d v="2021-01-30T00:00:00"/>
    <n v="8400022555"/>
    <d v="2021-01-21T00:00:00"/>
    <x v="3"/>
    <s v="Mumbai"/>
    <s v="Trent Hypermarket Private Limited"/>
    <s v="Kb6600_single key"/>
    <s v="Mumbai"/>
    <s v="EndCustomer"/>
    <s v="Retail"/>
    <s v="Posiflex Spares"/>
    <n v="2"/>
    <n v="96"/>
    <n v="192"/>
  </r>
  <r>
    <s v="PB20INV3495"/>
    <d v="2021-01-30T00:00:00"/>
    <n v="8400022555"/>
    <d v="2021-01-21T00:00:00"/>
    <x v="3"/>
    <s v="Mumbai"/>
    <s v="Trent Hypermarket Private Limited"/>
    <s v="Cashdrawer_lock"/>
    <s v="Mumbai"/>
    <s v="EndCustomer"/>
    <s v="Retail"/>
    <s v="Posiflex Spares"/>
    <n v="6"/>
    <n v="525"/>
    <n v="3150"/>
  </r>
  <r>
    <s v="PB20INV3496"/>
    <d v="2021-01-30T00:00:00"/>
    <n v="8400022569"/>
    <d v="2021-01-21T00:00:00"/>
    <x v="3"/>
    <s v="Mumbai"/>
    <s v="Trent Hypermarket Private Limited"/>
    <s v="Dk-2100_kb6600_key top-hor"/>
    <s v="Mumbai"/>
    <s v="EndCustomer"/>
    <s v="Retail"/>
    <s v="Posiflex Spares"/>
    <n v="1"/>
    <n v="196"/>
    <n v="196"/>
  </r>
  <r>
    <s v="PB20INV3496"/>
    <d v="2021-01-30T00:00:00"/>
    <n v="8400022569"/>
    <d v="2021-01-21T00:00:00"/>
    <x v="3"/>
    <s v="Mumbai"/>
    <s v="Trent Hypermarket Private Limited"/>
    <s v="Kz-200"/>
    <s v="Mumbai"/>
    <s v="EndCustomer"/>
    <s v="Retail"/>
    <s v="Posiflex"/>
    <n v="2"/>
    <n v="220"/>
    <n v="440"/>
  </r>
  <r>
    <s v="PB20INV3497"/>
    <d v="2021-01-30T00:00:00"/>
    <s v="SS 150"/>
    <s v="21.12.2020"/>
    <x v="2"/>
    <s v="Delhi"/>
    <s v="Smart Solutions"/>
    <s v="Rp80use"/>
    <s v="Delhi"/>
    <s v="RBP"/>
    <s v="Wholesale"/>
    <s v="Rugtek"/>
    <n v="4"/>
    <n v="0"/>
    <n v="0"/>
  </r>
  <r>
    <s v="PB20INV3497"/>
    <d v="2021-01-30T00:00:00"/>
    <s v="SS 150"/>
    <s v="21.12.2020"/>
    <x v="1"/>
    <s v="Delhi"/>
    <s v="Smart Solutions"/>
    <s v="Freight charges"/>
    <s v="Delhi"/>
    <s v="RBP"/>
    <s v="Wholesale"/>
    <s v="Others"/>
    <n v="1"/>
    <n v="423"/>
    <n v="423"/>
  </r>
  <r>
    <s v="PB20INV3497"/>
    <d v="2021-01-30T00:00:00"/>
    <s v="SS 150"/>
    <s v="21.12.2020"/>
    <x v="2"/>
    <s v="Delhi"/>
    <s v="Smart Solutions"/>
    <s v="Rp80use"/>
    <s v="Delhi"/>
    <s v="RBP"/>
    <s v="Wholesale"/>
    <s v="Rugtek"/>
    <n v="13"/>
    <n v="6500"/>
    <n v="84500"/>
  </r>
  <r>
    <s v="PB20INV3498"/>
    <d v="2021-01-30T00:00:00"/>
    <s v="MHMU2021PO00088"/>
    <d v="2021-01-29T00:00:00"/>
    <x v="1"/>
    <s v="Mumbai"/>
    <s v="Aashitech"/>
    <s v="Freight charges"/>
    <s v="Mumbai"/>
    <s v="RBP"/>
    <s v="Wholesale"/>
    <s v="Others"/>
    <n v="1"/>
    <n v="500"/>
    <n v="500"/>
  </r>
  <r>
    <s v="PB20INV3498"/>
    <d v="2021-01-30T00:00:00"/>
    <s v="MHMU2021PO00088"/>
    <d v="2021-01-29T00:00:00"/>
    <x v="2"/>
    <s v="Mumbai"/>
    <s v="Aashitech"/>
    <s v="Rp80use"/>
    <s v="Mumbai"/>
    <s v="RBP"/>
    <s v="Wholesale"/>
    <s v="Rugtek"/>
    <n v="24"/>
    <n v="6600"/>
    <n v="158400"/>
  </r>
  <r>
    <s v="PB20INV3499"/>
    <d v="2021-01-30T00:00:00"/>
    <s v="TSPL/PUR/20-21/238"/>
    <d v="2020-12-31T00:00:00"/>
    <x v="1"/>
    <s v="Mumbai"/>
    <s v="Turbonet Systems Private Limited"/>
    <s v="Freight charges"/>
    <s v="Mumbai"/>
    <s v="RBP"/>
    <s v="Wholesale"/>
    <s v="Others"/>
    <n v="1"/>
    <n v="657.6"/>
    <n v="657.6"/>
  </r>
  <r>
    <s v="PB20INV3499"/>
    <d v="2021-01-30T00:00:00"/>
    <s v="TSPL/PUR/20-21/238"/>
    <d v="2020-12-31T00:00:00"/>
    <x v="2"/>
    <s v="Mumbai"/>
    <s v="Turbonet Systems Private Limited"/>
    <s v="Rp80use"/>
    <s v="Mumbai"/>
    <s v="RBP"/>
    <s v="Wholesale"/>
    <s v="Rugtek"/>
    <n v="24"/>
    <n v="6850"/>
    <n v="164400"/>
  </r>
  <r>
    <s v="PB20INV3500"/>
    <d v="2021-01-30T00:00:00"/>
    <s v="RDP/HYD/HO-PUR/20201230/03558"/>
    <d v="2020-12-30T00:00:00"/>
    <x v="12"/>
    <s v="Hyderabad"/>
    <s v="Ratnadeep Super  Market(P) Ltd.,"/>
    <s v="Dk-2100_kb6600_key top-ver"/>
    <s v="Hyderabad"/>
    <s v="EndCustomer"/>
    <s v="Retail"/>
    <s v="Posiflex Spares"/>
    <n v="100"/>
    <n v="196"/>
    <n v="19600"/>
  </r>
  <r>
    <s v="PB20INV3500"/>
    <d v="2021-01-30T00:00:00"/>
    <s v="RDP/HYD/HO-PUR/20201230/03558"/>
    <d v="2020-12-30T00:00:00"/>
    <x v="1"/>
    <s v="Hyderabad"/>
    <s v="Ratnadeep Super  Market(P) Ltd.,"/>
    <s v="Freight charges"/>
    <s v="Hyderabad"/>
    <s v="EndCustomer"/>
    <s v="Retail"/>
    <s v="Others"/>
    <n v="1"/>
    <n v="350"/>
    <n v="350"/>
  </r>
  <r>
    <s v="PB20INV3500"/>
    <d v="2021-01-30T00:00:00"/>
    <s v="RDP/HYD/HO-PUR/20201230/03558"/>
    <d v="2020-12-30T00:00:00"/>
    <x v="12"/>
    <s v="Hyderabad"/>
    <s v="Ratnadeep Super  Market(P) Ltd.,"/>
    <s v="Paperfeedroller_pp7000"/>
    <s v="Hyderabad"/>
    <s v="EndCustomer"/>
    <s v="Retail"/>
    <s v="Posiflex Spares"/>
    <n v="30"/>
    <n v="1150"/>
    <n v="34500"/>
  </r>
  <r>
    <s v="PB20INV3500"/>
    <d v="2021-01-30T00:00:00"/>
    <s v="RDP/HYD/HO-PUR/20201230/03558"/>
    <d v="2020-12-30T00:00:00"/>
    <x v="12"/>
    <s v="Hyderabad"/>
    <s v="Ratnadeep Super  Market(P) Ltd.,"/>
    <s v="Printerhead_pp7000ii"/>
    <s v="Hyderabad"/>
    <s v="EndCustomer"/>
    <s v="Retail"/>
    <s v="Posiflex Spares"/>
    <n v="10"/>
    <n v="3500"/>
    <n v="35000"/>
  </r>
  <r>
    <s v="PB20INV3501"/>
    <d v="2021-01-30T00:00:00"/>
    <s v="ACS290121"/>
    <d v="2021-01-29T00:00:00"/>
    <x v="1"/>
    <s v="Delhi"/>
    <s v="Acs Solutions"/>
    <s v="Freight charges"/>
    <s v="Delhi"/>
    <s v="NVAR"/>
    <s v="Wholesale"/>
    <s v="Others"/>
    <n v="1"/>
    <n v="805"/>
    <n v="805"/>
  </r>
  <r>
    <s v="PB20INV3501"/>
    <d v="2021-01-30T00:00:00"/>
    <s v="ACS290121"/>
    <d v="2021-01-29T00:00:00"/>
    <x v="10"/>
    <s v="Delhi"/>
    <s v="Acs Solutions"/>
    <s v="Mk5145-31a38-i"/>
    <s v="Delhi"/>
    <s v="NVAR"/>
    <s v="Wholesale"/>
    <s v="Metrologic"/>
    <n v="72"/>
    <n v="1875"/>
    <n v="135000"/>
  </r>
  <r>
    <s v="PB20INV3501"/>
    <d v="2021-01-30T00:00:00"/>
    <s v="ACS290121"/>
    <d v="2021-01-29T00:00:00"/>
    <x v="10"/>
    <s v="Delhi"/>
    <s v="Acs Solutions"/>
    <s v="1470g2d-2usb-i"/>
    <s v="Delhi"/>
    <s v="NVAR"/>
    <s v="Wholesale"/>
    <s v="Honeywell"/>
    <n v="6"/>
    <n v="4350"/>
    <n v="26100"/>
  </r>
  <r>
    <s v="PB20INV3502"/>
    <d v="2021-01-30T00:00:00"/>
    <n v="6300007078"/>
    <d v="2021-01-27T00:00:00"/>
    <x v="3"/>
    <s v="Mumbai"/>
    <s v="Trent Limited"/>
    <s v="Back cover_ps3x16"/>
    <s v="Mumbai"/>
    <s v="EndCustomer"/>
    <s v="Retail"/>
    <s v="Posiflex Spares"/>
    <n v="4"/>
    <n v="4200"/>
    <n v="16800"/>
  </r>
  <r>
    <s v="PB20INV3503"/>
    <d v="2021-01-30T00:00:00"/>
    <s v="mail confirmation"/>
    <d v="2021-01-30T00:00:00"/>
    <x v="1"/>
    <s v="Gujarat"/>
    <s v="Innovative Solutions"/>
    <s v="Freight charges"/>
    <s v="Gujarat"/>
    <s v="PVAR"/>
    <s v="Wholesale"/>
    <s v="Others"/>
    <n v="1"/>
    <n v="150"/>
    <n v="150"/>
  </r>
  <r>
    <s v="PB20INV3503"/>
    <d v="2021-01-30T00:00:00"/>
    <s v="mail confirmation"/>
    <d v="2021-01-30T00:00:00"/>
    <x v="3"/>
    <s v="Gujarat"/>
    <s v="Innovative Solutions"/>
    <s v="Control board bp3"/>
    <s v="Gujarat"/>
    <s v="PVAR"/>
    <s v="Wholesale"/>
    <s v="Rugtek Spares"/>
    <n v="1"/>
    <n v="2341"/>
    <n v="2341"/>
  </r>
  <r>
    <s v="PB20INV3504"/>
    <d v="2021-01-30T00:00:00"/>
    <s v="PO/000427/0121"/>
    <d v="2021-01-27T00:00:00"/>
    <x v="3"/>
    <s v="Mumbai"/>
    <s v="Hardcastle Restaurants Pvt. Ltd"/>
    <s v="Service charges"/>
    <s v="Mumbai"/>
    <s v="EndCustomer"/>
    <s v="Retail"/>
    <s v="Others"/>
    <n v="1"/>
    <n v="900"/>
    <n v="900"/>
  </r>
  <r>
    <s v="PB20INV3505"/>
    <d v="2021-01-30T00:00:00"/>
    <s v="HTCPL/150/2020-21"/>
    <d v="2021-01-30T00:00:00"/>
    <x v="2"/>
    <s v="Bangalore"/>
    <s v="Hollasons Trading Company Private Limited"/>
    <s v="Rp76v-r"/>
    <s v="Bangalore"/>
    <s v="RBP"/>
    <s v="Wholesale"/>
    <s v="Rugtek"/>
    <n v="1"/>
    <n v="12500"/>
    <n v="12500"/>
  </r>
  <r>
    <s v="PB20INV3506"/>
    <d v="2021-01-30T00:00:00"/>
    <s v="PO/000427/0121"/>
    <d v="2021-01-27T00:00:00"/>
    <x v="3"/>
    <s v="Mumbai"/>
    <s v="Hardcastle Restaurants Pvt. Ltd"/>
    <s v="Service charges"/>
    <s v="Mumbai"/>
    <s v="EndCustomer"/>
    <s v="Retail"/>
    <s v="Others"/>
    <n v="1"/>
    <n v="900"/>
    <n v="900"/>
  </r>
  <r>
    <s v="PB20INV3507"/>
    <d v="2021-01-30T00:00:00"/>
    <s v="PO/000426/0121"/>
    <d v="2021-01-27T00:00:00"/>
    <x v="3"/>
    <s v="Mumbai"/>
    <s v="Hardcastle Restaurants Pvt. Ltd"/>
    <s v="Service charges"/>
    <s v="Mumbai"/>
    <s v="EndCustomer"/>
    <s v="Retail"/>
    <s v="Others"/>
    <n v="1"/>
    <n v="900"/>
    <n v="900"/>
  </r>
  <r>
    <s v="PB20INV3508"/>
    <d v="2021-01-30T00:00:00"/>
    <s v="PO/000426/0121"/>
    <d v="2021-01-27T00:00:00"/>
    <x v="3"/>
    <s v="Mumbai"/>
    <s v="Hardcastle Restaurants Pvt. Ltd"/>
    <s v="Service charges"/>
    <s v="Mumbai"/>
    <s v="EndCustomer"/>
    <s v="Retail"/>
    <s v="Others"/>
    <n v="1"/>
    <n v="900"/>
    <n v="900"/>
  </r>
  <r>
    <s v="PB20INV3509"/>
    <d v="2021-01-30T00:00:00"/>
    <s v="PO/000426/0121"/>
    <d v="2021-01-27T00:00:00"/>
    <x v="3"/>
    <s v="Mumbai"/>
    <s v="Hardcastle Restaurants Pvt. Ltd"/>
    <s v="Service charges"/>
    <s v="Mumbai"/>
    <s v="EndCustomer"/>
    <s v="Retail"/>
    <s v="Others"/>
    <n v="1"/>
    <n v="900"/>
    <n v="900"/>
  </r>
  <r>
    <s v="PB20INV3510"/>
    <d v="2021-01-30T00:00:00"/>
    <s v="PO/000426/0121"/>
    <d v="2021-01-27T00:00:00"/>
    <x v="3"/>
    <s v="Mumbai"/>
    <s v="Hardcastle Restaurants Pvt. Ltd"/>
    <s v="Service charges"/>
    <s v="Mumbai"/>
    <s v="EndCustomer"/>
    <s v="Retail"/>
    <s v="Others"/>
    <n v="1"/>
    <n v="900"/>
    <n v="900"/>
  </r>
  <r>
    <s v="PB20INV3511"/>
    <d v="2021-01-30T00:00:00"/>
    <s v="PO/000426/0121"/>
    <d v="2021-01-27T00:00:00"/>
    <x v="3"/>
    <s v="Mumbai"/>
    <s v="Hardcastle Restaurants Pvt. Ltd"/>
    <s v="Service charges"/>
    <s v="Mumbai"/>
    <s v="EndCustomer"/>
    <s v="Retail"/>
    <s v="Others"/>
    <n v="1"/>
    <n v="900"/>
    <n v="900"/>
  </r>
  <r>
    <s v="PB20INV3512"/>
    <d v="2021-01-30T00:00:00"/>
    <s v="PO-C/20-21/000496"/>
    <d v="2021-01-23T00:00:00"/>
    <x v="3"/>
    <s v="Mumbai"/>
    <s v="Burger King India Pvt  Ltd.,"/>
    <s v="Serial i/f board pp9000"/>
    <s v="Mumbai"/>
    <s v="EndCustomer"/>
    <s v="Retail"/>
    <s v="Posiflex Spares"/>
    <n v="1"/>
    <n v="0"/>
    <n v="0"/>
  </r>
  <r>
    <s v="PB20INV3512"/>
    <d v="2021-01-30T00:00:00"/>
    <s v="PO-C/20-21/000496"/>
    <d v="2021-01-23T00:00:00"/>
    <x v="3"/>
    <s v="Mumbai"/>
    <s v="Burger King India Pvt  Ltd.,"/>
    <s v="Pp8800u-b"/>
    <s v="Mumbai"/>
    <s v="EndCustomer"/>
    <s v="Retail"/>
    <s v="Posiflex"/>
    <n v="1"/>
    <n v="8900"/>
    <n v="8900"/>
  </r>
  <r>
    <s v="PB20INV3513"/>
    <d v="2021-01-30T00:00:00"/>
    <s v="PO/000426/0121"/>
    <d v="2021-01-27T00:00:00"/>
    <x v="3"/>
    <s v="Mumbai"/>
    <s v="Hardcastle Restaurants Pvt. Ltd"/>
    <s v="Service charges"/>
    <s v="Mumbai"/>
    <s v="EndCustomer"/>
    <s v="Retail"/>
    <s v="Others"/>
    <n v="1"/>
    <n v="900"/>
    <n v="900"/>
  </r>
  <r>
    <s v="PB20INV3514"/>
    <d v="2021-01-30T00:00:00"/>
    <s v="PO-C/20-21/000497"/>
    <d v="2021-01-23T00:00:00"/>
    <x v="3"/>
    <s v="Mumbai"/>
    <s v="Burger King India Pvt  Ltd.,"/>
    <s v="Serial i/f board pp9000"/>
    <s v="Mumbai"/>
    <s v="EndCustomer"/>
    <s v="Retail"/>
    <s v="Posiflex Spares"/>
    <n v="1"/>
    <n v="0"/>
    <n v="0"/>
  </r>
  <r>
    <s v="PB20INV3514"/>
    <d v="2021-01-30T00:00:00"/>
    <s v="PO-C/20-21/000497"/>
    <d v="2021-01-23T00:00:00"/>
    <x v="3"/>
    <s v="Mumbai"/>
    <s v="Burger King India Pvt  Ltd.,"/>
    <s v="Pp8800u-b"/>
    <s v="Mumbai"/>
    <s v="EndCustomer"/>
    <s v="Retail"/>
    <s v="Posiflex"/>
    <n v="1"/>
    <n v="8900"/>
    <n v="8900"/>
  </r>
  <r>
    <s v="PB20INV3515"/>
    <d v="2021-01-30T00:00:00"/>
    <s v="PO/000426/0121"/>
    <d v="2021-01-27T00:00:00"/>
    <x v="3"/>
    <s v="Mumbai"/>
    <s v="Hardcastle Restaurants Pvt. Ltd"/>
    <s v="Service charges"/>
    <s v="Mumbai"/>
    <s v="EndCustomer"/>
    <s v="Retail"/>
    <s v="Others"/>
    <n v="1"/>
    <n v="900"/>
    <n v="900"/>
  </r>
  <r>
    <s v="PB20INV3516"/>
    <d v="2021-01-30T00:00:00"/>
    <s v="PO/000426/0121"/>
    <d v="2021-01-27T00:00:00"/>
    <x v="3"/>
    <s v="Mumbai"/>
    <s v="Hardcastle Restaurants Pvt. Ltd"/>
    <s v="Service charges"/>
    <s v="Mumbai"/>
    <s v="EndCustomer"/>
    <s v="Retail"/>
    <s v="Others"/>
    <n v="1"/>
    <n v="900"/>
    <n v="900"/>
  </r>
  <r>
    <s v="PB20INV3517"/>
    <d v="2021-01-30T00:00:00"/>
    <s v="PO/000426/0121"/>
    <d v="2021-01-27T00:00:00"/>
    <x v="3"/>
    <s v="Mumbai"/>
    <s v="Hardcastle Restaurants Pvt. Ltd"/>
    <s v="Service charges"/>
    <s v="Mumbai"/>
    <s v="EndCustomer"/>
    <s v="Retail"/>
    <s v="Others"/>
    <n v="1"/>
    <n v="900"/>
    <n v="900"/>
  </r>
  <r>
    <s v="PB20INV3518"/>
    <d v="2021-01-30T00:00:00"/>
    <n v="8400022554"/>
    <d v="2021-01-21T00:00:00"/>
    <x v="3"/>
    <s v="Mumbai"/>
    <s v="Trent Hypermarket Private Limited"/>
    <s v="Cashdrawer_lock"/>
    <s v="Mumbai"/>
    <s v="EndCustomer"/>
    <s v="Retail"/>
    <s v="Posiflex Spares"/>
    <n v="3"/>
    <n v="525"/>
    <n v="1575"/>
  </r>
  <r>
    <s v="PB20INV3518"/>
    <d v="2021-01-30T00:00:00"/>
    <n v="8400022554"/>
    <d v="2021-01-21T00:00:00"/>
    <x v="3"/>
    <s v="Mumbai"/>
    <s v="Trent Hypermarket Private Limited"/>
    <s v="Front led board"/>
    <s v="Mumbai"/>
    <s v="EndCustomer"/>
    <s v="Retail"/>
    <s v="Posiflex Spares"/>
    <n v="1"/>
    <n v="750"/>
    <n v="750"/>
  </r>
  <r>
    <s v="PC20INV0011"/>
    <d v="2021-01-20T00:00:00"/>
    <s v="1 -2020-2021"/>
    <d v="2021-01-19T00:00:00"/>
    <x v="18"/>
    <s v="Chennai"/>
    <s v="Wondersoft Private Limited"/>
    <s v="Rp80us"/>
    <s v="Chennai"/>
    <s v="NVAR"/>
    <s v="Wholesale"/>
    <s v="Rugtek"/>
    <n v="1"/>
    <n v="4800"/>
    <n v="4800"/>
  </r>
  <r>
    <s v="PC20INV0012"/>
    <d v="2021-01-25T00:00:00"/>
    <s v="CRS/PO/20-21/282"/>
    <d v="2021-01-19T00:00:00"/>
    <x v="12"/>
    <s v="Chennai"/>
    <s v="Rmkv Silk Pvt Ltd"/>
    <s v="40*300_wax"/>
    <s v="Chennai"/>
    <s v="EndCustomer"/>
    <s v="Retail"/>
    <s v="Consumables"/>
    <n v="5"/>
    <n v="225"/>
    <n v="1125"/>
  </r>
  <r>
    <s v="PC20INV0012"/>
    <d v="2021-01-25T00:00:00"/>
    <s v="CRS/PO/20-21/282"/>
    <d v="2021-01-19T00:00:00"/>
    <x v="12"/>
    <s v="Chennai"/>
    <s v="Rmkv Silk Pvt Ltd"/>
    <s v="75*300_wax"/>
    <s v="Chennai"/>
    <s v="EndCustomer"/>
    <s v="Retail"/>
    <s v="Consumables"/>
    <n v="10"/>
    <n v="285"/>
    <n v="2850"/>
  </r>
  <r>
    <s v="PC20INV0012"/>
    <d v="2021-01-25T00:00:00"/>
    <s v="CRS/PO/20-21/282"/>
    <d v="2021-01-19T00:00:00"/>
    <x v="12"/>
    <s v="Chennai"/>
    <s v="Rmkv Silk Pvt Ltd"/>
    <s v="40*25_fp_1_3_dc"/>
    <s v="Chennai"/>
    <s v="EndCustomer"/>
    <s v="Retail"/>
    <s v="Consumables"/>
    <n v="10"/>
    <n v="525"/>
    <n v="5250"/>
  </r>
  <r>
    <s v="PC20INV0012"/>
    <d v="2021-01-25T00:00:00"/>
    <s v="CRS/PO/20-21/282"/>
    <d v="2021-01-19T00:00:00"/>
    <x v="12"/>
    <s v="Chennai"/>
    <s v="Rmkv Silk Pvt Ltd"/>
    <s v="75*25_fp_1_3_dc"/>
    <s v="Chennai"/>
    <s v="EndCustomer"/>
    <s v="Retail"/>
    <s v="Consumables"/>
    <n v="20"/>
    <n v="580"/>
    <n v="11600"/>
  </r>
  <r>
    <s v="PC20INV0013"/>
    <d v="2021-01-25T00:00:00"/>
    <s v="CFP/PO/20-21/56"/>
    <d v="2021-01-19T00:00:00"/>
    <x v="12"/>
    <s v="Chennai"/>
    <s v="Rmkv Fabrics Pvt Ltd"/>
    <s v="40*300_wax"/>
    <s v="Chennai"/>
    <s v="EndCustomer"/>
    <s v="Retail"/>
    <s v="Consumables"/>
    <n v="5"/>
    <n v="225"/>
    <n v="1125"/>
  </r>
  <r>
    <s v="PC20INV0013"/>
    <d v="2021-01-25T00:00:00"/>
    <s v="CFP/PO/20-21/56"/>
    <d v="2021-01-19T00:00:00"/>
    <x v="12"/>
    <s v="Chennai"/>
    <s v="Rmkv Fabrics Pvt Ltd"/>
    <s v="75*300_wax"/>
    <s v="Chennai"/>
    <s v="EndCustomer"/>
    <s v="Retail"/>
    <s v="Consumables"/>
    <n v="10"/>
    <n v="285"/>
    <n v="2850"/>
  </r>
  <r>
    <s v="PC20INV0013"/>
    <d v="2021-01-25T00:00:00"/>
    <s v="CFP/PO/20-21/56"/>
    <d v="2021-01-19T00:00:00"/>
    <x v="12"/>
    <s v="Chennai"/>
    <s v="Rmkv Fabrics Pvt Ltd"/>
    <s v="40*25_fp_1_3_dc"/>
    <s v="Chennai"/>
    <s v="EndCustomer"/>
    <s v="Retail"/>
    <s v="Consumables"/>
    <n v="10"/>
    <n v="525"/>
    <n v="5250"/>
  </r>
  <r>
    <s v="PC20INV0013"/>
    <d v="2021-01-25T00:00:00"/>
    <s v="CFP/PO/20-21/56"/>
    <d v="2021-01-19T00:00:00"/>
    <x v="12"/>
    <s v="Chennai"/>
    <s v="Rmkv Fabrics Pvt Ltd"/>
    <s v="75*25_fp_1_3_dc"/>
    <s v="Chennai"/>
    <s v="EndCustomer"/>
    <s v="Retail"/>
    <s v="Consumables"/>
    <n v="20"/>
    <n v="580"/>
    <n v="11600"/>
  </r>
  <r>
    <s v="PC20INV0014"/>
    <d v="2021-01-29T00:00:00"/>
    <s v="TFP/PO/20-21/96"/>
    <d v="2021-01-25T00:00:00"/>
    <x v="12"/>
    <s v="Chennai"/>
    <s v="Rmkv Fabrics Pvt Ltd"/>
    <s v="40*300_wax"/>
    <s v="Chennai"/>
    <s v="EndCustomer"/>
    <s v="Retail"/>
    <s v="Consumables"/>
    <n v="30"/>
    <n v="225"/>
    <n v="6750"/>
  </r>
  <r>
    <s v="PC20INV0014"/>
    <d v="2021-01-29T00:00:00"/>
    <s v="TFP/PO/20-21/96"/>
    <d v="2021-01-25T00:00:00"/>
    <x v="12"/>
    <s v="Chennai"/>
    <s v="Rmkv Fabrics Pvt Ltd"/>
    <s v="40*25_fp_1_3_dc"/>
    <s v="Chennai"/>
    <s v="EndCustomer"/>
    <s v="Retail"/>
    <s v="Consumables"/>
    <n v="60"/>
    <n v="285"/>
    <n v="17100"/>
  </r>
  <r>
    <s v="PC20INV0014"/>
    <d v="2021-01-29T00:00:00"/>
    <s v="TFP/PO/20-21/96"/>
    <d v="2021-01-25T00:00:00"/>
    <x v="12"/>
    <s v="Chennai"/>
    <s v="Rmkv Fabrics Pvt Ltd"/>
    <s v="76*300_wax"/>
    <s v="Chennai"/>
    <s v="EndCustomer"/>
    <s v="Retail"/>
    <s v="Consumables"/>
    <n v="50"/>
    <n v="525"/>
    <n v="26250"/>
  </r>
  <r>
    <s v="PC20INV0014"/>
    <d v="2021-01-29T00:00:00"/>
    <s v="TFP/PO/20-21/96"/>
    <d v="2021-01-25T00:00:00"/>
    <x v="12"/>
    <s v="Chennai"/>
    <s v="Rmkv Fabrics Pvt Ltd"/>
    <s v="75*25_fp_1_3_dc"/>
    <s v="Chennai"/>
    <s v="EndCustomer"/>
    <s v="Retail"/>
    <s v="Consumables"/>
    <n v="100"/>
    <n v="580"/>
    <n v="58000"/>
  </r>
  <r>
    <s v="PD20INV0120"/>
    <d v="2021-01-05T00:00:00"/>
    <s v="RSBPL/20-21/ADMN/1022"/>
    <s v="12.11.20"/>
    <x v="10"/>
    <s v="Delhi"/>
    <s v="Rs Barcoders Pvt. Ltd."/>
    <s v="851-061-502"/>
    <s v="Delhi"/>
    <s v="NVAR"/>
    <s v="Wholesale"/>
    <s v="Metrologic Spares"/>
    <n v="9"/>
    <n v="2638"/>
    <n v="23742"/>
  </r>
  <r>
    <s v="PD20INV0120"/>
    <d v="2021-01-05T00:00:00"/>
    <s v="RSBPL/20-21/ADMN/1022"/>
    <s v="12.11.20"/>
    <x v="10"/>
    <s v="Delhi"/>
    <s v="Rs Barcoders Pvt. Ltd."/>
    <s v="318-034-034"/>
    <s v="Delhi"/>
    <s v="NVAR"/>
    <s v="Wholesale"/>
    <s v="Honeywell"/>
    <n v="6"/>
    <n v="3206"/>
    <n v="19236"/>
  </r>
  <r>
    <s v="PD20INV0120"/>
    <d v="2021-01-05T00:00:00"/>
    <s v="RSBPL/20-21/ADMN/1022"/>
    <s v="12.11.20"/>
    <x v="10"/>
    <s v="Delhi"/>
    <s v="Rs Barcoders Pvt. Ltd."/>
    <s v="Svceda50-exw3"/>
    <s v="Delhi"/>
    <s v="NVAR"/>
    <s v="Wholesale"/>
    <s v="Metrologic"/>
    <n v="4"/>
    <n v="4136"/>
    <n v="16544"/>
  </r>
  <r>
    <s v="PD20INV0120"/>
    <d v="2021-01-05T00:00:00"/>
    <s v="RSBPL/20-21/ADMN/1022"/>
    <s v="12.11.20"/>
    <x v="10"/>
    <s v="Delhi"/>
    <s v="Rs Barcoders Pvt. Ltd."/>
    <s v="871-228-201"/>
    <s v="Delhi"/>
    <s v="NVAR"/>
    <s v="Wholesale"/>
    <s v="Intermec"/>
    <n v="9"/>
    <n v="8179"/>
    <n v="73611"/>
  </r>
  <r>
    <s v="PD20INV0120"/>
    <d v="2021-01-05T00:00:00"/>
    <s v="RSBPL/20-21/ADMN/1022"/>
    <s v="12.11.20"/>
    <x v="10"/>
    <s v="Delhi"/>
    <s v="Rs Barcoders Pvt. Ltd."/>
    <s v="Svcck3-5fc4"/>
    <s v="Delhi"/>
    <s v="NVAR"/>
    <s v="Wholesale"/>
    <s v="Honeywell"/>
    <n v="9"/>
    <n v="24440"/>
    <n v="219960"/>
  </r>
  <r>
    <s v="PD20INV0120"/>
    <d v="2021-01-05T00:00:00"/>
    <s v="RSBPL/20-21/ADMN/1022"/>
    <s v="12.11.20"/>
    <x v="10"/>
    <s v="Delhi"/>
    <s v="Rs Barcoders Pvt. Ltd."/>
    <s v="Pd43a03100010206"/>
    <s v="Delhi"/>
    <s v="NVAR"/>
    <s v="Wholesale"/>
    <s v="Honeywell"/>
    <n v="4"/>
    <n v="36400"/>
    <n v="145600"/>
  </r>
  <r>
    <s v="PD20INV0120"/>
    <d v="2021-01-05T00:00:00"/>
    <s v="RSBPL/20-21/ADMN/1022"/>
    <s v="12.11.20"/>
    <x v="10"/>
    <s v="Delhi"/>
    <s v="Rs Barcoders Pvt. Ltd."/>
    <s v="Ck3xac4k001w4100"/>
    <s v="Delhi"/>
    <s v="NVAR"/>
    <s v="Wholesale"/>
    <s v="Honeywell"/>
    <n v="9"/>
    <n v="61880"/>
    <n v="556920"/>
  </r>
  <r>
    <s v="PD20INV0121"/>
    <d v="2021-01-05T00:00:00"/>
    <s v="POP/000379-20/21"/>
    <d v="2020-12-31T00:00:00"/>
    <x v="1"/>
    <s v="Delhi"/>
    <s v="Rajkamal Barscan Systems ( P ) Limited"/>
    <s v="Freight charges"/>
    <s v="Delhi"/>
    <s v="NVAR"/>
    <s v="Wholesale"/>
    <s v="Others"/>
    <n v="1"/>
    <n v="1330"/>
    <n v="1330"/>
  </r>
  <r>
    <s v="PD20INV0121"/>
    <d v="2021-01-05T00:00:00"/>
    <s v="POP/000379-20/21"/>
    <d v="2020-12-31T00:00:00"/>
    <x v="10"/>
    <s v="Delhi"/>
    <s v="Rajkamal Barscan Systems ( P ) Limited"/>
    <s v="Hh400-r1-2usb"/>
    <s v="Delhi"/>
    <s v="NVAR"/>
    <s v="Wholesale"/>
    <s v="Metrologic"/>
    <n v="20"/>
    <n v="3800"/>
    <n v="76000"/>
  </r>
  <r>
    <s v="PD20INV0121"/>
    <d v="2021-01-05T00:00:00"/>
    <s v="POP/000379-20/21"/>
    <d v="2020-12-31T00:00:00"/>
    <x v="10"/>
    <s v="Delhi"/>
    <s v="Rajkamal Barscan Systems ( P ) Limited"/>
    <s v="Hh400-r1-2usb-i"/>
    <s v="Delhi"/>
    <s v="NVAR"/>
    <s v="Wholesale"/>
    <s v="Honeywell"/>
    <n v="50"/>
    <n v="3800"/>
    <n v="190000"/>
  </r>
  <r>
    <s v="PD20INV0122"/>
    <d v="2021-01-08T00:00:00"/>
    <s v="Verbal"/>
    <d v="2021-01-08T00:00:00"/>
    <x v="3"/>
    <s v="Mumbai"/>
    <s v="Sapphire Foods India Pvt Ltd"/>
    <s v="Cashdrawercable"/>
    <s v="Mumbai"/>
    <s v="EndCustomer"/>
    <s v="Retail"/>
    <s v="Posiflex Spares"/>
    <n v="1"/>
    <n v="150"/>
    <n v="150"/>
  </r>
  <r>
    <s v="PD20INV0123"/>
    <d v="2021-01-11T00:00:00"/>
    <s v="Dtlpl /373/20‐21"/>
    <d v="2021-01-11T00:00:00"/>
    <x v="10"/>
    <s v="Delhi"/>
    <s v="Rajkamal Barscan Systems ( P ) Limited"/>
    <s v="1470g2d-2usb-i"/>
    <s v="Delhi"/>
    <s v="NVAR"/>
    <s v="Wholesale"/>
    <s v="Metrologic"/>
    <n v="10"/>
    <n v="4600"/>
    <n v="46000"/>
  </r>
  <r>
    <s v="PD20INV0124"/>
    <d v="2021-01-11T00:00:00"/>
    <s v="POP/000379-20/21"/>
    <d v="2020-12-31T00:00:00"/>
    <x v="1"/>
    <s v="Delhi"/>
    <s v="Rajkamal Barscan Systems ( P ) Limited"/>
    <s v="Freight charges"/>
    <s v="Delhi"/>
    <s v="NVAR"/>
    <s v="Wholesale"/>
    <s v="Others"/>
    <n v="1"/>
    <n v="285"/>
    <n v="285"/>
  </r>
  <r>
    <s v="PD20INV0124"/>
    <d v="2021-01-11T00:00:00"/>
    <s v="POP/000379-20/21"/>
    <d v="2020-12-31T00:00:00"/>
    <x v="10"/>
    <s v="Delhi"/>
    <s v="Rajkamal Barscan Systems ( P ) Limited"/>
    <s v="Hh400-r1-2usb-i"/>
    <s v="Delhi"/>
    <s v="NVAR"/>
    <s v="Wholesale"/>
    <s v="Honeywell"/>
    <n v="15"/>
    <n v="3800"/>
    <n v="57000"/>
  </r>
  <r>
    <s v="PD20INV0125"/>
    <d v="2021-01-12T00:00:00"/>
    <s v="RSBPL/20-21/ ADMN/1030"/>
    <s v="12.01.2021"/>
    <x v="10"/>
    <s v="Delhi"/>
    <s v="Rs Barcoders Pvt. Ltd."/>
    <s v="1472g1d-2usb-5-i"/>
    <s v="Delhi"/>
    <s v="NVAR"/>
    <s v="Wholesale"/>
    <s v="Honeywell"/>
    <n v="1"/>
    <n v="8800"/>
    <n v="8800"/>
  </r>
  <r>
    <s v="PD20INV0126"/>
    <d v="2021-01-14T00:00:00"/>
    <s v="SIPL/004/20-21"/>
    <d v="2021-01-14T00:00:00"/>
    <x v="10"/>
    <s v="Delhi"/>
    <s v="Satyaimpex India Private Limited"/>
    <s v="1950ghd-2usb-i"/>
    <s v="Delhi"/>
    <s v="EndCustomer"/>
    <s v="Retail"/>
    <s v="Honeywell"/>
    <n v="5"/>
    <n v="0"/>
    <n v="0"/>
  </r>
  <r>
    <s v="PD20INV0126"/>
    <d v="2021-01-14T00:00:00"/>
    <s v="SIPL/004/20-21"/>
    <d v="2021-01-14T00:00:00"/>
    <x v="10"/>
    <s v="Delhi"/>
    <s v="Satyaimpex India Private Limited"/>
    <s v="1950ghd-2usb-i"/>
    <s v="Delhi"/>
    <s v="EndCustomer"/>
    <s v="Retail"/>
    <s v="Honeywell"/>
    <n v="45"/>
    <n v="10330"/>
    <n v="464850"/>
  </r>
  <r>
    <s v="PD20INV0127"/>
    <d v="2021-01-21T00:00:00"/>
    <s v="PO/20-21/MISC/058"/>
    <s v="21th Dec. 2020"/>
    <x v="10"/>
    <s v="Delhi"/>
    <s v="Maxworth Electronic Systems (P) Ltd."/>
    <s v="1-010030-900"/>
    <s v="Delhi"/>
    <s v="NVAR"/>
    <s v="Wholesale"/>
    <s v="Honeywell"/>
    <n v="125"/>
    <n v="7219"/>
    <n v="902375"/>
  </r>
  <r>
    <s v="PD20INV0127"/>
    <d v="2021-01-21T00:00:00"/>
    <s v="PO/20-21/MISC/058"/>
    <s v="21th Dec. 2020"/>
    <x v="10"/>
    <s v="Delhi"/>
    <s v="Maxworth Electronic Systems (P) Ltd."/>
    <s v="1-010043-910"/>
    <s v="Delhi"/>
    <s v="NVAR"/>
    <s v="Wholesale"/>
    <s v="Honeywell"/>
    <n v="83"/>
    <n v="7938"/>
    <n v="658854"/>
  </r>
  <r>
    <s v="PD20INV0128"/>
    <d v="2021-01-22T00:00:00"/>
    <s v="Mail Confirmation"/>
    <d v="2021-01-20T00:00:00"/>
    <x v="3"/>
    <s v="Mumbai"/>
    <s v="Tata Starbucks Ltd"/>
    <s v="Cashdrawer_lock"/>
    <s v="Mumbai"/>
    <s v="EndCustomer"/>
    <s v="Retail"/>
    <s v="Posiflex Spares"/>
    <n v="4"/>
    <n v="525"/>
    <n v="2100"/>
  </r>
  <r>
    <s v="PD20INV0129"/>
    <d v="2021-01-22T00:00:00"/>
    <s v="Mail Confirmation"/>
    <d v="2021-01-18T00:00:00"/>
    <x v="3"/>
    <s v="Mumbai"/>
    <s v="Tata Starbucks Ltd"/>
    <s v="Service charges"/>
    <s v="Mumbai"/>
    <s v="EndCustomer"/>
    <s v="Retail"/>
    <s v="Others"/>
    <n v="1"/>
    <n v="200"/>
    <n v="200"/>
  </r>
  <r>
    <s v="PD20INV0129"/>
    <d v="2021-01-22T00:00:00"/>
    <s v="Mail Confirmation"/>
    <d v="2021-01-18T00:00:00"/>
    <x v="3"/>
    <s v="Mumbai"/>
    <s v="Tata Starbucks Ltd"/>
    <s v="Cashdrawer_ycable"/>
    <s v="Mumbai"/>
    <s v="EndCustomer"/>
    <s v="Retail"/>
    <s v="Posiflex Spares"/>
    <n v="1"/>
    <n v="750"/>
    <n v="750"/>
  </r>
  <r>
    <s v="PD20INV0130"/>
    <d v="2021-01-28T00:00:00"/>
    <s v="Mail Confirmation"/>
    <d v="2021-01-18T00:00:00"/>
    <x v="13"/>
    <s v="Delhi"/>
    <s v="Hmshost Hospitality Services  Bharath Pvt Ltd"/>
    <s v="Service charges"/>
    <s v="Delhi"/>
    <s v="EndCustomer"/>
    <s v="Retail"/>
    <s v="Others"/>
    <n v="1"/>
    <n v="1000"/>
    <n v="1000"/>
  </r>
  <r>
    <s v="PD20INV0131"/>
    <d v="2021-01-28T00:00:00"/>
    <s v="Mail"/>
    <d v="2021-01-21T00:00:00"/>
    <x v="13"/>
    <s v="Delhi"/>
    <s v="Inspired Technologies Pvt Ltd"/>
    <s v="Powersupply130w/xt-4015"/>
    <s v="Delhi"/>
    <s v="NVAR"/>
    <s v="Wholesale"/>
    <s v="Posiflex Spares"/>
    <n v="3"/>
    <n v="4700"/>
    <n v="14100"/>
  </r>
  <r>
    <s v="PD20INV0132"/>
    <d v="2021-01-28T00:00:00"/>
    <s v="PO"/>
    <d v="2021-01-13T00:00:00"/>
    <x v="13"/>
    <s v="Delhi"/>
    <s v="Premium Port Lounge Managment Company Pvt Ltd"/>
    <s v="Motherboard_xt-3915ir"/>
    <s v="Delhi"/>
    <s v="EndCustomer"/>
    <s v="Retail"/>
    <s v="Posiflex Spares"/>
    <n v="1"/>
    <n v="26500"/>
    <n v="26500"/>
  </r>
  <r>
    <s v="PD20INV0133"/>
    <d v="2021-01-28T00:00:00"/>
    <n v="231"/>
    <s v="15.01.2021"/>
    <x v="10"/>
    <s v="Delhi"/>
    <s v="Smart Solutions"/>
    <s v="Pc42dhe033015"/>
    <s v="Delhi"/>
    <s v="RBP"/>
    <s v="Wholesale"/>
    <s v="Metrologic"/>
    <n v="40"/>
    <n v="9500"/>
    <n v="380000"/>
  </r>
  <r>
    <s v="PD20INV0134"/>
    <d v="2021-01-28T00:00:00"/>
    <s v="SS 180"/>
    <s v="18.01.2021"/>
    <x v="10"/>
    <s v="Delhi"/>
    <s v="Smart Solutions"/>
    <s v="7190g-2usbx-0"/>
    <s v="Delhi"/>
    <s v="RBP"/>
    <s v="Wholesale"/>
    <s v="Metrologic"/>
    <n v="10"/>
    <n v="8800"/>
    <n v="88000"/>
  </r>
  <r>
    <s v="PD20INV0135"/>
    <d v="2021-01-29T00:00:00"/>
    <s v="ACS290121"/>
    <d v="2021-01-29T00:00:00"/>
    <x v="10"/>
    <s v="Delhi"/>
    <s v="Acs Solutions"/>
    <s v="46-00526-6-i"/>
    <s v="Delhi"/>
    <s v="NVAR"/>
    <s v="Wholesale"/>
    <s v="Metrologic"/>
    <n v="4"/>
    <n v="0"/>
    <n v="0"/>
  </r>
  <r>
    <s v="PD20INV0135"/>
    <d v="2021-01-29T00:00:00"/>
    <s v="ACS290121"/>
    <d v="2021-01-29T00:00:00"/>
    <x v="10"/>
    <s v="Delhi"/>
    <s v="Acs Solutions"/>
    <s v="46-00526-6-i"/>
    <s v="Delhi"/>
    <s v="NVAR"/>
    <s v="Wholesale"/>
    <s v="Metrologic"/>
    <n v="20"/>
    <n v="1350"/>
    <n v="27000"/>
  </r>
  <r>
    <s v="PD20INV0135"/>
    <d v="2021-01-29T00:00:00"/>
    <s v="ACS290121"/>
    <d v="2021-01-29T00:00:00"/>
    <x v="10"/>
    <s v="Delhi"/>
    <s v="Acs Solutions"/>
    <s v="1250g-2usb-i"/>
    <s v="Delhi"/>
    <s v="NVAR"/>
    <s v="Wholesale"/>
    <s v="Metrologic"/>
    <n v="48"/>
    <n v="3100"/>
    <n v="148800"/>
  </r>
  <r>
    <s v="PD20INV0135"/>
    <d v="2021-01-29T00:00:00"/>
    <s v="ACS290121"/>
    <d v="2021-01-29T00:00:00"/>
    <x v="10"/>
    <s v="Delhi"/>
    <s v="Acs Solutions"/>
    <s v="1470g2d-2usb-i"/>
    <s v="Delhi"/>
    <s v="NVAR"/>
    <s v="Wholesale"/>
    <s v="Honeywell"/>
    <n v="42"/>
    <n v="4350"/>
    <n v="182700"/>
  </r>
  <r>
    <s v="PD20INV0135"/>
    <d v="2021-01-29T00:00:00"/>
    <s v="ACS290121"/>
    <d v="2021-01-29T00:00:00"/>
    <x v="10"/>
    <s v="Delhi"/>
    <s v="Acs Solutions"/>
    <s v="1472g2d-2usb-5-i"/>
    <s v="Delhi"/>
    <s v="NVAR"/>
    <s v="Wholesale"/>
    <s v="Honeywell"/>
    <n v="10"/>
    <n v="11600"/>
    <n v="116000"/>
  </r>
  <r>
    <s v="PM20INV0023"/>
    <d v="2021-01-08T00:00:00"/>
    <s v="Mail"/>
    <d v="2021-01-08T00:00:00"/>
    <x v="1"/>
    <s v="Mumbai"/>
    <s v="Tata Starbucks Ltd"/>
    <s v="Freight charges"/>
    <s v="Mumbai"/>
    <s v="EndCustomer"/>
    <s v="Retail"/>
    <s v="Others"/>
    <n v="1"/>
    <n v="200"/>
    <n v="200"/>
  </r>
  <r>
    <s v="PM20INV0023"/>
    <d v="2021-01-08T00:00:00"/>
    <s v="Mail"/>
    <d v="2021-01-08T00:00:00"/>
    <x v="3"/>
    <s v="Mumbai"/>
    <s v="Tata Starbucks Ltd"/>
    <s v="Cashdrawer_ycable"/>
    <s v="Mumbai"/>
    <s v="EndCustomer"/>
    <s v="Retail"/>
    <s v="Posiflex Spares"/>
    <n v="2"/>
    <n v="750"/>
    <n v="1500"/>
  </r>
  <r>
    <s v="PM20INV0024"/>
    <d v="2021-01-19T00:00:00"/>
    <s v="Mail"/>
    <d v="2021-01-19T00:00:00"/>
    <x v="1"/>
    <s v="Mumbai"/>
    <s v="Tata Starbucks Ltd"/>
    <s v="Freight charges"/>
    <s v="Mumbai"/>
    <s v="EndCustomer"/>
    <s v="Retail"/>
    <s v="Others"/>
    <n v="1"/>
    <n v="200"/>
    <n v="200"/>
  </r>
  <r>
    <s v="PM20INV0024"/>
    <d v="2021-01-19T00:00:00"/>
    <s v="Mail"/>
    <d v="2021-01-19T00:00:00"/>
    <x v="3"/>
    <s v="Mumbai"/>
    <s v="Tata Starbucks Ltd"/>
    <s v="Cashdrawer_ycable"/>
    <s v="Mumbai"/>
    <s v="EndCustomer"/>
    <s v="Retail"/>
    <s v="Posiflex Spares"/>
    <n v="1"/>
    <n v="750"/>
    <n v="750"/>
  </r>
  <r>
    <s v="PM20INV0025"/>
    <d v="2021-01-28T00:00:00"/>
    <n v="37"/>
    <d v="2020-01-23T00:00:00"/>
    <x v="14"/>
    <s v="Pune"/>
    <s v="Vidarbha Tech Services"/>
    <s v="1250g-2usb-i"/>
    <s v="Pune"/>
    <s v="NVAR"/>
    <s v="Wholesale"/>
    <s v="Metrologic"/>
    <n v="5"/>
    <n v="3450"/>
    <n v="17250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1">
  <r>
    <s v="PB20INV3519"/>
    <d v="2021-02-01T00:00:00"/>
    <s v="Mail Confirmation"/>
    <d v="2021-01-28T00:00:00"/>
    <x v="0"/>
    <s v="Delhi"/>
    <s v="Bird Catering &amp; Lounges Pvt. Ltd."/>
    <s v="Freight charges"/>
    <s v="Delhi"/>
    <s v="EndCustomer"/>
    <s v="Retail"/>
    <s v="Others"/>
    <n v="1"/>
    <n v="100"/>
    <n v="100"/>
  </r>
  <r>
    <s v="PB20INV3519"/>
    <d v="2021-02-01T00:00:00"/>
    <s v="Mail Confirmation"/>
    <d v="2021-01-28T00:00:00"/>
    <x v="1"/>
    <s v="Delhi"/>
    <s v="Bird Catering &amp; Lounges Pvt. Ltd."/>
    <s v="Lcdpanel-xt2614"/>
    <s v="Delhi"/>
    <s v="EndCustomer"/>
    <s v="Retail"/>
    <s v="posiflex spares"/>
    <n v="1"/>
    <n v="9100"/>
    <n v="9100"/>
  </r>
  <r>
    <s v="PB20INV3520"/>
    <d v="2021-02-01T00:00:00"/>
    <s v="mail confirmaion"/>
    <d v="2021-01-23T00:00:00"/>
    <x v="2"/>
    <s v="Pune"/>
    <s v="Equinox India Enterprises"/>
    <s v="Printer mechanism_rp80"/>
    <s v="Pune"/>
    <s v="PVAR+"/>
    <s v="Wholesale"/>
    <s v="Rugtek spares"/>
    <n v="2"/>
    <n v="1923"/>
    <n v="3846"/>
  </r>
  <r>
    <s v="PB20INV3521"/>
    <d v="2021-02-01T00:00:00"/>
    <s v="001957/Feb-21"/>
    <d v="2021-02-01T00:00:00"/>
    <x v="3"/>
    <s v="Gujarat"/>
    <s v="Aegis Infoware Private Limited"/>
    <s v="Ls-3000r"/>
    <s v="Gujarat"/>
    <s v="RBP"/>
    <s v="Wholesale"/>
    <s v="Rugtek"/>
    <n v="7"/>
    <n v="0"/>
    <n v="0"/>
  </r>
  <r>
    <s v="PB20INV3521"/>
    <d v="2021-02-01T00:00:00"/>
    <s v="001957/Feb-21"/>
    <d v="2021-02-01T00:00:00"/>
    <x v="0"/>
    <s v="Gujarat"/>
    <s v="Aegis Infoware Private Limited"/>
    <s v="Freight charges"/>
    <s v="Gujarat"/>
    <s v="RBP"/>
    <s v="Wholesale"/>
    <s v="Others"/>
    <n v="1"/>
    <n v="840"/>
    <n v="840"/>
  </r>
  <r>
    <s v="PB20INV3521"/>
    <d v="2021-02-01T00:00:00"/>
    <s v="001957/Feb-21"/>
    <d v="2021-02-01T00:00:00"/>
    <x v="0"/>
    <s v="Gujarat"/>
    <s v="Aegis Infoware Private Limited"/>
    <s v="Lan i/f board pp9000"/>
    <s v="Gujarat"/>
    <s v="RBP"/>
    <s v="Wholesale"/>
    <s v="posiflex spares"/>
    <n v="15"/>
    <n v="1200"/>
    <n v="18000"/>
  </r>
  <r>
    <s v="PB20INV3521"/>
    <d v="2021-02-01T00:00:00"/>
    <s v="001957/Feb-21"/>
    <d v="2021-02-01T00:00:00"/>
    <x v="0"/>
    <s v="Gujarat"/>
    <s v="Aegis Infoware Private Limited"/>
    <s v="Pp8800u-b"/>
    <s v="Gujarat"/>
    <s v="RBP"/>
    <s v="Wholesale"/>
    <s v="Posiflex"/>
    <n v="24"/>
    <n v="8750"/>
    <n v="210000"/>
  </r>
  <r>
    <s v="PB20INV3522"/>
    <d v="2021-02-01T00:00:00"/>
    <n v="6200004234"/>
    <d v="2021-01-04T00:00:00"/>
    <x v="4"/>
    <s v="Mumbai"/>
    <s v="Trent Limited"/>
    <s v="Cd-3200u"/>
    <s v="Mumbai"/>
    <s v="EndCustomer"/>
    <s v="Retail"/>
    <s v="Rugtek"/>
    <n v="5"/>
    <n v="4085"/>
    <n v="20425"/>
  </r>
  <r>
    <s v="PB20INV3523"/>
    <d v="2021-02-01T00:00:00"/>
    <s v="0130-01/2021"/>
    <d v="2021-01-30T00:00:00"/>
    <x v="0"/>
    <s v="Mumbai"/>
    <s v="Apex Enterprises"/>
    <s v="Freight charges"/>
    <s v="Mumbai"/>
    <s v="NVAR"/>
    <s v="Wholesale"/>
    <s v="Others"/>
    <n v="1"/>
    <n v="100"/>
    <n v="100"/>
  </r>
  <r>
    <s v="PB20INV3523"/>
    <d v="2021-02-01T00:00:00"/>
    <s v="0130-01/2021"/>
    <d v="2021-01-30T00:00:00"/>
    <x v="5"/>
    <s v="Mumbai"/>
    <s v="Apex Enterprises"/>
    <s v="1300g-2usb-i"/>
    <s v="Mumbai"/>
    <s v="NVAR"/>
    <s v="Wholesale"/>
    <s v="Honeywell"/>
    <n v="3"/>
    <n v="3800"/>
    <n v="11400"/>
  </r>
  <r>
    <s v="PB20INV3524"/>
    <d v="2021-02-01T00:00:00"/>
    <s v="PO-C/20-21/000493"/>
    <d v="2021-01-23T00:00:00"/>
    <x v="2"/>
    <s v="Mumbai"/>
    <s v="Burger King India Pvt  Ltd.,"/>
    <s v="Serial i/f board pp9000"/>
    <s v="Mumbai"/>
    <s v="EndCustomer"/>
    <s v="Retail"/>
    <s v="posiflex spares"/>
    <n v="1"/>
    <n v="0"/>
    <n v="0"/>
  </r>
  <r>
    <s v="PB20INV3524"/>
    <d v="2021-02-01T00:00:00"/>
    <s v="PO-C/20-21/000493"/>
    <d v="2021-01-23T00:00:00"/>
    <x v="2"/>
    <s v="Mumbai"/>
    <s v="Burger King India Pvt  Ltd.,"/>
    <s v="Pp8800u-b"/>
    <s v="Mumbai"/>
    <s v="EndCustomer"/>
    <s v="Retail"/>
    <s v="Posiflex"/>
    <n v="1"/>
    <n v="8900"/>
    <n v="8900"/>
  </r>
  <r>
    <s v="PB20INV3525"/>
    <d v="2021-02-01T00:00:00"/>
    <s v="Mail Confirmation"/>
    <d v="2021-02-01T00:00:00"/>
    <x v="2"/>
    <s v="Mumbai"/>
    <s v="Lenexis Foodworks Pvt. Ltd"/>
    <s v="Service charges"/>
    <s v="Mumbai"/>
    <s v="EndCustomer"/>
    <s v="Retail"/>
    <s v="Others"/>
    <n v="1"/>
    <n v="1000"/>
    <n v="1000"/>
  </r>
  <r>
    <s v="PB20INV3525"/>
    <d v="2021-02-01T00:00:00"/>
    <s v="Mail Confirmation"/>
    <d v="2021-02-01T00:00:00"/>
    <x v="2"/>
    <s v="Mumbai"/>
    <s v="Lenexis Foodworks Pvt. Ltd"/>
    <s v="Printer head_rp80"/>
    <s v="Mumbai"/>
    <s v="EndCustomer"/>
    <s v="Retail"/>
    <s v="Rugtek spares"/>
    <n v="1"/>
    <n v="1428"/>
    <n v="1428"/>
  </r>
  <r>
    <s v="PB20INV3526"/>
    <d v="2021-02-01T00:00:00"/>
    <s v="REF: L1202 E dtd 25th Sep 2020"/>
    <d v="2021-01-28T00:00:00"/>
    <x v="4"/>
    <s v="Mumbai"/>
    <s v="Pricewaterhousecoopers Private Limited"/>
    <s v="Stand_cd-3200"/>
    <s v="Mumbai"/>
    <s v="EndCustomer"/>
    <s v="Retail"/>
    <s v="Rugtek"/>
    <n v="10"/>
    <n v="0"/>
    <n v="0"/>
  </r>
  <r>
    <s v="PB20INV3526"/>
    <d v="2021-02-01T00:00:00"/>
    <s v="REF: L1202 E dtd 25th Sep 2020"/>
    <d v="2021-01-28T00:00:00"/>
    <x v="6"/>
    <s v="Mumbai"/>
    <s v="Pricewaterhousecoopers Private Limited"/>
    <s v="Wifi module kit_xt series"/>
    <s v="Mumbai"/>
    <s v="EndCustomer"/>
    <s v="Retail"/>
    <s v="posiflex spares"/>
    <n v="10"/>
    <n v="1950"/>
    <n v="19500"/>
  </r>
  <r>
    <s v="PB20INV3526"/>
    <d v="2021-02-01T00:00:00"/>
    <s v="REF: L1202 E dtd 25th Sep 2020"/>
    <d v="2021-01-28T00:00:00"/>
    <x v="6"/>
    <s v="Mumbai"/>
    <s v="Pricewaterhousecoopers Private Limited"/>
    <s v="Pd-350ue-b"/>
    <s v="Mumbai"/>
    <s v="EndCustomer"/>
    <s v="Retail"/>
    <s v="Posiflex"/>
    <n v="10"/>
    <n v="2000"/>
    <n v="20000"/>
  </r>
  <r>
    <s v="PB20INV3526"/>
    <d v="2021-02-01T00:00:00"/>
    <s v="REF: L1202 E dtd 25th Sep 2020"/>
    <d v="2021-01-28T00:00:00"/>
    <x v="4"/>
    <s v="Mumbai"/>
    <s v="Pricewaterhousecoopers Private Limited"/>
    <s v="Cd-3200u-b"/>
    <s v="Mumbai"/>
    <s v="EndCustomer"/>
    <s v="Retail"/>
    <s v="Rugtek"/>
    <n v="10"/>
    <n v="3500"/>
    <n v="35000"/>
  </r>
  <r>
    <s v="PB20INV3526"/>
    <d v="2021-02-01T00:00:00"/>
    <s v="REF: L1202 E dtd 25th Sep 2020"/>
    <d v="2021-01-28T00:00:00"/>
    <x v="6"/>
    <s v="Mumbai"/>
    <s v="Pricewaterhousecoopers Private Limited"/>
    <s v="Win 10 iot (vl)_ltsc"/>
    <s v="Mumbai"/>
    <s v="EndCustomer"/>
    <s v="Retail"/>
    <s v="Posiflex"/>
    <n v="10"/>
    <n v="4500"/>
    <n v="45000"/>
  </r>
  <r>
    <s v="PB20INV3526"/>
    <d v="2021-02-01T00:00:00"/>
    <s v="REF: L1202 E dtd 25th Sep 2020"/>
    <d v="2021-01-28T00:00:00"/>
    <x v="6"/>
    <s v="Mumbai"/>
    <s v="Pricewaterhousecoopers Private Limited"/>
    <s v="Cr4000_8notes"/>
    <s v="Mumbai"/>
    <s v="EndCustomer"/>
    <s v="Retail"/>
    <s v="Posiflex"/>
    <n v="10"/>
    <n v="4800"/>
    <n v="48000"/>
  </r>
  <r>
    <s v="PB20INV3526"/>
    <d v="2021-02-01T00:00:00"/>
    <s v="REF: L1202 E dtd 25th Sep 2020"/>
    <d v="2021-01-28T00:00:00"/>
    <x v="6"/>
    <s v="Mumbai"/>
    <s v="Pricewaterhousecoopers Private Limited"/>
    <s v="Pp8800u-b"/>
    <s v="Mumbai"/>
    <s v="EndCustomer"/>
    <s v="Retail"/>
    <s v="Posiflex"/>
    <n v="10"/>
    <n v="9000"/>
    <n v="90000"/>
  </r>
  <r>
    <s v="PB20INV3526"/>
    <d v="2021-02-01T00:00:00"/>
    <s v="REF: L1202 E dtd 25th Sep 2020"/>
    <d v="2021-01-28T00:00:00"/>
    <x v="6"/>
    <s v="Mumbai"/>
    <s v="Pricewaterhousecoopers Private Limited"/>
    <s v="Xt-4015"/>
    <s v="Mumbai"/>
    <s v="EndCustomer"/>
    <s v="Retail"/>
    <s v="Posiflex"/>
    <n v="10"/>
    <n v="47765"/>
    <n v="477650"/>
  </r>
  <r>
    <s v="PB20INV3527"/>
    <d v="2021-02-01T00:00:00"/>
    <s v="REF: L1202 E dtd 25th Sep 2020"/>
    <d v="2021-01-28T00:00:00"/>
    <x v="4"/>
    <s v="Mumbai"/>
    <s v="Pricewaterhousecoopers Private Limited"/>
    <s v="Stand_cd-3200"/>
    <s v="Mumbai"/>
    <s v="EndCustomer"/>
    <s v="Retail"/>
    <s v="Rugtek"/>
    <n v="3"/>
    <n v="0"/>
    <n v="0"/>
  </r>
  <r>
    <s v="PB20INV3527"/>
    <d v="2021-02-01T00:00:00"/>
    <s v="REF: L1202 E dtd 25th Sep 2020"/>
    <d v="2021-01-28T00:00:00"/>
    <x v="6"/>
    <s v="Mumbai"/>
    <s v="Pricewaterhousecoopers Private Limited"/>
    <s v="Wifi module kit_xt series"/>
    <s v="Mumbai"/>
    <s v="EndCustomer"/>
    <s v="Retail"/>
    <s v="posiflex spares"/>
    <n v="3"/>
    <n v="1950"/>
    <n v="5850"/>
  </r>
  <r>
    <s v="PB20INV3527"/>
    <d v="2021-02-01T00:00:00"/>
    <s v="REF: L1202 E dtd 25th Sep 2020"/>
    <d v="2021-01-28T00:00:00"/>
    <x v="6"/>
    <s v="Mumbai"/>
    <s v="Pricewaterhousecoopers Private Limited"/>
    <s v="Pd-350ue-b"/>
    <s v="Mumbai"/>
    <s v="EndCustomer"/>
    <s v="Retail"/>
    <s v="Posiflex"/>
    <n v="3"/>
    <n v="2000"/>
    <n v="6000"/>
  </r>
  <r>
    <s v="PB20INV3527"/>
    <d v="2021-02-01T00:00:00"/>
    <s v="REF: L1202 E dtd 25th Sep 2020"/>
    <d v="2021-01-28T00:00:00"/>
    <x v="4"/>
    <s v="Mumbai"/>
    <s v="Pricewaterhousecoopers Private Limited"/>
    <s v="Cd-3200u-b"/>
    <s v="Mumbai"/>
    <s v="EndCustomer"/>
    <s v="Retail"/>
    <s v="Rugtek"/>
    <n v="3"/>
    <n v="3500"/>
    <n v="10500"/>
  </r>
  <r>
    <s v="PB20INV3527"/>
    <d v="2021-02-01T00:00:00"/>
    <s v="REF: L1202 E dtd 25th Sep 2020"/>
    <d v="2021-01-28T00:00:00"/>
    <x v="6"/>
    <s v="Mumbai"/>
    <s v="Pricewaterhousecoopers Private Limited"/>
    <s v="Win 10 iot (vl)_ltsc"/>
    <s v="Mumbai"/>
    <s v="EndCustomer"/>
    <s v="Retail"/>
    <s v="Posiflex"/>
    <n v="3"/>
    <n v="4500"/>
    <n v="13500"/>
  </r>
  <r>
    <s v="PB20INV3527"/>
    <d v="2021-02-01T00:00:00"/>
    <s v="REF: L1202 E dtd 25th Sep 2020"/>
    <d v="2021-01-28T00:00:00"/>
    <x v="6"/>
    <s v="Mumbai"/>
    <s v="Pricewaterhousecoopers Private Limited"/>
    <s v="Cr4000_8notes"/>
    <s v="Mumbai"/>
    <s v="EndCustomer"/>
    <s v="Retail"/>
    <s v="Posiflex"/>
    <n v="3"/>
    <n v="4800"/>
    <n v="14400"/>
  </r>
  <r>
    <s v="PB20INV3527"/>
    <d v="2021-02-01T00:00:00"/>
    <s v="REF: L1202 E dtd 25th Sep 2020"/>
    <d v="2021-01-28T00:00:00"/>
    <x v="6"/>
    <s v="Mumbai"/>
    <s v="Pricewaterhousecoopers Private Limited"/>
    <s v="Pp8800u-b"/>
    <s v="Mumbai"/>
    <s v="EndCustomer"/>
    <s v="Retail"/>
    <s v="Posiflex"/>
    <n v="3"/>
    <n v="9000"/>
    <n v="27000"/>
  </r>
  <r>
    <s v="PB20INV3527"/>
    <d v="2021-02-01T00:00:00"/>
    <s v="REF: L1202 E dtd 25th Sep 2020"/>
    <d v="2021-01-28T00:00:00"/>
    <x v="6"/>
    <s v="Mumbai"/>
    <s v="Pricewaterhousecoopers Private Limited"/>
    <s v="Xt-4015"/>
    <s v="Mumbai"/>
    <s v="EndCustomer"/>
    <s v="Retail"/>
    <s v="Posiflex"/>
    <n v="3"/>
    <n v="47765"/>
    <n v="143295"/>
  </r>
  <r>
    <s v="PB20INV3528"/>
    <d v="2021-02-01T00:00:00"/>
    <s v="REF: L1202 E dtd 25th Sep 2020"/>
    <d v="2021-01-28T00:00:00"/>
    <x v="4"/>
    <s v="Mumbai"/>
    <s v="Pricewaterhousecoopers Private Limited"/>
    <s v="Stand_cd-3200"/>
    <s v="Mumbai"/>
    <s v="EndCustomer"/>
    <s v="Retail"/>
    <s v="Rugtek"/>
    <n v="2"/>
    <n v="0"/>
    <n v="0"/>
  </r>
  <r>
    <s v="PB20INV3528"/>
    <d v="2021-02-01T00:00:00"/>
    <s v="REF: L1202 E dtd 25th Sep 2020"/>
    <d v="2021-01-28T00:00:00"/>
    <x v="6"/>
    <s v="Mumbai"/>
    <s v="Pricewaterhousecoopers Private Limited"/>
    <s v="Wifi module kit_xt series"/>
    <s v="Mumbai"/>
    <s v="EndCustomer"/>
    <s v="Retail"/>
    <s v="posiflex spares"/>
    <n v="2"/>
    <n v="1950"/>
    <n v="3900"/>
  </r>
  <r>
    <s v="PB20INV3528"/>
    <d v="2021-02-01T00:00:00"/>
    <s v="REF: L1202 E dtd 25th Sep 2020"/>
    <d v="2021-01-28T00:00:00"/>
    <x v="6"/>
    <s v="Mumbai"/>
    <s v="Pricewaterhousecoopers Private Limited"/>
    <s v="Pd-350ue-b"/>
    <s v="Mumbai"/>
    <s v="EndCustomer"/>
    <s v="Retail"/>
    <s v="Posiflex"/>
    <n v="2"/>
    <n v="2000"/>
    <n v="4000"/>
  </r>
  <r>
    <s v="PB20INV3528"/>
    <d v="2021-02-01T00:00:00"/>
    <s v="REF: L1202 E dtd 25th Sep 2020"/>
    <d v="2021-01-28T00:00:00"/>
    <x v="4"/>
    <s v="Mumbai"/>
    <s v="Pricewaterhousecoopers Private Limited"/>
    <s v="Cd-3200u-b"/>
    <s v="Mumbai"/>
    <s v="EndCustomer"/>
    <s v="Retail"/>
    <s v="Rugtek"/>
    <n v="2"/>
    <n v="3500"/>
    <n v="7000"/>
  </r>
  <r>
    <s v="PB20INV3528"/>
    <d v="2021-02-01T00:00:00"/>
    <s v="REF: L1202 E dtd 25th Sep 2020"/>
    <d v="2021-01-28T00:00:00"/>
    <x v="6"/>
    <s v="Mumbai"/>
    <s v="Pricewaterhousecoopers Private Limited"/>
    <s v="Win 10 iot (vl)_ltsc"/>
    <s v="Mumbai"/>
    <s v="EndCustomer"/>
    <s v="Retail"/>
    <s v="Posiflex"/>
    <n v="2"/>
    <n v="4500"/>
    <n v="9000"/>
  </r>
  <r>
    <s v="PB20INV3528"/>
    <d v="2021-02-01T00:00:00"/>
    <s v="REF: L1202 E dtd 25th Sep 2020"/>
    <d v="2021-01-28T00:00:00"/>
    <x v="6"/>
    <s v="Mumbai"/>
    <s v="Pricewaterhousecoopers Private Limited"/>
    <s v="Pp8800u-b"/>
    <s v="Mumbai"/>
    <s v="EndCustomer"/>
    <s v="Retail"/>
    <s v="Posiflex"/>
    <n v="2"/>
    <n v="9000"/>
    <n v="18000"/>
  </r>
  <r>
    <s v="PB20INV3528"/>
    <d v="2021-02-01T00:00:00"/>
    <s v="REF: L1202 E dtd 25th Sep 2020"/>
    <d v="2021-01-28T00:00:00"/>
    <x v="6"/>
    <s v="Mumbai"/>
    <s v="Pricewaterhousecoopers Private Limited"/>
    <s v="Xt-4015"/>
    <s v="Mumbai"/>
    <s v="EndCustomer"/>
    <s v="Retail"/>
    <s v="Posiflex"/>
    <n v="2"/>
    <n v="47765"/>
    <n v="95530"/>
  </r>
  <r>
    <s v="PB20INV3529"/>
    <d v="2021-02-01T00:00:00"/>
    <s v="PO-C/20-21/000492"/>
    <d v="2021-01-23T00:00:00"/>
    <x v="2"/>
    <s v="Mumbai"/>
    <s v="Burger King India Pvt  Ltd.,"/>
    <s v="Serial i/f board pp9000"/>
    <s v="Mumbai"/>
    <s v="EndCustomer"/>
    <s v="Retail"/>
    <s v="posiflex spares"/>
    <n v="1"/>
    <n v="0"/>
    <n v="0"/>
  </r>
  <r>
    <s v="PB20INV3529"/>
    <d v="2021-02-01T00:00:00"/>
    <s v="PO-C/20-21/000492"/>
    <d v="2021-01-23T00:00:00"/>
    <x v="2"/>
    <s v="Mumbai"/>
    <s v="Burger King India Pvt  Ltd.,"/>
    <s v="Pp8800u-b"/>
    <s v="Mumbai"/>
    <s v="EndCustomer"/>
    <s v="Retail"/>
    <s v="Posiflex"/>
    <n v="1"/>
    <n v="8900"/>
    <n v="8900"/>
  </r>
  <r>
    <s v="PB20INV3530"/>
    <d v="2021-02-01T00:00:00"/>
    <s v="QSPL/PO/2021/0524-1"/>
    <d v="2021-02-01T00:00:00"/>
    <x v="7"/>
    <s v="Bangalore"/>
    <s v="Quinta Systems Pvt. Ltd"/>
    <s v="C4050"/>
    <s v="Bangalore"/>
    <s v="EndCustomer"/>
    <s v="Wholesale"/>
    <s v="Chainway"/>
    <n v="202"/>
    <n v="29113"/>
    <n v="5880826"/>
  </r>
  <r>
    <s v="PB20INV3531"/>
    <d v="2021-02-01T00:00:00"/>
    <s v="QSPL/PO/2021/0525-1"/>
    <d v="2021-02-01T00:00:00"/>
    <x v="7"/>
    <s v="Bangalore"/>
    <s v="Quinta Systems Pvt. Ltd"/>
    <s v="Ct60-l1n-asc210m"/>
    <s v="Bangalore"/>
    <s v="EndCustomer"/>
    <s v="Wholesale"/>
    <s v="Intermec"/>
    <n v="1"/>
    <n v="100825.2"/>
    <n v="100825.2"/>
  </r>
  <r>
    <s v="PB20INV3532"/>
    <d v="2021-02-02T00:00:00"/>
    <s v="SS/2021/ January/e-po/193"/>
    <d v="2021-01-22T00:00:00"/>
    <x v="8"/>
    <s v="Coimbatore"/>
    <s v="Shogan Systems"/>
    <s v="Lan i/f board pp9000"/>
    <s v="Coimbatore"/>
    <s v="PVAR+"/>
    <s v="Wholesale"/>
    <s v="posiflex spares"/>
    <n v="10"/>
    <n v="1250"/>
    <n v="12500"/>
  </r>
  <r>
    <s v="PB20INV3532"/>
    <d v="2021-02-02T00:00:00"/>
    <s v="SS/2021/ January/e-po/193"/>
    <d v="2021-01-22T00:00:00"/>
    <x v="8"/>
    <s v="Coimbatore"/>
    <s v="Shogan Systems"/>
    <s v="Wifi i/f board pp9000"/>
    <s v="Coimbatore"/>
    <s v="PVAR+"/>
    <s v="Wholesale"/>
    <s v="posiflex spares"/>
    <n v="10"/>
    <n v="3100"/>
    <n v="31000"/>
  </r>
  <r>
    <s v="PB20INV3533"/>
    <d v="2021-02-02T00:00:00"/>
    <s v="TSPL/PUR/20-21/275"/>
    <d v="2021-01-27T00:00:00"/>
    <x v="0"/>
    <s v="Mumbai"/>
    <s v="Turbonet Systems Private Limited"/>
    <s v="Freight charges"/>
    <s v="Mumbai"/>
    <s v="RBP"/>
    <s v="Wholesale"/>
    <s v="Others"/>
    <n v="1"/>
    <n v="160"/>
    <n v="160"/>
  </r>
  <r>
    <s v="PB20INV3533"/>
    <d v="2021-02-02T00:00:00"/>
    <s v="TSPL/PUR/20-21/275"/>
    <d v="2021-01-27T00:00:00"/>
    <x v="5"/>
    <s v="Mumbai"/>
    <s v="Turbonet Systems Private Limited"/>
    <s v="Stnd-15f03-009-6"/>
    <s v="Mumbai"/>
    <s v="RBP"/>
    <s v="Wholesale"/>
    <s v="Metrologic"/>
    <n v="8"/>
    <n v="500"/>
    <n v="4000"/>
  </r>
  <r>
    <s v="PB20INV3533"/>
    <d v="2021-02-02T00:00:00"/>
    <s v="TSPL/PUR/20-21/275"/>
    <d v="2021-01-27T00:00:00"/>
    <x v="5"/>
    <s v="Mumbai"/>
    <s v="Turbonet Systems Private Limited"/>
    <s v="1470g2d-2usb-i"/>
    <s v="Mumbai"/>
    <s v="RBP"/>
    <s v="Wholesale"/>
    <s v="Honeywell"/>
    <n v="8"/>
    <n v="4500"/>
    <n v="36000"/>
  </r>
  <r>
    <s v="PB20INV3534"/>
    <d v="2021-02-02T00:00:00"/>
    <s v="SC01022021"/>
    <d v="2021-02-01T00:00:00"/>
    <x v="0"/>
    <s v="Chennai"/>
    <s v="Supreme Computers India (P) Ltd"/>
    <s v="Freight charges"/>
    <s v="Chennai"/>
    <s v="RBP"/>
    <s v="Wholesale"/>
    <s v="Others"/>
    <n v="1"/>
    <n v="638"/>
    <n v="638"/>
  </r>
  <r>
    <s v="PB20INV3534"/>
    <d v="2021-02-02T00:00:00"/>
    <s v="SC01022021"/>
    <d v="2021-02-01T00:00:00"/>
    <x v="3"/>
    <s v="Chennai"/>
    <s v="Supreme Computers India (P) Ltd"/>
    <s v="Bp-02"/>
    <s v="Chennai"/>
    <s v="RBP"/>
    <s v="Wholesale"/>
    <s v="Rugtek"/>
    <n v="100"/>
    <n v="2550"/>
    <n v="255000"/>
  </r>
  <r>
    <s v="PB20INV3535"/>
    <d v="2021-02-02T00:00:00"/>
    <s v="SC01022021"/>
    <d v="2021-02-01T00:00:00"/>
    <x v="0"/>
    <s v="Chennai"/>
    <s v="Supreme Computers India (P) Ltd"/>
    <s v="Win 10 iot (el)"/>
    <s v="Chennai"/>
    <s v="RBP"/>
    <s v="Wholesale"/>
    <s v="Posiflex"/>
    <n v="2"/>
    <n v="3500"/>
    <n v="7000"/>
  </r>
  <r>
    <s v="PB20INV3536"/>
    <d v="2021-02-02T00:00:00"/>
    <s v="HTCPL/156/2020-21"/>
    <d v="2021-02-02T00:00:00"/>
    <x v="0"/>
    <s v="Bangalore"/>
    <s v="Hollasons Trading Company Private Limited"/>
    <s v="Win 10 iot (el)"/>
    <s v="Bangalore"/>
    <s v="RBP"/>
    <s v="Wholesale"/>
    <s v="Posiflex"/>
    <n v="1"/>
    <n v="3500"/>
    <n v="3500"/>
  </r>
  <r>
    <s v="PB20INV3536"/>
    <d v="2021-02-02T00:00:00"/>
    <s v="HTCPL/156/2020-21"/>
    <d v="2021-02-02T00:00:00"/>
    <x v="3"/>
    <s v="Bangalore"/>
    <s v="Hollasons Trading Company Private Limited"/>
    <s v="Rp80use"/>
    <s v="Bangalore"/>
    <s v="RBP"/>
    <s v="Wholesale"/>
    <s v="Rugtek"/>
    <n v="5"/>
    <n v="7400"/>
    <n v="37000"/>
  </r>
  <r>
    <s v="PB20INV3537"/>
    <d v="2021-02-02T00:00:00"/>
    <s v="SC02022021"/>
    <d v="2021-02-02T00:00:00"/>
    <x v="0"/>
    <s v="Chennai"/>
    <s v="Supreme Computers India (P) Ltd"/>
    <s v="Freight charges"/>
    <s v="Chennai"/>
    <s v="RBP"/>
    <s v="Wholesale"/>
    <s v="Others"/>
    <n v="1"/>
    <n v="278"/>
    <n v="278"/>
  </r>
  <r>
    <s v="PB20INV3537"/>
    <d v="2021-02-02T00:00:00"/>
    <s v="SC02022021"/>
    <d v="2021-02-02T00:00:00"/>
    <x v="9"/>
    <s v="Chennai"/>
    <s v="Supreme Computers India (P) Ltd"/>
    <s v="1470g2d-2usb-i"/>
    <s v="Chennai"/>
    <s v="RBP"/>
    <s v="Wholesale"/>
    <s v="Honeywell"/>
    <n v="25"/>
    <n v="4450"/>
    <n v="111250"/>
  </r>
  <r>
    <s v="PB20INV3538"/>
    <d v="2021-02-02T00:00:00"/>
    <s v="Mail Confirmation"/>
    <d v="2021-01-06T00:00:00"/>
    <x v="10"/>
    <s v="Chennai"/>
    <s v="Bon Fresh Foods Pvt Ltd"/>
    <s v="Gearwheelforfeed_pp7000"/>
    <s v="Chennai"/>
    <s v="EndCustomer"/>
    <s v="Retail"/>
    <s v="posiflex spares"/>
    <n v="1"/>
    <n v="140"/>
    <n v="140"/>
  </r>
  <r>
    <s v="PB20INV3538"/>
    <d v="2021-02-02T00:00:00"/>
    <s v="Mail Confirmation"/>
    <d v="2021-01-06T00:00:00"/>
    <x v="10"/>
    <s v="Chennai"/>
    <s v="Bon Fresh Foods Pvt Ltd"/>
    <s v="Gear wheel_rp80_small"/>
    <s v="Chennai"/>
    <s v="EndCustomer"/>
    <s v="Retail"/>
    <s v="Rugtek"/>
    <n v="1"/>
    <n v="164"/>
    <n v="164"/>
  </r>
  <r>
    <s v="PB20INV3538"/>
    <d v="2021-02-02T00:00:00"/>
    <s v="Mail Confirmation"/>
    <d v="2021-01-06T00:00:00"/>
    <x v="10"/>
    <s v="Chennai"/>
    <s v="Bon Fresh Foods Pvt Ltd"/>
    <s v="Gear wheel_rp80_big"/>
    <s v="Chennai"/>
    <s v="EndCustomer"/>
    <s v="Retail"/>
    <s v="Rugtek"/>
    <n v="1"/>
    <n v="232"/>
    <n v="232"/>
  </r>
  <r>
    <s v="PB20INV3538"/>
    <d v="2021-02-02T00:00:00"/>
    <s v="Mail Confirmation"/>
    <d v="2021-01-06T00:00:00"/>
    <x v="10"/>
    <s v="Chennai"/>
    <s v="Bon Fresh Foods Pvt Ltd"/>
    <s v="Service charges"/>
    <s v="Chennai"/>
    <s v="EndCustomer"/>
    <s v="Retail"/>
    <s v="Others"/>
    <n v="2"/>
    <n v="550"/>
    <n v="1100"/>
  </r>
  <r>
    <s v="PB20INV3538"/>
    <d v="2021-02-02T00:00:00"/>
    <s v="Mail Confirmation"/>
    <d v="2021-01-06T00:00:00"/>
    <x v="10"/>
    <s v="Chennai"/>
    <s v="Bon Fresh Foods Pvt Ltd"/>
    <s v="Cutter mechanism_rp327"/>
    <s v="Chennai"/>
    <s v="EndCustomer"/>
    <s v="Retail"/>
    <s v="Rugtek spares"/>
    <n v="1"/>
    <n v="1275"/>
    <n v="1275"/>
  </r>
  <r>
    <s v="PB20INV3538"/>
    <d v="2021-02-02T00:00:00"/>
    <s v="Mail Confirmation"/>
    <d v="2021-01-06T00:00:00"/>
    <x v="10"/>
    <s v="Chennai"/>
    <s v="Bon Fresh Foods Pvt Ltd"/>
    <s v="Printer head_rp327"/>
    <s v="Chennai"/>
    <s v="EndCustomer"/>
    <s v="Retail"/>
    <s v="Rugtek spares"/>
    <n v="1"/>
    <n v="1428"/>
    <n v="1428"/>
  </r>
  <r>
    <s v="PB20INV3539"/>
    <d v="2021-02-02T00:00:00"/>
    <s v="001962/Feb-21"/>
    <d v="2021-02-02T00:00:00"/>
    <x v="0"/>
    <s v="Gujarat"/>
    <s v="Aegis Infoware Private Limited"/>
    <s v="Freight charges"/>
    <s v="Gujarat"/>
    <s v="RBP"/>
    <s v="Wholesale"/>
    <s v="Others"/>
    <n v="1"/>
    <n v="100"/>
    <n v="100"/>
  </r>
  <r>
    <s v="PB20INV3539"/>
    <d v="2021-02-02T00:00:00"/>
    <s v="001962/Feb-21"/>
    <d v="2021-02-02T00:00:00"/>
    <x v="3"/>
    <s v="Gujarat"/>
    <s v="Aegis Infoware Private Limited"/>
    <s v="Bp-02"/>
    <s v="Gujarat"/>
    <s v="RBP"/>
    <s v="Wholesale"/>
    <s v="Rugtek"/>
    <n v="1"/>
    <n v="3500"/>
    <n v="3500"/>
  </r>
  <r>
    <s v="PB20INV3540"/>
    <d v="2021-02-02T00:00:00"/>
    <s v="PO-C/20-21/000498"/>
    <d v="2021-01-23T00:00:00"/>
    <x v="2"/>
    <s v="Mumbai"/>
    <s v="Burger King India Pvt  Ltd.,"/>
    <s v="Serial i/f board pp9000"/>
    <s v="Mumbai"/>
    <s v="EndCustomer"/>
    <s v="Retail"/>
    <s v="posiflex spares"/>
    <n v="3"/>
    <n v="0"/>
    <n v="0"/>
  </r>
  <r>
    <s v="PB20INV3540"/>
    <d v="2021-02-02T00:00:00"/>
    <s v="PO-C/20-21/000498"/>
    <d v="2021-01-23T00:00:00"/>
    <x v="2"/>
    <s v="Mumbai"/>
    <s v="Burger King India Pvt  Ltd.,"/>
    <s v="Pp8800u-b"/>
    <s v="Mumbai"/>
    <s v="EndCustomer"/>
    <s v="Retail"/>
    <s v="Posiflex"/>
    <n v="3"/>
    <n v="8900"/>
    <n v="26700"/>
  </r>
  <r>
    <s v="PB20INV3541"/>
    <d v="2021-02-02T00:00:00"/>
    <n v="8400022673"/>
    <d v="2021-01-27T00:00:00"/>
    <x v="2"/>
    <s v="Mumbai"/>
    <s v="Trent Hypermarket Private Limited"/>
    <s v="Cashdrawercable"/>
    <s v="Mumbai"/>
    <s v="EndCustomer"/>
    <s v="Retail"/>
    <s v="posiflex spares"/>
    <n v="2"/>
    <n v="150"/>
    <n v="300"/>
  </r>
  <r>
    <s v="PB20INV3542"/>
    <d v="2021-02-02T00:00:00"/>
    <s v="PO-C/20-21/000489"/>
    <s v="23. January 2021"/>
    <x v="6"/>
    <s v="Mumbai"/>
    <s v="Burger King India Pvt  Ltd.,"/>
    <s v="Lm-3210-b"/>
    <s v="Mumbai"/>
    <s v="EndCustomer"/>
    <s v="Retail"/>
    <s v="Posiflex"/>
    <n v="2"/>
    <n v="9490"/>
    <n v="18980"/>
  </r>
  <r>
    <s v="PB20INV3543"/>
    <d v="2021-02-02T00:00:00"/>
    <s v="HTCPL/155/2020-21"/>
    <d v="2021-02-02T00:00:00"/>
    <x v="0"/>
    <s v="Bangalore"/>
    <s v="Hollasons Trading Company Private Limited"/>
    <s v="Ddr3_ram_sodimm"/>
    <s v="Bangalore"/>
    <s v="RBP"/>
    <s v="Wholesale"/>
    <s v="posiflex spares"/>
    <n v="5"/>
    <n v="0"/>
    <n v="0"/>
  </r>
  <r>
    <s v="PB20INV3543"/>
    <d v="2021-02-02T00:00:00"/>
    <s v="HTCPL/155/2020-21"/>
    <d v="2021-02-02T00:00:00"/>
    <x v="0"/>
    <s v="Bangalore"/>
    <s v="Hollasons Trading Company Private Limited"/>
    <s v="Ssd_64gb"/>
    <s v="Bangalore"/>
    <s v="RBP"/>
    <s v="Wholesale"/>
    <s v="posiflex spares"/>
    <n v="5"/>
    <n v="0"/>
    <n v="0"/>
  </r>
  <r>
    <s v="PB20INV3543"/>
    <d v="2021-02-02T00:00:00"/>
    <s v="HTCPL/155/2020-21"/>
    <d v="2021-02-02T00:00:00"/>
    <x v="0"/>
    <s v="Bangalore"/>
    <s v="Hollasons Trading Company Private Limited"/>
    <s v="Win 10 iot (vl)"/>
    <s v="Bangalore"/>
    <s v="RBP"/>
    <s v="Wholesale"/>
    <s v="Posiflex"/>
    <n v="1"/>
    <n v="5250"/>
    <n v="5250"/>
  </r>
  <r>
    <s v="PB20INV3543"/>
    <d v="2021-02-02T00:00:00"/>
    <s v="HTCPL/155/2020-21"/>
    <d v="2021-02-02T00:00:00"/>
    <x v="3"/>
    <s v="Bangalore"/>
    <s v="Hollasons Trading Company Private Limited"/>
    <s v="Rp80use"/>
    <s v="Bangalore"/>
    <s v="RBP"/>
    <s v="Wholesale"/>
    <s v="Rugtek"/>
    <n v="3"/>
    <n v="7400"/>
    <n v="22200"/>
  </r>
  <r>
    <s v="PB20INV3543"/>
    <d v="2021-02-02T00:00:00"/>
    <s v="HTCPL/155/2020-21"/>
    <d v="2021-02-02T00:00:00"/>
    <x v="0"/>
    <s v="Bangalore"/>
    <s v="Hollasons Trading Company Private Limited"/>
    <s v="Xt-4215ir__(5415)"/>
    <s v="Bangalore"/>
    <s v="RBP"/>
    <s v="Wholesale"/>
    <s v="Posiflex"/>
    <n v="5"/>
    <n v="63300"/>
    <n v="316500"/>
  </r>
  <r>
    <s v="PB20INV3544"/>
    <d v="2021-02-02T00:00:00"/>
    <n v="6300007057"/>
    <s v="21.01.2021"/>
    <x v="2"/>
    <s v="Mumbai"/>
    <s v="Trent Limited"/>
    <s v="Cbl-500-300-c00"/>
    <s v="Mumbai"/>
    <s v="EndCustomer"/>
    <s v="Retail"/>
    <s v="Metrologic"/>
    <n v="1"/>
    <n v="1250"/>
    <n v="1250"/>
  </r>
  <r>
    <s v="PB20INV3545"/>
    <d v="2021-02-02T00:00:00"/>
    <s v="QSPL/PO/2021/0526-1"/>
    <d v="2021-02-01T00:00:00"/>
    <x v="7"/>
    <s v="Bangalore"/>
    <s v="Quinta Systems Pvt. Ltd"/>
    <s v="318-055-012"/>
    <s v="Bangalore"/>
    <s v="EndCustomer"/>
    <s v="Wholesale"/>
    <s v="Honeywell"/>
    <n v="91"/>
    <n v="3632"/>
    <n v="330512"/>
  </r>
  <r>
    <s v="PB20INV3546"/>
    <d v="2021-02-02T00:00:00"/>
    <n v="8400022675"/>
    <d v="2021-01-27T00:00:00"/>
    <x v="2"/>
    <s v="Mumbai"/>
    <s v="Trent Hypermarket Private Limited"/>
    <s v="Kb6600_single key"/>
    <s v="Mumbai"/>
    <s v="EndCustomer"/>
    <s v="Retail"/>
    <s v="posiflex spares"/>
    <n v="1"/>
    <n v="96"/>
    <n v="96"/>
  </r>
  <r>
    <s v="PB20INV3546"/>
    <d v="2021-02-02T00:00:00"/>
    <n v="8400022675"/>
    <d v="2021-01-27T00:00:00"/>
    <x v="2"/>
    <s v="Mumbai"/>
    <s v="Trent Hypermarket Private Limited"/>
    <s v="Cashdrawercable"/>
    <s v="Mumbai"/>
    <s v="EndCustomer"/>
    <s v="Retail"/>
    <s v="posiflex spares"/>
    <n v="2"/>
    <n v="150"/>
    <n v="300"/>
  </r>
  <r>
    <s v="PB20INV3546"/>
    <d v="2021-02-02T00:00:00"/>
    <n v="8400022675"/>
    <d v="2021-01-27T00:00:00"/>
    <x v="2"/>
    <s v="Mumbai"/>
    <s v="Trent Hypermarket Private Limited"/>
    <s v="Dk-2100_kb6600_key top-hor"/>
    <s v="Mumbai"/>
    <s v="EndCustomer"/>
    <s v="Retail"/>
    <s v="posiflex spares"/>
    <n v="1"/>
    <n v="196"/>
    <n v="196"/>
  </r>
  <r>
    <s v="PB20INV3546"/>
    <d v="2021-02-02T00:00:00"/>
    <n v="8400022675"/>
    <d v="2021-01-27T00:00:00"/>
    <x v="2"/>
    <s v="Mumbai"/>
    <s v="Trent Hypermarket Private Limited"/>
    <s v="Cashdrawer_lock"/>
    <s v="Mumbai"/>
    <s v="EndCustomer"/>
    <s v="Retail"/>
    <s v="posiflex spares"/>
    <n v="5"/>
    <n v="525"/>
    <n v="2625"/>
  </r>
  <r>
    <s v="PB20INV3547"/>
    <d v="2021-02-02T00:00:00"/>
    <n v="8400022550"/>
    <d v="2021-01-20T00:00:00"/>
    <x v="2"/>
    <s v="Mumbai"/>
    <s v="Trent Hypermarket Private Limited"/>
    <s v="Serial cable"/>
    <s v="Mumbai"/>
    <s v="EndCustomer"/>
    <s v="Retail"/>
    <s v="Others spares"/>
    <n v="3"/>
    <n v="350"/>
    <n v="1050"/>
  </r>
  <r>
    <s v="PB20INV3547"/>
    <d v="2021-02-02T00:00:00"/>
    <n v="8400022550"/>
    <d v="2021-01-20T00:00:00"/>
    <x v="2"/>
    <s v="Mumbai"/>
    <s v="Trent Hypermarket Private Limited"/>
    <s v="Powersupply_60w"/>
    <s v="Mumbai"/>
    <s v="EndCustomer"/>
    <s v="Retail"/>
    <s v="posiflex spares"/>
    <n v="1"/>
    <n v="2250"/>
    <n v="2250"/>
  </r>
  <r>
    <s v="PB20INV3548"/>
    <d v="2021-02-02T00:00:00"/>
    <n v="8400022557"/>
    <d v="2021-01-21T00:00:00"/>
    <x v="2"/>
    <s v="Mumbai"/>
    <s v="Trent Hypermarket Private Limited"/>
    <s v="Kz-200"/>
    <s v="Mumbai"/>
    <s v="EndCustomer"/>
    <s v="Retail"/>
    <s v="Posiflex"/>
    <n v="5"/>
    <n v="220"/>
    <n v="1100"/>
  </r>
  <r>
    <s v="PB20INV3549"/>
    <d v="2021-02-02T00:00:00"/>
    <s v="MHMU2021PO00090"/>
    <d v="2021-02-02T00:00:00"/>
    <x v="0"/>
    <s v="Mumbai"/>
    <s v="Aashitech"/>
    <s v="Freight charges"/>
    <s v="Mumbai"/>
    <s v="RBP"/>
    <s v="Wholesale"/>
    <s v="Others"/>
    <n v="1"/>
    <n v="140"/>
    <n v="140"/>
  </r>
  <r>
    <s v="PB20INV3549"/>
    <d v="2021-02-02T00:00:00"/>
    <s v="MHMU2021PO00090"/>
    <d v="2021-02-02T00:00:00"/>
    <x v="3"/>
    <s v="Mumbai"/>
    <s v="Aashitech"/>
    <s v="Bp-02"/>
    <s v="Mumbai"/>
    <s v="RBP"/>
    <s v="Wholesale"/>
    <s v="Rugtek"/>
    <n v="10"/>
    <n v="3500"/>
    <n v="35000"/>
  </r>
  <r>
    <s v="PB20INV3550"/>
    <d v="2021-02-02T00:00:00"/>
    <s v="MHMU2021PO00089"/>
    <d v="2021-02-02T00:00:00"/>
    <x v="0"/>
    <s v="Mumbai"/>
    <s v="Aashitech"/>
    <s v="Warranty_charges"/>
    <s v="Mumbai"/>
    <s v="RBP"/>
    <s v="Wholesale"/>
    <s v="Others"/>
    <n v="3"/>
    <n v="750"/>
    <n v="2250"/>
  </r>
  <r>
    <s v="PB20INV3550"/>
    <d v="2021-02-02T00:00:00"/>
    <s v="MHMU2021PO00089"/>
    <d v="2021-02-02T00:00:00"/>
    <x v="0"/>
    <s v="Mumbai"/>
    <s v="Aashitech"/>
    <s v="Warranty_charges"/>
    <s v="Mumbai"/>
    <s v="RBP"/>
    <s v="Wholesale"/>
    <s v="Others"/>
    <n v="2"/>
    <n v="2000"/>
    <n v="4000"/>
  </r>
  <r>
    <s v="PB20INV3551"/>
    <d v="2021-02-02T00:00:00"/>
    <s v="SE/PO/0111/20-21"/>
    <d v="2020-10-28T00:00:00"/>
    <x v="0"/>
    <s v="Chennai"/>
    <s v="Sivasakthi Enterprises"/>
    <s v="Freight charges"/>
    <s v="Chennai"/>
    <s v="NVAR"/>
    <s v="Wholesale"/>
    <s v="Others"/>
    <n v="1"/>
    <n v="100"/>
    <n v="100"/>
  </r>
  <r>
    <s v="PB20INV3551"/>
    <d v="2021-02-02T00:00:00"/>
    <s v="SE/PO/0111/20-21"/>
    <d v="2020-10-28T00:00:00"/>
    <x v="11"/>
    <s v="Chennai"/>
    <s v="Sivasakthi Enterprises"/>
    <s v="Cbl-020-300-c00"/>
    <s v="Chennai"/>
    <s v="NVAR"/>
    <s v="Wholesale"/>
    <s v="Metrologic"/>
    <n v="100"/>
    <n v="1100"/>
    <n v="110000"/>
  </r>
  <r>
    <s v="PB20INV3552"/>
    <d v="2021-02-02T00:00:00"/>
    <n v="6300007079"/>
    <d v="2021-01-27T00:00:00"/>
    <x v="2"/>
    <s v="Mumbai"/>
    <s v="Trent Limited"/>
    <s v="Button panel sticker_ps-3315"/>
    <s v="Mumbai"/>
    <s v="EndCustomer"/>
    <s v="Retail"/>
    <s v="posiflex spares"/>
    <n v="9"/>
    <n v="140"/>
    <n v="1260"/>
  </r>
  <r>
    <s v="PB20INV3553"/>
    <d v="2021-02-02T00:00:00"/>
    <n v="8400022558"/>
    <d v="2021-01-21T00:00:00"/>
    <x v="2"/>
    <s v="Mumbai"/>
    <s v="Trent Hypermarket Private Limited"/>
    <s v="Pd-350ue-b"/>
    <s v="Mumbai"/>
    <s v="EndCustomer"/>
    <s v="Retail"/>
    <s v="Posiflex"/>
    <n v="3"/>
    <n v="3561"/>
    <n v="10683"/>
  </r>
  <r>
    <s v="PB20INV3554"/>
    <d v="2021-02-03T00:00:00"/>
    <s v="QSPL/PO/2021/0528-2"/>
    <d v="2021-02-02T00:00:00"/>
    <x v="7"/>
    <s v="Bangalore"/>
    <s v="Quinta Systems Pvt. Ltd"/>
    <s v="Ct40-sh_dc"/>
    <s v="Bangalore"/>
    <s v="EndCustomer"/>
    <s v="Wholesale"/>
    <s v="Intermec"/>
    <n v="10"/>
    <n v="1718.84"/>
    <n v="17188.400000000001"/>
  </r>
  <r>
    <s v="PB20INV3555"/>
    <d v="2021-02-03T00:00:00"/>
    <n v="6300006947"/>
    <s v="31.12.2020"/>
    <x v="2"/>
    <s v="Mumbai"/>
    <s v="Trent Limited"/>
    <s v="Button panel sticker_ps-3315"/>
    <s v="Mumbai"/>
    <s v="EndCustomer"/>
    <s v="Retail"/>
    <s v="posiflex spares"/>
    <n v="1"/>
    <n v="140"/>
    <n v="140"/>
  </r>
  <r>
    <s v="PB20INV3555"/>
    <d v="2021-02-03T00:00:00"/>
    <n v="6300006947"/>
    <s v="31.12.2020"/>
    <x v="2"/>
    <s v="Mumbai"/>
    <s v="Trent Limited"/>
    <s v="Back cover_ps3x16"/>
    <s v="Mumbai"/>
    <s v="EndCustomer"/>
    <s v="Retail"/>
    <s v="posiflex spares"/>
    <n v="1"/>
    <n v="4200"/>
    <n v="4200"/>
  </r>
  <r>
    <s v="PB20INV3556"/>
    <d v="2021-02-03T00:00:00"/>
    <n v="8400022576"/>
    <d v="2021-01-21T00:00:00"/>
    <x v="2"/>
    <s v="Mumbai"/>
    <s v="Trent Hypermarket Private Limited"/>
    <s v="Kz-200"/>
    <s v="Mumbai"/>
    <s v="EndCustomer"/>
    <s v="Retail"/>
    <s v="Posiflex"/>
    <n v="7"/>
    <n v="220"/>
    <n v="1540"/>
  </r>
  <r>
    <s v="PB20INV3557"/>
    <d v="2021-02-03T00:00:00"/>
    <s v="PO/000426/0121"/>
    <d v="2021-01-27T00:00:00"/>
    <x v="2"/>
    <s v="Mumbai"/>
    <s v="Hardcastle Restaurants Pvt. Ltd"/>
    <s v="Powersupply130w/xt-4015"/>
    <s v="Mumbai"/>
    <s v="EndCustomer"/>
    <s v="Retail"/>
    <s v="posiflex spares"/>
    <n v="1"/>
    <n v="6130"/>
    <n v="6130"/>
  </r>
  <r>
    <s v="PB20INV3558"/>
    <d v="2021-02-03T00:00:00"/>
    <s v="HTCPL/158/2020-21"/>
    <d v="2021-02-03T00:00:00"/>
    <x v="3"/>
    <s v="Bangalore"/>
    <s v="Hollasons Trading Company Private Limited"/>
    <s v="Rp80buse"/>
    <s v="Bangalore"/>
    <s v="RBP"/>
    <s v="Wholesale"/>
    <s v="Rugtek"/>
    <n v="2"/>
    <n v="7975"/>
    <n v="15950"/>
  </r>
  <r>
    <s v="PB20INV3559"/>
    <d v="2021-02-03T00:00:00"/>
    <s v="HTCPL/155/2020-21"/>
    <d v="2021-02-02T00:00:00"/>
    <x v="0"/>
    <s v="Bangalore"/>
    <s v="Hollasons Trading Company Private Limited"/>
    <s v="Win 10 iot (vl)"/>
    <s v="Bangalore"/>
    <s v="RBP"/>
    <s v="Wholesale"/>
    <s v="Posiflex"/>
    <n v="4"/>
    <n v="5250"/>
    <n v="21000"/>
  </r>
  <r>
    <s v="PB20INV3560"/>
    <d v="2021-02-03T00:00:00"/>
    <s v="001861/Jan-21"/>
    <d v="2021-01-23T00:00:00"/>
    <x v="0"/>
    <s v="Gujarat"/>
    <s v="Aegis Infoware Private Limited"/>
    <s v="Freight charges"/>
    <s v="Gujarat"/>
    <s v="RBP"/>
    <s v="Wholesale"/>
    <s v="Others"/>
    <n v="1"/>
    <n v="100"/>
    <n v="100"/>
  </r>
  <r>
    <s v="PB20INV3560"/>
    <d v="2021-02-03T00:00:00"/>
    <s v="001861/Jan-21"/>
    <d v="2021-01-23T00:00:00"/>
    <x v="0"/>
    <s v="Gujarat"/>
    <s v="Aegis Infoware Private Limited"/>
    <s v="Kb6600_usb"/>
    <s v="Gujarat"/>
    <s v="RBP"/>
    <s v="Wholesale"/>
    <s v="Posiflex"/>
    <n v="1"/>
    <n v="4698"/>
    <n v="4698"/>
  </r>
  <r>
    <s v="PB20INV3561"/>
    <d v="2021-02-03T00:00:00"/>
    <s v="PO-C/20-21/000446"/>
    <d v="2021-01-04T00:00:00"/>
    <x v="2"/>
    <s v="Mumbai"/>
    <s v="Burger King India Pvt  Ltd.,"/>
    <s v="Cashdrawer_lock"/>
    <s v="Mumbai"/>
    <s v="EndCustomer"/>
    <s v="Retail"/>
    <s v="posiflex spares"/>
    <n v="2"/>
    <n v="525"/>
    <n v="1050"/>
  </r>
  <r>
    <s v="PB20INV3562"/>
    <d v="2021-02-03T00:00:00"/>
    <s v="PO-S/20-21/002162"/>
    <d v="2021-01-29T00:00:00"/>
    <x v="2"/>
    <s v="Mumbai"/>
    <s v="Burger King India Pvt  Ltd.,"/>
    <s v="Gearwheelforfeed_pp7000"/>
    <s v="Mumbai"/>
    <s v="EndCustomer"/>
    <s v="Retail"/>
    <s v="posiflex spares"/>
    <n v="1"/>
    <n v="140"/>
    <n v="140"/>
  </r>
  <r>
    <s v="PB20INV3562"/>
    <d v="2021-02-03T00:00:00"/>
    <s v="PO-S/20-21/002162"/>
    <d v="2021-01-29T00:00:00"/>
    <x v="2"/>
    <s v="Mumbai"/>
    <s v="Burger King India Pvt  Ltd.,"/>
    <s v="Gear wheel_rp80_small"/>
    <s v="Mumbai"/>
    <s v="EndCustomer"/>
    <s v="Retail"/>
    <s v="Rugtek"/>
    <n v="1"/>
    <n v="164"/>
    <n v="164"/>
  </r>
  <r>
    <s v="PB20INV3562"/>
    <d v="2021-02-03T00:00:00"/>
    <s v="PO-S/20-21/002162"/>
    <d v="2021-01-29T00:00:00"/>
    <x v="2"/>
    <s v="Mumbai"/>
    <s v="Burger King India Pvt  Ltd.,"/>
    <s v="Gear wheel_rp80_big"/>
    <s v="Mumbai"/>
    <s v="EndCustomer"/>
    <s v="Retail"/>
    <s v="Rugtek"/>
    <n v="1"/>
    <n v="232"/>
    <n v="232"/>
  </r>
  <r>
    <s v="PB20INV3563"/>
    <d v="2021-02-03T00:00:00"/>
    <s v="HTCPL/159/2020-21"/>
    <d v="2021-02-03T00:00:00"/>
    <x v="0"/>
    <s v="Bangalore"/>
    <s v="Hollasons Trading Company Private Limited"/>
    <s v="Win 10 iot (el)"/>
    <s v="Bangalore"/>
    <s v="RBP"/>
    <s v="Wholesale"/>
    <s v="Posiflex"/>
    <n v="1"/>
    <n v="3500"/>
    <n v="3500"/>
  </r>
  <r>
    <s v="PB20INV3564"/>
    <d v="2021-02-03T00:00:00"/>
    <s v="Email"/>
    <d v="2021-02-03T00:00:00"/>
    <x v="12"/>
    <s v="Bangalore"/>
    <s v="Xitech Solutions"/>
    <s v="Cbl-020-300-c00"/>
    <s v="Bangalore"/>
    <s v="NVAR"/>
    <s v="Wholesale"/>
    <s v="Metrologic"/>
    <n v="4"/>
    <n v="1400"/>
    <n v="5600"/>
  </r>
  <r>
    <s v="PB20INV3564"/>
    <d v="2021-02-03T00:00:00"/>
    <s v="Email"/>
    <d v="2021-02-03T00:00:00"/>
    <x v="12"/>
    <s v="Bangalore"/>
    <s v="Xitech Solutions"/>
    <s v="46-00526-6-i"/>
    <s v="Bangalore"/>
    <s v="NVAR"/>
    <s v="Wholesale"/>
    <s v="Metrologic"/>
    <n v="4"/>
    <n v="1500"/>
    <n v="6000"/>
  </r>
  <r>
    <s v="PB20INV3565"/>
    <d v="2021-02-03T00:00:00"/>
    <s v="SS 190"/>
    <s v="30.01.2021"/>
    <x v="0"/>
    <s v="Delhi"/>
    <s v="Smart Solutions"/>
    <s v="Freight charges"/>
    <s v="Delhi"/>
    <s v="RBP"/>
    <s v="Wholesale"/>
    <s v="Others"/>
    <n v="1"/>
    <n v="236"/>
    <n v="236"/>
  </r>
  <r>
    <s v="PB20INV3565"/>
    <d v="2021-02-03T00:00:00"/>
    <s v="SS 190"/>
    <s v="30.01.2021"/>
    <x v="3"/>
    <s v="Delhi"/>
    <s v="Smart Solutions"/>
    <s v="Rp80buse"/>
    <s v="Delhi"/>
    <s v="RBP"/>
    <s v="Wholesale"/>
    <s v="Rugtek"/>
    <n v="6"/>
    <n v="7875"/>
    <n v="47250"/>
  </r>
  <r>
    <s v="PB20INV3566"/>
    <d v="2021-02-03T00:00:00"/>
    <s v="SS 192"/>
    <d v="2021-02-02T00:00:00"/>
    <x v="0"/>
    <s v="Delhi"/>
    <s v="Smart Solutions"/>
    <s v="Freight charges"/>
    <s v="Delhi"/>
    <s v="RBP"/>
    <s v="Wholesale"/>
    <s v="Others"/>
    <n v="1"/>
    <n v="100"/>
    <n v="100"/>
  </r>
  <r>
    <s v="PB20INV3566"/>
    <d v="2021-02-03T00:00:00"/>
    <s v="SS 192"/>
    <d v="2021-02-02T00:00:00"/>
    <x v="1"/>
    <s v="Delhi"/>
    <s v="Smart Solutions"/>
    <s v="Lan i/f board pp9000"/>
    <s v="Delhi"/>
    <s v="RBP"/>
    <s v="Wholesale"/>
    <s v="posiflex spares"/>
    <n v="15"/>
    <n v="1200"/>
    <n v="18000"/>
  </r>
  <r>
    <s v="PB20INV3567"/>
    <d v="2021-02-03T00:00:00"/>
    <s v="SS 191"/>
    <s v="02.02.2021"/>
    <x v="0"/>
    <s v="Delhi"/>
    <s v="Smart Solutions"/>
    <s v="Freight charges"/>
    <s v="Delhi"/>
    <s v="RBP"/>
    <s v="Wholesale"/>
    <s v="Others"/>
    <n v="1"/>
    <n v="100"/>
    <n v="100"/>
  </r>
  <r>
    <s v="PB20INV3567"/>
    <d v="2021-02-03T00:00:00"/>
    <s v="SS 191"/>
    <s v="02.02.2021"/>
    <x v="0"/>
    <s v="Delhi"/>
    <s v="Smart Solutions"/>
    <s v="Mr-2106u-3"/>
    <s v="Delhi"/>
    <s v="RBP"/>
    <s v="Wholesale"/>
    <s v="Posiflex"/>
    <n v="4"/>
    <n v="2916"/>
    <n v="11664"/>
  </r>
  <r>
    <s v="PB20INV3568"/>
    <d v="2021-02-03T00:00:00"/>
    <n v="7900012036"/>
    <s v="02.02.2021"/>
    <x v="13"/>
    <s v="Delhi"/>
    <s v="Devyani International Limited"/>
    <s v="Lan i/f board pp9000"/>
    <s v="Delhi"/>
    <s v="EndCustomer"/>
    <s v="Retail"/>
    <s v="posiflex spares"/>
    <n v="4"/>
    <n v="0"/>
    <n v="0"/>
  </r>
  <r>
    <s v="PB20INV3568"/>
    <d v="2021-02-03T00:00:00"/>
    <n v="7900012036"/>
    <s v="02.02.2021"/>
    <x v="13"/>
    <s v="Delhi"/>
    <s v="Devyani International Limited"/>
    <s v="Pp8800u-b"/>
    <s v="Delhi"/>
    <s v="EndCustomer"/>
    <s v="Retail"/>
    <s v="Posiflex"/>
    <n v="4"/>
    <n v="11500"/>
    <n v="46000"/>
  </r>
  <r>
    <s v="PB20INV3569"/>
    <d v="2021-02-03T00:00:00"/>
    <n v="7900012039"/>
    <s v="02.02.2021"/>
    <x v="13"/>
    <s v="Delhi"/>
    <s v="Devyani International Limited"/>
    <s v="Lan i/f board pp9000"/>
    <s v="Delhi"/>
    <s v="EndCustomer"/>
    <s v="Retail"/>
    <s v="posiflex spares"/>
    <n v="4"/>
    <n v="0"/>
    <n v="0"/>
  </r>
  <r>
    <s v="PB20INV3569"/>
    <d v="2021-02-03T00:00:00"/>
    <n v="7900012039"/>
    <s v="02.02.2021"/>
    <x v="13"/>
    <s v="Delhi"/>
    <s v="Devyani International Limited"/>
    <s v="Pp8800u-b"/>
    <s v="Delhi"/>
    <s v="EndCustomer"/>
    <s v="Retail"/>
    <s v="Posiflex"/>
    <n v="4"/>
    <n v="11500"/>
    <n v="46000"/>
  </r>
  <r>
    <s v="PD20INV0136"/>
    <d v="2021-02-03T00:00:00"/>
    <s v="POP/000108-20-21"/>
    <d v="2021-01-30T00:00:00"/>
    <x v="14"/>
    <s v="Delhi"/>
    <s v="Rajkamal Barscan Systems ( P ) Limited"/>
    <s v="Stnd-22f00-001-6"/>
    <s v="Delhi"/>
    <s v="NVAR"/>
    <s v="Wholesale"/>
    <s v="Metrologic"/>
    <n v="3"/>
    <n v="1350"/>
    <n v="4050"/>
  </r>
  <r>
    <s v="PD20INV0137"/>
    <d v="2021-02-03T00:00:00"/>
    <n v="9141"/>
    <d v="2021-02-02T00:00:00"/>
    <x v="0"/>
    <s v="Delhi"/>
    <s v="The 3Eee &amp; Company"/>
    <s v="Freight charges"/>
    <s v="Delhi"/>
    <s v="NVAR"/>
    <s v="Wholesale"/>
    <s v="Others"/>
    <n v="1"/>
    <n v="450"/>
    <n v="450"/>
  </r>
  <r>
    <s v="PD20INV0137"/>
    <d v="2021-02-03T00:00:00"/>
    <n v="9141"/>
    <d v="2021-02-02T00:00:00"/>
    <x v="14"/>
    <s v="Delhi"/>
    <s v="The 3Eee &amp; Company"/>
    <s v="1950gsr-2usb-i"/>
    <s v="Delhi"/>
    <s v="NVAR"/>
    <s v="Wholesale"/>
    <s v="Honeywell"/>
    <n v="13"/>
    <n v="7800"/>
    <n v="101400"/>
  </r>
  <r>
    <s v="PM20CN0001"/>
    <d v="2021-02-03T00:00:00"/>
    <n v="21010328"/>
    <d v="2021-01-29T00:00:00"/>
    <x v="0"/>
    <s v="Mumbai"/>
    <s v="Stallion Systems And Solutions Pvt Ltd"/>
    <s v="Freight charges"/>
    <s v="Mumbai"/>
    <s v="NVAR"/>
    <s v="Wholesale"/>
    <s v="Others"/>
    <n v="-1"/>
    <n v="135"/>
    <n v="-135"/>
  </r>
  <r>
    <s v="PM20CN0001"/>
    <d v="2021-02-03T00:00:00"/>
    <n v="21010328"/>
    <d v="2021-01-29T00:00:00"/>
    <x v="15"/>
    <s v="Mumbai"/>
    <s v="Stallion Systems And Solutions Pvt Ltd"/>
    <s v="1472g1d-2usb-5-i"/>
    <s v="Mumbai"/>
    <s v="NVAR"/>
    <s v="Wholesale"/>
    <s v="Honeywell"/>
    <n v="-3"/>
    <n v="9000"/>
    <n v="-27000"/>
  </r>
  <r>
    <s v="PM20INV0026"/>
    <d v="2021-02-03T00:00:00"/>
    <n v="21010328"/>
    <d v="2021-01-29T00:00:00"/>
    <x v="0"/>
    <s v="Mumbai"/>
    <s v="Stallion Systems And Solutions Pvt Ltd"/>
    <s v="Freight charges"/>
    <s v="Mumbai"/>
    <s v="NVAR"/>
    <s v="Wholesale"/>
    <s v="Others"/>
    <n v="1"/>
    <n v="135"/>
    <n v="135"/>
  </r>
  <r>
    <s v="PM20INV0026"/>
    <d v="2021-02-03T00:00:00"/>
    <n v="21010328"/>
    <d v="2021-01-29T00:00:00"/>
    <x v="15"/>
    <s v="Mumbai"/>
    <s v="Stallion Systems And Solutions Pvt Ltd"/>
    <s v="1472g1d-2usb-5-i"/>
    <s v="Mumbai"/>
    <s v="NVAR"/>
    <s v="Wholesale"/>
    <s v="Honeywell"/>
    <n v="3"/>
    <n v="9000"/>
    <n v="27000"/>
  </r>
  <r>
    <s v="PM20INV0027"/>
    <d v="2021-02-03T00:00:00"/>
    <n v="21010328"/>
    <d v="2021-01-29T00:00:00"/>
    <x v="0"/>
    <s v="Mumbai"/>
    <s v="Stallion Systems And Solutions Pvt Ltd"/>
    <s v="Freight charges"/>
    <s v="Mumbai"/>
    <s v="NVAR"/>
    <s v="Wholesale"/>
    <s v="Others"/>
    <n v="1"/>
    <n v="135"/>
    <n v="135"/>
  </r>
  <r>
    <s v="PM20INV0027"/>
    <d v="2021-02-03T00:00:00"/>
    <n v="21010328"/>
    <d v="2021-01-29T00:00:00"/>
    <x v="15"/>
    <s v="Mumbai"/>
    <s v="Stallion Systems And Solutions Pvt Ltd"/>
    <s v="1472g1d-2usb-5-i"/>
    <s v="Mumbai"/>
    <s v="NVAR"/>
    <s v="Wholesale"/>
    <s v="Honeywell"/>
    <n v="3"/>
    <n v="9000"/>
    <n v="27000"/>
  </r>
  <r>
    <s v="PB20INV3570"/>
    <d v="2021-02-04T00:00:00"/>
    <s v="PIT/PO/2021/0070-1"/>
    <s v="04.02.2021"/>
    <x v="7"/>
    <s v="Bangalore"/>
    <s v="Portwell India Technology Private Limited"/>
    <s v="Rf cable_ cad-026b"/>
    <s v="Bangalore"/>
    <s v="EndCustomer"/>
    <s v="Wholesale"/>
    <s v="CASWELL"/>
    <n v="18"/>
    <n v="649"/>
    <n v="11682"/>
  </r>
  <r>
    <s v="PB20INV3571"/>
    <d v="2021-02-04T00:00:00"/>
    <s v="ITPL2021111"/>
    <d v="2021-01-29T00:00:00"/>
    <x v="3"/>
    <s v="Andra Pradesh"/>
    <s v="Itecsys Technologies Pvt Ltd"/>
    <s v="Cd-3200bt"/>
    <s v="Andra Pradesh"/>
    <s v="RBP"/>
    <s v="Wholesale"/>
    <s v="Rugtek"/>
    <n v="2"/>
    <n v="4550"/>
    <n v="9100"/>
  </r>
  <r>
    <s v="PB20INV3572"/>
    <d v="2021-02-04T00:00:00"/>
    <n v="7900012037"/>
    <s v="02.02.2021"/>
    <x v="13"/>
    <s v="Delhi"/>
    <s v="Devyani International Limited"/>
    <s v="Lan i/f board pp9000"/>
    <s v="Delhi"/>
    <s v="EndCustomer"/>
    <s v="Retail"/>
    <s v="posiflex spares"/>
    <n v="2"/>
    <n v="0"/>
    <n v="0"/>
  </r>
  <r>
    <s v="PB20INV3572"/>
    <d v="2021-02-04T00:00:00"/>
    <n v="7900012037"/>
    <s v="02.02.2021"/>
    <x v="13"/>
    <s v="Delhi"/>
    <s v="Devyani International Limited"/>
    <s v="Pp8800u-b"/>
    <s v="Delhi"/>
    <s v="EndCustomer"/>
    <s v="Retail"/>
    <s v="Posiflex"/>
    <n v="2"/>
    <n v="11500"/>
    <n v="23000"/>
  </r>
  <r>
    <s v="PB20INV3573"/>
    <d v="2021-02-04T00:00:00"/>
    <n v="7900012035"/>
    <s v="02.02.2021"/>
    <x v="13"/>
    <s v="Delhi"/>
    <s v="Devyani International Limited"/>
    <s v="Lan i/f board pp9000"/>
    <s v="Delhi"/>
    <s v="EndCustomer"/>
    <s v="Retail"/>
    <s v="posiflex spares"/>
    <n v="2"/>
    <n v="0"/>
    <n v="0"/>
  </r>
  <r>
    <s v="PB20INV3573"/>
    <d v="2021-02-04T00:00:00"/>
    <n v="7900012035"/>
    <s v="02.02.2021"/>
    <x v="13"/>
    <s v="Delhi"/>
    <s v="Devyani International Limited"/>
    <s v="Pp8800u-b"/>
    <s v="Delhi"/>
    <s v="EndCustomer"/>
    <s v="Retail"/>
    <s v="Posiflex"/>
    <n v="2"/>
    <n v="11500"/>
    <n v="23000"/>
  </r>
  <r>
    <s v="PB20INV3574"/>
    <d v="2021-02-04T00:00:00"/>
    <n v="7900012038"/>
    <s v="02.02.2021"/>
    <x v="13"/>
    <s v="Delhi"/>
    <s v="Devyani International Limited"/>
    <s v="Lan i/f board pp9000"/>
    <s v="Delhi"/>
    <s v="EndCustomer"/>
    <s v="Retail"/>
    <s v="posiflex spares"/>
    <n v="2"/>
    <n v="0"/>
    <n v="0"/>
  </r>
  <r>
    <s v="PB20INV3574"/>
    <d v="2021-02-04T00:00:00"/>
    <n v="7900012038"/>
    <s v="02.02.2021"/>
    <x v="13"/>
    <s v="Delhi"/>
    <s v="Devyani International Limited"/>
    <s v="Pp8800u-b"/>
    <s v="Delhi"/>
    <s v="EndCustomer"/>
    <s v="Retail"/>
    <s v="Posiflex"/>
    <n v="2"/>
    <n v="11500"/>
    <n v="23000"/>
  </r>
  <r>
    <s v="PB20INV3575"/>
    <d v="2021-02-04T00:00:00"/>
    <s v="REF: L1202 E dtd 25th Sep 2020"/>
    <d v="2020-01-28T00:00:00"/>
    <x v="4"/>
    <s v="Mumbai"/>
    <s v="Pricewaterhousecoopers Private Limited"/>
    <s v="Stand_cd-3200"/>
    <s v="Mumbai"/>
    <s v="EndCustomer"/>
    <s v="Retail"/>
    <s v="Rugtek"/>
    <n v="9"/>
    <n v="0"/>
    <n v="0"/>
  </r>
  <r>
    <s v="PB20INV3575"/>
    <d v="2021-02-04T00:00:00"/>
    <s v="REF: L1202 E dtd 25th Sep 2020"/>
    <d v="2020-01-28T00:00:00"/>
    <x v="4"/>
    <s v="Mumbai"/>
    <s v="Pricewaterhousecoopers Private Limited"/>
    <s v="Cd-3200u-b"/>
    <s v="Mumbai"/>
    <s v="EndCustomer"/>
    <s v="Retail"/>
    <s v="Rugtek"/>
    <n v="9"/>
    <n v="3500"/>
    <n v="31500"/>
  </r>
  <r>
    <s v="PB20INV3576"/>
    <d v="2021-02-04T00:00:00"/>
    <s v="REF: L1202 E dtd 25th Sep 2020"/>
    <d v="2020-01-28T00:00:00"/>
    <x v="4"/>
    <s v="Mumbai"/>
    <s v="Pricewaterhousecoopers Private Limited"/>
    <s v="Stand_cd-3200"/>
    <s v="Mumbai"/>
    <s v="EndCustomer"/>
    <s v="Retail"/>
    <s v="Rugtek"/>
    <n v="4"/>
    <n v="0"/>
    <n v="0"/>
  </r>
  <r>
    <s v="PB20INV3576"/>
    <d v="2021-02-04T00:00:00"/>
    <s v="REF: L1202 E dtd 25th Sep 2020"/>
    <d v="2020-01-28T00:00:00"/>
    <x v="4"/>
    <s v="Mumbai"/>
    <s v="Pricewaterhousecoopers Private Limited"/>
    <s v="Cd-3200u-b"/>
    <s v="Mumbai"/>
    <s v="EndCustomer"/>
    <s v="Retail"/>
    <s v="Rugtek"/>
    <n v="4"/>
    <n v="3500"/>
    <n v="14000"/>
  </r>
  <r>
    <s v="PB20INV3578"/>
    <d v="2021-02-04T00:00:00"/>
    <s v="SS 191"/>
    <s v="02.02.2021"/>
    <x v="0"/>
    <s v="Delhi"/>
    <s v="Smart Solutions"/>
    <s v="Freight charges"/>
    <s v="Delhi"/>
    <s v="RBP"/>
    <s v="Wholesale"/>
    <s v="Others"/>
    <n v="1"/>
    <n v="2088"/>
    <n v="2088"/>
  </r>
  <r>
    <s v="PB20INV3578"/>
    <d v="2021-02-04T00:00:00"/>
    <s v="SS 191"/>
    <s v="02.02.2021"/>
    <x v="0"/>
    <s v="Delhi"/>
    <s v="Smart Solutions"/>
    <s v="Pp8800u-b"/>
    <s v="Delhi"/>
    <s v="RBP"/>
    <s v="Wholesale"/>
    <s v="Posiflex"/>
    <n v="48"/>
    <n v="8700"/>
    <n v="417600"/>
  </r>
  <r>
    <s v="PB20INV3579"/>
    <d v="2021-02-04T00:00:00"/>
    <s v="Mail Confirmation"/>
    <d v="2021-02-03T00:00:00"/>
    <x v="10"/>
    <s v="Chennai"/>
    <s v="Flash Innovations"/>
    <s v="Service charges"/>
    <s v="Chennai"/>
    <s v="PVAR"/>
    <s v="Wholesale"/>
    <s v="Others"/>
    <n v="1"/>
    <n v="500"/>
    <n v="500"/>
  </r>
  <r>
    <s v="PB20INV3579"/>
    <d v="2021-02-04T00:00:00"/>
    <s v="Mail Confirmation"/>
    <d v="2021-02-03T00:00:00"/>
    <x v="10"/>
    <s v="Chennai"/>
    <s v="Flash Innovations"/>
    <s v="Printer head_rp80"/>
    <s v="Chennai"/>
    <s v="PVAR"/>
    <s v="Wholesale"/>
    <s v="Rugtek spares"/>
    <n v="1"/>
    <n v="1428"/>
    <n v="1428"/>
  </r>
  <r>
    <s v="PB20INV3580"/>
    <d v="2021-02-04T00:00:00"/>
    <s v="DSIIT20210003"/>
    <d v="2021-01-04T00:00:00"/>
    <x v="10"/>
    <s v="Chennai"/>
    <s v="Decathlon Sports India Private Ltd"/>
    <s v="Cashdrawer_lock"/>
    <s v="Chennai"/>
    <s v="EndCustomer"/>
    <s v="Retail"/>
    <s v="posiflex spares"/>
    <n v="1"/>
    <n v="525"/>
    <n v="525"/>
  </r>
  <r>
    <s v="PB20INV3581"/>
    <d v="2021-02-04T00:00:00"/>
    <s v="QSPL/PO/2021/0530-2"/>
    <d v="2021-02-03T00:00:00"/>
    <x v="7"/>
    <s v="Bangalore"/>
    <s v="Quinta Systems Pvt. Ltd"/>
    <s v="50129589-001"/>
    <s v="Bangalore"/>
    <s v="EndCustomer"/>
    <s v="Wholesale"/>
    <s v="Intermec"/>
    <n v="27"/>
    <n v="1652.32"/>
    <n v="44612.639999999999"/>
  </r>
  <r>
    <s v="PB20INV3581"/>
    <d v="2021-02-04T00:00:00"/>
    <s v="QSPL/PO/2021/0530-2"/>
    <d v="2021-02-03T00:00:00"/>
    <x v="7"/>
    <s v="Bangalore"/>
    <s v="Quinta Systems Pvt. Ltd"/>
    <s v="Eda50-qbc-0"/>
    <s v="Bangalore"/>
    <s v="EndCustomer"/>
    <s v="Wholesale"/>
    <s v="Metrologic"/>
    <n v="7"/>
    <n v="6418.09"/>
    <n v="44926.63"/>
  </r>
  <r>
    <s v="PB20INV3581"/>
    <d v="2021-02-04T00:00:00"/>
    <s v="QSPL/PO/2021/0530-2"/>
    <d v="2021-02-03T00:00:00"/>
    <x v="7"/>
    <s v="Bangalore"/>
    <s v="Quinta Systems Pvt. Ltd"/>
    <s v="Eda51-1-b623sogrk"/>
    <s v="Bangalore"/>
    <s v="EndCustomer"/>
    <s v="Wholesale"/>
    <s v="Metrologic"/>
    <n v="27"/>
    <n v="21915"/>
    <n v="591705"/>
  </r>
  <r>
    <s v="PB20INV3582"/>
    <d v="2021-02-04T00:00:00"/>
    <s v="REF: L1202 E dtd 25th Sep 2020"/>
    <d v="2020-01-28T00:00:00"/>
    <x v="4"/>
    <s v="Mumbai"/>
    <s v="Pricewaterhousecoopers Private Limited"/>
    <s v="Stand_cd-3200"/>
    <s v="Mumbai"/>
    <s v="EndCustomer"/>
    <s v="Retail"/>
    <s v="Rugtek"/>
    <n v="18"/>
    <n v="0"/>
    <n v="0"/>
  </r>
  <r>
    <s v="PB20INV3582"/>
    <d v="2021-02-04T00:00:00"/>
    <s v="REF: L1202 E dtd 25th Sep 2020"/>
    <d v="2020-01-28T00:00:00"/>
    <x v="4"/>
    <s v="Mumbai"/>
    <s v="Pricewaterhousecoopers Private Limited"/>
    <s v="Cd-3200u-b"/>
    <s v="Mumbai"/>
    <s v="EndCustomer"/>
    <s v="Retail"/>
    <s v="Rugtek"/>
    <n v="18"/>
    <n v="3500"/>
    <n v="63000"/>
  </r>
  <r>
    <s v="PB20INV3583"/>
    <d v="2021-02-04T00:00:00"/>
    <n v="8400022563"/>
    <d v="2021-01-21T00:00:00"/>
    <x v="2"/>
    <s v="Mumbai"/>
    <s v="Trent Hypermarket Private Limited"/>
    <s v="Cashdrawercable"/>
    <s v="Mumbai"/>
    <s v="EndCustomer"/>
    <s v="Retail"/>
    <s v="posiflex spares"/>
    <n v="1"/>
    <n v="150"/>
    <n v="150"/>
  </r>
  <r>
    <s v="PB20INV3583"/>
    <d v="2021-02-04T00:00:00"/>
    <n v="8400022563"/>
    <d v="2021-01-21T00:00:00"/>
    <x v="2"/>
    <s v="Mumbai"/>
    <s v="Trent Hypermarket Private Limited"/>
    <s v="Dk-2100_kb6600_key top-hor"/>
    <s v="Mumbai"/>
    <s v="EndCustomer"/>
    <s v="Retail"/>
    <s v="posiflex spares"/>
    <n v="1"/>
    <n v="196"/>
    <n v="196"/>
  </r>
  <r>
    <s v="PB20INV3584"/>
    <d v="2021-02-04T00:00:00"/>
    <s v=" SC30012021CHN"/>
    <d v="2021-01-30T00:00:00"/>
    <x v="0"/>
    <s v="Chennai"/>
    <s v="Supreme Computers India (P) Ltd"/>
    <s v="Win 10 iot (el)"/>
    <s v="Chennai"/>
    <s v="RBP"/>
    <s v="Wholesale"/>
    <s v="Posiflex"/>
    <n v="2"/>
    <n v="3500"/>
    <n v="7000"/>
  </r>
  <r>
    <s v="PB20INV3585"/>
    <d v="2021-02-04T00:00:00"/>
    <s v="SC04022021CBE"/>
    <d v="2021-02-04T00:00:00"/>
    <x v="0"/>
    <s v="Chennai"/>
    <s v="Supreme Computers India (P) Ltd"/>
    <s v="2d scanner module kit_hs241xw-3a"/>
    <s v="Chennai"/>
    <s v="RBP"/>
    <s v="Wholesale"/>
    <s v="posiflex spares"/>
    <n v="1"/>
    <n v="0"/>
    <n v="0"/>
  </r>
  <r>
    <s v="PB20INV3585"/>
    <d v="2021-02-04T00:00:00"/>
    <s v="SC04022021CBE"/>
    <d v="2021-02-04T00:00:00"/>
    <x v="0"/>
    <s v="Chennai"/>
    <s v="Supreme Computers India (P) Ltd"/>
    <s v="Ddr3_ram_sodimm"/>
    <s v="Chennai"/>
    <s v="RBP"/>
    <s v="Wholesale"/>
    <s v="posiflex spares"/>
    <n v="1"/>
    <n v="0"/>
    <n v="0"/>
  </r>
  <r>
    <s v="PB20INV3585"/>
    <d v="2021-02-04T00:00:00"/>
    <s v="SC04022021CBE"/>
    <d v="2021-02-04T00:00:00"/>
    <x v="0"/>
    <s v="Chennai"/>
    <s v="Supreme Computers India (P) Ltd"/>
    <s v="Ssd_128gb"/>
    <s v="Chennai"/>
    <s v="RBP"/>
    <s v="Wholesale"/>
    <s v="posiflex spares"/>
    <n v="1"/>
    <n v="0"/>
    <n v="0"/>
  </r>
  <r>
    <s v="PB20INV3585"/>
    <d v="2021-02-04T00:00:00"/>
    <s v="SC04022021CBE"/>
    <d v="2021-02-04T00:00:00"/>
    <x v="0"/>
    <s v="Chennai"/>
    <s v="Supreme Computers India (P) Ltd"/>
    <s v="Win 10 iot (el)"/>
    <s v="Chennai"/>
    <s v="RBP"/>
    <s v="Wholesale"/>
    <s v="Posiflex"/>
    <n v="1"/>
    <n v="0"/>
    <n v="0"/>
  </r>
  <r>
    <s v="PB20INV3585"/>
    <d v="2021-02-04T00:00:00"/>
    <s v="SC04022021CBE"/>
    <d v="2021-02-04T00:00:00"/>
    <x v="0"/>
    <s v="Chennai"/>
    <s v="Supreme Computers India (P) Ltd"/>
    <s v="Freight charges"/>
    <s v="Chennai"/>
    <s v="RBP"/>
    <s v="Wholesale"/>
    <s v="Others"/>
    <n v="1"/>
    <n v="150"/>
    <n v="150"/>
  </r>
  <r>
    <s v="PB20INV3585"/>
    <d v="2021-02-04T00:00:00"/>
    <s v="SC04022021CBE"/>
    <d v="2021-02-04T00:00:00"/>
    <x v="0"/>
    <s v="Chennai"/>
    <s v="Supreme Computers India (P) Ltd"/>
    <s v="Warranty_charges"/>
    <s v="Chennai"/>
    <s v="RBP"/>
    <s v="Wholesale"/>
    <s v="Others"/>
    <n v="1"/>
    <n v="1500"/>
    <n v="1500"/>
  </r>
  <r>
    <s v="PB20INV3585"/>
    <d v="2021-02-04T00:00:00"/>
    <s v="SC04022021CBE"/>
    <d v="2021-02-04T00:00:00"/>
    <x v="0"/>
    <s v="Chennai"/>
    <s v="Supreme Computers India (P) Ltd"/>
    <s v="Hs-2414w-3a"/>
    <s v="Chennai"/>
    <s v="RBP"/>
    <s v="Wholesale"/>
    <s v="Posiflex"/>
    <n v="1"/>
    <n v="58300"/>
    <n v="58300"/>
  </r>
  <r>
    <s v="PB20INV3586"/>
    <d v="2021-02-04T00:00:00"/>
    <s v="Mail"/>
    <d v="2021-01-07T00:00:00"/>
    <x v="2"/>
    <s v="Mumbai"/>
    <s v="Tata Starbucks Ltd"/>
    <s v="Service charges"/>
    <s v="Mumbai"/>
    <s v="EndCustomer"/>
    <s v="Retail"/>
    <s v="Others"/>
    <n v="1"/>
    <n v="200"/>
    <n v="200"/>
  </r>
  <r>
    <s v="PB20INV3586"/>
    <d v="2021-02-04T00:00:00"/>
    <s v="Mail"/>
    <d v="2021-01-07T00:00:00"/>
    <x v="2"/>
    <s v="Mumbai"/>
    <s v="Tata Starbucks Ltd"/>
    <s v="Cashdrawer_ycable"/>
    <s v="Mumbai"/>
    <s v="EndCustomer"/>
    <s v="Retail"/>
    <s v="posiflex spares"/>
    <n v="1"/>
    <n v="750"/>
    <n v="750"/>
  </r>
  <r>
    <s v="PB20INV3587"/>
    <d v="2021-02-04T00:00:00"/>
    <s v="SC04022021CHN04"/>
    <d v="2021-02-04T00:00:00"/>
    <x v="0"/>
    <s v="Chennai"/>
    <s v="Supreme Computers India (P) Ltd"/>
    <s v="Freight charges"/>
    <s v="Chennai"/>
    <s v="RBP"/>
    <s v="Wholesale"/>
    <s v="Others"/>
    <n v="1"/>
    <n v="100"/>
    <n v="100"/>
  </r>
  <r>
    <s v="PB20INV3587"/>
    <d v="2021-02-04T00:00:00"/>
    <s v="SC04022021CHN04"/>
    <d v="2021-02-04T00:00:00"/>
    <x v="0"/>
    <s v="Chennai"/>
    <s v="Supreme Computers India (P) Ltd"/>
    <s v="Win 10 iot (el)"/>
    <s v="Chennai"/>
    <s v="RBP"/>
    <s v="Wholesale"/>
    <s v="Posiflex"/>
    <n v="5"/>
    <n v="3500"/>
    <n v="17500"/>
  </r>
  <r>
    <s v="PB20INV3588"/>
    <d v="2021-02-04T00:00:00"/>
    <s v="ITPL2021112"/>
    <d v="2021-02-04T00:00:00"/>
    <x v="0"/>
    <s v="Hyderabad"/>
    <s v="Itecsys Technologies Pvt Ltd"/>
    <s v="Ssd_128gb"/>
    <s v="Hyderabad"/>
    <s v="RBP"/>
    <s v="Wholesale"/>
    <s v="posiflex spares"/>
    <n v="2"/>
    <n v="0"/>
    <n v="0"/>
  </r>
  <r>
    <s v="PB20INV3588"/>
    <d v="2021-02-04T00:00:00"/>
    <s v="ITPL2021112"/>
    <d v="2021-02-04T00:00:00"/>
    <x v="0"/>
    <s v="Hyderabad"/>
    <s v="Itecsys Technologies Pvt Ltd"/>
    <s v="Freight charges"/>
    <s v="Hyderabad"/>
    <s v="RBP"/>
    <s v="Wholesale"/>
    <s v="Others"/>
    <n v="1"/>
    <n v="293"/>
    <n v="293"/>
  </r>
  <r>
    <s v="PB20INV3588"/>
    <d v="2021-02-04T00:00:00"/>
    <s v="ITPL2021112"/>
    <d v="2021-02-04T00:00:00"/>
    <x v="0"/>
    <s v="Hyderabad"/>
    <s v="Itecsys Technologies Pvt Ltd"/>
    <s v="Win 10 iot (vl)"/>
    <s v="Hyderabad"/>
    <s v="RBP"/>
    <s v="Wholesale"/>
    <s v="Posiflex"/>
    <n v="2"/>
    <n v="5250"/>
    <n v="10500"/>
  </r>
  <r>
    <s v="PB20INV3588"/>
    <d v="2021-02-04T00:00:00"/>
    <s v="ITPL2021112"/>
    <d v="2021-02-04T00:00:00"/>
    <x v="0"/>
    <s v="Hyderabad"/>
    <s v="Itecsys Technologies Pvt Ltd"/>
    <s v="Xt-4015"/>
    <s v="Hyderabad"/>
    <s v="RBP"/>
    <s v="Wholesale"/>
    <s v="Posiflex"/>
    <n v="2"/>
    <n v="53500"/>
    <n v="107000"/>
  </r>
  <r>
    <s v="PD20INV0138"/>
    <d v="2021-02-04T00:00:00"/>
    <s v="Dtlpl /411/20"/>
    <s v="05.02.21"/>
    <x v="0"/>
    <s v="Delhi"/>
    <s v="Dash Technologies &amp; Labels Pvt Ltd"/>
    <s v="Freight charges"/>
    <s v="Delhi"/>
    <s v="NVAR"/>
    <s v="Wholesale"/>
    <s v="Others"/>
    <n v="1"/>
    <n v="500"/>
    <n v="500"/>
  </r>
  <r>
    <s v="PM20INV0028"/>
    <d v="2021-02-04T00:00:00"/>
    <s v="Mail"/>
    <s v="29th Jan-2021"/>
    <x v="2"/>
    <s v="Mumbai"/>
    <s v="Tata Starbucks Ltd"/>
    <s v="Service charges"/>
    <s v="Mumbai"/>
    <s v="EndCustomer"/>
    <s v="Retail"/>
    <s v="Others"/>
    <n v="1"/>
    <n v="200"/>
    <n v="200"/>
  </r>
  <r>
    <s v="PM20INV0028"/>
    <d v="2021-02-04T00:00:00"/>
    <s v="Mail"/>
    <s v="29th Jan-2021"/>
    <x v="2"/>
    <s v="Mumbai"/>
    <s v="Tata Starbucks Ltd"/>
    <s v="Cashdrawer_ycable"/>
    <s v="Mumbai"/>
    <s v="EndCustomer"/>
    <s v="Retail"/>
    <s v="posiflex spares"/>
    <n v="1"/>
    <n v="750"/>
    <n v="750"/>
  </r>
  <r>
    <s v="PD20INV0138"/>
    <d v="2021-02-04T00:00:00"/>
    <s v="Dtlpl /411/20"/>
    <d v="2021-02-02T00:00:00"/>
    <x v="14"/>
    <s v="Delhi"/>
    <s v="Dash Technologies &amp; Labels Pvt Ltd"/>
    <s v="46-00526-6-I"/>
    <s v="Delhi"/>
    <s v="NVAR"/>
    <s v="Wholesale"/>
    <s v="Metrologic Spares"/>
    <n v="22"/>
    <n v="1350"/>
    <n v="29700"/>
  </r>
  <r>
    <s v="PD20INV0138"/>
    <d v="2021-02-04T00:00:00"/>
    <s v="Dtlpl /411/20"/>
    <d v="2021-02-02T00:00:00"/>
    <x v="14"/>
    <s v="Delhi"/>
    <s v="Dash Technologies &amp; Labels Pvt Ltd"/>
    <s v="STND-22F00-001-6"/>
    <s v="Delhi"/>
    <s v="NVAR"/>
    <s v="Wholesale"/>
    <s v="Metrologic Spares"/>
    <n v="19"/>
    <n v="1400"/>
    <n v="26600"/>
  </r>
  <r>
    <s v="PB20INV3577"/>
    <d v="2021-02-04T00:00:00"/>
    <s v="Dtlpl /411/20"/>
    <d v="2021-02-02T00:00:00"/>
    <x v="14"/>
    <s v="Delhi"/>
    <s v="Dash Technologies &amp; Labels Pvt Ltd"/>
    <s v="STND-22F00-001-6"/>
    <s v="Delhi"/>
    <s v="NVAR"/>
    <s v="Wholesale"/>
    <s v="Metrologic Spares"/>
    <n v="56"/>
    <n v="1400"/>
    <n v="78400"/>
  </r>
  <r>
    <s v="PB20INV3577"/>
    <d v="2021-02-04T00:00:00"/>
    <s v="Dtlpl /411/20"/>
    <d v="2021-02-02T00:00:00"/>
    <x v="14"/>
    <s v="Delhi"/>
    <s v="Dash Technologies &amp; Labels Pvt Ltd"/>
    <s v="46-00526-6-I"/>
    <s v="Delhi"/>
    <s v="NVAR"/>
    <s v="Wholesale"/>
    <s v="Metrologic Spares"/>
    <n v="53"/>
    <n v="1350"/>
    <n v="71550"/>
  </r>
  <r>
    <s v="PB20INV3589"/>
    <d v="2021-02-05T00:00:00"/>
    <n v="202107"/>
    <d v="2021-02-04T00:00:00"/>
    <x v="0"/>
    <s v="Pune"/>
    <s v="Equinox India Enterprises"/>
    <s v="Freight charges"/>
    <s v="Pune"/>
    <s v="PVAR+"/>
    <s v="Wholesale"/>
    <s v="Others"/>
    <n v="1"/>
    <n v="100"/>
    <n v="100"/>
  </r>
  <r>
    <s v="PB20INV3589"/>
    <d v="2021-02-05T00:00:00"/>
    <n v="202107"/>
    <d v="2021-02-04T00:00:00"/>
    <x v="0"/>
    <s v="Pune"/>
    <s v="Equinox India Enterprises"/>
    <s v="Wb-5000"/>
    <s v="Pune"/>
    <s v="PVAR+"/>
    <s v="Wholesale"/>
    <s v="posiflex spares"/>
    <n v="4"/>
    <n v="1495"/>
    <n v="5980"/>
  </r>
  <r>
    <s v="PB20INV3590"/>
    <d v="2021-02-05T00:00:00"/>
    <s v="Mail"/>
    <s v="3rd Feb-2021"/>
    <x v="2"/>
    <s v="Mumbai"/>
    <s v="Tata Starbucks Ltd"/>
    <s v="Mbkit_pp8800"/>
    <s v="Mumbai"/>
    <s v="EndCustomer"/>
    <s v="Retail"/>
    <s v="posiflex spares"/>
    <n v="1"/>
    <n v="7700"/>
    <n v="7700"/>
  </r>
  <r>
    <s v="PB20INV3591"/>
    <d v="2021-02-05T00:00:00"/>
    <s v="PO-S/20-21/001945"/>
    <d v="2021-01-14T00:00:00"/>
    <x v="2"/>
    <s v="Mumbai"/>
    <s v="Burger King India Pvt  Ltd.,"/>
    <s v="Auto cutter_pp8800"/>
    <s v="Mumbai"/>
    <s v="EndCustomer"/>
    <s v="Retail"/>
    <s v="posiflex spares"/>
    <n v="1"/>
    <n v="4480"/>
    <n v="4480"/>
  </r>
  <r>
    <s v="PB20INV3592"/>
    <d v="2021-02-05T00:00:00"/>
    <s v="Mail Confirmation"/>
    <d v="2021-02-02T00:00:00"/>
    <x v="10"/>
    <s v="Chennai"/>
    <s v="Barcode Technologies_Blr"/>
    <s v="Service charges"/>
    <s v="Chennai"/>
    <s v="PVAR+"/>
    <s v="Wholesale"/>
    <s v="Others"/>
    <n v="1"/>
    <n v="500"/>
    <n v="500"/>
  </r>
  <r>
    <s v="PB20INV3593"/>
    <d v="2021-02-05T00:00:00"/>
    <s v="PO/000170/0121"/>
    <d v="2021-01-13T00:00:00"/>
    <x v="2"/>
    <s v="Mumbai"/>
    <s v="Hardcastle Restaurants Pvt. Ltd"/>
    <s v="Cmos battery"/>
    <s v="Mumbai"/>
    <s v="EndCustomer"/>
    <s v="Retail"/>
    <s v="Others"/>
    <n v="1"/>
    <n v="100"/>
    <n v="100"/>
  </r>
  <r>
    <s v="PB20INV3593"/>
    <d v="2021-02-05T00:00:00"/>
    <s v="PO/000170/0121"/>
    <d v="2021-01-13T00:00:00"/>
    <x v="2"/>
    <s v="Mumbai"/>
    <s v="Hardcastle Restaurants Pvt. Ltd"/>
    <s v="Blower fan _ xt-4015"/>
    <s v="Mumbai"/>
    <s v="EndCustomer"/>
    <s v="Retail"/>
    <s v="posiflex spares"/>
    <n v="1"/>
    <n v="847"/>
    <n v="847"/>
  </r>
  <r>
    <s v="PB20INV3594"/>
    <d v="2021-02-05T00:00:00"/>
    <s v="PO/000274/0121"/>
    <d v="2021-01-18T00:00:00"/>
    <x v="2"/>
    <s v="Mumbai"/>
    <s v="Hardcastle Restaurants Pvt. Ltd"/>
    <s v="Control mechanism_cr4000"/>
    <s v="Mumbai"/>
    <s v="EndCustomer"/>
    <s v="Retail"/>
    <s v="posiflex spares"/>
    <n v="1"/>
    <n v="1855"/>
    <n v="1855"/>
  </r>
  <r>
    <s v="PB20INV3595"/>
    <d v="2021-02-05T00:00:00"/>
    <s v="PO/000274/0121"/>
    <d v="2021-01-18T00:00:00"/>
    <x v="2"/>
    <s v="Mumbai"/>
    <s v="Hardcastle Restaurants Pvt. Ltd"/>
    <s v="Control board_bb-3000"/>
    <s v="Mumbai"/>
    <s v="EndCustomer"/>
    <s v="Retail"/>
    <s v="posiflex spares"/>
    <n v="2"/>
    <n v="2250"/>
    <n v="4500"/>
  </r>
  <r>
    <s v="PB20INV3596"/>
    <d v="2021-02-05T00:00:00"/>
    <n v="202108"/>
    <d v="2021-02-05T00:00:00"/>
    <x v="0"/>
    <s v="Pune"/>
    <s v="Equinox India Enterprises"/>
    <s v="Freight charges"/>
    <s v="Pune"/>
    <s v="PVAR+"/>
    <s v="Wholesale"/>
    <s v="Others"/>
    <n v="1"/>
    <n v="100"/>
    <n v="100"/>
  </r>
  <r>
    <s v="PB20INV3596"/>
    <d v="2021-02-05T00:00:00"/>
    <n v="202108"/>
    <d v="2021-02-05T00:00:00"/>
    <x v="0"/>
    <s v="Pune"/>
    <s v="Equinox India Enterprises"/>
    <s v="Tm-3315-b"/>
    <s v="Pune"/>
    <s v="PVAR+"/>
    <s v="Wholesale"/>
    <s v="Posiflex"/>
    <n v="1"/>
    <n v="19500"/>
    <n v="19500"/>
  </r>
  <r>
    <s v="PB20INV3597"/>
    <d v="2021-02-05T00:00:00"/>
    <s v="PO/000274/0121"/>
    <d v="2021-01-18T00:00:00"/>
    <x v="2"/>
    <s v="Mumbai"/>
    <s v="Hardcastle Restaurants Pvt. Ltd"/>
    <s v="Bb-3000 bumpbar"/>
    <s v="Mumbai"/>
    <s v="EndCustomer"/>
    <s v="Retail"/>
    <s v="Posiflex"/>
    <n v="1"/>
    <n v="7500"/>
    <n v="7500"/>
  </r>
  <r>
    <s v="PB20INV3598"/>
    <d v="2021-02-05T00:00:00"/>
    <s v="PO-00795"/>
    <d v="2021-02-04T00:00:00"/>
    <x v="0"/>
    <s v="Chennai"/>
    <s v="Prime Barcode Solutions"/>
    <s v="Freight charges"/>
    <s v="Chennai"/>
    <s v="PVAR+"/>
    <s v="Wholesale"/>
    <s v="Others"/>
    <n v="1"/>
    <n v="100"/>
    <n v="100"/>
  </r>
  <r>
    <s v="PB20INV3598"/>
    <d v="2021-02-05T00:00:00"/>
    <s v="PO-00795"/>
    <d v="2021-02-04T00:00:00"/>
    <x v="10"/>
    <s v="Chennai"/>
    <s v="Prime Barcode Solutions"/>
    <s v="Lan i/f board pp9000"/>
    <s v="Chennai"/>
    <s v="PVAR+"/>
    <s v="Wholesale"/>
    <s v="posiflex spares"/>
    <n v="10"/>
    <n v="1350"/>
    <n v="13500"/>
  </r>
  <r>
    <s v="PB20INV3598"/>
    <d v="2021-02-05T00:00:00"/>
    <s v="PO-00795"/>
    <d v="2021-02-04T00:00:00"/>
    <x v="10"/>
    <s v="Chennai"/>
    <s v="Prime Barcode Solutions"/>
    <s v="Powersupply_60w"/>
    <s v="Chennai"/>
    <s v="PVAR+"/>
    <s v="Wholesale"/>
    <s v="posiflex spares"/>
    <n v="5"/>
    <n v="1547"/>
    <n v="7735"/>
  </r>
  <r>
    <s v="PB20INV3598"/>
    <d v="2021-02-05T00:00:00"/>
    <s v="PO-00795"/>
    <d v="2021-02-04T00:00:00"/>
    <x v="10"/>
    <s v="Chennai"/>
    <s v="Prime Barcode Solutions"/>
    <s v="Wifi i/f board pp9000"/>
    <s v="Chennai"/>
    <s v="PVAR+"/>
    <s v="Wholesale"/>
    <s v="posiflex spares"/>
    <n v="2"/>
    <n v="3300"/>
    <n v="6600"/>
  </r>
  <r>
    <s v="PB20INV3599"/>
    <d v="2021-02-05T00:00:00"/>
    <s v="SS 194"/>
    <d v="2021-02-04T00:00:00"/>
    <x v="0"/>
    <s v="Delhi"/>
    <s v="Smart Solutions"/>
    <s v="Freight charges"/>
    <s v="Delhi"/>
    <s v="RBP"/>
    <s v="Wholesale"/>
    <s v="Others"/>
    <n v="1"/>
    <n v="100"/>
    <n v="100"/>
  </r>
  <r>
    <s v="PB20INV3599"/>
    <d v="2021-02-05T00:00:00"/>
    <s v="SS 194"/>
    <d v="2021-02-04T00:00:00"/>
    <x v="1"/>
    <s v="Delhi"/>
    <s v="Smart Solutions"/>
    <s v="Lan i/f board pp9000"/>
    <s v="Delhi"/>
    <s v="RBP"/>
    <s v="Wholesale"/>
    <s v="posiflex spares"/>
    <n v="6"/>
    <n v="1200"/>
    <n v="7200"/>
  </r>
  <r>
    <s v="PB20INV3600"/>
    <d v="2021-02-05T00:00:00"/>
    <s v="Ocs/20-21/154"/>
    <d v="2021-02-04T00:00:00"/>
    <x v="0"/>
    <s v="Kolkata"/>
    <s v="Odyssey Computer Services P Ltd"/>
    <s v="Freight charges"/>
    <s v="Kolkata"/>
    <s v="RBP"/>
    <s v="Wholesale"/>
    <s v="Others"/>
    <n v="1"/>
    <n v="105"/>
    <n v="105"/>
  </r>
  <r>
    <s v="PB20INV3600"/>
    <d v="2021-02-05T00:00:00"/>
    <s v="Ocs/20-21/154"/>
    <d v="2021-02-04T00:00:00"/>
    <x v="0"/>
    <s v="Kolkata"/>
    <s v="Odyssey Computer Services P Ltd"/>
    <s v="Wifi i/f board pp9000"/>
    <s v="Kolkata"/>
    <s v="RBP"/>
    <s v="Wholesale"/>
    <s v="posiflex spares"/>
    <n v="5"/>
    <n v="3000"/>
    <n v="15000"/>
  </r>
  <r>
    <s v="PB20INV3601"/>
    <d v="2021-02-05T00:00:00"/>
    <s v="Email"/>
    <d v="2021-02-05T00:00:00"/>
    <x v="0"/>
    <s v="Bangalore"/>
    <s v="Micro Comp Inc"/>
    <s v="Freight charges"/>
    <s v="Bangalore"/>
    <s v="NVAR"/>
    <s v="Wholesale"/>
    <s v="Others"/>
    <n v="1"/>
    <n v="200"/>
    <n v="200"/>
  </r>
  <r>
    <s v="PB20INV3601"/>
    <d v="2021-02-05T00:00:00"/>
    <s v="Email"/>
    <d v="2021-02-05T00:00:00"/>
    <x v="16"/>
    <s v="Bangalore"/>
    <s v="Micro Comp Inc"/>
    <s v="1950gsr-2usb-i"/>
    <s v="Bangalore"/>
    <s v="NVAR"/>
    <s v="Wholesale"/>
    <s v="Honeywell"/>
    <n v="10"/>
    <n v="7780"/>
    <n v="77800"/>
  </r>
  <r>
    <s v="PB20INV3602"/>
    <d v="2021-02-05T00:00:00"/>
    <s v="Ocs/2021/4/2"/>
    <d v="2021-02-04T00:00:00"/>
    <x v="0"/>
    <s v="Kolkata"/>
    <s v="Odyssey Computer Services P Ltd"/>
    <s v="Freight charges"/>
    <s v="Kolkata"/>
    <s v="RBP"/>
    <s v="Wholesale"/>
    <s v="Others"/>
    <n v="1"/>
    <n v="255"/>
    <n v="255"/>
  </r>
  <r>
    <s v="PB20INV3602"/>
    <d v="2021-02-05T00:00:00"/>
    <s v="Ocs/2021/4/2"/>
    <d v="2021-02-04T00:00:00"/>
    <x v="0"/>
    <s v="Kolkata"/>
    <s v="Odyssey Computer Services P Ltd"/>
    <s v="Long pole_pd-350 series"/>
    <s v="Kolkata"/>
    <s v="RBP"/>
    <s v="Wholesale"/>
    <s v="posiflex spares"/>
    <n v="8"/>
    <n v="500"/>
    <n v="4000"/>
  </r>
  <r>
    <s v="PB20INV3602"/>
    <d v="2021-02-05T00:00:00"/>
    <s v="Ocs/2021/4/2"/>
    <d v="2021-02-04T00:00:00"/>
    <x v="0"/>
    <s v="Kolkata"/>
    <s v="Odyssey Computer Services P Ltd"/>
    <s v="Pd-350ue-b"/>
    <s v="Kolkata"/>
    <s v="RBP"/>
    <s v="Wholesale"/>
    <s v="Posiflex"/>
    <n v="10"/>
    <n v="3250"/>
    <n v="32500"/>
  </r>
  <r>
    <s v="PB20INV3603"/>
    <d v="2021-02-05T00:00:00"/>
    <s v="Ocs/20-21/152"/>
    <d v="2021-02-01T00:00:00"/>
    <x v="0"/>
    <s v="Kolkata"/>
    <s v="Odyssey Computer Services P Ltd"/>
    <s v="Freight charges"/>
    <s v="Kolkata"/>
    <s v="RBP"/>
    <s v="Wholesale"/>
    <s v="Others"/>
    <n v="1"/>
    <n v="228"/>
    <n v="228"/>
  </r>
  <r>
    <s v="PB20INV3603"/>
    <d v="2021-02-05T00:00:00"/>
    <s v="Ocs/20-21/152"/>
    <d v="2021-02-01T00:00:00"/>
    <x v="0"/>
    <s v="Kolkata"/>
    <s v="Odyssey Computer Services P Ltd"/>
    <s v="Pd-350ue-b"/>
    <s v="Kolkata"/>
    <s v="RBP"/>
    <s v="Wholesale"/>
    <s v="Posiflex"/>
    <n v="10"/>
    <n v="3250"/>
    <n v="32500"/>
  </r>
  <r>
    <s v="PB20INV3604"/>
    <d v="2021-02-05T00:00:00"/>
    <s v="OCS/2021/4/2"/>
    <d v="2021-02-04T00:00:00"/>
    <x v="0"/>
    <s v="Kolkata"/>
    <s v="Odyssey Computer Services P Ltd"/>
    <s v="Freight charges"/>
    <s v="Kolkata"/>
    <s v="RBP"/>
    <s v="Wholesale"/>
    <s v="Others"/>
    <n v="1"/>
    <n v="447"/>
    <n v="447"/>
  </r>
  <r>
    <s v="PB20INV3604"/>
    <d v="2021-02-05T00:00:00"/>
    <s v="OCS/2021/4/2"/>
    <d v="2021-02-04T00:00:00"/>
    <x v="3"/>
    <s v="Kolkata"/>
    <s v="Odyssey Computer Services P Ltd"/>
    <s v="Rp80use"/>
    <s v="Kolkata"/>
    <s v="RBP"/>
    <s v="Wholesale"/>
    <s v="Rugtek"/>
    <n v="8"/>
    <n v="7975"/>
    <n v="63800"/>
  </r>
  <r>
    <s v="PB20INV3605"/>
    <d v="2021-02-05T00:00:00"/>
    <s v="OCS/2021/4/2"/>
    <d v="2021-02-04T00:00:00"/>
    <x v="0"/>
    <s v="Kolkata"/>
    <s v="Odyssey Computer Services P Ltd"/>
    <s v="Freight charges"/>
    <s v="Kolkata"/>
    <s v="RBP"/>
    <s v="Wholesale"/>
    <s v="Others"/>
    <n v="1"/>
    <n v="1595"/>
    <n v="1595"/>
  </r>
  <r>
    <s v="PB20INV3605"/>
    <d v="2021-02-05T00:00:00"/>
    <s v="OCS/2021/4/2"/>
    <d v="2021-02-04T00:00:00"/>
    <x v="3"/>
    <s v="Kolkata"/>
    <s v="Odyssey Computer Services P Ltd"/>
    <s v="Rp80use"/>
    <s v="Kolkata"/>
    <s v="RBP"/>
    <s v="Wholesale"/>
    <s v="Rugtek"/>
    <n v="4"/>
    <n v="7975"/>
    <n v="31900"/>
  </r>
  <r>
    <s v="PB20INV3606"/>
    <d v="2021-02-05T00:00:00"/>
    <s v="072/20-21"/>
    <d v="2021-01-28T00:00:00"/>
    <x v="12"/>
    <s v="Bangalore"/>
    <s v="Msp Retail Pvt Ltd,"/>
    <s v="1250g-2usb-i"/>
    <s v="Bangalore"/>
    <s v="EndCustomer"/>
    <s v="Retail"/>
    <s v="Metrologic"/>
    <n v="4"/>
    <n v="0"/>
    <n v="0"/>
  </r>
  <r>
    <s v="PB20INV3606"/>
    <d v="2021-02-05T00:00:00"/>
    <s v="072/20-21"/>
    <d v="2021-01-28T00:00:00"/>
    <x v="17"/>
    <s v="Bangalore"/>
    <s v="Msp Retail Pvt Ltd,"/>
    <s v="Cr-410b(1001)"/>
    <s v="Bangalore"/>
    <s v="EndCustomer"/>
    <s v="Retail"/>
    <s v="Rugtek"/>
    <n v="4"/>
    <n v="0"/>
    <n v="0"/>
  </r>
  <r>
    <s v="PB20INV3606"/>
    <d v="2021-02-05T00:00:00"/>
    <s v="072/20-21"/>
    <d v="2021-01-28T00:00:00"/>
    <x v="18"/>
    <s v="Bangalore"/>
    <s v="Msp Retail Pvt Ltd,"/>
    <s v="Keyboard_tvs gold"/>
    <s v="Bangalore"/>
    <s v="EndCustomer"/>
    <s v="Retail"/>
    <s v="Posiflex"/>
    <n v="4"/>
    <n v="0"/>
    <n v="0"/>
  </r>
  <r>
    <s v="PB20INV3606"/>
    <d v="2021-02-05T00:00:00"/>
    <s v="072/20-21"/>
    <d v="2021-01-28T00:00:00"/>
    <x v="18"/>
    <s v="Bangalore"/>
    <s v="Msp Retail Pvt Ltd,"/>
    <s v="Long pole_pd-350 series"/>
    <s v="Bangalore"/>
    <s v="EndCustomer"/>
    <s v="Retail"/>
    <s v="posiflex spares"/>
    <n v="4"/>
    <n v="0"/>
    <n v="0"/>
  </r>
  <r>
    <s v="PB20INV3606"/>
    <d v="2021-02-05T00:00:00"/>
    <s v="072/20-21"/>
    <d v="2021-01-28T00:00:00"/>
    <x v="18"/>
    <s v="Bangalore"/>
    <s v="Msp Retail Pvt Ltd,"/>
    <s v="Mouse_logitech"/>
    <s v="Bangalore"/>
    <s v="EndCustomer"/>
    <s v="Retail"/>
    <s v="Posiflex"/>
    <n v="4"/>
    <n v="0"/>
    <n v="0"/>
  </r>
  <r>
    <s v="PB20INV3606"/>
    <d v="2021-02-05T00:00:00"/>
    <s v="072/20-21"/>
    <d v="2021-01-28T00:00:00"/>
    <x v="18"/>
    <s v="Bangalore"/>
    <s v="Msp Retail Pvt Ltd,"/>
    <s v="Pd-350ue-b"/>
    <s v="Bangalore"/>
    <s v="EndCustomer"/>
    <s v="Retail"/>
    <s v="Posiflex"/>
    <n v="4"/>
    <n v="0"/>
    <n v="0"/>
  </r>
  <r>
    <s v="PB20INV3606"/>
    <d v="2021-02-05T00:00:00"/>
    <s v="072/20-21"/>
    <d v="2021-01-28T00:00:00"/>
    <x v="18"/>
    <s v="Bangalore"/>
    <s v="Msp Retail Pvt Ltd,"/>
    <s v="Plemowb-156"/>
    <s v="Bangalore"/>
    <s v="EndCustomer"/>
    <s v="Retail"/>
    <s v="posiflex spares"/>
    <n v="4"/>
    <n v="0"/>
    <n v="0"/>
  </r>
  <r>
    <s v="PB20INV3606"/>
    <d v="2021-02-05T00:00:00"/>
    <s v="072/20-21"/>
    <d v="2021-01-28T00:00:00"/>
    <x v="18"/>
    <s v="Bangalore"/>
    <s v="Msp Retail Pvt Ltd,"/>
    <s v="Pp8800u-b"/>
    <s v="Bangalore"/>
    <s v="EndCustomer"/>
    <s v="Retail"/>
    <s v="Posiflex"/>
    <n v="4"/>
    <n v="0"/>
    <n v="0"/>
  </r>
  <r>
    <s v="PB20INV3606"/>
    <d v="2021-02-05T00:00:00"/>
    <s v="072/20-21"/>
    <d v="2021-01-28T00:00:00"/>
    <x v="18"/>
    <s v="Bangalore"/>
    <s v="Msp Retail Pvt Ltd,"/>
    <s v="Ssd_64gb"/>
    <s v="Bangalore"/>
    <s v="EndCustomer"/>
    <s v="Retail"/>
    <s v="posiflex spares"/>
    <n v="4"/>
    <n v="0"/>
    <n v="0"/>
  </r>
  <r>
    <s v="PB20INV3606"/>
    <d v="2021-02-05T00:00:00"/>
    <s v="072/20-21"/>
    <d v="2021-01-28T00:00:00"/>
    <x v="18"/>
    <s v="Bangalore"/>
    <s v="Msp Retail Pvt Ltd,"/>
    <s v="Win 10 iot (el)"/>
    <s v="Bangalore"/>
    <s v="EndCustomer"/>
    <s v="Retail"/>
    <s v="Posiflex"/>
    <n v="4"/>
    <n v="0"/>
    <n v="0"/>
  </r>
  <r>
    <s v="PB20INV3606"/>
    <d v="2021-02-05T00:00:00"/>
    <s v="072/20-21"/>
    <d v="2021-01-28T00:00:00"/>
    <x v="18"/>
    <s v="Bangalore"/>
    <s v="Msp Retail Pvt Ltd,"/>
    <s v="Tx-5000"/>
    <s v="Bangalore"/>
    <s v="EndCustomer"/>
    <s v="Retail"/>
    <s v="Posiflex"/>
    <n v="4"/>
    <n v="52000"/>
    <n v="208000"/>
  </r>
  <r>
    <s v="PB20INV3607"/>
    <d v="2021-02-06T00:00:00"/>
    <s v="HTCPL/160/2020-21"/>
    <d v="2021-02-05T00:00:00"/>
    <x v="0"/>
    <s v="Bangalore"/>
    <s v="Hollasons Trading Company Private Limited"/>
    <s v="Sa-105z-b"/>
    <s v="Bangalore"/>
    <s v="RBP"/>
    <s v="Wholesale"/>
    <s v="Posiflex"/>
    <n v="3"/>
    <n v="2250"/>
    <n v="6750"/>
  </r>
  <r>
    <s v="PB20INV3608"/>
    <d v="2021-02-08T00:00:00"/>
    <s v="mail confirmation"/>
    <d v="2021-02-04T00:00:00"/>
    <x v="2"/>
    <s v="Mumbai"/>
    <s v="Jai Hind Dabha"/>
    <s v="Service charges"/>
    <s v="Mumbai"/>
    <s v="EndCustomer"/>
    <s v="Retail"/>
    <s v="Others"/>
    <n v="4"/>
    <n v="750"/>
    <n v="3000"/>
  </r>
  <r>
    <s v="PB20INV3608"/>
    <d v="2021-02-08T00:00:00"/>
    <s v="mail confirmation"/>
    <d v="2021-02-04T00:00:00"/>
    <x v="2"/>
    <s v="Mumbai"/>
    <s v="Jai Hind Dabha"/>
    <s v="Printer mechanism_rp80"/>
    <s v="Mumbai"/>
    <s v="EndCustomer"/>
    <s v="Retail"/>
    <s v="Rugtek spares"/>
    <n v="4"/>
    <n v="2250"/>
    <n v="9000"/>
  </r>
  <r>
    <s v="PB20INV3609"/>
    <d v="2021-02-08T00:00:00"/>
    <s v="PO/000425/0121"/>
    <d v="2021-01-27T00:00:00"/>
    <x v="2"/>
    <s v="Mumbai"/>
    <s v="Hardcastle Restaurants Pvt. Ltd"/>
    <s v="Lcd panel_lm-3010f"/>
    <s v="Mumbai"/>
    <s v="RBP"/>
    <s v="Wholesale"/>
    <s v="posiflex spares"/>
    <n v="1"/>
    <n v="8437"/>
    <n v="8437"/>
  </r>
  <r>
    <s v="PB20INV3610"/>
    <d v="2021-02-08T00:00:00"/>
    <s v="QSPL/PO/2021/0532-1"/>
    <d v="2021-02-08T00:00:00"/>
    <x v="7"/>
    <s v="Bangalore"/>
    <s v="Quinta Systems Pvt. Ltd"/>
    <s v="Bat-scn01a"/>
    <s v="Bangalore"/>
    <s v="EndCustomer"/>
    <s v="Wholesale"/>
    <s v="Metrologic"/>
    <n v="2"/>
    <n v="2244"/>
    <n v="4488"/>
  </r>
  <r>
    <s v="PB20INV3611"/>
    <d v="2021-02-08T00:00:00"/>
    <s v="PO/000425/0121"/>
    <d v="2021-01-27T00:00:00"/>
    <x v="2"/>
    <s v="Mumbai"/>
    <s v="Hardcastle Restaurants Pvt. Ltd"/>
    <s v="Motherboard tx-2100"/>
    <s v="Mumbai"/>
    <s v="EndCustomer"/>
    <s v="Retail"/>
    <s v="posiflex spares"/>
    <n v="1"/>
    <n v="15960"/>
    <n v="15960"/>
  </r>
  <r>
    <s v="PB20INV3612"/>
    <d v="2021-02-08T00:00:00"/>
    <n v="7100043748"/>
    <d v="2021-02-02T00:00:00"/>
    <x v="0"/>
    <s v="Delhi"/>
    <s v="Wal-Mart India Private Limited"/>
    <s v="Freight charges"/>
    <s v="Delhi"/>
    <s v="EndCustomer"/>
    <s v="Retail"/>
    <s v="Others"/>
    <n v="1"/>
    <n v="150"/>
    <n v="150"/>
  </r>
  <r>
    <s v="PB20INV3612"/>
    <d v="2021-02-08T00:00:00"/>
    <n v="7100043748"/>
    <d v="2021-02-02T00:00:00"/>
    <x v="1"/>
    <s v="Delhi"/>
    <s v="Wal-Mart India Private Limited"/>
    <s v="Control board tm-3xx5"/>
    <s v="Delhi"/>
    <s v="EndCustomer"/>
    <s v="Retail"/>
    <s v="posiflex spares"/>
    <n v="1"/>
    <n v="3360"/>
    <n v="3360"/>
  </r>
  <r>
    <s v="PB20INV3613"/>
    <d v="2021-02-08T00:00:00"/>
    <s v="Mail Confirmation"/>
    <d v="2021-02-05T00:00:00"/>
    <x v="0"/>
    <s v="Delhi"/>
    <s v="Needs Supermart Pvt. Ltd."/>
    <s v="Freight charges"/>
    <s v="Delhi"/>
    <s v="EndCustomer"/>
    <s v="Retail"/>
    <s v="Others"/>
    <n v="1"/>
    <n v="100"/>
    <n v="100"/>
  </r>
  <r>
    <s v="PB20INV3613"/>
    <d v="2021-02-08T00:00:00"/>
    <s v="Mail Confirmation"/>
    <d v="2021-02-05T00:00:00"/>
    <x v="1"/>
    <s v="Delhi"/>
    <s v="Needs Supermart Pvt. Ltd."/>
    <s v="Powersupply 60w_xp series"/>
    <s v="Delhi"/>
    <s v="EndCustomer"/>
    <s v="Retail"/>
    <s v="posiflex spares"/>
    <n v="2"/>
    <n v="2250"/>
    <n v="4500"/>
  </r>
  <r>
    <s v="PB20INV3614"/>
    <d v="2021-02-08T00:00:00"/>
    <s v="PO-S/20-21/002178"/>
    <d v="2021-02-02T00:00:00"/>
    <x v="2"/>
    <s v="Mumbai"/>
    <s v="Burger King India Pvt  Ltd.,"/>
    <s v="Gearwheelforfeed_pp7000"/>
    <s v="Mumbai"/>
    <s v="EndCustomer"/>
    <s v="Retail"/>
    <s v="posiflex spares"/>
    <n v="1"/>
    <n v="140"/>
    <n v="140"/>
  </r>
  <r>
    <s v="PB20INV3614"/>
    <d v="2021-02-08T00:00:00"/>
    <s v="PO-S/20-21/002178"/>
    <d v="2021-02-02T00:00:00"/>
    <x v="2"/>
    <s v="Mumbai"/>
    <s v="Burger King India Pvt  Ltd.,"/>
    <s v="Gear wheel_rp80_big"/>
    <s v="Mumbai"/>
    <s v="EndCustomer"/>
    <s v="Retail"/>
    <s v="Rugtek"/>
    <n v="1"/>
    <n v="164"/>
    <n v="164"/>
  </r>
  <r>
    <s v="PB20INV3614"/>
    <d v="2021-02-08T00:00:00"/>
    <s v="PO-S/20-21/002178"/>
    <d v="2021-02-02T00:00:00"/>
    <x v="2"/>
    <s v="Mumbai"/>
    <s v="Burger King India Pvt  Ltd.,"/>
    <s v="Gear wheel_rp80_small"/>
    <s v="Mumbai"/>
    <s v="EndCustomer"/>
    <s v="Retail"/>
    <s v="Rugtek"/>
    <n v="1"/>
    <n v="232"/>
    <n v="232"/>
  </r>
  <r>
    <s v="PB20INV3614"/>
    <d v="2021-02-08T00:00:00"/>
    <s v="PO-S/20-21/002178"/>
    <d v="2021-02-02T00:00:00"/>
    <x v="2"/>
    <s v="Mumbai"/>
    <s v="Burger King India Pvt  Ltd.,"/>
    <s v="Service charges"/>
    <s v="Mumbai"/>
    <s v="EndCustomer"/>
    <s v="Retail"/>
    <s v="Others"/>
    <n v="1"/>
    <n v="750"/>
    <n v="750"/>
  </r>
  <r>
    <s v="PB20INV3615"/>
    <d v="2021-02-08T00:00:00"/>
    <s v="Mail"/>
    <s v="2nd Feb-2021"/>
    <x v="2"/>
    <s v="Mumbai"/>
    <s v="Spencer'S Retail Limited"/>
    <s v="Cashdrawercable"/>
    <s v="Mumbai"/>
    <s v="EndCustomer"/>
    <s v="Retail"/>
    <s v="posiflex spares"/>
    <n v="1"/>
    <n v="150"/>
    <n v="150"/>
  </r>
  <r>
    <s v="PB20INV3615"/>
    <d v="2021-02-08T00:00:00"/>
    <s v="Mail"/>
    <s v="2nd Feb-2021"/>
    <x v="2"/>
    <s v="Mumbai"/>
    <s v="Spencer'S Retail Limited"/>
    <s v="Powersupply_60w"/>
    <s v="Mumbai"/>
    <s v="EndCustomer"/>
    <s v="Retail"/>
    <s v="posiflex spares"/>
    <n v="1"/>
    <n v="2250"/>
    <n v="2250"/>
  </r>
  <r>
    <s v="PB20INV3616"/>
    <d v="2021-02-08T00:00:00"/>
    <s v="OCS/2021/4/2"/>
    <d v="2021-02-04T00:00:00"/>
    <x v="0"/>
    <s v="Kolkata"/>
    <s v="Odyssey Computer Services P Ltd"/>
    <s v="Freight charges"/>
    <s v="Kolkata"/>
    <s v="RBP"/>
    <s v="Wholesale"/>
    <s v="Others"/>
    <n v="1"/>
    <n v="1595"/>
    <n v="1595"/>
  </r>
  <r>
    <s v="PB20INV3616"/>
    <d v="2021-02-08T00:00:00"/>
    <s v="OCS/2021/4/2"/>
    <d v="2021-02-04T00:00:00"/>
    <x v="3"/>
    <s v="Kolkata"/>
    <s v="Odyssey Computer Services P Ltd"/>
    <s v="Rp80buse"/>
    <s v="Kolkata"/>
    <s v="RBP"/>
    <s v="Wholesale"/>
    <s v="Rugtek"/>
    <n v="4"/>
    <n v="7975"/>
    <n v="31900"/>
  </r>
  <r>
    <s v="PB20INV3617"/>
    <d v="2021-02-08T00:00:00"/>
    <s v="SS 195"/>
    <s v="05.02.2021"/>
    <x v="0"/>
    <s v="Delhi"/>
    <s v="Smart Solutions"/>
    <s v="Ddr3_ram_sodimm"/>
    <s v="Delhi"/>
    <s v="RBP"/>
    <s v="Wholesale"/>
    <s v="posiflex spares"/>
    <n v="3"/>
    <n v="0"/>
    <n v="0"/>
  </r>
  <r>
    <s v="PB20INV3617"/>
    <d v="2021-02-08T00:00:00"/>
    <s v="SS 195"/>
    <s v="05.02.2021"/>
    <x v="0"/>
    <s v="Delhi"/>
    <s v="Smart Solutions"/>
    <s v="Freight charges"/>
    <s v="Delhi"/>
    <s v="RBP"/>
    <s v="Wholesale"/>
    <s v="Others"/>
    <n v="1"/>
    <n v="816"/>
    <n v="816"/>
  </r>
  <r>
    <s v="PB20INV3617"/>
    <d v="2021-02-08T00:00:00"/>
    <s v="SS 195"/>
    <s v="05.02.2021"/>
    <x v="0"/>
    <s v="Delhi"/>
    <s v="Smart Solutions"/>
    <s v="Xt-4015"/>
    <s v="Delhi"/>
    <s v="RBP"/>
    <s v="Wholesale"/>
    <s v="Posiflex"/>
    <n v="3"/>
    <n v="54400"/>
    <n v="163200"/>
  </r>
  <r>
    <s v="PB20INV3618"/>
    <d v="2021-02-08T00:00:00"/>
    <s v="HTCPL/161/2020-21"/>
    <d v="2021-02-08T00:00:00"/>
    <x v="0"/>
    <s v="Bangalore"/>
    <s v="Hollasons Trading Company Private Limited"/>
    <s v="Kb6600_usb"/>
    <s v="Bangalore"/>
    <s v="RBP"/>
    <s v="Wholesale"/>
    <s v="Posiflex"/>
    <n v="6"/>
    <n v="4698"/>
    <n v="28188"/>
  </r>
  <r>
    <s v="PB20INV3619"/>
    <d v="2021-02-08T00:00:00"/>
    <s v="002008/Feb-21"/>
    <d v="2021-02-08T00:00:00"/>
    <x v="0"/>
    <s v="Gujarat"/>
    <s v="Aegis Infoware Private Limited"/>
    <s v="Freight charges"/>
    <s v="Gujarat"/>
    <s v="RBP"/>
    <s v="Wholesale"/>
    <s v="Others"/>
    <n v="1"/>
    <n v="100"/>
    <n v="100"/>
  </r>
  <r>
    <s v="PB20INV3619"/>
    <d v="2021-02-08T00:00:00"/>
    <s v="002008/Feb-21"/>
    <d v="2021-02-08T00:00:00"/>
    <x v="0"/>
    <s v="Gujarat"/>
    <s v="Aegis Infoware Private Limited"/>
    <s v="Win 10 iot (el)"/>
    <s v="Gujarat"/>
    <s v="RBP"/>
    <s v="Wholesale"/>
    <s v="Posiflex"/>
    <n v="3"/>
    <n v="3500"/>
    <n v="10500"/>
  </r>
  <r>
    <s v="PB20INV3620"/>
    <d v="2021-02-08T00:00:00"/>
    <s v="QSPL/PO/2021/0533-1"/>
    <d v="2021-02-08T00:00:00"/>
    <x v="7"/>
    <s v="Bangalore"/>
    <s v="Quinta Systems Pvt. Ltd"/>
    <s v="C4050"/>
    <s v="Bangalore"/>
    <s v="EndCustomer"/>
    <s v="Wholesale"/>
    <s v="Chainway"/>
    <n v="370"/>
    <n v="28607"/>
    <n v="10584590"/>
  </r>
  <r>
    <s v="PB20INV3621"/>
    <d v="2021-02-08T00:00:00"/>
    <s v="TSPL/PUR/20-21/291"/>
    <d v="2021-02-06T00:00:00"/>
    <x v="0"/>
    <s v="Mumbai"/>
    <s v="Turbonet Systems Private Limited"/>
    <s v="Lan i/f board pp9000"/>
    <s v="Mumbai"/>
    <s v="RBP"/>
    <s v="Wholesale"/>
    <s v="posiflex spares"/>
    <n v="10"/>
    <n v="1200"/>
    <n v="12000"/>
  </r>
  <r>
    <s v="PB20INV3621"/>
    <d v="2021-02-08T00:00:00"/>
    <s v="TSPL/PUR/20-21/291"/>
    <d v="2021-02-06T00:00:00"/>
    <x v="0"/>
    <s v="Mumbai"/>
    <s v="Turbonet Systems Private Limited"/>
    <s v="Freight charges"/>
    <s v="Mumbai"/>
    <s v="RBP"/>
    <s v="Wholesale"/>
    <s v="Others"/>
    <n v="1"/>
    <n v="1728"/>
    <n v="1728"/>
  </r>
  <r>
    <s v="PB20INV3621"/>
    <d v="2021-02-08T00:00:00"/>
    <s v="TSPL/PUR/20-21/291"/>
    <d v="2021-02-06T00:00:00"/>
    <x v="0"/>
    <s v="Mumbai"/>
    <s v="Turbonet Systems Private Limited"/>
    <s v="Pp8800u-b"/>
    <s v="Mumbai"/>
    <s v="RBP"/>
    <s v="Wholesale"/>
    <s v="Posiflex"/>
    <n v="48"/>
    <n v="8750"/>
    <n v="420000"/>
  </r>
  <r>
    <s v="PB20INV3622"/>
    <d v="2021-02-08T00:00:00"/>
    <s v="MHMU2021PO00083"/>
    <d v="2021-01-22T00:00:00"/>
    <x v="0"/>
    <s v="Mumbai"/>
    <s v="Aashitech"/>
    <s v="Freight charges"/>
    <s v="Mumbai"/>
    <s v="RBP"/>
    <s v="Wholesale"/>
    <s v="Others"/>
    <n v="1"/>
    <n v="140"/>
    <n v="140"/>
  </r>
  <r>
    <s v="PB20INV3622"/>
    <d v="2021-02-08T00:00:00"/>
    <s v="MHMU2021PO00083"/>
    <d v="2021-01-22T00:00:00"/>
    <x v="0"/>
    <s v="Mumbai"/>
    <s v="Aashitech"/>
    <s v="Win 10 iot (el)"/>
    <s v="Mumbai"/>
    <s v="RBP"/>
    <s v="Wholesale"/>
    <s v="Posiflex"/>
    <n v="10"/>
    <n v="3500"/>
    <n v="35000"/>
  </r>
  <r>
    <s v="PB20INV3623"/>
    <d v="2021-02-08T00:00:00"/>
    <s v="MHMU2021PO00080"/>
    <d v="2021-01-21T00:00:00"/>
    <x v="0"/>
    <s v="Mumbai"/>
    <s v="Aashitech"/>
    <s v="Freight charges"/>
    <s v="Mumbai"/>
    <s v="RBP"/>
    <s v="Wholesale"/>
    <s v="Others"/>
    <n v="1"/>
    <n v="390"/>
    <n v="390"/>
  </r>
  <r>
    <s v="PB20INV3623"/>
    <d v="2021-02-08T00:00:00"/>
    <s v="MHMU2021PO00080"/>
    <d v="2021-01-21T00:00:00"/>
    <x v="0"/>
    <s v="Mumbai"/>
    <s v="Aashitech"/>
    <s v="Pd-350ue-b"/>
    <s v="Mumbai"/>
    <s v="RBP"/>
    <s v="Wholesale"/>
    <s v="Posiflex"/>
    <n v="20"/>
    <n v="3250"/>
    <n v="65000"/>
  </r>
  <r>
    <s v="PB20INV3623"/>
    <d v="2021-02-08T00:00:00"/>
    <s v="MHMU2021PO00080"/>
    <d v="2021-01-21T00:00:00"/>
    <x v="0"/>
    <s v="Mumbai"/>
    <s v="Aashitech"/>
    <s v="Pd-360ue-b"/>
    <s v="Mumbai"/>
    <s v="RBP"/>
    <s v="Wholesale"/>
    <s v="Posiflex"/>
    <n v="10"/>
    <n v="3250"/>
    <n v="32500"/>
  </r>
  <r>
    <s v="PB20INV3624"/>
    <d v="2021-02-08T00:00:00"/>
    <s v="MHMU2021PO00086"/>
    <d v="2021-01-22T00:00:00"/>
    <x v="0"/>
    <s v="Mumbai"/>
    <s v="Aashitech"/>
    <s v="Freight charges"/>
    <s v="Mumbai"/>
    <s v="RBP"/>
    <s v="Wholesale"/>
    <s v="Others"/>
    <n v="1"/>
    <n v="100"/>
    <n v="100"/>
  </r>
  <r>
    <s v="PB20INV3624"/>
    <d v="2021-02-08T00:00:00"/>
    <s v="MHMU2021PO00086"/>
    <d v="2021-01-22T00:00:00"/>
    <x v="3"/>
    <s v="Mumbai"/>
    <s v="Aashitech"/>
    <s v="Cr-410b(1001)"/>
    <s v="Mumbai"/>
    <s v="RBP"/>
    <s v="Wholesale"/>
    <s v="Rugtek"/>
    <n v="10"/>
    <n v="2250"/>
    <n v="22500"/>
  </r>
  <r>
    <s v="PB20INV3625"/>
    <d v="2021-02-08T00:00:00"/>
    <s v="POP/000441-20/21"/>
    <s v="08.02.21"/>
    <x v="14"/>
    <s v="Delhi"/>
    <s v="Rajkamal Barscan Systems ( P ) Limited"/>
    <s v="Stnd-15f03-009-6"/>
    <s v="Delhi"/>
    <s v="NVAR"/>
    <s v="Wholesale"/>
    <s v="Metrologic"/>
    <n v="20"/>
    <n v="0"/>
    <n v="0"/>
  </r>
  <r>
    <s v="PB20INV3625"/>
    <d v="2021-02-08T00:00:00"/>
    <s v="POP/000441-20/21"/>
    <s v="08.02.21"/>
    <x v="0"/>
    <s v="Delhi"/>
    <s v="Rajkamal Barscan Systems ( P ) Limited"/>
    <s v="Freight charges"/>
    <s v="Delhi"/>
    <s v="NVAR"/>
    <s v="Wholesale"/>
    <s v="Others"/>
    <n v="1"/>
    <n v="584"/>
    <n v="584"/>
  </r>
  <r>
    <s v="PB20INV3625"/>
    <d v="2021-02-08T00:00:00"/>
    <s v="POP/000441-20/21"/>
    <s v="08.02.21"/>
    <x v="14"/>
    <s v="Delhi"/>
    <s v="Rajkamal Barscan Systems ( P ) Limited"/>
    <s v="1250g-2usb-1-i"/>
    <s v="Delhi"/>
    <s v="NVAR"/>
    <s v="Wholesale"/>
    <s v="Metrologic"/>
    <n v="20"/>
    <n v="3400"/>
    <n v="68000"/>
  </r>
  <r>
    <s v="PB20INV3625"/>
    <d v="2021-02-08T00:00:00"/>
    <s v="POP/000441-20/21"/>
    <s v="08.02.21"/>
    <x v="14"/>
    <s v="Delhi"/>
    <s v="Rajkamal Barscan Systems ( P ) Limited"/>
    <s v="1902ghd-2usb-5-i"/>
    <s v="Delhi"/>
    <s v="NVAR"/>
    <s v="Wholesale"/>
    <s v="Metrologic"/>
    <n v="3"/>
    <n v="26000"/>
    <n v="78000"/>
  </r>
  <r>
    <s v="PB20INV3626"/>
    <d v="2021-02-08T00:00:00"/>
    <s v="SS 197"/>
    <s v="06.02.2021"/>
    <x v="0"/>
    <s v="Delhi"/>
    <s v="Smart Solutions"/>
    <s v="Ddr3_ram_sodimm"/>
    <s v="Delhi"/>
    <s v="RBP"/>
    <s v="Wholesale"/>
    <s v="posiflex spares"/>
    <n v="6"/>
    <n v="0"/>
    <n v="0"/>
  </r>
  <r>
    <s v="PB20INV3626"/>
    <d v="2021-02-08T00:00:00"/>
    <s v="SS 197"/>
    <s v="06.02.2021"/>
    <x v="0"/>
    <s v="Delhi"/>
    <s v="Smart Solutions"/>
    <s v="Sata_2.5&quot;slimhdd"/>
    <s v="Delhi"/>
    <s v="RBP"/>
    <s v="Wholesale"/>
    <s v="posiflex spares"/>
    <n v="6"/>
    <n v="0"/>
    <n v="0"/>
  </r>
  <r>
    <s v="PB20INV3626"/>
    <d v="2021-02-08T00:00:00"/>
    <s v="SS 197"/>
    <s v="06.02.2021"/>
    <x v="0"/>
    <s v="Delhi"/>
    <s v="Smart Solutions"/>
    <s v="Freight charges"/>
    <s v="Delhi"/>
    <s v="RBP"/>
    <s v="Wholesale"/>
    <s v="Others"/>
    <n v="1"/>
    <n v="1677"/>
    <n v="1677"/>
  </r>
  <r>
    <s v="PB20INV3626"/>
    <d v="2021-02-08T00:00:00"/>
    <s v="SS 197"/>
    <s v="06.02.2021"/>
    <x v="0"/>
    <s v="Delhi"/>
    <s v="Smart Solutions"/>
    <s v="Xt-4015"/>
    <s v="Delhi"/>
    <s v="RBP"/>
    <s v="Wholesale"/>
    <s v="Posiflex"/>
    <n v="6"/>
    <n v="55900"/>
    <n v="335400"/>
  </r>
  <r>
    <s v="PC20INV0015"/>
    <d v="2021-02-08T00:00:00"/>
    <s v="KRS/PO/20-21/62"/>
    <d v="2021-02-08T00:00:00"/>
    <x v="10"/>
    <s v="Chennai"/>
    <s v="Rmkv Silks  Pvt Ltd"/>
    <s v="75*25_fp_1_3_dc"/>
    <s v="Chennai"/>
    <s v="EndCustomer"/>
    <s v="Retail"/>
    <s v="Conumbales"/>
    <n v="10"/>
    <n v="580"/>
    <n v="5800"/>
  </r>
  <r>
    <s v="PD20INV0139"/>
    <d v="2021-02-08T00:00:00"/>
    <s v="POP/000441-20"/>
    <s v="05.02.21"/>
    <x v="14"/>
    <s v="Delhi"/>
    <s v="Rajkamal Barscan Systems ( P ) Limited"/>
    <s v="Stnd-22f00-001-6"/>
    <s v="Delhi"/>
    <s v="NVAR"/>
    <s v="Wholesale"/>
    <s v="Metrologic"/>
    <n v="30"/>
    <n v="1300"/>
    <n v="39000"/>
  </r>
  <r>
    <s v="PD20INV0140"/>
    <d v="2021-02-08T00:00:00"/>
    <s v="POP/000429-20/21"/>
    <s v="05.02.21"/>
    <x v="14"/>
    <s v="Delhi"/>
    <s v="Rajkamal Barscan Systems ( P ) Limited"/>
    <s v="Stnd-22f00-001-6"/>
    <s v="Delhi"/>
    <s v="NVAR"/>
    <s v="Wholesale"/>
    <s v="Metrologic"/>
    <n v="4"/>
    <n v="1350"/>
    <n v="5400"/>
  </r>
  <r>
    <s v="PB20INV3627"/>
    <d v="2021-02-09T00:00:00"/>
    <s v="MHMU2021PO00080"/>
    <d v="2021-01-21T00:00:00"/>
    <x v="0"/>
    <s v="Mumbai"/>
    <s v="Aashitech"/>
    <s v="Freight charges"/>
    <s v="Mumbai"/>
    <s v="RBP"/>
    <s v="Wholesale"/>
    <s v="Others"/>
    <n v="1"/>
    <n v="130"/>
    <n v="130"/>
  </r>
  <r>
    <s v="PB20INV3627"/>
    <d v="2021-02-09T00:00:00"/>
    <s v="MHMU2021PO00080"/>
    <d v="2021-01-21T00:00:00"/>
    <x v="0"/>
    <s v="Mumbai"/>
    <s v="Aashitech"/>
    <s v="Pd-360ue-b"/>
    <s v="Mumbai"/>
    <s v="RBP"/>
    <s v="Wholesale"/>
    <s v="Posiflex"/>
    <n v="10"/>
    <n v="3250"/>
    <n v="32500"/>
  </r>
  <r>
    <s v="PB20INV3628"/>
    <d v="2021-02-09T00:00:00"/>
    <s v="MHMU2021PO00086"/>
    <d v="2021-01-22T00:00:00"/>
    <x v="0"/>
    <s v="Mumbai"/>
    <s v="Aashitech"/>
    <s v="Freight charges"/>
    <s v="Mumbai"/>
    <s v="RBP"/>
    <s v="Wholesale"/>
    <s v="Others"/>
    <n v="1"/>
    <n v="100"/>
    <n v="100"/>
  </r>
  <r>
    <s v="PB20INV3628"/>
    <d v="2021-02-09T00:00:00"/>
    <s v="MHMU2021PO00086"/>
    <d v="2021-01-22T00:00:00"/>
    <x v="3"/>
    <s v="Mumbai"/>
    <s v="Aashitech"/>
    <s v="Cr-410b"/>
    <s v="Mumbai"/>
    <s v="RBP"/>
    <s v="Wholesale"/>
    <s v="Rugtek"/>
    <n v="10"/>
    <n v="2250"/>
    <n v="22500"/>
  </r>
  <r>
    <s v="PB20INV3629"/>
    <d v="2021-02-09T00:00:00"/>
    <s v="PO-C/20-21/000491"/>
    <s v="23. January 2021"/>
    <x v="6"/>
    <s v="Mumbai"/>
    <s v="Burger King India Pvt  Ltd.,"/>
    <s v="Tm-3010e-b/hs"/>
    <s v="Mumbai"/>
    <s v="EndCustomer"/>
    <s v="Retail"/>
    <s v="Posiflex"/>
    <n v="2"/>
    <n v="9490"/>
    <n v="18980"/>
  </r>
  <r>
    <s v="PB20INV3630"/>
    <d v="2021-02-09T00:00:00"/>
    <s v="Mail"/>
    <s v="2nd Feb-2021"/>
    <x v="2"/>
    <s v="Mumbai"/>
    <s v="Spencer'S Retail Limited"/>
    <s v="Cbl-500-300-c00"/>
    <s v="Mumbai"/>
    <s v="EndCustomer"/>
    <s v="Retail"/>
    <s v="Metrologic"/>
    <n v="1"/>
    <n v="1207"/>
    <n v="1207"/>
  </r>
  <r>
    <s v="PB20INV3631"/>
    <d v="2021-02-09T00:00:00"/>
    <s v="HTCPL/162/2020-21"/>
    <d v="2021-02-09T00:00:00"/>
    <x v="0"/>
    <s v="Bangalore"/>
    <s v="Hollasons Trading Company Private Limited"/>
    <s v="Ddr3_ram_sodimm"/>
    <s v="Bangalore"/>
    <s v="RBP"/>
    <s v="Wholesale"/>
    <s v="posiflex spares"/>
    <n v="1"/>
    <n v="0"/>
    <n v="0"/>
  </r>
  <r>
    <s v="PB20INV3631"/>
    <d v="2021-02-09T00:00:00"/>
    <s v="HTCPL/162/2020-21"/>
    <d v="2021-02-09T00:00:00"/>
    <x v="0"/>
    <s v="Bangalore"/>
    <s v="Hollasons Trading Company Private Limited"/>
    <s v="Ssd_128gb"/>
    <s v="Bangalore"/>
    <s v="RBP"/>
    <s v="Wholesale"/>
    <s v="posiflex spares"/>
    <n v="1"/>
    <n v="0"/>
    <n v="0"/>
  </r>
  <r>
    <s v="PB20INV3631"/>
    <d v="2021-02-09T00:00:00"/>
    <s v="HTCPL/162/2020-21"/>
    <d v="2021-02-09T00:00:00"/>
    <x v="0"/>
    <s v="Bangalore"/>
    <s v="Hollasons Trading Company Private Limited"/>
    <s v="Freight charges"/>
    <s v="Bangalore"/>
    <s v="RBP"/>
    <s v="Wholesale"/>
    <s v="Others"/>
    <n v="1"/>
    <n v="200"/>
    <n v="200"/>
  </r>
  <r>
    <s v="PB20INV3631"/>
    <d v="2021-02-09T00:00:00"/>
    <s v="HTCPL/162/2020-21"/>
    <d v="2021-02-09T00:00:00"/>
    <x v="0"/>
    <s v="Bangalore"/>
    <s v="Hollasons Trading Company Private Limited"/>
    <s v="Xt-4015"/>
    <s v="Bangalore"/>
    <s v="RBP"/>
    <s v="Wholesale"/>
    <s v="Posiflex"/>
    <n v="1"/>
    <n v="54400"/>
    <n v="54400"/>
  </r>
  <r>
    <s v="PB20INV3632"/>
    <d v="2021-02-09T00:00:00"/>
    <s v="PO/000124/0221"/>
    <d v="2021-02-06T00:00:00"/>
    <x v="2"/>
    <s v="Mumbai"/>
    <s v="Hardcastle Restaurants Pvt. Ltd"/>
    <s v="Motherboard_xt-4015h_i3-3220_3.3g"/>
    <s v="Mumbai"/>
    <s v="EndCustomer"/>
    <s v="Retail"/>
    <s v="posiflex spares"/>
    <n v="1"/>
    <n v="24500"/>
    <n v="24500"/>
  </r>
  <r>
    <s v="PB20INV3633"/>
    <d v="2021-02-09T00:00:00"/>
    <s v="PO-S/20-21/002177"/>
    <d v="2021-02-02T00:00:00"/>
    <x v="2"/>
    <s v="Mumbai"/>
    <s v="Burger King India Pvt  Ltd.,"/>
    <s v="Sata_2.5&quot;slimhdd"/>
    <s v="Mumbai"/>
    <s v="EndCustomer"/>
    <s v="Retail"/>
    <s v="posiflex spares"/>
    <n v="1"/>
    <n v="4450"/>
    <n v="4450"/>
  </r>
  <r>
    <s v="PB20INV3634"/>
    <d v="2021-02-09T00:00:00"/>
    <s v="mail confirmation"/>
    <d v="2021-02-05T00:00:00"/>
    <x v="0"/>
    <s v="Mumbai"/>
    <s v="Copperleaf Restaurant"/>
    <s v="Freight charges"/>
    <s v="Mumbai"/>
    <s v="EndCustomer"/>
    <s v="Retail"/>
    <s v="Others"/>
    <n v="1"/>
    <n v="150"/>
    <n v="150"/>
  </r>
  <r>
    <s v="PB20INV3634"/>
    <d v="2021-02-09T00:00:00"/>
    <s v="mail confirmation"/>
    <d v="2021-02-05T00:00:00"/>
    <x v="2"/>
    <s v="Mumbai"/>
    <s v="Copperleaf Restaurant"/>
    <s v="Touch panel-xt6715"/>
    <s v="Mumbai"/>
    <s v="EndCustomer"/>
    <s v="Retail"/>
    <s v="posiflex spares"/>
    <n v="1"/>
    <n v="7700"/>
    <n v="7700"/>
  </r>
  <r>
    <s v="PB20INV3635"/>
    <d v="2021-02-09T00:00:00"/>
    <n v="7900012089"/>
    <s v="08.02.2021"/>
    <x v="13"/>
    <s v="Delhi"/>
    <s v="Devyani International Limited"/>
    <s v="Lan i/f board pp9000"/>
    <s v="Delhi"/>
    <s v="EndCustomer"/>
    <s v="Retail"/>
    <s v="posiflex spares"/>
    <n v="2"/>
    <n v="0"/>
    <n v="0"/>
  </r>
  <r>
    <s v="PB20INV3635"/>
    <d v="2021-02-09T00:00:00"/>
    <n v="7900012089"/>
    <s v="08.02.2021"/>
    <x v="13"/>
    <s v="Delhi"/>
    <s v="Devyani International Limited"/>
    <s v="Pp8800u-b"/>
    <s v="Delhi"/>
    <s v="EndCustomer"/>
    <s v="Retail"/>
    <s v="Posiflex"/>
    <n v="2"/>
    <n v="11500"/>
    <n v="23000"/>
  </r>
  <r>
    <s v="PB20INV3636"/>
    <d v="2021-02-09T00:00:00"/>
    <s v="SC09022021CBE"/>
    <d v="2021-02-09T00:00:00"/>
    <x v="0"/>
    <s v="Chennai"/>
    <s v="Supreme Computers India (P) Ltd"/>
    <s v="Freight charges"/>
    <s v="Chennai"/>
    <s v="RBP"/>
    <s v="Wholesale"/>
    <s v="Others"/>
    <n v="1"/>
    <n v="356"/>
    <n v="356"/>
  </r>
  <r>
    <s v="PB20INV3636"/>
    <d v="2021-02-09T00:00:00"/>
    <s v="SC09022021CBE"/>
    <d v="2021-02-09T00:00:00"/>
    <x v="3"/>
    <s v="Chennai"/>
    <s v="Supreme Computers India (P) Ltd"/>
    <s v="Rs-3200u"/>
    <s v="Chennai"/>
    <s v="RBP"/>
    <s v="Wholesale"/>
    <s v="Rugtek"/>
    <n v="50"/>
    <n v="2850"/>
    <n v="142500"/>
  </r>
  <r>
    <s v="PB20INV3637"/>
    <d v="2021-02-09T00:00:00"/>
    <s v="Mail Confirmation"/>
    <d v="2021-02-03T00:00:00"/>
    <x v="10"/>
    <s v="Chennai"/>
    <s v="Meat Mart"/>
    <s v="Gearwheelforfeed_pp7000"/>
    <s v="Chennai"/>
    <s v="EndCustomer"/>
    <s v="Retail"/>
    <s v="posiflex spares"/>
    <n v="1"/>
    <n v="140"/>
    <n v="140"/>
  </r>
  <r>
    <s v="PB20INV3637"/>
    <d v="2021-02-09T00:00:00"/>
    <s v="Mail Confirmation"/>
    <d v="2021-02-03T00:00:00"/>
    <x v="10"/>
    <s v="Chennai"/>
    <s v="Meat Mart"/>
    <s v="Gear wheel_rp80_small"/>
    <s v="Chennai"/>
    <s v="EndCustomer"/>
    <s v="Retail"/>
    <s v="Rugtek"/>
    <n v="1"/>
    <n v="164"/>
    <n v="164"/>
  </r>
  <r>
    <s v="PB20INV3637"/>
    <d v="2021-02-09T00:00:00"/>
    <s v="Mail Confirmation"/>
    <d v="2021-02-03T00:00:00"/>
    <x v="10"/>
    <s v="Chennai"/>
    <s v="Meat Mart"/>
    <s v="Gear wheel_rp80_big"/>
    <s v="Chennai"/>
    <s v="EndCustomer"/>
    <s v="Retail"/>
    <s v="Rugtek"/>
    <n v="1"/>
    <n v="232"/>
    <n v="232"/>
  </r>
  <r>
    <s v="PB20INV3637"/>
    <d v="2021-02-09T00:00:00"/>
    <s v="Mail Confirmation"/>
    <d v="2021-02-03T00:00:00"/>
    <x v="10"/>
    <s v="Chennai"/>
    <s v="Meat Mart"/>
    <s v="Service charges"/>
    <s v="Chennai"/>
    <s v="EndCustomer"/>
    <s v="Retail"/>
    <s v="Others"/>
    <n v="1"/>
    <n v="500"/>
    <n v="500"/>
  </r>
  <r>
    <s v="PB20INV3638"/>
    <d v="2021-02-09T00:00:00"/>
    <s v="mail confirmation"/>
    <d v="2021-02-02T00:00:00"/>
    <x v="0"/>
    <s v="Mumbai"/>
    <s v="Imperial Infocom"/>
    <s v="Freight charges"/>
    <s v="Mumbai"/>
    <s v="NVAR"/>
    <s v="Wholesale"/>
    <s v="Others"/>
    <n v="1"/>
    <n v="150"/>
    <n v="150"/>
  </r>
  <r>
    <s v="PB20INV3638"/>
    <d v="2021-02-09T00:00:00"/>
    <s v="mail confirmation"/>
    <d v="2021-02-02T00:00:00"/>
    <x v="2"/>
    <s v="Mumbai"/>
    <s v="Imperial Infocom"/>
    <s v="Cashdrawer_lock"/>
    <s v="Mumbai"/>
    <s v="NVAR"/>
    <s v="Wholesale"/>
    <s v="posiflex spares"/>
    <n v="1"/>
    <n v="525"/>
    <n v="525"/>
  </r>
  <r>
    <s v="PB20INV3639"/>
    <d v="2021-02-09T00:00:00"/>
    <s v="MHMU2021PO00091"/>
    <d v="2021-02-04T00:00:00"/>
    <x v="0"/>
    <s v="Mumbai"/>
    <s v="Aashitech"/>
    <s v="Freight charges"/>
    <s v="Mumbai"/>
    <s v="RBP"/>
    <s v="Wholesale"/>
    <s v="Others"/>
    <n v="1"/>
    <n v="150"/>
    <n v="150"/>
  </r>
  <r>
    <s v="PB20INV3639"/>
    <d v="2021-02-09T00:00:00"/>
    <s v="MHMU2021PO00091"/>
    <d v="2021-02-04T00:00:00"/>
    <x v="2"/>
    <s v="Mumbai"/>
    <s v="Aashitech"/>
    <s v="Control mechanism_cr-410"/>
    <s v="Mumbai"/>
    <s v="RBP"/>
    <s v="Wholesale"/>
    <s v="Rugtek"/>
    <n v="2"/>
    <n v="300"/>
    <n v="600"/>
  </r>
  <r>
    <s v="PB20INV3640"/>
    <d v="2021-02-09T00:00:00"/>
    <s v="Mail Confirmation"/>
    <d v="2021-02-08T00:00:00"/>
    <x v="0"/>
    <s v="Chennai"/>
    <s v="Fort System Services"/>
    <s v="Freight charges"/>
    <s v="Chennai"/>
    <s v="PVAR"/>
    <s v="Wholesale"/>
    <s v="Others"/>
    <n v="1"/>
    <n v="100"/>
    <n v="100"/>
  </r>
  <r>
    <s v="PB20INV3640"/>
    <d v="2021-02-09T00:00:00"/>
    <s v="Mail Confirmation"/>
    <d v="2021-02-08T00:00:00"/>
    <x v="10"/>
    <s v="Chennai"/>
    <s v="Fort System Services"/>
    <s v="Printer head_rp80"/>
    <s v="Chennai"/>
    <s v="PVAR"/>
    <s v="Wholesale"/>
    <s v="Rugtek spares"/>
    <n v="1"/>
    <n v="1077"/>
    <n v="1077"/>
  </r>
  <r>
    <s v="PB20INV3641"/>
    <d v="2021-02-09T00:00:00"/>
    <s v="PO-S/20-21/002085"/>
    <s v="22. January 2021"/>
    <x v="2"/>
    <s v="Mumbai"/>
    <s v="Burger King India Pvt  Ltd.,"/>
    <s v="Auto cutter_pp8800"/>
    <s v="Mumbai"/>
    <s v="EndCustomer"/>
    <s v="Retail"/>
    <s v="posiflex spares"/>
    <n v="1"/>
    <n v="4480"/>
    <n v="4480"/>
  </r>
  <r>
    <s v="PB20INV3642"/>
    <d v="2021-02-09T00:00:00"/>
    <s v="SS 199"/>
    <s v="09.02.2021"/>
    <x v="0"/>
    <s v="Delhi"/>
    <s v="Smart Solutions"/>
    <s v="Freight charges"/>
    <s v="Delhi"/>
    <s v="RBP"/>
    <s v="Wholesale"/>
    <s v="Others"/>
    <n v="1"/>
    <n v="1174"/>
    <n v="1174"/>
  </r>
  <r>
    <s v="PB20INV3642"/>
    <d v="2021-02-09T00:00:00"/>
    <s v="SS 199"/>
    <s v="09.02.2021"/>
    <x v="0"/>
    <s v="Delhi"/>
    <s v="Smart Solutions"/>
    <s v="Kb6600_usb"/>
    <s v="Delhi"/>
    <s v="RBP"/>
    <s v="Wholesale"/>
    <s v="Posiflex"/>
    <n v="50"/>
    <n v="4698"/>
    <n v="234900"/>
  </r>
  <r>
    <s v="PD20INV0141"/>
    <d v="2021-02-09T00:00:00"/>
    <s v="Verbal"/>
    <d v="2021-02-09T00:00:00"/>
    <x v="1"/>
    <s v="Delhi"/>
    <s v="Coldsmiths Retail Services Pvt. Ltd."/>
    <s v="Powersupply_40w"/>
    <s v="Delhi"/>
    <s v="EndCustomer"/>
    <s v="Retail"/>
    <s v="posiflex spares"/>
    <n v="1"/>
    <n v="1400"/>
    <n v="1400"/>
  </r>
  <r>
    <s v="PB20INV3643"/>
    <d v="2021-02-10T00:00:00"/>
    <s v="QSPL/PO/2021/0487-2"/>
    <d v="2020-12-28T00:00:00"/>
    <x v="7"/>
    <s v="Bangalore"/>
    <s v="Quinta Systems Pvt. Ltd"/>
    <s v="Nls-bs8060-2t"/>
    <s v="Bangalore"/>
    <s v="EndCustomer"/>
    <s v="Wholesale"/>
    <s v="Newland"/>
    <n v="132"/>
    <n v="5557.88"/>
    <n v="733640.16"/>
  </r>
  <r>
    <s v="PB20INV3644"/>
    <d v="2021-02-10T00:00:00"/>
    <s v="Mail"/>
    <d v="2021-01-12T00:00:00"/>
    <x v="10"/>
    <s v="Chennai"/>
    <s v="Vrk Peripherals"/>
    <s v="Gear wheel_rp80_small"/>
    <s v="Chennai"/>
    <s v="NVAR"/>
    <s v="Wholesale"/>
    <s v="Rugtek"/>
    <n v="1"/>
    <n v="164"/>
    <n v="164"/>
  </r>
  <r>
    <s v="PB20INV3644"/>
    <d v="2021-02-10T00:00:00"/>
    <s v="Mail"/>
    <d v="2021-01-12T00:00:00"/>
    <x v="10"/>
    <s v="Chennai"/>
    <s v="Vrk Peripherals"/>
    <s v="Gear wheel_rp80_big"/>
    <s v="Chennai"/>
    <s v="NVAR"/>
    <s v="Wholesale"/>
    <s v="Rugtek"/>
    <n v="1"/>
    <n v="232"/>
    <n v="232"/>
  </r>
  <r>
    <s v="PB20INV3644"/>
    <d v="2021-02-10T00:00:00"/>
    <s v="Mail"/>
    <d v="2021-01-12T00:00:00"/>
    <x v="10"/>
    <s v="Chennai"/>
    <s v="Vrk Peripherals"/>
    <s v="Service charges"/>
    <s v="Chennai"/>
    <s v="NVAR"/>
    <s v="Wholesale"/>
    <s v="Others"/>
    <n v="1"/>
    <n v="550"/>
    <n v="550"/>
  </r>
  <r>
    <s v="PB20INV3645"/>
    <d v="2021-02-10T00:00:00"/>
    <s v="SS 181"/>
    <s v="18.01.2021"/>
    <x v="0"/>
    <s v="Delhi"/>
    <s v="Smart Solutions"/>
    <s v="Freight charges"/>
    <s v="Delhi"/>
    <s v="RBP"/>
    <s v="Wholesale"/>
    <s v="Others"/>
    <n v="1"/>
    <n v="469"/>
    <n v="469"/>
  </r>
  <r>
    <s v="PB20INV3645"/>
    <d v="2021-02-10T00:00:00"/>
    <s v="SS 181"/>
    <s v="18.01.2021"/>
    <x v="0"/>
    <s v="Delhi"/>
    <s v="Smart Solutions"/>
    <s v="Kb6600_usb"/>
    <s v="Delhi"/>
    <s v="RBP"/>
    <s v="Wholesale"/>
    <s v="Posiflex"/>
    <n v="20"/>
    <n v="4698"/>
    <n v="93960"/>
  </r>
  <r>
    <s v="PB20INV3646"/>
    <d v="2021-02-10T00:00:00"/>
    <s v="Mail"/>
    <d v="2021-01-29T00:00:00"/>
    <x v="0"/>
    <s v="Chennai"/>
    <s v="The Warm Nest Hospitality"/>
    <s v="Freight charges"/>
    <s v="Chennai"/>
    <s v="EndCustomer"/>
    <s v="Retail"/>
    <s v="Others"/>
    <n v="1"/>
    <n v="100"/>
    <n v="100"/>
  </r>
  <r>
    <s v="PB20INV3646"/>
    <d v="2021-02-10T00:00:00"/>
    <s v="Mail"/>
    <d v="2021-01-29T00:00:00"/>
    <x v="10"/>
    <s v="Chennai"/>
    <s v="The Warm Nest Hospitality"/>
    <s v="Powersupply_40w"/>
    <s v="Chennai"/>
    <s v="EndCustomer"/>
    <s v="Retail"/>
    <s v="posiflex spares"/>
    <n v="1"/>
    <n v="1400"/>
    <n v="1400"/>
  </r>
  <r>
    <s v="PB20INV3647"/>
    <d v="2021-02-10T00:00:00"/>
    <s v="Mail"/>
    <s v="8th Feb-2021"/>
    <x v="2"/>
    <s v="Mumbai"/>
    <s v="Spencer'S Retail Limited"/>
    <s v="Powersupply_40w"/>
    <s v="Mumbai"/>
    <s v="EndCustomer"/>
    <s v="Retail"/>
    <s v="posiflex spares"/>
    <n v="1"/>
    <n v="1400"/>
    <n v="1400"/>
  </r>
  <r>
    <s v="PB20INV3648"/>
    <d v="2021-02-10T00:00:00"/>
    <s v="Mail"/>
    <d v="2021-02-09T00:00:00"/>
    <x v="0"/>
    <s v="Chennai"/>
    <s v="Maestro Tech Solutions"/>
    <s v="Freight charges"/>
    <s v="Chennai"/>
    <s v="NVAR"/>
    <s v="Wholesale"/>
    <s v="Others"/>
    <n v="1"/>
    <n v="100"/>
    <n v="100"/>
  </r>
  <r>
    <s v="PB20INV3648"/>
    <d v="2021-02-10T00:00:00"/>
    <s v="Mail"/>
    <d v="2021-02-09T00:00:00"/>
    <x v="10"/>
    <s v="Chennai"/>
    <s v="Maestro Tech Solutions"/>
    <s v="Powersupply_40w"/>
    <s v="Chennai"/>
    <s v="NVAR"/>
    <s v="Wholesale"/>
    <s v="posiflex spares"/>
    <n v="1"/>
    <n v="1400"/>
    <n v="1400"/>
  </r>
  <r>
    <s v="PB20INV3649"/>
    <d v="2021-02-10T00:00:00"/>
    <s v="SS 171"/>
    <s v="01.01.2021"/>
    <x v="0"/>
    <s v="Delhi"/>
    <s v="Smart Solutions"/>
    <s v="Freight charges"/>
    <s v="Delhi"/>
    <s v="RBP"/>
    <s v="Wholesale"/>
    <s v="Others"/>
    <n v="1"/>
    <n v="85"/>
    <n v="85"/>
  </r>
  <r>
    <s v="PB20INV3649"/>
    <d v="2021-02-10T00:00:00"/>
    <s v="SS 171"/>
    <s v="01.01.2021"/>
    <x v="0"/>
    <s v="Delhi"/>
    <s v="Smart Solutions"/>
    <s v="Sa-105z-b"/>
    <s v="Delhi"/>
    <s v="RBP"/>
    <s v="Wholesale"/>
    <s v="Posiflex"/>
    <n v="5"/>
    <n v="2250"/>
    <n v="11250"/>
  </r>
  <r>
    <s v="PB20INV3649"/>
    <d v="2021-02-10T00:00:00"/>
    <s v="SS 171"/>
    <s v="01.01.2021"/>
    <x v="0"/>
    <s v="Delhi"/>
    <s v="Smart Solutions"/>
    <s v="Mr-2106u-3"/>
    <s v="Delhi"/>
    <s v="RBP"/>
    <s v="Wholesale"/>
    <s v="Posiflex"/>
    <n v="2"/>
    <n v="2916"/>
    <n v="5832"/>
  </r>
  <r>
    <s v="PB20INV3650"/>
    <d v="2021-02-10T00:00:00"/>
    <s v="Mail"/>
    <s v="27th Jan-2021"/>
    <x v="2"/>
    <s v="Mumbai"/>
    <s v="Tata Starbucks Ltd"/>
    <s v="Service charges"/>
    <s v="Mumbai"/>
    <s v="EndCustomer"/>
    <s v="Retail"/>
    <s v="Others"/>
    <n v="1"/>
    <n v="200"/>
    <n v="200"/>
  </r>
  <r>
    <s v="PB20INV3650"/>
    <d v="2021-02-10T00:00:00"/>
    <s v="Mail"/>
    <s v="27th Jan-2021"/>
    <x v="2"/>
    <s v="Mumbai"/>
    <s v="Tata Starbucks Ltd"/>
    <s v="Cashdrawer_ycable"/>
    <s v="Mumbai"/>
    <s v="EndCustomer"/>
    <s v="Retail"/>
    <s v="posiflex spares"/>
    <n v="1"/>
    <n v="750"/>
    <n v="750"/>
  </r>
  <r>
    <s v="PB20INV3651"/>
    <d v="2021-02-10T00:00:00"/>
    <s v="PO/SSPL/063"/>
    <d v="2021-02-09T00:00:00"/>
    <x v="0"/>
    <s v="Mumbai"/>
    <s v="Shawman Software Pvt Ltd"/>
    <s v="Freight charges"/>
    <s v="Mumbai"/>
    <s v="PVAR+"/>
    <s v="Wholesale"/>
    <s v="Others"/>
    <n v="1"/>
    <n v="100"/>
    <n v="100"/>
  </r>
  <r>
    <s v="PB20INV3651"/>
    <d v="2021-02-10T00:00:00"/>
    <s v="PO/SSPL/063"/>
    <d v="2021-02-09T00:00:00"/>
    <x v="19"/>
    <s v="Mumbai"/>
    <s v="Shawman Software Pvt Ltd"/>
    <s v="Dmr3u"/>
    <s v="Mumbai"/>
    <s v="PVAR+"/>
    <s v="Wholesale"/>
    <s v="posiflex spares"/>
    <n v="5"/>
    <n v="1650"/>
    <n v="8250"/>
  </r>
  <r>
    <s v="PB20INV3652"/>
    <d v="2021-02-10T00:00:00"/>
    <s v="SS 200"/>
    <s v="09.02.2021"/>
    <x v="0"/>
    <s v="Delhi"/>
    <s v="Smart Solutions"/>
    <s v="Freight charges"/>
    <s v="Delhi"/>
    <s v="RBP"/>
    <s v="Wholesale"/>
    <s v="Others"/>
    <n v="1"/>
    <n v="100"/>
    <n v="100"/>
  </r>
  <r>
    <s v="PB20INV3652"/>
    <d v="2021-02-10T00:00:00"/>
    <s v="SS 200"/>
    <s v="09.02.2021"/>
    <x v="0"/>
    <s v="Delhi"/>
    <s v="Smart Solutions"/>
    <s v="Tm-3315-b"/>
    <s v="Delhi"/>
    <s v="RBP"/>
    <s v="Wholesale"/>
    <s v="Posiflex"/>
    <n v="1"/>
    <n v="19500"/>
    <n v="19500"/>
  </r>
  <r>
    <s v="PB20INV3653"/>
    <d v="2021-02-10T00:00:00"/>
    <s v="REF: L1202 E dtd 25th Sep 2"/>
    <d v="2021-02-10T00:00:00"/>
    <x v="4"/>
    <s v="Mumbai"/>
    <s v="Pricewaterhousecoopers Private Limited"/>
    <s v="Stand_cd-3200"/>
    <s v="Mumbai"/>
    <s v="EndCustomer"/>
    <s v="Retail"/>
    <s v="Rugtek"/>
    <n v="14"/>
    <n v="0"/>
    <n v="0"/>
  </r>
  <r>
    <s v="PB20INV3653"/>
    <d v="2021-02-10T00:00:00"/>
    <s v="REF: L1202 E dtd 25th Sep 2"/>
    <d v="2021-02-10T00:00:00"/>
    <x v="6"/>
    <s v="Mumbai"/>
    <s v="Pricewaterhousecoopers Private Limited"/>
    <s v="Wifi module kit_xt series"/>
    <s v="Mumbai"/>
    <s v="EndCustomer"/>
    <s v="Retail"/>
    <s v="posiflex spares"/>
    <n v="14"/>
    <n v="1950"/>
    <n v="27300"/>
  </r>
  <r>
    <s v="PB20INV3653"/>
    <d v="2021-02-10T00:00:00"/>
    <s v="REF: L1202 E dtd 25th Sep 2"/>
    <d v="2021-02-10T00:00:00"/>
    <x v="6"/>
    <s v="Mumbai"/>
    <s v="Pricewaterhousecoopers Private Limited"/>
    <s v="Pd-350ue-b"/>
    <s v="Mumbai"/>
    <s v="EndCustomer"/>
    <s v="Retail"/>
    <s v="Posiflex"/>
    <n v="14"/>
    <n v="2000"/>
    <n v="28000"/>
  </r>
  <r>
    <s v="PB20INV3653"/>
    <d v="2021-02-10T00:00:00"/>
    <s v="REF: L1202 E dtd 25th Sep 2"/>
    <d v="2021-02-10T00:00:00"/>
    <x v="4"/>
    <s v="Mumbai"/>
    <s v="Pricewaterhousecoopers Private Limited"/>
    <s v="Cd-3200u-b"/>
    <s v="Mumbai"/>
    <s v="EndCustomer"/>
    <s v="Retail"/>
    <s v="Rugtek"/>
    <n v="14"/>
    <n v="3500"/>
    <n v="49000"/>
  </r>
  <r>
    <s v="PB20INV3653"/>
    <d v="2021-02-10T00:00:00"/>
    <s v="REF: L1202 E dtd 25th Sep 2"/>
    <d v="2021-02-10T00:00:00"/>
    <x v="6"/>
    <s v="Mumbai"/>
    <s v="Pricewaterhousecoopers Private Limited"/>
    <s v="Win 10 iot (vl)_ltsc"/>
    <s v="Mumbai"/>
    <s v="EndCustomer"/>
    <s v="Retail"/>
    <s v="Posiflex"/>
    <n v="14"/>
    <n v="4500"/>
    <n v="63000"/>
  </r>
  <r>
    <s v="PB20INV3653"/>
    <d v="2021-02-10T00:00:00"/>
    <s v="REF: L1202 E dtd 25th Sep 2"/>
    <d v="2021-02-10T00:00:00"/>
    <x v="6"/>
    <s v="Mumbai"/>
    <s v="Pricewaterhousecoopers Private Limited"/>
    <s v="Pp8800u-b"/>
    <s v="Mumbai"/>
    <s v="EndCustomer"/>
    <s v="Retail"/>
    <s v="Posiflex"/>
    <n v="14"/>
    <n v="9000"/>
    <n v="126000"/>
  </r>
  <r>
    <s v="PB20INV3653"/>
    <d v="2021-02-10T00:00:00"/>
    <s v="REF: L1202 E dtd 25th Sep 2"/>
    <d v="2021-02-10T00:00:00"/>
    <x v="6"/>
    <s v="Mumbai"/>
    <s v="Pricewaterhousecoopers Private Limited"/>
    <s v="Xt-4015"/>
    <s v="Mumbai"/>
    <s v="EndCustomer"/>
    <s v="Retail"/>
    <s v="Posiflex"/>
    <n v="14"/>
    <n v="47765"/>
    <n v="668710"/>
  </r>
  <r>
    <s v="PB20INV3654"/>
    <d v="2021-02-11T00:00:00"/>
    <s v="HTCPL/163/2020-21"/>
    <d v="2021-02-10T00:00:00"/>
    <x v="3"/>
    <s v="Bangalore"/>
    <s v="Hollasons Trading Company Private Limited"/>
    <s v="Bp3-l_ub"/>
    <s v="Bangalore"/>
    <s v="RBP"/>
    <s v="Wholesale"/>
    <s v="Rugtek"/>
    <n v="2"/>
    <n v="9000"/>
    <n v="18000"/>
  </r>
  <r>
    <s v="PB20INV3655"/>
    <d v="2021-02-11T00:00:00"/>
    <s v="SS 162"/>
    <s v="31.12.2020"/>
    <x v="0"/>
    <s v="Delhi"/>
    <s v="Smart Solutions"/>
    <s v="Freight charges"/>
    <s v="Delhi"/>
    <s v="RBP"/>
    <s v="Wholesale"/>
    <s v="Others"/>
    <n v="1"/>
    <n v="1025"/>
    <n v="1025"/>
  </r>
  <r>
    <s v="PB20INV3655"/>
    <d v="2021-02-11T00:00:00"/>
    <s v="SS 162"/>
    <s v="31.12.2020"/>
    <x v="3"/>
    <s v="Delhi"/>
    <s v="Smart Solutions"/>
    <s v="Cd-3200bt"/>
    <s v="Delhi"/>
    <s v="RBP"/>
    <s v="Wholesale"/>
    <s v="Rugtek"/>
    <n v="50"/>
    <n v="4100"/>
    <n v="205000"/>
  </r>
  <r>
    <s v="PB20INV3656"/>
    <d v="2021-02-11T00:00:00"/>
    <s v="001536/Dec-20"/>
    <d v="2020-12-17T00:00:00"/>
    <x v="0"/>
    <s v="Gujarat"/>
    <s v="Aegis Infoware Private Limited"/>
    <s v="Freight charges"/>
    <s v="Gujarat"/>
    <s v="RBP"/>
    <s v="Wholesale"/>
    <s v="Others"/>
    <n v="1"/>
    <n v="1100"/>
    <n v="1100"/>
  </r>
  <r>
    <s v="PB20INV3656"/>
    <d v="2021-02-11T00:00:00"/>
    <s v="001536/Dec-20"/>
    <d v="2020-12-17T00:00:00"/>
    <x v="3"/>
    <s v="Gujarat"/>
    <s v="Aegis Infoware Private Limited"/>
    <s v="Cd-3200bt"/>
    <s v="Gujarat"/>
    <s v="RBP"/>
    <s v="Wholesale"/>
    <s v="Rugtek"/>
    <n v="75"/>
    <n v="4200"/>
    <n v="315000"/>
  </r>
  <r>
    <s v="PB20INV3657"/>
    <d v="2021-02-11T00:00:00"/>
    <s v="001537/Dec-20"/>
    <d v="2020-12-17T00:00:00"/>
    <x v="0"/>
    <s v="Gujarat"/>
    <s v="Aegis Infoware Private Limited"/>
    <s v="Freight charges"/>
    <s v="Gujarat"/>
    <s v="RBP"/>
    <s v="Wholesale"/>
    <s v="Others"/>
    <n v="1"/>
    <n v="420"/>
    <n v="420"/>
  </r>
  <r>
    <s v="PB20INV3657"/>
    <d v="2021-02-11T00:00:00"/>
    <s v="001537/Dec-20"/>
    <d v="2020-12-17T00:00:00"/>
    <x v="3"/>
    <s v="Gujarat"/>
    <s v="Aegis Infoware Private Limited"/>
    <s v="Cd-3200bt"/>
    <s v="Gujarat"/>
    <s v="RBP"/>
    <s v="Wholesale"/>
    <s v="Rugtek"/>
    <n v="25"/>
    <n v="4200"/>
    <n v="105000"/>
  </r>
  <r>
    <s v="PB20INV3658"/>
    <d v="2021-02-11T00:00:00"/>
    <s v="002025/Feb-21"/>
    <d v="2021-02-10T00:00:00"/>
    <x v="0"/>
    <s v="Gujarat"/>
    <s v="Aegis Infoware Private Limited"/>
    <s v="Freight charges"/>
    <s v="Gujarat"/>
    <s v="RBP"/>
    <s v="Wholesale"/>
    <s v="Others"/>
    <n v="1"/>
    <n v="252"/>
    <n v="252"/>
  </r>
  <r>
    <s v="PB20INV3658"/>
    <d v="2021-02-11T00:00:00"/>
    <s v="002025/Feb-21"/>
    <d v="2021-02-10T00:00:00"/>
    <x v="3"/>
    <s v="Gujarat"/>
    <s v="Aegis Infoware Private Limited"/>
    <s v="Cd-3200bt"/>
    <s v="Gujarat"/>
    <s v="RBP"/>
    <s v="Wholesale"/>
    <s v="Rugtek"/>
    <n v="15"/>
    <n v="4200"/>
    <n v="63000"/>
  </r>
  <r>
    <s v="PB20INV3659"/>
    <d v="2021-02-11T00:00:00"/>
    <s v="002022/Feb-21"/>
    <d v="2021-02-10T00:00:00"/>
    <x v="0"/>
    <s v="Gujarat"/>
    <s v="Aegis Infoware Private Limited"/>
    <s v="Freight charges"/>
    <s v="Gujarat"/>
    <s v="RBP"/>
    <s v="Wholesale"/>
    <s v="Others"/>
    <n v="1"/>
    <n v="336"/>
    <n v="336"/>
  </r>
  <r>
    <s v="PB20INV3659"/>
    <d v="2021-02-11T00:00:00"/>
    <s v="002022/Feb-21"/>
    <d v="2021-02-10T00:00:00"/>
    <x v="3"/>
    <s v="Gujarat"/>
    <s v="Aegis Infoware Private Limited"/>
    <s v="Cd-3200bt"/>
    <s v="Gujarat"/>
    <s v="RBP"/>
    <s v="Wholesale"/>
    <s v="Rugtek"/>
    <n v="20"/>
    <n v="4200"/>
    <n v="84000"/>
  </r>
  <r>
    <s v="PB20INV3660"/>
    <d v="2021-02-11T00:00:00"/>
    <s v="002024/Feb-21"/>
    <d v="2021-02-10T00:00:00"/>
    <x v="0"/>
    <s v="Gujarat"/>
    <s v="Aegis Infoware Private Limited"/>
    <s v="Freight charges"/>
    <s v="Gujarat"/>
    <s v="RBP"/>
    <s v="Wholesale"/>
    <s v="Others"/>
    <n v="1"/>
    <n v="252"/>
    <n v="252"/>
  </r>
  <r>
    <s v="PB20INV3660"/>
    <d v="2021-02-11T00:00:00"/>
    <s v="002024/Feb-21"/>
    <d v="2021-02-10T00:00:00"/>
    <x v="3"/>
    <s v="Gujarat"/>
    <s v="Aegis Infoware Private Limited"/>
    <s v="Cd-3200bt"/>
    <s v="Gujarat"/>
    <s v="RBP"/>
    <s v="Wholesale"/>
    <s v="Rugtek"/>
    <n v="15"/>
    <n v="4200"/>
    <n v="63000"/>
  </r>
  <r>
    <s v="PB20INV3661"/>
    <d v="2021-02-11T00:00:00"/>
    <s v="002023/Feb-21"/>
    <d v="2021-02-10T00:00:00"/>
    <x v="0"/>
    <s v="Gujarat"/>
    <s v="Aegis Infoware Private Limited"/>
    <s v="Freight charges"/>
    <s v="Gujarat"/>
    <s v="RBP"/>
    <s v="Wholesale"/>
    <s v="Others"/>
    <n v="1"/>
    <n v="420"/>
    <n v="420"/>
  </r>
  <r>
    <s v="PB20INV3661"/>
    <d v="2021-02-11T00:00:00"/>
    <s v="002023/Feb-21"/>
    <d v="2021-02-10T00:00:00"/>
    <x v="3"/>
    <s v="Gujarat"/>
    <s v="Aegis Infoware Private Limited"/>
    <s v="Cd-3200bt"/>
    <s v="Gujarat"/>
    <s v="RBP"/>
    <s v="Wholesale"/>
    <s v="Rugtek"/>
    <n v="25"/>
    <n v="4200"/>
    <n v="105000"/>
  </r>
  <r>
    <s v="PB20INV3662"/>
    <d v="2021-02-11T00:00:00"/>
    <n v="3020007278"/>
    <d v="2020-12-10T00:00:00"/>
    <x v="12"/>
    <s v="Bangalore"/>
    <s v="Life Style International Pvt Ltd"/>
    <s v="1250g-2usb-i"/>
    <s v="Bangalore"/>
    <s v="EndCustomer"/>
    <s v="Retail"/>
    <s v="Metrologic"/>
    <n v="2"/>
    <n v="3800"/>
    <n v="7600"/>
  </r>
  <r>
    <s v="PB20INV3662"/>
    <d v="2021-02-11T00:00:00"/>
    <n v="3020007278"/>
    <d v="2020-12-10T00:00:00"/>
    <x v="18"/>
    <s v="Bangalore"/>
    <s v="Life Style International Pvt Ltd"/>
    <s v="Pp8800u-b"/>
    <s v="Bangalore"/>
    <s v="EndCustomer"/>
    <s v="Retail"/>
    <s v="Posiflex"/>
    <n v="1"/>
    <n v="9900"/>
    <n v="9900"/>
  </r>
  <r>
    <s v="PB20INV3663"/>
    <d v="2021-02-11T00:00:00"/>
    <n v="3020007331"/>
    <d v="2020-12-11T00:00:00"/>
    <x v="12"/>
    <s v="Bangalore"/>
    <s v="Life Style International Pvt Ltd"/>
    <s v="1250g-2usb-i"/>
    <s v="Bangalore"/>
    <s v="EndCustomer"/>
    <s v="Retail"/>
    <s v="Metrologic"/>
    <n v="2"/>
    <n v="3800"/>
    <n v="7600"/>
  </r>
  <r>
    <s v="PB20INV3663"/>
    <d v="2021-02-11T00:00:00"/>
    <n v="3020007331"/>
    <d v="2020-12-11T00:00:00"/>
    <x v="18"/>
    <s v="Bangalore"/>
    <s v="Life Style International Pvt Ltd"/>
    <s v="Pp8800u-b"/>
    <s v="Bangalore"/>
    <s v="EndCustomer"/>
    <s v="Retail"/>
    <s v="Posiflex"/>
    <n v="1"/>
    <n v="9900"/>
    <n v="9900"/>
  </r>
  <r>
    <s v="PB20INV3664"/>
    <d v="2021-02-11T00:00:00"/>
    <n v="3020008011"/>
    <d v="2020-12-22T00:00:00"/>
    <x v="12"/>
    <s v="Bangalore"/>
    <s v="Life Style International Pvt Ltd"/>
    <s v="1250g-2usb-i"/>
    <s v="Bangalore"/>
    <s v="EndCustomer"/>
    <s v="Retail"/>
    <s v="Metrologic"/>
    <n v="2"/>
    <n v="3800"/>
    <n v="7600"/>
  </r>
  <r>
    <s v="PB20INV3664"/>
    <d v="2021-02-11T00:00:00"/>
    <n v="3020008011"/>
    <d v="2020-12-22T00:00:00"/>
    <x v="18"/>
    <s v="Bangalore"/>
    <s v="Life Style International Pvt Ltd"/>
    <s v="Pp8800u-b"/>
    <s v="Bangalore"/>
    <s v="EndCustomer"/>
    <s v="Retail"/>
    <s v="Posiflex"/>
    <n v="1"/>
    <n v="9900"/>
    <n v="9900"/>
  </r>
  <r>
    <s v="PB20INV3665"/>
    <d v="2021-02-11T00:00:00"/>
    <s v="SC201216016"/>
    <d v="2020-12-16T00:00:00"/>
    <x v="0"/>
    <s v="Chennai"/>
    <s v="Supreme Computers India (P) Ltd"/>
    <s v="Freight charges"/>
    <s v="Chennai"/>
    <s v="RBP"/>
    <s v="Wholesale"/>
    <s v="Others"/>
    <n v="1"/>
    <n v="50"/>
    <n v="50"/>
  </r>
  <r>
    <s v="PB20INV3665"/>
    <d v="2021-02-11T00:00:00"/>
    <s v="SC201216016"/>
    <d v="2020-12-16T00:00:00"/>
    <x v="0"/>
    <s v="Chennai"/>
    <s v="Supreme Computers India (P) Ltd"/>
    <s v="Mr-2106u-3"/>
    <s v="Chennai"/>
    <s v="RBP"/>
    <s v="Wholesale"/>
    <s v="Posiflex"/>
    <n v="3"/>
    <n v="2250"/>
    <n v="6750"/>
  </r>
  <r>
    <s v="PB20INV3666"/>
    <d v="2021-02-11T00:00:00"/>
    <n v="30201"/>
    <d v="2021-02-03T00:00:00"/>
    <x v="2"/>
    <s v="Mumbai"/>
    <s v="Equinox India Enterprises"/>
    <s v="Cutter_rp80"/>
    <s v="Mumbai"/>
    <s v="PVAR+"/>
    <s v="Wholesale"/>
    <s v="Rugtek spares"/>
    <n v="3"/>
    <n v="961"/>
    <n v="2883"/>
  </r>
  <r>
    <s v="PB20INV3666"/>
    <d v="2021-02-11T00:00:00"/>
    <n v="30201"/>
    <d v="2021-02-03T00:00:00"/>
    <x v="2"/>
    <s v="Mumbai"/>
    <s v="Equinox India Enterprises"/>
    <s v="Printer mechanism_rp80"/>
    <s v="Mumbai"/>
    <s v="PVAR+"/>
    <s v="Wholesale"/>
    <s v="Rugtek spares"/>
    <n v="4"/>
    <n v="1923"/>
    <n v="7692"/>
  </r>
  <r>
    <s v="PB20INV3667"/>
    <d v="2021-02-11T00:00:00"/>
    <s v="mail confirmation"/>
    <d v="2021-01-29T00:00:00"/>
    <x v="2"/>
    <s v="Mumbai"/>
    <s v="Trent Limited"/>
    <s v="Cd-3200u"/>
    <s v="Mumbai"/>
    <s v="EndCustomer"/>
    <s v="Retail"/>
    <s v="Rugtek"/>
    <n v="5"/>
    <n v="4085"/>
    <n v="20425"/>
  </r>
  <r>
    <s v="PB20INV3668"/>
    <d v="2021-02-11T00:00:00"/>
    <s v="QSPL/PO/2021/0536-1"/>
    <d v="2021-02-11T00:00:00"/>
    <x v="7"/>
    <s v="Bangalore"/>
    <s v="Quinta Systems Pvt. Ltd"/>
    <s v="Cbl037r"/>
    <s v="Bangalore"/>
    <s v="EndCustomer"/>
    <s v="Wholesale"/>
    <s v="Newland"/>
    <n v="5"/>
    <n v="356.08"/>
    <n v="1780.4"/>
  </r>
  <r>
    <s v="PB20INV3668"/>
    <d v="2021-02-11T00:00:00"/>
    <s v="QSPL/PO/2021/0536-1"/>
    <d v="2021-02-11T00:00:00"/>
    <x v="7"/>
    <s v="Bangalore"/>
    <s v="Quinta Systems Pvt. Ltd"/>
    <s v="R050150-864z-8"/>
    <s v="Bangalore"/>
    <s v="EndCustomer"/>
    <s v="Wholesale"/>
    <s v="Newland"/>
    <n v="5"/>
    <n v="851.42"/>
    <n v="4257.1000000000004"/>
  </r>
  <r>
    <s v="PB20INV3668"/>
    <d v="2021-02-11T00:00:00"/>
    <s v="QSPL/PO/2021/0536-1"/>
    <d v="2021-02-11T00:00:00"/>
    <x v="7"/>
    <s v="Bangalore"/>
    <s v="Quinta Systems Pvt. Ltd"/>
    <s v="Nls-fm430l-u"/>
    <s v="Bangalore"/>
    <s v="EndCustomer"/>
    <s v="Wholesale"/>
    <s v="Newland"/>
    <n v="5"/>
    <n v="4147.5"/>
    <n v="20737.5"/>
  </r>
  <r>
    <s v="PB20INV3669"/>
    <d v="2021-02-11T00:00:00"/>
    <s v="MHMU2021PO00099"/>
    <d v="2021-02-11T00:00:00"/>
    <x v="0"/>
    <s v="Mumbai"/>
    <s v="Aashitech"/>
    <s v="Warranty_charges"/>
    <s v="Mumbai"/>
    <s v="RBP"/>
    <s v="Wholesale"/>
    <s v="Others"/>
    <n v="5"/>
    <n v="750"/>
    <n v="3750"/>
  </r>
  <r>
    <s v="PB20INV3670"/>
    <d v="2021-02-11T00:00:00"/>
    <s v="002046/Feb-21"/>
    <d v="2021-02-11T00:00:00"/>
    <x v="0"/>
    <s v="Gujarat"/>
    <s v="Aegis Infoware Private Limited"/>
    <s v="Freight charges"/>
    <s v="Gujarat"/>
    <s v="RBP"/>
    <s v="Wholesale"/>
    <s v="Others"/>
    <n v="1"/>
    <n v="1000"/>
    <n v="1000"/>
  </r>
  <r>
    <s v="PB20INV3670"/>
    <d v="2021-02-11T00:00:00"/>
    <s v="002046/Feb-21"/>
    <d v="2021-02-11T00:00:00"/>
    <x v="3"/>
    <s v="Gujarat"/>
    <s v="Aegis Infoware Private Limited"/>
    <s v="Bp-03"/>
    <s v="Gujarat"/>
    <s v="RBP"/>
    <s v="Wholesale"/>
    <s v="Rugtek"/>
    <n v="50"/>
    <n v="5300"/>
    <n v="265000"/>
  </r>
  <r>
    <s v="PB20INV3671"/>
    <d v="2021-02-11T00:00:00"/>
    <s v="Mail"/>
    <d v="2021-02-10T00:00:00"/>
    <x v="2"/>
    <s v="Mumbai"/>
    <s v="Spencer'S Retail Limited"/>
    <s v="Pp8800u-b"/>
    <s v="Mumbai"/>
    <s v="EndCustomer"/>
    <s v="Retail"/>
    <s v="Posiflex"/>
    <n v="1"/>
    <n v="7000"/>
    <n v="7000"/>
  </r>
  <r>
    <s v="PB20INV3672"/>
    <d v="2021-02-11T00:00:00"/>
    <n v="21020072"/>
    <d v="2021-02-05T00:00:00"/>
    <x v="0"/>
    <s v="Mumbai"/>
    <s v="Stallion Systems And Solutions Pvt Ltd"/>
    <s v="Freight charges"/>
    <s v="Mumbai"/>
    <s v="NVAR"/>
    <s v="Wholesale"/>
    <s v="Others"/>
    <n v="1"/>
    <n v="100"/>
    <n v="100"/>
  </r>
  <r>
    <s v="PB20INV3672"/>
    <d v="2021-02-11T00:00:00"/>
    <n v="21020072"/>
    <d v="2021-02-05T00:00:00"/>
    <x v="15"/>
    <s v="Mumbai"/>
    <s v="Stallion Systems And Solutions Pvt Ltd"/>
    <s v="1300g-2usb-i"/>
    <s v="Mumbai"/>
    <s v="NVAR"/>
    <s v="Wholesale"/>
    <s v="Honeywell"/>
    <n v="5"/>
    <n v="3900"/>
    <n v="19500"/>
  </r>
  <r>
    <s v="PB20INV3673"/>
    <d v="2021-02-11T00:00:00"/>
    <s v="HTCPL/164/2020-21"/>
    <d v="2021-02-11T00:00:00"/>
    <x v="0"/>
    <s v="Bangalore"/>
    <s v="Hollasons Trading Company Private Limited"/>
    <s v="Long pole_pd-350 series"/>
    <s v="Bangalore"/>
    <s v="RBP"/>
    <s v="Wholesale"/>
    <s v="posiflex spares"/>
    <n v="4"/>
    <n v="500"/>
    <n v="2000"/>
  </r>
  <r>
    <s v="PB20INV3673"/>
    <d v="2021-02-11T00:00:00"/>
    <s v="HTCPL/164/2020-21"/>
    <d v="2021-02-11T00:00:00"/>
    <x v="0"/>
    <s v="Bangalore"/>
    <s v="Hollasons Trading Company Private Limited"/>
    <s v="Mr-2106u-3"/>
    <s v="Bangalore"/>
    <s v="RBP"/>
    <s v="Wholesale"/>
    <s v="Posiflex"/>
    <n v="1"/>
    <n v="2916"/>
    <n v="2916"/>
  </r>
  <r>
    <s v="PB20INV3673"/>
    <d v="2021-02-11T00:00:00"/>
    <s v="HTCPL/164/2020-21"/>
    <d v="2021-02-11T00:00:00"/>
    <x v="0"/>
    <s v="Bangalore"/>
    <s v="Hollasons Trading Company Private Limited"/>
    <s v="Pd-350ue-b"/>
    <s v="Bangalore"/>
    <s v="RBP"/>
    <s v="Wholesale"/>
    <s v="Posiflex"/>
    <n v="4"/>
    <n v="3250"/>
    <n v="13000"/>
  </r>
  <r>
    <s v="PB20INV3674"/>
    <d v="2021-02-11T00:00:00"/>
    <s v="QNL/TKA20/171831/2020-21"/>
    <d v="2021-02-09T00:00:00"/>
    <x v="2"/>
    <s v="Mumbai"/>
    <s v="Qodenext India Private Limited(Intellicon)"/>
    <s v="Bat-scn01a"/>
    <s v="Mumbai"/>
    <s v="NVAR"/>
    <s v="Wholesale"/>
    <s v="Metrologic"/>
    <n v="2"/>
    <n v="4523"/>
    <n v="9046"/>
  </r>
  <r>
    <s v="PB20INV3675"/>
    <d v="2021-02-11T00:00:00"/>
    <s v="SC11022021CHN01"/>
    <d v="2021-02-11T00:00:00"/>
    <x v="0"/>
    <s v="Chennai"/>
    <s v="Supreme Computers India (P) Ltd"/>
    <s v="Freight charges"/>
    <s v="Chennai"/>
    <s v="RBP"/>
    <s v="Wholesale"/>
    <s v="Others"/>
    <n v="1"/>
    <n v="50"/>
    <n v="50"/>
  </r>
  <r>
    <s v="PB20INV3675"/>
    <d v="2021-02-11T00:00:00"/>
    <s v="SC11022021CHN01"/>
    <d v="2021-02-11T00:00:00"/>
    <x v="0"/>
    <s v="Chennai"/>
    <s v="Supreme Computers India (P) Ltd"/>
    <s v="Win 10 iot (vl)"/>
    <s v="Chennai"/>
    <s v="RBP"/>
    <s v="Wholesale"/>
    <s v="Posiflex"/>
    <n v="1"/>
    <n v="5750"/>
    <n v="5750"/>
  </r>
  <r>
    <s v="PB20INV3676"/>
    <d v="2021-02-11T00:00:00"/>
    <s v="mail confirmation"/>
    <d v="2021-02-11T00:00:00"/>
    <x v="0"/>
    <s v="Mumbai"/>
    <s v="Royal Enfield Garage Cafe"/>
    <s v="Freight charges"/>
    <s v="Mumbai"/>
    <s v="EndCustomer"/>
    <s v="Retail"/>
    <s v="Others"/>
    <n v="1"/>
    <n v="150"/>
    <n v="150"/>
  </r>
  <r>
    <s v="PB20INV3676"/>
    <d v="2021-02-11T00:00:00"/>
    <s v="mail confirmation"/>
    <d v="2021-02-11T00:00:00"/>
    <x v="2"/>
    <s v="Mumbai"/>
    <s v="Royal Enfield Garage Cafe"/>
    <s v="Powersupply_60w"/>
    <s v="Mumbai"/>
    <s v="EndCustomer"/>
    <s v="Retail"/>
    <s v="posiflex spares"/>
    <n v="1"/>
    <n v="1680"/>
    <n v="1680"/>
  </r>
  <r>
    <s v="PB20INV3677"/>
    <d v="2021-02-11T00:00:00"/>
    <n v="6300007081"/>
    <d v="2021-01-27T00:00:00"/>
    <x v="2"/>
    <s v="Mumbai"/>
    <s v="Trent Limited"/>
    <s v="Button panel sticker_ps-3315"/>
    <s v="Mumbai"/>
    <s v="EndCustomer"/>
    <s v="Retail"/>
    <s v="posiflex spares"/>
    <n v="4"/>
    <n v="140"/>
    <n v="560"/>
  </r>
  <r>
    <s v="PB20INV3678"/>
    <d v="2021-02-11T00:00:00"/>
    <s v="QSPL/PO/2021/0537-1"/>
    <d v="2021-02-11T00:00:00"/>
    <x v="7"/>
    <s v="Bangalore"/>
    <s v="Quinta Systems Pvt. Ltd"/>
    <s v="Nls-bs8060-2t"/>
    <s v="Bangalore"/>
    <s v="EndCustomer"/>
    <s v="Wholesale"/>
    <s v="Newland"/>
    <n v="64"/>
    <n v="5557.88"/>
    <n v="355704.32000000001"/>
  </r>
  <r>
    <s v="PB20INV3679"/>
    <d v="2021-02-11T00:00:00"/>
    <s v="JHRN2021PO00005"/>
    <d v="2021-02-11T00:00:00"/>
    <x v="3"/>
    <s v="Jharkhand"/>
    <s v="Aashitech"/>
    <s v="Ls-3000r"/>
    <s v="Jharkhand"/>
    <s v="RBP"/>
    <s v="Wholesale"/>
    <s v="Rugtek"/>
    <n v="5"/>
    <n v="0"/>
    <n v="0"/>
  </r>
  <r>
    <s v="PB20INV3679"/>
    <d v="2021-02-11T00:00:00"/>
    <s v="JHRN2021PO00005"/>
    <d v="2021-02-11T00:00:00"/>
    <x v="0"/>
    <s v="Jharkhand"/>
    <s v="Aashitech"/>
    <s v="Freight charges"/>
    <s v="Jharkhand"/>
    <s v="RBP"/>
    <s v="Wholesale"/>
    <s v="Others"/>
    <n v="1"/>
    <n v="100"/>
    <n v="100"/>
  </r>
  <r>
    <s v="PB20INV3679"/>
    <d v="2021-02-11T00:00:00"/>
    <s v="JHRN2021PO00005"/>
    <d v="2021-02-11T00:00:00"/>
    <x v="3"/>
    <s v="Jharkhand"/>
    <s v="Aashitech"/>
    <s v="Cd-3200bt"/>
    <s v="Jharkhand"/>
    <s v="RBP"/>
    <s v="Wholesale"/>
    <s v="Rugtek"/>
    <n v="5"/>
    <n v="4200"/>
    <n v="21000"/>
  </r>
  <r>
    <s v="PB20INV3680"/>
    <d v="2021-02-11T00:00:00"/>
    <s v="PO-S/20-21/002198"/>
    <s v="5. February 2021"/>
    <x v="2"/>
    <s v="Mumbai"/>
    <s v="Burger King India Pvt  Ltd.,"/>
    <s v="Cashdrawer_lock"/>
    <s v="Mumbai"/>
    <s v="EndCustomer"/>
    <s v="Retail"/>
    <s v="posiflex spares"/>
    <n v="5"/>
    <n v="525"/>
    <n v="2625"/>
  </r>
  <r>
    <s v="PB20INV3681"/>
    <d v="2021-02-11T00:00:00"/>
    <s v="ASGU2021PO00005"/>
    <d v="2021-02-11T00:00:00"/>
    <x v="3"/>
    <s v="Assam"/>
    <s v="Aashitech"/>
    <s v="Ls-3000r"/>
    <s v="Assam"/>
    <s v="RBP"/>
    <s v="Wholesale"/>
    <s v="Rugtek"/>
    <n v="1"/>
    <n v="0"/>
    <n v="0"/>
  </r>
  <r>
    <s v="PB20INV3681"/>
    <d v="2021-02-11T00:00:00"/>
    <s v="ASGU2021PO00005"/>
    <d v="2021-02-11T00:00:00"/>
    <x v="0"/>
    <s v="Assam"/>
    <s v="Aashitech"/>
    <s v="Freight charges"/>
    <s v="Assam"/>
    <s v="RBP"/>
    <s v="Wholesale"/>
    <s v="Others"/>
    <n v="1"/>
    <n v="500"/>
    <n v="500"/>
  </r>
  <r>
    <s v="PB20INV3681"/>
    <d v="2021-02-11T00:00:00"/>
    <s v="ASGU2021PO00005"/>
    <d v="2021-02-11T00:00:00"/>
    <x v="3"/>
    <s v="Assam"/>
    <s v="Aashitech"/>
    <s v="Cd-3200bt"/>
    <s v="Assam"/>
    <s v="RBP"/>
    <s v="Wholesale"/>
    <s v="Rugtek"/>
    <n v="30"/>
    <n v="4200"/>
    <n v="126000"/>
  </r>
  <r>
    <s v="PB20INV3682"/>
    <d v="2021-02-11T00:00:00"/>
    <s v="Quote#-2021_01_18 &amp; Email"/>
    <s v="27-01-2021 &amp; 10-02-2021"/>
    <x v="2"/>
    <s v="Mumbai"/>
    <s v="Reliance Retail Limited"/>
    <s v="Paperfeedroller_pp7000"/>
    <s v="Mumbai"/>
    <s v="EndCustomer"/>
    <s v="Retail"/>
    <s v="posiflex spares"/>
    <n v="1"/>
    <n v="1100"/>
    <n v="1100"/>
  </r>
  <r>
    <s v="PB20INV3683"/>
    <d v="2021-02-11T00:00:00"/>
    <n v="1"/>
    <s v="05.02.21"/>
    <x v="20"/>
    <s v="Rajasthan"/>
    <s v="Royal Dryfruit Private Limited"/>
    <s v="Ddr3_ram_sodimm"/>
    <s v="Rajasthan"/>
    <s v="EndCustomer"/>
    <s v="Retail"/>
    <s v="posiflex spares"/>
    <n v="2"/>
    <n v="0"/>
    <n v="0"/>
  </r>
  <r>
    <s v="PB20INV3683"/>
    <d v="2021-02-11T00:00:00"/>
    <n v="1"/>
    <s v="05.02.21"/>
    <x v="20"/>
    <s v="Rajasthan"/>
    <s v="Royal Dryfruit Private Limited"/>
    <s v="Ssd_128gb"/>
    <s v="Rajasthan"/>
    <s v="EndCustomer"/>
    <s v="Retail"/>
    <s v="posiflex spares"/>
    <n v="2"/>
    <n v="0"/>
    <n v="0"/>
  </r>
  <r>
    <s v="PB20INV3683"/>
    <d v="2021-02-11T00:00:00"/>
    <n v="1"/>
    <s v="05.02.21"/>
    <x v="20"/>
    <s v="Rajasthan"/>
    <s v="Royal Dryfruit Private Limited"/>
    <s v="Win 10 iot (vl)"/>
    <s v="Rajasthan"/>
    <s v="EndCustomer"/>
    <s v="Retail"/>
    <s v="Posiflex"/>
    <n v="2"/>
    <n v="0"/>
    <n v="0"/>
  </r>
  <r>
    <s v="PB20INV3683"/>
    <d v="2021-02-11T00:00:00"/>
    <n v="1"/>
    <s v="05.02.21"/>
    <x v="21"/>
    <s v="Rajasthan"/>
    <s v="Royal Dryfruit Private Limited"/>
    <s v="Ls-3000r"/>
    <s v="Rajasthan"/>
    <s v="EndCustomer"/>
    <s v="Retail"/>
    <s v="Rugtek"/>
    <n v="1"/>
    <n v="1949"/>
    <n v="1949"/>
  </r>
  <r>
    <s v="PB20INV3683"/>
    <d v="2021-02-11T00:00:00"/>
    <n v="1"/>
    <s v="05.02.21"/>
    <x v="22"/>
    <s v="Rajasthan"/>
    <s v="Royal Dryfruit Private Limited"/>
    <s v="Mk7120-31a38-i"/>
    <s v="Rajasthan"/>
    <s v="EndCustomer"/>
    <s v="Retail"/>
    <s v="Metrologic"/>
    <n v="2"/>
    <n v="7500"/>
    <n v="15000"/>
  </r>
  <r>
    <s v="PB20INV3683"/>
    <d v="2021-02-11T00:00:00"/>
    <n v="1"/>
    <s v="05.02.21"/>
    <x v="21"/>
    <s v="Rajasthan"/>
    <s v="Royal Dryfruit Private Limited"/>
    <s v="Rp80use"/>
    <s v="Rajasthan"/>
    <s v="EndCustomer"/>
    <s v="Retail"/>
    <s v="Rugtek"/>
    <n v="2"/>
    <n v="8600"/>
    <n v="17200"/>
  </r>
  <r>
    <s v="PB20INV3683"/>
    <d v="2021-02-11T00:00:00"/>
    <n v="1"/>
    <s v="05.02.21"/>
    <x v="20"/>
    <s v="Rajasthan"/>
    <s v="Royal Dryfruit Private Limited"/>
    <s v="Xt-4015"/>
    <s v="Rajasthan"/>
    <s v="EndCustomer"/>
    <s v="Retail"/>
    <s v="Posiflex"/>
    <n v="2"/>
    <n v="63000"/>
    <n v="126000"/>
  </r>
  <r>
    <s v="PM20INV0029"/>
    <d v="2021-02-11T00:00:00"/>
    <s v="MHMU2021PO00095"/>
    <d v="2021-02-10T00:00:00"/>
    <x v="5"/>
    <s v="Mumbai"/>
    <s v="Aashitech"/>
    <s v="1250g-2usb-i"/>
    <s v="Mumbai"/>
    <s v="RBP"/>
    <s v="Wholesale"/>
    <s v="Metrologic"/>
    <n v="5"/>
    <n v="3200"/>
    <n v="16000"/>
  </r>
  <r>
    <s v="PM20INV0030"/>
    <d v="2021-02-11T00:00:00"/>
    <s v="Mail"/>
    <d v="2021-02-11T00:00:00"/>
    <x v="2"/>
    <s v="Mumbai"/>
    <s v="Tata Starbucks Ltd"/>
    <s v="Service charges"/>
    <s v="Mumbai"/>
    <s v="EndCustomer"/>
    <s v="Retail"/>
    <s v="Others"/>
    <n v="1"/>
    <n v="200"/>
    <n v="200"/>
  </r>
  <r>
    <s v="PM20INV0030"/>
    <d v="2021-02-11T00:00:00"/>
    <s v="Mail"/>
    <d v="2021-02-11T00:00:00"/>
    <x v="2"/>
    <s v="Mumbai"/>
    <s v="Tata Starbucks Ltd"/>
    <s v="Cashdrawer_ycable"/>
    <s v="Mumbai"/>
    <s v="EndCustomer"/>
    <s v="Retail"/>
    <s v="posiflex spares"/>
    <n v="1"/>
    <n v="750"/>
    <n v="750"/>
  </r>
  <r>
    <s v="PB20CN0120"/>
    <d v="2021-02-12T00:00:00"/>
    <s v="REF: L1202 E dtd 25th Sep 2020"/>
    <d v="2020-01-28T00:00:00"/>
    <x v="6"/>
    <s v="Mumbai"/>
    <s v="Pricewaterhousecoopers Private Limited"/>
    <s v="Cr4000_8notes"/>
    <s v="Mumbai"/>
    <s v="EndCustomer"/>
    <s v="Retail"/>
    <s v="Posiflex"/>
    <n v="-18"/>
    <n v="4800"/>
    <n v="-86400"/>
  </r>
  <r>
    <s v="PB20CN0121"/>
    <d v="2021-02-12T00:00:00"/>
    <s v="REF: L1202 E dtd 25th Sep 2020"/>
    <d v="2020-01-28T00:00:00"/>
    <x v="4"/>
    <s v="Mumbai"/>
    <s v="Pricewaterhousecoopers Private Limited"/>
    <s v="Stand_cd-3200"/>
    <s v="Mumbai"/>
    <s v="EndCustomer"/>
    <s v="Retail"/>
    <s v="Rugtek"/>
    <n v="-18"/>
    <n v="0"/>
    <n v="0"/>
  </r>
  <r>
    <s v="PB20CN0121"/>
    <d v="2021-02-12T00:00:00"/>
    <s v="REF: L1202 E dtd 25th Sep 2020"/>
    <d v="2020-01-28T00:00:00"/>
    <x v="4"/>
    <s v="Mumbai"/>
    <s v="Pricewaterhousecoopers Private Limited"/>
    <s v="Cd-3200u-b"/>
    <s v="Mumbai"/>
    <s v="EndCustomer"/>
    <s v="Retail"/>
    <s v="Rugtek"/>
    <n v="-18"/>
    <n v="3500"/>
    <n v="-63000"/>
  </r>
  <r>
    <s v="PB20CN0122"/>
    <d v="2021-02-12T00:00:00"/>
    <s v="REF: L1202 E dtd 25th Sep 2020"/>
    <d v="2020-01-28T00:00:00"/>
    <x v="6"/>
    <s v="Mumbai"/>
    <s v="Pricewaterhousecoopers Private Limited"/>
    <s v="Wifi module kit_xt series"/>
    <s v="Mumbai"/>
    <s v="EndCustomer"/>
    <s v="Retail"/>
    <s v="posiflex spares"/>
    <n v="-18"/>
    <n v="1950"/>
    <n v="-35100"/>
  </r>
  <r>
    <s v="PB20CN0122"/>
    <d v="2021-02-12T00:00:00"/>
    <s v="REF: L1202 E dtd 25th Sep 2020"/>
    <d v="2020-01-28T00:00:00"/>
    <x v="6"/>
    <s v="Mumbai"/>
    <s v="Pricewaterhousecoopers Private Limited"/>
    <s v="Pd-350ue-b"/>
    <s v="Mumbai"/>
    <s v="EndCustomer"/>
    <s v="Retail"/>
    <s v="Posiflex"/>
    <n v="-18"/>
    <n v="2000"/>
    <n v="-36000"/>
  </r>
  <r>
    <s v="PB20CN0122"/>
    <d v="2021-02-12T00:00:00"/>
    <s v="REF: L1202 E dtd 25th Sep 2020"/>
    <d v="2020-01-28T00:00:00"/>
    <x v="6"/>
    <s v="Mumbai"/>
    <s v="Pricewaterhousecoopers Private Limited"/>
    <s v="Win 10 iot (vl)_ltsc"/>
    <s v="Mumbai"/>
    <s v="EndCustomer"/>
    <s v="Retail"/>
    <s v="Posiflex"/>
    <n v="-18"/>
    <n v="4500"/>
    <n v="-81000"/>
  </r>
  <r>
    <s v="PB20CN0122"/>
    <d v="2021-02-12T00:00:00"/>
    <s v="REF: L1202 E dtd 25th Sep 2020"/>
    <d v="2020-01-28T00:00:00"/>
    <x v="6"/>
    <s v="Mumbai"/>
    <s v="Pricewaterhousecoopers Private Limited"/>
    <s v="Pp8800u-b"/>
    <s v="Mumbai"/>
    <s v="EndCustomer"/>
    <s v="Retail"/>
    <s v="Posiflex"/>
    <n v="-18"/>
    <n v="9000"/>
    <n v="-162000"/>
  </r>
  <r>
    <s v="PB20CN0122"/>
    <d v="2021-02-12T00:00:00"/>
    <s v="REF: L1202 E dtd 25th Sep 2020"/>
    <d v="2020-01-28T00:00:00"/>
    <x v="6"/>
    <s v="Mumbai"/>
    <s v="Pricewaterhousecoopers Private Limited"/>
    <s v="Xt-4015"/>
    <s v="Mumbai"/>
    <s v="EndCustomer"/>
    <s v="Retail"/>
    <s v="Posiflex"/>
    <n v="-18"/>
    <n v="47765"/>
    <n v="-859770"/>
  </r>
  <r>
    <s v="PB20INV3684"/>
    <d v="2021-02-12T00:00:00"/>
    <n v="860008765"/>
    <d v="2020-12-10T00:00:00"/>
    <x v="4"/>
    <s v="Mumbai"/>
    <s v="Trent Hypermarket Private Limited"/>
    <s v="Cd-3200u"/>
    <s v="Mumbai"/>
    <s v="EndCustomer"/>
    <s v="Retail"/>
    <s v="Rugtek"/>
    <n v="4"/>
    <n v="4085"/>
    <n v="16340"/>
  </r>
  <r>
    <s v="PB20INV3685"/>
    <d v="2021-02-12T00:00:00"/>
    <s v="HTCPL/165/2020-21"/>
    <d v="2021-02-11T00:00:00"/>
    <x v="0"/>
    <s v="Bangalore"/>
    <s v="Hollasons Trading Company Private Limited"/>
    <s v="Lan i/f board pp9000"/>
    <s v="Bangalore"/>
    <s v="RBP"/>
    <s v="Wholesale"/>
    <s v="posiflex spares"/>
    <n v="8"/>
    <n v="1200"/>
    <n v="9600"/>
  </r>
  <r>
    <s v="PB20INV3686"/>
    <d v="2021-02-12T00:00:00"/>
    <s v="Email"/>
    <d v="2021-02-12T00:00:00"/>
    <x v="18"/>
    <s v="Bangalore"/>
    <s v="Sri Vaishnavi Enterprises"/>
    <s v="Pp8800u-b"/>
    <s v="Bangalore"/>
    <s v="EndCustomer"/>
    <s v="Retail"/>
    <s v="Posiflex"/>
    <n v="1"/>
    <n v="10100"/>
    <n v="10100"/>
  </r>
  <r>
    <s v="PB20INV3687"/>
    <d v="2021-02-12T00:00:00"/>
    <n v="6300007080"/>
    <d v="2021-01-27T00:00:00"/>
    <x v="2"/>
    <s v="Mumbai"/>
    <s v="Trent Limited"/>
    <s v="Button panel sticker_ps-3315"/>
    <s v="Mumbai"/>
    <s v="EndCustomer"/>
    <s v="Retail"/>
    <s v="posiflex spares"/>
    <n v="4"/>
    <n v="140"/>
    <n v="560"/>
  </r>
  <r>
    <s v="PB20INV3687"/>
    <d v="2021-02-12T00:00:00"/>
    <n v="6300007080"/>
    <d v="2021-01-27T00:00:00"/>
    <x v="2"/>
    <s v="Mumbai"/>
    <s v="Trent Limited"/>
    <s v="Motherboard-ps3316e"/>
    <s v="Mumbai"/>
    <s v="EndCustomer"/>
    <s v="Retail"/>
    <s v="posiflex spares"/>
    <n v="1"/>
    <n v="18900"/>
    <n v="18900"/>
  </r>
  <r>
    <s v="PB20INV3688"/>
    <d v="2021-02-12T00:00:00"/>
    <n v="8400022646"/>
    <d v="2021-01-25T00:00:00"/>
    <x v="2"/>
    <s v="Mumbai"/>
    <s v="Trent Hypermarket Private Limited"/>
    <s v="Cashdrawercable"/>
    <s v="Mumbai"/>
    <s v="EndCustomer"/>
    <s v="Retail"/>
    <s v="posiflex spares"/>
    <n v="5"/>
    <n v="150"/>
    <n v="750"/>
  </r>
  <r>
    <s v="PB20INV3688"/>
    <d v="2021-02-12T00:00:00"/>
    <n v="8400022646"/>
    <d v="2021-01-25T00:00:00"/>
    <x v="2"/>
    <s v="Mumbai"/>
    <s v="Trent Hypermarket Private Limited"/>
    <s v="Service charges"/>
    <s v="Mumbai"/>
    <s v="EndCustomer"/>
    <s v="Retail"/>
    <s v="Others"/>
    <n v="5"/>
    <n v="1000"/>
    <n v="5000"/>
  </r>
  <r>
    <s v="PB20INV3689"/>
    <d v="2021-02-12T00:00:00"/>
    <n v="601004299"/>
    <d v="2021-02-08T00:00:00"/>
    <x v="2"/>
    <s v="Mumbai"/>
    <s v="More Retail Limited"/>
    <s v="236-297-001"/>
    <s v="Mumbai"/>
    <s v="EndCustomer"/>
    <s v="Retail"/>
    <s v="Intermec"/>
    <n v="2"/>
    <n v="3900"/>
    <n v="7800"/>
  </r>
  <r>
    <s v="PB20INV3689"/>
    <d v="2021-02-12T00:00:00"/>
    <n v="601004299"/>
    <d v="2021-02-08T00:00:00"/>
    <x v="2"/>
    <s v="Mumbai"/>
    <s v="More Retail Limited"/>
    <s v="318-033-021"/>
    <s v="Mumbai"/>
    <s v="EndCustomer"/>
    <s v="Retail"/>
    <s v="Intermec"/>
    <n v="2"/>
    <n v="7480"/>
    <n v="14960"/>
  </r>
  <r>
    <s v="PB20INV3690"/>
    <d v="2021-02-12T00:00:00"/>
    <s v="MHMU2021PO00100"/>
    <d v="2021-02-12T00:00:00"/>
    <x v="0"/>
    <s v="Mumbai"/>
    <s v="Aashitech"/>
    <s v="Warranty_charges"/>
    <s v="Mumbai"/>
    <s v="RBP"/>
    <s v="Wholesale"/>
    <s v="Others"/>
    <n v="1"/>
    <n v="750"/>
    <n v="750"/>
  </r>
  <r>
    <s v="PB20INV3691"/>
    <d v="2021-02-12T00:00:00"/>
    <n v="202119"/>
    <d v="2021-02-12T00:00:00"/>
    <x v="0"/>
    <s v="Pune"/>
    <s v="Equinox India Enterprises"/>
    <s v="Ddr3_ram_sodimm"/>
    <s v="Pune"/>
    <s v="PVAR+"/>
    <s v="Wholesale"/>
    <s v="posiflex spares"/>
    <n v="1"/>
    <n v="0"/>
    <n v="0"/>
  </r>
  <r>
    <s v="PB20INV3691"/>
    <d v="2021-02-12T00:00:00"/>
    <n v="202119"/>
    <d v="2021-02-12T00:00:00"/>
    <x v="0"/>
    <s v="Pune"/>
    <s v="Equinox India Enterprises"/>
    <s v="Ssd_128gb"/>
    <s v="Pune"/>
    <s v="PVAR+"/>
    <s v="Wholesale"/>
    <s v="posiflex spares"/>
    <n v="1"/>
    <n v="0"/>
    <n v="0"/>
  </r>
  <r>
    <s v="PB20INV3691"/>
    <d v="2021-02-12T00:00:00"/>
    <n v="202119"/>
    <d v="2021-02-12T00:00:00"/>
    <x v="0"/>
    <s v="Pune"/>
    <s v="Equinox India Enterprises"/>
    <s v="Freight charges"/>
    <s v="Pune"/>
    <s v="PVAR+"/>
    <s v="Wholesale"/>
    <s v="Others"/>
    <n v="1"/>
    <n v="223"/>
    <n v="223"/>
  </r>
  <r>
    <s v="PB20INV3691"/>
    <d v="2021-02-12T00:00:00"/>
    <n v="202119"/>
    <d v="2021-02-12T00:00:00"/>
    <x v="0"/>
    <s v="Pune"/>
    <s v="Equinox India Enterprises"/>
    <s v="Win 10 iot (vl)"/>
    <s v="Pune"/>
    <s v="PVAR+"/>
    <s v="Wholesale"/>
    <s v="Posiflex"/>
    <n v="1"/>
    <n v="5250"/>
    <n v="5250"/>
  </r>
  <r>
    <s v="PB20INV3691"/>
    <d v="2021-02-12T00:00:00"/>
    <n v="202119"/>
    <d v="2021-02-12T00:00:00"/>
    <x v="0"/>
    <s v="Pune"/>
    <s v="Equinox India Enterprises"/>
    <s v="Xt-4015"/>
    <s v="Pune"/>
    <s v="PVAR+"/>
    <s v="Wholesale"/>
    <s v="Posiflex"/>
    <n v="1"/>
    <n v="55750"/>
    <n v="55750"/>
  </r>
  <r>
    <s v="PB20INV3692"/>
    <d v="2021-02-12T00:00:00"/>
    <s v="REF: L1202 E dtd 25th Sep 2"/>
    <d v="2021-02-10T00:00:00"/>
    <x v="6"/>
    <s v="Mumbai"/>
    <s v="Pricewaterhousecoopers Private Limited"/>
    <s v="Cr4000_8notes"/>
    <s v="Mumbai"/>
    <s v="EndCustomer"/>
    <s v="Retail"/>
    <s v="Posiflex"/>
    <n v="12"/>
    <n v="4800"/>
    <n v="57600"/>
  </r>
  <r>
    <s v="PB20INV3693"/>
    <d v="2021-02-12T00:00:00"/>
    <s v="REF: L1202 E dtd 25th Sep 2020"/>
    <d v="2021-01-28T00:00:00"/>
    <x v="6"/>
    <s v="Mumbai"/>
    <s v="Pricewaterhousecoopers Private Limited"/>
    <s v="Cr4000_8notes"/>
    <s v="Mumbai"/>
    <s v="EndCustomer"/>
    <s v="Retail"/>
    <s v="Posiflex"/>
    <n v="2"/>
    <n v="4800"/>
    <n v="9600"/>
  </r>
  <r>
    <s v="PB20INV3694"/>
    <d v="2021-02-12T00:00:00"/>
    <s v="SS 198"/>
    <s v="06.02.2021"/>
    <x v="1"/>
    <s v="Delhi"/>
    <s v="Smart Solutions"/>
    <s v="Dbhkeycap_kb6600"/>
    <s v="Delhi"/>
    <s v="RBP"/>
    <s v="Wholesale"/>
    <s v="posiflex spares"/>
    <n v="554"/>
    <n v="11"/>
    <n v="6094"/>
  </r>
  <r>
    <s v="PB20INV3694"/>
    <d v="2021-02-12T00:00:00"/>
    <s v="SS 198"/>
    <s v="06.02.2021"/>
    <x v="1"/>
    <s v="Delhi"/>
    <s v="Smart Solutions"/>
    <s v="Dbhkeycap_kb6600"/>
    <s v="Delhi"/>
    <s v="RBP"/>
    <s v="Wholesale"/>
    <s v="posiflex spares"/>
    <n v="124"/>
    <n v="29"/>
    <n v="3596"/>
  </r>
  <r>
    <s v="PB20INV3694"/>
    <d v="2021-02-12T00:00:00"/>
    <s v="SS 198"/>
    <s v="06.02.2021"/>
    <x v="1"/>
    <s v="Delhi"/>
    <s v="Smart Solutions"/>
    <s v="Dbhkeycap_kb6600"/>
    <s v="Delhi"/>
    <s v="RBP"/>
    <s v="Wholesale"/>
    <s v="posiflex spares"/>
    <n v="18"/>
    <n v="39"/>
    <n v="702"/>
  </r>
  <r>
    <s v="PB20INV3694"/>
    <d v="2021-02-12T00:00:00"/>
    <s v="SS 198"/>
    <s v="06.02.2021"/>
    <x v="0"/>
    <s v="Delhi"/>
    <s v="Smart Solutions"/>
    <s v="Freight charges"/>
    <s v="Delhi"/>
    <s v="RBP"/>
    <s v="Wholesale"/>
    <s v="Others"/>
    <n v="1"/>
    <n v="200"/>
    <n v="200"/>
  </r>
  <r>
    <s v="PB20INV3694"/>
    <d v="2021-02-12T00:00:00"/>
    <s v="SS 198"/>
    <s v="06.02.2021"/>
    <x v="1"/>
    <s v="Delhi"/>
    <s v="Smart Solutions"/>
    <s v="Power adaptor_rp327"/>
    <s v="Delhi"/>
    <s v="RBP"/>
    <s v="Wholesale"/>
    <s v="Rugtek spares"/>
    <n v="4"/>
    <n v="769"/>
    <n v="3076"/>
  </r>
  <r>
    <s v="PB20INV3694"/>
    <d v="2021-02-12T00:00:00"/>
    <s v="SS 198"/>
    <s v="06.02.2021"/>
    <x v="1"/>
    <s v="Delhi"/>
    <s v="Smart Solutions"/>
    <s v="Powersupply_40w"/>
    <s v="Delhi"/>
    <s v="RBP"/>
    <s v="Wholesale"/>
    <s v="posiflex spares"/>
    <n v="2"/>
    <n v="1131"/>
    <n v="2262"/>
  </r>
  <r>
    <s v="PB20INV3695"/>
    <d v="2021-02-12T00:00:00"/>
    <s v="REF: L1202 E dtd 25th Sep 2020"/>
    <d v="2020-01-28T00:00:00"/>
    <x v="4"/>
    <s v="Mumbai"/>
    <s v="Pricewaterhousecoopers Private Limited"/>
    <s v="Stand_cd-3200"/>
    <s v="Mumbai"/>
    <s v="EndCustomer"/>
    <s v="Retail"/>
    <s v="Rugtek"/>
    <n v="4"/>
    <n v="0"/>
    <n v="0"/>
  </r>
  <r>
    <s v="PB20INV3695"/>
    <d v="2021-02-12T00:00:00"/>
    <s v="REF: L1202 E dtd 25th Sep 2020"/>
    <d v="2020-01-28T00:00:00"/>
    <x v="6"/>
    <s v="Mumbai"/>
    <s v="Pricewaterhousecoopers Private Limited"/>
    <s v="Wifi module kit_xt series"/>
    <s v="Mumbai"/>
    <s v="EndCustomer"/>
    <s v="Retail"/>
    <s v="posiflex spares"/>
    <n v="4"/>
    <n v="1950"/>
    <n v="7800"/>
  </r>
  <r>
    <s v="PB20INV3695"/>
    <d v="2021-02-12T00:00:00"/>
    <s v="REF: L1202 E dtd 25th Sep 2020"/>
    <d v="2020-01-28T00:00:00"/>
    <x v="6"/>
    <s v="Mumbai"/>
    <s v="Pricewaterhousecoopers Private Limited"/>
    <s v="Pd-350ue-b"/>
    <s v="Mumbai"/>
    <s v="EndCustomer"/>
    <s v="Retail"/>
    <s v="Posiflex"/>
    <n v="4"/>
    <n v="2000"/>
    <n v="8000"/>
  </r>
  <r>
    <s v="PB20INV3695"/>
    <d v="2021-02-12T00:00:00"/>
    <s v="REF: L1202 E dtd 25th Sep 2020"/>
    <d v="2020-01-28T00:00:00"/>
    <x v="4"/>
    <s v="Mumbai"/>
    <s v="Pricewaterhousecoopers Private Limited"/>
    <s v="Cd-3200u-b"/>
    <s v="Mumbai"/>
    <s v="EndCustomer"/>
    <s v="Retail"/>
    <s v="Rugtek"/>
    <n v="4"/>
    <n v="3500"/>
    <n v="14000"/>
  </r>
  <r>
    <s v="PB20INV3695"/>
    <d v="2021-02-12T00:00:00"/>
    <s v="REF: L1202 E dtd 25th Sep 2020"/>
    <d v="2020-01-28T00:00:00"/>
    <x v="6"/>
    <s v="Mumbai"/>
    <s v="Pricewaterhousecoopers Private Limited"/>
    <s v="Win 10 iot (vl)_ltsc"/>
    <s v="Mumbai"/>
    <s v="EndCustomer"/>
    <s v="Retail"/>
    <s v="Posiflex"/>
    <n v="4"/>
    <n v="4500"/>
    <n v="18000"/>
  </r>
  <r>
    <s v="PB20INV3695"/>
    <d v="2021-02-12T00:00:00"/>
    <s v="REF: L1202 E dtd 25th Sep 2020"/>
    <d v="2020-01-28T00:00:00"/>
    <x v="6"/>
    <s v="Mumbai"/>
    <s v="Pricewaterhousecoopers Private Limited"/>
    <s v="Cr4000_8notes"/>
    <s v="Mumbai"/>
    <s v="EndCustomer"/>
    <s v="Retail"/>
    <s v="Posiflex"/>
    <n v="4"/>
    <n v="4800"/>
    <n v="19200"/>
  </r>
  <r>
    <s v="PB20INV3695"/>
    <d v="2021-02-12T00:00:00"/>
    <s v="REF: L1202 E dtd 25th Sep 2020"/>
    <d v="2020-01-28T00:00:00"/>
    <x v="6"/>
    <s v="Mumbai"/>
    <s v="Pricewaterhousecoopers Private Limited"/>
    <s v="Pp8800u-b"/>
    <s v="Mumbai"/>
    <s v="EndCustomer"/>
    <s v="Retail"/>
    <s v="Posiflex"/>
    <n v="4"/>
    <n v="9000"/>
    <n v="36000"/>
  </r>
  <r>
    <s v="PB20INV3695"/>
    <d v="2021-02-12T00:00:00"/>
    <s v="REF: L1202 E dtd 25th Sep 2020"/>
    <d v="2020-01-28T00:00:00"/>
    <x v="6"/>
    <s v="Mumbai"/>
    <s v="Pricewaterhousecoopers Private Limited"/>
    <s v="Xt-4015"/>
    <s v="Mumbai"/>
    <s v="EndCustomer"/>
    <s v="Retail"/>
    <s v="Posiflex"/>
    <n v="4"/>
    <n v="47765"/>
    <n v="191060"/>
  </r>
  <r>
    <s v="PB20INV3696"/>
    <d v="2021-02-12T00:00:00"/>
    <s v="MHMU2021PO00101"/>
    <d v="2012-02-12T00:00:00"/>
    <x v="0"/>
    <s v="Mumbai"/>
    <s v="Aashitech"/>
    <s v="Warranty_charges"/>
    <s v="Mumbai"/>
    <s v="RBP"/>
    <s v="Wholesale"/>
    <s v="Others"/>
    <n v="1"/>
    <n v="4000"/>
    <n v="4000"/>
  </r>
  <r>
    <s v="PB20INV3697"/>
    <d v="2021-02-12T00:00:00"/>
    <s v="QSPL/PO/2021/0538-1"/>
    <d v="2021-02-12T00:00:00"/>
    <x v="7"/>
    <s v="Bangalore"/>
    <s v="Quinta Systems Pvt. Ltd"/>
    <s v="Ct40-sh_dc"/>
    <s v="Bangalore"/>
    <s v="EndCustomer"/>
    <s v="Wholesale"/>
    <s v="Intermec"/>
    <n v="1242"/>
    <n v="1669.54"/>
    <n v="2073568.68"/>
  </r>
  <r>
    <s v="PB20INV3697"/>
    <d v="2021-02-12T00:00:00"/>
    <s v="QSPL/PO/2021/0538-1"/>
    <d v="2021-02-12T00:00:00"/>
    <x v="7"/>
    <s v="Bangalore"/>
    <s v="Quinta Systems Pvt. Ltd"/>
    <s v="Ct40-qbc-0"/>
    <s v="Bangalore"/>
    <s v="EndCustomer"/>
    <s v="Wholesale"/>
    <s v="Intermec"/>
    <n v="211"/>
    <n v="7588.8"/>
    <n v="1601236.8"/>
  </r>
  <r>
    <s v="PB20INV3697"/>
    <d v="2021-02-12T00:00:00"/>
    <s v="QSPL/PO/2021/0538-1"/>
    <d v="2021-02-12T00:00:00"/>
    <x v="7"/>
    <s v="Bangalore"/>
    <s v="Quinta Systems Pvt. Ltd"/>
    <s v="Ct40-l1n-2sc110n"/>
    <s v="Bangalore"/>
    <s v="EndCustomer"/>
    <s v="Wholesale"/>
    <s v="Honeywell"/>
    <n v="842"/>
    <n v="30203.42"/>
    <n v="25431279.640000001"/>
  </r>
  <r>
    <s v="PD20INV0142"/>
    <d v="2021-02-12T00:00:00"/>
    <n v="9149"/>
    <d v="2021-02-11T00:00:00"/>
    <x v="0"/>
    <s v="Delhi"/>
    <s v="The 3Eee &amp; Company"/>
    <s v="Freight charges"/>
    <s v="Delhi"/>
    <s v="NVAR"/>
    <s v="Wholesale"/>
    <s v="Others"/>
    <n v="1"/>
    <n v="200"/>
    <n v="200"/>
  </r>
  <r>
    <s v="PD20INV0142"/>
    <d v="2021-02-12T00:00:00"/>
    <n v="9149"/>
    <d v="2021-02-11T00:00:00"/>
    <x v="14"/>
    <s v="Delhi"/>
    <s v="The 3Eee &amp; Company"/>
    <s v="46-00526-6-i"/>
    <s v="Delhi"/>
    <s v="NVAR"/>
    <s v="Wholesale"/>
    <s v="Metrologic"/>
    <n v="3"/>
    <n v="2800"/>
    <n v="8400"/>
  </r>
  <r>
    <s v="PD20INV0142"/>
    <d v="2021-02-12T00:00:00"/>
    <n v="9149"/>
    <d v="2021-02-11T00:00:00"/>
    <x v="14"/>
    <s v="Delhi"/>
    <s v="The 3Eee &amp; Company"/>
    <s v="1950gsr-2usb-i"/>
    <s v="Delhi"/>
    <s v="NVAR"/>
    <s v="Wholesale"/>
    <s v="Honeywell"/>
    <n v="3"/>
    <n v="7800"/>
    <n v="23400"/>
  </r>
  <r>
    <s v="PB20INV3698"/>
    <d v="2021-02-13T00:00:00"/>
    <n v="201209"/>
    <d v="2020-12-31T00:00:00"/>
    <x v="0"/>
    <s v="Chandigarh"/>
    <s v="Infoaccords Technologies"/>
    <s v="Freight charges"/>
    <s v="Chandigarh"/>
    <s v="RBP"/>
    <s v="Wholesale"/>
    <s v="Others"/>
    <n v="1"/>
    <n v="1075"/>
    <n v="1075"/>
  </r>
  <r>
    <s v="PB20INV3698"/>
    <d v="2021-02-13T00:00:00"/>
    <n v="201209"/>
    <d v="2020-12-31T00:00:00"/>
    <x v="3"/>
    <s v="Chandigarh"/>
    <s v="Infoaccords Technologies"/>
    <s v="Rp326"/>
    <s v="Chandigarh"/>
    <s v="RBP"/>
    <s v="Wholesale"/>
    <s v="Rugtek"/>
    <n v="50"/>
    <n v="4300"/>
    <n v="215000"/>
  </r>
  <r>
    <s v="PB20INV3699"/>
    <d v="2021-02-13T00:00:00"/>
    <n v="202106"/>
    <d v="2021-01-22T00:00:00"/>
    <x v="0"/>
    <s v="Pune"/>
    <s v="Equinox India Enterprises"/>
    <s v="Freight charges"/>
    <s v="Pune"/>
    <s v="PVAR+"/>
    <s v="Wholesale"/>
    <s v="Others"/>
    <n v="1"/>
    <n v="490"/>
    <n v="490"/>
  </r>
  <r>
    <s v="PB20INV3699"/>
    <d v="2021-02-13T00:00:00"/>
    <n v="202106"/>
    <d v="2021-01-22T00:00:00"/>
    <x v="3"/>
    <s v="Pune"/>
    <s v="Equinox India Enterprises"/>
    <s v="Rp326"/>
    <s v="Pune"/>
    <s v="PVAR+"/>
    <s v="Wholesale"/>
    <s v="Rugtek"/>
    <n v="25"/>
    <n v="4900"/>
    <n v="122500"/>
  </r>
  <r>
    <s v="PB20INV3700"/>
    <d v="2021-02-13T00:00:00"/>
    <s v="TSPL/PUR/20-21/270"/>
    <d v="2021-01-25T00:00:00"/>
    <x v="0"/>
    <s v="Mumbai"/>
    <s v="Turbonet Systems Private Limited"/>
    <s v="Freight charges"/>
    <s v="Mumbai"/>
    <s v="RBP"/>
    <s v="Wholesale"/>
    <s v="Others"/>
    <n v="1"/>
    <n v="3400"/>
    <n v="3400"/>
  </r>
  <r>
    <s v="PB20INV3700"/>
    <d v="2021-02-13T00:00:00"/>
    <s v="TSPL/PUR/20-21/270"/>
    <d v="2021-01-25T00:00:00"/>
    <x v="3"/>
    <s v="Mumbai"/>
    <s v="Turbonet Systems Private Limited"/>
    <s v="Rp326"/>
    <s v="Mumbai"/>
    <s v="RBP"/>
    <s v="Wholesale"/>
    <s v="Rugtek"/>
    <n v="200"/>
    <n v="4250"/>
    <n v="850000"/>
  </r>
  <r>
    <s v="PB20INV3701"/>
    <d v="2021-02-13T00:00:00"/>
    <s v="TSPL/PUR/20-21/269"/>
    <d v="2021-01-25T00:00:00"/>
    <x v="0"/>
    <s v="Mumbai"/>
    <s v="Turbonet Systems Private Limited"/>
    <s v="Freight charges"/>
    <s v="Mumbai"/>
    <s v="RBP"/>
    <s v="Wholesale"/>
    <s v="Others"/>
    <n v="1"/>
    <n v="614.20000000000005"/>
    <n v="614.20000000000005"/>
  </r>
  <r>
    <s v="PB20INV3701"/>
    <d v="2021-02-13T00:00:00"/>
    <s v="TSPL/PUR/20-21/269"/>
    <d v="2021-01-25T00:00:00"/>
    <x v="3"/>
    <s v="Mumbai"/>
    <s v="Turbonet Systems Private Limited"/>
    <s v="Rp326"/>
    <s v="Mumbai"/>
    <s v="RBP"/>
    <s v="Wholesale"/>
    <s v="Rugtek"/>
    <n v="36"/>
    <n v="4250"/>
    <n v="153000"/>
  </r>
  <r>
    <s v="PB20INV3702"/>
    <d v="2021-02-13T00:00:00"/>
    <s v="SS 189"/>
    <s v="30.01.2021"/>
    <x v="0"/>
    <s v="Delhi"/>
    <s v="Smart Solutions"/>
    <s v="Freight charges"/>
    <s v="Delhi"/>
    <s v="RBP"/>
    <s v="Wholesale"/>
    <s v="Others"/>
    <n v="1"/>
    <n v="3356"/>
    <n v="3356"/>
  </r>
  <r>
    <s v="PB20INV3702"/>
    <d v="2021-02-13T00:00:00"/>
    <s v="SS 189"/>
    <s v="30.01.2021"/>
    <x v="3"/>
    <s v="Delhi"/>
    <s v="Smart Solutions"/>
    <s v="Rp326"/>
    <s v="Delhi"/>
    <s v="RBP"/>
    <s v="Wholesale"/>
    <s v="Rugtek"/>
    <n v="150"/>
    <n v="4475"/>
    <n v="671250"/>
  </r>
  <r>
    <s v="PB20INV3703"/>
    <d v="2021-02-13T00:00:00"/>
    <s v="PO/000293/0221"/>
    <d v="2021-02-12T00:00:00"/>
    <x v="6"/>
    <s v="Mumbai"/>
    <s v="Hardcastle Restaurants Pvt. Ltd"/>
    <s v="Kds casing_tx-2000"/>
    <s v="Mumbai"/>
    <s v="EndCustomer"/>
    <s v="Retail"/>
    <s v="posiflex spares"/>
    <n v="1"/>
    <n v="0"/>
    <n v="0"/>
  </r>
  <r>
    <s v="PB20INV3703"/>
    <d v="2021-02-13T00:00:00"/>
    <s v="PO/000293/0221"/>
    <d v="2021-02-12T00:00:00"/>
    <x v="6"/>
    <s v="Mumbai"/>
    <s v="Hardcastle Restaurants Pvt. Ltd"/>
    <s v="Win 10 iot (el)"/>
    <s v="Mumbai"/>
    <s v="EndCustomer"/>
    <s v="Retail"/>
    <s v="Posiflex"/>
    <n v="1"/>
    <n v="3286"/>
    <n v="3286"/>
  </r>
  <r>
    <s v="PB20INV3703"/>
    <d v="2021-02-13T00:00:00"/>
    <s v="PO/000293/0221"/>
    <d v="2021-02-12T00:00:00"/>
    <x v="6"/>
    <s v="Mumbai"/>
    <s v="Hardcastle Restaurants Pvt. Ltd"/>
    <s v="Tx-2100"/>
    <s v="Mumbai"/>
    <s v="EndCustomer"/>
    <s v="Retail"/>
    <s v="Posiflex"/>
    <n v="1"/>
    <n v="25300"/>
    <n v="25300"/>
  </r>
  <r>
    <s v="PB20INV3704"/>
    <d v="2021-02-13T00:00:00"/>
    <s v="PO/000293/0221"/>
    <d v="2021-02-12T00:00:00"/>
    <x v="6"/>
    <s v="Mumbai"/>
    <s v="Hardcastle Restaurants Pvt. Ltd"/>
    <s v="Kds casing_tx-2000"/>
    <s v="Mumbai"/>
    <s v="EndCustomer"/>
    <s v="Retail"/>
    <s v="posiflex spares"/>
    <n v="1"/>
    <n v="0"/>
    <n v="0"/>
  </r>
  <r>
    <s v="PB20INV3704"/>
    <d v="2021-02-13T00:00:00"/>
    <s v="PO/000293/0221"/>
    <d v="2021-02-12T00:00:00"/>
    <x v="6"/>
    <s v="Mumbai"/>
    <s v="Hardcastle Restaurants Pvt. Ltd"/>
    <s v="Win 10 iot (el)"/>
    <s v="Mumbai"/>
    <s v="EndCustomer"/>
    <s v="Retail"/>
    <s v="Posiflex"/>
    <n v="1"/>
    <n v="3286"/>
    <n v="3286"/>
  </r>
  <r>
    <s v="PB20INV3704"/>
    <d v="2021-02-13T00:00:00"/>
    <s v="PO/000293/0221"/>
    <d v="2021-02-12T00:00:00"/>
    <x v="6"/>
    <s v="Mumbai"/>
    <s v="Hardcastle Restaurants Pvt. Ltd"/>
    <s v="Tx-2100"/>
    <s v="Mumbai"/>
    <s v="EndCustomer"/>
    <s v="Retail"/>
    <s v="Posiflex"/>
    <n v="1"/>
    <n v="25300"/>
    <n v="25300"/>
  </r>
  <r>
    <s v="PB20INV3705"/>
    <d v="2021-02-13T00:00:00"/>
    <s v="Ocs/20-21/151"/>
    <d v="2021-01-29T00:00:00"/>
    <x v="0"/>
    <s v="Kolkata"/>
    <s v="Odyssey Computer Services P Ltd"/>
    <s v="Freight charges"/>
    <s v="Kolkata"/>
    <s v="RBP"/>
    <s v="Wholesale"/>
    <s v="Others"/>
    <n v="1"/>
    <n v="588"/>
    <n v="588"/>
  </r>
  <r>
    <s v="PB20INV3705"/>
    <d v="2021-02-13T00:00:00"/>
    <s v="Ocs/20-21/151"/>
    <d v="2021-01-29T00:00:00"/>
    <x v="3"/>
    <s v="Kolkata"/>
    <s v="Odyssey Computer Services P Ltd"/>
    <s v="Rp326"/>
    <s v="Kolkata"/>
    <s v="RBP"/>
    <s v="Wholesale"/>
    <s v="Rugtek"/>
    <n v="20"/>
    <n v="4200"/>
    <n v="84000"/>
  </r>
  <r>
    <s v="PB20INV3706"/>
    <d v="2021-02-13T00:00:00"/>
    <s v="MHMU2021PO00092"/>
    <d v="2021-02-05T00:00:00"/>
    <x v="0"/>
    <s v="Mumbai"/>
    <s v="Aashitech"/>
    <s v="Freight charges"/>
    <s v="Mumbai"/>
    <s v="RBP"/>
    <s v="Wholesale"/>
    <s v="Others"/>
    <n v="1"/>
    <n v="2550"/>
    <n v="2550"/>
  </r>
  <r>
    <s v="PB20INV3706"/>
    <d v="2021-02-13T00:00:00"/>
    <s v="MHMU2021PO00092"/>
    <d v="2021-02-05T00:00:00"/>
    <x v="3"/>
    <s v="Mumbai"/>
    <s v="Aashitech"/>
    <s v="Rp326"/>
    <s v="Mumbai"/>
    <s v="RBP"/>
    <s v="Wholesale"/>
    <s v="Rugtek"/>
    <n v="150"/>
    <n v="4250"/>
    <n v="637500"/>
  </r>
  <r>
    <s v="PB20INV3707"/>
    <d v="2021-02-13T00:00:00"/>
    <s v="002030/Feb-21"/>
    <d v="2021-02-10T00:00:00"/>
    <x v="0"/>
    <s v="Gujarat"/>
    <s v="Aegis Infoware Private Limited"/>
    <s v="Freight charges"/>
    <s v="Gujarat"/>
    <s v="RBP"/>
    <s v="Wholesale"/>
    <s v="Others"/>
    <n v="1"/>
    <n v="400"/>
    <n v="400"/>
  </r>
  <r>
    <s v="PB20INV3707"/>
    <d v="2021-02-13T00:00:00"/>
    <s v="002030/Feb-21"/>
    <d v="2021-02-10T00:00:00"/>
    <x v="3"/>
    <s v="Gujarat"/>
    <s v="Aegis Infoware Private Limited"/>
    <s v="Rp326"/>
    <s v="Gujarat"/>
    <s v="RBP"/>
    <s v="Wholesale"/>
    <s v="Rugtek"/>
    <n v="25"/>
    <n v="4200"/>
    <n v="105000"/>
  </r>
  <r>
    <s v="PB20INV3708"/>
    <d v="2021-02-13T00:00:00"/>
    <s v="002029/Feb-21"/>
    <d v="2021-02-10T00:00:00"/>
    <x v="0"/>
    <s v="Gujarat"/>
    <s v="Aegis Infoware Private Limited"/>
    <s v="Freight charges"/>
    <s v="Gujarat"/>
    <s v="RBP"/>
    <s v="Wholesale"/>
    <s v="Others"/>
    <n v="1"/>
    <n v="500"/>
    <n v="500"/>
  </r>
  <r>
    <s v="PB20INV3708"/>
    <d v="2021-02-13T00:00:00"/>
    <s v="002029/Feb-21"/>
    <d v="2021-02-10T00:00:00"/>
    <x v="3"/>
    <s v="Gujarat"/>
    <s v="Aegis Infoware Private Limited"/>
    <s v="Rp326"/>
    <s v="Gujarat"/>
    <s v="RBP"/>
    <s v="Wholesale"/>
    <s v="Rugtek"/>
    <n v="30"/>
    <n v="4200"/>
    <n v="126000"/>
  </r>
  <r>
    <s v="PB20INV3709"/>
    <d v="2021-02-13T00:00:00"/>
    <s v="002028/Feb-21"/>
    <d v="2021-02-10T00:00:00"/>
    <x v="0"/>
    <s v="Gujarat"/>
    <s v="Aegis Infoware Private Limited"/>
    <s v="Freight charges"/>
    <s v="Gujarat"/>
    <s v="RBP"/>
    <s v="Wholesale"/>
    <s v="Others"/>
    <n v="1"/>
    <n v="500"/>
    <n v="500"/>
  </r>
  <r>
    <s v="PB20INV3709"/>
    <d v="2021-02-13T00:00:00"/>
    <s v="002028/Feb-21"/>
    <d v="2021-02-10T00:00:00"/>
    <x v="3"/>
    <s v="Gujarat"/>
    <s v="Aegis Infoware Private Limited"/>
    <s v="Rp326"/>
    <s v="Gujarat"/>
    <s v="RBP"/>
    <s v="Wholesale"/>
    <s v="Rugtek"/>
    <n v="30"/>
    <n v="4200"/>
    <n v="126000"/>
  </r>
  <r>
    <s v="PB20INV3710"/>
    <d v="2021-02-13T00:00:00"/>
    <s v="QSPL/PO/2021/0529-1"/>
    <d v="2021-02-03T00:00:00"/>
    <x v="7"/>
    <s v="Bangalore"/>
    <s v="Quinta Systems Pvt. Ltd"/>
    <s v="Rp326"/>
    <s v="Bangalore"/>
    <s v="EndCustomer"/>
    <s v="Wholesale"/>
    <s v="Rugtek"/>
    <n v="50"/>
    <n v="5000"/>
    <n v="250000"/>
  </r>
  <r>
    <s v="PB20INV3711"/>
    <d v="2021-02-13T00:00:00"/>
    <s v="QSPL/PO/2021/0541-2"/>
    <d v="2021-02-13T00:00:00"/>
    <x v="7"/>
    <s v="Bangalore"/>
    <s v="Quinta Systems Pvt. Ltd"/>
    <s v="Powercable_3pin"/>
    <s v="Bangalore"/>
    <s v="EndCustomer"/>
    <s v="Wholesale"/>
    <s v="posiflex spares"/>
    <n v="81"/>
    <n v="71"/>
    <n v="5751"/>
  </r>
  <r>
    <s v="PB20INV3712"/>
    <d v="2021-02-13T00:00:00"/>
    <s v="mail confirmation"/>
    <d v="2021-02-11T00:00:00"/>
    <x v="2"/>
    <s v="Mumbai"/>
    <s v="Copperleaf Restaurant"/>
    <s v="Service charges"/>
    <s v="Mumbai"/>
    <s v="EndCustomer"/>
    <s v="Retail"/>
    <s v="Others"/>
    <n v="1"/>
    <n v="1000"/>
    <n v="1000"/>
  </r>
  <r>
    <s v="PB20INV3713"/>
    <d v="2021-02-13T00:00:00"/>
    <s v="TSPL/PUR/20-21/296"/>
    <d v="2021-02-11T00:00:00"/>
    <x v="3"/>
    <s v="Mumbai"/>
    <s v="Turbonet Systems Private Limited"/>
    <s v="Std-3200u"/>
    <s v="Mumbai"/>
    <s v="RBP"/>
    <s v="Wholesale"/>
    <s v="Rugtek"/>
    <n v="23"/>
    <n v="250"/>
    <n v="5750"/>
  </r>
  <r>
    <s v="PB20INV3713"/>
    <d v="2021-02-13T00:00:00"/>
    <s v="TSPL/PUR/20-21/296"/>
    <d v="2021-02-11T00:00:00"/>
    <x v="0"/>
    <s v="Mumbai"/>
    <s v="Turbonet Systems Private Limited"/>
    <s v="Freight charges"/>
    <s v="Mumbai"/>
    <s v="RBP"/>
    <s v="Wholesale"/>
    <s v="Others"/>
    <n v="1"/>
    <n v="900"/>
    <n v="900"/>
  </r>
  <r>
    <s v="PB20INV3713"/>
    <d v="2021-02-13T00:00:00"/>
    <s v="TSPL/PUR/20-21/296"/>
    <d v="2021-02-11T00:00:00"/>
    <x v="3"/>
    <s v="Mumbai"/>
    <s v="Turbonet Systems Private Limited"/>
    <s v="Bp-02"/>
    <s v="Mumbai"/>
    <s v="RBP"/>
    <s v="Wholesale"/>
    <s v="Rugtek"/>
    <n v="20"/>
    <n v="3500"/>
    <n v="70000"/>
  </r>
  <r>
    <s v="PB20INV3713"/>
    <d v="2021-02-13T00:00:00"/>
    <s v="TSPL/PUR/20-21/296"/>
    <d v="2021-02-11T00:00:00"/>
    <x v="3"/>
    <s v="Mumbai"/>
    <s v="Turbonet Systems Private Limited"/>
    <s v="Cd-3200bt"/>
    <s v="Mumbai"/>
    <s v="RBP"/>
    <s v="Wholesale"/>
    <s v="Rugtek"/>
    <n v="36"/>
    <n v="4200"/>
    <n v="151200"/>
  </r>
  <r>
    <s v="PB20INV3714"/>
    <d v="2021-02-13T00:00:00"/>
    <s v="SC201110002"/>
    <d v="2020-11-10T00:00:00"/>
    <x v="0"/>
    <s v="Chennai"/>
    <s v="Supreme Computers India (P) Ltd"/>
    <s v="Freight charges"/>
    <s v="Chennai"/>
    <s v="RBP"/>
    <s v="Wholesale"/>
    <s v="Others"/>
    <n v="1"/>
    <n v="845"/>
    <n v="845"/>
  </r>
  <r>
    <s v="PB20INV3714"/>
    <d v="2021-02-13T00:00:00"/>
    <s v="SC201110002"/>
    <d v="2020-11-10T00:00:00"/>
    <x v="3"/>
    <s v="Chennai"/>
    <s v="Supreme Computers India (P) Ltd"/>
    <s v="Rp326"/>
    <s v="Chennai"/>
    <s v="RBP"/>
    <s v="Wholesale"/>
    <s v="Rugtek"/>
    <n v="80"/>
    <n v="4225"/>
    <n v="338000"/>
  </r>
  <r>
    <s v="PB20INV3715"/>
    <d v="2021-02-13T00:00:00"/>
    <s v="SC201204005"/>
    <d v="2020-12-04T00:00:00"/>
    <x v="0"/>
    <s v="Chennai"/>
    <s v="Supreme Computers India (P) Ltd"/>
    <s v="Freight charges"/>
    <s v="Chennai"/>
    <s v="RBP"/>
    <s v="Wholesale"/>
    <s v="Others"/>
    <n v="1"/>
    <n v="528"/>
    <n v="528"/>
  </r>
  <r>
    <s v="PB20INV3715"/>
    <d v="2021-02-13T00:00:00"/>
    <s v="SC201204005"/>
    <d v="2020-12-04T00:00:00"/>
    <x v="3"/>
    <s v="Chennai"/>
    <s v="Supreme Computers India (P) Ltd"/>
    <s v="Rp326"/>
    <s v="Chennai"/>
    <s v="RBP"/>
    <s v="Wholesale"/>
    <s v="Rugtek"/>
    <n v="50"/>
    <n v="4225"/>
    <n v="211250"/>
  </r>
  <r>
    <s v="PB20INV3716"/>
    <d v="2021-02-13T00:00:00"/>
    <s v="SC04022021CHN01"/>
    <d v="2021-02-04T00:00:00"/>
    <x v="0"/>
    <s v="Chennai"/>
    <s v="Supreme Computers India (P) Ltd"/>
    <s v="Freight charges"/>
    <s v="Chennai"/>
    <s v="RBP"/>
    <s v="Wholesale"/>
    <s v="Others"/>
    <n v="1"/>
    <n v="1267"/>
    <n v="1267"/>
  </r>
  <r>
    <s v="PB20INV3716"/>
    <d v="2021-02-13T00:00:00"/>
    <s v="SC04022021CHN01"/>
    <d v="2021-02-04T00:00:00"/>
    <x v="3"/>
    <s v="Chennai"/>
    <s v="Supreme Computers India (P) Ltd"/>
    <s v="Rp326"/>
    <s v="Chennai"/>
    <s v="RBP"/>
    <s v="Wholesale"/>
    <s v="Rugtek"/>
    <n v="120"/>
    <n v="4225"/>
    <n v="507000"/>
  </r>
  <r>
    <s v="PB20INV3717"/>
    <d v="2021-02-13T00:00:00"/>
    <s v="SC0402202101CBE01"/>
    <d v="2021-02-04T00:00:00"/>
    <x v="0"/>
    <s v="Chennai"/>
    <s v="Supreme Computers India (P) Ltd"/>
    <s v="Freight charges"/>
    <s v="Chennai"/>
    <s v="RBP"/>
    <s v="Wholesale"/>
    <s v="Others"/>
    <n v="1"/>
    <n v="1584"/>
    <n v="1584"/>
  </r>
  <r>
    <s v="PB20INV3717"/>
    <d v="2021-02-13T00:00:00"/>
    <s v="SC0402202101CBE01"/>
    <d v="2021-02-04T00:00:00"/>
    <x v="3"/>
    <s v="Chennai"/>
    <s v="Supreme Computers India (P) Ltd"/>
    <s v="Rp326"/>
    <s v="Chennai"/>
    <s v="RBP"/>
    <s v="Wholesale"/>
    <s v="Rugtek"/>
    <n v="150"/>
    <n v="4225"/>
    <n v="633750"/>
  </r>
  <r>
    <s v="PB20INV3718"/>
    <d v="2021-02-13T00:00:00"/>
    <n v="4522644"/>
    <d v="2021-02-10T00:00:00"/>
    <x v="1"/>
    <s v="Delhi"/>
    <s v="Theobroma Foods Private Limited"/>
    <s v="Button panel sticker_ps-3315"/>
    <s v="Delhi"/>
    <s v="EndCustomer"/>
    <s v="Retail"/>
    <s v="posiflex spares"/>
    <n v="1"/>
    <n v="140"/>
    <n v="140"/>
  </r>
  <r>
    <s v="PB20INV3718"/>
    <d v="2021-02-13T00:00:00"/>
    <n v="4522644"/>
    <d v="2021-02-10T00:00:00"/>
    <x v="1"/>
    <s v="Delhi"/>
    <s v="Theobroma Foods Private Limited"/>
    <s v="Back cover_ps3x16"/>
    <s v="Delhi"/>
    <s v="EndCustomer"/>
    <s v="Retail"/>
    <s v="posiflex spares"/>
    <n v="1"/>
    <n v="4200"/>
    <n v="4200"/>
  </r>
  <r>
    <s v="PB20INV3719"/>
    <d v="2021-02-13T00:00:00"/>
    <s v="TSPL/PUR/20-21/176"/>
    <d v="2020-11-18T00:00:00"/>
    <x v="2"/>
    <s v="Mumbai"/>
    <s v="Turbonet Systems Private Limited"/>
    <s v="Billweightassembly_cr4000"/>
    <s v="Mumbai"/>
    <s v="RBP"/>
    <s v="Wholesale"/>
    <s v="posiflex spares"/>
    <n v="100"/>
    <n v="90"/>
    <n v="9000"/>
  </r>
  <r>
    <s v="PB20CN0123"/>
    <d v="2021-02-15T00:00:00"/>
    <n v="6500000243"/>
    <s v="03.02.2021"/>
    <x v="2"/>
    <s v="Mumbai"/>
    <s v="Tata Starbucks Ltd"/>
    <s v="Amc_charges"/>
    <s v="Mumbai"/>
    <s v="EndCustomer"/>
    <s v="Retail"/>
    <s v="Others"/>
    <n v="-24"/>
    <n v="10964.59"/>
    <n v="-263150.15999999997"/>
  </r>
  <r>
    <s v="PB20CN0124"/>
    <d v="2021-02-15T00:00:00"/>
    <n v="6500000250"/>
    <s v="03.02.2021"/>
    <x v="2"/>
    <s v="Mumbai"/>
    <s v="Tata Starbucks Ltd"/>
    <s v="Amc_charges"/>
    <s v="Mumbai"/>
    <s v="EndCustomer"/>
    <s v="Retail"/>
    <s v="Others"/>
    <n v="-2"/>
    <n v="10964.59"/>
    <n v="-21929.18"/>
  </r>
  <r>
    <s v="PB20CN0125"/>
    <d v="2021-02-15T00:00:00"/>
    <n v="6500000244"/>
    <s v="03.02.2021"/>
    <x v="2"/>
    <s v="Mumbai"/>
    <s v="Tata Starbucks Ltd"/>
    <s v="Amc_charges"/>
    <s v="Mumbai"/>
    <s v="EndCustomer"/>
    <s v="Retail"/>
    <s v="Others"/>
    <n v="-10"/>
    <n v="10964.59"/>
    <n v="-109645.9"/>
  </r>
  <r>
    <s v="PB20CN0126"/>
    <d v="2021-02-15T00:00:00"/>
    <n v="6500000245"/>
    <s v="03.02.2021"/>
    <x v="2"/>
    <s v="Mumbai"/>
    <s v="Tata Starbucks Ltd"/>
    <s v="Amc_charges"/>
    <s v="Mumbai"/>
    <s v="EndCustomer"/>
    <s v="Retail"/>
    <s v="Others"/>
    <n v="-23"/>
    <n v="10964.59"/>
    <n v="-252185.57"/>
  </r>
  <r>
    <s v="PB20INV3720"/>
    <d v="2021-02-15T00:00:00"/>
    <s v="SC201130011"/>
    <s v="30.11.2020"/>
    <x v="3"/>
    <s v="Chennai"/>
    <s v="Supreme Computers India (P) Ltd"/>
    <s v="Rs-3200u"/>
    <s v="Chennai"/>
    <s v="RBP"/>
    <s v="Wholesale"/>
    <s v="Rugtek"/>
    <n v="101"/>
    <n v="2900"/>
    <n v="292900"/>
  </r>
  <r>
    <s v="PB20INV3720"/>
    <d v="2021-02-15T00:00:00"/>
    <s v="SC201130011"/>
    <s v="30.11.2020"/>
    <x v="10"/>
    <s v="Chennai"/>
    <s v="Supreme Computers India (P) Ltd"/>
    <s v="Warranty_charges"/>
    <s v="Chennai"/>
    <s v="RBP"/>
    <s v="Wholesale"/>
    <s v="Posiflex"/>
    <n v="101"/>
    <n v="4536"/>
    <n v="458136"/>
  </r>
  <r>
    <s v="PB20INV3720"/>
    <d v="2021-02-15T00:00:00"/>
    <s v="SC201130011"/>
    <s v="30.11.2020"/>
    <x v="3"/>
    <s v="Chennai"/>
    <s v="Supreme Computers India (P) Ltd"/>
    <s v="Rp80use"/>
    <s v="Chennai"/>
    <s v="RBP"/>
    <s v="Wholesale"/>
    <s v="Rugtek"/>
    <n v="101"/>
    <n v="6250"/>
    <n v="631250"/>
  </r>
  <r>
    <s v="PB20INV3720"/>
    <d v="2021-02-15T00:00:00"/>
    <s v="SC201130011"/>
    <s v="30.11.2020"/>
    <x v="0"/>
    <s v="Chennai"/>
    <s v="Supreme Computers India (P) Ltd"/>
    <s v="Freight charges"/>
    <s v="Chennai"/>
    <s v="RBP"/>
    <s v="Wholesale"/>
    <s v="Others"/>
    <n v="1"/>
    <n v="19750"/>
    <n v="19750"/>
  </r>
  <r>
    <s v="PB20INV3720"/>
    <d v="2021-02-15T00:00:00"/>
    <s v="SC201130011"/>
    <s v="30.11.2020"/>
    <x v="0"/>
    <s v="Chennai"/>
    <s v="Supreme Computers India (P) Ltd"/>
    <s v="Xt-6315"/>
    <s v="Chennai"/>
    <s v="RBP"/>
    <s v="Wholesale"/>
    <s v="Posiflex"/>
    <n v="101"/>
    <n v="57000"/>
    <n v="5757000"/>
  </r>
  <r>
    <s v="PB20INV3721"/>
    <d v="2021-02-15T00:00:00"/>
    <s v="SC201212011"/>
    <d v="2020-12-12T00:00:00"/>
    <x v="3"/>
    <s v="Chennai"/>
    <s v="Supreme Computers India (P) Ltd"/>
    <s v="Rs-3200u"/>
    <s v="Chennai"/>
    <s v="RBP"/>
    <s v="Wholesale"/>
    <s v="Rugtek"/>
    <n v="78"/>
    <n v="2900"/>
    <n v="226200"/>
  </r>
  <r>
    <s v="PB20INV3721"/>
    <d v="2021-02-15T00:00:00"/>
    <s v="SC201212011"/>
    <d v="2020-12-12T00:00:00"/>
    <x v="10"/>
    <s v="Chennai"/>
    <s v="Supreme Computers India (P) Ltd"/>
    <s v="Warranty_charges"/>
    <s v="Chennai"/>
    <s v="RBP"/>
    <s v="Wholesale"/>
    <s v="Posiflex"/>
    <n v="78"/>
    <n v="4536"/>
    <n v="353808"/>
  </r>
  <r>
    <s v="PB20INV3721"/>
    <d v="2021-02-15T00:00:00"/>
    <s v="SC201212011"/>
    <d v="2020-12-12T00:00:00"/>
    <x v="3"/>
    <s v="Chennai"/>
    <s v="Supreme Computers India (P) Ltd"/>
    <s v="Rp80use"/>
    <s v="Chennai"/>
    <s v="RBP"/>
    <s v="Wholesale"/>
    <s v="Rugtek"/>
    <n v="78"/>
    <n v="6250"/>
    <n v="487500"/>
  </r>
  <r>
    <s v="PB20INV3721"/>
    <d v="2021-02-15T00:00:00"/>
    <s v="SC201212011"/>
    <d v="2020-12-12T00:00:00"/>
    <x v="0"/>
    <s v="Chennai"/>
    <s v="Supreme Computers India (P) Ltd"/>
    <s v="Freight charges"/>
    <s v="Chennai"/>
    <s v="RBP"/>
    <s v="Wholesale"/>
    <s v="Others"/>
    <n v="1"/>
    <n v="19750"/>
    <n v="19750"/>
  </r>
  <r>
    <s v="PB20INV3721"/>
    <d v="2021-02-15T00:00:00"/>
    <s v="SC201212011"/>
    <d v="2020-12-12T00:00:00"/>
    <x v="0"/>
    <s v="Chennai"/>
    <s v="Supreme Computers India (P) Ltd"/>
    <s v="Xt-6315"/>
    <s v="Chennai"/>
    <s v="RBP"/>
    <s v="Wholesale"/>
    <s v="Posiflex"/>
    <n v="78"/>
    <n v="57000"/>
    <n v="4446000"/>
  </r>
  <r>
    <s v="PB20INV3722"/>
    <d v="2021-02-15T00:00:00"/>
    <s v="SC201212011"/>
    <d v="2020-12-12T00:00:00"/>
    <x v="3"/>
    <s v="Chennai"/>
    <s v="Supreme Computers India (P) Ltd"/>
    <s v="Rs-3200u"/>
    <s v="Chennai"/>
    <s v="RBP"/>
    <s v="Wholesale"/>
    <s v="Rugtek"/>
    <n v="22"/>
    <n v="2900"/>
    <n v="63800"/>
  </r>
  <r>
    <s v="PB20INV3722"/>
    <d v="2021-02-15T00:00:00"/>
    <s v="SC201212011"/>
    <d v="2020-12-12T00:00:00"/>
    <x v="10"/>
    <s v="Chennai"/>
    <s v="Supreme Computers India (P) Ltd"/>
    <s v="Warranty_charges"/>
    <s v="Chennai"/>
    <s v="RBP"/>
    <s v="Wholesale"/>
    <s v="Posiflex"/>
    <n v="22"/>
    <n v="4536"/>
    <n v="99792"/>
  </r>
  <r>
    <s v="PB20INV3722"/>
    <d v="2021-02-15T00:00:00"/>
    <s v="SC201212011"/>
    <d v="2020-12-12T00:00:00"/>
    <x v="3"/>
    <s v="Chennai"/>
    <s v="Supreme Computers India (P) Ltd"/>
    <s v="Rp80use"/>
    <s v="Chennai"/>
    <s v="RBP"/>
    <s v="Wholesale"/>
    <s v="Rugtek"/>
    <n v="22"/>
    <n v="6250"/>
    <n v="137500"/>
  </r>
  <r>
    <s v="PB20INV3722"/>
    <d v="2021-02-15T00:00:00"/>
    <s v="SC201212011"/>
    <d v="2020-12-12T00:00:00"/>
    <x v="0"/>
    <s v="Chennai"/>
    <s v="Supreme Computers India (P) Ltd"/>
    <s v="Xt-6315"/>
    <s v="Chennai"/>
    <s v="RBP"/>
    <s v="Wholesale"/>
    <s v="Posiflex"/>
    <n v="22"/>
    <n v="57000"/>
    <n v="1254000"/>
  </r>
  <r>
    <s v="PB20INV3723"/>
    <d v="2021-02-15T00:00:00"/>
    <s v="Ocs/20-21/155"/>
    <d v="2021-02-08T00:00:00"/>
    <x v="0"/>
    <s v="Kolkata"/>
    <s v="Odyssey Computer Services P Ltd"/>
    <s v="Warranty_charges"/>
    <s v="Kolkata"/>
    <s v="RBP"/>
    <s v="Wholesale"/>
    <s v="Others"/>
    <n v="3"/>
    <n v="600"/>
    <n v="1800"/>
  </r>
  <r>
    <s v="PB20INV3724"/>
    <d v="2021-02-15T00:00:00"/>
    <s v="OCS/20-21/155"/>
    <d v="2021-12-08T00:00:00"/>
    <x v="0"/>
    <s v="Mumbai"/>
    <s v="Odyssey Computer Services P Ltd"/>
    <s v="Freight charges"/>
    <s v="Mumbai"/>
    <s v="RBP"/>
    <s v="Wholesale"/>
    <s v="Others"/>
    <n v="1"/>
    <n v="100"/>
    <n v="100"/>
  </r>
  <r>
    <s v="PB20INV3724"/>
    <d v="2021-02-15T00:00:00"/>
    <s v="OCS/20-21/155"/>
    <d v="2021-12-08T00:00:00"/>
    <x v="2"/>
    <s v="Mumbai"/>
    <s v="Odyssey Computer Services P Ltd"/>
    <s v="Printerhead_pp7000ii"/>
    <s v="Mumbai"/>
    <s v="RBP"/>
    <s v="Wholesale"/>
    <s v="posiflex spares"/>
    <n v="1"/>
    <n v="2827"/>
    <n v="2827"/>
  </r>
  <r>
    <s v="PB20INV3725"/>
    <d v="2021-02-15T00:00:00"/>
    <n v="6500000250"/>
    <s v="03.02.2021"/>
    <x v="2"/>
    <s v="Mumbai"/>
    <s v="Tata Starbucks Ltd"/>
    <s v="Amc_charges"/>
    <s v="Mumbai"/>
    <s v="EndCustomer"/>
    <s v="Retail"/>
    <s v="Others"/>
    <n v="2"/>
    <n v="10964.59"/>
    <n v="21929.18"/>
  </r>
  <r>
    <s v="PB20INV3726"/>
    <d v="2021-02-15T00:00:00"/>
    <n v="6500000243"/>
    <s v="03.02.2021"/>
    <x v="2"/>
    <s v="Mumbai"/>
    <s v="Tata Starbucks Ltd"/>
    <s v="Amc_charges"/>
    <s v="Mumbai"/>
    <s v="EndCustomer"/>
    <s v="Retail"/>
    <s v="Others"/>
    <n v="24"/>
    <n v="10964.59"/>
    <n v="263150.15999999997"/>
  </r>
  <r>
    <s v="PB20INV3727"/>
    <d v="2021-02-15T00:00:00"/>
    <n v="6500000244"/>
    <s v="03.02.2021"/>
    <x v="2"/>
    <s v="Mumbai"/>
    <s v="Tata Starbucks Ltd"/>
    <s v="Amc_charges"/>
    <s v="Mumbai"/>
    <s v="EndCustomer"/>
    <s v="Retail"/>
    <s v="Others"/>
    <n v="10"/>
    <n v="10964.59"/>
    <n v="109645.9"/>
  </r>
  <r>
    <s v="PB20INV3728"/>
    <d v="2021-02-15T00:00:00"/>
    <n v="6500000245"/>
    <s v="03.02.2021"/>
    <x v="2"/>
    <s v="Mumbai"/>
    <s v="Tata Starbucks Ltd"/>
    <s v="Amc_charges"/>
    <s v="Mumbai"/>
    <s v="EndCustomer"/>
    <s v="Retail"/>
    <s v="Others"/>
    <n v="23"/>
    <n v="10964.59"/>
    <n v="252185.57"/>
  </r>
  <r>
    <s v="PB20INV3729"/>
    <d v="2021-02-15T00:00:00"/>
    <n v="6500000243"/>
    <s v="03.02.2021"/>
    <x v="2"/>
    <s v="Mumbai"/>
    <s v="Tata Starbucks Ltd"/>
    <s v="Amc_charges"/>
    <s v="Mumbai"/>
    <s v="EndCustomer"/>
    <s v="Retail"/>
    <s v="Others"/>
    <n v="24"/>
    <n v="10964.59"/>
    <n v="263150.15999999997"/>
  </r>
  <r>
    <s v="PB20INV3730"/>
    <d v="2021-02-15T00:00:00"/>
    <n v="6500000250"/>
    <s v="03.02.2021"/>
    <x v="2"/>
    <s v="Mumbai"/>
    <s v="Tata Starbucks Ltd"/>
    <s v="Amc_charges"/>
    <s v="Mumbai"/>
    <s v="EndCustomer"/>
    <s v="Retail"/>
    <s v="Others"/>
    <n v="2"/>
    <n v="10964.59"/>
    <n v="21929.18"/>
  </r>
  <r>
    <s v="PB20INV3731"/>
    <d v="2021-02-15T00:00:00"/>
    <n v="6500000244"/>
    <s v="03.02.2021"/>
    <x v="2"/>
    <s v="Mumbai"/>
    <s v="Tata Starbucks Ltd"/>
    <s v="Amc_charges"/>
    <s v="Mumbai"/>
    <s v="EndCustomer"/>
    <s v="Retail"/>
    <s v="Others"/>
    <n v="10"/>
    <n v="10964.59"/>
    <n v="109645.9"/>
  </r>
  <r>
    <s v="PB20INV3732"/>
    <d v="2021-02-15T00:00:00"/>
    <n v="6500000245"/>
    <s v="03.02.2021"/>
    <x v="2"/>
    <s v="Mumbai"/>
    <s v="Tata Starbucks Ltd"/>
    <s v="Amc_charges"/>
    <s v="Mumbai"/>
    <s v="EndCustomer"/>
    <s v="Retail"/>
    <s v="Others"/>
    <n v="23"/>
    <n v="10964.59"/>
    <n v="252185.57"/>
  </r>
  <r>
    <s v="PB20INV3733"/>
    <d v="2021-02-15T00:00:00"/>
    <n v="6500000246"/>
    <s v="03.02.2021"/>
    <x v="2"/>
    <s v="Mumbai"/>
    <s v="Tata Starbucks Ltd"/>
    <s v="Amc_charges"/>
    <s v="Mumbai"/>
    <s v="EndCustomer"/>
    <s v="Retail"/>
    <s v="Others"/>
    <n v="8"/>
    <n v="10964.59"/>
    <n v="87716.72"/>
  </r>
  <r>
    <s v="PB20INV3734"/>
    <d v="2021-02-15T00:00:00"/>
    <n v="6500000247"/>
    <s v="03.02.2021"/>
    <x v="2"/>
    <s v="Mumbai"/>
    <s v="Tata Starbucks Ltd"/>
    <s v="Amc_charges"/>
    <s v="Mumbai"/>
    <s v="EndCustomer"/>
    <s v="Retail"/>
    <s v="Others"/>
    <n v="8"/>
    <n v="10964.59"/>
    <n v="87716.72"/>
  </r>
  <r>
    <s v="PB20INV3735"/>
    <d v="2021-02-15T00:00:00"/>
    <n v="6500000248"/>
    <s v="03.02.2021"/>
    <x v="2"/>
    <s v="Mumbai"/>
    <s v="Tata Starbucks Ltd"/>
    <s v="Amc_charges"/>
    <s v="Mumbai"/>
    <s v="EndCustomer"/>
    <s v="Retail"/>
    <s v="Others"/>
    <n v="36"/>
    <n v="10964.59"/>
    <n v="394725.24"/>
  </r>
  <r>
    <s v="PB20INV3736"/>
    <d v="2021-02-15T00:00:00"/>
    <n v="6500000249"/>
    <s v="03.02.2021"/>
    <x v="2"/>
    <s v="Mumbai"/>
    <s v="Tata Starbucks Ltd"/>
    <s v="Amc_charges"/>
    <s v="Mumbai"/>
    <s v="EndCustomer"/>
    <s v="Retail"/>
    <s v="Others"/>
    <n v="14"/>
    <n v="10964.59"/>
    <n v="153504.26"/>
  </r>
  <r>
    <s v="PB20INV3737"/>
    <d v="2021-02-15T00:00:00"/>
    <s v="Mail confirmation"/>
    <d v="2021-02-09T00:00:00"/>
    <x v="10"/>
    <s v="Chennai"/>
    <s v="Abakki It Solutions"/>
    <s v="Gearwheelforfeed_pp7000"/>
    <s v="Chennai"/>
    <s v="NVAR"/>
    <s v="Wholesale"/>
    <s v="posiflex spares"/>
    <n v="1"/>
    <n v="140"/>
    <n v="140"/>
  </r>
  <r>
    <s v="PB20INV3737"/>
    <d v="2021-02-15T00:00:00"/>
    <s v="Mail confirmation"/>
    <d v="2021-02-09T00:00:00"/>
    <x v="10"/>
    <s v="Chennai"/>
    <s v="Abakki It Solutions"/>
    <s v="Gear wheel_rp80_small"/>
    <s v="Chennai"/>
    <s v="NVAR"/>
    <s v="Wholesale"/>
    <s v="Rugtek"/>
    <n v="1"/>
    <n v="164"/>
    <n v="164"/>
  </r>
  <r>
    <s v="PB20INV3737"/>
    <d v="2021-02-15T00:00:00"/>
    <s v="Mail confirmation"/>
    <d v="2021-02-09T00:00:00"/>
    <x v="10"/>
    <s v="Chennai"/>
    <s v="Abakki It Solutions"/>
    <s v="Gear wheel_rp80_big"/>
    <s v="Chennai"/>
    <s v="NVAR"/>
    <s v="Wholesale"/>
    <s v="Rugtek"/>
    <n v="1"/>
    <n v="232"/>
    <n v="232"/>
  </r>
  <r>
    <s v="PB20INV3737"/>
    <d v="2021-02-15T00:00:00"/>
    <s v="Mail confirmation"/>
    <d v="2021-02-09T00:00:00"/>
    <x v="10"/>
    <s v="Chennai"/>
    <s v="Abakki It Solutions"/>
    <s v="Service charges"/>
    <s v="Chennai"/>
    <s v="NVAR"/>
    <s v="Wholesale"/>
    <s v="Others"/>
    <n v="1"/>
    <n v="500"/>
    <n v="500"/>
  </r>
  <r>
    <s v="PB20INV3738"/>
    <d v="2021-02-15T00:00:00"/>
    <s v="POS/101/20-21"/>
    <s v="13.02.21"/>
    <x v="14"/>
    <s v="Delhi"/>
    <s v="Bar Labs Corporation"/>
    <s v="1902ghd-2usb-5-i"/>
    <s v="Delhi"/>
    <s v="NVAR"/>
    <s v="Wholesale"/>
    <s v="Metrologic"/>
    <n v="1"/>
    <n v="26000"/>
    <n v="26000"/>
  </r>
  <r>
    <s v="PB20INV3739"/>
    <d v="2021-02-15T00:00:00"/>
    <s v=" PIT/PO/2021/0073-2"/>
    <s v="12.02.2021"/>
    <x v="7"/>
    <s v="Bangalore"/>
    <s v="Portwell India Technology Private Limited"/>
    <s v="Windows 10 professional"/>
    <s v="Bangalore"/>
    <s v="EndCustomer"/>
    <s v="Wholesale"/>
    <s v="PORTWELL"/>
    <n v="4"/>
    <n v="8652"/>
    <n v="34608"/>
  </r>
  <r>
    <s v="PB20INV3740"/>
    <d v="2021-02-15T00:00:00"/>
    <s v="SS 205"/>
    <s v="12.02.2021"/>
    <x v="0"/>
    <s v="Delhi"/>
    <s v="Smart Solutions"/>
    <s v="Ddr3_ram_sodimm"/>
    <s v="Delhi"/>
    <s v="RBP"/>
    <s v="Wholesale"/>
    <s v="posiflex spares"/>
    <n v="2"/>
    <n v="0"/>
    <n v="0"/>
  </r>
  <r>
    <s v="PB20INV3740"/>
    <d v="2021-02-15T00:00:00"/>
    <s v="SS 205"/>
    <s v="12.02.2021"/>
    <x v="0"/>
    <s v="Delhi"/>
    <s v="Smart Solutions"/>
    <s v="Freight charges"/>
    <s v="Delhi"/>
    <s v="RBP"/>
    <s v="Wholesale"/>
    <s v="Others"/>
    <n v="1"/>
    <n v="972"/>
    <n v="972"/>
  </r>
  <r>
    <s v="PB20INV3740"/>
    <d v="2021-02-15T00:00:00"/>
    <s v="SS 205"/>
    <s v="12.02.2021"/>
    <x v="0"/>
    <s v="Delhi"/>
    <s v="Smart Solutions"/>
    <s v="Xt-5317"/>
    <s v="Delhi"/>
    <s v="RBP"/>
    <s v="Wholesale"/>
    <s v="Posiflex"/>
    <n v="2"/>
    <n v="97200"/>
    <n v="194400"/>
  </r>
  <r>
    <s v="PB20INV3741"/>
    <d v="2021-02-15T00:00:00"/>
    <s v="SS207"/>
    <s v="15.02.2021"/>
    <x v="0"/>
    <s v="Delhi"/>
    <s v="Smart Solutions"/>
    <s v="Freight charges"/>
    <s v="Delhi"/>
    <s v="RBP"/>
    <s v="Wholesale"/>
    <s v="Others"/>
    <n v="1"/>
    <n v="612"/>
    <n v="612"/>
  </r>
  <r>
    <s v="PB20INV3741"/>
    <d v="2021-02-15T00:00:00"/>
    <s v="SS207"/>
    <s v="15.02.2021"/>
    <x v="3"/>
    <s v="Delhi"/>
    <s v="Smart Solutions"/>
    <s v="Cr-410b"/>
    <s v="Delhi"/>
    <s v="RBP"/>
    <s v="Wholesale"/>
    <s v="Rugtek"/>
    <n v="50"/>
    <n v="2450"/>
    <n v="122500"/>
  </r>
  <r>
    <s v="PB20INV3742"/>
    <d v="2021-02-15T00:00:00"/>
    <s v="002077/Feb-21"/>
    <d v="2021-02-15T00:00:00"/>
    <x v="0"/>
    <s v="Gujarat"/>
    <s v="Aegis Infoware Private Limited"/>
    <s v="Ddr3_ram_sodimm"/>
    <s v="Gujarat"/>
    <s v="RBP"/>
    <s v="Wholesale"/>
    <s v="posiflex spares"/>
    <n v="2"/>
    <n v="0"/>
    <n v="0"/>
  </r>
  <r>
    <s v="PB20INV3742"/>
    <d v="2021-02-15T00:00:00"/>
    <s v="002077/Feb-21"/>
    <d v="2021-02-15T00:00:00"/>
    <x v="0"/>
    <s v="Gujarat"/>
    <s v="Aegis Infoware Private Limited"/>
    <s v="Sata_2.5&quot;slimhdd"/>
    <s v="Gujarat"/>
    <s v="RBP"/>
    <s v="Wholesale"/>
    <s v="posiflex spares"/>
    <n v="2"/>
    <n v="0"/>
    <n v="0"/>
  </r>
  <r>
    <s v="PB20INV3742"/>
    <d v="2021-02-15T00:00:00"/>
    <s v="002077/Feb-21"/>
    <d v="2021-02-15T00:00:00"/>
    <x v="0"/>
    <s v="Gujarat"/>
    <s v="Aegis Infoware Private Limited"/>
    <s v="Freight charges"/>
    <s v="Gujarat"/>
    <s v="RBP"/>
    <s v="Wholesale"/>
    <s v="Others"/>
    <n v="1"/>
    <n v="368"/>
    <n v="368"/>
  </r>
  <r>
    <s v="PB20INV3742"/>
    <d v="2021-02-15T00:00:00"/>
    <s v="002077/Feb-21"/>
    <d v="2021-02-15T00:00:00"/>
    <x v="0"/>
    <s v="Gujarat"/>
    <s v="Aegis Infoware Private Limited"/>
    <s v="Xt-4015"/>
    <s v="Gujarat"/>
    <s v="RBP"/>
    <s v="Wholesale"/>
    <s v="Posiflex"/>
    <n v="2"/>
    <n v="46100"/>
    <n v="92200"/>
  </r>
  <r>
    <s v="PB20INV3743"/>
    <d v="2021-02-15T00:00:00"/>
    <s v="POP/000451-20-21"/>
    <d v="2021-02-12T00:00:00"/>
    <x v="0"/>
    <s v="Delhi"/>
    <s v="Rajkamal Barscan Systems ( P ) Limited"/>
    <s v="Freight charges"/>
    <s v="Delhi"/>
    <s v="NVAR"/>
    <s v="Wholesale"/>
    <s v="Others"/>
    <n v="1"/>
    <n v="698"/>
    <n v="698"/>
  </r>
  <r>
    <s v="PB20INV3743"/>
    <d v="2021-02-15T00:00:00"/>
    <s v="POP/000451-20-21"/>
    <d v="2021-02-12T00:00:00"/>
    <x v="14"/>
    <s v="Delhi"/>
    <s v="Rajkamal Barscan Systems ( P ) Limited"/>
    <s v="1250g-2usb-i"/>
    <s v="Delhi"/>
    <s v="NVAR"/>
    <s v="Wholesale"/>
    <s v="Metrologic"/>
    <n v="55"/>
    <n v="3175"/>
    <n v="174625"/>
  </r>
  <r>
    <s v="PB20INV3744"/>
    <d v="2021-02-15T00:00:00"/>
    <s v="QSPL/PO/2021/0542-1"/>
    <d v="2021-02-15T00:00:00"/>
    <x v="7"/>
    <s v="Bangalore"/>
    <s v="Quinta Systems Pvt. Ltd"/>
    <s v="6100-usb"/>
    <s v="Bangalore"/>
    <s v="EndCustomer"/>
    <s v="Wholesale"/>
    <s v="Metrologic"/>
    <n v="2"/>
    <n v="2174.59"/>
    <n v="4349.18"/>
  </r>
  <r>
    <s v="PB20INV3745"/>
    <d v="2021-02-15T00:00:00"/>
    <s v="SC201221023"/>
    <d v="2020-12-21T00:00:00"/>
    <x v="0"/>
    <s v="Chennai"/>
    <s v="Supreme Computers India (P) Ltd"/>
    <s v="Freight charges"/>
    <s v="Chennai"/>
    <s v="RBP"/>
    <s v="Wholesale"/>
    <s v="Others"/>
    <n v="1"/>
    <n v="100"/>
    <n v="100"/>
  </r>
  <r>
    <s v="PB20INV3745"/>
    <d v="2021-02-15T00:00:00"/>
    <s v="SC201221023"/>
    <d v="2020-12-21T00:00:00"/>
    <x v="3"/>
    <s v="Chennai"/>
    <s v="Supreme Computers India (P) Ltd"/>
    <s v="Cr-410b(1001)"/>
    <s v="Chennai"/>
    <s v="RBP"/>
    <s v="Wholesale"/>
    <s v="Rugtek"/>
    <n v="6"/>
    <n v="2350"/>
    <n v="14100"/>
  </r>
  <r>
    <s v="PB20INV3746"/>
    <d v="2021-02-15T00:00:00"/>
    <s v="QSPL/PO/2021/0539-1"/>
    <d v="2021-02-15T00:00:00"/>
    <x v="7"/>
    <s v="Bangalore"/>
    <s v="Quinta Systems Pvt. Ltd"/>
    <s v="Eda60k-hb-0"/>
    <s v="Bangalore"/>
    <s v="EndCustomer"/>
    <s v="Wholesale"/>
    <s v="Metrologic"/>
    <n v="1"/>
    <n v="4200"/>
    <n v="4200"/>
  </r>
  <r>
    <s v="PB20INV3746"/>
    <d v="2021-02-15T00:00:00"/>
    <s v="QSPL/PO/2021/0539-1"/>
    <d v="2021-02-15T00:00:00"/>
    <x v="7"/>
    <s v="Bangalore"/>
    <s v="Quinta Systems Pvt. Ltd"/>
    <s v="Eda60k-0-n323eneek"/>
    <s v="Bangalore"/>
    <s v="EndCustomer"/>
    <s v="Wholesale"/>
    <s v="Metrologic"/>
    <n v="1"/>
    <n v="37780.050000000003"/>
    <n v="37780.050000000003"/>
  </r>
  <r>
    <s v="PB20INV3747"/>
    <d v="2021-02-15T00:00:00"/>
    <s v="Ocs/20-21/156"/>
    <d v="2021-02-10T00:00:00"/>
    <x v="0"/>
    <s v="Kolkata"/>
    <s v="Odyssey Computer Services P Ltd"/>
    <s v="Ssd_480gb"/>
    <s v="Kolkata"/>
    <s v="RBP"/>
    <s v="Wholesale"/>
    <s v="posiflex spares"/>
    <n v="4"/>
    <n v="0"/>
    <n v="0"/>
  </r>
  <r>
    <s v="PB20INV3747"/>
    <d v="2021-02-15T00:00:00"/>
    <s v="Ocs/20-21/156"/>
    <d v="2021-02-10T00:00:00"/>
    <x v="0"/>
    <s v="Kolkata"/>
    <s v="Odyssey Computer Services P Ltd"/>
    <s v="Freight charges"/>
    <s v="Kolkata"/>
    <s v="RBP"/>
    <s v="Wholesale"/>
    <s v="Others"/>
    <n v="1"/>
    <n v="1680"/>
    <n v="1680"/>
  </r>
  <r>
    <s v="PB20INV3747"/>
    <d v="2021-02-15T00:00:00"/>
    <s v="Ocs/20-21/156"/>
    <d v="2021-02-10T00:00:00"/>
    <x v="0"/>
    <s v="Kolkata"/>
    <s v="Odyssey Computer Services P Ltd"/>
    <s v="Xt-4015"/>
    <s v="Kolkata"/>
    <s v="RBP"/>
    <s v="Wholesale"/>
    <s v="Posiflex"/>
    <n v="4"/>
    <n v="60000"/>
    <n v="240000"/>
  </r>
  <r>
    <s v="PD20INV0143"/>
    <d v="2021-02-15T00:00:00"/>
    <s v="a"/>
    <s v="a"/>
    <x v="1"/>
    <s v="Delhi"/>
    <s v="Feast And Fizzy Hospitality Pvt Ltd"/>
    <s v="Service charges"/>
    <s v="Delhi"/>
    <s v="EndCustomer"/>
    <s v="Retail"/>
    <s v="Others"/>
    <n v="1"/>
    <n v="1000"/>
    <n v="1000"/>
  </r>
  <r>
    <s v="PD20INV0144"/>
    <d v="2021-02-15T00:00:00"/>
    <s v="Mail"/>
    <d v="2021-01-13T00:00:00"/>
    <x v="1"/>
    <s v="Delhi"/>
    <s v="Look Salon"/>
    <s v="Service charges"/>
    <s v="Delhi"/>
    <s v="EndCustomer"/>
    <s v="Retail"/>
    <s v="Others"/>
    <n v="1"/>
    <n v="1000"/>
    <n v="1000"/>
  </r>
  <r>
    <s v="PB20INV3748"/>
    <d v="2021-02-16T00:00:00"/>
    <s v="QSPL/PO/2021/0543-1"/>
    <d v="2021-02-15T00:00:00"/>
    <x v="7"/>
    <s v="Bangalore"/>
    <s v="Quinta Systems Pvt. Ltd"/>
    <s v="Surelock+suremdm"/>
    <s v="Bangalore"/>
    <s v="EndCustomer"/>
    <s v="Wholesale"/>
    <s v="Others"/>
    <n v="537"/>
    <n v="1270.5"/>
    <n v="682258.5"/>
  </r>
  <r>
    <s v="PB20INV3749"/>
    <d v="2021-02-16T00:00:00"/>
    <s v="Quote#-2021_01_19 &amp; Mail"/>
    <s v="27-01-2021 &amp; 12-02-2021"/>
    <x v="2"/>
    <s v="Mumbai"/>
    <s v="Reliance Retail Limited"/>
    <s v="Paperfeedroller_pp7000"/>
    <s v="Mumbai"/>
    <s v="EndCustomer"/>
    <s v="Retail"/>
    <s v="posiflex spares"/>
    <n v="1"/>
    <n v="1100"/>
    <n v="1100"/>
  </r>
  <r>
    <s v="PB20INV3750"/>
    <d v="2021-02-16T00:00:00"/>
    <n v="6200004115"/>
    <d v="2020-11-03T00:00:00"/>
    <x v="4"/>
    <s v="Mumbai"/>
    <s v="Trent Limited"/>
    <s v="Rs-3200u"/>
    <s v="Mumbai"/>
    <s v="EndCustomer"/>
    <s v="Retail"/>
    <s v="Rugtek"/>
    <n v="6"/>
    <n v="3750"/>
    <n v="22500"/>
  </r>
  <r>
    <s v="PB20INV3751"/>
    <d v="2021-02-16T00:00:00"/>
    <n v="6200004197"/>
    <d v="2020-12-16T00:00:00"/>
    <x v="4"/>
    <s v="Mumbai"/>
    <s v="Trent Limited"/>
    <s v="Rs-3200u"/>
    <s v="Mumbai"/>
    <s v="EndCustomer"/>
    <s v="Retail"/>
    <s v="Rugtek"/>
    <n v="6"/>
    <n v="4085"/>
    <n v="24510"/>
  </r>
  <r>
    <s v="PB20INV3752"/>
    <d v="2021-02-16T00:00:00"/>
    <n v="6200004090"/>
    <d v="2020-10-16T00:00:00"/>
    <x v="4"/>
    <s v="Mumbai"/>
    <s v="Trent Limited"/>
    <s v="Rs-3200u"/>
    <s v="Mumbai"/>
    <s v="EndCustomer"/>
    <s v="Retail"/>
    <s v="Rugtek"/>
    <n v="11"/>
    <n v="4085"/>
    <n v="44935"/>
  </r>
  <r>
    <s v="PB20INV3753"/>
    <d v="2021-02-16T00:00:00"/>
    <n v="6200004100"/>
    <d v="2020-10-16T00:00:00"/>
    <x v="4"/>
    <s v="Mumbai"/>
    <s v="Trent Limited"/>
    <s v="Rs-3200u"/>
    <s v="Mumbai"/>
    <s v="EndCustomer"/>
    <s v="Retail"/>
    <s v="Rugtek"/>
    <n v="10"/>
    <n v="4085"/>
    <n v="40850"/>
  </r>
  <r>
    <s v="PB20INV3754"/>
    <d v="2021-02-16T00:00:00"/>
    <n v="6200004208"/>
    <d v="2020-12-23T00:00:00"/>
    <x v="4"/>
    <s v="Mumbai"/>
    <s v="Trent Limited"/>
    <s v="Rs-3200u"/>
    <s v="Mumbai"/>
    <s v="EndCustomer"/>
    <s v="Retail"/>
    <s v="Rugtek"/>
    <n v="10"/>
    <n v="4085"/>
    <n v="40850"/>
  </r>
  <r>
    <s v="PB20INV3755"/>
    <d v="2021-02-16T00:00:00"/>
    <n v="6200004294"/>
    <d v="2021-01-14T00:00:00"/>
    <x v="4"/>
    <s v="Mumbai"/>
    <s v="Trent Limited"/>
    <s v="Rs-3200u"/>
    <s v="Mumbai"/>
    <s v="EndCustomer"/>
    <s v="Retail"/>
    <s v="Rugtek"/>
    <n v="7"/>
    <n v="4085"/>
    <n v="28595"/>
  </r>
  <r>
    <s v="PB20INV3756"/>
    <d v="2021-02-16T00:00:00"/>
    <n v="6200004303"/>
    <d v="2021-01-14T00:00:00"/>
    <x v="4"/>
    <s v="Mumbai"/>
    <s v="Trent Limited"/>
    <s v="Rs-3200u"/>
    <s v="Mumbai"/>
    <s v="EndCustomer"/>
    <s v="Retail"/>
    <s v="Rugtek"/>
    <n v="10"/>
    <n v="4085"/>
    <n v="40850"/>
  </r>
  <r>
    <s v="PB20INV3757"/>
    <d v="2021-02-16T00:00:00"/>
    <n v="6200004273"/>
    <d v="2021-01-08T00:00:00"/>
    <x v="4"/>
    <s v="Mumbai"/>
    <s v="Trent Limited"/>
    <s v="Rs-3200u"/>
    <s v="Mumbai"/>
    <s v="EndCustomer"/>
    <s v="Retail"/>
    <s v="Rugtek"/>
    <n v="6"/>
    <n v="4085"/>
    <n v="24510"/>
  </r>
  <r>
    <s v="PB20INV3758"/>
    <d v="2021-02-16T00:00:00"/>
    <n v="6200004267"/>
    <d v="2021-01-07T00:00:00"/>
    <x v="4"/>
    <s v="Mumbai"/>
    <s v="Trent Limited"/>
    <s v="Rs-3200u"/>
    <s v="Mumbai"/>
    <s v="EndCustomer"/>
    <s v="Retail"/>
    <s v="Rugtek"/>
    <n v="6"/>
    <n v="4085"/>
    <n v="24510"/>
  </r>
  <r>
    <s v="PB20INV3759"/>
    <d v="2021-02-16T00:00:00"/>
    <n v="6200004226"/>
    <d v="2021-12-29T00:00:00"/>
    <x v="4"/>
    <s v="Mumbai"/>
    <s v="Trent Limited"/>
    <s v="Rs-3200u"/>
    <s v="Mumbai"/>
    <s v="EndCustomer"/>
    <s v="Retail"/>
    <s v="Rugtek"/>
    <n v="6"/>
    <n v="4085"/>
    <n v="24510"/>
  </r>
  <r>
    <s v="PB20INV3760"/>
    <d v="2021-02-16T00:00:00"/>
    <n v="6200004278"/>
    <d v="2021-01-09T00:00:00"/>
    <x v="4"/>
    <s v="Mumbai"/>
    <s v="Trent Limited"/>
    <s v="Rs-3200u"/>
    <s v="Mumbai"/>
    <s v="EndCustomer"/>
    <s v="Retail"/>
    <s v="Rugtek"/>
    <n v="7"/>
    <n v="4085"/>
    <n v="28595"/>
  </r>
  <r>
    <s v="PB20INV3761"/>
    <d v="2021-02-16T00:00:00"/>
    <n v="6200004259"/>
    <d v="2021-01-05T00:00:00"/>
    <x v="4"/>
    <s v="Mumbai"/>
    <s v="Trent Limited"/>
    <s v="Rs-3200u"/>
    <s v="Mumbai"/>
    <s v="EndCustomer"/>
    <s v="Retail"/>
    <s v="Rugtek"/>
    <n v="3"/>
    <n v="4085"/>
    <n v="12255"/>
  </r>
  <r>
    <s v="PB20INV3762"/>
    <d v="2021-02-16T00:00:00"/>
    <s v="HTCPL/173/2020-21"/>
    <d v="2021-02-16T00:00:00"/>
    <x v="3"/>
    <s v="Bangalore"/>
    <s v="Hollasons Trading Company Private Limited"/>
    <s v="Cr-410b"/>
    <s v="Bangalore"/>
    <s v="RBP"/>
    <s v="Wholesale"/>
    <s v="Rugtek"/>
    <n v="25"/>
    <n v="2850"/>
    <n v="71250"/>
  </r>
  <r>
    <s v="PB20INV3763"/>
    <d v="2021-02-16T00:00:00"/>
    <s v="HTCPL/174/2020-21"/>
    <d v="2021-02-16T00:00:00"/>
    <x v="3"/>
    <s v="Bangalore"/>
    <s v="Hollasons Trading Company Private Limited"/>
    <s v="Bp-02"/>
    <s v="Bangalore"/>
    <s v="RBP"/>
    <s v="Wholesale"/>
    <s v="Rugtek"/>
    <n v="1"/>
    <n v="3500"/>
    <n v="3500"/>
  </r>
  <r>
    <s v="PB20INV3764"/>
    <d v="2021-02-16T00:00:00"/>
    <n v="6200004250"/>
    <d v="2021-01-05T00:00:00"/>
    <x v="4"/>
    <s v="Mumbai"/>
    <s v="Trent Limited"/>
    <s v="Rs-3200u"/>
    <s v="Mumbai"/>
    <s v="EndCustomer"/>
    <s v="Retail"/>
    <s v="Rugtek"/>
    <n v="10"/>
    <n v="4085"/>
    <n v="40850"/>
  </r>
  <r>
    <s v="PB20INV3765"/>
    <d v="2021-02-16T00:00:00"/>
    <s v="Mail"/>
    <d v="2021-02-16T00:00:00"/>
    <x v="0"/>
    <s v="Chennai"/>
    <s v="Xerotech Securities"/>
    <s v="Freight charges"/>
    <s v="Chennai"/>
    <s v="NVAR"/>
    <s v="Wholesale"/>
    <s v="Others"/>
    <n v="1"/>
    <n v="100"/>
    <n v="100"/>
  </r>
  <r>
    <s v="PB20INV3765"/>
    <d v="2021-02-16T00:00:00"/>
    <s v="Mail"/>
    <d v="2021-02-16T00:00:00"/>
    <x v="10"/>
    <s v="Chennai"/>
    <s v="Xerotech Securities"/>
    <s v="Printer head_rp80"/>
    <s v="Chennai"/>
    <s v="NVAR"/>
    <s v="Wholesale"/>
    <s v="Rugtek spares"/>
    <n v="1"/>
    <n v="1077"/>
    <n v="1077"/>
  </r>
  <r>
    <s v="PB20INV3766"/>
    <d v="2021-02-16T00:00:00"/>
    <n v="6200004241"/>
    <d v="2021-01-05T00:00:00"/>
    <x v="4"/>
    <s v="Mumbai"/>
    <s v="Trent Limited"/>
    <s v="Rs-3200u"/>
    <s v="Mumbai"/>
    <s v="EndCustomer"/>
    <s v="Retail"/>
    <s v="Rugtek"/>
    <n v="7"/>
    <n v="4085"/>
    <n v="28595"/>
  </r>
  <r>
    <s v="PB20INV3767"/>
    <d v="2021-02-16T00:00:00"/>
    <n v="6200004218"/>
    <d v="2021-12-29T00:00:00"/>
    <x v="4"/>
    <s v="Mumbai"/>
    <s v="Trent Limited"/>
    <s v="Rs-3200u"/>
    <s v="Mumbai"/>
    <s v="EndCustomer"/>
    <s v="Retail"/>
    <s v="Rugtek"/>
    <n v="7"/>
    <n v="4085"/>
    <n v="28595"/>
  </r>
  <r>
    <s v="PB20INV3768"/>
    <d v="2021-02-16T00:00:00"/>
    <s v="Mail"/>
    <d v="2021-01-08T00:00:00"/>
    <x v="10"/>
    <s v="Chennai"/>
    <s v="Darkk Chocolat"/>
    <s v="Service charges"/>
    <s v="Chennai"/>
    <s v="EndCustomer"/>
    <s v="Retail"/>
    <s v="Others"/>
    <n v="1"/>
    <n v="1000"/>
    <n v="1000"/>
  </r>
  <r>
    <s v="PB20INV3769"/>
    <d v="2021-02-16T00:00:00"/>
    <s v="QSPL/PO/2021/0516-1"/>
    <d v="2021-01-25T00:00:00"/>
    <x v="7"/>
    <s v="Bangalore"/>
    <s v="Quinta Systems Pvt. Ltd"/>
    <s v="Surefox"/>
    <s v="Bangalore"/>
    <s v="EndCustomer"/>
    <s v="Wholesale"/>
    <s v="Others"/>
    <n v="4"/>
    <n v="1836.45"/>
    <n v="7345.8"/>
  </r>
  <r>
    <s v="PB20INV3770"/>
    <d v="2021-02-16T00:00:00"/>
    <s v="POP/000459-20/21"/>
    <d v="2021-02-16T00:00:00"/>
    <x v="14"/>
    <s v="Delhi"/>
    <s v="Rajkamal Barscan Systems ( P ) Limited"/>
    <s v="Cbl-500-300-c00"/>
    <s v="Delhi"/>
    <s v="NVAR"/>
    <s v="Wholesale"/>
    <s v="Metrologic"/>
    <n v="20"/>
    <n v="950"/>
    <n v="19000"/>
  </r>
  <r>
    <s v="PB20INV3771"/>
    <d v="2021-02-16T00:00:00"/>
    <s v="TSPL/PUR/20-21/298"/>
    <d v="2021-02-10T00:00:00"/>
    <x v="2"/>
    <s v="Mumbai"/>
    <s v="Turbonet Systems Private Limited"/>
    <s v="Cashdrawer_lock"/>
    <s v="Mumbai"/>
    <s v="RBP"/>
    <s v="Wholesale"/>
    <s v="posiflex spares"/>
    <n v="150"/>
    <n v="310"/>
    <n v="46500"/>
  </r>
  <r>
    <s v="PB20INV3772"/>
    <d v="2021-02-16T00:00:00"/>
    <s v="SS207"/>
    <s v="15.02.2021"/>
    <x v="0"/>
    <s v="Delhi"/>
    <s v="Smart Solutions"/>
    <s v="Freight charges"/>
    <s v="Delhi"/>
    <s v="RBP"/>
    <s v="Wholesale"/>
    <s v="Others"/>
    <n v="1"/>
    <n v="502"/>
    <n v="502"/>
  </r>
  <r>
    <s v="PB20INV3772"/>
    <d v="2021-02-16T00:00:00"/>
    <s v="SS207"/>
    <s v="15.02.2021"/>
    <x v="3"/>
    <s v="Delhi"/>
    <s v="Smart Solutions"/>
    <s v="Cr-410b"/>
    <s v="Delhi"/>
    <s v="RBP"/>
    <s v="Wholesale"/>
    <s v="Rugtek"/>
    <n v="41"/>
    <n v="2450"/>
    <n v="100450"/>
  </r>
  <r>
    <s v="PB20INV3773"/>
    <d v="2021-02-16T00:00:00"/>
    <s v="PIT/PO/2021/0071-1"/>
    <s v="16.02.2021"/>
    <x v="7"/>
    <s v="Bangalore"/>
    <s v="Portwell India Technology Private Limited"/>
    <s v="H7390130"/>
    <s v="Bangalore"/>
    <s v="EndCustomer"/>
    <s v="Wholesale"/>
    <s v="CASWELL"/>
    <n v="2"/>
    <n v="736"/>
    <n v="1472"/>
  </r>
  <r>
    <s v="PB20INV3774"/>
    <d v="2021-02-16T00:00:00"/>
    <n v="6300007037"/>
    <d v="2021-01-18T00:00:00"/>
    <x v="2"/>
    <s v="Mumbai"/>
    <s v="Trent Limited"/>
    <s v="Powercable_3pin"/>
    <s v="Mumbai"/>
    <s v="EndCustomer"/>
    <s v="Retail"/>
    <s v="posiflex spares"/>
    <n v="2"/>
    <n v="150"/>
    <n v="300"/>
  </r>
  <r>
    <s v="PB20INV3774"/>
    <d v="2021-02-16T00:00:00"/>
    <n v="6300007037"/>
    <d v="2021-01-18T00:00:00"/>
    <x v="2"/>
    <s v="Mumbai"/>
    <s v="Trent Limited"/>
    <s v="Powersupply 60w_xp series"/>
    <s v="Mumbai"/>
    <s v="EndCustomer"/>
    <s v="Retail"/>
    <s v="posiflex spares"/>
    <n v="2"/>
    <n v="2250"/>
    <n v="4500"/>
  </r>
  <r>
    <s v="PB20INV3775"/>
    <d v="2021-02-16T00:00:00"/>
    <n v="9149"/>
    <d v="2021-02-11T00:00:00"/>
    <x v="14"/>
    <s v="Delhi"/>
    <s v="The 3Eee &amp; Company"/>
    <s v="Cbl-020-300-c00"/>
    <s v="Delhi"/>
    <s v="NVAR"/>
    <s v="Wholesale"/>
    <s v="Metrologic"/>
    <n v="1"/>
    <n v="1"/>
    <n v="1"/>
  </r>
  <r>
    <s v="PB20INV3776"/>
    <d v="2021-02-16T00:00:00"/>
    <s v="SS 208"/>
    <s v="15.02.2021"/>
    <x v="3"/>
    <s v="Delhi"/>
    <s v="Smart Solutions"/>
    <s v="Cr-410b"/>
    <s v="Delhi"/>
    <s v="RBP"/>
    <s v="Wholesale"/>
    <s v="Rugtek"/>
    <n v="9"/>
    <n v="2450"/>
    <n v="22050"/>
  </r>
  <r>
    <s v="PB20INV3776"/>
    <d v="2021-02-16T00:00:00"/>
    <s v="SS 208"/>
    <s v="15.02.2021"/>
    <x v="0"/>
    <s v="Delhi"/>
    <s v="Smart Solutions"/>
    <s v="Freight charges"/>
    <s v="Delhi"/>
    <s v="RBP"/>
    <s v="Wholesale"/>
    <s v="Others"/>
    <n v="1"/>
    <n v="2652"/>
    <n v="2652"/>
  </r>
  <r>
    <s v="PB20INV3776"/>
    <d v="2021-02-16T00:00:00"/>
    <s v="SS 208"/>
    <s v="15.02.2021"/>
    <x v="0"/>
    <s v="Delhi"/>
    <s v="Smart Solutions"/>
    <s v="Xt-4015"/>
    <s v="Delhi"/>
    <s v="RBP"/>
    <s v="Wholesale"/>
    <s v="Posiflex"/>
    <n v="9"/>
    <n v="56500"/>
    <n v="508500"/>
  </r>
  <r>
    <s v="PB20INV3777"/>
    <d v="2021-02-16T00:00:00"/>
    <s v="QSPL/PO/2021/0549-1"/>
    <d v="2021-02-16T00:00:00"/>
    <x v="7"/>
    <s v="Bangalore"/>
    <s v="Quinta Systems Pvt. Ltd"/>
    <s v="Powercable_3pin"/>
    <s v="Bangalore"/>
    <s v="EndCustomer"/>
    <s v="Wholesale"/>
    <s v="posiflex spares"/>
    <n v="230"/>
    <n v="157.5"/>
    <n v="36225"/>
  </r>
  <r>
    <s v="PD20INV0145"/>
    <d v="2021-02-16T00:00:00"/>
    <s v="Dtlpl /442/20"/>
    <d v="2021-02-12T00:00:00"/>
    <x v="14"/>
    <s v="Delhi"/>
    <s v="Dash Technologies &amp; Labels Pvt Ltd"/>
    <s v="MK5145-31A38-I"/>
    <s v="Delhi"/>
    <s v="NVAR"/>
    <s v="Wholesale"/>
    <s v="MK5145-31A38-I"/>
    <n v="55"/>
    <n v="1900"/>
    <n v="104500"/>
  </r>
  <r>
    <s v="PD20INV0146"/>
    <d v="2021-02-16T00:00:00"/>
    <s v="Dtlpl /442/20"/>
    <d v="2021-02-16T00:00:00"/>
    <x v="0"/>
    <s v="Delhi"/>
    <s v="Rajkamal Barscan Systems ( P ) Limited"/>
    <s v="Freight charges"/>
    <s v="Delhi"/>
    <s v="NVAR"/>
    <s v="Wholesale"/>
    <s v="Others"/>
    <n v="1"/>
    <n v="350"/>
    <n v="350"/>
  </r>
  <r>
    <s v="PD20INV0146"/>
    <d v="2021-02-16T00:00:00"/>
    <s v="POP/000117-20-21"/>
    <s v="13.02.21"/>
    <x v="14"/>
    <s v="Delhi"/>
    <s v="Rajkamal Barscan Systems ( P ) Limited"/>
    <s v="1950gsr-2usb-i"/>
    <s v="Delhi"/>
    <s v="NVAR"/>
    <s v="Wholesale"/>
    <s v="Honeywell"/>
    <n v="10"/>
    <n v="7800"/>
    <n v="78000"/>
  </r>
  <r>
    <s v="PB20CN0127"/>
    <d v="2021-02-17T00:00:00"/>
    <s v="TSPL/PUR/20-21/270"/>
    <d v="2021-01-25T00:00:00"/>
    <x v="0"/>
    <s v="Mumbai"/>
    <s v="Turbonet Systems Private Limited"/>
    <s v="Ddr3_ram_sodimm"/>
    <s v="Mumbai"/>
    <s v="RBP"/>
    <s v="Wholesale"/>
    <s v="posiflex spares"/>
    <n v="-10"/>
    <n v="0"/>
    <n v="0"/>
  </r>
  <r>
    <s v="PB20CN0127"/>
    <d v="2021-02-17T00:00:00"/>
    <s v="TSPL/PUR/20-21/270"/>
    <d v="2021-01-25T00:00:00"/>
    <x v="0"/>
    <s v="Mumbai"/>
    <s v="Turbonet Systems Private Limited"/>
    <s v="Freight charges"/>
    <s v="Mumbai"/>
    <s v="RBP"/>
    <s v="Wholesale"/>
    <s v="Others"/>
    <n v="-1"/>
    <n v="1500"/>
    <n v="-1500"/>
  </r>
  <r>
    <s v="PB20CN0127"/>
    <d v="2021-02-17T00:00:00"/>
    <s v="TSPL/PUR/20-21/270"/>
    <d v="2021-01-25T00:00:00"/>
    <x v="0"/>
    <s v="Mumbai"/>
    <s v="Turbonet Systems Private Limited"/>
    <s v="Ps-3316+"/>
    <s v="Mumbai"/>
    <s v="RBP"/>
    <s v="Wholesale"/>
    <s v="Posiflex"/>
    <n v="-10"/>
    <n v="39700"/>
    <n v="-397000"/>
  </r>
  <r>
    <s v="PB20INV3778"/>
    <d v="2021-02-17T00:00:00"/>
    <s v="QSPL/PO/2021/0546-1"/>
    <d v="2021-02-16T00:00:00"/>
    <x v="7"/>
    <s v="Bangalore"/>
    <s v="Quinta Systems Pvt. Ltd"/>
    <s v="Cbl-500-300-s00"/>
    <s v="Bangalore"/>
    <s v="EndCustomer"/>
    <s v="Wholesale"/>
    <s v="Metrologic"/>
    <n v="200"/>
    <n v="477.19"/>
    <n v="95438"/>
  </r>
  <r>
    <s v="PB20INV3779"/>
    <d v="2021-02-17T00:00:00"/>
    <s v="Quote#-2021_02_24 &amp; Email"/>
    <s v="10-02-2021 &amp; 16-02-2021"/>
    <x v="2"/>
    <s v="Mumbai"/>
    <s v="Reliance Retail Limited"/>
    <s v="Metal tray w/lock-cr410"/>
    <s v="Mumbai"/>
    <s v="EndCustomer"/>
    <s v="Retail"/>
    <s v="posiflex spares"/>
    <n v="1"/>
    <n v="593"/>
    <n v="593"/>
  </r>
  <r>
    <s v="PB20INV3780"/>
    <d v="2021-02-17T00:00:00"/>
    <n v="8200001015"/>
    <d v="2021-02-03T00:00:00"/>
    <x v="6"/>
    <s v="Mumbai"/>
    <s v="Shoppers Stop Limited"/>
    <s v="Ssd_512gb"/>
    <s v="Mumbai"/>
    <s v="EndCustomer"/>
    <s v="Retail"/>
    <s v="posiflex spares"/>
    <n v="1"/>
    <n v="0"/>
    <n v="0"/>
  </r>
  <r>
    <s v="PB20INV3780"/>
    <d v="2021-02-17T00:00:00"/>
    <n v="8200001015"/>
    <d v="2021-02-03T00:00:00"/>
    <x v="6"/>
    <s v="Mumbai"/>
    <s v="Shoppers Stop Limited"/>
    <s v="Std_keyboard"/>
    <s v="Mumbai"/>
    <s v="EndCustomer"/>
    <s v="Retail"/>
    <s v="Others"/>
    <n v="1"/>
    <n v="450"/>
    <n v="450"/>
  </r>
  <r>
    <s v="PB20INV3780"/>
    <d v="2021-02-17T00:00:00"/>
    <n v="8200001015"/>
    <d v="2021-02-03T00:00:00"/>
    <x v="6"/>
    <s v="Mumbai"/>
    <s v="Shoppers Stop Limited"/>
    <s v="Win 10 iot (vl)"/>
    <s v="Mumbai"/>
    <s v="EndCustomer"/>
    <s v="Retail"/>
    <s v="Posiflex"/>
    <n v="1"/>
    <n v="4200"/>
    <n v="4200"/>
  </r>
  <r>
    <s v="PB20INV3780"/>
    <d v="2021-02-17T00:00:00"/>
    <n v="8200001015"/>
    <d v="2021-02-03T00:00:00"/>
    <x v="6"/>
    <s v="Mumbai"/>
    <s v="Shoppers Stop Limited"/>
    <s v="Hs-2415w-3a"/>
    <s v="Mumbai"/>
    <s v="EndCustomer"/>
    <s v="Retail"/>
    <s v="Posiflex"/>
    <n v="1"/>
    <n v="74350"/>
    <n v="74350"/>
  </r>
  <r>
    <s v="PB20INV3781"/>
    <d v="2021-02-17T00:00:00"/>
    <n v="8200001012"/>
    <d v="2021-02-03T00:00:00"/>
    <x v="6"/>
    <s v="Mumbai"/>
    <s v="Shoppers Stop Limited"/>
    <s v="Ssd_512gb"/>
    <s v="Mumbai"/>
    <s v="EndCustomer"/>
    <s v="Retail"/>
    <s v="posiflex spares"/>
    <n v="1"/>
    <n v="0"/>
    <n v="0"/>
  </r>
  <r>
    <s v="PB20INV3781"/>
    <d v="2021-02-17T00:00:00"/>
    <n v="8200001012"/>
    <d v="2021-02-03T00:00:00"/>
    <x v="6"/>
    <s v="Mumbai"/>
    <s v="Shoppers Stop Limited"/>
    <s v="Std_keyboard"/>
    <s v="Mumbai"/>
    <s v="EndCustomer"/>
    <s v="Retail"/>
    <s v="Others"/>
    <n v="1"/>
    <n v="450"/>
    <n v="450"/>
  </r>
  <r>
    <s v="PB20INV3781"/>
    <d v="2021-02-17T00:00:00"/>
    <n v="8200001012"/>
    <d v="2021-02-03T00:00:00"/>
    <x v="6"/>
    <s v="Mumbai"/>
    <s v="Shoppers Stop Limited"/>
    <s v="Win 10 iot (vl)"/>
    <s v="Mumbai"/>
    <s v="EndCustomer"/>
    <s v="Retail"/>
    <s v="Posiflex"/>
    <n v="1"/>
    <n v="4200"/>
    <n v="4200"/>
  </r>
  <r>
    <s v="PB20INV3781"/>
    <d v="2021-02-17T00:00:00"/>
    <n v="8200001012"/>
    <d v="2021-02-03T00:00:00"/>
    <x v="6"/>
    <s v="Mumbai"/>
    <s v="Shoppers Stop Limited"/>
    <s v="Hs-2415w-3a"/>
    <s v="Mumbai"/>
    <s v="EndCustomer"/>
    <s v="Retail"/>
    <s v="Posiflex"/>
    <n v="1"/>
    <n v="74350"/>
    <n v="74350"/>
  </r>
  <r>
    <s v="PB20INV3782"/>
    <d v="2021-02-17T00:00:00"/>
    <n v="8200001013"/>
    <d v="2021-02-03T00:00:00"/>
    <x v="6"/>
    <s v="Mumbai"/>
    <s v="Shoppers Stop Limited"/>
    <s v="Ssd_512gb"/>
    <s v="Mumbai"/>
    <s v="EndCustomer"/>
    <s v="Retail"/>
    <s v="posiflex spares"/>
    <n v="1"/>
    <n v="0"/>
    <n v="0"/>
  </r>
  <r>
    <s v="PB20INV3782"/>
    <d v="2021-02-17T00:00:00"/>
    <n v="8200001013"/>
    <d v="2021-02-03T00:00:00"/>
    <x v="6"/>
    <s v="Mumbai"/>
    <s v="Shoppers Stop Limited"/>
    <s v="Std_keyboard"/>
    <s v="Mumbai"/>
    <s v="EndCustomer"/>
    <s v="Retail"/>
    <s v="Others"/>
    <n v="1"/>
    <n v="450"/>
    <n v="450"/>
  </r>
  <r>
    <s v="PB20INV3782"/>
    <d v="2021-02-17T00:00:00"/>
    <n v="8200001013"/>
    <d v="2021-02-03T00:00:00"/>
    <x v="6"/>
    <s v="Mumbai"/>
    <s v="Shoppers Stop Limited"/>
    <s v="Win 10 iot (vl)"/>
    <s v="Mumbai"/>
    <s v="EndCustomer"/>
    <s v="Retail"/>
    <s v="Posiflex"/>
    <n v="1"/>
    <n v="4200"/>
    <n v="4200"/>
  </r>
  <r>
    <s v="PB20INV3782"/>
    <d v="2021-02-17T00:00:00"/>
    <n v="8200001013"/>
    <d v="2021-02-03T00:00:00"/>
    <x v="6"/>
    <s v="Mumbai"/>
    <s v="Shoppers Stop Limited"/>
    <s v="Hs-2415w-3a"/>
    <s v="Mumbai"/>
    <s v="EndCustomer"/>
    <s v="Retail"/>
    <s v="Posiflex"/>
    <n v="1"/>
    <n v="74350"/>
    <n v="74350"/>
  </r>
  <r>
    <s v="PB20INV3783"/>
    <d v="2021-02-17T00:00:00"/>
    <n v="8200001013"/>
    <d v="2021-02-03T00:00:00"/>
    <x v="6"/>
    <s v="Mumbai"/>
    <s v="Shoppers Stop Limited"/>
    <s v="Ssd_512gb"/>
    <s v="Mumbai"/>
    <s v="EndCustomer"/>
    <s v="Retail"/>
    <s v="posiflex spares"/>
    <n v="1"/>
    <n v="0"/>
    <n v="0"/>
  </r>
  <r>
    <s v="PB20INV3783"/>
    <d v="2021-02-17T00:00:00"/>
    <n v="8200001013"/>
    <d v="2021-02-03T00:00:00"/>
    <x v="6"/>
    <s v="Mumbai"/>
    <s v="Shoppers Stop Limited"/>
    <s v="Std_keyboard"/>
    <s v="Mumbai"/>
    <s v="EndCustomer"/>
    <s v="Retail"/>
    <s v="Others"/>
    <n v="1"/>
    <n v="450"/>
    <n v="450"/>
  </r>
  <r>
    <s v="PB20INV3783"/>
    <d v="2021-02-17T00:00:00"/>
    <n v="8200001013"/>
    <d v="2021-02-03T00:00:00"/>
    <x v="6"/>
    <s v="Mumbai"/>
    <s v="Shoppers Stop Limited"/>
    <s v="Win 10 iot (vl)"/>
    <s v="Mumbai"/>
    <s v="EndCustomer"/>
    <s v="Retail"/>
    <s v="Posiflex"/>
    <n v="1"/>
    <n v="4200"/>
    <n v="4200"/>
  </r>
  <r>
    <s v="PB20INV3783"/>
    <d v="2021-02-17T00:00:00"/>
    <n v="8200001013"/>
    <d v="2021-02-03T00:00:00"/>
    <x v="6"/>
    <s v="Mumbai"/>
    <s v="Shoppers Stop Limited"/>
    <s v="Hs-2415w-3a"/>
    <s v="Mumbai"/>
    <s v="EndCustomer"/>
    <s v="Retail"/>
    <s v="Posiflex"/>
    <n v="1"/>
    <n v="74350"/>
    <n v="74350"/>
  </r>
  <r>
    <s v="PB20INV3784"/>
    <d v="2021-02-17T00:00:00"/>
    <n v="8200001013"/>
    <d v="2021-02-03T00:00:00"/>
    <x v="6"/>
    <s v="Mumbai"/>
    <s v="Shoppers Stop Limited"/>
    <s v="Ssd_512gb"/>
    <s v="Mumbai"/>
    <s v="EndCustomer"/>
    <s v="Retail"/>
    <s v="posiflex spares"/>
    <n v="1"/>
    <n v="0"/>
    <n v="0"/>
  </r>
  <r>
    <s v="PB20INV3784"/>
    <d v="2021-02-17T00:00:00"/>
    <n v="8200001013"/>
    <d v="2021-02-03T00:00:00"/>
    <x v="6"/>
    <s v="Mumbai"/>
    <s v="Shoppers Stop Limited"/>
    <s v="Std_keyboard"/>
    <s v="Mumbai"/>
    <s v="EndCustomer"/>
    <s v="Retail"/>
    <s v="Others"/>
    <n v="1"/>
    <n v="450"/>
    <n v="450"/>
  </r>
  <r>
    <s v="PB20INV3784"/>
    <d v="2021-02-17T00:00:00"/>
    <n v="8200001013"/>
    <d v="2021-02-03T00:00:00"/>
    <x v="6"/>
    <s v="Mumbai"/>
    <s v="Shoppers Stop Limited"/>
    <s v="Win 10 iot (vl)"/>
    <s v="Mumbai"/>
    <s v="EndCustomer"/>
    <s v="Retail"/>
    <s v="Posiflex"/>
    <n v="1"/>
    <n v="4200"/>
    <n v="4200"/>
  </r>
  <r>
    <s v="PB20INV3784"/>
    <d v="2021-02-17T00:00:00"/>
    <n v="8200001013"/>
    <d v="2021-02-03T00:00:00"/>
    <x v="6"/>
    <s v="Mumbai"/>
    <s v="Shoppers Stop Limited"/>
    <s v="Hs-2415w-3a"/>
    <s v="Mumbai"/>
    <s v="EndCustomer"/>
    <s v="Retail"/>
    <s v="Posiflex"/>
    <n v="1"/>
    <n v="74350"/>
    <n v="74350"/>
  </r>
  <r>
    <s v="PB20INV3785"/>
    <d v="2021-02-17T00:00:00"/>
    <n v="8200001021"/>
    <d v="2021-02-03T00:00:00"/>
    <x v="6"/>
    <s v="Mumbai"/>
    <s v="Shoppers Stop Limited"/>
    <s v="Ssd_512gb"/>
    <s v="Mumbai"/>
    <s v="EndCustomer"/>
    <s v="Retail"/>
    <s v="posiflex spares"/>
    <n v="1"/>
    <n v="0"/>
    <n v="0"/>
  </r>
  <r>
    <s v="PB20INV3785"/>
    <d v="2021-02-17T00:00:00"/>
    <n v="8200001021"/>
    <d v="2021-02-03T00:00:00"/>
    <x v="6"/>
    <s v="Mumbai"/>
    <s v="Shoppers Stop Limited"/>
    <s v="Std_keyboard"/>
    <s v="Mumbai"/>
    <s v="EndCustomer"/>
    <s v="Retail"/>
    <s v="Others"/>
    <n v="1"/>
    <n v="450"/>
    <n v="450"/>
  </r>
  <r>
    <s v="PB20INV3785"/>
    <d v="2021-02-17T00:00:00"/>
    <n v="8200001021"/>
    <d v="2021-02-03T00:00:00"/>
    <x v="6"/>
    <s v="Mumbai"/>
    <s v="Shoppers Stop Limited"/>
    <s v="Win 10 iot (vl)"/>
    <s v="Mumbai"/>
    <s v="EndCustomer"/>
    <s v="Retail"/>
    <s v="Posiflex"/>
    <n v="1"/>
    <n v="4200"/>
    <n v="4200"/>
  </r>
  <r>
    <s v="PB20INV3785"/>
    <d v="2021-02-17T00:00:00"/>
    <n v="8200001021"/>
    <d v="2021-02-03T00:00:00"/>
    <x v="6"/>
    <s v="Mumbai"/>
    <s v="Shoppers Stop Limited"/>
    <s v="Hs-2415w-3a"/>
    <s v="Mumbai"/>
    <s v="EndCustomer"/>
    <s v="Retail"/>
    <s v="Posiflex"/>
    <n v="1"/>
    <n v="74350"/>
    <n v="74350"/>
  </r>
  <r>
    <s v="PB20INV3786"/>
    <d v="2021-02-17T00:00:00"/>
    <n v="8200001016"/>
    <d v="2021-02-03T00:00:00"/>
    <x v="6"/>
    <s v="Mumbai"/>
    <s v="Shoppers Stop Limited"/>
    <s v="Ssd_512gb"/>
    <s v="Mumbai"/>
    <s v="EndCustomer"/>
    <s v="Retail"/>
    <s v="posiflex spares"/>
    <n v="1"/>
    <n v="0"/>
    <n v="0"/>
  </r>
  <r>
    <s v="PB20INV3786"/>
    <d v="2021-02-17T00:00:00"/>
    <n v="8200001016"/>
    <d v="2021-02-03T00:00:00"/>
    <x v="6"/>
    <s v="Mumbai"/>
    <s v="Shoppers Stop Limited"/>
    <s v="Std_keyboard"/>
    <s v="Mumbai"/>
    <s v="EndCustomer"/>
    <s v="Retail"/>
    <s v="Others"/>
    <n v="1"/>
    <n v="450"/>
    <n v="450"/>
  </r>
  <r>
    <s v="PB20INV3786"/>
    <d v="2021-02-17T00:00:00"/>
    <n v="8200001016"/>
    <d v="2021-02-03T00:00:00"/>
    <x v="6"/>
    <s v="Mumbai"/>
    <s v="Shoppers Stop Limited"/>
    <s v="Win 10 iot (vl)"/>
    <s v="Mumbai"/>
    <s v="EndCustomer"/>
    <s v="Retail"/>
    <s v="Posiflex"/>
    <n v="1"/>
    <n v="4200"/>
    <n v="4200"/>
  </r>
  <r>
    <s v="PB20INV3786"/>
    <d v="2021-02-17T00:00:00"/>
    <n v="8200001016"/>
    <d v="2021-02-03T00:00:00"/>
    <x v="6"/>
    <s v="Mumbai"/>
    <s v="Shoppers Stop Limited"/>
    <s v="Hs-2415w-3a"/>
    <s v="Mumbai"/>
    <s v="EndCustomer"/>
    <s v="Retail"/>
    <s v="Posiflex"/>
    <n v="1"/>
    <n v="74350"/>
    <n v="74350"/>
  </r>
  <r>
    <s v="PB20INV3787"/>
    <d v="2021-02-17T00:00:00"/>
    <n v="4500064289"/>
    <d v="2021-02-16T00:00:00"/>
    <x v="4"/>
    <s v="Mumbai"/>
    <s v="Infiniti Retail Ltd."/>
    <s v="Cr-410b"/>
    <s v="Mumbai"/>
    <s v="EndCustomer"/>
    <s v="Retail"/>
    <s v="Rugtek"/>
    <n v="100"/>
    <n v="5400"/>
    <n v="540000"/>
  </r>
  <r>
    <s v="PB20INV3788"/>
    <d v="2021-02-17T00:00:00"/>
    <n v="8200001021"/>
    <d v="2021-02-03T00:00:00"/>
    <x v="6"/>
    <s v="Mumbai"/>
    <s v="Shoppers Stop Limited"/>
    <s v="Ssd_512gb"/>
    <s v="Mumbai"/>
    <s v="EndCustomer"/>
    <s v="Retail"/>
    <s v="posiflex spares"/>
    <n v="1"/>
    <n v="0"/>
    <n v="0"/>
  </r>
  <r>
    <s v="PB20INV3788"/>
    <d v="2021-02-17T00:00:00"/>
    <n v="8200001021"/>
    <d v="2021-02-03T00:00:00"/>
    <x v="6"/>
    <s v="Mumbai"/>
    <s v="Shoppers Stop Limited"/>
    <s v="Std_keyboard"/>
    <s v="Mumbai"/>
    <s v="EndCustomer"/>
    <s v="Retail"/>
    <s v="Others"/>
    <n v="1"/>
    <n v="450"/>
    <n v="450"/>
  </r>
  <r>
    <s v="PB20INV3788"/>
    <d v="2021-02-17T00:00:00"/>
    <n v="8200001021"/>
    <d v="2021-02-03T00:00:00"/>
    <x v="6"/>
    <s v="Mumbai"/>
    <s v="Shoppers Stop Limited"/>
    <s v="Win 10 iot (vl)"/>
    <s v="Mumbai"/>
    <s v="EndCustomer"/>
    <s v="Retail"/>
    <s v="Posiflex"/>
    <n v="1"/>
    <n v="4200"/>
    <n v="4200"/>
  </r>
  <r>
    <s v="PB20INV3788"/>
    <d v="2021-02-17T00:00:00"/>
    <n v="8200001021"/>
    <d v="2021-02-03T00:00:00"/>
    <x v="6"/>
    <s v="Mumbai"/>
    <s v="Shoppers Stop Limited"/>
    <s v="Hs-2415w-3a"/>
    <s v="Mumbai"/>
    <s v="EndCustomer"/>
    <s v="Retail"/>
    <s v="Posiflex"/>
    <n v="1"/>
    <n v="74350"/>
    <n v="74350"/>
  </r>
  <r>
    <s v="PB20INV3789"/>
    <d v="2021-02-17T00:00:00"/>
    <n v="21"/>
    <d v="2021-02-15T00:00:00"/>
    <x v="1"/>
    <s v="Delhi"/>
    <s v="Gaurang Retail"/>
    <s v="Pp8800u-b"/>
    <s v="Delhi"/>
    <s v="EndCustomer"/>
    <s v="Retail"/>
    <s v="Posiflex"/>
    <n v="1"/>
    <n v="9900"/>
    <n v="9900"/>
  </r>
  <r>
    <s v="PB20INV3790"/>
    <d v="2021-02-17T00:00:00"/>
    <s v="PO-116071150"/>
    <d v="2021-02-15T00:00:00"/>
    <x v="18"/>
    <s v="Bangalore"/>
    <s v="Tata Consumer Products Limited"/>
    <s v="Ssd_128gb"/>
    <s v="Bangalore"/>
    <s v="EndCustomer"/>
    <s v="Retail"/>
    <s v="posiflex spares"/>
    <n v="1"/>
    <n v="0"/>
    <n v="0"/>
  </r>
  <r>
    <s v="PB20INV3790"/>
    <d v="2021-02-17T00:00:00"/>
    <s v="PO-116071150"/>
    <d v="2021-02-15T00:00:00"/>
    <x v="18"/>
    <s v="Bangalore"/>
    <s v="Tata Consumer Products Limited"/>
    <s v="Pp8800u-b"/>
    <s v="Bangalore"/>
    <s v="EndCustomer"/>
    <s v="Retail"/>
    <s v="Posiflex"/>
    <n v="1"/>
    <n v="9900"/>
    <n v="9900"/>
  </r>
  <r>
    <s v="PB20INV3790"/>
    <d v="2021-02-17T00:00:00"/>
    <s v="PO-116071150"/>
    <d v="2021-02-15T00:00:00"/>
    <x v="18"/>
    <s v="Bangalore"/>
    <s v="Tata Consumer Products Limited"/>
    <s v="Xt-4015"/>
    <s v="Bangalore"/>
    <s v="EndCustomer"/>
    <s v="Retail"/>
    <s v="Posiflex"/>
    <n v="1"/>
    <n v="55880"/>
    <n v="55880"/>
  </r>
  <r>
    <s v="PB20INV3791"/>
    <d v="2021-02-17T00:00:00"/>
    <s v="mail confirmation"/>
    <d v="2021-02-10T00:00:00"/>
    <x v="2"/>
    <s v="Mumbai"/>
    <s v="Supermart"/>
    <s v="Service charges"/>
    <s v="Mumbai"/>
    <s v="EndCustomer"/>
    <s v="Retail"/>
    <s v="Others"/>
    <n v="1"/>
    <n v="1000"/>
    <n v="1000"/>
  </r>
  <r>
    <s v="PB20INV3792"/>
    <d v="2021-02-17T00:00:00"/>
    <s v="mail confirmation"/>
    <d v="2021-01-20T00:00:00"/>
    <x v="2"/>
    <s v="Mumbai"/>
    <s v="The Director, Zoological Garden"/>
    <s v="Gearwheelforfeed_pp7000"/>
    <s v="Mumbai"/>
    <s v="EndCustomer"/>
    <s v="Retail"/>
    <s v="posiflex spares"/>
    <n v="1"/>
    <n v="140"/>
    <n v="140"/>
  </r>
  <r>
    <s v="PB20INV3792"/>
    <d v="2021-02-17T00:00:00"/>
    <s v="mail confirmation"/>
    <d v="2021-01-20T00:00:00"/>
    <x v="0"/>
    <s v="Mumbai"/>
    <s v="The Director, Zoological Garden"/>
    <s v="Freight charges"/>
    <s v="Mumbai"/>
    <s v="EndCustomer"/>
    <s v="Retail"/>
    <s v="Others"/>
    <n v="1"/>
    <n v="150"/>
    <n v="150"/>
  </r>
  <r>
    <s v="PB20INV3792"/>
    <d v="2021-02-17T00:00:00"/>
    <s v="mail confirmation"/>
    <d v="2021-01-20T00:00:00"/>
    <x v="2"/>
    <s v="Mumbai"/>
    <s v="The Director, Zoological Garden"/>
    <s v="Gear wheel_rp80_small"/>
    <s v="Mumbai"/>
    <s v="EndCustomer"/>
    <s v="Retail"/>
    <s v="Rugtek"/>
    <n v="1"/>
    <n v="164"/>
    <n v="164"/>
  </r>
  <r>
    <s v="PB20INV3792"/>
    <d v="2021-02-17T00:00:00"/>
    <s v="mail confirmation"/>
    <d v="2021-01-20T00:00:00"/>
    <x v="2"/>
    <s v="Mumbai"/>
    <s v="The Director, Zoological Garden"/>
    <s v="Gear wheel_rp80_big"/>
    <s v="Mumbai"/>
    <s v="EndCustomer"/>
    <s v="Retail"/>
    <s v="Rugtek"/>
    <n v="1"/>
    <n v="232"/>
    <n v="232"/>
  </r>
  <r>
    <s v="PB20INV3792"/>
    <d v="2021-02-17T00:00:00"/>
    <s v="mail confirmation"/>
    <d v="2021-01-20T00:00:00"/>
    <x v="2"/>
    <s v="Mumbai"/>
    <s v="The Director, Zoological Garden"/>
    <s v="Service charges"/>
    <s v="Mumbai"/>
    <s v="EndCustomer"/>
    <s v="Retail"/>
    <s v="Others"/>
    <n v="1"/>
    <n v="1000"/>
    <n v="1000"/>
  </r>
  <r>
    <s v="PB20INV3793"/>
    <d v="2021-02-17T00:00:00"/>
    <s v="Mail"/>
    <d v="2021-02-17T00:00:00"/>
    <x v="0"/>
    <s v="Pune"/>
    <s v="Iaidc Technologies Private Ltd"/>
    <s v="Freight charges"/>
    <s v="Pune"/>
    <s v="NVAR"/>
    <s v="Wholesale"/>
    <s v="Others"/>
    <n v="1"/>
    <n v="100"/>
    <n v="100"/>
  </r>
  <r>
    <s v="PB20INV3793"/>
    <d v="2021-02-17T00:00:00"/>
    <s v="Mail"/>
    <d v="2021-02-17T00:00:00"/>
    <x v="23"/>
    <s v="Pune"/>
    <s v="Iaidc Technologies Private Ltd"/>
    <s v="Stnd-15f03-009-6"/>
    <s v="Pune"/>
    <s v="NVAR"/>
    <s v="Wholesale"/>
    <s v="Metrologic"/>
    <n v="20"/>
    <n v="350"/>
    <n v="7000"/>
  </r>
  <r>
    <s v="PB20INV3794"/>
    <d v="2021-02-17T00:00:00"/>
    <s v="QSPL/PO/2021/0571-1"/>
    <d v="2021-02-17T00:00:00"/>
    <x v="7"/>
    <s v="Bangalore"/>
    <s v="Quinta Systems Pvt. Ltd"/>
    <s v="1472g2d-2usb-5-i"/>
    <s v="Bangalore"/>
    <s v="EndCustomer"/>
    <s v="Wholesale"/>
    <s v="Honeywell"/>
    <n v="9"/>
    <n v="11760"/>
    <n v="105840"/>
  </r>
  <r>
    <s v="PB20INV3795"/>
    <d v="2021-02-17T00:00:00"/>
    <s v="QSPL/PO/2021/0572-1"/>
    <d v="2021-02-17T00:00:00"/>
    <x v="7"/>
    <s v="Bangalore"/>
    <s v="Quinta Systems Pvt. Ltd"/>
    <s v="Nls-bs8060-2t"/>
    <s v="Bangalore"/>
    <s v="EndCustomer"/>
    <s v="Wholesale"/>
    <s v="Newland"/>
    <n v="73"/>
    <n v="5557.88"/>
    <n v="405725.24"/>
  </r>
  <r>
    <s v="PB20INV3796"/>
    <d v="2021-02-17T00:00:00"/>
    <s v="HTCPL/166/2020-21"/>
    <d v="2021-02-17T00:00:00"/>
    <x v="0"/>
    <s v="Bangalore"/>
    <s v="Hollasons Trading Company Private Limited"/>
    <s v="Freight charges"/>
    <s v="Bangalore"/>
    <s v="RBP"/>
    <s v="Wholesale"/>
    <s v="Others"/>
    <n v="1"/>
    <n v="200"/>
    <n v="200"/>
  </r>
  <r>
    <s v="PB20INV3796"/>
    <d v="2021-02-17T00:00:00"/>
    <s v="HTCPL/166/2020-21"/>
    <d v="2021-02-17T00:00:00"/>
    <x v="0"/>
    <s v="Bangalore"/>
    <s v="Hollasons Trading Company Private Limited"/>
    <s v="Long pole_pd-350 series"/>
    <s v="Bangalore"/>
    <s v="RBP"/>
    <s v="Wholesale"/>
    <s v="posiflex spares"/>
    <n v="1"/>
    <n v="500"/>
    <n v="500"/>
  </r>
  <r>
    <s v="PB20INV3796"/>
    <d v="2021-02-17T00:00:00"/>
    <s v="HTCPL/166/2020-21"/>
    <d v="2021-02-17T00:00:00"/>
    <x v="0"/>
    <s v="Bangalore"/>
    <s v="Hollasons Trading Company Private Limited"/>
    <s v="Pd-350ue-b"/>
    <s v="Bangalore"/>
    <s v="RBP"/>
    <s v="Wholesale"/>
    <s v="Posiflex"/>
    <n v="1"/>
    <n v="3250"/>
    <n v="3250"/>
  </r>
  <r>
    <s v="PB20INV3797"/>
    <d v="2021-02-17T00:00:00"/>
    <s v="POS/101/20-21"/>
    <s v="13.02.21"/>
    <x v="0"/>
    <s v="Delhi"/>
    <s v="Bar Labs Corporation"/>
    <s v="Freight charges"/>
    <s v="Delhi"/>
    <s v="NVAR"/>
    <s v="Wholesale"/>
    <s v="Others"/>
    <n v="1"/>
    <n v="420"/>
    <n v="420"/>
  </r>
  <r>
    <s v="PB20INV3797"/>
    <d v="2021-02-17T00:00:00"/>
    <s v="POS/101/20-21"/>
    <s v="13.02.21"/>
    <x v="14"/>
    <s v="Delhi"/>
    <s v="Bar Labs Corporation"/>
    <s v="I-4212e"/>
    <s v="Delhi"/>
    <s v="NVAR"/>
    <s v="Wholesale"/>
    <s v="Others"/>
    <n v="1"/>
    <n v="58000"/>
    <n v="58000"/>
  </r>
  <r>
    <s v="PB20INV3798"/>
    <d v="2021-02-17T00:00:00"/>
    <s v="002106/Feb-21"/>
    <d v="2021-02-17T00:00:00"/>
    <x v="0"/>
    <s v="Gujarat"/>
    <s v="Aegis Infoware Private Limited"/>
    <s v="Freight charges"/>
    <s v="Gujarat"/>
    <s v="RBP"/>
    <s v="Wholesale"/>
    <s v="Others"/>
    <n v="1"/>
    <n v="400"/>
    <n v="400"/>
  </r>
  <r>
    <s v="PB20INV3798"/>
    <d v="2021-02-17T00:00:00"/>
    <s v="002106/Feb-21"/>
    <d v="2021-02-17T00:00:00"/>
    <x v="0"/>
    <s v="Gujarat"/>
    <s v="Aegis Infoware Private Limited"/>
    <s v="Pp8800u-b"/>
    <s v="Gujarat"/>
    <s v="RBP"/>
    <s v="Wholesale"/>
    <s v="Posiflex"/>
    <n v="12"/>
    <n v="8750"/>
    <n v="105000"/>
  </r>
  <r>
    <s v="PB20INV3799"/>
    <d v="2021-02-17T00:00:00"/>
    <s v="MHMU2021PO00096"/>
    <d v="2021-02-10T00:00:00"/>
    <x v="0"/>
    <s v="Mumbai"/>
    <s v="Aashitech"/>
    <s v="Freight charges"/>
    <s v="Mumbai"/>
    <s v="RBP"/>
    <s v="Wholesale"/>
    <s v="Others"/>
    <n v="1"/>
    <n v="5800"/>
    <n v="5800"/>
  </r>
  <r>
    <s v="PB20INV3799"/>
    <d v="2021-02-17T00:00:00"/>
    <s v="MHMU2021PO00096"/>
    <d v="2021-02-10T00:00:00"/>
    <x v="0"/>
    <s v="Mumbai"/>
    <s v="Aashitech"/>
    <s v="Ps-3316+"/>
    <s v="Mumbai"/>
    <s v="RBP"/>
    <s v="Wholesale"/>
    <s v="Posiflex"/>
    <n v="40"/>
    <n v="36600"/>
    <n v="1464000"/>
  </r>
  <r>
    <s v="PB20INV3800"/>
    <d v="2021-02-17T00:00:00"/>
    <s v="TSPL/PUR/20-21/270"/>
    <d v="2021-01-25T00:00:00"/>
    <x v="0"/>
    <s v="Mumbai"/>
    <s v="Turbonet Systems Private Limited"/>
    <s v="Ddr3_ram_sodimm"/>
    <s v="Mumbai"/>
    <s v="RBP"/>
    <s v="Wholesale"/>
    <s v="posiflex spares"/>
    <n v="10"/>
    <n v="0"/>
    <n v="0"/>
  </r>
  <r>
    <s v="PB20INV3800"/>
    <d v="2021-02-17T00:00:00"/>
    <s v="TSPL/PUR/20-21/270"/>
    <d v="2021-01-25T00:00:00"/>
    <x v="0"/>
    <s v="Mumbai"/>
    <s v="Turbonet Systems Private Limited"/>
    <s v="Freight charges"/>
    <s v="Mumbai"/>
    <s v="RBP"/>
    <s v="Wholesale"/>
    <s v="Others"/>
    <n v="1"/>
    <n v="1500"/>
    <n v="1500"/>
  </r>
  <r>
    <s v="PB20INV3800"/>
    <d v="2021-02-17T00:00:00"/>
    <s v="TSPL/PUR/20-21/270"/>
    <d v="2021-01-25T00:00:00"/>
    <x v="0"/>
    <s v="Mumbai"/>
    <s v="Turbonet Systems Private Limited"/>
    <s v="Ps-3316+"/>
    <s v="Mumbai"/>
    <s v="RBP"/>
    <s v="Wholesale"/>
    <s v="Posiflex"/>
    <n v="10"/>
    <n v="39700"/>
    <n v="397000"/>
  </r>
  <r>
    <s v="PB20INV3801"/>
    <d v="2021-02-17T00:00:00"/>
    <s v="ITPL2021113"/>
    <d v="2021-02-12T00:00:00"/>
    <x v="0"/>
    <s v="Hyderabad"/>
    <s v="Itecsys Technologies Pvt Ltd"/>
    <s v="Freight charges"/>
    <s v="Hyderabad"/>
    <s v="RBP"/>
    <s v="Wholesale"/>
    <s v="Others"/>
    <n v="1"/>
    <n v="366"/>
    <n v="366"/>
  </r>
  <r>
    <s v="PB20INV3801"/>
    <d v="2021-02-17T00:00:00"/>
    <s v="ITPL2021113"/>
    <d v="2021-02-12T00:00:00"/>
    <x v="0"/>
    <s v="Hyderabad"/>
    <s v="Itecsys Technologies Pvt Ltd"/>
    <s v="Ps-3316+"/>
    <s v="Hyderabad"/>
    <s v="RBP"/>
    <s v="Wholesale"/>
    <s v="Posiflex"/>
    <n v="4"/>
    <n v="36600"/>
    <n v="146400"/>
  </r>
  <r>
    <s v="PB20INV3802"/>
    <d v="2021-02-17T00:00:00"/>
    <s v="mail confirmation"/>
    <d v="2021-02-15T00:00:00"/>
    <x v="0"/>
    <s v="Mumbai"/>
    <s v="Supermart"/>
    <s v="Freight charges"/>
    <s v="Mumbai"/>
    <s v="EndCustomer"/>
    <s v="Retail"/>
    <s v="Others"/>
    <n v="1"/>
    <n v="150"/>
    <n v="150"/>
  </r>
  <r>
    <s v="PB20INV3802"/>
    <d v="2021-02-17T00:00:00"/>
    <s v="mail confirmation"/>
    <d v="2021-02-15T00:00:00"/>
    <x v="2"/>
    <s v="Mumbai"/>
    <s v="Supermart"/>
    <s v="Printer mechanism_rp80"/>
    <s v="Mumbai"/>
    <s v="EndCustomer"/>
    <s v="Retail"/>
    <s v="Rugtek spares"/>
    <n v="1"/>
    <n v="2250"/>
    <n v="2250"/>
  </r>
  <r>
    <s v="PB20INV3803"/>
    <d v="2021-02-17T00:00:00"/>
    <s v="QSPL/PO/2021/0570-1"/>
    <d v="2021-02-17T00:00:00"/>
    <x v="7"/>
    <s v="Bangalore"/>
    <s v="Quinta Systems Pvt. Ltd"/>
    <s v="Bat-scn01a"/>
    <s v="Bangalore"/>
    <s v="EndCustomer"/>
    <s v="Wholesale"/>
    <s v="Metrologic"/>
    <n v="2"/>
    <n v="2244"/>
    <n v="4488"/>
  </r>
  <r>
    <s v="PB20INV3804"/>
    <d v="2021-02-17T00:00:00"/>
    <s v="001985/Feb-21"/>
    <d v="2021-02-04T00:00:00"/>
    <x v="0"/>
    <s v="Gujarat"/>
    <s v="Aegis Infoware Private Limited"/>
    <s v="Ddr3_ram_sodimm"/>
    <s v="Gujarat"/>
    <s v="RBP"/>
    <s v="Wholesale"/>
    <s v="posiflex spares"/>
    <n v="12"/>
    <n v="0"/>
    <n v="0"/>
  </r>
  <r>
    <s v="PB20INV3804"/>
    <d v="2021-02-17T00:00:00"/>
    <s v="001985/Feb-21"/>
    <d v="2021-02-04T00:00:00"/>
    <x v="0"/>
    <s v="Gujarat"/>
    <s v="Aegis Infoware Private Limited"/>
    <s v="Freight charges"/>
    <s v="Gujarat"/>
    <s v="RBP"/>
    <s v="Wholesale"/>
    <s v="Others"/>
    <n v="1"/>
    <n v="1867"/>
    <n v="1867"/>
  </r>
  <r>
    <s v="PB20INV3804"/>
    <d v="2021-02-17T00:00:00"/>
    <s v="001985/Feb-21"/>
    <d v="2021-02-04T00:00:00"/>
    <x v="0"/>
    <s v="Gujarat"/>
    <s v="Aegis Infoware Private Limited"/>
    <s v="Ps-3316+"/>
    <s v="Gujarat"/>
    <s v="RBP"/>
    <s v="Wholesale"/>
    <s v="Posiflex"/>
    <n v="12"/>
    <n v="38900"/>
    <n v="466800"/>
  </r>
  <r>
    <s v="PB20INV3805"/>
    <d v="2021-02-17T00:00:00"/>
    <s v="TSPL/PUR/20-21/269"/>
    <d v="2021-01-25T00:00:00"/>
    <x v="0"/>
    <s v="Mumbai"/>
    <s v="Turbonet Systems Private Limited"/>
    <s v="Freight charges"/>
    <s v="Mumbai"/>
    <s v="RBP"/>
    <s v="Wholesale"/>
    <s v="Others"/>
    <n v="1"/>
    <n v="149"/>
    <n v="149"/>
  </r>
  <r>
    <s v="PB20INV3805"/>
    <d v="2021-02-17T00:00:00"/>
    <s v="TSPL/PUR/20-21/269"/>
    <d v="2021-01-25T00:00:00"/>
    <x v="0"/>
    <s v="Mumbai"/>
    <s v="Turbonet Systems Private Limited"/>
    <s v="Ps-3316+"/>
    <s v="Mumbai"/>
    <s v="RBP"/>
    <s v="Wholesale"/>
    <s v="Posiflex"/>
    <n v="1"/>
    <n v="37400"/>
    <n v="37400"/>
  </r>
  <r>
    <s v="PB20INV3806"/>
    <d v="2021-02-17T00:00:00"/>
    <s v="PO-S/20-21/002044"/>
    <d v="2021-01-16T00:00:00"/>
    <x v="2"/>
    <s v="Mumbai"/>
    <s v="Burger King India Pvt  Ltd.,"/>
    <s v="Cr-410b"/>
    <s v="Mumbai"/>
    <s v="EndCustomer"/>
    <s v="Retail"/>
    <s v="Rugtek"/>
    <n v="2"/>
    <n v="3570"/>
    <n v="7140"/>
  </r>
  <r>
    <s v="PB20INV3807"/>
    <d v="2021-02-17T00:00:00"/>
    <s v="PO-S/20-21/002047"/>
    <d v="2021-01-16T00:00:00"/>
    <x v="2"/>
    <s v="Mumbai"/>
    <s v="Burger King India Pvt  Ltd.,"/>
    <s v="Cr-410b"/>
    <s v="Mumbai"/>
    <s v="EndCustomer"/>
    <s v="Retail"/>
    <s v="Rugtek"/>
    <n v="1"/>
    <n v="3570"/>
    <n v="3570"/>
  </r>
  <r>
    <s v="PB20INV3808"/>
    <d v="2021-02-17T00:00:00"/>
    <s v="TSPL/PUR/20-21/296"/>
    <d v="2021-02-11T00:00:00"/>
    <x v="0"/>
    <s v="Mumbai"/>
    <s v="Turbonet Systems Private Limited"/>
    <s v="Ddr3_ram_sodimm"/>
    <s v="Mumbai"/>
    <s v="RBP"/>
    <s v="Wholesale"/>
    <s v="posiflex spares"/>
    <n v="15"/>
    <n v="0"/>
    <n v="0"/>
  </r>
  <r>
    <s v="PB20INV3808"/>
    <d v="2021-02-17T00:00:00"/>
    <s v="TSPL/PUR/20-21/296"/>
    <d v="2021-02-11T00:00:00"/>
    <x v="0"/>
    <s v="Mumbai"/>
    <s v="Turbonet Systems Private Limited"/>
    <s v="Freight charges"/>
    <s v="Mumbai"/>
    <s v="RBP"/>
    <s v="Wholesale"/>
    <s v="Others"/>
    <n v="1"/>
    <n v="2382"/>
    <n v="2382"/>
  </r>
  <r>
    <s v="PB20INV3808"/>
    <d v="2021-02-17T00:00:00"/>
    <s v="TSPL/PUR/20-21/296"/>
    <d v="2021-02-11T00:00:00"/>
    <x v="0"/>
    <s v="Mumbai"/>
    <s v="Turbonet Systems Private Limited"/>
    <s v="Ps-3316+"/>
    <s v="Mumbai"/>
    <s v="RBP"/>
    <s v="Wholesale"/>
    <s v="Posiflex"/>
    <n v="15"/>
    <n v="39700"/>
    <n v="595500"/>
  </r>
  <r>
    <s v="PB20INV3809"/>
    <d v="2021-02-17T00:00:00"/>
    <s v="TSPL/PUR/20-21/270"/>
    <d v="2021-01-25T00:00:00"/>
    <x v="0"/>
    <s v="Mumbai"/>
    <s v="Turbonet Systems Private Limited"/>
    <s v="Ddr3_ram_sodimm"/>
    <s v="Mumbai"/>
    <s v="RBP"/>
    <s v="Wholesale"/>
    <s v="posiflex spares"/>
    <n v="10"/>
    <n v="0"/>
    <n v="0"/>
  </r>
  <r>
    <s v="PB20INV3809"/>
    <d v="2021-02-17T00:00:00"/>
    <s v="TSPL/PUR/20-21/270"/>
    <d v="2021-01-25T00:00:00"/>
    <x v="0"/>
    <s v="Mumbai"/>
    <s v="Turbonet Systems Private Limited"/>
    <s v="Freight charges"/>
    <s v="Mumbai"/>
    <s v="RBP"/>
    <s v="Wholesale"/>
    <s v="Others"/>
    <n v="1"/>
    <n v="1500"/>
    <n v="1500"/>
  </r>
  <r>
    <s v="PB20INV3809"/>
    <d v="2021-02-17T00:00:00"/>
    <s v="TSPL/PUR/20-21/270"/>
    <d v="2021-01-25T00:00:00"/>
    <x v="0"/>
    <s v="Mumbai"/>
    <s v="Turbonet Systems Private Limited"/>
    <s v="Ps-3316+"/>
    <s v="Mumbai"/>
    <s v="RBP"/>
    <s v="Wholesale"/>
    <s v="Posiflex"/>
    <n v="10"/>
    <n v="39700"/>
    <n v="397000"/>
  </r>
  <r>
    <s v="PB20INV3810"/>
    <d v="2021-02-18T00:00:00"/>
    <s v="PIT/PO/2021/0075-1"/>
    <s v="17.02.2021"/>
    <x v="7"/>
    <s v="Bangalore"/>
    <s v="Portwell India Technology Private Limited"/>
    <s v="Cooler"/>
    <s v="Bangalore"/>
    <s v="EndCustomer"/>
    <s v="Wholesale"/>
    <s v="Toploong"/>
    <n v="160"/>
    <n v="1757"/>
    <n v="281120"/>
  </r>
  <r>
    <s v="PB20INV3811"/>
    <d v="2021-02-18T00:00:00"/>
    <s v="Mail"/>
    <d v="2021-01-29T00:00:00"/>
    <x v="10"/>
    <s v="Chennai"/>
    <s v="Williams Refregeration"/>
    <s v="Cashdrawer_lock"/>
    <s v="Chennai"/>
    <s v="EndCustomer"/>
    <s v="Retail"/>
    <s v="posiflex spares"/>
    <n v="1"/>
    <n v="525"/>
    <n v="525"/>
  </r>
  <r>
    <s v="PB20INV3812"/>
    <d v="2021-02-18T00:00:00"/>
    <s v="ITPL2021115"/>
    <d v="2021-02-17T00:00:00"/>
    <x v="0"/>
    <s v="Hyderabad"/>
    <s v="Itecsys Technologies Pvt Ltd"/>
    <s v="Pp8800u-b"/>
    <s v="Hyderabad"/>
    <s v="RBP"/>
    <s v="Wholesale"/>
    <s v="Posiflex"/>
    <n v="4"/>
    <n v="0"/>
    <n v="0"/>
  </r>
  <r>
    <s v="PB20INV3812"/>
    <d v="2021-02-18T00:00:00"/>
    <s v="ITPL2021115"/>
    <d v="2021-02-17T00:00:00"/>
    <x v="0"/>
    <s v="Hyderabad"/>
    <s v="Itecsys Technologies Pvt Ltd"/>
    <s v="Ssd_128gb"/>
    <s v="Hyderabad"/>
    <s v="RBP"/>
    <s v="Wholesale"/>
    <s v="posiflex spares"/>
    <n v="4"/>
    <n v="0"/>
    <n v="0"/>
  </r>
  <r>
    <s v="PB20INV3812"/>
    <d v="2021-02-18T00:00:00"/>
    <s v="ITPL2021115"/>
    <d v="2021-02-17T00:00:00"/>
    <x v="0"/>
    <s v="Hyderabad"/>
    <s v="Itecsys Technologies Pvt Ltd"/>
    <s v="Zeb-vs16hd led"/>
    <s v="Hyderabad"/>
    <s v="RBP"/>
    <s v="Wholesale"/>
    <s v="Posiflex"/>
    <n v="4"/>
    <n v="0"/>
    <n v="0"/>
  </r>
  <r>
    <s v="PB20INV3812"/>
    <d v="2021-02-18T00:00:00"/>
    <s v="ITPL2021115"/>
    <d v="2021-02-17T00:00:00"/>
    <x v="0"/>
    <s v="Hyderabad"/>
    <s v="Itecsys Technologies Pvt Ltd"/>
    <s v="Freight charges"/>
    <s v="Hyderabad"/>
    <s v="RBP"/>
    <s v="Wholesale"/>
    <s v="Others"/>
    <n v="1"/>
    <n v="520"/>
    <n v="520"/>
  </r>
  <r>
    <s v="PB20INV3812"/>
    <d v="2021-02-18T00:00:00"/>
    <s v="ITPL2021115"/>
    <d v="2021-02-17T00:00:00"/>
    <x v="0"/>
    <s v="Hyderabad"/>
    <s v="Itecsys Technologies Pvt Ltd"/>
    <s v="Win 10 iot (el)"/>
    <s v="Hyderabad"/>
    <s v="RBP"/>
    <s v="Wholesale"/>
    <s v="Posiflex"/>
    <n v="4"/>
    <n v="3500"/>
    <n v="14000"/>
  </r>
  <r>
    <s v="PB20INV3812"/>
    <d v="2021-02-18T00:00:00"/>
    <s v="ITPL2021115"/>
    <d v="2021-02-17T00:00:00"/>
    <x v="0"/>
    <s v="Hyderabad"/>
    <s v="Itecsys Technologies Pvt Ltd"/>
    <s v="Warranty_charges"/>
    <s v="Hyderabad"/>
    <s v="RBP"/>
    <s v="Wholesale"/>
    <s v="Others"/>
    <n v="3"/>
    <n v="5000"/>
    <n v="15000"/>
  </r>
  <r>
    <s v="PB20INV3812"/>
    <d v="2021-02-18T00:00:00"/>
    <s v="ITPL2021115"/>
    <d v="2021-02-17T00:00:00"/>
    <x v="0"/>
    <s v="Hyderabad"/>
    <s v="Itecsys Technologies Pvt Ltd"/>
    <s v="Tx-5600"/>
    <s v="Hyderabad"/>
    <s v="RBP"/>
    <s v="Wholesale"/>
    <s v="Posiflex"/>
    <n v="4"/>
    <n v="44700"/>
    <n v="178800"/>
  </r>
  <r>
    <s v="PB20INV3813"/>
    <d v="2021-02-18T00:00:00"/>
    <s v="SS 201"/>
    <s v="09.02.2021"/>
    <x v="0"/>
    <s v="Delhi"/>
    <s v="Smart Solutions"/>
    <s v="Ssd_64gb"/>
    <s v="Delhi"/>
    <s v="RBP"/>
    <s v="Wholesale"/>
    <s v="posiflex spares"/>
    <n v="5"/>
    <n v="0"/>
    <n v="0"/>
  </r>
  <r>
    <s v="PB20INV3813"/>
    <d v="2021-02-18T00:00:00"/>
    <s v="SS 201"/>
    <s v="09.02.2021"/>
    <x v="0"/>
    <s v="Delhi"/>
    <s v="Smart Solutions"/>
    <s v="Freight charges"/>
    <s v="Delhi"/>
    <s v="RBP"/>
    <s v="Wholesale"/>
    <s v="Others"/>
    <n v="1"/>
    <n v="990"/>
    <n v="990"/>
  </r>
  <r>
    <s v="PB20INV3813"/>
    <d v="2021-02-18T00:00:00"/>
    <s v="SS 201"/>
    <s v="09.02.2021"/>
    <x v="0"/>
    <s v="Delhi"/>
    <s v="Smart Solutions"/>
    <s v="Pd300_poledisplay"/>
    <s v="Delhi"/>
    <s v="RBP"/>
    <s v="Wholesale"/>
    <s v="Posiflex"/>
    <n v="4"/>
    <n v="3780"/>
    <n v="15120"/>
  </r>
  <r>
    <s v="PB20INV3813"/>
    <d v="2021-02-18T00:00:00"/>
    <s v="SS 201"/>
    <s v="09.02.2021"/>
    <x v="0"/>
    <s v="Delhi"/>
    <s v="Smart Solutions"/>
    <s v="Ps-3316+"/>
    <s v="Delhi"/>
    <s v="RBP"/>
    <s v="Wholesale"/>
    <s v="Posiflex"/>
    <n v="5"/>
    <n v="36600"/>
    <n v="183000"/>
  </r>
  <r>
    <s v="PB20INV3814"/>
    <d v="2021-02-18T00:00:00"/>
    <s v="ITPL2021115"/>
    <d v="2021-02-17T00:00:00"/>
    <x v="0"/>
    <s v="Hyderabad"/>
    <s v="Itecsys Technologies Pvt Ltd"/>
    <s v="Warranty_charges"/>
    <s v="Hyderabad"/>
    <s v="RBP"/>
    <s v="Wholesale"/>
    <s v="Others"/>
    <n v="1"/>
    <n v="5000"/>
    <n v="5000"/>
  </r>
  <r>
    <s v="PB20INV3815"/>
    <d v="2021-02-18T00:00:00"/>
    <s v="PO-S/20-21/002050"/>
    <d v="2021-01-16T00:00:00"/>
    <x v="2"/>
    <s v="Mumbai"/>
    <s v="Burger King India Pvt  Ltd.,"/>
    <s v="Cr-410b"/>
    <s v="Mumbai"/>
    <s v="EndCustomer"/>
    <s v="Retail"/>
    <s v="Rugtek"/>
    <n v="2"/>
    <n v="3570"/>
    <n v="7140"/>
  </r>
  <r>
    <s v="PB20INV3816"/>
    <d v="2021-02-18T00:00:00"/>
    <s v="Quote#-2021_01_05 &amp; email"/>
    <s v="07-01-2021 &amp; 19-01-2021"/>
    <x v="2"/>
    <s v="Mumbai"/>
    <s v="Reliance Retail Limited"/>
    <s v="Paperfeedroller_pp7000"/>
    <s v="Mumbai"/>
    <s v="EndCustomer"/>
    <s v="Retail"/>
    <s v="posiflex spares"/>
    <n v="1"/>
    <n v="1100"/>
    <n v="1100"/>
  </r>
  <r>
    <s v="PB20INV3817"/>
    <d v="2021-02-18T00:00:00"/>
    <s v="PO-S/20-21/002043"/>
    <d v="2021-01-16T00:00:00"/>
    <x v="2"/>
    <s v="Mumbai"/>
    <s v="Burger King India Pvt  Ltd.,"/>
    <s v="Cr-410b"/>
    <s v="Mumbai"/>
    <s v="EndCustomer"/>
    <s v="Retail"/>
    <s v="Rugtek"/>
    <n v="1"/>
    <n v="3570"/>
    <n v="3570"/>
  </r>
  <r>
    <s v="PB20INV3818"/>
    <d v="2021-02-18T00:00:00"/>
    <s v="PO-S/20-21/002048"/>
    <d v="2021-01-16T00:00:00"/>
    <x v="2"/>
    <s v="Mumbai"/>
    <s v="Burger King India Pvt  Ltd.,"/>
    <s v="Cr-410b"/>
    <s v="Mumbai"/>
    <s v="EndCustomer"/>
    <s v="Retail"/>
    <s v="Rugtek"/>
    <n v="1"/>
    <n v="3570"/>
    <n v="3570"/>
  </r>
  <r>
    <s v="PB20INV3819"/>
    <d v="2021-02-18T00:00:00"/>
    <s v="Quote#-2021_01_14 &amp; Mail"/>
    <s v="18-01-2021 &amp; 17-02-2021"/>
    <x v="2"/>
    <s v="Mumbai"/>
    <s v="Reliance Retail Limited"/>
    <s v="Paperfeedroller_pp7000"/>
    <s v="Mumbai"/>
    <s v="EndCustomer"/>
    <s v="Retail"/>
    <s v="posiflex spares"/>
    <n v="1"/>
    <n v="1100"/>
    <n v="1100"/>
  </r>
  <r>
    <s v="PB20INV3820"/>
    <d v="2021-02-18T00:00:00"/>
    <s v="ITPL2021114"/>
    <d v="2021-02-17T00:00:00"/>
    <x v="0"/>
    <s v="Hyderabad"/>
    <s v="Itecsys Technologies Pvt Ltd"/>
    <s v="Pp8800u-b"/>
    <s v="Hyderabad"/>
    <s v="RBP"/>
    <s v="Wholesale"/>
    <s v="Posiflex"/>
    <n v="8"/>
    <n v="0"/>
    <n v="0"/>
  </r>
  <r>
    <s v="PB20INV3820"/>
    <d v="2021-02-18T00:00:00"/>
    <s v="ITPL2021114"/>
    <d v="2021-02-17T00:00:00"/>
    <x v="0"/>
    <s v="Hyderabad"/>
    <s v="Itecsys Technologies Pvt Ltd"/>
    <s v="Ssd_64gb"/>
    <s v="Hyderabad"/>
    <s v="RBP"/>
    <s v="Wholesale"/>
    <s v="posiflex spares"/>
    <n v="8"/>
    <n v="0"/>
    <n v="0"/>
  </r>
  <r>
    <s v="PB20INV3820"/>
    <d v="2021-02-18T00:00:00"/>
    <s v="ITPL2021114"/>
    <d v="2021-02-17T00:00:00"/>
    <x v="0"/>
    <s v="Hyderabad"/>
    <s v="Itecsys Technologies Pvt Ltd"/>
    <s v="Win 10 iot (el)"/>
    <s v="Hyderabad"/>
    <s v="RBP"/>
    <s v="Wholesale"/>
    <s v="Posiflex"/>
    <n v="8"/>
    <n v="0"/>
    <n v="0"/>
  </r>
  <r>
    <s v="PB20INV3820"/>
    <d v="2021-02-18T00:00:00"/>
    <s v="ITPL2021114"/>
    <d v="2021-02-17T00:00:00"/>
    <x v="0"/>
    <s v="Hyderabad"/>
    <s v="Itecsys Technologies Pvt Ltd"/>
    <s v="Freight charges"/>
    <s v="Hyderabad"/>
    <s v="RBP"/>
    <s v="Wholesale"/>
    <s v="Others"/>
    <n v="1"/>
    <n v="1000"/>
    <n v="1000"/>
  </r>
  <r>
    <s v="PB20INV3820"/>
    <d v="2021-02-18T00:00:00"/>
    <s v="ITPL2021114"/>
    <d v="2021-02-17T00:00:00"/>
    <x v="0"/>
    <s v="Hyderabad"/>
    <s v="Itecsys Technologies Pvt Ltd"/>
    <s v="Ps-3316+"/>
    <s v="Hyderabad"/>
    <s v="RBP"/>
    <s v="Wholesale"/>
    <s v="Posiflex"/>
    <n v="8"/>
    <n v="49987"/>
    <n v="399896"/>
  </r>
  <r>
    <s v="PB20INV3821"/>
    <d v="2021-02-18T00:00:00"/>
    <s v="SS 171"/>
    <s v="01.01.2021"/>
    <x v="0"/>
    <s v="Delhi"/>
    <s v="Smart Solutions"/>
    <s v="Ssd_64gb"/>
    <s v="Delhi"/>
    <s v="RBP"/>
    <s v="Wholesale"/>
    <s v="posiflex spares"/>
    <n v="20"/>
    <n v="0"/>
    <n v="0"/>
  </r>
  <r>
    <s v="PB20INV3821"/>
    <d v="2021-02-18T00:00:00"/>
    <s v="SS 171"/>
    <s v="01.01.2021"/>
    <x v="0"/>
    <s v="Delhi"/>
    <s v="Smart Solutions"/>
    <s v="Win 10 iot (el)"/>
    <s v="Delhi"/>
    <s v="RBP"/>
    <s v="Wholesale"/>
    <s v="Posiflex"/>
    <n v="10"/>
    <n v="3500"/>
    <n v="35000"/>
  </r>
  <r>
    <s v="PB20INV3821"/>
    <d v="2021-02-18T00:00:00"/>
    <s v="SS 171"/>
    <s v="01.01.2021"/>
    <x v="0"/>
    <s v="Delhi"/>
    <s v="Smart Solutions"/>
    <s v="Freight charges"/>
    <s v="Delhi"/>
    <s v="RBP"/>
    <s v="Wholesale"/>
    <s v="Others"/>
    <n v="1"/>
    <n v="3695"/>
    <n v="3695"/>
  </r>
  <r>
    <s v="PB20INV3821"/>
    <d v="2021-02-18T00:00:00"/>
    <s v="SS 171"/>
    <s v="01.01.2021"/>
    <x v="0"/>
    <s v="Delhi"/>
    <s v="Smart Solutions"/>
    <s v="Ps-3316+"/>
    <s v="Delhi"/>
    <s v="RBP"/>
    <s v="Wholesale"/>
    <s v="Posiflex"/>
    <n v="20"/>
    <n v="35200"/>
    <n v="704000"/>
  </r>
  <r>
    <s v="PB20INV3822"/>
    <d v="2021-02-18T00:00:00"/>
    <n v="6300007148"/>
    <s v="11.02.2021"/>
    <x v="2"/>
    <s v="Mumbai"/>
    <s v="Trent Limited"/>
    <s v="Powercable_3pin"/>
    <s v="Mumbai"/>
    <s v="EndCustomer"/>
    <s v="Retail"/>
    <s v="posiflex spares"/>
    <n v="1"/>
    <n v="150"/>
    <n v="150"/>
  </r>
  <r>
    <s v="PB20INV3822"/>
    <d v="2021-02-18T00:00:00"/>
    <n v="6300007148"/>
    <s v="11.02.2021"/>
    <x v="2"/>
    <s v="Mumbai"/>
    <s v="Trent Limited"/>
    <s v="Powersupply_60w"/>
    <s v="Mumbai"/>
    <s v="EndCustomer"/>
    <s v="Retail"/>
    <s v="posiflex spares"/>
    <n v="1"/>
    <n v="2250"/>
    <n v="2250"/>
  </r>
  <r>
    <s v="PB20INV3823"/>
    <d v="2021-02-18T00:00:00"/>
    <s v="SC16022021CBE"/>
    <d v="2021-02-16T00:00:00"/>
    <x v="0"/>
    <s v="Chennai"/>
    <s v="Supreme Computers India (P) Ltd"/>
    <s v="Ddr3_ram_sodimm"/>
    <s v="Chennai"/>
    <s v="RBP"/>
    <s v="Wholesale"/>
    <s v="posiflex spares"/>
    <n v="15"/>
    <n v="0"/>
    <n v="0"/>
  </r>
  <r>
    <s v="PB20INV3823"/>
    <d v="2021-02-18T00:00:00"/>
    <s v="SC16022021CBE"/>
    <d v="2021-02-16T00:00:00"/>
    <x v="0"/>
    <s v="Chennai"/>
    <s v="Supreme Computers India (P) Ltd"/>
    <s v="Win 10 iot (el)"/>
    <s v="Chennai"/>
    <s v="RBP"/>
    <s v="Wholesale"/>
    <s v="Posiflex"/>
    <n v="15"/>
    <n v="0"/>
    <n v="0"/>
  </r>
  <r>
    <s v="PB20INV3823"/>
    <d v="2021-02-18T00:00:00"/>
    <s v="SC16022021CBE"/>
    <d v="2021-02-16T00:00:00"/>
    <x v="0"/>
    <s v="Chennai"/>
    <s v="Supreme Computers India (P) Ltd"/>
    <s v="Freight charges"/>
    <s v="Chennai"/>
    <s v="RBP"/>
    <s v="Wholesale"/>
    <s v="Others"/>
    <n v="1"/>
    <n v="1700"/>
    <n v="1700"/>
  </r>
  <r>
    <s v="PB20INV3823"/>
    <d v="2021-02-18T00:00:00"/>
    <s v="SC16022021CBE"/>
    <d v="2021-02-16T00:00:00"/>
    <x v="0"/>
    <s v="Chennai"/>
    <s v="Supreme Computers India (P) Ltd"/>
    <s v="Tm-3010e-b/hs"/>
    <s v="Chennai"/>
    <s v="RBP"/>
    <s v="Wholesale"/>
    <s v="Posiflex"/>
    <n v="8"/>
    <n v="14700"/>
    <n v="117600"/>
  </r>
  <r>
    <s v="PB20INV3823"/>
    <d v="2021-02-18T00:00:00"/>
    <s v="SC16022021CBE"/>
    <d v="2021-02-16T00:00:00"/>
    <x v="0"/>
    <s v="Chennai"/>
    <s v="Supreme Computers India (P) Ltd"/>
    <s v="Ps-3316+"/>
    <s v="Chennai"/>
    <s v="RBP"/>
    <s v="Wholesale"/>
    <s v="Posiflex"/>
    <n v="15"/>
    <n v="37500"/>
    <n v="562500"/>
  </r>
  <r>
    <s v="PB20INV3824"/>
    <d v="2021-02-18T00:00:00"/>
    <s v="Quote#-2021_02_25 &amp; Email"/>
    <s v="12-02-2021 &amp; 17-02-2021"/>
    <x v="2"/>
    <s v="Mumbai"/>
    <s v="Reliance Retail Limited"/>
    <s v="Paperfeedroller_pp7000"/>
    <s v="Mumbai"/>
    <s v="EndCustomer"/>
    <s v="Retail"/>
    <s v="posiflex spares"/>
    <n v="1"/>
    <n v="1100"/>
    <n v="1100"/>
  </r>
  <r>
    <s v="PB20INV3825"/>
    <d v="2021-02-18T00:00:00"/>
    <n v="6300007185"/>
    <s v="15.02.2021"/>
    <x v="2"/>
    <s v="Mumbai"/>
    <s v="Trent Limited"/>
    <s v="Cashdrawercable"/>
    <s v="Mumbai"/>
    <s v="EndCustomer"/>
    <s v="Retail"/>
    <s v="posiflex spares"/>
    <n v="1"/>
    <n v="150"/>
    <n v="150"/>
  </r>
  <r>
    <s v="PB20INV3826"/>
    <d v="2021-02-18T00:00:00"/>
    <s v=" PO-00065"/>
    <d v="2021-02-16T00:00:00"/>
    <x v="0"/>
    <s v="Chennai"/>
    <s v="Sivasakthi Enterprises"/>
    <s v="Freight charges"/>
    <s v="Chennai"/>
    <s v="NVAR"/>
    <s v="Wholesale"/>
    <s v="Others"/>
    <n v="1"/>
    <n v="100"/>
    <n v="100"/>
  </r>
  <r>
    <s v="PB20INV3826"/>
    <d v="2021-02-18T00:00:00"/>
    <s v=" PO-00065"/>
    <d v="2021-02-16T00:00:00"/>
    <x v="11"/>
    <s v="Chennai"/>
    <s v="Sivasakthi Enterprises"/>
    <s v="Bat-scn01a"/>
    <s v="Chennai"/>
    <s v="NVAR"/>
    <s v="Wholesale"/>
    <s v="Metrologic"/>
    <n v="5"/>
    <n v="2500"/>
    <n v="12500"/>
  </r>
  <r>
    <s v="PB20INV3827"/>
    <d v="2021-02-18T00:00:00"/>
    <s v="SS 173"/>
    <s v="04.01.2021"/>
    <x v="0"/>
    <s v="Delhi"/>
    <s v="Smart Solutions"/>
    <s v="Ssd_64gb"/>
    <s v="Delhi"/>
    <s v="RBP"/>
    <s v="Wholesale"/>
    <s v="posiflex spares"/>
    <n v="45"/>
    <n v="0"/>
    <n v="0"/>
  </r>
  <r>
    <s v="PB20INV3827"/>
    <d v="2021-02-18T00:00:00"/>
    <s v="SS 173"/>
    <s v="04.01.2021"/>
    <x v="0"/>
    <s v="Delhi"/>
    <s v="Smart Solutions"/>
    <s v="Tm-3010e-b/hs"/>
    <s v="Delhi"/>
    <s v="RBP"/>
    <s v="Wholesale"/>
    <s v="Posiflex"/>
    <n v="45"/>
    <n v="9000"/>
    <n v="405000"/>
  </r>
  <r>
    <s v="PB20INV3827"/>
    <d v="2021-02-18T00:00:00"/>
    <s v="SS 173"/>
    <s v="04.01.2021"/>
    <x v="0"/>
    <s v="Delhi"/>
    <s v="Smart Solutions"/>
    <s v="Freight charges"/>
    <s v="Delhi"/>
    <s v="RBP"/>
    <s v="Wholesale"/>
    <s v="Others"/>
    <n v="1"/>
    <n v="9821"/>
    <n v="9821"/>
  </r>
  <r>
    <s v="PB20INV3827"/>
    <d v="2021-02-18T00:00:00"/>
    <s v="SS 173"/>
    <s v="04.01.2021"/>
    <x v="0"/>
    <s v="Delhi"/>
    <s v="Smart Solutions"/>
    <s v="Ps-3316+"/>
    <s v="Delhi"/>
    <s v="RBP"/>
    <s v="Wholesale"/>
    <s v="Posiflex"/>
    <n v="45"/>
    <n v="34650"/>
    <n v="1559250"/>
  </r>
  <r>
    <s v="PB20INV3828"/>
    <d v="2021-02-18T00:00:00"/>
    <s v="Ocs/20-21/159"/>
    <d v="2021-02-18T00:00:00"/>
    <x v="0"/>
    <s v="Kolkata"/>
    <s v="Odyssey Computer Services P Ltd"/>
    <s v="Ddr3_ram_sodimm"/>
    <s v="Kolkata"/>
    <s v="RBP"/>
    <s v="Wholesale"/>
    <s v="posiflex spares"/>
    <n v="1"/>
    <n v="0"/>
    <n v="0"/>
  </r>
  <r>
    <s v="PB20INV3828"/>
    <d v="2021-02-18T00:00:00"/>
    <s v="Ocs/20-21/159"/>
    <d v="2021-02-18T00:00:00"/>
    <x v="0"/>
    <s v="Kolkata"/>
    <s v="Odyssey Computer Services P Ltd"/>
    <s v="Ssd_128gb"/>
    <s v="Kolkata"/>
    <s v="RBP"/>
    <s v="Wholesale"/>
    <s v="posiflex spares"/>
    <n v="1"/>
    <n v="0"/>
    <n v="0"/>
  </r>
  <r>
    <s v="PB20INV3828"/>
    <d v="2021-02-18T00:00:00"/>
    <s v="Ocs/20-21/159"/>
    <d v="2021-02-18T00:00:00"/>
    <x v="0"/>
    <s v="Kolkata"/>
    <s v="Odyssey Computer Services P Ltd"/>
    <s v="Freight charges"/>
    <s v="Kolkata"/>
    <s v="RBP"/>
    <s v="Wholesale"/>
    <s v="Others"/>
    <n v="1"/>
    <n v="850"/>
    <n v="850"/>
  </r>
  <r>
    <s v="PB20INV3828"/>
    <d v="2021-02-18T00:00:00"/>
    <s v="Ocs/20-21/159"/>
    <d v="2021-02-18T00:00:00"/>
    <x v="0"/>
    <s v="Kolkata"/>
    <s v="Odyssey Computer Services P Ltd"/>
    <s v="Win 10 iot (vl)_ltsc"/>
    <s v="Kolkata"/>
    <s v="RBP"/>
    <s v="Wholesale"/>
    <s v="Posiflex"/>
    <n v="1"/>
    <n v="6200"/>
    <n v="6200"/>
  </r>
  <r>
    <s v="PB20INV3828"/>
    <d v="2021-02-18T00:00:00"/>
    <s v="Ocs/20-21/159"/>
    <d v="2021-02-18T00:00:00"/>
    <x v="0"/>
    <s v="Kolkata"/>
    <s v="Odyssey Computer Services P Ltd"/>
    <s v="Xt-4015"/>
    <s v="Kolkata"/>
    <s v="RBP"/>
    <s v="Wholesale"/>
    <s v="Posiflex"/>
    <n v="1"/>
    <n v="54400"/>
    <n v="54400"/>
  </r>
  <r>
    <s v="PB20INV3829"/>
    <d v="2021-02-18T00:00:00"/>
    <s v="001964/Feb-21"/>
    <d v="2021-02-02T00:00:00"/>
    <x v="0"/>
    <s v="Gujarat"/>
    <s v="Aegis Infoware Private Limited"/>
    <s v="Ssd_64gb"/>
    <s v="Gujarat"/>
    <s v="RBP"/>
    <s v="Wholesale"/>
    <s v="posiflex spares"/>
    <n v="4"/>
    <n v="0"/>
    <n v="0"/>
  </r>
  <r>
    <s v="PB20INV3829"/>
    <d v="2021-02-18T00:00:00"/>
    <s v="001964/Feb-21"/>
    <d v="2021-02-02T00:00:00"/>
    <x v="0"/>
    <s v="Gujarat"/>
    <s v="Aegis Infoware Private Limited"/>
    <s v="Freight charges"/>
    <s v="Gujarat"/>
    <s v="RBP"/>
    <s v="Wholesale"/>
    <s v="Others"/>
    <n v="1"/>
    <n v="951"/>
    <n v="951"/>
  </r>
  <r>
    <s v="PB20INV3829"/>
    <d v="2021-02-18T00:00:00"/>
    <s v="001964/Feb-21"/>
    <d v="2021-02-02T00:00:00"/>
    <x v="0"/>
    <s v="Gujarat"/>
    <s v="Aegis Infoware Private Limited"/>
    <s v="Win 10 iot (el)"/>
    <s v="Gujarat"/>
    <s v="RBP"/>
    <s v="Wholesale"/>
    <s v="Posiflex"/>
    <n v="6"/>
    <n v="3500"/>
    <n v="21000"/>
  </r>
  <r>
    <s v="PB20INV3829"/>
    <d v="2021-02-18T00:00:00"/>
    <s v="001964/Feb-21"/>
    <d v="2021-02-02T00:00:00"/>
    <x v="0"/>
    <s v="Gujarat"/>
    <s v="Aegis Infoware Private Limited"/>
    <s v="Ps-3316+"/>
    <s v="Gujarat"/>
    <s v="RBP"/>
    <s v="Wholesale"/>
    <s v="Posiflex"/>
    <n v="4"/>
    <n v="35900"/>
    <n v="143600"/>
  </r>
  <r>
    <s v="PB20INV3829"/>
    <d v="2021-02-18T00:00:00"/>
    <s v="001964/Feb-21"/>
    <d v="2021-02-02T00:00:00"/>
    <x v="0"/>
    <s v="Gujarat"/>
    <s v="Aegis Infoware Private Limited"/>
    <s v="Ps-3316+"/>
    <s v="Gujarat"/>
    <s v="RBP"/>
    <s v="Wholesale"/>
    <s v="Posiflex"/>
    <n v="2"/>
    <n v="36600"/>
    <n v="73200"/>
  </r>
  <r>
    <s v="PB20INV3830"/>
    <d v="2021-02-18T00:00:00"/>
    <s v="002027/Feb-21"/>
    <d v="2021-02-10T00:00:00"/>
    <x v="0"/>
    <s v="Gujarat"/>
    <s v="Aegis Infoware Private Limited"/>
    <s v="Ssd_64gb"/>
    <s v="Gujarat"/>
    <s v="RBP"/>
    <s v="Wholesale"/>
    <s v="posiflex spares"/>
    <n v="20"/>
    <n v="0"/>
    <n v="0"/>
  </r>
  <r>
    <s v="PB20INV3830"/>
    <d v="2021-02-18T00:00:00"/>
    <s v="002027/Feb-21"/>
    <d v="2021-02-10T00:00:00"/>
    <x v="0"/>
    <s v="Gujarat"/>
    <s v="Aegis Infoware Private Limited"/>
    <s v="Freight charges"/>
    <s v="Gujarat"/>
    <s v="RBP"/>
    <s v="Wholesale"/>
    <s v="Others"/>
    <n v="1"/>
    <n v="3032"/>
    <n v="3032"/>
  </r>
  <r>
    <s v="PB20INV3830"/>
    <d v="2021-02-18T00:00:00"/>
    <s v="002027/Feb-21"/>
    <d v="2021-02-10T00:00:00"/>
    <x v="0"/>
    <s v="Gujarat"/>
    <s v="Aegis Infoware Private Limited"/>
    <s v="Win 10 iot (el)"/>
    <s v="Gujarat"/>
    <s v="RBP"/>
    <s v="Wholesale"/>
    <s v="Posiflex"/>
    <n v="1"/>
    <n v="3500"/>
    <n v="3500"/>
  </r>
  <r>
    <s v="PB20INV3830"/>
    <d v="2021-02-18T00:00:00"/>
    <s v="002027/Feb-21"/>
    <d v="2021-02-10T00:00:00"/>
    <x v="0"/>
    <s v="Gujarat"/>
    <s v="Aegis Infoware Private Limited"/>
    <s v="Ps-3316+"/>
    <s v="Gujarat"/>
    <s v="RBP"/>
    <s v="Wholesale"/>
    <s v="Posiflex"/>
    <n v="20"/>
    <n v="35900"/>
    <n v="718000"/>
  </r>
  <r>
    <s v="PB20INV3830"/>
    <d v="2021-02-18T00:00:00"/>
    <s v="002027/Feb-21"/>
    <d v="2021-02-10T00:00:00"/>
    <x v="0"/>
    <s v="Gujarat"/>
    <s v="Aegis Infoware Private Limited"/>
    <s v="Ps-3316+"/>
    <s v="Gujarat"/>
    <s v="RBP"/>
    <s v="Wholesale"/>
    <s v="Posiflex"/>
    <n v="1"/>
    <n v="36600"/>
    <n v="36600"/>
  </r>
  <r>
    <s v="PB20INV3831"/>
    <d v="2021-02-18T00:00:00"/>
    <s v="SC11022021CBE"/>
    <d v="2021-02-11T00:00:00"/>
    <x v="0"/>
    <s v="Chennai"/>
    <s v="Supreme Computers India (P) Ltd"/>
    <s v="Ssd_64gb"/>
    <s v="Chennai"/>
    <s v="RBP"/>
    <s v="Wholesale"/>
    <s v="posiflex spares"/>
    <n v="25"/>
    <n v="0"/>
    <n v="0"/>
  </r>
  <r>
    <s v="PB20INV3831"/>
    <d v="2021-02-18T00:00:00"/>
    <s v="SC11022021CBE"/>
    <d v="2021-02-11T00:00:00"/>
    <x v="0"/>
    <s v="Chennai"/>
    <s v="Supreme Computers India (P) Ltd"/>
    <s v="Freight charges"/>
    <s v="Chennai"/>
    <s v="RBP"/>
    <s v="Wholesale"/>
    <s v="Others"/>
    <n v="1"/>
    <n v="2244"/>
    <n v="2244"/>
  </r>
  <r>
    <s v="PB20INV3831"/>
    <d v="2021-02-18T00:00:00"/>
    <s v="SC11022021CBE"/>
    <d v="2021-02-11T00:00:00"/>
    <x v="0"/>
    <s v="Chennai"/>
    <s v="Supreme Computers India (P) Ltd"/>
    <s v="Ps-3316+"/>
    <s v="Chennai"/>
    <s v="RBP"/>
    <s v="Wholesale"/>
    <s v="Posiflex"/>
    <n v="25"/>
    <n v="35900"/>
    <n v="897500"/>
  </r>
  <r>
    <s v="PB20INV3832"/>
    <d v="2021-02-18T00:00:00"/>
    <s v="SC18022021CBE"/>
    <d v="2021-02-18T00:00:00"/>
    <x v="0"/>
    <s v="Chennai"/>
    <s v="Supreme Computers India (P) Ltd"/>
    <s v="Win 10 iot (el)"/>
    <s v="Chennai"/>
    <s v="RBP"/>
    <s v="Wholesale"/>
    <s v="Posiflex"/>
    <n v="5"/>
    <n v="3500"/>
    <n v="17500"/>
  </r>
  <r>
    <s v="PD20INV0147"/>
    <d v="2021-02-18T00:00:00"/>
    <s v="Mail confirmation"/>
    <d v="2021-02-15T00:00:00"/>
    <x v="0"/>
    <s v="Mumbai"/>
    <s v="Tata Starbucks Ltd"/>
    <s v="Freight charges"/>
    <s v="Mumbai"/>
    <s v="EndCustomer"/>
    <s v="Retail"/>
    <s v="Others"/>
    <n v="1"/>
    <n v="150"/>
    <n v="150"/>
  </r>
  <r>
    <s v="PD20INV0147"/>
    <d v="2021-02-18T00:00:00"/>
    <s v="Mail confirmation"/>
    <d v="2021-02-15T00:00:00"/>
    <x v="2"/>
    <s v="Mumbai"/>
    <s v="Tata Starbucks Ltd"/>
    <s v="Serial cable"/>
    <s v="Mumbai"/>
    <s v="EndCustomer"/>
    <s v="Retail"/>
    <s v="Others spares"/>
    <n v="1"/>
    <n v="350"/>
    <n v="350"/>
  </r>
  <r>
    <s v="PD20INV0148"/>
    <d v="2021-02-18T00:00:00"/>
    <s v="Mail confirmation"/>
    <d v="2021-02-15T00:00:00"/>
    <x v="1"/>
    <s v="Delhi"/>
    <s v="Inspired Technologies Pvt Ltd"/>
    <s v="Powersupply_40w"/>
    <s v="Delhi"/>
    <s v="PVAR+"/>
    <s v="Wholesale"/>
    <s v="posiflex spares"/>
    <n v="3"/>
    <n v="1100"/>
    <n v="3300"/>
  </r>
  <r>
    <s v="PD20INV0149"/>
    <d v="2021-02-18T00:00:00"/>
    <s v="U000379"/>
    <d v="2021-02-17T00:00:00"/>
    <x v="14"/>
    <s v="Delhi"/>
    <s v="Wayinfotech Solutions"/>
    <s v="1950ghd-2usb-i"/>
    <s v="Delhi"/>
    <s v="NVAR"/>
    <s v="Wholesale"/>
    <s v="Honeywell"/>
    <n v="60"/>
    <n v="9200"/>
    <n v="552000"/>
  </r>
  <r>
    <s v="PD20INV0150"/>
    <d v="2021-02-18T00:00:00"/>
    <s v="U000379"/>
    <d v="2021-02-17T00:00:00"/>
    <x v="14"/>
    <s v="Delhi"/>
    <s v="Wayinfotech Solutions"/>
    <s v="1470g2d-2usb-i"/>
    <s v="Delhi"/>
    <s v="NVAR"/>
    <s v="Wholesale"/>
    <s v="Honeywell"/>
    <n v="25"/>
    <n v="4350"/>
    <n v="108750"/>
  </r>
  <r>
    <s v="PD20INV0150"/>
    <d v="2021-02-18T00:00:00"/>
    <s v="U000379"/>
    <d v="2021-02-17T00:00:00"/>
    <x v="14"/>
    <s v="Delhi"/>
    <s v="Wayinfotech Solutions"/>
    <s v="1950gsr-2usb-i"/>
    <s v="Delhi"/>
    <s v="NVAR"/>
    <s v="Wholesale"/>
    <s v="Honeywell"/>
    <n v="10"/>
    <n v="7700"/>
    <n v="77000"/>
  </r>
  <r>
    <s v="PH20INV0001"/>
    <d v="2021-02-18T00:00:00"/>
    <s v="Mail"/>
    <d v="2021-01-29T00:00:00"/>
    <x v="10"/>
    <s v="Chennai"/>
    <s v="Mokshit Foods &amp; Beverages"/>
    <s v="Lock &amp; key_cr-410b"/>
    <s v="Chennai"/>
    <s v="EndCustomer"/>
    <s v="Retail"/>
    <s v="Rugtek"/>
    <n v="1"/>
    <n v="200"/>
    <n v="200"/>
  </r>
  <r>
    <s v="PB20CN0128"/>
    <d v="2021-02-19T00:00:00"/>
    <s v="C/20-21/212"/>
    <d v="2020-10-14T00:00:00"/>
    <x v="10"/>
    <s v="Chennai"/>
    <s v="The Chennai Silks - Cbe-3 ( A Unit Of Space Textiles Pvt Ltd )"/>
    <s v="Cbl-500-300-s00"/>
    <s v="Chennai"/>
    <s v="EndCustomer"/>
    <s v="Retail"/>
    <s v="Metrologic"/>
    <n v="-8"/>
    <n v="1500"/>
    <n v="-12000"/>
  </r>
  <r>
    <s v="PB20CN0129"/>
    <d v="2021-02-19T00:00:00"/>
    <s v="C/20-21/212"/>
    <d v="2020-10-14T00:00:00"/>
    <x v="10"/>
    <s v="Chennai"/>
    <s v="The Chennai Silks - Cbe-3 ( A Unit Of Space Textiles Pvt Ltd )"/>
    <s v="Cbl-500-300-s00-03"/>
    <s v="Chennai"/>
    <s v="EndCustomer"/>
    <s v="Retail"/>
    <s v="Metrologic Spares"/>
    <n v="-2"/>
    <n v="1500"/>
    <n v="-3000"/>
  </r>
  <r>
    <s v="PB20INV3833"/>
    <d v="2021-02-19T00:00:00"/>
    <n v="6300007183"/>
    <s v="15.02.2021"/>
    <x v="2"/>
    <s v="Mumbai"/>
    <s v="Trent Limited"/>
    <s v="Cbl-500-300-c00"/>
    <s v="Mumbai"/>
    <s v="EndCustomer"/>
    <s v="Retail"/>
    <s v="Metrologic"/>
    <n v="1"/>
    <n v="1250"/>
    <n v="1250"/>
  </r>
  <r>
    <s v="PB20INV3834"/>
    <d v="2021-02-19T00:00:00"/>
    <s v="QSPL/PO/2021/0544-1"/>
    <d v="2021-02-15T00:00:00"/>
    <x v="7"/>
    <s v="Bangalore"/>
    <s v="Quinta Systems Pvt. Ltd"/>
    <s v="Surelock+suremdm"/>
    <s v="Bangalore"/>
    <s v="EndCustomer"/>
    <s v="Wholesale"/>
    <s v="Others"/>
    <n v="324"/>
    <n v="1270.5"/>
    <n v="411642"/>
  </r>
  <r>
    <s v="PB20INV3835"/>
    <d v="2021-02-19T00:00:00"/>
    <s v="PO-C/20-21/000488"/>
    <s v="23. January 2021"/>
    <x v="2"/>
    <s v="Mumbai"/>
    <s v="Burger King India Pvt  Ltd.,"/>
    <s v="Serial i/f board pp9000"/>
    <s v="Mumbai"/>
    <s v="EndCustomer"/>
    <s v="Retail"/>
    <s v="posiflex spares"/>
    <n v="1"/>
    <n v="0"/>
    <n v="0"/>
  </r>
  <r>
    <s v="PB20INV3835"/>
    <d v="2021-02-19T00:00:00"/>
    <s v="PO-C/20-21/000488"/>
    <s v="23. January 2021"/>
    <x v="2"/>
    <s v="Mumbai"/>
    <s v="Burger King India Pvt  Ltd.,"/>
    <s v="Pp8800u-b"/>
    <s v="Mumbai"/>
    <s v="EndCustomer"/>
    <s v="Retail"/>
    <s v="Posiflex"/>
    <n v="1"/>
    <n v="8900"/>
    <n v="8900"/>
  </r>
  <r>
    <s v="PB20INV3836"/>
    <d v="2021-02-19T00:00:00"/>
    <s v="PO-C/20-21/000487"/>
    <s v="23. January 2021"/>
    <x v="2"/>
    <s v="Mumbai"/>
    <s v="Burger King India Pvt  Ltd.,"/>
    <s v="Serial i/f board pp9000"/>
    <s v="Mumbai"/>
    <s v="EndCustomer"/>
    <s v="Retail"/>
    <s v="posiflex spares"/>
    <n v="1"/>
    <n v="0"/>
    <n v="0"/>
  </r>
  <r>
    <s v="PB20INV3836"/>
    <d v="2021-02-19T00:00:00"/>
    <s v="PO-C/20-21/000487"/>
    <s v="23. January 2021"/>
    <x v="2"/>
    <s v="Mumbai"/>
    <s v="Burger King India Pvt  Ltd.,"/>
    <s v="Pp8800u-b"/>
    <s v="Mumbai"/>
    <s v="EndCustomer"/>
    <s v="Retail"/>
    <s v="Posiflex"/>
    <n v="1"/>
    <n v="8900"/>
    <n v="8900"/>
  </r>
  <r>
    <s v="PB20INV3837"/>
    <d v="2021-02-19T00:00:00"/>
    <s v=" 012/2018-19/MMRDA/Rev-2"/>
    <d v="2021-01-15T00:00:00"/>
    <x v="19"/>
    <s v="Bangalore"/>
    <s v="Datamatics Global Services Limited"/>
    <s v="Warranty_charges"/>
    <s v="Bangalore"/>
    <s v="EndCustomer"/>
    <s v="Retail"/>
    <s v="Others"/>
    <n v="200"/>
    <n v="390"/>
    <n v="78000"/>
  </r>
  <r>
    <s v="PB20INV3837"/>
    <d v="2021-02-19T00:00:00"/>
    <s v=" 012/2018-19/MMRDA/Rev-2"/>
    <d v="2021-01-15T00:00:00"/>
    <x v="19"/>
    <s v="Bangalore"/>
    <s v="Datamatics Global Services Limited"/>
    <s v="Warranty_charges"/>
    <s v="Bangalore"/>
    <s v="EndCustomer"/>
    <s v="Retail"/>
    <s v="Others"/>
    <n v="100"/>
    <n v="400"/>
    <n v="40000"/>
  </r>
  <r>
    <s v="PB20INV3837"/>
    <d v="2021-02-19T00:00:00"/>
    <s v=" 012/2018-19/MMRDA/Rev-2"/>
    <d v="2021-01-15T00:00:00"/>
    <x v="24"/>
    <s v="Bangalore"/>
    <s v="Datamatics Global Services Limited"/>
    <s v="Cr-410b"/>
    <s v="Bangalore"/>
    <s v="EndCustomer"/>
    <s v="Retail"/>
    <s v="Rugtek"/>
    <n v="70"/>
    <n v="2466"/>
    <n v="172620"/>
  </r>
  <r>
    <s v="PB20INV3837"/>
    <d v="2021-02-19T00:00:00"/>
    <s v=" 012/2018-19/MMRDA/Rev-2"/>
    <d v="2021-01-15T00:00:00"/>
    <x v="24"/>
    <s v="Bangalore"/>
    <s v="Datamatics Global Services Limited"/>
    <s v="Cr-410b(1001)"/>
    <s v="Bangalore"/>
    <s v="EndCustomer"/>
    <s v="Retail"/>
    <s v="Rugtek"/>
    <n v="30"/>
    <n v="2466"/>
    <n v="73980"/>
  </r>
  <r>
    <s v="PB20INV3837"/>
    <d v="2021-02-19T00:00:00"/>
    <s v=" 012/2018-19/MMRDA/Rev-2"/>
    <d v="2021-01-15T00:00:00"/>
    <x v="19"/>
    <s v="Bangalore"/>
    <s v="Datamatics Global Services Limited"/>
    <s v="Pp8800u-b"/>
    <s v="Bangalore"/>
    <s v="EndCustomer"/>
    <s v="Retail"/>
    <s v="Posiflex"/>
    <n v="200"/>
    <n v="8701"/>
    <n v="1740200"/>
  </r>
  <r>
    <s v="PB20INV3838"/>
    <d v="2021-02-19T00:00:00"/>
    <n v="6200004328"/>
    <d v="2021-01-25T00:00:00"/>
    <x v="6"/>
    <s v="Mumbai"/>
    <s v="Trent Limited"/>
    <s v="Serial i/f board pp9000"/>
    <s v="Mumbai"/>
    <s v="EndCustomer"/>
    <s v="Retail"/>
    <s v="posiflex spares"/>
    <n v="7"/>
    <n v="0"/>
    <n v="0"/>
  </r>
  <r>
    <s v="PB20INV3838"/>
    <d v="2021-02-19T00:00:00"/>
    <n v="6200004328"/>
    <d v="2021-01-25T00:00:00"/>
    <x v="6"/>
    <s v="Mumbai"/>
    <s v="Trent Limited"/>
    <s v="Mouse_logitech"/>
    <s v="Mumbai"/>
    <s v="EndCustomer"/>
    <s v="Retail"/>
    <s v="Posiflex"/>
    <n v="7"/>
    <n v="247"/>
    <n v="1729"/>
  </r>
  <r>
    <s v="PB20INV3838"/>
    <d v="2021-02-19T00:00:00"/>
    <n v="6200004328"/>
    <d v="2021-01-25T00:00:00"/>
    <x v="6"/>
    <s v="Mumbai"/>
    <s v="Trent Limited"/>
    <s v="Std_keyboard"/>
    <s v="Mumbai"/>
    <s v="EndCustomer"/>
    <s v="Retail"/>
    <s v="Others"/>
    <n v="7"/>
    <n v="436"/>
    <n v="3052"/>
  </r>
  <r>
    <s v="PB20INV3838"/>
    <d v="2021-02-19T00:00:00"/>
    <n v="6200004328"/>
    <d v="2021-01-25T00:00:00"/>
    <x v="6"/>
    <s v="Mumbai"/>
    <s v="Trent Limited"/>
    <s v="Sa-105z-b"/>
    <s v="Mumbai"/>
    <s v="EndCustomer"/>
    <s v="Retail"/>
    <s v="Posiflex"/>
    <n v="7"/>
    <n v="1744"/>
    <n v="12208"/>
  </r>
  <r>
    <s v="PB20INV3838"/>
    <d v="2021-02-19T00:00:00"/>
    <n v="6200004328"/>
    <d v="2021-01-25T00:00:00"/>
    <x v="4"/>
    <s v="Mumbai"/>
    <s v="Trent Limited"/>
    <s v="Cr-410b"/>
    <s v="Mumbai"/>
    <s v="EndCustomer"/>
    <s v="Retail"/>
    <s v="Rugtek"/>
    <n v="5"/>
    <n v="3499"/>
    <n v="17495"/>
  </r>
  <r>
    <s v="PB20INV3838"/>
    <d v="2021-02-19T00:00:00"/>
    <n v="6200004328"/>
    <d v="2021-01-25T00:00:00"/>
    <x v="4"/>
    <s v="Mumbai"/>
    <s v="Trent Limited"/>
    <s v="Cr-410b(1001)"/>
    <s v="Mumbai"/>
    <s v="EndCustomer"/>
    <s v="Retail"/>
    <s v="Rugtek"/>
    <n v="2"/>
    <n v="3499"/>
    <n v="6998"/>
  </r>
  <r>
    <s v="PB20INV3838"/>
    <d v="2021-02-19T00:00:00"/>
    <n v="6200004328"/>
    <d v="2021-01-25T00:00:00"/>
    <x v="6"/>
    <s v="Mumbai"/>
    <s v="Trent Limited"/>
    <s v="Pd-360ue-b"/>
    <s v="Mumbai"/>
    <s v="EndCustomer"/>
    <s v="Retail"/>
    <s v="Posiflex"/>
    <n v="7"/>
    <n v="3561"/>
    <n v="24927"/>
  </r>
  <r>
    <s v="PB20INV3838"/>
    <d v="2021-02-19T00:00:00"/>
    <n v="6200004328"/>
    <d v="2021-01-25T00:00:00"/>
    <x v="4"/>
    <s v="Mumbai"/>
    <s v="Trent Limited"/>
    <s v="Rs-3200u"/>
    <s v="Mumbai"/>
    <s v="EndCustomer"/>
    <s v="Retail"/>
    <s v="Rugtek"/>
    <n v="8"/>
    <n v="4085"/>
    <n v="32680"/>
  </r>
  <r>
    <s v="PB20INV3838"/>
    <d v="2021-02-19T00:00:00"/>
    <n v="6200004328"/>
    <d v="2021-01-25T00:00:00"/>
    <x v="6"/>
    <s v="Mumbai"/>
    <s v="Trent Limited"/>
    <s v="Pp8800u-b"/>
    <s v="Mumbai"/>
    <s v="EndCustomer"/>
    <s v="Retail"/>
    <s v="Posiflex"/>
    <n v="7"/>
    <n v="9800"/>
    <n v="68600"/>
  </r>
  <r>
    <s v="PB20INV3838"/>
    <d v="2021-02-19T00:00:00"/>
    <n v="6200004328"/>
    <d v="2021-01-25T00:00:00"/>
    <x v="6"/>
    <s v="Mumbai"/>
    <s v="Trent Limited"/>
    <s v="Ps-3316+"/>
    <s v="Mumbai"/>
    <s v="EndCustomer"/>
    <s v="Retail"/>
    <s v="Posiflex"/>
    <n v="7"/>
    <n v="40605"/>
    <n v="284235"/>
  </r>
  <r>
    <s v="PB20INV3839"/>
    <d v="2021-02-19T00:00:00"/>
    <n v="6200004317"/>
    <d v="2021-01-23T00:00:00"/>
    <x v="6"/>
    <s v="Mumbai"/>
    <s v="Trent Limited"/>
    <s v="Serial i/f board pp9000"/>
    <s v="Mumbai"/>
    <s v="EndCustomer"/>
    <s v="Retail"/>
    <s v="posiflex spares"/>
    <n v="8"/>
    <n v="0"/>
    <n v="0"/>
  </r>
  <r>
    <s v="PB20INV3839"/>
    <d v="2021-02-19T00:00:00"/>
    <n v="6200004317"/>
    <d v="2021-01-23T00:00:00"/>
    <x v="6"/>
    <s v="Mumbai"/>
    <s v="Trent Limited"/>
    <s v="Mouse_logitech"/>
    <s v="Mumbai"/>
    <s v="EndCustomer"/>
    <s v="Retail"/>
    <s v="Posiflex"/>
    <n v="8"/>
    <n v="247"/>
    <n v="1976"/>
  </r>
  <r>
    <s v="PB20INV3839"/>
    <d v="2021-02-19T00:00:00"/>
    <n v="6200004317"/>
    <d v="2021-01-23T00:00:00"/>
    <x v="6"/>
    <s v="Mumbai"/>
    <s v="Trent Limited"/>
    <s v="Std_keyboard"/>
    <s v="Mumbai"/>
    <s v="EndCustomer"/>
    <s v="Retail"/>
    <s v="Others"/>
    <n v="8"/>
    <n v="436"/>
    <n v="3488"/>
  </r>
  <r>
    <s v="PB20INV3839"/>
    <d v="2021-02-19T00:00:00"/>
    <n v="6200004317"/>
    <d v="2021-01-23T00:00:00"/>
    <x v="6"/>
    <s v="Mumbai"/>
    <s v="Trent Limited"/>
    <s v="Sa-105z-b"/>
    <s v="Mumbai"/>
    <s v="EndCustomer"/>
    <s v="Retail"/>
    <s v="Posiflex"/>
    <n v="8"/>
    <n v="1744"/>
    <n v="13952"/>
  </r>
  <r>
    <s v="PB20INV3839"/>
    <d v="2021-02-19T00:00:00"/>
    <n v="6200004317"/>
    <d v="2021-01-23T00:00:00"/>
    <x v="4"/>
    <s v="Mumbai"/>
    <s v="Trent Limited"/>
    <s v="Cr-410b"/>
    <s v="Mumbai"/>
    <s v="EndCustomer"/>
    <s v="Retail"/>
    <s v="Rugtek"/>
    <n v="6"/>
    <n v="3499"/>
    <n v="20994"/>
  </r>
  <r>
    <s v="PB20INV3839"/>
    <d v="2021-02-19T00:00:00"/>
    <n v="6200004317"/>
    <d v="2021-01-23T00:00:00"/>
    <x v="4"/>
    <s v="Mumbai"/>
    <s v="Trent Limited"/>
    <s v="Cr-410b(1001)"/>
    <s v="Mumbai"/>
    <s v="EndCustomer"/>
    <s v="Retail"/>
    <s v="Rugtek"/>
    <n v="2"/>
    <n v="3499"/>
    <n v="6998"/>
  </r>
  <r>
    <s v="PB20INV3839"/>
    <d v="2021-02-19T00:00:00"/>
    <n v="6200004317"/>
    <d v="2021-01-23T00:00:00"/>
    <x v="6"/>
    <s v="Mumbai"/>
    <s v="Trent Limited"/>
    <s v="Pd-360ue-b"/>
    <s v="Mumbai"/>
    <s v="EndCustomer"/>
    <s v="Retail"/>
    <s v="Posiflex"/>
    <n v="8"/>
    <n v="3561"/>
    <n v="28488"/>
  </r>
  <r>
    <s v="PB20INV3839"/>
    <d v="2021-02-19T00:00:00"/>
    <n v="6200004317"/>
    <d v="2021-01-23T00:00:00"/>
    <x v="4"/>
    <s v="Mumbai"/>
    <s v="Trent Limited"/>
    <s v="Rs-3200u"/>
    <s v="Mumbai"/>
    <s v="EndCustomer"/>
    <s v="Retail"/>
    <s v="Rugtek"/>
    <n v="9"/>
    <n v="4085"/>
    <n v="36765"/>
  </r>
  <r>
    <s v="PB20INV3839"/>
    <d v="2021-02-19T00:00:00"/>
    <n v="6200004317"/>
    <d v="2021-01-23T00:00:00"/>
    <x v="6"/>
    <s v="Mumbai"/>
    <s v="Trent Limited"/>
    <s v="Pp8800u-b"/>
    <s v="Mumbai"/>
    <s v="EndCustomer"/>
    <s v="Retail"/>
    <s v="Posiflex"/>
    <n v="8"/>
    <n v="9800"/>
    <n v="78400"/>
  </r>
  <r>
    <s v="PB20INV3839"/>
    <d v="2021-02-19T00:00:00"/>
    <n v="6200004317"/>
    <d v="2021-01-23T00:00:00"/>
    <x v="6"/>
    <s v="Mumbai"/>
    <s v="Trent Limited"/>
    <s v="Ps-3316+"/>
    <s v="Mumbai"/>
    <s v="EndCustomer"/>
    <s v="Retail"/>
    <s v="Posiflex"/>
    <n v="8"/>
    <n v="40605"/>
    <n v="324840"/>
  </r>
  <r>
    <s v="PB20INV3840"/>
    <d v="2021-02-19T00:00:00"/>
    <s v="SC19022021CHN"/>
    <d v="2021-02-19T00:00:00"/>
    <x v="0"/>
    <s v="Chennai"/>
    <s v="Supreme Computers India (P) Ltd"/>
    <s v="Freight charges"/>
    <s v="Chennai"/>
    <s v="RBP"/>
    <s v="Wholesale"/>
    <s v="Others"/>
    <n v="1"/>
    <n v="1444"/>
    <n v="1444"/>
  </r>
  <r>
    <s v="PB20INV3840"/>
    <d v="2021-02-19T00:00:00"/>
    <s v="SC19022021CHN"/>
    <d v="2021-02-19T00:00:00"/>
    <x v="11"/>
    <s v="Chennai"/>
    <s v="Supreme Computers India (P) Ltd"/>
    <s v="1950gsr-2usb-i"/>
    <s v="Chennai"/>
    <s v="RBP"/>
    <s v="Wholesale"/>
    <s v="Honeywell"/>
    <n v="30"/>
    <n v="7750"/>
    <n v="232500"/>
  </r>
  <r>
    <s v="PB20INV3840"/>
    <d v="2021-02-19T00:00:00"/>
    <s v="SC19022021CHN"/>
    <d v="2021-02-19T00:00:00"/>
    <x v="11"/>
    <s v="Chennai"/>
    <s v="Supreme Computers India (P) Ltd"/>
    <s v="1472g2d-2usb-5-i"/>
    <s v="Chennai"/>
    <s v="RBP"/>
    <s v="Wholesale"/>
    <s v="Honeywell"/>
    <n v="30"/>
    <n v="11500"/>
    <n v="345000"/>
  </r>
  <r>
    <s v="PB20INV3841"/>
    <d v="2021-02-19T00:00:00"/>
    <s v="HTCPL/171/2020-21"/>
    <d v="2021-02-18T00:00:00"/>
    <x v="3"/>
    <s v="Bangalore"/>
    <s v="Hollasons Trading Company Private Limited"/>
    <s v="Rp76v"/>
    <s v="Bangalore"/>
    <s v="RBP"/>
    <s v="Wholesale"/>
    <s v="Rugtek"/>
    <n v="2"/>
    <n v="6750"/>
    <n v="13500"/>
  </r>
  <r>
    <s v="PB20INV3842"/>
    <d v="2021-02-19T00:00:00"/>
    <s v="MHMU2021PO00093"/>
    <d v="2021-02-08T00:00:00"/>
    <x v="0"/>
    <s v="Mumbai"/>
    <s v="Aashitech"/>
    <s v="Freight charges"/>
    <s v="Mumbai"/>
    <s v="RBP"/>
    <s v="Wholesale"/>
    <s v="Others"/>
    <n v="1"/>
    <n v="390"/>
    <n v="390"/>
  </r>
  <r>
    <s v="PB20INV3842"/>
    <d v="2021-02-19T00:00:00"/>
    <s v="MHMU2021PO00093"/>
    <d v="2021-02-08T00:00:00"/>
    <x v="3"/>
    <s v="Mumbai"/>
    <s v="Aashitech"/>
    <s v="Cr-410b"/>
    <s v="Mumbai"/>
    <s v="RBP"/>
    <s v="Wholesale"/>
    <s v="Rugtek"/>
    <n v="30"/>
    <n v="2450"/>
    <n v="73500"/>
  </r>
  <r>
    <s v="PB20INV3842"/>
    <d v="2021-02-19T00:00:00"/>
    <s v="MHMU2021PO00093"/>
    <d v="2021-02-08T00:00:00"/>
    <x v="3"/>
    <s v="Mumbai"/>
    <s v="Aashitech"/>
    <s v="Cr-410b(1001)"/>
    <s v="Mumbai"/>
    <s v="RBP"/>
    <s v="Wholesale"/>
    <s v="Rugtek"/>
    <n v="10"/>
    <n v="2450"/>
    <n v="24500"/>
  </r>
  <r>
    <s v="PB20INV3843"/>
    <d v="2021-02-19T00:00:00"/>
    <s v="PO/000375/0221"/>
    <d v="2021-02-17T00:00:00"/>
    <x v="2"/>
    <s v="Mumbai"/>
    <s v="Hardcastle Restaurants Pvt. Ltd"/>
    <s v="Bb-3000 bumpbar"/>
    <s v="Mumbai"/>
    <s v="EndCustomer"/>
    <s v="Retail"/>
    <s v="Posiflex"/>
    <n v="1"/>
    <n v="7500"/>
    <n v="7500"/>
  </r>
  <r>
    <s v="PB20INV3844"/>
    <d v="2021-02-19T00:00:00"/>
    <s v="PO/000376/0221"/>
    <d v="2021-02-17T00:00:00"/>
    <x v="2"/>
    <s v="Mumbai"/>
    <s v="Hardcastle Restaurants Pvt. Ltd"/>
    <s v="Bb-3000 bumpbar"/>
    <s v="Mumbai"/>
    <s v="EndCustomer"/>
    <s v="Retail"/>
    <s v="Posiflex"/>
    <n v="1"/>
    <n v="7500"/>
    <n v="7500"/>
  </r>
  <r>
    <s v="PB20INV3845"/>
    <d v="2021-02-19T00:00:00"/>
    <s v="PIT/PO/2021/0076-1"/>
    <s v="18.02.2021"/>
    <x v="7"/>
    <s v="Bangalore"/>
    <s v="Portwell India Technology Private Limited"/>
    <s v="Pw-matxh310-jt"/>
    <s v="Bangalore"/>
    <s v="EndCustomer"/>
    <s v="Wholesale"/>
    <s v="Jetway"/>
    <n v="160"/>
    <n v="9489"/>
    <n v="1518240"/>
  </r>
  <r>
    <s v="PB20INV3845"/>
    <d v="2021-02-19T00:00:00"/>
    <s v="PIT/PO/2021/0076-1"/>
    <s v="18.02.2021"/>
    <x v="7"/>
    <s v="Bangalore"/>
    <s v="Portwell India Technology Private Limited"/>
    <s v="Pw-sbc3ae-jt"/>
    <s v="Bangalore"/>
    <s v="EndCustomer"/>
    <s v="Wholesale"/>
    <s v="Jetway"/>
    <n v="25"/>
    <n v="10983"/>
    <n v="274575"/>
  </r>
  <r>
    <s v="PB20INV3846"/>
    <d v="2021-02-19T00:00:00"/>
    <s v="RDP/HYD/HO-PUR/20210130/04099"/>
    <d v="2021-01-30T00:00:00"/>
    <x v="25"/>
    <s v="Hyderabad"/>
    <s v="Ratnadeep Super  Market(P) Ltd.,"/>
    <s v="I3 skylake processor"/>
    <s v="Hyderabad"/>
    <s v="EndCustomer"/>
    <s v="Retail"/>
    <s v="posiflex spares"/>
    <n v="2"/>
    <n v="0"/>
    <n v="0"/>
  </r>
  <r>
    <s v="PB20INV3846"/>
    <d v="2021-02-19T00:00:00"/>
    <s v="RDP/HYD/HO-PUR/20210130/04099"/>
    <d v="2021-01-30T00:00:00"/>
    <x v="25"/>
    <s v="Hyderabad"/>
    <s v="Ratnadeep Super  Market(P) Ltd.,"/>
    <s v="Ssd_128gb"/>
    <s v="Hyderabad"/>
    <s v="EndCustomer"/>
    <s v="Retail"/>
    <s v="posiflex spares"/>
    <n v="2"/>
    <n v="0"/>
    <n v="0"/>
  </r>
  <r>
    <s v="PB20INV3846"/>
    <d v="2021-02-19T00:00:00"/>
    <s v="RDP/HYD/HO-PUR/20210130/04099"/>
    <d v="2021-01-30T00:00:00"/>
    <x v="25"/>
    <s v="Hyderabad"/>
    <s v="Ratnadeep Super  Market(P) Ltd.,"/>
    <s v="Kb6600_usb"/>
    <s v="Hyderabad"/>
    <s v="EndCustomer"/>
    <s v="Retail"/>
    <s v="Posiflex"/>
    <n v="1"/>
    <n v="6300"/>
    <n v="6300"/>
  </r>
  <r>
    <s v="PB20INV3846"/>
    <d v="2021-02-19T00:00:00"/>
    <s v="RDP/HYD/HO-PUR/20210130/04099"/>
    <d v="2021-01-30T00:00:00"/>
    <x v="25"/>
    <s v="Hyderabad"/>
    <s v="Ratnadeep Super  Market(P) Ltd.,"/>
    <s v="Tx-5600"/>
    <s v="Hyderabad"/>
    <s v="EndCustomer"/>
    <s v="Retail"/>
    <s v="Posiflex"/>
    <n v="2"/>
    <n v="44188"/>
    <n v="88376"/>
  </r>
  <r>
    <s v="PB20INV3847"/>
    <d v="2021-02-19T00:00:00"/>
    <n v="3020010530"/>
    <d v="2021-02-09T00:00:00"/>
    <x v="12"/>
    <s v="Bangalore"/>
    <s v="Life Style International Pvt Ltd"/>
    <s v="1250g-2usb-i"/>
    <s v="Bangalore"/>
    <s v="EndCustomer"/>
    <s v="Retail"/>
    <s v="Metrologic"/>
    <n v="1"/>
    <n v="0"/>
    <n v="0"/>
  </r>
  <r>
    <s v="PB20INV3847"/>
    <d v="2021-02-19T00:00:00"/>
    <n v="3020010530"/>
    <d v="2021-02-09T00:00:00"/>
    <x v="17"/>
    <s v="Bangalore"/>
    <s v="Life Style International Pvt Ltd"/>
    <s v="Cr-410b"/>
    <s v="Bangalore"/>
    <s v="EndCustomer"/>
    <s v="Retail"/>
    <s v="Rugtek"/>
    <n v="1"/>
    <n v="0"/>
    <n v="0"/>
  </r>
  <r>
    <s v="PB20INV3847"/>
    <d v="2021-02-19T00:00:00"/>
    <n v="3020010530"/>
    <d v="2021-02-09T00:00:00"/>
    <x v="18"/>
    <s v="Bangalore"/>
    <s v="Life Style International Pvt Ltd"/>
    <s v="Keyboard_tvs gold"/>
    <s v="Bangalore"/>
    <s v="EndCustomer"/>
    <s v="Retail"/>
    <s v="Posiflex"/>
    <n v="1"/>
    <n v="0"/>
    <n v="0"/>
  </r>
  <r>
    <s v="PB20INV3847"/>
    <d v="2021-02-19T00:00:00"/>
    <n v="3020010530"/>
    <d v="2021-02-09T00:00:00"/>
    <x v="18"/>
    <s v="Bangalore"/>
    <s v="Life Style International Pvt Ltd"/>
    <s v="Long pole_pd-350 series"/>
    <s v="Bangalore"/>
    <s v="EndCustomer"/>
    <s v="Retail"/>
    <s v="posiflex spares"/>
    <n v="1"/>
    <n v="0"/>
    <n v="0"/>
  </r>
  <r>
    <s v="PB20INV3847"/>
    <d v="2021-02-19T00:00:00"/>
    <n v="3020010530"/>
    <d v="2021-02-09T00:00:00"/>
    <x v="18"/>
    <s v="Bangalore"/>
    <s v="Life Style International Pvt Ltd"/>
    <s v="Mouse_logitech"/>
    <s v="Bangalore"/>
    <s v="EndCustomer"/>
    <s v="Retail"/>
    <s v="Posiflex"/>
    <n v="1"/>
    <n v="0"/>
    <n v="0"/>
  </r>
  <r>
    <s v="PB20INV3847"/>
    <d v="2021-02-19T00:00:00"/>
    <n v="3020010530"/>
    <d v="2021-02-09T00:00:00"/>
    <x v="18"/>
    <s v="Bangalore"/>
    <s v="Life Style International Pvt Ltd"/>
    <s v="Pd-350ue-b"/>
    <s v="Bangalore"/>
    <s v="EndCustomer"/>
    <s v="Retail"/>
    <s v="Posiflex"/>
    <n v="1"/>
    <n v="0"/>
    <n v="0"/>
  </r>
  <r>
    <s v="PB20INV3847"/>
    <d v="2021-02-19T00:00:00"/>
    <n v="3020010530"/>
    <d v="2021-02-09T00:00:00"/>
    <x v="18"/>
    <s v="Bangalore"/>
    <s v="Life Style International Pvt Ltd"/>
    <s v="Pp8800u-b"/>
    <s v="Bangalore"/>
    <s v="EndCustomer"/>
    <s v="Retail"/>
    <s v="Posiflex"/>
    <n v="1"/>
    <n v="0"/>
    <n v="0"/>
  </r>
  <r>
    <s v="PB20INV3847"/>
    <d v="2021-02-19T00:00:00"/>
    <n v="3020010530"/>
    <d v="2021-02-09T00:00:00"/>
    <x v="18"/>
    <s v="Bangalore"/>
    <s v="Life Style International Pvt Ltd"/>
    <s v="Win 10 iot (el)"/>
    <s v="Bangalore"/>
    <s v="EndCustomer"/>
    <s v="Retail"/>
    <s v="Posiflex"/>
    <n v="1"/>
    <n v="0"/>
    <n v="0"/>
  </r>
  <r>
    <s v="PB20INV3847"/>
    <d v="2021-02-19T00:00:00"/>
    <n v="3020010530"/>
    <d v="2021-02-09T00:00:00"/>
    <x v="18"/>
    <s v="Bangalore"/>
    <s v="Life Style International Pvt Ltd"/>
    <s v="Zeb-vs16hd led"/>
    <s v="Bangalore"/>
    <s v="EndCustomer"/>
    <s v="Retail"/>
    <s v="Posiflex"/>
    <n v="1"/>
    <n v="0"/>
    <n v="0"/>
  </r>
  <r>
    <s v="PB20INV3847"/>
    <d v="2021-02-19T00:00:00"/>
    <n v="3020010530"/>
    <d v="2021-02-09T00:00:00"/>
    <x v="18"/>
    <s v="Bangalore"/>
    <s v="Life Style International Pvt Ltd"/>
    <s v="Tx-5600"/>
    <s v="Bangalore"/>
    <s v="EndCustomer"/>
    <s v="Retail"/>
    <s v="Posiflex"/>
    <n v="1"/>
    <n v="52000"/>
    <n v="52000"/>
  </r>
  <r>
    <s v="PB20INV3848"/>
    <d v="2021-02-19T00:00:00"/>
    <s v="Email"/>
    <d v="2021-02-09T00:00:00"/>
    <x v="12"/>
    <s v="Bangalore"/>
    <s v="Lilly Whites Garments Pvt Ltd"/>
    <s v="1250g-2usb-i"/>
    <s v="Bangalore"/>
    <s v="EndCustomer"/>
    <s v="Retail"/>
    <s v="Metrologic"/>
    <n v="5"/>
    <n v="0"/>
    <n v="0"/>
  </r>
  <r>
    <s v="PB20INV3848"/>
    <d v="2021-02-19T00:00:00"/>
    <s v="Email"/>
    <d v="2021-02-09T00:00:00"/>
    <x v="17"/>
    <s v="Bangalore"/>
    <s v="Lilly Whites Garments Pvt Ltd"/>
    <s v="Cr-410b"/>
    <s v="Bangalore"/>
    <s v="EndCustomer"/>
    <s v="Retail"/>
    <s v="Rugtek"/>
    <n v="5"/>
    <n v="0"/>
    <n v="0"/>
  </r>
  <r>
    <s v="PB20INV3848"/>
    <d v="2021-02-19T00:00:00"/>
    <s v="Email"/>
    <d v="2021-02-09T00:00:00"/>
    <x v="18"/>
    <s v="Bangalore"/>
    <s v="Lilly Whites Garments Pvt Ltd"/>
    <s v="Keyboard_tvs gold"/>
    <s v="Bangalore"/>
    <s v="EndCustomer"/>
    <s v="Retail"/>
    <s v="Posiflex"/>
    <n v="5"/>
    <n v="0"/>
    <n v="0"/>
  </r>
  <r>
    <s v="PB20INV3848"/>
    <d v="2021-02-19T00:00:00"/>
    <s v="Email"/>
    <d v="2021-02-09T00:00:00"/>
    <x v="18"/>
    <s v="Bangalore"/>
    <s v="Lilly Whites Garments Pvt Ltd"/>
    <s v="Long pole_pd-350 series"/>
    <s v="Bangalore"/>
    <s v="EndCustomer"/>
    <s v="Retail"/>
    <s v="posiflex spares"/>
    <n v="5"/>
    <n v="0"/>
    <n v="0"/>
  </r>
  <r>
    <s v="PB20INV3848"/>
    <d v="2021-02-19T00:00:00"/>
    <s v="Email"/>
    <d v="2021-02-09T00:00:00"/>
    <x v="18"/>
    <s v="Bangalore"/>
    <s v="Lilly Whites Garments Pvt Ltd"/>
    <s v="Mouse_logitech"/>
    <s v="Bangalore"/>
    <s v="EndCustomer"/>
    <s v="Retail"/>
    <s v="Posiflex"/>
    <n v="5"/>
    <n v="0"/>
    <n v="0"/>
  </r>
  <r>
    <s v="PB20INV3848"/>
    <d v="2021-02-19T00:00:00"/>
    <s v="Email"/>
    <d v="2021-02-09T00:00:00"/>
    <x v="18"/>
    <s v="Bangalore"/>
    <s v="Lilly Whites Garments Pvt Ltd"/>
    <s v="Pd-350ue-b"/>
    <s v="Bangalore"/>
    <s v="EndCustomer"/>
    <s v="Retail"/>
    <s v="Posiflex"/>
    <n v="5"/>
    <n v="0"/>
    <n v="0"/>
  </r>
  <r>
    <s v="PB20INV3848"/>
    <d v="2021-02-19T00:00:00"/>
    <s v="Email"/>
    <d v="2021-02-09T00:00:00"/>
    <x v="18"/>
    <s v="Bangalore"/>
    <s v="Lilly Whites Garments Pvt Ltd"/>
    <s v="Plemowb-156"/>
    <s v="Bangalore"/>
    <s v="EndCustomer"/>
    <s v="Retail"/>
    <s v="posiflex spares"/>
    <n v="5"/>
    <n v="0"/>
    <n v="0"/>
  </r>
  <r>
    <s v="PB20INV3848"/>
    <d v="2021-02-19T00:00:00"/>
    <s v="Email"/>
    <d v="2021-02-09T00:00:00"/>
    <x v="18"/>
    <s v="Bangalore"/>
    <s v="Lilly Whites Garments Pvt Ltd"/>
    <s v="Pp8800u-b"/>
    <s v="Bangalore"/>
    <s v="EndCustomer"/>
    <s v="Retail"/>
    <s v="Posiflex"/>
    <n v="5"/>
    <n v="0"/>
    <n v="0"/>
  </r>
  <r>
    <s v="PB20INV3848"/>
    <d v="2021-02-19T00:00:00"/>
    <s v="Email"/>
    <d v="2021-02-09T00:00:00"/>
    <x v="18"/>
    <s v="Bangalore"/>
    <s v="Lilly Whites Garments Pvt Ltd"/>
    <s v="Win 10 iot (el)"/>
    <s v="Bangalore"/>
    <s v="EndCustomer"/>
    <s v="Retail"/>
    <s v="Posiflex"/>
    <n v="5"/>
    <n v="0"/>
    <n v="0"/>
  </r>
  <r>
    <s v="PB20INV3848"/>
    <d v="2021-02-19T00:00:00"/>
    <s v="Email"/>
    <d v="2021-02-09T00:00:00"/>
    <x v="12"/>
    <s v="Bangalore"/>
    <s v="Lilly Whites Garments Pvt Ltd"/>
    <s v="1250g-2usb-i"/>
    <s v="Bangalore"/>
    <s v="EndCustomer"/>
    <s v="Retail"/>
    <s v="Metrologic"/>
    <n v="2"/>
    <n v="3800"/>
    <n v="7600"/>
  </r>
  <r>
    <s v="PB20INV3848"/>
    <d v="2021-02-19T00:00:00"/>
    <s v="Email"/>
    <d v="2021-02-09T00:00:00"/>
    <x v="18"/>
    <s v="Bangalore"/>
    <s v="Lilly Whites Garments Pvt Ltd"/>
    <s v="Pp8800u-b"/>
    <s v="Bangalore"/>
    <s v="EndCustomer"/>
    <s v="Retail"/>
    <s v="Posiflex"/>
    <n v="1"/>
    <n v="9900"/>
    <n v="9900"/>
  </r>
  <r>
    <s v="PB20INV3848"/>
    <d v="2021-02-19T00:00:00"/>
    <s v="Email"/>
    <d v="2021-02-09T00:00:00"/>
    <x v="18"/>
    <s v="Bangalore"/>
    <s v="Lilly Whites Garments Pvt Ltd"/>
    <s v="Tx-5600"/>
    <s v="Bangalore"/>
    <s v="EndCustomer"/>
    <s v="Retail"/>
    <s v="Posiflex"/>
    <n v="5"/>
    <n v="52000"/>
    <n v="260000"/>
  </r>
  <r>
    <s v="PB20INV3849"/>
    <d v="2021-02-19T00:00:00"/>
    <s v="SC1902202101CBE"/>
    <d v="2021-02-19T00:00:00"/>
    <x v="0"/>
    <s v="Chennai"/>
    <s v="Supreme Computers India (P) Ltd"/>
    <s v="Freight charges"/>
    <s v="Chennai"/>
    <s v="RBP"/>
    <s v="Wholesale"/>
    <s v="Others"/>
    <n v="1"/>
    <n v="100"/>
    <n v="100"/>
  </r>
  <r>
    <s v="PB20INV3849"/>
    <d v="2021-02-19T00:00:00"/>
    <s v="SC1902202101CBE"/>
    <d v="2021-02-19T00:00:00"/>
    <x v="0"/>
    <s v="Chennai"/>
    <s v="Supreme Computers India (P) Ltd"/>
    <s v="Pd-360ue-b"/>
    <s v="Chennai"/>
    <s v="RBP"/>
    <s v="Wholesale"/>
    <s v="Posiflex"/>
    <n v="8"/>
    <n v="3250"/>
    <n v="26000"/>
  </r>
  <r>
    <s v="PB20INV3850"/>
    <d v="2021-02-19T00:00:00"/>
    <s v=" PIT/PO/2021/0077-1"/>
    <s v="19.02.2021"/>
    <x v="7"/>
    <s v="Bangalore"/>
    <s v="Portwell India Technology Private Limited"/>
    <s v="Windows 10 professional"/>
    <s v="Bangalore"/>
    <s v="EndCustomer"/>
    <s v="Wholesale"/>
    <s v="PORTWELL"/>
    <n v="8"/>
    <n v="8652"/>
    <n v="69216"/>
  </r>
  <r>
    <s v="PB20INV3851"/>
    <d v="2021-02-19T00:00:00"/>
    <s v="SS 210"/>
    <s v="19.02.2021"/>
    <x v="0"/>
    <s v="Delhi"/>
    <s v="Smart Solutions"/>
    <s v="Freight charges"/>
    <s v="Delhi"/>
    <s v="RBP"/>
    <s v="Wholesale"/>
    <s v="Others"/>
    <n v="1"/>
    <n v="1662"/>
    <n v="1662"/>
  </r>
  <r>
    <s v="PB20INV3851"/>
    <d v="2021-02-19T00:00:00"/>
    <s v="SS 210"/>
    <s v="19.02.2021"/>
    <x v="0"/>
    <s v="Delhi"/>
    <s v="Smart Solutions"/>
    <s v="Pd-350ue-b"/>
    <s v="Delhi"/>
    <s v="RBP"/>
    <s v="Wholesale"/>
    <s v="Posiflex"/>
    <n v="6"/>
    <n v="3250"/>
    <n v="19500"/>
  </r>
  <r>
    <s v="PB20INV3851"/>
    <d v="2021-02-19T00:00:00"/>
    <s v="SS 210"/>
    <s v="19.02.2021"/>
    <x v="0"/>
    <s v="Delhi"/>
    <s v="Smart Solutions"/>
    <s v="Kb6600_usb"/>
    <s v="Delhi"/>
    <s v="RBP"/>
    <s v="Wholesale"/>
    <s v="Posiflex"/>
    <n v="50"/>
    <n v="4698"/>
    <n v="234900"/>
  </r>
  <r>
    <s v="PB20INV3851"/>
    <d v="2021-02-19T00:00:00"/>
    <s v="SS 210"/>
    <s v="19.02.2021"/>
    <x v="0"/>
    <s v="Delhi"/>
    <s v="Smart Solutions"/>
    <s v="Tm-3315-b"/>
    <s v="Delhi"/>
    <s v="RBP"/>
    <s v="Wholesale"/>
    <s v="Posiflex"/>
    <n v="4"/>
    <n v="19500"/>
    <n v="78000"/>
  </r>
  <r>
    <s v="PB20INV3852"/>
    <d v="2021-02-19T00:00:00"/>
    <s v="002100/Feb-21"/>
    <d v="2021-02-16T00:00:00"/>
    <x v="0"/>
    <s v="Mumbai"/>
    <s v="Aegis Infoware Private Limited"/>
    <s v="Freight charges"/>
    <s v="Mumbai"/>
    <s v="RBP"/>
    <s v="Wholesale"/>
    <s v="Others"/>
    <n v="1"/>
    <n v="100"/>
    <n v="100"/>
  </r>
  <r>
    <s v="PB20INV3852"/>
    <d v="2021-02-19T00:00:00"/>
    <s v="002100/Feb-21"/>
    <d v="2021-02-16T00:00:00"/>
    <x v="2"/>
    <s v="Mumbai"/>
    <s v="Aegis Infoware Private Limited"/>
    <s v="Power adaptor_rp327"/>
    <s v="Mumbai"/>
    <s v="RBP"/>
    <s v="Wholesale"/>
    <s v="Rugtek spares"/>
    <n v="1"/>
    <n v="769"/>
    <n v="769"/>
  </r>
  <r>
    <s v="PB20INV3853"/>
    <d v="2021-02-19T00:00:00"/>
    <s v="ITPL2021116"/>
    <d v="2021-02-18T00:00:00"/>
    <x v="0"/>
    <s v="Hyderabad"/>
    <s v="Itecsys Technologies Pvt Ltd"/>
    <s v="Pp8800u-b"/>
    <s v="Hyderabad"/>
    <s v="RBP"/>
    <s v="Wholesale"/>
    <s v="Posiflex"/>
    <n v="8"/>
    <n v="0"/>
    <n v="0"/>
  </r>
  <r>
    <s v="PB20INV3853"/>
    <d v="2021-02-19T00:00:00"/>
    <s v="ITPL2021116"/>
    <d v="2021-02-18T00:00:00"/>
    <x v="0"/>
    <s v="Hyderabad"/>
    <s v="Itecsys Technologies Pvt Ltd"/>
    <s v="Ssd_64gb"/>
    <s v="Hyderabad"/>
    <s v="RBP"/>
    <s v="Wholesale"/>
    <s v="posiflex spares"/>
    <n v="8"/>
    <n v="0"/>
    <n v="0"/>
  </r>
  <r>
    <s v="PB20INV3853"/>
    <d v="2021-02-19T00:00:00"/>
    <s v="ITPL2021116"/>
    <d v="2021-02-18T00:00:00"/>
    <x v="0"/>
    <s v="Hyderabad"/>
    <s v="Itecsys Technologies Pvt Ltd"/>
    <s v="Win 10 iot (el)"/>
    <s v="Hyderabad"/>
    <s v="RBP"/>
    <s v="Wholesale"/>
    <s v="Posiflex"/>
    <n v="8"/>
    <n v="0"/>
    <n v="0"/>
  </r>
  <r>
    <s v="PB20INV3853"/>
    <d v="2021-02-19T00:00:00"/>
    <s v="ITPL2021116"/>
    <d v="2021-02-18T00:00:00"/>
    <x v="0"/>
    <s v="Hyderabad"/>
    <s v="Itecsys Technologies Pvt Ltd"/>
    <s v="Freight charges"/>
    <s v="Hyderabad"/>
    <s v="RBP"/>
    <s v="Wholesale"/>
    <s v="Others"/>
    <n v="1"/>
    <n v="1250"/>
    <n v="1250"/>
  </r>
  <r>
    <s v="PB20INV3853"/>
    <d v="2021-02-19T00:00:00"/>
    <s v="ITPL2021116"/>
    <d v="2021-02-18T00:00:00"/>
    <x v="0"/>
    <s v="Hyderabad"/>
    <s v="Itecsys Technologies Pvt Ltd"/>
    <s v="Ps-3316+"/>
    <s v="Hyderabad"/>
    <s v="RBP"/>
    <s v="Wholesale"/>
    <s v="Posiflex"/>
    <n v="8"/>
    <n v="49987"/>
    <n v="399896"/>
  </r>
  <r>
    <s v="PB20INV3854"/>
    <d v="2021-02-19T00:00:00"/>
    <s v="ITPL2021117"/>
    <d v="2021-02-19T00:00:00"/>
    <x v="0"/>
    <s v="Hyderabad"/>
    <s v="Itecsys Technologies Pvt Ltd"/>
    <s v="Ssd_128gb"/>
    <s v="Hyderabad"/>
    <s v="RBP"/>
    <s v="Wholesale"/>
    <s v="posiflex spares"/>
    <n v="2"/>
    <n v="0"/>
    <n v="0"/>
  </r>
  <r>
    <s v="PB20INV3854"/>
    <d v="2021-02-19T00:00:00"/>
    <s v="ITPL2021117"/>
    <d v="2021-02-19T00:00:00"/>
    <x v="0"/>
    <s v="Hyderabad"/>
    <s v="Itecsys Technologies Pvt Ltd"/>
    <s v="Freight charges"/>
    <s v="Hyderabad"/>
    <s v="RBP"/>
    <s v="Wholesale"/>
    <s v="Others"/>
    <n v="1"/>
    <n v="294"/>
    <n v="294"/>
  </r>
  <r>
    <s v="PB20INV3854"/>
    <d v="2021-02-19T00:00:00"/>
    <s v="ITPL2021117"/>
    <d v="2021-02-19T00:00:00"/>
    <x v="0"/>
    <s v="Hyderabad"/>
    <s v="Itecsys Technologies Pvt Ltd"/>
    <s v="Win 10 iot (vl)"/>
    <s v="Hyderabad"/>
    <s v="RBP"/>
    <s v="Wholesale"/>
    <s v="Posiflex"/>
    <n v="2"/>
    <n v="5250"/>
    <n v="10500"/>
  </r>
  <r>
    <s v="PB20INV3854"/>
    <d v="2021-02-19T00:00:00"/>
    <s v="ITPL2021117"/>
    <d v="2021-02-19T00:00:00"/>
    <x v="0"/>
    <s v="Hyderabad"/>
    <s v="Itecsys Technologies Pvt Ltd"/>
    <s v="Xt-4015"/>
    <s v="Hyderabad"/>
    <s v="RBP"/>
    <s v="Wholesale"/>
    <s v="Posiflex"/>
    <n v="2"/>
    <n v="53500"/>
    <n v="107000"/>
  </r>
  <r>
    <s v="PB20INV3855"/>
    <d v="2021-02-19T00:00:00"/>
    <s v="PO/000376/0221"/>
    <d v="2021-02-17T00:00:00"/>
    <x v="2"/>
    <s v="Mumbai"/>
    <s v="Hardcastle Restaurants Pvt. Ltd"/>
    <s v="Printer head_pp8800"/>
    <s v="Mumbai"/>
    <s v="EndCustomer"/>
    <s v="Retail"/>
    <s v="posiflex spares"/>
    <n v="1"/>
    <n v="3325"/>
    <n v="3325"/>
  </r>
  <r>
    <s v="PB20INV3856"/>
    <d v="2021-02-19T00:00:00"/>
    <s v="RDP/HYD/HO-PUR/20210205/04236"/>
    <d v="2021-02-05T00:00:00"/>
    <x v="25"/>
    <s v="Hyderabad"/>
    <s v="Ratnadeep Super  Market(P) Ltd.,"/>
    <s v="I3 skylake processor"/>
    <s v="Hyderabad"/>
    <s v="EndCustomer"/>
    <s v="Retail"/>
    <s v="posiflex spares"/>
    <n v="4"/>
    <n v="0"/>
    <n v="0"/>
  </r>
  <r>
    <s v="PB20INV3856"/>
    <d v="2021-02-19T00:00:00"/>
    <s v="RDP/HYD/HO-PUR/20210205/04236"/>
    <d v="2021-02-05T00:00:00"/>
    <x v="25"/>
    <s v="Hyderabad"/>
    <s v="Ratnadeep Super  Market(P) Ltd.,"/>
    <s v="Kb6600_usb"/>
    <s v="Hyderabad"/>
    <s v="EndCustomer"/>
    <s v="Retail"/>
    <s v="Posiflex"/>
    <n v="4"/>
    <n v="0"/>
    <n v="0"/>
  </r>
  <r>
    <s v="PB20INV3856"/>
    <d v="2021-02-19T00:00:00"/>
    <s v="RDP/HYD/HO-PUR/20210205/04236"/>
    <d v="2021-02-05T00:00:00"/>
    <x v="25"/>
    <s v="Hyderabad"/>
    <s v="Ratnadeep Super  Market(P) Ltd.,"/>
    <s v="Mouse_logitech"/>
    <s v="Hyderabad"/>
    <s v="EndCustomer"/>
    <s v="Retail"/>
    <s v="Posiflex"/>
    <n v="4"/>
    <n v="0"/>
    <n v="0"/>
  </r>
  <r>
    <s v="PB20INV3856"/>
    <d v="2021-02-19T00:00:00"/>
    <s v="RDP/HYD/HO-PUR/20210205/04236"/>
    <d v="2021-02-05T00:00:00"/>
    <x v="25"/>
    <s v="Hyderabad"/>
    <s v="Ratnadeep Super  Market(P) Ltd.,"/>
    <s v="Pp8800u-b"/>
    <s v="Hyderabad"/>
    <s v="EndCustomer"/>
    <s v="Retail"/>
    <s v="Posiflex"/>
    <n v="4"/>
    <n v="0"/>
    <n v="0"/>
  </r>
  <r>
    <s v="PB20INV3856"/>
    <d v="2021-02-19T00:00:00"/>
    <s v="RDP/HYD/HO-PUR/20210205/04236"/>
    <d v="2021-02-05T00:00:00"/>
    <x v="25"/>
    <s v="Hyderabad"/>
    <s v="Ratnadeep Super  Market(P) Ltd.,"/>
    <s v="Ssd_128gb"/>
    <s v="Hyderabad"/>
    <s v="EndCustomer"/>
    <s v="Retail"/>
    <s v="posiflex spares"/>
    <n v="4"/>
    <n v="0"/>
    <n v="0"/>
  </r>
  <r>
    <s v="PB20INV3856"/>
    <d v="2021-02-19T00:00:00"/>
    <s v="RDP/HYD/HO-PUR/20210205/04236"/>
    <d v="2021-02-05T00:00:00"/>
    <x v="25"/>
    <s v="Hyderabad"/>
    <s v="Ratnadeep Super  Market(P) Ltd.,"/>
    <s v="Win 10 iot (vl)"/>
    <s v="Hyderabad"/>
    <s v="EndCustomer"/>
    <s v="Retail"/>
    <s v="Posiflex"/>
    <n v="4"/>
    <n v="0"/>
    <n v="0"/>
  </r>
  <r>
    <s v="PB20INV3856"/>
    <d v="2021-02-19T00:00:00"/>
    <s v="RDP/HYD/HO-PUR/20210205/04236"/>
    <d v="2021-02-05T00:00:00"/>
    <x v="25"/>
    <s v="Hyderabad"/>
    <s v="Ratnadeep Super  Market(P) Ltd.,"/>
    <s v="Zeb-vs16hd led"/>
    <s v="Hyderabad"/>
    <s v="EndCustomer"/>
    <s v="Retail"/>
    <s v="Posiflex"/>
    <n v="4"/>
    <n v="0"/>
    <n v="0"/>
  </r>
  <r>
    <s v="PB20INV3856"/>
    <d v="2021-02-19T00:00:00"/>
    <s v="RDP/HYD/HO-PUR/20210205/04236"/>
    <d v="2021-02-05T00:00:00"/>
    <x v="25"/>
    <s v="Hyderabad"/>
    <s v="Ratnadeep Super  Market(P) Ltd.,"/>
    <s v="Tx-5600"/>
    <s v="Hyderabad"/>
    <s v="EndCustomer"/>
    <s v="Retail"/>
    <s v="Posiflex"/>
    <n v="4"/>
    <n v="81404"/>
    <n v="325616"/>
  </r>
  <r>
    <s v="PB20INV3857"/>
    <d v="2021-02-19T00:00:00"/>
    <s v="RDP/HYD/HO-PUR/20210205/04235"/>
    <d v="2021-02-05T00:00:00"/>
    <x v="25"/>
    <s v="Hyderabad"/>
    <s v="Ratnadeep Super  Market(P) Ltd.,"/>
    <s v="I3 skylake processor"/>
    <s v="Hyderabad"/>
    <s v="EndCustomer"/>
    <s v="Retail"/>
    <s v="posiflex spares"/>
    <n v="3"/>
    <n v="0"/>
    <n v="0"/>
  </r>
  <r>
    <s v="PB20INV3857"/>
    <d v="2021-02-19T00:00:00"/>
    <s v="RDP/HYD/HO-PUR/20210205/04235"/>
    <d v="2021-02-05T00:00:00"/>
    <x v="25"/>
    <s v="Hyderabad"/>
    <s v="Ratnadeep Super  Market(P) Ltd.,"/>
    <s v="Kb6600_usb"/>
    <s v="Hyderabad"/>
    <s v="EndCustomer"/>
    <s v="Retail"/>
    <s v="Posiflex"/>
    <n v="3"/>
    <n v="0"/>
    <n v="0"/>
  </r>
  <r>
    <s v="PB20INV3857"/>
    <d v="2021-02-19T00:00:00"/>
    <s v="RDP/HYD/HO-PUR/20210205/04235"/>
    <d v="2021-02-05T00:00:00"/>
    <x v="25"/>
    <s v="Hyderabad"/>
    <s v="Ratnadeep Super  Market(P) Ltd.,"/>
    <s v="Mouse_logitech"/>
    <s v="Hyderabad"/>
    <s v="EndCustomer"/>
    <s v="Retail"/>
    <s v="Posiflex"/>
    <n v="3"/>
    <n v="0"/>
    <n v="0"/>
  </r>
  <r>
    <s v="PB20INV3857"/>
    <d v="2021-02-19T00:00:00"/>
    <s v="RDP/HYD/HO-PUR/20210205/04235"/>
    <d v="2021-02-05T00:00:00"/>
    <x v="25"/>
    <s v="Hyderabad"/>
    <s v="Ratnadeep Super  Market(P) Ltd.,"/>
    <s v="Pp8800u-b"/>
    <s v="Hyderabad"/>
    <s v="EndCustomer"/>
    <s v="Retail"/>
    <s v="Posiflex"/>
    <n v="3"/>
    <n v="0"/>
    <n v="0"/>
  </r>
  <r>
    <s v="PB20INV3857"/>
    <d v="2021-02-19T00:00:00"/>
    <s v="RDP/HYD/HO-PUR/20210205/04235"/>
    <d v="2021-02-05T00:00:00"/>
    <x v="25"/>
    <s v="Hyderabad"/>
    <s v="Ratnadeep Super  Market(P) Ltd.,"/>
    <s v="Ssd_128gb"/>
    <s v="Hyderabad"/>
    <s v="EndCustomer"/>
    <s v="Retail"/>
    <s v="posiflex spares"/>
    <n v="3"/>
    <n v="0"/>
    <n v="0"/>
  </r>
  <r>
    <s v="PB20INV3857"/>
    <d v="2021-02-19T00:00:00"/>
    <s v="RDP/HYD/HO-PUR/20210205/04235"/>
    <d v="2021-02-05T00:00:00"/>
    <x v="25"/>
    <s v="Hyderabad"/>
    <s v="Ratnadeep Super  Market(P) Ltd.,"/>
    <s v="Win 10 iot (vl)"/>
    <s v="Hyderabad"/>
    <s v="EndCustomer"/>
    <s v="Retail"/>
    <s v="Posiflex"/>
    <n v="3"/>
    <n v="0"/>
    <n v="0"/>
  </r>
  <r>
    <s v="PB20INV3857"/>
    <d v="2021-02-19T00:00:00"/>
    <s v="RDP/HYD/HO-PUR/20210205/04235"/>
    <d v="2021-02-05T00:00:00"/>
    <x v="25"/>
    <s v="Hyderabad"/>
    <s v="Ratnadeep Super  Market(P) Ltd.,"/>
    <s v="Zeb-vs16hd led"/>
    <s v="Hyderabad"/>
    <s v="EndCustomer"/>
    <s v="Retail"/>
    <s v="Posiflex"/>
    <n v="3"/>
    <n v="0"/>
    <n v="0"/>
  </r>
  <r>
    <s v="PB20INV3857"/>
    <d v="2021-02-19T00:00:00"/>
    <s v="RDP/HYD/HO-PUR/20210205/04235"/>
    <d v="2021-02-05T00:00:00"/>
    <x v="25"/>
    <s v="Hyderabad"/>
    <s v="Ratnadeep Super  Market(P) Ltd.,"/>
    <s v="Tx-5600"/>
    <s v="Hyderabad"/>
    <s v="EndCustomer"/>
    <s v="Retail"/>
    <s v="Posiflex"/>
    <n v="3"/>
    <n v="81404"/>
    <n v="244212"/>
  </r>
  <r>
    <s v="PB20INV3858"/>
    <d v="2021-02-19T00:00:00"/>
    <s v="EMAIL"/>
    <d v="2021-02-19T00:00:00"/>
    <x v="0"/>
    <s v="Bangalore"/>
    <s v="Micro Comp Inc"/>
    <s v="Freight charges"/>
    <s v="Bangalore"/>
    <s v="NVAR"/>
    <s v="Wholesale"/>
    <s v="Others"/>
    <n v="1"/>
    <n v="266"/>
    <n v="266"/>
  </r>
  <r>
    <s v="PB20INV3858"/>
    <d v="2021-02-19T00:00:00"/>
    <s v="EMAIL"/>
    <d v="2021-02-19T00:00:00"/>
    <x v="16"/>
    <s v="Bangalore"/>
    <s v="Micro Comp Inc"/>
    <s v="1300g-2usb-i"/>
    <s v="Bangalore"/>
    <s v="NVAR"/>
    <s v="Wholesale"/>
    <s v="Honeywell"/>
    <n v="13"/>
    <n v="3800"/>
    <n v="49400"/>
  </r>
  <r>
    <s v="PD20INV0151"/>
    <d v="2021-02-19T00:00:00"/>
    <s v="mail confirmation"/>
    <s v="19.02.21"/>
    <x v="14"/>
    <s v="Delhi"/>
    <s v="Melody Labels"/>
    <s v="Mk5145-31a38-i"/>
    <s v="Delhi"/>
    <s v="NVAR"/>
    <s v="Wholesale"/>
    <s v="Metrologic"/>
    <n v="50"/>
    <n v="1875"/>
    <n v="93750"/>
  </r>
  <r>
    <s v="PB20CN0130"/>
    <d v="2021-02-22T00:00:00"/>
    <s v="OCS/2021/4/2"/>
    <d v="2021-02-04T00:00:00"/>
    <x v="0"/>
    <s v="Kolkata"/>
    <s v="Odyssey Computer Services P Ltd"/>
    <s v="Freight charges"/>
    <s v="Kolkata"/>
    <s v="RBP"/>
    <s v="Wholesale"/>
    <s v="Others"/>
    <n v="-1"/>
    <n v="447"/>
    <n v="-447"/>
  </r>
  <r>
    <s v="PB20CN0130"/>
    <d v="2021-02-22T00:00:00"/>
    <s v="OCS/2021/4/2"/>
    <d v="2021-02-04T00:00:00"/>
    <x v="3"/>
    <s v="Kolkata"/>
    <s v="Odyssey Computer Services P Ltd"/>
    <s v="Rp80use"/>
    <s v="Kolkata"/>
    <s v="RBP"/>
    <s v="Wholesale"/>
    <s v="Rugtek"/>
    <n v="-8"/>
    <n v="7975"/>
    <n v="-63800"/>
  </r>
  <r>
    <s v="PB20CN0131"/>
    <d v="2021-02-22T00:00:00"/>
    <s v="OCS/2021/4/2"/>
    <d v="2021-02-04T00:00:00"/>
    <x v="0"/>
    <s v="Kolkata"/>
    <s v="Odyssey Computer Services P Ltd"/>
    <s v="Freight charges"/>
    <s v="Kolkata"/>
    <s v="RBP"/>
    <s v="Wholesale"/>
    <s v="Others"/>
    <n v="-1"/>
    <n v="1595"/>
    <n v="-1595"/>
  </r>
  <r>
    <s v="PB20CN0131"/>
    <d v="2021-02-22T00:00:00"/>
    <s v="OCS/2021/4/2"/>
    <d v="2021-02-04T00:00:00"/>
    <x v="3"/>
    <s v="Kolkata"/>
    <s v="Odyssey Computer Services P Ltd"/>
    <s v="Rp80use"/>
    <s v="Kolkata"/>
    <s v="RBP"/>
    <s v="Wholesale"/>
    <s v="Rugtek"/>
    <n v="-4"/>
    <n v="7975"/>
    <n v="-31900"/>
  </r>
  <r>
    <s v="PB20CN0132"/>
    <d v="2021-02-22T00:00:00"/>
    <s v="SC22022021CHN"/>
    <d v="2021-02-22T00:00:00"/>
    <x v="0"/>
    <s v="Chennai"/>
    <s v="Supreme Computers India (P) Ltd"/>
    <s v="Ssd_64gb"/>
    <s v="Chennai"/>
    <s v="RBP"/>
    <s v="Wholesale"/>
    <s v="posiflex spares"/>
    <n v="-1"/>
    <n v="0"/>
    <n v="0"/>
  </r>
  <r>
    <s v="PB20CN0132"/>
    <d v="2021-02-22T00:00:00"/>
    <s v="SC22022021CHN"/>
    <d v="2021-02-22T00:00:00"/>
    <x v="0"/>
    <s v="Chennai"/>
    <s v="Supreme Computers India (P) Ltd"/>
    <s v="Win 10 iot (el)"/>
    <s v="Chennai"/>
    <s v="RBP"/>
    <s v="Wholesale"/>
    <s v="Posiflex"/>
    <n v="-1"/>
    <n v="0"/>
    <n v="0"/>
  </r>
  <r>
    <s v="PB20CN0132"/>
    <d v="2021-02-22T00:00:00"/>
    <s v="SC22022021CHN"/>
    <d v="2021-02-22T00:00:00"/>
    <x v="0"/>
    <s v="Chennai"/>
    <s v="Supreme Computers India (P) Ltd"/>
    <s v="Freight charges"/>
    <s v="Chennai"/>
    <s v="RBP"/>
    <s v="Wholesale"/>
    <s v="Others"/>
    <n v="-1"/>
    <n v="125"/>
    <n v="-125"/>
  </r>
  <r>
    <s v="PB20CN0132"/>
    <d v="2021-02-22T00:00:00"/>
    <s v="SC22022021CHN"/>
    <d v="2021-02-22T00:00:00"/>
    <x v="0"/>
    <s v="Chennai"/>
    <s v="Supreme Computers India (P) Ltd"/>
    <s v="Dmr3u"/>
    <s v="Chennai"/>
    <s v="RBP"/>
    <s v="Wholesale"/>
    <s v="posiflex spares"/>
    <n v="-1"/>
    <n v="2350"/>
    <n v="-2350"/>
  </r>
  <r>
    <s v="PB20CN0132"/>
    <d v="2021-02-22T00:00:00"/>
    <s v="SC22022021CHN"/>
    <d v="2021-02-22T00:00:00"/>
    <x v="0"/>
    <s v="Chennai"/>
    <s v="Supreme Computers India (P) Ltd"/>
    <s v="Hs-2414w-3a"/>
    <s v="Chennai"/>
    <s v="RBP"/>
    <s v="Wholesale"/>
    <s v="Posiflex"/>
    <n v="-1"/>
    <n v="50150"/>
    <n v="-50150"/>
  </r>
  <r>
    <s v="PB20INV3859"/>
    <d v="2021-02-22T00:00:00"/>
    <s v="HTCPL/169/2020-21"/>
    <d v="2021-02-18T00:00:00"/>
    <x v="0"/>
    <s v="Bangalore"/>
    <s v="Hollasons Trading Company Private Limited"/>
    <s v="Win 10 iot (el)"/>
    <s v="Bangalore"/>
    <s v="RBP"/>
    <s v="Wholesale"/>
    <s v="Posiflex"/>
    <n v="4"/>
    <n v="3500"/>
    <n v="14000"/>
  </r>
  <r>
    <s v="PB20INV3859"/>
    <d v="2021-02-22T00:00:00"/>
    <s v="HTCPL/169/2020-21"/>
    <d v="2021-02-18T00:00:00"/>
    <x v="0"/>
    <s v="Bangalore"/>
    <s v="Hollasons Trading Company Private Limited"/>
    <s v="Ps-3316+"/>
    <s v="Bangalore"/>
    <s v="RBP"/>
    <s v="Wholesale"/>
    <s v="Posiflex"/>
    <n v="5"/>
    <n v="36600"/>
    <n v="183000"/>
  </r>
  <r>
    <s v="PB20INV3860"/>
    <d v="2021-02-22T00:00:00"/>
    <s v="POP/000468-20/21"/>
    <s v="19.02.21"/>
    <x v="14"/>
    <s v="Delhi"/>
    <s v="Rajkamal Barscan Systems ( P ) Limited"/>
    <s v="Stnd-15f03-009-6"/>
    <s v="Delhi"/>
    <s v="NVAR"/>
    <s v="Wholesale"/>
    <s v="Metrologic"/>
    <n v="25"/>
    <n v="0"/>
    <n v="0"/>
  </r>
  <r>
    <s v="PB20INV3860"/>
    <d v="2021-02-22T00:00:00"/>
    <s v="POP/000468-20/21"/>
    <s v="19.02.21"/>
    <x v="0"/>
    <s v="Delhi"/>
    <s v="Rajkamal Barscan Systems ( P ) Limited"/>
    <s v="Freight charges"/>
    <s v="Delhi"/>
    <s v="NVAR"/>
    <s v="Wholesale"/>
    <s v="Others"/>
    <n v="1"/>
    <n v="310"/>
    <n v="310"/>
  </r>
  <r>
    <s v="PB20INV3860"/>
    <d v="2021-02-22T00:00:00"/>
    <s v="POP/000468-20/21"/>
    <s v="19.02.21"/>
    <x v="14"/>
    <s v="Delhi"/>
    <s v="Rajkamal Barscan Systems ( P ) Limited"/>
    <s v="1250g-2usb-1-i"/>
    <s v="Delhi"/>
    <s v="NVAR"/>
    <s v="Wholesale"/>
    <s v="Metrologic"/>
    <n v="25"/>
    <n v="3350"/>
    <n v="83750"/>
  </r>
  <r>
    <s v="PB20INV3861"/>
    <d v="2021-02-22T00:00:00"/>
    <s v="mail confirmation"/>
    <d v="2021-02-15T00:00:00"/>
    <x v="2"/>
    <s v="Mumbai"/>
    <s v="Postronix Solutions Pvt. Ltd"/>
    <s v="Lan i/f board pp9000"/>
    <s v="Mumbai"/>
    <s v="NVAR"/>
    <s v="Wholesale"/>
    <s v="posiflex spares"/>
    <n v="1"/>
    <n v="1350"/>
    <n v="1350"/>
  </r>
  <r>
    <s v="PB20INV3862"/>
    <d v="2021-02-22T00:00:00"/>
    <s v="HTCPL/170/2020-21"/>
    <d v="2021-02-18T00:00:00"/>
    <x v="3"/>
    <s v="Bangalore"/>
    <s v="Hollasons Trading Company Private Limited"/>
    <s v="Cr-410b"/>
    <s v="Bangalore"/>
    <s v="RBP"/>
    <s v="Wholesale"/>
    <s v="Rugtek"/>
    <n v="10"/>
    <n v="0"/>
    <n v="0"/>
  </r>
  <r>
    <s v="PB20INV3862"/>
    <d v="2021-02-22T00:00:00"/>
    <s v="HTCPL/170/2020-21"/>
    <d v="2021-02-18T00:00:00"/>
    <x v="3"/>
    <s v="Bangalore"/>
    <s v="Hollasons Trading Company Private Limited"/>
    <s v="Cr-410b(1001)"/>
    <s v="Bangalore"/>
    <s v="RBP"/>
    <s v="Wholesale"/>
    <s v="Rugtek"/>
    <n v="2"/>
    <n v="0"/>
    <n v="0"/>
  </r>
  <r>
    <s v="PB20INV3862"/>
    <d v="2021-02-22T00:00:00"/>
    <s v="HTCPL/170/2020-21"/>
    <d v="2021-02-18T00:00:00"/>
    <x v="0"/>
    <s v="Bangalore"/>
    <s v="Hollasons Trading Company Private Limited"/>
    <s v="Ssd_64gb"/>
    <s v="Bangalore"/>
    <s v="RBP"/>
    <s v="Wholesale"/>
    <s v="posiflex spares"/>
    <n v="5"/>
    <n v="0"/>
    <n v="0"/>
  </r>
  <r>
    <s v="PB20INV3862"/>
    <d v="2021-02-22T00:00:00"/>
    <s v="HTCPL/170/2020-21"/>
    <d v="2021-02-18T00:00:00"/>
    <x v="0"/>
    <s v="Bangalore"/>
    <s v="Hollasons Trading Company Private Limited"/>
    <s v="Ps-3316+"/>
    <s v="Bangalore"/>
    <s v="RBP"/>
    <s v="Wholesale"/>
    <s v="Posiflex"/>
    <n v="5"/>
    <n v="35200"/>
    <n v="176000"/>
  </r>
  <r>
    <s v="PB20INV3863"/>
    <d v="2021-02-22T00:00:00"/>
    <s v="HTCPL/168/2020-21"/>
    <d v="2021-02-18T00:00:00"/>
    <x v="0"/>
    <s v="Bangalore"/>
    <s v="Hollasons Trading Company Private Limited"/>
    <s v="Ssd_64gb"/>
    <s v="Bangalore"/>
    <s v="RBP"/>
    <s v="Wholesale"/>
    <s v="posiflex spares"/>
    <n v="2"/>
    <n v="0"/>
    <n v="0"/>
  </r>
  <r>
    <s v="PB20INV3863"/>
    <d v="2021-02-22T00:00:00"/>
    <s v="HTCPL/168/2020-21"/>
    <d v="2021-02-18T00:00:00"/>
    <x v="0"/>
    <s v="Bangalore"/>
    <s v="Hollasons Trading Company Private Limited"/>
    <s v="Win 10 iot (el)"/>
    <s v="Bangalore"/>
    <s v="RBP"/>
    <s v="Wholesale"/>
    <s v="Posiflex"/>
    <n v="2"/>
    <n v="3500"/>
    <n v="7000"/>
  </r>
  <r>
    <s v="PB20INV3863"/>
    <d v="2021-02-22T00:00:00"/>
    <s v="HTCPL/168/2020-21"/>
    <d v="2021-02-18T00:00:00"/>
    <x v="0"/>
    <s v="Bangalore"/>
    <s v="Hollasons Trading Company Private Limited"/>
    <s v="Ps-3316+"/>
    <s v="Bangalore"/>
    <s v="RBP"/>
    <s v="Wholesale"/>
    <s v="Posiflex"/>
    <n v="2"/>
    <n v="35900"/>
    <n v="71800"/>
  </r>
  <r>
    <s v="PB20INV3864"/>
    <d v="2021-02-22T00:00:00"/>
    <s v="SS/2021/February/e-po/205"/>
    <s v="18th February 2020"/>
    <x v="10"/>
    <s v="Chennai"/>
    <s v="Shogan Systems"/>
    <s v="Cbl-500-300-s00"/>
    <s v="Chennai"/>
    <s v="PVAR+"/>
    <s v="Wholesale"/>
    <s v="Metrologic"/>
    <n v="8"/>
    <n v="1150"/>
    <n v="9200"/>
  </r>
  <r>
    <s v="PB20INV3864"/>
    <d v="2021-02-22T00:00:00"/>
    <s v="SS/2021/February/e-po/205"/>
    <s v="18th February 2020"/>
    <x v="10"/>
    <s v="Chennai"/>
    <s v="Shogan Systems"/>
    <s v="Cbl-500-300-s00-03"/>
    <s v="Chennai"/>
    <s v="PVAR+"/>
    <s v="Wholesale"/>
    <s v="Metrologic Spares"/>
    <n v="2"/>
    <n v="1150"/>
    <n v="2300"/>
  </r>
  <r>
    <s v="PB20INV3865"/>
    <d v="2021-02-22T00:00:00"/>
    <s v="Mail"/>
    <d v="2021-02-22T00:00:00"/>
    <x v="0"/>
    <s v="Chennai"/>
    <s v="Home Catering Services Private Limited"/>
    <s v="Freight charges"/>
    <s v="Chennai"/>
    <s v="EndCustomer"/>
    <s v="Retail"/>
    <s v="Others"/>
    <n v="1"/>
    <n v="150"/>
    <n v="150"/>
  </r>
  <r>
    <s v="PB20INV3865"/>
    <d v="2021-02-22T00:00:00"/>
    <s v="Mail"/>
    <d v="2021-02-22T00:00:00"/>
    <x v="10"/>
    <s v="Chennai"/>
    <s v="Home Catering Services Private Limited"/>
    <s v="Service charges"/>
    <s v="Chennai"/>
    <s v="EndCustomer"/>
    <s v="Retail"/>
    <s v="Others"/>
    <n v="1"/>
    <n v="1000"/>
    <n v="1000"/>
  </r>
  <r>
    <s v="PB20INV3865"/>
    <d v="2021-02-22T00:00:00"/>
    <s v="Mail"/>
    <d v="2021-02-22T00:00:00"/>
    <x v="10"/>
    <s v="Chennai"/>
    <s v="Home Catering Services Private Limited"/>
    <s v="Printer mechanism_rp80"/>
    <s v="Chennai"/>
    <s v="EndCustomer"/>
    <s v="Retail"/>
    <s v="Rugtek spares"/>
    <n v="1"/>
    <n v="2550"/>
    <n v="2550"/>
  </r>
  <r>
    <s v="PB20INV3866"/>
    <d v="2021-02-22T00:00:00"/>
    <n v="7900012195"/>
    <s v="16.02.2021"/>
    <x v="13"/>
    <s v="Delhi"/>
    <s v="Devyani International Limited"/>
    <s v="Win 10 iot (el)"/>
    <s v="Delhi"/>
    <s v="EndCustomer"/>
    <s v="Retail"/>
    <s v="Posiflex"/>
    <n v="20"/>
    <n v="0"/>
    <n v="0"/>
  </r>
  <r>
    <s v="PB20INV3866"/>
    <d v="2021-02-22T00:00:00"/>
    <n v="7900012195"/>
    <s v="16.02.2021"/>
    <x v="13"/>
    <s v="Delhi"/>
    <s v="Devyani International Limited"/>
    <s v="Ps-3316+"/>
    <s v="Delhi"/>
    <s v="EndCustomer"/>
    <s v="Retail"/>
    <s v="Posiflex"/>
    <n v="20"/>
    <n v="36950"/>
    <n v="739000"/>
  </r>
  <r>
    <s v="PB20INV3867"/>
    <d v="2021-02-22T00:00:00"/>
    <s v="PO/000426/0121"/>
    <d v="2021-01-27T00:00:00"/>
    <x v="6"/>
    <s v="Mumbai"/>
    <s v="Hardcastle Restaurants Pvt. Ltd"/>
    <s v="Kds casing_tx-2000"/>
    <s v="Mumbai"/>
    <s v="EndCustomer"/>
    <s v="Retail"/>
    <s v="posiflex spares"/>
    <n v="1"/>
    <n v="0"/>
    <n v="0"/>
  </r>
  <r>
    <s v="PB20INV3867"/>
    <d v="2021-02-22T00:00:00"/>
    <s v="PO/000426/0121"/>
    <d v="2021-01-27T00:00:00"/>
    <x v="6"/>
    <s v="Mumbai"/>
    <s v="Hardcastle Restaurants Pvt. Ltd"/>
    <s v="Win 10 iot (el)"/>
    <s v="Mumbai"/>
    <s v="EndCustomer"/>
    <s v="Retail"/>
    <s v="Posiflex"/>
    <n v="1"/>
    <n v="3286"/>
    <n v="3286"/>
  </r>
  <r>
    <s v="PB20INV3867"/>
    <d v="2021-02-22T00:00:00"/>
    <s v="PO/000426/0121"/>
    <d v="2021-01-27T00:00:00"/>
    <x v="6"/>
    <s v="Mumbai"/>
    <s v="Hardcastle Restaurants Pvt. Ltd"/>
    <s v="Tx-2100"/>
    <s v="Mumbai"/>
    <s v="EndCustomer"/>
    <s v="Retail"/>
    <s v="Posiflex"/>
    <n v="1"/>
    <n v="25300"/>
    <n v="25300"/>
  </r>
  <r>
    <s v="PB20INV3868"/>
    <d v="2021-02-22T00:00:00"/>
    <s v="QSPL/PO/2021/0600-1"/>
    <d v="2021-02-22T00:00:00"/>
    <x v="7"/>
    <s v="Bangalore"/>
    <s v="Quinta Systems Pvt. Ltd"/>
    <s v="Ct40-l1n-2sc110m"/>
    <s v="Bangalore"/>
    <s v="EndCustomer"/>
    <s v="Wholesale"/>
    <s v="Intermec"/>
    <n v="23"/>
    <n v="1.05"/>
    <n v="24.15"/>
  </r>
  <r>
    <s v="PB20INV3869"/>
    <d v="2021-02-22T00:00:00"/>
    <s v="QSPL/PO/2021/0599-1"/>
    <d v="2021-02-22T00:00:00"/>
    <x v="7"/>
    <s v="Bangalore"/>
    <s v="Quinta Systems Pvt. Ltd"/>
    <s v="Cpos x5"/>
    <s v="Bangalore"/>
    <s v="EndCustomer"/>
    <s v="Wholesale"/>
    <s v="Others"/>
    <n v="4"/>
    <n v="29384"/>
    <n v="117536"/>
  </r>
  <r>
    <s v="PB20INV3870"/>
    <d v="2021-02-22T00:00:00"/>
    <s v="ITPL2021119"/>
    <d v="2021-02-22T00:00:00"/>
    <x v="0"/>
    <s v="Hyderabad"/>
    <s v="Itecsys Technologies Pvt Ltd"/>
    <s v="Freight charges"/>
    <s v="Hyderabad"/>
    <s v="RBP"/>
    <s v="Wholesale"/>
    <s v="Others"/>
    <n v="1"/>
    <n v="350"/>
    <n v="350"/>
  </r>
  <r>
    <s v="PB20INV3870"/>
    <d v="2021-02-22T00:00:00"/>
    <s v="ITPL2021119"/>
    <d v="2021-02-22T00:00:00"/>
    <x v="0"/>
    <s v="Hyderabad"/>
    <s v="Itecsys Technologies Pvt Ltd"/>
    <s v="Hs-2414a-3a"/>
    <s v="Hyderabad"/>
    <s v="RBP"/>
    <s v="Wholesale"/>
    <s v="Posiflex"/>
    <n v="4"/>
    <n v="35000"/>
    <n v="140000"/>
  </r>
  <r>
    <s v="PB20INV3871"/>
    <d v="2021-02-22T00:00:00"/>
    <s v="Email"/>
    <d v="2021-02-22T00:00:00"/>
    <x v="0"/>
    <s v="Bangalore"/>
    <s v="Micro Comp Inc"/>
    <s v="Freight charges"/>
    <s v="Bangalore"/>
    <s v="NVAR"/>
    <s v="Wholesale"/>
    <s v="Others"/>
    <n v="1"/>
    <n v="290"/>
    <n v="290"/>
  </r>
  <r>
    <s v="PB20INV3871"/>
    <d v="2021-02-22T00:00:00"/>
    <s v="Email"/>
    <d v="2021-02-22T00:00:00"/>
    <x v="16"/>
    <s v="Bangalore"/>
    <s v="Micro Comp Inc"/>
    <s v="1472g2d-2usb-5-i"/>
    <s v="Bangalore"/>
    <s v="NVAR"/>
    <s v="Wholesale"/>
    <s v="Honeywell"/>
    <n v="10"/>
    <n v="11600"/>
    <n v="116000"/>
  </r>
  <r>
    <s v="PB20INV3872"/>
    <d v="2021-02-22T00:00:00"/>
    <n v="284"/>
    <d v="2021-02-20T00:00:00"/>
    <x v="0"/>
    <s v="Chennai"/>
    <s v="Nellai Systems &amp; Service"/>
    <s v="Freight charges"/>
    <s v="Chennai"/>
    <s v="PVAR"/>
    <s v="Wholesale"/>
    <s v="Others"/>
    <n v="1"/>
    <n v="195"/>
    <n v="195"/>
  </r>
  <r>
    <s v="PB20INV3872"/>
    <d v="2021-02-22T00:00:00"/>
    <n v="284"/>
    <d v="2021-02-20T00:00:00"/>
    <x v="9"/>
    <s v="Chennai"/>
    <s v="Nellai Systems &amp; Service"/>
    <s v="1950gsr-2usb-i"/>
    <s v="Chennai"/>
    <s v="PVAR"/>
    <s v="Wholesale"/>
    <s v="Honeywell"/>
    <n v="10"/>
    <n v="7800"/>
    <n v="78000"/>
  </r>
  <r>
    <s v="PB20INV3873"/>
    <d v="2021-02-22T00:00:00"/>
    <s v="Mail Confirmation"/>
    <d v="2021-02-17T00:00:00"/>
    <x v="0"/>
    <s v="Chennai"/>
    <s v="Barcode Technologies Mahe"/>
    <s v="Freight charges"/>
    <s v="Chennai"/>
    <s v="PVAR+"/>
    <s v="Wholesale"/>
    <s v="Others"/>
    <n v="1"/>
    <n v="250"/>
    <n v="250"/>
  </r>
  <r>
    <s v="PB20INV3873"/>
    <d v="2021-02-22T00:00:00"/>
    <s v="Mail Confirmation"/>
    <d v="2021-02-17T00:00:00"/>
    <x v="10"/>
    <s v="Chennai"/>
    <s v="Barcode Technologies Mahe"/>
    <s v="Printer head_rp80"/>
    <s v="Chennai"/>
    <s v="PVAR+"/>
    <s v="Wholesale"/>
    <s v="Rugtek spares"/>
    <n v="10"/>
    <n v="1077"/>
    <n v="10770"/>
  </r>
  <r>
    <s v="PB20INV3873"/>
    <d v="2021-02-22T00:00:00"/>
    <s v="Mail Confirmation"/>
    <d v="2021-02-17T00:00:00"/>
    <x v="10"/>
    <s v="Chennai"/>
    <s v="Barcode Technologies Mahe"/>
    <s v="Powersupply_40w"/>
    <s v="Chennai"/>
    <s v="PVAR+"/>
    <s v="Wholesale"/>
    <s v="posiflex spares"/>
    <n v="3"/>
    <n v="1131.0999999999999"/>
    <n v="3393.3"/>
  </r>
  <r>
    <s v="PB20INV3874"/>
    <d v="2021-02-22T00:00:00"/>
    <s v="SC22022021CHN"/>
    <d v="2021-02-22T00:00:00"/>
    <x v="0"/>
    <s v="Chennai"/>
    <s v="Supreme Computers India (P) Ltd"/>
    <s v="Ssd_64gb"/>
    <s v="Chennai"/>
    <s v="RBP"/>
    <s v="Wholesale"/>
    <s v="posiflex spares"/>
    <n v="1"/>
    <n v="0"/>
    <n v="0"/>
  </r>
  <r>
    <s v="PB20INV3874"/>
    <d v="2021-02-22T00:00:00"/>
    <s v="SC22022021CHN"/>
    <d v="2021-02-22T00:00:00"/>
    <x v="0"/>
    <s v="Chennai"/>
    <s v="Supreme Computers India (P) Ltd"/>
    <s v="Win 10 iot (el)"/>
    <s v="Chennai"/>
    <s v="RBP"/>
    <s v="Wholesale"/>
    <s v="Posiflex"/>
    <n v="1"/>
    <n v="0"/>
    <n v="0"/>
  </r>
  <r>
    <s v="PB20INV3874"/>
    <d v="2021-02-22T00:00:00"/>
    <s v="SC22022021CHN"/>
    <d v="2021-02-22T00:00:00"/>
    <x v="0"/>
    <s v="Chennai"/>
    <s v="Supreme Computers India (P) Ltd"/>
    <s v="Freight charges"/>
    <s v="Chennai"/>
    <s v="RBP"/>
    <s v="Wholesale"/>
    <s v="Others"/>
    <n v="1"/>
    <n v="125"/>
    <n v="125"/>
  </r>
  <r>
    <s v="PB20INV3874"/>
    <d v="2021-02-22T00:00:00"/>
    <s v="SC22022021CHN"/>
    <d v="2021-02-22T00:00:00"/>
    <x v="0"/>
    <s v="Chennai"/>
    <s v="Supreme Computers India (P) Ltd"/>
    <s v="Dmr3u"/>
    <s v="Chennai"/>
    <s v="RBP"/>
    <s v="Wholesale"/>
    <s v="posiflex spares"/>
    <n v="1"/>
    <n v="2350"/>
    <n v="2350"/>
  </r>
  <r>
    <s v="PB20INV3874"/>
    <d v="2021-02-22T00:00:00"/>
    <s v="SC22022021CHN"/>
    <d v="2021-02-22T00:00:00"/>
    <x v="0"/>
    <s v="Chennai"/>
    <s v="Supreme Computers India (P) Ltd"/>
    <s v="Hs-2414w-3a"/>
    <s v="Chennai"/>
    <s v="RBP"/>
    <s v="Wholesale"/>
    <s v="Posiflex"/>
    <n v="1"/>
    <n v="50150"/>
    <n v="50150"/>
  </r>
  <r>
    <s v="PB20INV3875"/>
    <d v="2021-02-22T00:00:00"/>
    <s v="SC22022021CBE"/>
    <d v="2021-02-22T00:00:00"/>
    <x v="0"/>
    <s v="Chennai"/>
    <s v="Supreme Computers India (P) Ltd"/>
    <s v="2d scanner module kit_hs241xw-3a"/>
    <s v="Chennai"/>
    <s v="RBP"/>
    <s v="Wholesale"/>
    <s v="posiflex spares"/>
    <n v="1"/>
    <n v="0"/>
    <n v="0"/>
  </r>
  <r>
    <s v="PB20INV3875"/>
    <d v="2021-02-22T00:00:00"/>
    <s v="SC22022021CBE"/>
    <d v="2021-02-22T00:00:00"/>
    <x v="0"/>
    <s v="Chennai"/>
    <s v="Supreme Computers India (P) Ltd"/>
    <s v="Ddr3_ram_sodimm"/>
    <s v="Chennai"/>
    <s v="RBP"/>
    <s v="Wholesale"/>
    <s v="posiflex spares"/>
    <n v="1"/>
    <n v="0"/>
    <n v="0"/>
  </r>
  <r>
    <s v="PB20INV3875"/>
    <d v="2021-02-22T00:00:00"/>
    <s v="SC22022021CBE"/>
    <d v="2021-02-22T00:00:00"/>
    <x v="0"/>
    <s v="Chennai"/>
    <s v="Supreme Computers India (P) Ltd"/>
    <s v="Ssd_128gb"/>
    <s v="Chennai"/>
    <s v="RBP"/>
    <s v="Wholesale"/>
    <s v="posiflex spares"/>
    <n v="1"/>
    <n v="0"/>
    <n v="0"/>
  </r>
  <r>
    <s v="PB20INV3875"/>
    <d v="2021-02-22T00:00:00"/>
    <s v="SC22022021CBE"/>
    <d v="2021-02-22T00:00:00"/>
    <x v="0"/>
    <s v="Chennai"/>
    <s v="Supreme Computers India (P) Ltd"/>
    <s v="Win 10 iot (el)"/>
    <s v="Chennai"/>
    <s v="RBP"/>
    <s v="Wholesale"/>
    <s v="Posiflex"/>
    <n v="1"/>
    <n v="0"/>
    <n v="0"/>
  </r>
  <r>
    <s v="PB20INV3875"/>
    <d v="2021-02-22T00:00:00"/>
    <s v="SC22022021CBE"/>
    <d v="2021-02-22T00:00:00"/>
    <x v="0"/>
    <s v="Chennai"/>
    <s v="Supreme Computers India (P) Ltd"/>
    <s v="Freight charges"/>
    <s v="Chennai"/>
    <s v="RBP"/>
    <s v="Wholesale"/>
    <s v="Others"/>
    <n v="1"/>
    <n v="150"/>
    <n v="150"/>
  </r>
  <r>
    <s v="PB20INV3875"/>
    <d v="2021-02-22T00:00:00"/>
    <s v="SC22022021CBE"/>
    <d v="2021-02-22T00:00:00"/>
    <x v="0"/>
    <s v="Chennai"/>
    <s v="Supreme Computers India (P) Ltd"/>
    <s v="Warranty_charges"/>
    <s v="Chennai"/>
    <s v="RBP"/>
    <s v="Wholesale"/>
    <s v="Others"/>
    <n v="1"/>
    <n v="1500"/>
    <n v="1500"/>
  </r>
  <r>
    <s v="PB20INV3875"/>
    <d v="2021-02-22T00:00:00"/>
    <s v="SC22022021CBE"/>
    <d v="2021-02-22T00:00:00"/>
    <x v="0"/>
    <s v="Chennai"/>
    <s v="Supreme Computers India (P) Ltd"/>
    <s v="Hs-2414w-3a"/>
    <s v="Chennai"/>
    <s v="RBP"/>
    <s v="Wholesale"/>
    <s v="Posiflex"/>
    <n v="1"/>
    <n v="58300"/>
    <n v="58300"/>
  </r>
  <r>
    <s v="PB20INV3876"/>
    <d v="2021-02-22T00:00:00"/>
    <s v="002131/Feb-21"/>
    <d v="2021-02-20T00:00:00"/>
    <x v="0"/>
    <s v="Gujarat"/>
    <s v="Aegis Infoware Private Limited"/>
    <s v="Ssd_64gb"/>
    <s v="Gujarat"/>
    <s v="RBP"/>
    <s v="Wholesale"/>
    <s v="posiflex spares"/>
    <n v="1"/>
    <n v="0"/>
    <n v="0"/>
  </r>
  <r>
    <s v="PB20INV3876"/>
    <d v="2021-02-22T00:00:00"/>
    <s v="002131/Feb-21"/>
    <d v="2021-02-20T00:00:00"/>
    <x v="0"/>
    <s v="Gujarat"/>
    <s v="Aegis Infoware Private Limited"/>
    <s v="Freight charges"/>
    <s v="Gujarat"/>
    <s v="RBP"/>
    <s v="Wholesale"/>
    <s v="Others"/>
    <n v="1"/>
    <n v="224"/>
    <n v="224"/>
  </r>
  <r>
    <s v="PB20INV3876"/>
    <d v="2021-02-22T00:00:00"/>
    <s v="002131/Feb-21"/>
    <d v="2021-02-20T00:00:00"/>
    <x v="0"/>
    <s v="Gujarat"/>
    <s v="Aegis Infoware Private Limited"/>
    <s v="Xt-4015"/>
    <s v="Gujarat"/>
    <s v="RBP"/>
    <s v="Wholesale"/>
    <s v="Posiflex"/>
    <n v="1"/>
    <n v="56000"/>
    <n v="56000"/>
  </r>
  <r>
    <s v="PB20INV3877"/>
    <d v="2021-02-22T00:00:00"/>
    <s v="Mail"/>
    <d v="2021-02-22T00:00:00"/>
    <x v="10"/>
    <s v="Chennai"/>
    <s v="Blr Lounge Services Private Limited"/>
    <s v="Ddr3_ram_sodimm"/>
    <s v="Chennai"/>
    <s v="EndCustomer"/>
    <s v="Retail"/>
    <s v="posiflex spares"/>
    <n v="2"/>
    <n v="2990"/>
    <n v="5980"/>
  </r>
  <r>
    <s v="PB20INV3878"/>
    <d v="2021-02-22T00:00:00"/>
    <s v="PO/000097/0221"/>
    <d v="2021-02-05T00:00:00"/>
    <x v="6"/>
    <s v="Mumbai"/>
    <s v="Hardcastle Restaurants Pvt. Ltd"/>
    <s v="Ddr3_ram_sodimm"/>
    <s v="Mumbai"/>
    <s v="EndCustomer"/>
    <s v="Retail"/>
    <s v="posiflex spares"/>
    <n v="1"/>
    <n v="0"/>
    <n v="0"/>
  </r>
  <r>
    <s v="PB20INV3878"/>
    <d v="2021-02-22T00:00:00"/>
    <s v="PO/000097/0221"/>
    <d v="2021-02-05T00:00:00"/>
    <x v="6"/>
    <s v="Mumbai"/>
    <s v="Hardcastle Restaurants Pvt. Ltd"/>
    <s v="Sa-105z-b"/>
    <s v="Mumbai"/>
    <s v="EndCustomer"/>
    <s v="Retail"/>
    <s v="Posiflex"/>
    <n v="1"/>
    <n v="2850"/>
    <n v="2850"/>
  </r>
  <r>
    <s v="PB20INV3878"/>
    <d v="2021-02-22T00:00:00"/>
    <s v="PO/000097/0221"/>
    <d v="2021-02-05T00:00:00"/>
    <x v="4"/>
    <s v="Mumbai"/>
    <s v="Hardcastle Restaurants Pvt. Ltd"/>
    <s v="Cr-410b"/>
    <s v="Mumbai"/>
    <s v="EndCustomer"/>
    <s v="Retail"/>
    <s v="Rugtek"/>
    <n v="1"/>
    <n v="4250"/>
    <n v="4250"/>
  </r>
  <r>
    <s v="PB20INV3878"/>
    <d v="2021-02-22T00:00:00"/>
    <s v="PO/000097/0221"/>
    <d v="2021-02-05T00:00:00"/>
    <x v="6"/>
    <s v="Mumbai"/>
    <s v="Hardcastle Restaurants Pvt. Ltd"/>
    <s v="Win 10 iot (vl)"/>
    <s v="Mumbai"/>
    <s v="EndCustomer"/>
    <s v="Retail"/>
    <s v="Posiflex"/>
    <n v="1"/>
    <n v="5350"/>
    <n v="5350"/>
  </r>
  <r>
    <s v="PB20INV3878"/>
    <d v="2021-02-22T00:00:00"/>
    <s v="PO/000097/0221"/>
    <d v="2021-02-05T00:00:00"/>
    <x v="6"/>
    <s v="Mumbai"/>
    <s v="Hardcastle Restaurants Pvt. Ltd"/>
    <s v="Xt-4015"/>
    <s v="Mumbai"/>
    <s v="EndCustomer"/>
    <s v="Retail"/>
    <s v="Posiflex"/>
    <n v="1"/>
    <n v="63500"/>
    <n v="63500"/>
  </r>
  <r>
    <s v="PB20INV3879"/>
    <d v="2021-02-22T00:00:00"/>
    <s v="PO/000383/0221"/>
    <d v="2021-02-17T00:00:00"/>
    <x v="6"/>
    <s v="Mumbai"/>
    <s v="Hardcastle Restaurants Pvt. Ltd"/>
    <s v="Ddr3_ram_sodimm"/>
    <s v="Mumbai"/>
    <s v="EndCustomer"/>
    <s v="Retail"/>
    <s v="posiflex spares"/>
    <n v="1"/>
    <n v="0"/>
    <n v="0"/>
  </r>
  <r>
    <s v="PB20INV3879"/>
    <d v="2021-02-22T00:00:00"/>
    <s v="PO/000383/0221"/>
    <d v="2021-02-17T00:00:00"/>
    <x v="6"/>
    <s v="Mumbai"/>
    <s v="Hardcastle Restaurants Pvt. Ltd"/>
    <s v="Sa-105z-b"/>
    <s v="Mumbai"/>
    <s v="EndCustomer"/>
    <s v="Retail"/>
    <s v="Posiflex"/>
    <n v="1"/>
    <n v="2850"/>
    <n v="2850"/>
  </r>
  <r>
    <s v="PB20INV3879"/>
    <d v="2021-02-22T00:00:00"/>
    <s v="PO/000383/0221"/>
    <d v="2021-02-17T00:00:00"/>
    <x v="4"/>
    <s v="Mumbai"/>
    <s v="Hardcastle Restaurants Pvt. Ltd"/>
    <s v="Cr-410b"/>
    <s v="Mumbai"/>
    <s v="EndCustomer"/>
    <s v="Retail"/>
    <s v="Rugtek"/>
    <n v="1"/>
    <n v="4250"/>
    <n v="4250"/>
  </r>
  <r>
    <s v="PB20INV3879"/>
    <d v="2021-02-22T00:00:00"/>
    <s v="PO/000383/0221"/>
    <d v="2021-02-17T00:00:00"/>
    <x v="6"/>
    <s v="Mumbai"/>
    <s v="Hardcastle Restaurants Pvt. Ltd"/>
    <s v="Win 10 iot (vl)"/>
    <s v="Mumbai"/>
    <s v="EndCustomer"/>
    <s v="Retail"/>
    <s v="Posiflex"/>
    <n v="1"/>
    <n v="5350"/>
    <n v="5350"/>
  </r>
  <r>
    <s v="PB20INV3879"/>
    <d v="2021-02-22T00:00:00"/>
    <s v="PO/000383/0221"/>
    <d v="2021-02-17T00:00:00"/>
    <x v="6"/>
    <s v="Mumbai"/>
    <s v="Hardcastle Restaurants Pvt. Ltd"/>
    <s v="Xt-4015"/>
    <s v="Mumbai"/>
    <s v="EndCustomer"/>
    <s v="Retail"/>
    <s v="Posiflex"/>
    <n v="1"/>
    <n v="63500"/>
    <n v="63500"/>
  </r>
  <r>
    <s v="PB20INV3880"/>
    <d v="2021-02-22T00:00:00"/>
    <s v="PO/000382/0221"/>
    <d v="2021-02-17T00:00:00"/>
    <x v="6"/>
    <s v="Mumbai"/>
    <s v="Hardcastle Restaurants Pvt. Ltd"/>
    <s v="Ddr3_ram_sodimm"/>
    <s v="Mumbai"/>
    <s v="EndCustomer"/>
    <s v="Retail"/>
    <s v="posiflex spares"/>
    <n v="1"/>
    <n v="0"/>
    <n v="0"/>
  </r>
  <r>
    <s v="PB20INV3880"/>
    <d v="2021-02-22T00:00:00"/>
    <s v="PO/000382/0221"/>
    <d v="2021-02-17T00:00:00"/>
    <x v="6"/>
    <s v="Mumbai"/>
    <s v="Hardcastle Restaurants Pvt. Ltd"/>
    <s v="Sa-105z-b"/>
    <s v="Mumbai"/>
    <s v="EndCustomer"/>
    <s v="Retail"/>
    <s v="Posiflex"/>
    <n v="1"/>
    <n v="2850"/>
    <n v="2850"/>
  </r>
  <r>
    <s v="PB20INV3880"/>
    <d v="2021-02-22T00:00:00"/>
    <s v="PO/000382/0221"/>
    <d v="2021-02-17T00:00:00"/>
    <x v="4"/>
    <s v="Mumbai"/>
    <s v="Hardcastle Restaurants Pvt. Ltd"/>
    <s v="Cr-410b"/>
    <s v="Mumbai"/>
    <s v="EndCustomer"/>
    <s v="Retail"/>
    <s v="Rugtek"/>
    <n v="1"/>
    <n v="4250"/>
    <n v="4250"/>
  </r>
  <r>
    <s v="PB20INV3880"/>
    <d v="2021-02-22T00:00:00"/>
    <s v="PO/000382/0221"/>
    <d v="2021-02-17T00:00:00"/>
    <x v="6"/>
    <s v="Mumbai"/>
    <s v="Hardcastle Restaurants Pvt. Ltd"/>
    <s v="Win 10 iot (vl)"/>
    <s v="Mumbai"/>
    <s v="EndCustomer"/>
    <s v="Retail"/>
    <s v="Posiflex"/>
    <n v="1"/>
    <n v="5350"/>
    <n v="5350"/>
  </r>
  <r>
    <s v="PB20INV3880"/>
    <d v="2021-02-22T00:00:00"/>
    <s v="PO/000382/0221"/>
    <d v="2021-02-17T00:00:00"/>
    <x v="6"/>
    <s v="Mumbai"/>
    <s v="Hardcastle Restaurants Pvt. Ltd"/>
    <s v="Xt-4015"/>
    <s v="Mumbai"/>
    <s v="EndCustomer"/>
    <s v="Retail"/>
    <s v="Posiflex"/>
    <n v="1"/>
    <n v="63500"/>
    <n v="63500"/>
  </r>
  <r>
    <s v="PB20INV3881"/>
    <d v="2021-02-22T00:00:00"/>
    <s v="SC22022021CHN"/>
    <d v="2021-02-22T00:00:00"/>
    <x v="0"/>
    <s v="Chennai"/>
    <s v="Supreme Computers India (P) Ltd"/>
    <s v="Dmr3u"/>
    <s v="Chennai"/>
    <s v="RBP"/>
    <s v="Wholesale"/>
    <s v="posiflex spares"/>
    <n v="1"/>
    <n v="0"/>
    <n v="0"/>
  </r>
  <r>
    <s v="PB20INV3881"/>
    <d v="2021-02-22T00:00:00"/>
    <s v="SC22022021CHN"/>
    <d v="2021-02-22T00:00:00"/>
    <x v="0"/>
    <s v="Chennai"/>
    <s v="Supreme Computers India (P) Ltd"/>
    <s v="Ssd_64gb"/>
    <s v="Chennai"/>
    <s v="RBP"/>
    <s v="Wholesale"/>
    <s v="posiflex spares"/>
    <n v="1"/>
    <n v="0"/>
    <n v="0"/>
  </r>
  <r>
    <s v="PB20INV3881"/>
    <d v="2021-02-22T00:00:00"/>
    <s v="SC22022021CHN"/>
    <d v="2021-02-22T00:00:00"/>
    <x v="0"/>
    <s v="Chennai"/>
    <s v="Supreme Computers India (P) Ltd"/>
    <s v="Win 10 iot (el)"/>
    <s v="Chennai"/>
    <s v="RBP"/>
    <s v="Wholesale"/>
    <s v="Posiflex"/>
    <n v="1"/>
    <n v="0"/>
    <n v="0"/>
  </r>
  <r>
    <s v="PB20INV3881"/>
    <d v="2021-02-22T00:00:00"/>
    <s v="SC22022021CHN"/>
    <d v="2021-02-22T00:00:00"/>
    <x v="0"/>
    <s v="Chennai"/>
    <s v="Supreme Computers India (P) Ltd"/>
    <s v="Freight charges"/>
    <s v="Chennai"/>
    <s v="RBP"/>
    <s v="Wholesale"/>
    <s v="Others"/>
    <n v="1"/>
    <n v="125"/>
    <n v="125"/>
  </r>
  <r>
    <s v="PB20INV3881"/>
    <d v="2021-02-22T00:00:00"/>
    <s v="SC22022021CHN"/>
    <d v="2021-02-22T00:00:00"/>
    <x v="0"/>
    <s v="Chennai"/>
    <s v="Supreme Computers India (P) Ltd"/>
    <s v="Hs-2414w-3a"/>
    <s v="Chennai"/>
    <s v="RBP"/>
    <s v="Wholesale"/>
    <s v="Posiflex"/>
    <n v="1"/>
    <n v="50150"/>
    <n v="50150"/>
  </r>
  <r>
    <s v="PB20INV3882"/>
    <d v="2021-02-22T00:00:00"/>
    <s v="PO/000384/0221"/>
    <d v="2021-02-17T00:00:00"/>
    <x v="6"/>
    <s v="Mumbai"/>
    <s v="Hardcastle Restaurants Pvt. Ltd"/>
    <s v="Ddr3_ram_sodimm"/>
    <s v="Mumbai"/>
    <s v="EndCustomer"/>
    <s v="Retail"/>
    <s v="posiflex spares"/>
    <n v="1"/>
    <n v="0"/>
    <n v="0"/>
  </r>
  <r>
    <s v="PB20INV3882"/>
    <d v="2021-02-22T00:00:00"/>
    <s v="PO/000384/0221"/>
    <d v="2021-02-17T00:00:00"/>
    <x v="6"/>
    <s v="Mumbai"/>
    <s v="Hardcastle Restaurants Pvt. Ltd"/>
    <s v="Sa-105z-b"/>
    <s v="Mumbai"/>
    <s v="EndCustomer"/>
    <s v="Retail"/>
    <s v="Posiflex"/>
    <n v="1"/>
    <n v="2850"/>
    <n v="2850"/>
  </r>
  <r>
    <s v="PB20INV3882"/>
    <d v="2021-02-22T00:00:00"/>
    <s v="PO/000384/0221"/>
    <d v="2021-02-17T00:00:00"/>
    <x v="4"/>
    <s v="Mumbai"/>
    <s v="Hardcastle Restaurants Pvt. Ltd"/>
    <s v="Cr-410b"/>
    <s v="Mumbai"/>
    <s v="EndCustomer"/>
    <s v="Retail"/>
    <s v="Rugtek"/>
    <n v="1"/>
    <n v="4250"/>
    <n v="4250"/>
  </r>
  <r>
    <s v="PB20INV3882"/>
    <d v="2021-02-22T00:00:00"/>
    <s v="PO/000384/0221"/>
    <d v="2021-02-17T00:00:00"/>
    <x v="6"/>
    <s v="Mumbai"/>
    <s v="Hardcastle Restaurants Pvt. Ltd"/>
    <s v="Win 10 iot (vl)"/>
    <s v="Mumbai"/>
    <s v="EndCustomer"/>
    <s v="Retail"/>
    <s v="Posiflex"/>
    <n v="1"/>
    <n v="5350"/>
    <n v="5350"/>
  </r>
  <r>
    <s v="PB20INV3882"/>
    <d v="2021-02-22T00:00:00"/>
    <s v="PO/000384/0221"/>
    <d v="2021-02-17T00:00:00"/>
    <x v="6"/>
    <s v="Mumbai"/>
    <s v="Hardcastle Restaurants Pvt. Ltd"/>
    <s v="Xt-4015"/>
    <s v="Mumbai"/>
    <s v="EndCustomer"/>
    <s v="Retail"/>
    <s v="Posiflex"/>
    <n v="1"/>
    <n v="63500"/>
    <n v="63500"/>
  </r>
  <r>
    <s v="PB20INV3883"/>
    <d v="2021-02-22T00:00:00"/>
    <s v="mail confirmation"/>
    <d v="2021-08-18T00:00:00"/>
    <x v="0"/>
    <s v="Chennai"/>
    <s v="Life Style International Pvt Ltd"/>
    <s v="Freight charges"/>
    <s v="Chennai"/>
    <s v="EndCustomer"/>
    <s v="Retail"/>
    <s v="Others"/>
    <n v="1"/>
    <n v="100"/>
    <n v="100"/>
  </r>
  <r>
    <s v="PB20INV3883"/>
    <d v="2021-02-22T00:00:00"/>
    <s v="mail confirmation"/>
    <d v="2021-08-18T00:00:00"/>
    <x v="10"/>
    <s v="Chennai"/>
    <s v="Life Style International Pvt Ltd"/>
    <s v="Cashdrawercable"/>
    <s v="Chennai"/>
    <s v="EndCustomer"/>
    <s v="Retail"/>
    <s v="posiflex spares"/>
    <n v="1"/>
    <n v="175"/>
    <n v="175"/>
  </r>
  <r>
    <s v="PB20INV3884"/>
    <d v="2021-02-22T00:00:00"/>
    <s v="mail confirmation"/>
    <d v="2021-02-19T00:00:00"/>
    <x v="0"/>
    <s v="Mumbai"/>
    <s v="Lenexis Foodworks Pvt. Ltd"/>
    <s v="Freight charges"/>
    <s v="Mumbai"/>
    <s v="EndCustomer"/>
    <s v="Retail"/>
    <s v="Others"/>
    <n v="1"/>
    <n v="150"/>
    <n v="150"/>
  </r>
  <r>
    <s v="PB20INV3884"/>
    <d v="2021-02-22T00:00:00"/>
    <s v="mail confirmation"/>
    <d v="2021-02-19T00:00:00"/>
    <x v="2"/>
    <s v="Mumbai"/>
    <s v="Lenexis Foodworks Pvt. Ltd"/>
    <s v="Printer head_rp80"/>
    <s v="Mumbai"/>
    <s v="EndCustomer"/>
    <s v="Retail"/>
    <s v="Rugtek spares"/>
    <n v="1"/>
    <n v="1428"/>
    <n v="1428"/>
  </r>
  <r>
    <s v="PB20INV3885"/>
    <d v="2021-02-22T00:00:00"/>
    <n v="3020007347"/>
    <d v="2020-12-11T00:00:00"/>
    <x v="12"/>
    <s v="Bangalore"/>
    <s v="Life Style International Pvt Ltd"/>
    <s v="1250g-2usb-i"/>
    <s v="Bangalore"/>
    <s v="EndCustomer"/>
    <s v="Retail"/>
    <s v="Metrologic"/>
    <n v="5"/>
    <n v="0"/>
    <n v="0"/>
  </r>
  <r>
    <s v="PB20INV3885"/>
    <d v="2021-02-22T00:00:00"/>
    <n v="3020007347"/>
    <d v="2020-12-11T00:00:00"/>
    <x v="17"/>
    <s v="Bangalore"/>
    <s v="Life Style International Pvt Ltd"/>
    <s v="Cr-410b"/>
    <s v="Bangalore"/>
    <s v="EndCustomer"/>
    <s v="Retail"/>
    <s v="Rugtek"/>
    <n v="4"/>
    <n v="0"/>
    <n v="0"/>
  </r>
  <r>
    <s v="PB20INV3885"/>
    <d v="2021-02-22T00:00:00"/>
    <n v="3020007347"/>
    <d v="2020-12-11T00:00:00"/>
    <x v="17"/>
    <s v="Bangalore"/>
    <s v="Life Style International Pvt Ltd"/>
    <s v="Cr-410b(1001)"/>
    <s v="Bangalore"/>
    <s v="EndCustomer"/>
    <s v="Retail"/>
    <s v="Rugtek"/>
    <n v="1"/>
    <n v="0"/>
    <n v="0"/>
  </r>
  <r>
    <s v="PB20INV3885"/>
    <d v="2021-02-22T00:00:00"/>
    <n v="3020007347"/>
    <d v="2020-12-11T00:00:00"/>
    <x v="18"/>
    <s v="Bangalore"/>
    <s v="Life Style International Pvt Ltd"/>
    <s v="Keyboard_tvs gold"/>
    <s v="Bangalore"/>
    <s v="EndCustomer"/>
    <s v="Retail"/>
    <s v="Posiflex"/>
    <n v="5"/>
    <n v="0"/>
    <n v="0"/>
  </r>
  <r>
    <s v="PB20INV3885"/>
    <d v="2021-02-22T00:00:00"/>
    <n v="3020007347"/>
    <d v="2020-12-11T00:00:00"/>
    <x v="18"/>
    <s v="Bangalore"/>
    <s v="Life Style International Pvt Ltd"/>
    <s v="Long pole_pd-350 series"/>
    <s v="Bangalore"/>
    <s v="EndCustomer"/>
    <s v="Retail"/>
    <s v="posiflex spares"/>
    <n v="5"/>
    <n v="0"/>
    <n v="0"/>
  </r>
  <r>
    <s v="PB20INV3885"/>
    <d v="2021-02-22T00:00:00"/>
    <n v="3020007347"/>
    <d v="2020-12-11T00:00:00"/>
    <x v="18"/>
    <s v="Bangalore"/>
    <s v="Life Style International Pvt Ltd"/>
    <s v="Mouse_logitech"/>
    <s v="Bangalore"/>
    <s v="EndCustomer"/>
    <s v="Retail"/>
    <s v="Posiflex"/>
    <n v="5"/>
    <n v="0"/>
    <n v="0"/>
  </r>
  <r>
    <s v="PB20INV3885"/>
    <d v="2021-02-22T00:00:00"/>
    <n v="3020007347"/>
    <d v="2020-12-11T00:00:00"/>
    <x v="18"/>
    <s v="Bangalore"/>
    <s v="Life Style International Pvt Ltd"/>
    <s v="Pd-350ue-b"/>
    <s v="Bangalore"/>
    <s v="EndCustomer"/>
    <s v="Retail"/>
    <s v="Posiflex"/>
    <n v="5"/>
    <n v="0"/>
    <n v="0"/>
  </r>
  <r>
    <s v="PB20INV3885"/>
    <d v="2021-02-22T00:00:00"/>
    <n v="3020007347"/>
    <d v="2020-12-11T00:00:00"/>
    <x v="18"/>
    <s v="Bangalore"/>
    <s v="Life Style International Pvt Ltd"/>
    <s v="Pp8800u-b"/>
    <s v="Bangalore"/>
    <s v="EndCustomer"/>
    <s v="Retail"/>
    <s v="Posiflex"/>
    <n v="5"/>
    <n v="0"/>
    <n v="0"/>
  </r>
  <r>
    <s v="PB20INV3885"/>
    <d v="2021-02-22T00:00:00"/>
    <n v="3020007347"/>
    <d v="2020-12-11T00:00:00"/>
    <x v="18"/>
    <s v="Bangalore"/>
    <s v="Life Style International Pvt Ltd"/>
    <s v="Win 10 iot (el)"/>
    <s v="Bangalore"/>
    <s v="EndCustomer"/>
    <s v="Retail"/>
    <s v="Posiflex"/>
    <n v="5"/>
    <n v="0"/>
    <n v="0"/>
  </r>
  <r>
    <s v="PB20INV3885"/>
    <d v="2021-02-22T00:00:00"/>
    <n v="3020007347"/>
    <d v="2020-12-11T00:00:00"/>
    <x v="18"/>
    <s v="Bangalore"/>
    <s v="Life Style International Pvt Ltd"/>
    <s v="Zeb-vs16hd led"/>
    <s v="Bangalore"/>
    <s v="EndCustomer"/>
    <s v="Retail"/>
    <s v="Posiflex"/>
    <n v="5"/>
    <n v="0"/>
    <n v="0"/>
  </r>
  <r>
    <s v="PB20INV3885"/>
    <d v="2021-02-22T00:00:00"/>
    <n v="3020007347"/>
    <d v="2020-12-11T00:00:00"/>
    <x v="18"/>
    <s v="Bangalore"/>
    <s v="Life Style International Pvt Ltd"/>
    <s v="Tx-5600"/>
    <s v="Bangalore"/>
    <s v="EndCustomer"/>
    <s v="Retail"/>
    <s v="Posiflex"/>
    <n v="5"/>
    <n v="52000"/>
    <n v="260000"/>
  </r>
  <r>
    <s v="PB20INV3886"/>
    <d v="2021-02-22T00:00:00"/>
    <n v="3020007277"/>
    <d v="2020-12-09T00:00:00"/>
    <x v="12"/>
    <s v="Bangalore"/>
    <s v="Life Style International Pvt Ltd"/>
    <s v="1250g-2usb-i"/>
    <s v="Bangalore"/>
    <s v="EndCustomer"/>
    <s v="Retail"/>
    <s v="Metrologic"/>
    <n v="5"/>
    <n v="0"/>
    <n v="0"/>
  </r>
  <r>
    <s v="PB20INV3886"/>
    <d v="2021-02-22T00:00:00"/>
    <n v="3020007277"/>
    <d v="2020-12-09T00:00:00"/>
    <x v="17"/>
    <s v="Bangalore"/>
    <s v="Life Style International Pvt Ltd"/>
    <s v="Cr-410b"/>
    <s v="Bangalore"/>
    <s v="EndCustomer"/>
    <s v="Retail"/>
    <s v="Rugtek"/>
    <n v="4"/>
    <n v="0"/>
    <n v="0"/>
  </r>
  <r>
    <s v="PB20INV3886"/>
    <d v="2021-02-22T00:00:00"/>
    <n v="3020007277"/>
    <d v="2020-12-09T00:00:00"/>
    <x v="17"/>
    <s v="Bangalore"/>
    <s v="Life Style International Pvt Ltd"/>
    <s v="Cr-410b(1001)"/>
    <s v="Bangalore"/>
    <s v="EndCustomer"/>
    <s v="Retail"/>
    <s v="Rugtek"/>
    <n v="1"/>
    <n v="0"/>
    <n v="0"/>
  </r>
  <r>
    <s v="PB20INV3886"/>
    <d v="2021-02-22T00:00:00"/>
    <n v="3020007277"/>
    <d v="2020-12-09T00:00:00"/>
    <x v="18"/>
    <s v="Bangalore"/>
    <s v="Life Style International Pvt Ltd"/>
    <s v="Keyboard_tvs gold"/>
    <s v="Bangalore"/>
    <s v="EndCustomer"/>
    <s v="Retail"/>
    <s v="Posiflex"/>
    <n v="5"/>
    <n v="0"/>
    <n v="0"/>
  </r>
  <r>
    <s v="PB20INV3886"/>
    <d v="2021-02-22T00:00:00"/>
    <n v="3020007277"/>
    <d v="2020-12-09T00:00:00"/>
    <x v="18"/>
    <s v="Bangalore"/>
    <s v="Life Style International Pvt Ltd"/>
    <s v="Long pole_pd-350 series"/>
    <s v="Bangalore"/>
    <s v="EndCustomer"/>
    <s v="Retail"/>
    <s v="posiflex spares"/>
    <n v="5"/>
    <n v="0"/>
    <n v="0"/>
  </r>
  <r>
    <s v="PB20INV3886"/>
    <d v="2021-02-22T00:00:00"/>
    <n v="3020007277"/>
    <d v="2020-12-09T00:00:00"/>
    <x v="18"/>
    <s v="Bangalore"/>
    <s v="Life Style International Pvt Ltd"/>
    <s v="Mouse_logitech"/>
    <s v="Bangalore"/>
    <s v="EndCustomer"/>
    <s v="Retail"/>
    <s v="Posiflex"/>
    <n v="5"/>
    <n v="0"/>
    <n v="0"/>
  </r>
  <r>
    <s v="PB20INV3886"/>
    <d v="2021-02-22T00:00:00"/>
    <n v="3020007277"/>
    <d v="2020-12-09T00:00:00"/>
    <x v="18"/>
    <s v="Bangalore"/>
    <s v="Life Style International Pvt Ltd"/>
    <s v="Pd-350ue-b"/>
    <s v="Bangalore"/>
    <s v="EndCustomer"/>
    <s v="Retail"/>
    <s v="Posiflex"/>
    <n v="5"/>
    <n v="0"/>
    <n v="0"/>
  </r>
  <r>
    <s v="PB20INV3886"/>
    <d v="2021-02-22T00:00:00"/>
    <n v="3020007277"/>
    <d v="2020-12-09T00:00:00"/>
    <x v="18"/>
    <s v="Bangalore"/>
    <s v="Life Style International Pvt Ltd"/>
    <s v="Pp8800u-b"/>
    <s v="Bangalore"/>
    <s v="EndCustomer"/>
    <s v="Retail"/>
    <s v="Posiflex"/>
    <n v="5"/>
    <n v="0"/>
    <n v="0"/>
  </r>
  <r>
    <s v="PB20INV3886"/>
    <d v="2021-02-22T00:00:00"/>
    <n v="3020007277"/>
    <d v="2020-12-09T00:00:00"/>
    <x v="18"/>
    <s v="Bangalore"/>
    <s v="Life Style International Pvt Ltd"/>
    <s v="Win 10 iot (el)"/>
    <s v="Bangalore"/>
    <s v="EndCustomer"/>
    <s v="Retail"/>
    <s v="Posiflex"/>
    <n v="5"/>
    <n v="0"/>
    <n v="0"/>
  </r>
  <r>
    <s v="PB20INV3886"/>
    <d v="2021-02-22T00:00:00"/>
    <n v="3020007277"/>
    <d v="2020-12-09T00:00:00"/>
    <x v="18"/>
    <s v="Bangalore"/>
    <s v="Life Style International Pvt Ltd"/>
    <s v="Zeb-vs16hd led"/>
    <s v="Bangalore"/>
    <s v="EndCustomer"/>
    <s v="Retail"/>
    <s v="Posiflex"/>
    <n v="5"/>
    <n v="0"/>
    <n v="0"/>
  </r>
  <r>
    <s v="PB20INV3886"/>
    <d v="2021-02-22T00:00:00"/>
    <n v="3020007277"/>
    <d v="2020-12-09T00:00:00"/>
    <x v="18"/>
    <s v="Bangalore"/>
    <s v="Life Style International Pvt Ltd"/>
    <s v="Tx-5600"/>
    <s v="Bangalore"/>
    <s v="EndCustomer"/>
    <s v="Retail"/>
    <s v="Posiflex"/>
    <n v="5"/>
    <n v="52000"/>
    <n v="260000"/>
  </r>
  <r>
    <s v="PB20INV3887"/>
    <d v="2021-02-22T00:00:00"/>
    <s v="mail confirmation"/>
    <d v="2021-02-22T00:00:00"/>
    <x v="2"/>
    <s v="Mumbai"/>
    <s v="Reliance Retail Limited"/>
    <s v="Paperfeedroller_pp7000"/>
    <s v="Mumbai"/>
    <s v="EndCustomer"/>
    <s v="Retail"/>
    <s v="posiflex spares"/>
    <n v="1"/>
    <n v="1100"/>
    <n v="1100"/>
  </r>
  <r>
    <s v="PB20INV3888"/>
    <d v="2021-02-22T00:00:00"/>
    <n v="3020007348"/>
    <d v="2020-12-11T00:00:00"/>
    <x v="12"/>
    <s v="Bangalore"/>
    <s v="Life Style International Pvt Ltd"/>
    <s v="1250g-2usb-i"/>
    <s v="Bangalore"/>
    <s v="EndCustomer"/>
    <s v="Retail"/>
    <s v="Metrologic"/>
    <n v="2"/>
    <n v="3800"/>
    <n v="7600"/>
  </r>
  <r>
    <s v="PB20INV3888"/>
    <d v="2021-02-22T00:00:00"/>
    <n v="3020007348"/>
    <d v="2020-12-11T00:00:00"/>
    <x v="18"/>
    <s v="Bangalore"/>
    <s v="Life Style International Pvt Ltd"/>
    <s v="Pp8800u-b"/>
    <s v="Bangalore"/>
    <s v="EndCustomer"/>
    <s v="Retail"/>
    <s v="Posiflex"/>
    <n v="1"/>
    <n v="9900"/>
    <n v="9900"/>
  </r>
  <r>
    <s v="PB20INV3889"/>
    <d v="2021-02-22T00:00:00"/>
    <s v="DSIIT20210003"/>
    <d v="2021-01-04T00:00:00"/>
    <x v="10"/>
    <s v="Chennai"/>
    <s v="Decathlon Sports India Private Ltd"/>
    <s v="Cashdrawer_lock"/>
    <s v="Chennai"/>
    <s v="EndCustomer"/>
    <s v="Retail"/>
    <s v="posiflex spares"/>
    <n v="1"/>
    <n v="525"/>
    <n v="525"/>
  </r>
  <r>
    <s v="PC20INV0016"/>
    <d v="2021-02-22T00:00:00"/>
    <s v="BRS/PO/20-21/35"/>
    <d v="2021-02-22T00:00:00"/>
    <x v="10"/>
    <s v="Chennai"/>
    <s v="Rmkv Silks Pvt Ltd_Blr"/>
    <s v="75*25_fp_1_3_dc"/>
    <s v="Chennai"/>
    <s v="EndCustomer"/>
    <s v="Retail"/>
    <s v="Conumbales"/>
    <n v="20"/>
    <n v="580"/>
    <n v="11600"/>
  </r>
  <r>
    <s v="PD20INV0152"/>
    <d v="2021-02-22T00:00:00"/>
    <s v="POP/000474-20/21"/>
    <s v="22.02.2021"/>
    <x v="0"/>
    <s v="Delhi"/>
    <s v="Rajkamal Barscan Systems ( P ) Limited"/>
    <s v="Freight charges"/>
    <s v="Delhi"/>
    <s v="NVAR"/>
    <s v="Wholesale"/>
    <s v="Others"/>
    <n v="1"/>
    <n v="200"/>
    <n v="200"/>
  </r>
  <r>
    <s v="PD20INV0152"/>
    <d v="2021-02-22T00:00:00"/>
    <s v="POP/000474-20/21"/>
    <s v="22.02.2021"/>
    <x v="14"/>
    <s v="Delhi"/>
    <s v="Rajkamal Barscan Systems ( P ) Limited"/>
    <s v="Mk7580-30b38-02-i"/>
    <s v="Delhi"/>
    <s v="NVAR"/>
    <s v="Wholesale"/>
    <s v="Metrologic"/>
    <n v="3"/>
    <n v="8300"/>
    <n v="24900"/>
  </r>
  <r>
    <s v="PD20INV0153"/>
    <d v="2021-02-22T00:00:00"/>
    <s v="Mail Confirmation"/>
    <d v="2021-02-22T00:00:00"/>
    <x v="2"/>
    <s v="Mumbai"/>
    <s v="Tata Starbucks Ltd"/>
    <s v="Service charges"/>
    <s v="Mumbai"/>
    <s v="EndCustomer"/>
    <s v="Retail"/>
    <s v="Others"/>
    <n v="1"/>
    <n v="200"/>
    <n v="200"/>
  </r>
  <r>
    <s v="PD20INV0153"/>
    <d v="2021-02-22T00:00:00"/>
    <s v="Mail Confirmation"/>
    <d v="2021-02-22T00:00:00"/>
    <x v="2"/>
    <s v="Mumbai"/>
    <s v="Tata Starbucks Ltd"/>
    <s v="Cashdrawer_ycable"/>
    <s v="Mumbai"/>
    <s v="EndCustomer"/>
    <s v="Retail"/>
    <s v="posiflex spares"/>
    <n v="1"/>
    <n v="750"/>
    <n v="750"/>
  </r>
  <r>
    <s v="PB20INV3890"/>
    <d v="2021-02-23T00:00:00"/>
    <s v="Ocs/20-21/160"/>
    <d v="2021-02-22T00:00:00"/>
    <x v="0"/>
    <s v="Kolkata"/>
    <s v="Odyssey Computer Services P Ltd"/>
    <s v="Warranty_charges"/>
    <s v="Kolkata"/>
    <s v="RBP"/>
    <s v="Wholesale"/>
    <s v="Others"/>
    <n v="6"/>
    <n v="600"/>
    <n v="3600"/>
  </r>
  <r>
    <s v="PB20INV3891"/>
    <d v="2021-02-23T00:00:00"/>
    <n v="3020007330"/>
    <d v="2020-12-11T00:00:00"/>
    <x v="12"/>
    <s v="Bangalore"/>
    <s v="Life Style International Pvt Ltd"/>
    <s v="1250g-2usb-i"/>
    <s v="Bangalore"/>
    <s v="EndCustomer"/>
    <s v="Retail"/>
    <s v="Metrologic"/>
    <n v="5"/>
    <n v="0"/>
    <n v="0"/>
  </r>
  <r>
    <s v="PB20INV3891"/>
    <d v="2021-02-23T00:00:00"/>
    <n v="3020007330"/>
    <d v="2020-12-11T00:00:00"/>
    <x v="17"/>
    <s v="Bangalore"/>
    <s v="Life Style International Pvt Ltd"/>
    <s v="Cr-410b"/>
    <s v="Bangalore"/>
    <s v="EndCustomer"/>
    <s v="Retail"/>
    <s v="Rugtek"/>
    <n v="4"/>
    <n v="0"/>
    <n v="0"/>
  </r>
  <r>
    <s v="PB20INV3891"/>
    <d v="2021-02-23T00:00:00"/>
    <n v="3020007330"/>
    <d v="2020-12-11T00:00:00"/>
    <x v="17"/>
    <s v="Bangalore"/>
    <s v="Life Style International Pvt Ltd"/>
    <s v="Cr-410b(1001)"/>
    <s v="Bangalore"/>
    <s v="EndCustomer"/>
    <s v="Retail"/>
    <s v="Rugtek"/>
    <n v="1"/>
    <n v="0"/>
    <n v="0"/>
  </r>
  <r>
    <s v="PB20INV3891"/>
    <d v="2021-02-23T00:00:00"/>
    <n v="3020007330"/>
    <d v="2020-12-11T00:00:00"/>
    <x v="18"/>
    <s v="Bangalore"/>
    <s v="Life Style International Pvt Ltd"/>
    <s v="Keyboard_tvs gold"/>
    <s v="Bangalore"/>
    <s v="EndCustomer"/>
    <s v="Retail"/>
    <s v="Posiflex"/>
    <n v="5"/>
    <n v="0"/>
    <n v="0"/>
  </r>
  <r>
    <s v="PB20INV3891"/>
    <d v="2021-02-23T00:00:00"/>
    <n v="3020007330"/>
    <d v="2020-12-11T00:00:00"/>
    <x v="18"/>
    <s v="Bangalore"/>
    <s v="Life Style International Pvt Ltd"/>
    <s v="Long pole_pd-350 series"/>
    <s v="Bangalore"/>
    <s v="EndCustomer"/>
    <s v="Retail"/>
    <s v="posiflex spares"/>
    <n v="5"/>
    <n v="0"/>
    <n v="0"/>
  </r>
  <r>
    <s v="PB20INV3891"/>
    <d v="2021-02-23T00:00:00"/>
    <n v="3020007330"/>
    <d v="2020-12-11T00:00:00"/>
    <x v="18"/>
    <s v="Bangalore"/>
    <s v="Life Style International Pvt Ltd"/>
    <s v="Mouse_logitech"/>
    <s v="Bangalore"/>
    <s v="EndCustomer"/>
    <s v="Retail"/>
    <s v="Posiflex"/>
    <n v="5"/>
    <n v="0"/>
    <n v="0"/>
  </r>
  <r>
    <s v="PB20INV3891"/>
    <d v="2021-02-23T00:00:00"/>
    <n v="3020007330"/>
    <d v="2020-12-11T00:00:00"/>
    <x v="18"/>
    <s v="Bangalore"/>
    <s v="Life Style International Pvt Ltd"/>
    <s v="Pd-350ue-b"/>
    <s v="Bangalore"/>
    <s v="EndCustomer"/>
    <s v="Retail"/>
    <s v="Posiflex"/>
    <n v="5"/>
    <n v="0"/>
    <n v="0"/>
  </r>
  <r>
    <s v="PB20INV3891"/>
    <d v="2021-02-23T00:00:00"/>
    <n v="3020007330"/>
    <d v="2020-12-11T00:00:00"/>
    <x v="18"/>
    <s v="Bangalore"/>
    <s v="Life Style International Pvt Ltd"/>
    <s v="Pp8800u-b"/>
    <s v="Bangalore"/>
    <s v="EndCustomer"/>
    <s v="Retail"/>
    <s v="Posiflex"/>
    <n v="5"/>
    <n v="0"/>
    <n v="0"/>
  </r>
  <r>
    <s v="PB20INV3891"/>
    <d v="2021-02-23T00:00:00"/>
    <n v="3020007330"/>
    <d v="2020-12-11T00:00:00"/>
    <x v="18"/>
    <s v="Bangalore"/>
    <s v="Life Style International Pvt Ltd"/>
    <s v="Win 10 iot (el)"/>
    <s v="Bangalore"/>
    <s v="EndCustomer"/>
    <s v="Retail"/>
    <s v="Posiflex"/>
    <n v="5"/>
    <n v="0"/>
    <n v="0"/>
  </r>
  <r>
    <s v="PB20INV3891"/>
    <d v="2021-02-23T00:00:00"/>
    <n v="3020007330"/>
    <d v="2020-12-11T00:00:00"/>
    <x v="18"/>
    <s v="Bangalore"/>
    <s v="Life Style International Pvt Ltd"/>
    <s v="Zeb-vs16hd led"/>
    <s v="Bangalore"/>
    <s v="EndCustomer"/>
    <s v="Retail"/>
    <s v="Posiflex"/>
    <n v="5"/>
    <n v="0"/>
    <n v="0"/>
  </r>
  <r>
    <s v="PB20INV3891"/>
    <d v="2021-02-23T00:00:00"/>
    <n v="3020007330"/>
    <d v="2020-12-11T00:00:00"/>
    <x v="18"/>
    <s v="Bangalore"/>
    <s v="Life Style International Pvt Ltd"/>
    <s v="Tx-5600"/>
    <s v="Bangalore"/>
    <s v="EndCustomer"/>
    <s v="Retail"/>
    <s v="Posiflex"/>
    <n v="5"/>
    <n v="52000"/>
    <n v="260000"/>
  </r>
  <r>
    <s v="PB20INV3892"/>
    <d v="2021-02-23T00:00:00"/>
    <n v="3020008010"/>
    <d v="2020-12-22T00:00:00"/>
    <x v="12"/>
    <s v="Bangalore"/>
    <s v="Life Style International Pvt Ltd"/>
    <s v="1250g-2usb-i"/>
    <s v="Bangalore"/>
    <s v="EndCustomer"/>
    <s v="Retail"/>
    <s v="Metrologic"/>
    <n v="5"/>
    <n v="0"/>
    <n v="0"/>
  </r>
  <r>
    <s v="PB20INV3892"/>
    <d v="2021-02-23T00:00:00"/>
    <n v="3020008010"/>
    <d v="2020-12-22T00:00:00"/>
    <x v="17"/>
    <s v="Bangalore"/>
    <s v="Life Style International Pvt Ltd"/>
    <s v="Cr-410b"/>
    <s v="Bangalore"/>
    <s v="EndCustomer"/>
    <s v="Retail"/>
    <s v="Rugtek"/>
    <n v="4"/>
    <n v="0"/>
    <n v="0"/>
  </r>
  <r>
    <s v="PB20INV3892"/>
    <d v="2021-02-23T00:00:00"/>
    <n v="3020008010"/>
    <d v="2020-12-22T00:00:00"/>
    <x v="17"/>
    <s v="Bangalore"/>
    <s v="Life Style International Pvt Ltd"/>
    <s v="Cr-410b(1001)"/>
    <s v="Bangalore"/>
    <s v="EndCustomer"/>
    <s v="Retail"/>
    <s v="Rugtek"/>
    <n v="1"/>
    <n v="0"/>
    <n v="0"/>
  </r>
  <r>
    <s v="PB20INV3892"/>
    <d v="2021-02-23T00:00:00"/>
    <n v="3020008010"/>
    <d v="2020-12-22T00:00:00"/>
    <x v="18"/>
    <s v="Bangalore"/>
    <s v="Life Style International Pvt Ltd"/>
    <s v="Keyboard_tvs gold"/>
    <s v="Bangalore"/>
    <s v="EndCustomer"/>
    <s v="Retail"/>
    <s v="Posiflex"/>
    <n v="5"/>
    <n v="0"/>
    <n v="0"/>
  </r>
  <r>
    <s v="PB20INV3892"/>
    <d v="2021-02-23T00:00:00"/>
    <n v="3020008010"/>
    <d v="2020-12-22T00:00:00"/>
    <x v="18"/>
    <s v="Bangalore"/>
    <s v="Life Style International Pvt Ltd"/>
    <s v="Long pole_pd-350 series"/>
    <s v="Bangalore"/>
    <s v="EndCustomer"/>
    <s v="Retail"/>
    <s v="posiflex spares"/>
    <n v="5"/>
    <n v="0"/>
    <n v="0"/>
  </r>
  <r>
    <s v="PB20INV3892"/>
    <d v="2021-02-23T00:00:00"/>
    <n v="3020008010"/>
    <d v="2020-12-22T00:00:00"/>
    <x v="18"/>
    <s v="Bangalore"/>
    <s v="Life Style International Pvt Ltd"/>
    <s v="Mouse_logitech"/>
    <s v="Bangalore"/>
    <s v="EndCustomer"/>
    <s v="Retail"/>
    <s v="Posiflex"/>
    <n v="5"/>
    <n v="0"/>
    <n v="0"/>
  </r>
  <r>
    <s v="PB20INV3892"/>
    <d v="2021-02-23T00:00:00"/>
    <n v="3020008010"/>
    <d v="2020-12-22T00:00:00"/>
    <x v="18"/>
    <s v="Bangalore"/>
    <s v="Life Style International Pvt Ltd"/>
    <s v="Pd-350ue-b"/>
    <s v="Bangalore"/>
    <s v="EndCustomer"/>
    <s v="Retail"/>
    <s v="Posiflex"/>
    <n v="5"/>
    <n v="0"/>
    <n v="0"/>
  </r>
  <r>
    <s v="PB20INV3892"/>
    <d v="2021-02-23T00:00:00"/>
    <n v="3020008010"/>
    <d v="2020-12-22T00:00:00"/>
    <x v="18"/>
    <s v="Bangalore"/>
    <s v="Life Style International Pvt Ltd"/>
    <s v="Pp8800u-b"/>
    <s v="Bangalore"/>
    <s v="EndCustomer"/>
    <s v="Retail"/>
    <s v="Posiflex"/>
    <n v="5"/>
    <n v="0"/>
    <n v="0"/>
  </r>
  <r>
    <s v="PB20INV3892"/>
    <d v="2021-02-23T00:00:00"/>
    <n v="3020008010"/>
    <d v="2020-12-22T00:00:00"/>
    <x v="18"/>
    <s v="Bangalore"/>
    <s v="Life Style International Pvt Ltd"/>
    <s v="Win 10 iot (el)"/>
    <s v="Bangalore"/>
    <s v="EndCustomer"/>
    <s v="Retail"/>
    <s v="Posiflex"/>
    <n v="5"/>
    <n v="0"/>
    <n v="0"/>
  </r>
  <r>
    <s v="PB20INV3892"/>
    <d v="2021-02-23T00:00:00"/>
    <n v="3020008010"/>
    <d v="2020-12-22T00:00:00"/>
    <x v="18"/>
    <s v="Bangalore"/>
    <s v="Life Style International Pvt Ltd"/>
    <s v="Zeb-vs16hd led"/>
    <s v="Bangalore"/>
    <s v="EndCustomer"/>
    <s v="Retail"/>
    <s v="Posiflex"/>
    <n v="5"/>
    <n v="0"/>
    <n v="0"/>
  </r>
  <r>
    <s v="PB20INV3892"/>
    <d v="2021-02-23T00:00:00"/>
    <n v="3020008010"/>
    <d v="2020-12-22T00:00:00"/>
    <x v="18"/>
    <s v="Bangalore"/>
    <s v="Life Style International Pvt Ltd"/>
    <s v="Tx-5600"/>
    <s v="Bangalore"/>
    <s v="EndCustomer"/>
    <s v="Retail"/>
    <s v="Posiflex"/>
    <n v="5"/>
    <n v="52000"/>
    <n v="260000"/>
  </r>
  <r>
    <s v="PB20INV3893"/>
    <d v="2021-02-23T00:00:00"/>
    <n v="3020007988"/>
    <d v="2020-12-22T00:00:00"/>
    <x v="12"/>
    <s v="Bangalore"/>
    <s v="Life Style International Pvt Ltd"/>
    <s v="1250g-2usb-i"/>
    <s v="Bangalore"/>
    <s v="EndCustomer"/>
    <s v="Retail"/>
    <s v="Metrologic"/>
    <n v="2"/>
    <n v="3800"/>
    <n v="7600"/>
  </r>
  <r>
    <s v="PB20INV3893"/>
    <d v="2021-02-23T00:00:00"/>
    <n v="3020007988"/>
    <d v="2020-12-22T00:00:00"/>
    <x v="18"/>
    <s v="Bangalore"/>
    <s v="Life Style International Pvt Ltd"/>
    <s v="Pp8800u-b"/>
    <s v="Bangalore"/>
    <s v="EndCustomer"/>
    <s v="Retail"/>
    <s v="Posiflex"/>
    <n v="1"/>
    <n v="9900"/>
    <n v="9900"/>
  </r>
  <r>
    <s v="PB20INV3894"/>
    <d v="2021-02-23T00:00:00"/>
    <n v="3020010510"/>
    <d v="2021-02-08T00:00:00"/>
    <x v="12"/>
    <s v="Bangalore"/>
    <s v="Life Style International Pvt Ltd"/>
    <s v="1250g-2usb-i"/>
    <s v="Bangalore"/>
    <s v="EndCustomer"/>
    <s v="Retail"/>
    <s v="Metrologic"/>
    <n v="2"/>
    <n v="3800"/>
    <n v="7600"/>
  </r>
  <r>
    <s v="PB20INV3894"/>
    <d v="2021-02-23T00:00:00"/>
    <n v="3020010510"/>
    <d v="2021-02-08T00:00:00"/>
    <x v="18"/>
    <s v="Bangalore"/>
    <s v="Life Style International Pvt Ltd"/>
    <s v="Pp8800u-b"/>
    <s v="Bangalore"/>
    <s v="EndCustomer"/>
    <s v="Retail"/>
    <s v="Posiflex"/>
    <n v="1"/>
    <n v="9900"/>
    <n v="9900"/>
  </r>
  <r>
    <s v="PB20INV3895"/>
    <d v="2021-02-23T00:00:00"/>
    <n v="3020010509"/>
    <d v="2021-02-08T00:00:00"/>
    <x v="12"/>
    <s v="Bangalore"/>
    <s v="Life Style International Pvt Ltd"/>
    <s v="1250g-2usb-i"/>
    <s v="Bangalore"/>
    <s v="EndCustomer"/>
    <s v="Retail"/>
    <s v="Metrologic"/>
    <n v="5"/>
    <n v="0"/>
    <n v="0"/>
  </r>
  <r>
    <s v="PB20INV3895"/>
    <d v="2021-02-23T00:00:00"/>
    <n v="3020010509"/>
    <d v="2021-02-08T00:00:00"/>
    <x v="17"/>
    <s v="Bangalore"/>
    <s v="Life Style International Pvt Ltd"/>
    <s v="Cr-410b"/>
    <s v="Bangalore"/>
    <s v="EndCustomer"/>
    <s v="Retail"/>
    <s v="Rugtek"/>
    <n v="4"/>
    <n v="0"/>
    <n v="0"/>
  </r>
  <r>
    <s v="PB20INV3895"/>
    <d v="2021-02-23T00:00:00"/>
    <n v="3020010509"/>
    <d v="2021-02-08T00:00:00"/>
    <x v="17"/>
    <s v="Bangalore"/>
    <s v="Life Style International Pvt Ltd"/>
    <s v="Cr-410b(1001)"/>
    <s v="Bangalore"/>
    <s v="EndCustomer"/>
    <s v="Retail"/>
    <s v="Rugtek"/>
    <n v="1"/>
    <n v="0"/>
    <n v="0"/>
  </r>
  <r>
    <s v="PB20INV3895"/>
    <d v="2021-02-23T00:00:00"/>
    <n v="3020010509"/>
    <d v="2021-02-08T00:00:00"/>
    <x v="18"/>
    <s v="Bangalore"/>
    <s v="Life Style International Pvt Ltd"/>
    <s v="Keyboard_tvs gold"/>
    <s v="Bangalore"/>
    <s v="EndCustomer"/>
    <s v="Retail"/>
    <s v="Posiflex"/>
    <n v="5"/>
    <n v="0"/>
    <n v="0"/>
  </r>
  <r>
    <s v="PB20INV3895"/>
    <d v="2021-02-23T00:00:00"/>
    <n v="3020010509"/>
    <d v="2021-02-08T00:00:00"/>
    <x v="18"/>
    <s v="Bangalore"/>
    <s v="Life Style International Pvt Ltd"/>
    <s v="Long pole_pd-350 series"/>
    <s v="Bangalore"/>
    <s v="EndCustomer"/>
    <s v="Retail"/>
    <s v="posiflex spares"/>
    <n v="5"/>
    <n v="0"/>
    <n v="0"/>
  </r>
  <r>
    <s v="PB20INV3895"/>
    <d v="2021-02-23T00:00:00"/>
    <n v="3020010509"/>
    <d v="2021-02-08T00:00:00"/>
    <x v="18"/>
    <s v="Bangalore"/>
    <s v="Life Style International Pvt Ltd"/>
    <s v="Mouse_logitech"/>
    <s v="Bangalore"/>
    <s v="EndCustomer"/>
    <s v="Retail"/>
    <s v="Posiflex"/>
    <n v="5"/>
    <n v="0"/>
    <n v="0"/>
  </r>
  <r>
    <s v="PB20INV3895"/>
    <d v="2021-02-23T00:00:00"/>
    <n v="3020010509"/>
    <d v="2021-02-08T00:00:00"/>
    <x v="18"/>
    <s v="Bangalore"/>
    <s v="Life Style International Pvt Ltd"/>
    <s v="Pd-350ue-b"/>
    <s v="Bangalore"/>
    <s v="EndCustomer"/>
    <s v="Retail"/>
    <s v="Posiflex"/>
    <n v="5"/>
    <n v="0"/>
    <n v="0"/>
  </r>
  <r>
    <s v="PB20INV3895"/>
    <d v="2021-02-23T00:00:00"/>
    <n v="3020010509"/>
    <d v="2021-02-08T00:00:00"/>
    <x v="18"/>
    <s v="Bangalore"/>
    <s v="Life Style International Pvt Ltd"/>
    <s v="Pp8800u-b"/>
    <s v="Bangalore"/>
    <s v="EndCustomer"/>
    <s v="Retail"/>
    <s v="Posiflex"/>
    <n v="5"/>
    <n v="0"/>
    <n v="0"/>
  </r>
  <r>
    <s v="PB20INV3895"/>
    <d v="2021-02-23T00:00:00"/>
    <n v="3020010509"/>
    <d v="2021-02-08T00:00:00"/>
    <x v="18"/>
    <s v="Bangalore"/>
    <s v="Life Style International Pvt Ltd"/>
    <s v="Win 10 iot (el)"/>
    <s v="Bangalore"/>
    <s v="EndCustomer"/>
    <s v="Retail"/>
    <s v="Posiflex"/>
    <n v="5"/>
    <n v="0"/>
    <n v="0"/>
  </r>
  <r>
    <s v="PB20INV3895"/>
    <d v="2021-02-23T00:00:00"/>
    <n v="3020010509"/>
    <d v="2021-02-08T00:00:00"/>
    <x v="18"/>
    <s v="Bangalore"/>
    <s v="Life Style International Pvt Ltd"/>
    <s v="Zeb-vs16hd led"/>
    <s v="Bangalore"/>
    <s v="EndCustomer"/>
    <s v="Retail"/>
    <s v="Posiflex"/>
    <n v="5"/>
    <n v="0"/>
    <n v="0"/>
  </r>
  <r>
    <s v="PB20INV3895"/>
    <d v="2021-02-23T00:00:00"/>
    <n v="3020010509"/>
    <d v="2021-02-08T00:00:00"/>
    <x v="18"/>
    <s v="Bangalore"/>
    <s v="Life Style International Pvt Ltd"/>
    <s v="Tx-5600"/>
    <s v="Bangalore"/>
    <s v="EndCustomer"/>
    <s v="Retail"/>
    <s v="Posiflex"/>
    <n v="5"/>
    <n v="52000"/>
    <n v="260000"/>
  </r>
  <r>
    <s v="PB20INV3896"/>
    <d v="2021-02-23T00:00:00"/>
    <s v="PO/000278/0221"/>
    <d v="2021-02-11T00:00:00"/>
    <x v="2"/>
    <s v="Mumbai"/>
    <s v="Hardcastle Restaurants Pvt. Ltd"/>
    <s v="Cr-410b"/>
    <s v="Mumbai"/>
    <s v="EndCustomer"/>
    <s v="Retail"/>
    <s v="Rugtek"/>
    <n v="1"/>
    <n v="4250"/>
    <n v="4250"/>
  </r>
  <r>
    <s v="PB20INV3897"/>
    <d v="2021-02-23T00:00:00"/>
    <s v="PO/000291/0221"/>
    <d v="2021-02-12T00:00:00"/>
    <x v="2"/>
    <s v="Mumbai"/>
    <s v="Hardcastle Restaurants Pvt. Ltd"/>
    <s v="Cr-410b"/>
    <s v="Mumbai"/>
    <s v="EndCustomer"/>
    <s v="Retail"/>
    <s v="Rugtek"/>
    <n v="1"/>
    <n v="4250"/>
    <n v="4250"/>
  </r>
  <r>
    <s v="PB20INV3898"/>
    <d v="2021-02-23T00:00:00"/>
    <s v="PO/000441/0221"/>
    <d v="2021-02-22T00:00:00"/>
    <x v="2"/>
    <s v="Mumbai"/>
    <s v="Hardcastle Restaurants Pvt. Ltd"/>
    <s v="Control board_bb-3000"/>
    <s v="Mumbai"/>
    <s v="EndCustomer"/>
    <s v="Retail"/>
    <s v="posiflex spares"/>
    <n v="1"/>
    <n v="2250"/>
    <n v="2250"/>
  </r>
  <r>
    <s v="PB20INV3899"/>
    <d v="2021-02-23T00:00:00"/>
    <n v="3020007986"/>
    <d v="2020-12-22T00:00:00"/>
    <x v="12"/>
    <s v="Bangalore"/>
    <s v="Life Style International Pvt Ltd"/>
    <s v="1250g-2usb-i"/>
    <s v="Bangalore"/>
    <s v="EndCustomer"/>
    <s v="Retail"/>
    <s v="Metrologic"/>
    <n v="5"/>
    <n v="0"/>
    <n v="0"/>
  </r>
  <r>
    <s v="PB20INV3899"/>
    <d v="2021-02-23T00:00:00"/>
    <n v="3020007986"/>
    <d v="2020-12-22T00:00:00"/>
    <x v="17"/>
    <s v="Bangalore"/>
    <s v="Life Style International Pvt Ltd"/>
    <s v="Cr-410b"/>
    <s v="Bangalore"/>
    <s v="EndCustomer"/>
    <s v="Retail"/>
    <s v="Rugtek"/>
    <n v="4"/>
    <n v="0"/>
    <n v="0"/>
  </r>
  <r>
    <s v="PB20INV3899"/>
    <d v="2021-02-23T00:00:00"/>
    <n v="3020007986"/>
    <d v="2020-12-22T00:00:00"/>
    <x v="17"/>
    <s v="Bangalore"/>
    <s v="Life Style International Pvt Ltd"/>
    <s v="Cr-410b(1001)"/>
    <s v="Bangalore"/>
    <s v="EndCustomer"/>
    <s v="Retail"/>
    <s v="Rugtek"/>
    <n v="1"/>
    <n v="0"/>
    <n v="0"/>
  </r>
  <r>
    <s v="PB20INV3899"/>
    <d v="2021-02-23T00:00:00"/>
    <n v="3020007986"/>
    <d v="2020-12-22T00:00:00"/>
    <x v="18"/>
    <s v="Bangalore"/>
    <s v="Life Style International Pvt Ltd"/>
    <s v="Keyboard_tvs gold"/>
    <s v="Bangalore"/>
    <s v="EndCustomer"/>
    <s v="Retail"/>
    <s v="Posiflex"/>
    <n v="5"/>
    <n v="0"/>
    <n v="0"/>
  </r>
  <r>
    <s v="PB20INV3899"/>
    <d v="2021-02-23T00:00:00"/>
    <n v="3020007986"/>
    <d v="2020-12-22T00:00:00"/>
    <x v="18"/>
    <s v="Bangalore"/>
    <s v="Life Style International Pvt Ltd"/>
    <s v="Long pole_pd-350 series"/>
    <s v="Bangalore"/>
    <s v="EndCustomer"/>
    <s v="Retail"/>
    <s v="posiflex spares"/>
    <n v="5"/>
    <n v="0"/>
    <n v="0"/>
  </r>
  <r>
    <s v="PB20INV3899"/>
    <d v="2021-02-23T00:00:00"/>
    <n v="3020007986"/>
    <d v="2020-12-22T00:00:00"/>
    <x v="18"/>
    <s v="Bangalore"/>
    <s v="Life Style International Pvt Ltd"/>
    <s v="Mouse_logitech"/>
    <s v="Bangalore"/>
    <s v="EndCustomer"/>
    <s v="Retail"/>
    <s v="Posiflex"/>
    <n v="5"/>
    <n v="0"/>
    <n v="0"/>
  </r>
  <r>
    <s v="PB20INV3899"/>
    <d v="2021-02-23T00:00:00"/>
    <n v="3020007986"/>
    <d v="2020-12-22T00:00:00"/>
    <x v="18"/>
    <s v="Bangalore"/>
    <s v="Life Style International Pvt Ltd"/>
    <s v="Pd-350ue-b"/>
    <s v="Bangalore"/>
    <s v="EndCustomer"/>
    <s v="Retail"/>
    <s v="Posiflex"/>
    <n v="5"/>
    <n v="0"/>
    <n v="0"/>
  </r>
  <r>
    <s v="PB20INV3899"/>
    <d v="2021-02-23T00:00:00"/>
    <n v="3020007986"/>
    <d v="2020-12-22T00:00:00"/>
    <x v="18"/>
    <s v="Bangalore"/>
    <s v="Life Style International Pvt Ltd"/>
    <s v="Pp8800u-b"/>
    <s v="Bangalore"/>
    <s v="EndCustomer"/>
    <s v="Retail"/>
    <s v="Posiflex"/>
    <n v="5"/>
    <n v="0"/>
    <n v="0"/>
  </r>
  <r>
    <s v="PB20INV3899"/>
    <d v="2021-02-23T00:00:00"/>
    <n v="3020007986"/>
    <d v="2020-12-22T00:00:00"/>
    <x v="18"/>
    <s v="Bangalore"/>
    <s v="Life Style International Pvt Ltd"/>
    <s v="Win 10 iot (el)"/>
    <s v="Bangalore"/>
    <s v="EndCustomer"/>
    <s v="Retail"/>
    <s v="Posiflex"/>
    <n v="5"/>
    <n v="0"/>
    <n v="0"/>
  </r>
  <r>
    <s v="PB20INV3899"/>
    <d v="2021-02-23T00:00:00"/>
    <n v="3020007986"/>
    <d v="2020-12-22T00:00:00"/>
    <x v="18"/>
    <s v="Bangalore"/>
    <s v="Life Style International Pvt Ltd"/>
    <s v="Zeb-vs16hd led"/>
    <s v="Bangalore"/>
    <s v="EndCustomer"/>
    <s v="Retail"/>
    <s v="Posiflex"/>
    <n v="5"/>
    <n v="0"/>
    <n v="0"/>
  </r>
  <r>
    <s v="PB20INV3899"/>
    <d v="2021-02-23T00:00:00"/>
    <n v="3020007986"/>
    <d v="2020-12-22T00:00:00"/>
    <x v="18"/>
    <s v="Bangalore"/>
    <s v="Life Style International Pvt Ltd"/>
    <s v="Tx-5600"/>
    <s v="Bangalore"/>
    <s v="EndCustomer"/>
    <s v="Retail"/>
    <s v="Posiflex"/>
    <n v="5"/>
    <n v="52000"/>
    <n v="260000"/>
  </r>
  <r>
    <s v="PB20INV3900"/>
    <d v="2021-02-23T00:00:00"/>
    <s v="PO/000441/0221"/>
    <d v="2021-02-22T00:00:00"/>
    <x v="2"/>
    <s v="Mumbai"/>
    <s v="Hardcastle Restaurants Pvt. Ltd"/>
    <s v="Motherboard_xt-4015h_i3-3220_3.3g"/>
    <s v="Mumbai"/>
    <s v="EndCustomer"/>
    <s v="Retail"/>
    <s v="posiflex spares"/>
    <n v="1"/>
    <n v="24500"/>
    <n v="24500"/>
  </r>
  <r>
    <s v="PB20INV3901"/>
    <d v="2021-02-23T00:00:00"/>
    <s v="PO/000441/0221"/>
    <d v="2021-02-22T00:00:00"/>
    <x v="2"/>
    <s v="Mumbai"/>
    <s v="Hardcastle Restaurants Pvt. Ltd"/>
    <s v="Controller board lm-3010"/>
    <s v="Mumbai"/>
    <s v="EndCustomer"/>
    <s v="Retail"/>
    <s v="posiflex spares"/>
    <n v="1"/>
    <n v="2730"/>
    <n v="2730"/>
  </r>
  <r>
    <s v="PB20INV3901"/>
    <d v="2021-02-23T00:00:00"/>
    <s v="PO/000441/0221"/>
    <d v="2021-02-22T00:00:00"/>
    <x v="2"/>
    <s v="Mumbai"/>
    <s v="Hardcastle Restaurants Pvt. Ltd"/>
    <s v="Lcd panel_lm-3010f"/>
    <s v="Mumbai"/>
    <s v="EndCustomer"/>
    <s v="Retail"/>
    <s v="posiflex spares"/>
    <n v="1"/>
    <n v="8437"/>
    <n v="8437"/>
  </r>
  <r>
    <s v="PB20INV3902"/>
    <d v="2021-02-23T00:00:00"/>
    <n v="3020008681"/>
    <d v="2020-12-30T00:00:00"/>
    <x v="12"/>
    <s v="Bangalore"/>
    <s v="Life Style International Pvt Ltd"/>
    <s v="1250g-2usb-i"/>
    <s v="Bangalore"/>
    <s v="EndCustomer"/>
    <s v="Retail"/>
    <s v="Metrologic"/>
    <n v="1"/>
    <n v="0"/>
    <n v="0"/>
  </r>
  <r>
    <s v="PB20INV3902"/>
    <d v="2021-02-23T00:00:00"/>
    <n v="3020008681"/>
    <d v="2020-12-30T00:00:00"/>
    <x v="17"/>
    <s v="Bangalore"/>
    <s v="Life Style International Pvt Ltd"/>
    <s v="Cr-410b"/>
    <s v="Bangalore"/>
    <s v="EndCustomer"/>
    <s v="Retail"/>
    <s v="Rugtek"/>
    <n v="1"/>
    <n v="0"/>
    <n v="0"/>
  </r>
  <r>
    <s v="PB20INV3902"/>
    <d v="2021-02-23T00:00:00"/>
    <n v="3020008681"/>
    <d v="2020-12-30T00:00:00"/>
    <x v="18"/>
    <s v="Bangalore"/>
    <s v="Life Style International Pvt Ltd"/>
    <s v="Keyboard_tvs gold"/>
    <s v="Bangalore"/>
    <s v="EndCustomer"/>
    <s v="Retail"/>
    <s v="Posiflex"/>
    <n v="1"/>
    <n v="0"/>
    <n v="0"/>
  </r>
  <r>
    <s v="PB20INV3902"/>
    <d v="2021-02-23T00:00:00"/>
    <n v="3020008681"/>
    <d v="2020-12-30T00:00:00"/>
    <x v="18"/>
    <s v="Bangalore"/>
    <s v="Life Style International Pvt Ltd"/>
    <s v="Long pole_pd-350 series"/>
    <s v="Bangalore"/>
    <s v="EndCustomer"/>
    <s v="Retail"/>
    <s v="posiflex spares"/>
    <n v="1"/>
    <n v="0"/>
    <n v="0"/>
  </r>
  <r>
    <s v="PB20INV3902"/>
    <d v="2021-02-23T00:00:00"/>
    <n v="3020008681"/>
    <d v="2020-12-30T00:00:00"/>
    <x v="18"/>
    <s v="Bangalore"/>
    <s v="Life Style International Pvt Ltd"/>
    <s v="Mouse_logitech"/>
    <s v="Bangalore"/>
    <s v="EndCustomer"/>
    <s v="Retail"/>
    <s v="Posiflex"/>
    <n v="1"/>
    <n v="0"/>
    <n v="0"/>
  </r>
  <r>
    <s v="PB20INV3902"/>
    <d v="2021-02-23T00:00:00"/>
    <n v="3020008681"/>
    <d v="2020-12-30T00:00:00"/>
    <x v="18"/>
    <s v="Bangalore"/>
    <s v="Life Style International Pvt Ltd"/>
    <s v="Pd-350ue-b"/>
    <s v="Bangalore"/>
    <s v="EndCustomer"/>
    <s v="Retail"/>
    <s v="Posiflex"/>
    <n v="1"/>
    <n v="0"/>
    <n v="0"/>
  </r>
  <r>
    <s v="PB20INV3902"/>
    <d v="2021-02-23T00:00:00"/>
    <n v="3020008681"/>
    <d v="2020-12-30T00:00:00"/>
    <x v="18"/>
    <s v="Bangalore"/>
    <s v="Life Style International Pvt Ltd"/>
    <s v="Pp8800u-b"/>
    <s v="Bangalore"/>
    <s v="EndCustomer"/>
    <s v="Retail"/>
    <s v="Posiflex"/>
    <n v="1"/>
    <n v="0"/>
    <n v="0"/>
  </r>
  <r>
    <s v="PB20INV3902"/>
    <d v="2021-02-23T00:00:00"/>
    <n v="3020008681"/>
    <d v="2020-12-30T00:00:00"/>
    <x v="18"/>
    <s v="Bangalore"/>
    <s v="Life Style International Pvt Ltd"/>
    <s v="Win 10 iot (el)"/>
    <s v="Bangalore"/>
    <s v="EndCustomer"/>
    <s v="Retail"/>
    <s v="Posiflex"/>
    <n v="1"/>
    <n v="0"/>
    <n v="0"/>
  </r>
  <r>
    <s v="PB20INV3902"/>
    <d v="2021-02-23T00:00:00"/>
    <n v="3020008681"/>
    <d v="2020-12-30T00:00:00"/>
    <x v="18"/>
    <s v="Bangalore"/>
    <s v="Life Style International Pvt Ltd"/>
    <s v="Zeb-vs16hd led"/>
    <s v="Bangalore"/>
    <s v="EndCustomer"/>
    <s v="Retail"/>
    <s v="Posiflex"/>
    <n v="1"/>
    <n v="0"/>
    <n v="0"/>
  </r>
  <r>
    <s v="PB20INV3902"/>
    <d v="2021-02-23T00:00:00"/>
    <n v="3020008681"/>
    <d v="2020-12-30T00:00:00"/>
    <x v="18"/>
    <s v="Bangalore"/>
    <s v="Life Style International Pvt Ltd"/>
    <s v="Tx-5600"/>
    <s v="Bangalore"/>
    <s v="EndCustomer"/>
    <s v="Retail"/>
    <s v="Posiflex"/>
    <n v="1"/>
    <n v="52000"/>
    <n v="52000"/>
  </r>
  <r>
    <s v="PB20INV3903"/>
    <d v="2021-02-23T00:00:00"/>
    <n v="3020008681"/>
    <d v="2020-12-30T00:00:00"/>
    <x v="12"/>
    <s v="Bangalore"/>
    <s v="Life Style International Pvt Ltd"/>
    <s v="1250g-2usb-i"/>
    <s v="Bangalore"/>
    <s v="EndCustomer"/>
    <s v="Retail"/>
    <s v="Metrologic"/>
    <n v="1"/>
    <n v="0"/>
    <n v="0"/>
  </r>
  <r>
    <s v="PB20INV3903"/>
    <d v="2021-02-23T00:00:00"/>
    <n v="3020008681"/>
    <d v="2020-12-30T00:00:00"/>
    <x v="17"/>
    <s v="Bangalore"/>
    <s v="Life Style International Pvt Ltd"/>
    <s v="Cr-410b"/>
    <s v="Bangalore"/>
    <s v="EndCustomer"/>
    <s v="Retail"/>
    <s v="Rugtek"/>
    <n v="1"/>
    <n v="0"/>
    <n v="0"/>
  </r>
  <r>
    <s v="PB20INV3903"/>
    <d v="2021-02-23T00:00:00"/>
    <n v="3020008681"/>
    <d v="2020-12-30T00:00:00"/>
    <x v="18"/>
    <s v="Bangalore"/>
    <s v="Life Style International Pvt Ltd"/>
    <s v="Keyboard_tvs gold"/>
    <s v="Bangalore"/>
    <s v="EndCustomer"/>
    <s v="Retail"/>
    <s v="Posiflex"/>
    <n v="1"/>
    <n v="0"/>
    <n v="0"/>
  </r>
  <r>
    <s v="PB20INV3903"/>
    <d v="2021-02-23T00:00:00"/>
    <n v="3020008681"/>
    <d v="2020-12-30T00:00:00"/>
    <x v="18"/>
    <s v="Bangalore"/>
    <s v="Life Style International Pvt Ltd"/>
    <s v="Long pole_pd-350 series"/>
    <s v="Bangalore"/>
    <s v="EndCustomer"/>
    <s v="Retail"/>
    <s v="posiflex spares"/>
    <n v="1"/>
    <n v="0"/>
    <n v="0"/>
  </r>
  <r>
    <s v="PB20INV3903"/>
    <d v="2021-02-23T00:00:00"/>
    <n v="3020008681"/>
    <d v="2020-12-30T00:00:00"/>
    <x v="18"/>
    <s v="Bangalore"/>
    <s v="Life Style International Pvt Ltd"/>
    <s v="Mouse_logitech"/>
    <s v="Bangalore"/>
    <s v="EndCustomer"/>
    <s v="Retail"/>
    <s v="Posiflex"/>
    <n v="1"/>
    <n v="0"/>
    <n v="0"/>
  </r>
  <r>
    <s v="PB20INV3903"/>
    <d v="2021-02-23T00:00:00"/>
    <n v="3020008681"/>
    <d v="2020-12-30T00:00:00"/>
    <x v="18"/>
    <s v="Bangalore"/>
    <s v="Life Style International Pvt Ltd"/>
    <s v="Pd-350ue-b"/>
    <s v="Bangalore"/>
    <s v="EndCustomer"/>
    <s v="Retail"/>
    <s v="Posiflex"/>
    <n v="1"/>
    <n v="0"/>
    <n v="0"/>
  </r>
  <r>
    <s v="PB20INV3903"/>
    <d v="2021-02-23T00:00:00"/>
    <n v="3020008681"/>
    <d v="2020-12-30T00:00:00"/>
    <x v="18"/>
    <s v="Bangalore"/>
    <s v="Life Style International Pvt Ltd"/>
    <s v="Pp8800u-b"/>
    <s v="Bangalore"/>
    <s v="EndCustomer"/>
    <s v="Retail"/>
    <s v="Posiflex"/>
    <n v="1"/>
    <n v="0"/>
    <n v="0"/>
  </r>
  <r>
    <s v="PB20INV3903"/>
    <d v="2021-02-23T00:00:00"/>
    <n v="3020008681"/>
    <d v="2020-12-30T00:00:00"/>
    <x v="18"/>
    <s v="Bangalore"/>
    <s v="Life Style International Pvt Ltd"/>
    <s v="Win 10 iot (el)"/>
    <s v="Bangalore"/>
    <s v="EndCustomer"/>
    <s v="Retail"/>
    <s v="Posiflex"/>
    <n v="1"/>
    <n v="0"/>
    <n v="0"/>
  </r>
  <r>
    <s v="PB20INV3903"/>
    <d v="2021-02-23T00:00:00"/>
    <n v="3020008681"/>
    <d v="2020-12-30T00:00:00"/>
    <x v="18"/>
    <s v="Bangalore"/>
    <s v="Life Style International Pvt Ltd"/>
    <s v="Zeb-vs16hd led"/>
    <s v="Bangalore"/>
    <s v="EndCustomer"/>
    <s v="Retail"/>
    <s v="Posiflex"/>
    <n v="1"/>
    <n v="0"/>
    <n v="0"/>
  </r>
  <r>
    <s v="PB20INV3903"/>
    <d v="2021-02-23T00:00:00"/>
    <n v="3020008681"/>
    <d v="2020-12-30T00:00:00"/>
    <x v="18"/>
    <s v="Bangalore"/>
    <s v="Life Style International Pvt Ltd"/>
    <s v="Tx-5600"/>
    <s v="Bangalore"/>
    <s v="EndCustomer"/>
    <s v="Retail"/>
    <s v="Posiflex"/>
    <n v="1"/>
    <n v="52000"/>
    <n v="52000"/>
  </r>
  <r>
    <s v="PB20INV3904"/>
    <d v="2021-02-23T00:00:00"/>
    <s v="PO/000441/0221"/>
    <d v="2021-02-22T00:00:00"/>
    <x v="2"/>
    <s v="Mumbai"/>
    <s v="Hardcastle Restaurants Pvt. Ltd"/>
    <s v="Powersupply_60w"/>
    <s v="Mumbai"/>
    <s v="EndCustomer"/>
    <s v="Retail"/>
    <s v="posiflex spares"/>
    <n v="1"/>
    <n v="2140"/>
    <n v="2140"/>
  </r>
  <r>
    <s v="PB20INV3905"/>
    <d v="2021-02-23T00:00:00"/>
    <n v="3020008681"/>
    <d v="2020-12-30T00:00:00"/>
    <x v="12"/>
    <s v="Bangalore"/>
    <s v="Life Style International Pvt Ltd"/>
    <s v="1250g-2usb-i"/>
    <s v="Bangalore"/>
    <s v="EndCustomer"/>
    <s v="Retail"/>
    <s v="Metrologic"/>
    <n v="2"/>
    <n v="0"/>
    <n v="0"/>
  </r>
  <r>
    <s v="PB20INV3905"/>
    <d v="2021-02-23T00:00:00"/>
    <n v="3020008681"/>
    <d v="2020-12-30T00:00:00"/>
    <x v="17"/>
    <s v="Bangalore"/>
    <s v="Life Style International Pvt Ltd"/>
    <s v="Cr-410b"/>
    <s v="Bangalore"/>
    <s v="EndCustomer"/>
    <s v="Retail"/>
    <s v="Rugtek"/>
    <n v="2"/>
    <n v="0"/>
    <n v="0"/>
  </r>
  <r>
    <s v="PB20INV3905"/>
    <d v="2021-02-23T00:00:00"/>
    <n v="3020008681"/>
    <d v="2020-12-30T00:00:00"/>
    <x v="18"/>
    <s v="Bangalore"/>
    <s v="Life Style International Pvt Ltd"/>
    <s v="Keyboard_tvs gold"/>
    <s v="Bangalore"/>
    <s v="EndCustomer"/>
    <s v="Retail"/>
    <s v="Posiflex"/>
    <n v="2"/>
    <n v="0"/>
    <n v="0"/>
  </r>
  <r>
    <s v="PB20INV3905"/>
    <d v="2021-02-23T00:00:00"/>
    <n v="3020008681"/>
    <d v="2020-12-30T00:00:00"/>
    <x v="18"/>
    <s v="Bangalore"/>
    <s v="Life Style International Pvt Ltd"/>
    <s v="Long pole_pd-350 series"/>
    <s v="Bangalore"/>
    <s v="EndCustomer"/>
    <s v="Retail"/>
    <s v="posiflex spares"/>
    <n v="2"/>
    <n v="0"/>
    <n v="0"/>
  </r>
  <r>
    <s v="PB20INV3905"/>
    <d v="2021-02-23T00:00:00"/>
    <n v="3020008681"/>
    <d v="2020-12-30T00:00:00"/>
    <x v="18"/>
    <s v="Bangalore"/>
    <s v="Life Style International Pvt Ltd"/>
    <s v="Mouse_logitech"/>
    <s v="Bangalore"/>
    <s v="EndCustomer"/>
    <s v="Retail"/>
    <s v="Posiflex"/>
    <n v="2"/>
    <n v="0"/>
    <n v="0"/>
  </r>
  <r>
    <s v="PB20INV3905"/>
    <d v="2021-02-23T00:00:00"/>
    <n v="3020008681"/>
    <d v="2020-12-30T00:00:00"/>
    <x v="18"/>
    <s v="Bangalore"/>
    <s v="Life Style International Pvt Ltd"/>
    <s v="Pd-350ue-b"/>
    <s v="Bangalore"/>
    <s v="EndCustomer"/>
    <s v="Retail"/>
    <s v="Posiflex"/>
    <n v="2"/>
    <n v="0"/>
    <n v="0"/>
  </r>
  <r>
    <s v="PB20INV3905"/>
    <d v="2021-02-23T00:00:00"/>
    <n v="3020008681"/>
    <d v="2020-12-30T00:00:00"/>
    <x v="18"/>
    <s v="Bangalore"/>
    <s v="Life Style International Pvt Ltd"/>
    <s v="Pp8800u-b"/>
    <s v="Bangalore"/>
    <s v="EndCustomer"/>
    <s v="Retail"/>
    <s v="Posiflex"/>
    <n v="2"/>
    <n v="0"/>
    <n v="0"/>
  </r>
  <r>
    <s v="PB20INV3905"/>
    <d v="2021-02-23T00:00:00"/>
    <n v="3020008681"/>
    <d v="2020-12-30T00:00:00"/>
    <x v="18"/>
    <s v="Bangalore"/>
    <s v="Life Style International Pvt Ltd"/>
    <s v="Win 10 iot (el)"/>
    <s v="Bangalore"/>
    <s v="EndCustomer"/>
    <s v="Retail"/>
    <s v="Posiflex"/>
    <n v="2"/>
    <n v="0"/>
    <n v="0"/>
  </r>
  <r>
    <s v="PB20INV3905"/>
    <d v="2021-02-23T00:00:00"/>
    <n v="3020008681"/>
    <d v="2020-12-30T00:00:00"/>
    <x v="18"/>
    <s v="Bangalore"/>
    <s v="Life Style International Pvt Ltd"/>
    <s v="Zeb-vs16hd led"/>
    <s v="Bangalore"/>
    <s v="EndCustomer"/>
    <s v="Retail"/>
    <s v="Posiflex"/>
    <n v="2"/>
    <n v="0"/>
    <n v="0"/>
  </r>
  <r>
    <s v="PB20INV3905"/>
    <d v="2021-02-23T00:00:00"/>
    <n v="3020008681"/>
    <d v="2020-12-30T00:00:00"/>
    <x v="18"/>
    <s v="Bangalore"/>
    <s v="Life Style International Pvt Ltd"/>
    <s v="Tx-5600"/>
    <s v="Bangalore"/>
    <s v="EndCustomer"/>
    <s v="Retail"/>
    <s v="Posiflex"/>
    <n v="2"/>
    <n v="52000"/>
    <n v="104000"/>
  </r>
  <r>
    <s v="PB20INV3906"/>
    <d v="2021-02-23T00:00:00"/>
    <s v="Mail Confirmation"/>
    <d v="2021-02-23T00:00:00"/>
    <x v="10"/>
    <s v="Chennai"/>
    <s v="Sage Networks Pvt Ltd"/>
    <s v="Service charges"/>
    <s v="Chennai"/>
    <s v="NVAR"/>
    <s v="Wholesale"/>
    <s v="Others"/>
    <n v="1"/>
    <n v="500"/>
    <n v="500"/>
  </r>
  <r>
    <s v="PB20INV3907"/>
    <d v="2021-02-23T00:00:00"/>
    <s v="HTCPL/172/2020-21"/>
    <d v="2021-02-23T00:00:00"/>
    <x v="0"/>
    <s v="Bangalore"/>
    <s v="Hollasons Trading Company Private Limited"/>
    <s v="Long pole_pd-350 series"/>
    <s v="Bangalore"/>
    <s v="RBP"/>
    <s v="Wholesale"/>
    <s v="posiflex spares"/>
    <n v="4"/>
    <n v="500"/>
    <n v="2000"/>
  </r>
  <r>
    <s v="PB20INV3907"/>
    <d v="2021-02-23T00:00:00"/>
    <s v="HTCPL/172/2020-21"/>
    <d v="2021-02-23T00:00:00"/>
    <x v="0"/>
    <s v="Bangalore"/>
    <s v="Hollasons Trading Company Private Limited"/>
    <s v="Pd-350ue-b"/>
    <s v="Bangalore"/>
    <s v="RBP"/>
    <s v="Wholesale"/>
    <s v="Posiflex"/>
    <n v="4"/>
    <n v="3250"/>
    <n v="13000"/>
  </r>
  <r>
    <s v="PB20INV3908"/>
    <d v="2021-02-23T00:00:00"/>
    <s v="TSPL/PUR/20-21/305"/>
    <d v="2021-02-16T00:00:00"/>
    <x v="0"/>
    <s v="Mumbai"/>
    <s v="Turbonet Systems Private Limited"/>
    <s v="Freight charges"/>
    <s v="Mumbai"/>
    <s v="RBP"/>
    <s v="Wholesale"/>
    <s v="Others"/>
    <n v="1"/>
    <n v="500"/>
    <n v="500"/>
  </r>
  <r>
    <s v="PB20INV3908"/>
    <d v="2021-02-23T00:00:00"/>
    <s v="TSPL/PUR/20-21/305"/>
    <d v="2021-02-16T00:00:00"/>
    <x v="0"/>
    <s v="Mumbai"/>
    <s v="Turbonet Systems Private Limited"/>
    <s v="Cr-2020b"/>
    <s v="Mumbai"/>
    <s v="RBP"/>
    <s v="Wholesale"/>
    <s v="Posiflex"/>
    <n v="10"/>
    <n v="7475"/>
    <n v="74750"/>
  </r>
  <r>
    <s v="PB20INV3909"/>
    <d v="2021-02-23T00:00:00"/>
    <s v="Mail"/>
    <d v="2021-02-23T00:00:00"/>
    <x v="10"/>
    <s v="Chennai"/>
    <s v="M.K. Retail"/>
    <s v="Gearwheelforfeed_pp7000"/>
    <s v="Chennai"/>
    <s v="EndCustomer"/>
    <s v="Retail"/>
    <s v="posiflex spares"/>
    <n v="1"/>
    <n v="140"/>
    <n v="140"/>
  </r>
  <r>
    <s v="PB20INV3909"/>
    <d v="2021-02-23T00:00:00"/>
    <s v="Mail"/>
    <d v="2021-02-23T00:00:00"/>
    <x v="10"/>
    <s v="Chennai"/>
    <s v="M.K. Retail"/>
    <s v="Gear wheel_rp80_small"/>
    <s v="Chennai"/>
    <s v="EndCustomer"/>
    <s v="Retail"/>
    <s v="Rugtek"/>
    <n v="1"/>
    <n v="164"/>
    <n v="164"/>
  </r>
  <r>
    <s v="PB20INV3909"/>
    <d v="2021-02-23T00:00:00"/>
    <s v="Mail"/>
    <d v="2021-02-23T00:00:00"/>
    <x v="10"/>
    <s v="Chennai"/>
    <s v="M.K. Retail"/>
    <s v="Gear wheel_rp80_big"/>
    <s v="Chennai"/>
    <s v="EndCustomer"/>
    <s v="Retail"/>
    <s v="Rugtek"/>
    <n v="1"/>
    <n v="232"/>
    <n v="232"/>
  </r>
  <r>
    <s v="PB20INV3909"/>
    <d v="2021-02-23T00:00:00"/>
    <s v="Mail"/>
    <d v="2021-02-23T00:00:00"/>
    <x v="10"/>
    <s v="Chennai"/>
    <s v="M.K. Retail"/>
    <s v="Service charges"/>
    <s v="Chennai"/>
    <s v="EndCustomer"/>
    <s v="Retail"/>
    <s v="Others"/>
    <n v="1"/>
    <n v="500"/>
    <n v="500"/>
  </r>
  <r>
    <s v="PB20INV3910"/>
    <d v="2021-02-23T00:00:00"/>
    <s v="PO/000022/0920"/>
    <d v="2020-09-03T00:00:00"/>
    <x v="2"/>
    <s v="Mumbai"/>
    <s v="Hardcastle Restaurants Pvt. Ltd"/>
    <s v="Blower fan _ xt-4015"/>
    <s v="Mumbai"/>
    <s v="EndCustomer"/>
    <s v="Retail"/>
    <s v="posiflex spares"/>
    <n v="1"/>
    <n v="847"/>
    <n v="847"/>
  </r>
  <r>
    <s v="PB20INV3911"/>
    <d v="2021-02-23T00:00:00"/>
    <s v=" SC23022021CHN01"/>
    <d v="2021-02-23T00:00:00"/>
    <x v="0"/>
    <s v="Chennai"/>
    <s v="Supreme Computers India (P) Ltd"/>
    <s v="Ssd_64gb"/>
    <s v="Chennai"/>
    <s v="RBP"/>
    <s v="Wholesale"/>
    <s v="posiflex spares"/>
    <n v="1"/>
    <n v="0"/>
    <n v="0"/>
  </r>
  <r>
    <s v="PB20INV3911"/>
    <d v="2021-02-23T00:00:00"/>
    <s v=" SC23022021CHN01"/>
    <d v="2021-02-23T00:00:00"/>
    <x v="0"/>
    <s v="Chennai"/>
    <s v="Supreme Computers India (P) Ltd"/>
    <s v="Win 10 iot (el)"/>
    <s v="Chennai"/>
    <s v="RBP"/>
    <s v="Wholesale"/>
    <s v="Posiflex"/>
    <n v="1"/>
    <n v="0"/>
    <n v="0"/>
  </r>
  <r>
    <s v="PB20INV3911"/>
    <d v="2021-02-23T00:00:00"/>
    <s v=" SC23022021CHN01"/>
    <d v="2021-02-23T00:00:00"/>
    <x v="0"/>
    <s v="Chennai"/>
    <s v="Supreme Computers India (P) Ltd"/>
    <s v="Freight charges"/>
    <s v="Chennai"/>
    <s v="RBP"/>
    <s v="Wholesale"/>
    <s v="Others"/>
    <n v="1"/>
    <n v="125"/>
    <n v="125"/>
  </r>
  <r>
    <s v="PB20INV3911"/>
    <d v="2021-02-23T00:00:00"/>
    <s v=" SC23022021CHN01"/>
    <d v="2021-02-23T00:00:00"/>
    <x v="0"/>
    <s v="Chennai"/>
    <s v="Supreme Computers India (P) Ltd"/>
    <s v="Hs-2414w-3a"/>
    <s v="Chennai"/>
    <s v="RBP"/>
    <s v="Wholesale"/>
    <s v="Posiflex"/>
    <n v="1"/>
    <n v="50150"/>
    <n v="50150"/>
  </r>
  <r>
    <s v="PB20INV3912"/>
    <d v="2021-02-23T00:00:00"/>
    <s v="PO/000022/0920"/>
    <d v="2020-09-03T00:00:00"/>
    <x v="2"/>
    <s v="Mumbai"/>
    <s v="Hardcastle Restaurants Pvt. Ltd"/>
    <s v="Ddr3_ram_sodimm"/>
    <s v="Mumbai"/>
    <s v="EndCustomer"/>
    <s v="Retail"/>
    <s v="posiflex spares"/>
    <n v="1"/>
    <n v="4350"/>
    <n v="4350"/>
  </r>
  <r>
    <s v="PB20INV3913"/>
    <d v="2021-02-23T00:00:00"/>
    <s v="HTCPL/173/2020-21"/>
    <d v="2021-02-23T00:00:00"/>
    <x v="0"/>
    <s v="Bangalore"/>
    <s v="Hollasons Trading Company Private Limited"/>
    <s v="Wifi i/f board pp9000"/>
    <s v="Bangalore"/>
    <s v="RBP"/>
    <s v="Wholesale"/>
    <s v="posiflex spares"/>
    <n v="2"/>
    <n v="3000"/>
    <n v="6000"/>
  </r>
  <r>
    <s v="PB20INV3914"/>
    <d v="2021-02-23T00:00:00"/>
    <s v="PIT/PO/2021/0081-1"/>
    <s v="22.02.2021"/>
    <x v="7"/>
    <s v="Bangalore"/>
    <s v="Portwell India Technology Private Limited"/>
    <s v="Ab1-3g39"/>
    <s v="Bangalore"/>
    <s v="EndCustomer"/>
    <s v="Wholesale"/>
    <s v="PORTWELL"/>
    <n v="2"/>
    <n v="2609.88"/>
    <n v="5219.76"/>
  </r>
  <r>
    <s v="PB20INV3914"/>
    <d v="2021-02-23T00:00:00"/>
    <s v="PIT/PO/2021/0081-1"/>
    <s v="22.02.2021"/>
    <x v="7"/>
    <s v="Bangalore"/>
    <s v="Portwell India Technology Private Limited"/>
    <s v="Ab1-3j28"/>
    <s v="Bangalore"/>
    <s v="EndCustomer"/>
    <s v="Wholesale"/>
    <s v="PORTWELL"/>
    <n v="1"/>
    <n v="2609.88"/>
    <n v="2609.88"/>
  </r>
  <r>
    <s v="PB20INV3914"/>
    <d v="2021-02-23T00:00:00"/>
    <s v="PIT/PO/2021/0081-1"/>
    <s v="22.02.2021"/>
    <x v="7"/>
    <s v="Bangalore"/>
    <s v="Portwell India Technology Private Limited"/>
    <s v="Wade-8172"/>
    <s v="Bangalore"/>
    <s v="EndCustomer"/>
    <s v="Wholesale"/>
    <s v="PORTWELL"/>
    <n v="4"/>
    <n v="2609.88"/>
    <n v="10439.52"/>
  </r>
  <r>
    <s v="PB20INV3914"/>
    <d v="2021-02-23T00:00:00"/>
    <s v="PIT/PO/2021/0081-1"/>
    <s v="22.02.2021"/>
    <x v="7"/>
    <s v="Bangalore"/>
    <s v="Portwell India Technology Private Limited"/>
    <s v="Robo-8114vg2ar-q370"/>
    <s v="Bangalore"/>
    <s v="EndCustomer"/>
    <s v="Wholesale"/>
    <s v="PORTWELL"/>
    <n v="1"/>
    <n v="2609.89"/>
    <n v="2609.89"/>
  </r>
  <r>
    <s v="PB20INV3914"/>
    <d v="2021-02-23T00:00:00"/>
    <s v="PIT/PO/2021/0081-1"/>
    <s v="22.02.2021"/>
    <x v="7"/>
    <s v="Bangalore"/>
    <s v="Portwell India Technology Private Limited"/>
    <s v="Ab1-3f64z"/>
    <s v="Bangalore"/>
    <s v="EndCustomer"/>
    <s v="Wholesale"/>
    <s v="PORTWELL"/>
    <n v="2"/>
    <n v="4349.79"/>
    <n v="8699.58"/>
  </r>
  <r>
    <s v="PB20INV3915"/>
    <d v="2021-02-23T00:00:00"/>
    <s v=" PO/OE/FY2020-21/1155"/>
    <d v="2021-02-16T00:00:00"/>
    <x v="1"/>
    <s v="Delhi"/>
    <s v="Burman Hospitality Private Limited"/>
    <s v="Touch panel-xt6715"/>
    <s v="Delhi"/>
    <s v="EndCustomer"/>
    <s v="Retail"/>
    <s v="posiflex spares"/>
    <n v="1"/>
    <n v="7700"/>
    <n v="7700"/>
  </r>
  <r>
    <s v="PB20INV3916"/>
    <d v="2021-02-23T00:00:00"/>
    <s v="Mail Confirmation"/>
    <d v="2021-02-23T00:00:00"/>
    <x v="0"/>
    <s v="Chennai"/>
    <s v="Icon Computer Peripherals"/>
    <s v="Freight charges"/>
    <s v="Chennai"/>
    <s v="NVAR"/>
    <s v="Wholesale"/>
    <s v="Others"/>
    <n v="1"/>
    <n v="100"/>
    <n v="100"/>
  </r>
  <r>
    <s v="PB20INV3916"/>
    <d v="2021-02-23T00:00:00"/>
    <s v="Mail Confirmation"/>
    <d v="2021-02-23T00:00:00"/>
    <x v="10"/>
    <s v="Chennai"/>
    <s v="Icon Computer Peripherals"/>
    <s v="Printer head_rp80"/>
    <s v="Chennai"/>
    <s v="NVAR"/>
    <s v="Wholesale"/>
    <s v="Rugtek spares"/>
    <n v="1"/>
    <n v="1077"/>
    <n v="1077"/>
  </r>
  <r>
    <s v="PB20INV3917"/>
    <d v="2021-02-23T00:00:00"/>
    <n v="3020008681"/>
    <d v="2020-12-30T00:00:00"/>
    <x v="12"/>
    <s v="Bangalore"/>
    <s v="Life Style International Pvt Ltd"/>
    <s v="1250g-2usb-i"/>
    <s v="Bangalore"/>
    <s v="EndCustomer"/>
    <s v="Retail"/>
    <s v="Metrologic"/>
    <n v="4"/>
    <n v="0"/>
    <n v="0"/>
  </r>
  <r>
    <s v="PB20INV3917"/>
    <d v="2021-02-23T00:00:00"/>
    <n v="3020008681"/>
    <d v="2020-12-30T00:00:00"/>
    <x v="17"/>
    <s v="Bangalore"/>
    <s v="Life Style International Pvt Ltd"/>
    <s v="Cr-410b"/>
    <s v="Bangalore"/>
    <s v="EndCustomer"/>
    <s v="Retail"/>
    <s v="Rugtek"/>
    <n v="3"/>
    <n v="0"/>
    <n v="0"/>
  </r>
  <r>
    <s v="PB20INV3917"/>
    <d v="2021-02-23T00:00:00"/>
    <n v="3020008681"/>
    <d v="2020-12-30T00:00:00"/>
    <x v="17"/>
    <s v="Bangalore"/>
    <s v="Life Style International Pvt Ltd"/>
    <s v="Cr-410b(1001)"/>
    <s v="Bangalore"/>
    <s v="EndCustomer"/>
    <s v="Retail"/>
    <s v="Rugtek"/>
    <n v="1"/>
    <n v="0"/>
    <n v="0"/>
  </r>
  <r>
    <s v="PB20INV3917"/>
    <d v="2021-02-23T00:00:00"/>
    <n v="3020008681"/>
    <d v="2020-12-30T00:00:00"/>
    <x v="18"/>
    <s v="Bangalore"/>
    <s v="Life Style International Pvt Ltd"/>
    <s v="Keyboard_tvs gold"/>
    <s v="Bangalore"/>
    <s v="EndCustomer"/>
    <s v="Retail"/>
    <s v="Posiflex"/>
    <n v="4"/>
    <n v="0"/>
    <n v="0"/>
  </r>
  <r>
    <s v="PB20INV3917"/>
    <d v="2021-02-23T00:00:00"/>
    <n v="3020008681"/>
    <d v="2020-12-30T00:00:00"/>
    <x v="18"/>
    <s v="Bangalore"/>
    <s v="Life Style International Pvt Ltd"/>
    <s v="Long pole_pd-350 series"/>
    <s v="Bangalore"/>
    <s v="EndCustomer"/>
    <s v="Retail"/>
    <s v="posiflex spares"/>
    <n v="4"/>
    <n v="0"/>
    <n v="0"/>
  </r>
  <r>
    <s v="PB20INV3917"/>
    <d v="2021-02-23T00:00:00"/>
    <n v="3020008681"/>
    <d v="2020-12-30T00:00:00"/>
    <x v="18"/>
    <s v="Bangalore"/>
    <s v="Life Style International Pvt Ltd"/>
    <s v="Mouse_logitech"/>
    <s v="Bangalore"/>
    <s v="EndCustomer"/>
    <s v="Retail"/>
    <s v="Posiflex"/>
    <n v="4"/>
    <n v="0"/>
    <n v="0"/>
  </r>
  <r>
    <s v="PB20INV3917"/>
    <d v="2021-02-23T00:00:00"/>
    <n v="3020008681"/>
    <d v="2020-12-30T00:00:00"/>
    <x v="18"/>
    <s v="Bangalore"/>
    <s v="Life Style International Pvt Ltd"/>
    <s v="Pd-350ue-b"/>
    <s v="Bangalore"/>
    <s v="EndCustomer"/>
    <s v="Retail"/>
    <s v="Posiflex"/>
    <n v="4"/>
    <n v="0"/>
    <n v="0"/>
  </r>
  <r>
    <s v="PB20INV3917"/>
    <d v="2021-02-23T00:00:00"/>
    <n v="3020008681"/>
    <d v="2020-12-30T00:00:00"/>
    <x v="18"/>
    <s v="Bangalore"/>
    <s v="Life Style International Pvt Ltd"/>
    <s v="Pp8800u-b"/>
    <s v="Bangalore"/>
    <s v="EndCustomer"/>
    <s v="Retail"/>
    <s v="Posiflex"/>
    <n v="4"/>
    <n v="0"/>
    <n v="0"/>
  </r>
  <r>
    <s v="PB20INV3917"/>
    <d v="2021-02-23T00:00:00"/>
    <n v="3020008681"/>
    <d v="2020-12-30T00:00:00"/>
    <x v="18"/>
    <s v="Bangalore"/>
    <s v="Life Style International Pvt Ltd"/>
    <s v="Win 10 iot (el)"/>
    <s v="Bangalore"/>
    <s v="EndCustomer"/>
    <s v="Retail"/>
    <s v="Posiflex"/>
    <n v="4"/>
    <n v="0"/>
    <n v="0"/>
  </r>
  <r>
    <s v="PB20INV3917"/>
    <d v="2021-02-23T00:00:00"/>
    <n v="3020008681"/>
    <d v="2020-12-30T00:00:00"/>
    <x v="18"/>
    <s v="Bangalore"/>
    <s v="Life Style International Pvt Ltd"/>
    <s v="Zeb-vs16hd led"/>
    <s v="Bangalore"/>
    <s v="EndCustomer"/>
    <s v="Retail"/>
    <s v="Posiflex"/>
    <n v="4"/>
    <n v="0"/>
    <n v="0"/>
  </r>
  <r>
    <s v="PB20INV3917"/>
    <d v="2021-02-23T00:00:00"/>
    <n v="3020008681"/>
    <d v="2020-12-30T00:00:00"/>
    <x v="18"/>
    <s v="Bangalore"/>
    <s v="Life Style International Pvt Ltd"/>
    <s v="Tx-5600"/>
    <s v="Bangalore"/>
    <s v="EndCustomer"/>
    <s v="Retail"/>
    <s v="Posiflex"/>
    <n v="4"/>
    <n v="52000"/>
    <n v="208000"/>
  </r>
  <r>
    <s v="PB20INV3918"/>
    <d v="2021-02-23T00:00:00"/>
    <n v="4500879834"/>
    <d v="2021-02-22T00:00:00"/>
    <x v="1"/>
    <s v="Delhi"/>
    <s v="Mother Diary Fruit &amp; Vegetable Pvt Ltd"/>
    <s v="Ls-3000r"/>
    <s v="Delhi"/>
    <s v="EndCustomer"/>
    <s v="Retail"/>
    <s v="Rugtek"/>
    <n v="40"/>
    <n v="2200"/>
    <n v="88000"/>
  </r>
  <r>
    <s v="PB20INV3919"/>
    <d v="2021-02-23T00:00:00"/>
    <s v="HTCPL/174/2020-21"/>
    <d v="2021-02-23T00:00:00"/>
    <x v="0"/>
    <s v="Bangalore"/>
    <s v="Hollasons Trading Company Private Limited"/>
    <s v="Ddr3_ram_sodimm"/>
    <s v="Bangalore"/>
    <s v="RBP"/>
    <s v="Wholesale"/>
    <s v="posiflex spares"/>
    <n v="1"/>
    <n v="0"/>
    <n v="0"/>
  </r>
  <r>
    <s v="PB20INV3919"/>
    <d v="2021-02-23T00:00:00"/>
    <s v="HTCPL/174/2020-21"/>
    <d v="2021-02-23T00:00:00"/>
    <x v="0"/>
    <s v="Bangalore"/>
    <s v="Hollasons Trading Company Private Limited"/>
    <s v="Ssd_64gb"/>
    <s v="Bangalore"/>
    <s v="RBP"/>
    <s v="Wholesale"/>
    <s v="posiflex spares"/>
    <n v="2"/>
    <n v="0"/>
    <n v="0"/>
  </r>
  <r>
    <s v="PB20INV3919"/>
    <d v="2021-02-23T00:00:00"/>
    <s v="HTCPL/174/2020-21"/>
    <d v="2021-02-23T00:00:00"/>
    <x v="0"/>
    <s v="Bangalore"/>
    <s v="Hollasons Trading Company Private Limited"/>
    <s v="Long pole_pd-350 series"/>
    <s v="Bangalore"/>
    <s v="RBP"/>
    <s v="Wholesale"/>
    <s v="posiflex spares"/>
    <n v="1"/>
    <n v="450"/>
    <n v="450"/>
  </r>
  <r>
    <s v="PB20INV3919"/>
    <d v="2021-02-23T00:00:00"/>
    <s v="HTCPL/174/2020-21"/>
    <d v="2021-02-23T00:00:00"/>
    <x v="0"/>
    <s v="Bangalore"/>
    <s v="Hollasons Trading Company Private Limited"/>
    <s v="Swipe machine holder"/>
    <s v="Bangalore"/>
    <s v="RBP"/>
    <s v="Wholesale"/>
    <s v="Others"/>
    <n v="1"/>
    <n v="725"/>
    <n v="725"/>
  </r>
  <r>
    <s v="PB20INV3919"/>
    <d v="2021-02-23T00:00:00"/>
    <s v="HTCPL/174/2020-21"/>
    <d v="2021-02-23T00:00:00"/>
    <x v="0"/>
    <s v="Bangalore"/>
    <s v="Hollasons Trading Company Private Limited"/>
    <s v="Printer holder_pole mount"/>
    <s v="Bangalore"/>
    <s v="RBP"/>
    <s v="Wholesale"/>
    <s v="posiflex spares"/>
    <n v="1"/>
    <n v="1294"/>
    <n v="1294"/>
  </r>
  <r>
    <s v="PB20INV3919"/>
    <d v="2021-02-23T00:00:00"/>
    <s v="HTCPL/174/2020-21"/>
    <d v="2021-02-23T00:00:00"/>
    <x v="0"/>
    <s v="Bangalore"/>
    <s v="Hollasons Trading Company Private Limited"/>
    <s v="Long link for monitor"/>
    <s v="Bangalore"/>
    <s v="RBP"/>
    <s v="Wholesale"/>
    <s v="posiflex spares"/>
    <n v="1"/>
    <n v="1656"/>
    <n v="1656"/>
  </r>
  <r>
    <s v="PB20INV3919"/>
    <d v="2021-02-23T00:00:00"/>
    <s v="HTCPL/174/2020-21"/>
    <d v="2021-02-23T00:00:00"/>
    <x v="0"/>
    <s v="Bangalore"/>
    <s v="Hollasons Trading Company Private Limited"/>
    <s v="Pole for monitor_flange type"/>
    <s v="Bangalore"/>
    <s v="RBP"/>
    <s v="Wholesale"/>
    <s v="posiflex spares"/>
    <n v="1"/>
    <n v="2329"/>
    <n v="2329"/>
  </r>
  <r>
    <s v="PB20INV3919"/>
    <d v="2021-02-23T00:00:00"/>
    <s v="HTCPL/174/2020-21"/>
    <d v="2021-02-23T00:00:00"/>
    <x v="0"/>
    <s v="Bangalore"/>
    <s v="Hollasons Trading Company Private Limited"/>
    <s v="Pd-350ue-b"/>
    <s v="Bangalore"/>
    <s v="RBP"/>
    <s v="Wholesale"/>
    <s v="Posiflex"/>
    <n v="1"/>
    <n v="2925"/>
    <n v="2925"/>
  </r>
  <r>
    <s v="PB20INV3919"/>
    <d v="2021-02-23T00:00:00"/>
    <s v="HTCPL/174/2020-21"/>
    <d v="2021-02-23T00:00:00"/>
    <x v="0"/>
    <s v="Bangalore"/>
    <s v="Hollasons Trading Company Private Limited"/>
    <s v="Cr-2020b"/>
    <s v="Bangalore"/>
    <s v="RBP"/>
    <s v="Wholesale"/>
    <s v="Posiflex"/>
    <n v="1"/>
    <n v="6683"/>
    <n v="6683"/>
  </r>
  <r>
    <s v="PB20INV3919"/>
    <d v="2021-02-23T00:00:00"/>
    <s v="HTCPL/174/2020-21"/>
    <d v="2021-02-23T00:00:00"/>
    <x v="0"/>
    <s v="Bangalore"/>
    <s v="Hollasons Trading Company Private Limited"/>
    <s v="Tm-3010e-b/hs"/>
    <s v="Bangalore"/>
    <s v="RBP"/>
    <s v="Wholesale"/>
    <s v="Posiflex"/>
    <n v="1"/>
    <n v="13230"/>
    <n v="13230"/>
  </r>
  <r>
    <s v="PB20INV3919"/>
    <d v="2021-02-23T00:00:00"/>
    <s v="HTCPL/174/2020-21"/>
    <d v="2021-02-23T00:00:00"/>
    <x v="0"/>
    <s v="Bangalore"/>
    <s v="Hollasons Trading Company Private Limited"/>
    <s v="Xt-3915ir"/>
    <s v="Bangalore"/>
    <s v="RBP"/>
    <s v="Wholesale"/>
    <s v="Posiflex"/>
    <n v="1"/>
    <n v="36900"/>
    <n v="36900"/>
  </r>
  <r>
    <s v="PB20INV3919"/>
    <d v="2021-02-23T00:00:00"/>
    <s v="HTCPL/174/2020-21"/>
    <d v="2021-02-23T00:00:00"/>
    <x v="0"/>
    <s v="Bangalore"/>
    <s v="Hollasons Trading Company Private Limited"/>
    <s v="Hs-2414w-3a"/>
    <s v="Bangalore"/>
    <s v="RBP"/>
    <s v="Wholesale"/>
    <s v="Posiflex"/>
    <n v="1"/>
    <n v="40500"/>
    <n v="40500"/>
  </r>
  <r>
    <s v="PB20INV3919"/>
    <d v="2021-02-23T00:00:00"/>
    <s v="HTCPL/174/2020-21"/>
    <d v="2021-02-23T00:00:00"/>
    <x v="0"/>
    <s v="Bangalore"/>
    <s v="Hollasons Trading Company Private Limited"/>
    <s v="Xt-4015"/>
    <s v="Bangalore"/>
    <s v="RBP"/>
    <s v="Wholesale"/>
    <s v="Posiflex"/>
    <n v="1"/>
    <n v="48330"/>
    <n v="48330"/>
  </r>
  <r>
    <s v="PB20INV3920"/>
    <d v="2021-02-23T00:00:00"/>
    <s v="PO/000134/0820"/>
    <d v="2020-08-14T00:00:00"/>
    <x v="2"/>
    <s v="Mumbai"/>
    <s v="Hardcastle Restaurants Pvt. Ltd"/>
    <s v="Service charges"/>
    <s v="Mumbai"/>
    <s v="EndCustomer"/>
    <s v="Retail"/>
    <s v="Others"/>
    <n v="1"/>
    <n v="900"/>
    <n v="900"/>
  </r>
  <r>
    <s v="PB20INV3921"/>
    <d v="2021-02-23T00:00:00"/>
    <s v="PO/000020/0920"/>
    <d v="2020-09-03T00:00:00"/>
    <x v="2"/>
    <s v="Mumbai"/>
    <s v="Hardcastle Restaurants Pvt. Ltd"/>
    <s v="Service charges"/>
    <s v="Mumbai"/>
    <s v="EndCustomer"/>
    <s v="Retail"/>
    <s v="Others"/>
    <n v="1"/>
    <n v="900"/>
    <n v="900"/>
  </r>
  <r>
    <s v="PB20INV3922"/>
    <d v="2021-02-23T00:00:00"/>
    <s v="PO/000020/0920"/>
    <d v="2020-09-03T00:00:00"/>
    <x v="2"/>
    <s v="Mumbai"/>
    <s v="Hardcastle Restaurants Pvt. Ltd"/>
    <s v="Service charges"/>
    <s v="Mumbai"/>
    <s v="EndCustomer"/>
    <s v="Retail"/>
    <s v="Others"/>
    <n v="1"/>
    <n v="900"/>
    <n v="900"/>
  </r>
  <r>
    <s v="PB20INV3923"/>
    <d v="2021-02-23T00:00:00"/>
    <s v="PO/000021/0920"/>
    <d v="2020-09-03T00:00:00"/>
    <x v="2"/>
    <s v="Mumbai"/>
    <s v="Hardcastle Restaurants Pvt. Ltd"/>
    <s v="Service charges"/>
    <s v="Mumbai"/>
    <s v="EndCustomer"/>
    <s v="Retail"/>
    <s v="Others"/>
    <n v="1"/>
    <n v="900"/>
    <n v="900"/>
  </r>
  <r>
    <s v="PB20INV3924"/>
    <d v="2021-02-23T00:00:00"/>
    <s v="PO/000021/0920"/>
    <d v="2020-09-03T00:00:00"/>
    <x v="2"/>
    <s v="Mumbai"/>
    <s v="Hardcastle Restaurants Pvt. Ltd"/>
    <s v="Service charges"/>
    <s v="Mumbai"/>
    <s v="EndCustomer"/>
    <s v="Retail"/>
    <s v="Others"/>
    <n v="1"/>
    <n v="900"/>
    <n v="900"/>
  </r>
  <r>
    <s v="PB20INV3925"/>
    <d v="2021-02-23T00:00:00"/>
    <s v="PO/000021/0920"/>
    <d v="2020-09-03T00:00:00"/>
    <x v="2"/>
    <s v="Mumbai"/>
    <s v="Hardcastle Restaurants Pvt. Ltd"/>
    <s v="Service charges"/>
    <s v="Mumbai"/>
    <s v="EndCustomer"/>
    <s v="Retail"/>
    <s v="Others"/>
    <n v="1"/>
    <n v="900"/>
    <n v="900"/>
  </r>
  <r>
    <s v="PB20INV3926"/>
    <d v="2021-02-23T00:00:00"/>
    <s v="PO/000022/0920"/>
    <d v="2020-09-03T00:00:00"/>
    <x v="2"/>
    <s v="Mumbai"/>
    <s v="Hardcastle Restaurants Pvt. Ltd"/>
    <s v="Service charges"/>
    <s v="Mumbai"/>
    <s v="EndCustomer"/>
    <s v="Retail"/>
    <s v="Others"/>
    <n v="1"/>
    <n v="900"/>
    <n v="900"/>
  </r>
  <r>
    <s v="PB20INV3927"/>
    <d v="2021-02-23T00:00:00"/>
    <s v="PO/000022/0920"/>
    <d v="2020-09-03T00:00:00"/>
    <x v="2"/>
    <s v="Mumbai"/>
    <s v="Hardcastle Restaurants Pvt. Ltd"/>
    <s v="Service charges"/>
    <s v="Mumbai"/>
    <s v="EndCustomer"/>
    <s v="Retail"/>
    <s v="Others"/>
    <n v="1"/>
    <n v="900"/>
    <n v="900"/>
  </r>
  <r>
    <s v="PB20INV3928"/>
    <d v="2021-02-23T00:00:00"/>
    <s v="Mail"/>
    <d v="2021-02-23T00:00:00"/>
    <x v="0"/>
    <s v="Mumbai"/>
    <s v="Multisoft India Pvt. Ltd."/>
    <s v="Freight charges"/>
    <s v="Mumbai"/>
    <s v="NVAR"/>
    <s v="Wholesale"/>
    <s v="Others"/>
    <n v="1"/>
    <n v="100"/>
    <n v="100"/>
  </r>
  <r>
    <s v="PB20INV3928"/>
    <d v="2021-02-23T00:00:00"/>
    <s v="Mail"/>
    <d v="2021-02-23T00:00:00"/>
    <x v="2"/>
    <s v="Mumbai"/>
    <s v="Multisoft India Pvt. Ltd."/>
    <s v="Powersupply_40w"/>
    <s v="Mumbai"/>
    <s v="NVAR"/>
    <s v="Wholesale"/>
    <s v="posiflex spares"/>
    <n v="1"/>
    <n v="1131.0999999999999"/>
    <n v="1131.0999999999999"/>
  </r>
  <r>
    <s v="PB20INV3929"/>
    <d v="2021-02-23T00:00:00"/>
    <n v="3020008681"/>
    <d v="2020-12-30T00:00:00"/>
    <x v="12"/>
    <s v="Bangalore"/>
    <s v="Life Style International Pvt Ltd"/>
    <s v="1250g-2usb-i"/>
    <s v="Bangalore"/>
    <s v="EndCustomer"/>
    <s v="Retail"/>
    <s v="Metrologic"/>
    <n v="5"/>
    <n v="0"/>
    <n v="0"/>
  </r>
  <r>
    <s v="PB20INV3929"/>
    <d v="2021-02-23T00:00:00"/>
    <n v="3020008681"/>
    <d v="2020-12-30T00:00:00"/>
    <x v="17"/>
    <s v="Bangalore"/>
    <s v="Life Style International Pvt Ltd"/>
    <s v="Cr-410b"/>
    <s v="Bangalore"/>
    <s v="EndCustomer"/>
    <s v="Retail"/>
    <s v="Rugtek"/>
    <n v="4"/>
    <n v="0"/>
    <n v="0"/>
  </r>
  <r>
    <s v="PB20INV3929"/>
    <d v="2021-02-23T00:00:00"/>
    <n v="3020008681"/>
    <d v="2020-12-30T00:00:00"/>
    <x v="17"/>
    <s v="Bangalore"/>
    <s v="Life Style International Pvt Ltd"/>
    <s v="Cr-410b(1001)"/>
    <s v="Bangalore"/>
    <s v="EndCustomer"/>
    <s v="Retail"/>
    <s v="Rugtek"/>
    <n v="1"/>
    <n v="0"/>
    <n v="0"/>
  </r>
  <r>
    <s v="PB20INV3929"/>
    <d v="2021-02-23T00:00:00"/>
    <n v="3020008681"/>
    <d v="2020-12-30T00:00:00"/>
    <x v="18"/>
    <s v="Bangalore"/>
    <s v="Life Style International Pvt Ltd"/>
    <s v="Keyboard_tvs gold"/>
    <s v="Bangalore"/>
    <s v="EndCustomer"/>
    <s v="Retail"/>
    <s v="Posiflex"/>
    <n v="5"/>
    <n v="0"/>
    <n v="0"/>
  </r>
  <r>
    <s v="PB20INV3929"/>
    <d v="2021-02-23T00:00:00"/>
    <n v="3020008681"/>
    <d v="2020-12-30T00:00:00"/>
    <x v="18"/>
    <s v="Bangalore"/>
    <s v="Life Style International Pvt Ltd"/>
    <s v="Long pole_pd-350 series"/>
    <s v="Bangalore"/>
    <s v="EndCustomer"/>
    <s v="Retail"/>
    <s v="posiflex spares"/>
    <n v="5"/>
    <n v="0"/>
    <n v="0"/>
  </r>
  <r>
    <s v="PB20INV3929"/>
    <d v="2021-02-23T00:00:00"/>
    <n v="3020008681"/>
    <d v="2020-12-30T00:00:00"/>
    <x v="18"/>
    <s v="Bangalore"/>
    <s v="Life Style International Pvt Ltd"/>
    <s v="Mouse_logitech"/>
    <s v="Bangalore"/>
    <s v="EndCustomer"/>
    <s v="Retail"/>
    <s v="Posiflex"/>
    <n v="5"/>
    <n v="0"/>
    <n v="0"/>
  </r>
  <r>
    <s v="PB20INV3929"/>
    <d v="2021-02-23T00:00:00"/>
    <n v="3020008681"/>
    <d v="2020-12-30T00:00:00"/>
    <x v="18"/>
    <s v="Bangalore"/>
    <s v="Life Style International Pvt Ltd"/>
    <s v="Pd-350ue-b"/>
    <s v="Bangalore"/>
    <s v="EndCustomer"/>
    <s v="Retail"/>
    <s v="Posiflex"/>
    <n v="5"/>
    <n v="0"/>
    <n v="0"/>
  </r>
  <r>
    <s v="PB20INV3929"/>
    <d v="2021-02-23T00:00:00"/>
    <n v="3020008681"/>
    <d v="2020-12-30T00:00:00"/>
    <x v="18"/>
    <s v="Bangalore"/>
    <s v="Life Style International Pvt Ltd"/>
    <s v="Pp8800u-b"/>
    <s v="Bangalore"/>
    <s v="EndCustomer"/>
    <s v="Retail"/>
    <s v="Posiflex"/>
    <n v="5"/>
    <n v="0"/>
    <n v="0"/>
  </r>
  <r>
    <s v="PB20INV3929"/>
    <d v="2021-02-23T00:00:00"/>
    <n v="3020008681"/>
    <d v="2020-12-30T00:00:00"/>
    <x v="18"/>
    <s v="Bangalore"/>
    <s v="Life Style International Pvt Ltd"/>
    <s v="Win 10 iot (el)"/>
    <s v="Bangalore"/>
    <s v="EndCustomer"/>
    <s v="Retail"/>
    <s v="Posiflex"/>
    <n v="5"/>
    <n v="0"/>
    <n v="0"/>
  </r>
  <r>
    <s v="PB20INV3929"/>
    <d v="2021-02-23T00:00:00"/>
    <n v="3020008681"/>
    <d v="2020-12-30T00:00:00"/>
    <x v="18"/>
    <s v="Bangalore"/>
    <s v="Life Style International Pvt Ltd"/>
    <s v="Zeb-vs16hd led"/>
    <s v="Bangalore"/>
    <s v="EndCustomer"/>
    <s v="Retail"/>
    <s v="Posiflex"/>
    <n v="5"/>
    <n v="0"/>
    <n v="0"/>
  </r>
  <r>
    <s v="PB20INV3929"/>
    <d v="2021-02-23T00:00:00"/>
    <n v="3020008681"/>
    <d v="2020-12-30T00:00:00"/>
    <x v="18"/>
    <s v="Bangalore"/>
    <s v="Life Style International Pvt Ltd"/>
    <s v="Tx-5600"/>
    <s v="Bangalore"/>
    <s v="EndCustomer"/>
    <s v="Retail"/>
    <s v="Posiflex"/>
    <n v="5"/>
    <n v="52000"/>
    <n v="260000"/>
  </r>
  <r>
    <s v="PB20INV3930"/>
    <d v="2021-02-24T00:00:00"/>
    <n v="3020008681"/>
    <d v="2020-12-30T00:00:00"/>
    <x v="12"/>
    <s v="Bangalore"/>
    <s v="Life Style International Pvt Ltd"/>
    <s v="1250g-2usb-i"/>
    <s v="Bangalore"/>
    <s v="EndCustomer"/>
    <s v="Retail"/>
    <s v="Metrologic"/>
    <n v="1"/>
    <n v="0"/>
    <n v="0"/>
  </r>
  <r>
    <s v="PB20INV3930"/>
    <d v="2021-02-24T00:00:00"/>
    <n v="3020008681"/>
    <d v="2020-12-30T00:00:00"/>
    <x v="17"/>
    <s v="Bangalore"/>
    <s v="Life Style International Pvt Ltd"/>
    <s v="Cr-410b(1001)"/>
    <s v="Bangalore"/>
    <s v="EndCustomer"/>
    <s v="Retail"/>
    <s v="Rugtek"/>
    <n v="1"/>
    <n v="0"/>
    <n v="0"/>
  </r>
  <r>
    <s v="PB20INV3930"/>
    <d v="2021-02-24T00:00:00"/>
    <n v="3020008681"/>
    <d v="2020-12-30T00:00:00"/>
    <x v="18"/>
    <s v="Bangalore"/>
    <s v="Life Style International Pvt Ltd"/>
    <s v="Keyboard_tvs gold"/>
    <s v="Bangalore"/>
    <s v="EndCustomer"/>
    <s v="Retail"/>
    <s v="Posiflex"/>
    <n v="1"/>
    <n v="0"/>
    <n v="0"/>
  </r>
  <r>
    <s v="PB20INV3930"/>
    <d v="2021-02-24T00:00:00"/>
    <n v="3020008681"/>
    <d v="2020-12-30T00:00:00"/>
    <x v="18"/>
    <s v="Bangalore"/>
    <s v="Life Style International Pvt Ltd"/>
    <s v="Long pole_pd-350 series"/>
    <s v="Bangalore"/>
    <s v="EndCustomer"/>
    <s v="Retail"/>
    <s v="posiflex spares"/>
    <n v="1"/>
    <n v="0"/>
    <n v="0"/>
  </r>
  <r>
    <s v="PB20INV3930"/>
    <d v="2021-02-24T00:00:00"/>
    <n v="3020008681"/>
    <d v="2020-12-30T00:00:00"/>
    <x v="18"/>
    <s v="Bangalore"/>
    <s v="Life Style International Pvt Ltd"/>
    <s v="Mouse_logitech"/>
    <s v="Bangalore"/>
    <s v="EndCustomer"/>
    <s v="Retail"/>
    <s v="Posiflex"/>
    <n v="1"/>
    <n v="0"/>
    <n v="0"/>
  </r>
  <r>
    <s v="PB20INV3930"/>
    <d v="2021-02-24T00:00:00"/>
    <n v="3020008681"/>
    <d v="2020-12-30T00:00:00"/>
    <x v="18"/>
    <s v="Bangalore"/>
    <s v="Life Style International Pvt Ltd"/>
    <s v="Pd-350ue-b"/>
    <s v="Bangalore"/>
    <s v="EndCustomer"/>
    <s v="Retail"/>
    <s v="Posiflex"/>
    <n v="1"/>
    <n v="0"/>
    <n v="0"/>
  </r>
  <r>
    <s v="PB20INV3930"/>
    <d v="2021-02-24T00:00:00"/>
    <n v="3020008681"/>
    <d v="2020-12-30T00:00:00"/>
    <x v="18"/>
    <s v="Bangalore"/>
    <s v="Life Style International Pvt Ltd"/>
    <s v="Pp8800u-b"/>
    <s v="Bangalore"/>
    <s v="EndCustomer"/>
    <s v="Retail"/>
    <s v="Posiflex"/>
    <n v="1"/>
    <n v="0"/>
    <n v="0"/>
  </r>
  <r>
    <s v="PB20INV3930"/>
    <d v="2021-02-24T00:00:00"/>
    <n v="3020008681"/>
    <d v="2020-12-30T00:00:00"/>
    <x v="18"/>
    <s v="Bangalore"/>
    <s v="Life Style International Pvt Ltd"/>
    <s v="Win 10 iot (el)"/>
    <s v="Bangalore"/>
    <s v="EndCustomer"/>
    <s v="Retail"/>
    <s v="Posiflex"/>
    <n v="1"/>
    <n v="0"/>
    <n v="0"/>
  </r>
  <r>
    <s v="PB20INV3930"/>
    <d v="2021-02-24T00:00:00"/>
    <n v="3020008681"/>
    <d v="2020-12-30T00:00:00"/>
    <x v="18"/>
    <s v="Bangalore"/>
    <s v="Life Style International Pvt Ltd"/>
    <s v="Zeb-vs16hd led"/>
    <s v="Bangalore"/>
    <s v="EndCustomer"/>
    <s v="Retail"/>
    <s v="Posiflex"/>
    <n v="1"/>
    <n v="0"/>
    <n v="0"/>
  </r>
  <r>
    <s v="PB20INV3930"/>
    <d v="2021-02-24T00:00:00"/>
    <n v="3020008681"/>
    <d v="2020-12-30T00:00:00"/>
    <x v="18"/>
    <s v="Bangalore"/>
    <s v="Life Style International Pvt Ltd"/>
    <s v="Tx-5600"/>
    <s v="Bangalore"/>
    <s v="EndCustomer"/>
    <s v="Retail"/>
    <s v="Posiflex"/>
    <n v="1"/>
    <n v="52000"/>
    <n v="52000"/>
  </r>
  <r>
    <s v="PB20INV3931"/>
    <d v="2021-02-24T00:00:00"/>
    <s v="Mail"/>
    <d v="2021-02-23T00:00:00"/>
    <x v="10"/>
    <s v="Chennai"/>
    <s v="The Gourmet Food"/>
    <s v="Powercable_3pin"/>
    <s v="Chennai"/>
    <s v="EndCustomer"/>
    <s v="Retail"/>
    <s v="posiflex spares"/>
    <n v="1"/>
    <n v="150"/>
    <n v="150"/>
  </r>
  <r>
    <s v="PB20INV3931"/>
    <d v="2021-02-24T00:00:00"/>
    <s v="Mail"/>
    <d v="2021-02-23T00:00:00"/>
    <x v="10"/>
    <s v="Chennai"/>
    <s v="The Gourmet Food"/>
    <s v="Powersupply_40w"/>
    <s v="Chennai"/>
    <s v="EndCustomer"/>
    <s v="Retail"/>
    <s v="posiflex spares"/>
    <n v="1"/>
    <n v="1400"/>
    <n v="1400"/>
  </r>
  <r>
    <s v="PB20INV3932"/>
    <d v="2021-02-24T00:00:00"/>
    <n v="3020008681"/>
    <d v="2020-12-30T00:00:00"/>
    <x v="12"/>
    <s v="Bangalore"/>
    <s v="Life Style International Pvt Ltd"/>
    <s v="1250g-2usb-i"/>
    <s v="Bangalore"/>
    <s v="EndCustomer"/>
    <s v="Retail"/>
    <s v="Metrologic"/>
    <n v="4"/>
    <n v="0"/>
    <n v="0"/>
  </r>
  <r>
    <s v="PB20INV3932"/>
    <d v="2021-02-24T00:00:00"/>
    <n v="3020008681"/>
    <d v="2020-12-30T00:00:00"/>
    <x v="17"/>
    <s v="Bangalore"/>
    <s v="Life Style International Pvt Ltd"/>
    <s v="Cr-410b"/>
    <s v="Bangalore"/>
    <s v="EndCustomer"/>
    <s v="Retail"/>
    <s v="Rugtek"/>
    <n v="3"/>
    <n v="0"/>
    <n v="0"/>
  </r>
  <r>
    <s v="PB20INV3932"/>
    <d v="2021-02-24T00:00:00"/>
    <n v="3020008681"/>
    <d v="2020-12-30T00:00:00"/>
    <x v="17"/>
    <s v="Bangalore"/>
    <s v="Life Style International Pvt Ltd"/>
    <s v="Cr-410b(1001)"/>
    <s v="Bangalore"/>
    <s v="EndCustomer"/>
    <s v="Retail"/>
    <s v="Rugtek"/>
    <n v="1"/>
    <n v="0"/>
    <n v="0"/>
  </r>
  <r>
    <s v="PB20INV3932"/>
    <d v="2021-02-24T00:00:00"/>
    <n v="3020008681"/>
    <d v="2020-12-30T00:00:00"/>
    <x v="18"/>
    <s v="Bangalore"/>
    <s v="Life Style International Pvt Ltd"/>
    <s v="Keyboard_tvs gold"/>
    <s v="Bangalore"/>
    <s v="EndCustomer"/>
    <s v="Retail"/>
    <s v="Posiflex"/>
    <n v="4"/>
    <n v="0"/>
    <n v="0"/>
  </r>
  <r>
    <s v="PB20INV3932"/>
    <d v="2021-02-24T00:00:00"/>
    <n v="3020008681"/>
    <d v="2020-12-30T00:00:00"/>
    <x v="18"/>
    <s v="Bangalore"/>
    <s v="Life Style International Pvt Ltd"/>
    <s v="Long pole_pd-350 series"/>
    <s v="Bangalore"/>
    <s v="EndCustomer"/>
    <s v="Retail"/>
    <s v="posiflex spares"/>
    <n v="4"/>
    <n v="0"/>
    <n v="0"/>
  </r>
  <r>
    <s v="PB20INV3932"/>
    <d v="2021-02-24T00:00:00"/>
    <n v="3020008681"/>
    <d v="2020-12-30T00:00:00"/>
    <x v="18"/>
    <s v="Bangalore"/>
    <s v="Life Style International Pvt Ltd"/>
    <s v="Mouse_logitech"/>
    <s v="Bangalore"/>
    <s v="EndCustomer"/>
    <s v="Retail"/>
    <s v="Posiflex"/>
    <n v="4"/>
    <n v="0"/>
    <n v="0"/>
  </r>
  <r>
    <s v="PB20INV3932"/>
    <d v="2021-02-24T00:00:00"/>
    <n v="3020008681"/>
    <d v="2020-12-30T00:00:00"/>
    <x v="18"/>
    <s v="Bangalore"/>
    <s v="Life Style International Pvt Ltd"/>
    <s v="Pd-350ue-b"/>
    <s v="Bangalore"/>
    <s v="EndCustomer"/>
    <s v="Retail"/>
    <s v="Posiflex"/>
    <n v="4"/>
    <n v="0"/>
    <n v="0"/>
  </r>
  <r>
    <s v="PB20INV3932"/>
    <d v="2021-02-24T00:00:00"/>
    <n v="3020008681"/>
    <d v="2020-12-30T00:00:00"/>
    <x v="18"/>
    <s v="Bangalore"/>
    <s v="Life Style International Pvt Ltd"/>
    <s v="Pp8800u-b"/>
    <s v="Bangalore"/>
    <s v="EndCustomer"/>
    <s v="Retail"/>
    <s v="Posiflex"/>
    <n v="4"/>
    <n v="0"/>
    <n v="0"/>
  </r>
  <r>
    <s v="PB20INV3932"/>
    <d v="2021-02-24T00:00:00"/>
    <n v="3020008681"/>
    <d v="2020-12-30T00:00:00"/>
    <x v="18"/>
    <s v="Bangalore"/>
    <s v="Life Style International Pvt Ltd"/>
    <s v="Win 10 iot (el)"/>
    <s v="Bangalore"/>
    <s v="EndCustomer"/>
    <s v="Retail"/>
    <s v="Posiflex"/>
    <n v="4"/>
    <n v="0"/>
    <n v="0"/>
  </r>
  <r>
    <s v="PB20INV3932"/>
    <d v="2021-02-24T00:00:00"/>
    <n v="3020008681"/>
    <d v="2020-12-30T00:00:00"/>
    <x v="18"/>
    <s v="Bangalore"/>
    <s v="Life Style International Pvt Ltd"/>
    <s v="Zeb-vs16hd led"/>
    <s v="Bangalore"/>
    <s v="EndCustomer"/>
    <s v="Retail"/>
    <s v="Posiflex"/>
    <n v="4"/>
    <n v="0"/>
    <n v="0"/>
  </r>
  <r>
    <s v="PB20INV3932"/>
    <d v="2021-02-24T00:00:00"/>
    <n v="3020008681"/>
    <d v="2020-12-30T00:00:00"/>
    <x v="18"/>
    <s v="Bangalore"/>
    <s v="Life Style International Pvt Ltd"/>
    <s v="Tx-5600"/>
    <s v="Bangalore"/>
    <s v="EndCustomer"/>
    <s v="Retail"/>
    <s v="Posiflex"/>
    <n v="4"/>
    <n v="52000"/>
    <n v="208000"/>
  </r>
  <r>
    <s v="PB20INV3933"/>
    <d v="2021-02-24T00:00:00"/>
    <s v="QSPL/PO/2021/0545-1"/>
    <d v="2021-02-16T00:00:00"/>
    <x v="7"/>
    <s v="Bangalore"/>
    <s v="Quinta Systems Pvt. Ltd"/>
    <s v="Svcct40-sg3n"/>
    <s v="Bangalore"/>
    <s v="EndCustomer"/>
    <s v="Wholesale"/>
    <s v="Honeywell"/>
    <n v="6392"/>
    <n v="5661"/>
    <n v="36185112"/>
  </r>
  <r>
    <s v="PB20INV3934"/>
    <d v="2021-02-24T00:00:00"/>
    <s v="QSPL/PO/2021/0601-1"/>
    <d v="2021-02-23T00:00:00"/>
    <x v="7"/>
    <s v="Bangalore"/>
    <s v="Quinta Systems Pvt. Ltd"/>
    <s v="Eda51-0-b623sogek"/>
    <s v="Bangalore"/>
    <s v="EndCustomer"/>
    <s v="Wholesale"/>
    <s v="Metrologic"/>
    <n v="10"/>
    <n v="20685"/>
    <n v="206850"/>
  </r>
  <r>
    <s v="PB20INV3935"/>
    <d v="2021-02-24T00:00:00"/>
    <s v="ITPL2021121"/>
    <d v="2021-02-23T00:00:00"/>
    <x v="0"/>
    <s v="Hyderabad"/>
    <s v="Itecsys Technologies Pvt Ltd"/>
    <s v="Ssd_64gb"/>
    <s v="Hyderabad"/>
    <s v="RBP"/>
    <s v="Wholesale"/>
    <s v="posiflex spares"/>
    <n v="4"/>
    <n v="0"/>
    <n v="0"/>
  </r>
  <r>
    <s v="PB20INV3935"/>
    <d v="2021-02-24T00:00:00"/>
    <s v="ITPL2021121"/>
    <d v="2021-02-23T00:00:00"/>
    <x v="0"/>
    <s v="Hyderabad"/>
    <s v="Itecsys Technologies Pvt Ltd"/>
    <s v="Freight charges"/>
    <s v="Hyderabad"/>
    <s v="RBP"/>
    <s v="Wholesale"/>
    <s v="Others"/>
    <n v="1"/>
    <n v="359"/>
    <n v="359"/>
  </r>
  <r>
    <s v="PB20INV3935"/>
    <d v="2021-02-24T00:00:00"/>
    <s v="ITPL2021121"/>
    <d v="2021-02-23T00:00:00"/>
    <x v="0"/>
    <s v="Hyderabad"/>
    <s v="Itecsys Technologies Pvt Ltd"/>
    <s v="Ps-3316+"/>
    <s v="Hyderabad"/>
    <s v="RBP"/>
    <s v="Wholesale"/>
    <s v="Posiflex"/>
    <n v="4"/>
    <n v="35900"/>
    <n v="143600"/>
  </r>
  <r>
    <s v="PB20INV3936"/>
    <d v="2021-02-24T00:00:00"/>
    <s v="TSPL/PUR/20-21/312"/>
    <d v="2021-02-23T00:00:00"/>
    <x v="0"/>
    <s v="Mumbai"/>
    <s v="Turbonet Systems Private Limited"/>
    <s v="Freight charges"/>
    <s v="Mumbai"/>
    <s v="RBP"/>
    <s v="Wholesale"/>
    <s v="Others"/>
    <n v="1"/>
    <n v="500"/>
    <n v="500"/>
  </r>
  <r>
    <s v="PB20INV3936"/>
    <d v="2021-02-24T00:00:00"/>
    <s v="TSPL/PUR/20-21/312"/>
    <d v="2021-02-23T00:00:00"/>
    <x v="0"/>
    <s v="Mumbai"/>
    <s v="Turbonet Systems Private Limited"/>
    <s v="Cr-2020b"/>
    <s v="Mumbai"/>
    <s v="RBP"/>
    <s v="Wholesale"/>
    <s v="Posiflex"/>
    <n v="10"/>
    <n v="7475"/>
    <n v="74750"/>
  </r>
  <r>
    <s v="PB20INV3937"/>
    <d v="2021-02-24T00:00:00"/>
    <n v="6200004522"/>
    <d v="2021-02-22T00:00:00"/>
    <x v="6"/>
    <s v="Mumbai"/>
    <s v="Trent Limited"/>
    <s v="Serial i/f board pp9000"/>
    <s v="Mumbai"/>
    <s v="EndCustomer"/>
    <s v="Retail"/>
    <s v="posiflex spares"/>
    <n v="2"/>
    <n v="0"/>
    <n v="0"/>
  </r>
  <r>
    <s v="PB20INV3937"/>
    <d v="2021-02-24T00:00:00"/>
    <n v="6200004522"/>
    <d v="2021-02-22T00:00:00"/>
    <x v="6"/>
    <s v="Mumbai"/>
    <s v="Trent Limited"/>
    <s v="Mouse_logitech"/>
    <s v="Mumbai"/>
    <s v="EndCustomer"/>
    <s v="Retail"/>
    <s v="Posiflex"/>
    <n v="2"/>
    <n v="247"/>
    <n v="494"/>
  </r>
  <r>
    <s v="PB20INV3937"/>
    <d v="2021-02-24T00:00:00"/>
    <n v="6200004522"/>
    <d v="2021-02-22T00:00:00"/>
    <x v="6"/>
    <s v="Mumbai"/>
    <s v="Trent Limited"/>
    <s v="Std_keyboard"/>
    <s v="Mumbai"/>
    <s v="EndCustomer"/>
    <s v="Retail"/>
    <s v="Others"/>
    <n v="2"/>
    <n v="436"/>
    <n v="872"/>
  </r>
  <r>
    <s v="PB20INV3937"/>
    <d v="2021-02-24T00:00:00"/>
    <n v="6200004522"/>
    <d v="2021-02-22T00:00:00"/>
    <x v="6"/>
    <s v="Mumbai"/>
    <s v="Trent Limited"/>
    <s v="Sa-105z-b"/>
    <s v="Mumbai"/>
    <s v="EndCustomer"/>
    <s v="Retail"/>
    <s v="Posiflex"/>
    <n v="2"/>
    <n v="1744"/>
    <n v="3488"/>
  </r>
  <r>
    <s v="PB20INV3937"/>
    <d v="2021-02-24T00:00:00"/>
    <n v="6200004522"/>
    <d v="2021-02-22T00:00:00"/>
    <x v="4"/>
    <s v="Mumbai"/>
    <s v="Trent Limited"/>
    <s v="Cr-410b"/>
    <s v="Mumbai"/>
    <s v="EndCustomer"/>
    <s v="Retail"/>
    <s v="Rugtek"/>
    <n v="1"/>
    <n v="3499"/>
    <n v="3499"/>
  </r>
  <r>
    <s v="PB20INV3937"/>
    <d v="2021-02-24T00:00:00"/>
    <n v="6200004522"/>
    <d v="2021-02-22T00:00:00"/>
    <x v="4"/>
    <s v="Mumbai"/>
    <s v="Trent Limited"/>
    <s v="Cr-410b(1001)"/>
    <s v="Mumbai"/>
    <s v="EndCustomer"/>
    <s v="Retail"/>
    <s v="Rugtek"/>
    <n v="1"/>
    <n v="3499"/>
    <n v="3499"/>
  </r>
  <r>
    <s v="PB20INV3937"/>
    <d v="2021-02-24T00:00:00"/>
    <n v="6200004522"/>
    <d v="2021-02-22T00:00:00"/>
    <x v="4"/>
    <s v="Mumbai"/>
    <s v="Trent Limited"/>
    <s v="Rs-3200u"/>
    <s v="Mumbai"/>
    <s v="EndCustomer"/>
    <s v="Retail"/>
    <s v="Rugtek"/>
    <n v="3"/>
    <n v="4085"/>
    <n v="12255"/>
  </r>
  <r>
    <s v="PB20INV3937"/>
    <d v="2021-02-24T00:00:00"/>
    <n v="6200004522"/>
    <d v="2021-02-22T00:00:00"/>
    <x v="6"/>
    <s v="Mumbai"/>
    <s v="Trent Limited"/>
    <s v="Pp8800u-b"/>
    <s v="Mumbai"/>
    <s v="EndCustomer"/>
    <s v="Retail"/>
    <s v="Posiflex"/>
    <n v="2"/>
    <n v="9800"/>
    <n v="19600"/>
  </r>
  <r>
    <s v="PB20INV3937"/>
    <d v="2021-02-24T00:00:00"/>
    <n v="6200004522"/>
    <d v="2021-02-22T00:00:00"/>
    <x v="6"/>
    <s v="Mumbai"/>
    <s v="Trent Limited"/>
    <s v="Ps-3316+"/>
    <s v="Mumbai"/>
    <s v="EndCustomer"/>
    <s v="Retail"/>
    <s v="Posiflex"/>
    <n v="2"/>
    <n v="40605"/>
    <n v="81210"/>
  </r>
  <r>
    <s v="PB20INV3938"/>
    <d v="2021-02-24T00:00:00"/>
    <s v="Email"/>
    <d v="2021-02-24T00:00:00"/>
    <x v="0"/>
    <s v="Hubli"/>
    <s v="R T Computers &amp; Services"/>
    <s v="Ddr3_ram_sodimm"/>
    <s v="Hubli"/>
    <s v="RBP"/>
    <s v="Wholesale"/>
    <s v="posiflex spares"/>
    <n v="1"/>
    <n v="0"/>
    <n v="0"/>
  </r>
  <r>
    <s v="PB20INV3938"/>
    <d v="2021-02-24T00:00:00"/>
    <s v="Email"/>
    <d v="2021-02-24T00:00:00"/>
    <x v="0"/>
    <s v="Hubli"/>
    <s v="R T Computers &amp; Services"/>
    <s v="Ssd_64gb"/>
    <s v="Hubli"/>
    <s v="RBP"/>
    <s v="Wholesale"/>
    <s v="posiflex spares"/>
    <n v="2"/>
    <n v="0"/>
    <n v="0"/>
  </r>
  <r>
    <s v="PB20INV3938"/>
    <d v="2021-02-24T00:00:00"/>
    <s v="Email"/>
    <d v="2021-02-24T00:00:00"/>
    <x v="3"/>
    <s v="Hubli"/>
    <s v="R T Computers &amp; Services"/>
    <s v="Ls-3000r"/>
    <s v="Hubli"/>
    <s v="RBP"/>
    <s v="Wholesale"/>
    <s v="Rugtek"/>
    <n v="100"/>
    <n v="1250"/>
    <n v="125000"/>
  </r>
  <r>
    <s v="PB20INV3938"/>
    <d v="2021-02-24T00:00:00"/>
    <s v="Email"/>
    <d v="2021-02-24T00:00:00"/>
    <x v="0"/>
    <s v="Hubli"/>
    <s v="R T Computers &amp; Services"/>
    <s v="Freight charges"/>
    <s v="Hubli"/>
    <s v="RBP"/>
    <s v="Wholesale"/>
    <s v="Others"/>
    <n v="1"/>
    <n v="1704"/>
    <n v="1704"/>
  </r>
  <r>
    <s v="PB20INV3938"/>
    <d v="2021-02-24T00:00:00"/>
    <s v="Email"/>
    <d v="2021-02-24T00:00:00"/>
    <x v="3"/>
    <s v="Hubli"/>
    <s v="R T Computers &amp; Services"/>
    <s v="Cr-410b"/>
    <s v="Hubli"/>
    <s v="RBP"/>
    <s v="Wholesale"/>
    <s v="Rugtek"/>
    <n v="4"/>
    <n v="3100"/>
    <n v="12400"/>
  </r>
  <r>
    <s v="PB20INV3938"/>
    <d v="2021-02-24T00:00:00"/>
    <s v="Email"/>
    <d v="2021-02-24T00:00:00"/>
    <x v="3"/>
    <s v="Hubli"/>
    <s v="R T Computers &amp; Services"/>
    <s v="Cr-410b(1001)"/>
    <s v="Hubli"/>
    <s v="RBP"/>
    <s v="Wholesale"/>
    <s v="Rugtek"/>
    <n v="1"/>
    <n v="3100"/>
    <n v="3100"/>
  </r>
  <r>
    <s v="PB20INV3938"/>
    <d v="2021-02-24T00:00:00"/>
    <s v="Email"/>
    <d v="2021-02-24T00:00:00"/>
    <x v="0"/>
    <s v="Hubli"/>
    <s v="R T Computers &amp; Services"/>
    <s v="Pd-350ue-b"/>
    <s v="Hubli"/>
    <s v="RBP"/>
    <s v="Wholesale"/>
    <s v="Posiflex"/>
    <n v="1"/>
    <n v="3250"/>
    <n v="3250"/>
  </r>
  <r>
    <s v="PB20INV3938"/>
    <d v="2021-02-24T00:00:00"/>
    <s v="Email"/>
    <d v="2021-02-24T00:00:00"/>
    <x v="3"/>
    <s v="Hubli"/>
    <s v="R T Computers &amp; Services"/>
    <s v="Bp-02"/>
    <s v="Hubli"/>
    <s v="RBP"/>
    <s v="Wholesale"/>
    <s v="Rugtek"/>
    <n v="5"/>
    <n v="3500"/>
    <n v="17500"/>
  </r>
  <r>
    <s v="PB20INV3938"/>
    <d v="2021-02-24T00:00:00"/>
    <s v="Email"/>
    <d v="2021-02-24T00:00:00"/>
    <x v="3"/>
    <s v="Hubli"/>
    <s v="R T Computers &amp; Services"/>
    <s v="Cd-3200bt"/>
    <s v="Hubli"/>
    <s v="RBP"/>
    <s v="Wholesale"/>
    <s v="Rugtek"/>
    <n v="10"/>
    <n v="4200"/>
    <n v="42000"/>
  </r>
  <r>
    <s v="PB20INV3938"/>
    <d v="2021-02-24T00:00:00"/>
    <s v="Email"/>
    <d v="2021-02-24T00:00:00"/>
    <x v="3"/>
    <s v="Hubli"/>
    <s v="R T Computers &amp; Services"/>
    <s v="Rp326"/>
    <s v="Hubli"/>
    <s v="RBP"/>
    <s v="Wholesale"/>
    <s v="Rugtek"/>
    <n v="50"/>
    <n v="4600"/>
    <n v="230000"/>
  </r>
  <r>
    <s v="PB20INV3938"/>
    <d v="2021-02-24T00:00:00"/>
    <s v="Email"/>
    <d v="2021-02-24T00:00:00"/>
    <x v="0"/>
    <s v="Hubli"/>
    <s v="R T Computers &amp; Services"/>
    <s v="Pp8800u-b"/>
    <s v="Hubli"/>
    <s v="RBP"/>
    <s v="Wholesale"/>
    <s v="Posiflex"/>
    <n v="12"/>
    <n v="9000"/>
    <n v="108000"/>
  </r>
  <r>
    <s v="PB20INV3938"/>
    <d v="2021-02-24T00:00:00"/>
    <s v="Email"/>
    <d v="2021-02-24T00:00:00"/>
    <x v="0"/>
    <s v="Hubli"/>
    <s v="R T Computers &amp; Services"/>
    <s v="Tm-3010e-b/hs"/>
    <s v="Hubli"/>
    <s v="RBP"/>
    <s v="Wholesale"/>
    <s v="Posiflex"/>
    <n v="1"/>
    <n v="14700"/>
    <n v="14700"/>
  </r>
  <r>
    <s v="PB20INV3938"/>
    <d v="2021-02-24T00:00:00"/>
    <s v="Email"/>
    <d v="2021-02-24T00:00:00"/>
    <x v="0"/>
    <s v="Hubli"/>
    <s v="R T Computers &amp; Services"/>
    <s v="Ps-3316+"/>
    <s v="Hubli"/>
    <s v="RBP"/>
    <s v="Wholesale"/>
    <s v="Posiflex"/>
    <n v="2"/>
    <n v="35900"/>
    <n v="71800"/>
  </r>
  <r>
    <s v="PB20INV3938"/>
    <d v="2021-02-24T00:00:00"/>
    <s v="Email"/>
    <d v="2021-02-24T00:00:00"/>
    <x v="0"/>
    <s v="Hubli"/>
    <s v="R T Computers &amp; Services"/>
    <s v="Xt-4015"/>
    <s v="Hubli"/>
    <s v="RBP"/>
    <s v="Wholesale"/>
    <s v="Posiflex"/>
    <n v="1"/>
    <n v="53700"/>
    <n v="53700"/>
  </r>
  <r>
    <s v="PB20INV3939"/>
    <d v="2021-02-24T00:00:00"/>
    <s v="Mail Confirmation"/>
    <d v="2021-02-23T00:00:00"/>
    <x v="10"/>
    <s v="Chennai"/>
    <s v="Saddles International Automotive &amp; Aviation Interiors Pvt. Ltd"/>
    <s v="Service charges"/>
    <s v="Chennai"/>
    <s v="EndCustomer"/>
    <s v="Retail"/>
    <s v="Others"/>
    <n v="3"/>
    <n v="1000"/>
    <n v="3000"/>
  </r>
  <r>
    <s v="PB20INV3940"/>
    <d v="2021-02-24T00:00:00"/>
    <s v="PO-S/20-21/002231"/>
    <s v="11. February 2021"/>
    <x v="2"/>
    <s v="Mumbai"/>
    <s v="Burger King India Pvt  Ltd.,"/>
    <s v="Touch panel-xt6715"/>
    <s v="Mumbai"/>
    <s v="EndCustomer"/>
    <s v="Retail"/>
    <s v="posiflex spares"/>
    <n v="1"/>
    <n v="7700"/>
    <n v="7700"/>
  </r>
  <r>
    <s v="PB20INV3941"/>
    <d v="2021-02-24T00:00:00"/>
    <s v="ITPL2021120"/>
    <d v="2021-02-23T00:00:00"/>
    <x v="0"/>
    <s v="Hyderabad"/>
    <s v="Itecsys Technologies Pvt Ltd"/>
    <s v="Pp8800u-b"/>
    <s v="Hyderabad"/>
    <s v="RBP"/>
    <s v="Wholesale"/>
    <s v="Posiflex"/>
    <n v="17"/>
    <n v="0"/>
    <n v="0"/>
  </r>
  <r>
    <s v="PB20INV3941"/>
    <d v="2021-02-24T00:00:00"/>
    <s v="ITPL2021120"/>
    <d v="2021-02-23T00:00:00"/>
    <x v="0"/>
    <s v="Hyderabad"/>
    <s v="Itecsys Technologies Pvt Ltd"/>
    <s v="Ssd_128gb"/>
    <s v="Hyderabad"/>
    <s v="RBP"/>
    <s v="Wholesale"/>
    <s v="posiflex spares"/>
    <n v="17"/>
    <n v="0"/>
    <n v="0"/>
  </r>
  <r>
    <s v="PB20INV3941"/>
    <d v="2021-02-24T00:00:00"/>
    <s v="ITPL2021120"/>
    <d v="2021-02-23T00:00:00"/>
    <x v="0"/>
    <s v="Hyderabad"/>
    <s v="Itecsys Technologies Pvt Ltd"/>
    <s v="Zeb-vs16hd led"/>
    <s v="Hyderabad"/>
    <s v="RBP"/>
    <s v="Wholesale"/>
    <s v="Posiflex"/>
    <n v="17"/>
    <n v="0"/>
    <n v="0"/>
  </r>
  <r>
    <s v="PB20INV3941"/>
    <d v="2021-02-24T00:00:00"/>
    <s v="ITPL2021120"/>
    <d v="2021-02-23T00:00:00"/>
    <x v="0"/>
    <s v="Hyderabad"/>
    <s v="Itecsys Technologies Pvt Ltd"/>
    <s v="Freight charges"/>
    <s v="Hyderabad"/>
    <s v="RBP"/>
    <s v="Wholesale"/>
    <s v="Others"/>
    <n v="1"/>
    <n v="2259"/>
    <n v="2259"/>
  </r>
  <r>
    <s v="PB20INV3941"/>
    <d v="2021-02-24T00:00:00"/>
    <s v="ITPL2021120"/>
    <d v="2021-02-23T00:00:00"/>
    <x v="0"/>
    <s v="Hyderabad"/>
    <s v="Itecsys Technologies Pvt Ltd"/>
    <s v="Win 10 iot (el)"/>
    <s v="Hyderabad"/>
    <s v="RBP"/>
    <s v="Wholesale"/>
    <s v="Posiflex"/>
    <n v="17"/>
    <n v="3500"/>
    <n v="59500"/>
  </r>
  <r>
    <s v="PB20INV3941"/>
    <d v="2021-02-24T00:00:00"/>
    <s v="ITPL2021120"/>
    <d v="2021-02-23T00:00:00"/>
    <x v="0"/>
    <s v="Hyderabad"/>
    <s v="Itecsys Technologies Pvt Ltd"/>
    <s v="Warranty_charges"/>
    <s v="Hyderabad"/>
    <s v="RBP"/>
    <s v="Wholesale"/>
    <s v="Others"/>
    <n v="17"/>
    <n v="5000"/>
    <n v="85000"/>
  </r>
  <r>
    <s v="PB20INV3941"/>
    <d v="2021-02-24T00:00:00"/>
    <s v="ITPL2021120"/>
    <d v="2021-02-23T00:00:00"/>
    <x v="0"/>
    <s v="Hyderabad"/>
    <s v="Itecsys Technologies Pvt Ltd"/>
    <s v="Tx-5600"/>
    <s v="Hyderabad"/>
    <s v="RBP"/>
    <s v="Wholesale"/>
    <s v="Posiflex"/>
    <n v="17"/>
    <n v="44700"/>
    <n v="759900"/>
  </r>
  <r>
    <s v="PB20INV3942"/>
    <d v="2021-02-24T00:00:00"/>
    <n v="6200004342"/>
    <d v="2021-01-30T00:00:00"/>
    <x v="6"/>
    <s v="Mumbai"/>
    <s v="Trent Limited"/>
    <s v="Serial i/f board pp9000"/>
    <s v="Mumbai"/>
    <s v="EndCustomer"/>
    <s v="Retail"/>
    <s v="posiflex spares"/>
    <n v="4"/>
    <n v="0"/>
    <n v="0"/>
  </r>
  <r>
    <s v="PB20INV3942"/>
    <d v="2021-02-24T00:00:00"/>
    <n v="6200004342"/>
    <d v="2021-01-30T00:00:00"/>
    <x v="6"/>
    <s v="Mumbai"/>
    <s v="Trent Limited"/>
    <s v="Mouse_logitech"/>
    <s v="Mumbai"/>
    <s v="EndCustomer"/>
    <s v="Retail"/>
    <s v="Posiflex"/>
    <n v="4"/>
    <n v="247"/>
    <n v="988"/>
  </r>
  <r>
    <s v="PB20INV3942"/>
    <d v="2021-02-24T00:00:00"/>
    <n v="6200004342"/>
    <d v="2021-01-30T00:00:00"/>
    <x v="6"/>
    <s v="Mumbai"/>
    <s v="Trent Limited"/>
    <s v="Std_keyboard"/>
    <s v="Mumbai"/>
    <s v="EndCustomer"/>
    <s v="Retail"/>
    <s v="Others"/>
    <n v="4"/>
    <n v="436"/>
    <n v="1744"/>
  </r>
  <r>
    <s v="PB20INV3942"/>
    <d v="2021-02-24T00:00:00"/>
    <n v="6200004342"/>
    <d v="2021-01-30T00:00:00"/>
    <x v="6"/>
    <s v="Mumbai"/>
    <s v="Trent Limited"/>
    <s v="Sa-105z-b"/>
    <s v="Mumbai"/>
    <s v="EndCustomer"/>
    <s v="Retail"/>
    <s v="Posiflex"/>
    <n v="4"/>
    <n v="1744"/>
    <n v="6976"/>
  </r>
  <r>
    <s v="PB20INV3942"/>
    <d v="2021-02-24T00:00:00"/>
    <n v="6200004342"/>
    <d v="2021-01-30T00:00:00"/>
    <x v="4"/>
    <s v="Mumbai"/>
    <s v="Trent Limited"/>
    <s v="Cr-410b"/>
    <s v="Mumbai"/>
    <s v="EndCustomer"/>
    <s v="Retail"/>
    <s v="Rugtek"/>
    <n v="3"/>
    <n v="3499"/>
    <n v="10497"/>
  </r>
  <r>
    <s v="PB20INV3942"/>
    <d v="2021-02-24T00:00:00"/>
    <n v="6200004342"/>
    <d v="2021-01-30T00:00:00"/>
    <x v="4"/>
    <s v="Mumbai"/>
    <s v="Trent Limited"/>
    <s v="Cr-410b(1001)"/>
    <s v="Mumbai"/>
    <s v="EndCustomer"/>
    <s v="Retail"/>
    <s v="Rugtek"/>
    <n v="1"/>
    <n v="3499"/>
    <n v="3499"/>
  </r>
  <r>
    <s v="PB20INV3942"/>
    <d v="2021-02-24T00:00:00"/>
    <n v="6200004342"/>
    <d v="2021-01-30T00:00:00"/>
    <x v="4"/>
    <s v="Mumbai"/>
    <s v="Trent Limited"/>
    <s v="Rs-3200u"/>
    <s v="Mumbai"/>
    <s v="EndCustomer"/>
    <s v="Retail"/>
    <s v="Rugtek"/>
    <n v="5"/>
    <n v="4085"/>
    <n v="20425"/>
  </r>
  <r>
    <s v="PB20INV3942"/>
    <d v="2021-02-24T00:00:00"/>
    <n v="6200004342"/>
    <d v="2021-01-30T00:00:00"/>
    <x v="6"/>
    <s v="Mumbai"/>
    <s v="Trent Limited"/>
    <s v="Pp8800u-b"/>
    <s v="Mumbai"/>
    <s v="EndCustomer"/>
    <s v="Retail"/>
    <s v="Posiflex"/>
    <n v="4"/>
    <n v="9800"/>
    <n v="39200"/>
  </r>
  <r>
    <s v="PB20INV3942"/>
    <d v="2021-02-24T00:00:00"/>
    <n v="6200004342"/>
    <d v="2021-01-30T00:00:00"/>
    <x v="6"/>
    <s v="Mumbai"/>
    <s v="Trent Limited"/>
    <s v="Ps-3316+"/>
    <s v="Mumbai"/>
    <s v="EndCustomer"/>
    <s v="Retail"/>
    <s v="Posiflex"/>
    <n v="4"/>
    <n v="40605"/>
    <n v="162420"/>
  </r>
  <r>
    <s v="PB20INV3943"/>
    <d v="2021-02-24T00:00:00"/>
    <n v="6200004348"/>
    <d v="2021-01-30T00:00:00"/>
    <x v="6"/>
    <s v="Mumbai"/>
    <s v="Trent Limited"/>
    <s v="Serial i/f board pp9000"/>
    <s v="Mumbai"/>
    <s v="EndCustomer"/>
    <s v="Retail"/>
    <s v="posiflex spares"/>
    <n v="4"/>
    <n v="0"/>
    <n v="0"/>
  </r>
  <r>
    <s v="PB20INV3943"/>
    <d v="2021-02-24T00:00:00"/>
    <n v="6200004348"/>
    <d v="2021-01-30T00:00:00"/>
    <x v="6"/>
    <s v="Mumbai"/>
    <s v="Trent Limited"/>
    <s v="Mouse_logitech"/>
    <s v="Mumbai"/>
    <s v="EndCustomer"/>
    <s v="Retail"/>
    <s v="Posiflex"/>
    <n v="4"/>
    <n v="247"/>
    <n v="988"/>
  </r>
  <r>
    <s v="PB20INV3943"/>
    <d v="2021-02-24T00:00:00"/>
    <n v="6200004348"/>
    <d v="2021-01-30T00:00:00"/>
    <x v="6"/>
    <s v="Mumbai"/>
    <s v="Trent Limited"/>
    <s v="Std_keyboard"/>
    <s v="Mumbai"/>
    <s v="EndCustomer"/>
    <s v="Retail"/>
    <s v="Others"/>
    <n v="4"/>
    <n v="436"/>
    <n v="1744"/>
  </r>
  <r>
    <s v="PB20INV3943"/>
    <d v="2021-02-24T00:00:00"/>
    <n v="6200004348"/>
    <d v="2021-01-30T00:00:00"/>
    <x v="6"/>
    <s v="Mumbai"/>
    <s v="Trent Limited"/>
    <s v="Sa-105z-b"/>
    <s v="Mumbai"/>
    <s v="EndCustomer"/>
    <s v="Retail"/>
    <s v="Posiflex"/>
    <n v="4"/>
    <n v="1744"/>
    <n v="6976"/>
  </r>
  <r>
    <s v="PB20INV3943"/>
    <d v="2021-02-24T00:00:00"/>
    <n v="6200004348"/>
    <d v="2021-01-30T00:00:00"/>
    <x v="4"/>
    <s v="Mumbai"/>
    <s v="Trent Limited"/>
    <s v="Cr-410b"/>
    <s v="Mumbai"/>
    <s v="EndCustomer"/>
    <s v="Retail"/>
    <s v="Rugtek"/>
    <n v="3"/>
    <n v="3499"/>
    <n v="10497"/>
  </r>
  <r>
    <s v="PB20INV3943"/>
    <d v="2021-02-24T00:00:00"/>
    <n v="6200004348"/>
    <d v="2021-01-30T00:00:00"/>
    <x v="4"/>
    <s v="Mumbai"/>
    <s v="Trent Limited"/>
    <s v="Cr-410b(1001)"/>
    <s v="Mumbai"/>
    <s v="EndCustomer"/>
    <s v="Retail"/>
    <s v="Rugtek"/>
    <n v="1"/>
    <n v="3499"/>
    <n v="3499"/>
  </r>
  <r>
    <s v="PB20INV3943"/>
    <d v="2021-02-24T00:00:00"/>
    <n v="6200004348"/>
    <d v="2021-01-30T00:00:00"/>
    <x v="4"/>
    <s v="Mumbai"/>
    <s v="Trent Limited"/>
    <s v="Rs-3200u"/>
    <s v="Mumbai"/>
    <s v="EndCustomer"/>
    <s v="Retail"/>
    <s v="Rugtek"/>
    <n v="5"/>
    <n v="4085"/>
    <n v="20425"/>
  </r>
  <r>
    <s v="PB20INV3943"/>
    <d v="2021-02-24T00:00:00"/>
    <n v="6200004348"/>
    <d v="2021-01-30T00:00:00"/>
    <x v="6"/>
    <s v="Mumbai"/>
    <s v="Trent Limited"/>
    <s v="Pp8800u-b"/>
    <s v="Mumbai"/>
    <s v="EndCustomer"/>
    <s v="Retail"/>
    <s v="Posiflex"/>
    <n v="4"/>
    <n v="9800"/>
    <n v="39200"/>
  </r>
  <r>
    <s v="PB20INV3943"/>
    <d v="2021-02-24T00:00:00"/>
    <n v="6200004348"/>
    <d v="2021-01-30T00:00:00"/>
    <x v="6"/>
    <s v="Mumbai"/>
    <s v="Trent Limited"/>
    <s v="Ps-3316+"/>
    <s v="Mumbai"/>
    <s v="EndCustomer"/>
    <s v="Retail"/>
    <s v="Posiflex"/>
    <n v="4"/>
    <n v="40605"/>
    <n v="162420"/>
  </r>
  <r>
    <s v="PB20INV3944"/>
    <d v="2021-02-24T00:00:00"/>
    <s v="PO/000022/0920"/>
    <d v="2020-09-03T00:00:00"/>
    <x v="2"/>
    <s v="Mumbai"/>
    <s v="Hardcastle Restaurants Pvt. Ltd"/>
    <s v="Service charges"/>
    <s v="Mumbai"/>
    <s v="EndCustomer"/>
    <s v="Retail"/>
    <s v="Others"/>
    <n v="1"/>
    <n v="900"/>
    <n v="900"/>
  </r>
  <r>
    <s v="PB20INV3945"/>
    <d v="2021-02-24T00:00:00"/>
    <s v="PO/000022/0920"/>
    <d v="2020-09-03T00:00:00"/>
    <x v="2"/>
    <s v="Mumbai"/>
    <s v="Hardcastle Restaurants Pvt. Ltd"/>
    <s v="Service charges"/>
    <s v="Mumbai"/>
    <s v="EndCustomer"/>
    <s v="Retail"/>
    <s v="Others"/>
    <n v="1"/>
    <n v="900"/>
    <n v="900"/>
  </r>
  <r>
    <s v="PB20INV3946"/>
    <d v="2021-02-24T00:00:00"/>
    <s v="PO/000023/0920"/>
    <d v="2020-09-03T00:00:00"/>
    <x v="2"/>
    <s v="Mumbai"/>
    <s v="Hardcastle Restaurants Pvt. Ltd"/>
    <s v="Service charges"/>
    <s v="Mumbai"/>
    <s v="EndCustomer"/>
    <s v="Retail"/>
    <s v="Others"/>
    <n v="1"/>
    <n v="900"/>
    <n v="900"/>
  </r>
  <r>
    <s v="PB20INV3947"/>
    <d v="2021-02-24T00:00:00"/>
    <n v="6200004363"/>
    <d v="2021-02-04T00:00:00"/>
    <x v="6"/>
    <s v="Mumbai"/>
    <s v="Trent Limited"/>
    <s v="Serial i/f board pp9000"/>
    <s v="Mumbai"/>
    <s v="EndCustomer"/>
    <s v="Retail"/>
    <s v="posiflex spares"/>
    <n v="5"/>
    <n v="0"/>
    <n v="0"/>
  </r>
  <r>
    <s v="PB20INV3947"/>
    <d v="2021-02-24T00:00:00"/>
    <n v="6200004363"/>
    <d v="2021-02-04T00:00:00"/>
    <x v="6"/>
    <s v="Mumbai"/>
    <s v="Trent Limited"/>
    <s v="Mouse_logitech"/>
    <s v="Mumbai"/>
    <s v="EndCustomer"/>
    <s v="Retail"/>
    <s v="Posiflex"/>
    <n v="5"/>
    <n v="427"/>
    <n v="2135"/>
  </r>
  <r>
    <s v="PB20INV3947"/>
    <d v="2021-02-24T00:00:00"/>
    <n v="6200004363"/>
    <d v="2021-02-04T00:00:00"/>
    <x v="6"/>
    <s v="Mumbai"/>
    <s v="Trent Limited"/>
    <s v="Std_keyboard"/>
    <s v="Mumbai"/>
    <s v="EndCustomer"/>
    <s v="Retail"/>
    <s v="Others"/>
    <n v="5"/>
    <n v="436"/>
    <n v="2180"/>
  </r>
  <r>
    <s v="PB20INV3947"/>
    <d v="2021-02-24T00:00:00"/>
    <n v="6200004363"/>
    <d v="2021-02-04T00:00:00"/>
    <x v="6"/>
    <s v="Mumbai"/>
    <s v="Trent Limited"/>
    <s v="Sa-105z-b"/>
    <s v="Mumbai"/>
    <s v="EndCustomer"/>
    <s v="Retail"/>
    <s v="Posiflex"/>
    <n v="5"/>
    <n v="1744"/>
    <n v="8720"/>
  </r>
  <r>
    <s v="PB20INV3947"/>
    <d v="2021-02-24T00:00:00"/>
    <n v="6200004363"/>
    <d v="2021-02-04T00:00:00"/>
    <x v="4"/>
    <s v="Mumbai"/>
    <s v="Trent Limited"/>
    <s v="Cr-410b"/>
    <s v="Mumbai"/>
    <s v="EndCustomer"/>
    <s v="Retail"/>
    <s v="Rugtek"/>
    <n v="4"/>
    <n v="3499"/>
    <n v="13996"/>
  </r>
  <r>
    <s v="PB20INV3947"/>
    <d v="2021-02-24T00:00:00"/>
    <n v="6200004363"/>
    <d v="2021-02-04T00:00:00"/>
    <x v="4"/>
    <s v="Mumbai"/>
    <s v="Trent Limited"/>
    <s v="Cr-410b(1001)"/>
    <s v="Mumbai"/>
    <s v="EndCustomer"/>
    <s v="Retail"/>
    <s v="Rugtek"/>
    <n v="1"/>
    <n v="3499"/>
    <n v="3499"/>
  </r>
  <r>
    <s v="PB20INV3947"/>
    <d v="2021-02-24T00:00:00"/>
    <n v="6200004363"/>
    <d v="2021-02-04T00:00:00"/>
    <x v="4"/>
    <s v="Mumbai"/>
    <s v="Trent Limited"/>
    <s v="Rs-3200u"/>
    <s v="Mumbai"/>
    <s v="EndCustomer"/>
    <s v="Retail"/>
    <s v="Rugtek"/>
    <n v="6"/>
    <n v="4085"/>
    <n v="24510"/>
  </r>
  <r>
    <s v="PB20INV3947"/>
    <d v="2021-02-24T00:00:00"/>
    <n v="6200004363"/>
    <d v="2021-02-04T00:00:00"/>
    <x v="6"/>
    <s v="Mumbai"/>
    <s v="Trent Limited"/>
    <s v="Pp8800u-b"/>
    <s v="Mumbai"/>
    <s v="EndCustomer"/>
    <s v="Retail"/>
    <s v="Posiflex"/>
    <n v="5"/>
    <n v="9800"/>
    <n v="49000"/>
  </r>
  <r>
    <s v="PB20INV3947"/>
    <d v="2021-02-24T00:00:00"/>
    <n v="6200004363"/>
    <d v="2021-02-04T00:00:00"/>
    <x v="6"/>
    <s v="Mumbai"/>
    <s v="Trent Limited"/>
    <s v="Ps-3316+"/>
    <s v="Mumbai"/>
    <s v="EndCustomer"/>
    <s v="Retail"/>
    <s v="Posiflex"/>
    <n v="5"/>
    <n v="40605"/>
    <n v="203025"/>
  </r>
  <r>
    <s v="PB20INV3948"/>
    <d v="2021-02-24T00:00:00"/>
    <s v="MHMU2021PO00104"/>
    <d v="2021-02-24T00:00:00"/>
    <x v="0"/>
    <s v="Mumbai"/>
    <s v="Aashitech"/>
    <s v="Warranty_charges"/>
    <s v="Mumbai"/>
    <s v="RBP"/>
    <s v="Wholesale"/>
    <s v="Others"/>
    <n v="1"/>
    <n v="750"/>
    <n v="750"/>
  </r>
  <r>
    <s v="PB20INV3948"/>
    <d v="2021-02-24T00:00:00"/>
    <s v="MHMU2021PO00104"/>
    <d v="2021-02-24T00:00:00"/>
    <x v="0"/>
    <s v="Mumbai"/>
    <s v="Aashitech"/>
    <s v="Warranty_charges"/>
    <s v="Mumbai"/>
    <s v="RBP"/>
    <s v="Wholesale"/>
    <s v="Others"/>
    <n v="1"/>
    <n v="6000"/>
    <n v="6000"/>
  </r>
  <r>
    <s v="PB20INV3949"/>
    <d v="2021-02-24T00:00:00"/>
    <s v="HTCPL/175/2020-21"/>
    <d v="2021-02-24T00:00:00"/>
    <x v="0"/>
    <s v="Bangalore"/>
    <s v="Hollasons Trading Company Private Limited"/>
    <s v="Ddr3_ram_sodimm"/>
    <s v="Bangalore"/>
    <s v="RBP"/>
    <s v="Wholesale"/>
    <s v="posiflex spares"/>
    <n v="2"/>
    <n v="0"/>
    <n v="0"/>
  </r>
  <r>
    <s v="PB20INV3949"/>
    <d v="2021-02-24T00:00:00"/>
    <s v="HTCPL/175/2020-21"/>
    <d v="2021-02-24T00:00:00"/>
    <x v="0"/>
    <s v="Bangalore"/>
    <s v="Hollasons Trading Company Private Limited"/>
    <s v="Ssd_64gb"/>
    <s v="Bangalore"/>
    <s v="RBP"/>
    <s v="Wholesale"/>
    <s v="posiflex spares"/>
    <n v="2"/>
    <n v="0"/>
    <n v="0"/>
  </r>
  <r>
    <s v="PB20INV3949"/>
    <d v="2021-02-24T00:00:00"/>
    <s v="HTCPL/175/2020-21"/>
    <d v="2021-02-24T00:00:00"/>
    <x v="0"/>
    <s v="Bangalore"/>
    <s v="Hollasons Trading Company Private Limited"/>
    <s v="Win 10 iot (vl)"/>
    <s v="Bangalore"/>
    <s v="RBP"/>
    <s v="Wholesale"/>
    <s v="Posiflex"/>
    <n v="2"/>
    <n v="5250"/>
    <n v="10500"/>
  </r>
  <r>
    <s v="PB20INV3949"/>
    <d v="2021-02-24T00:00:00"/>
    <s v="HTCPL/175/2020-21"/>
    <d v="2021-02-24T00:00:00"/>
    <x v="0"/>
    <s v="Bangalore"/>
    <s v="Hollasons Trading Company Private Limited"/>
    <s v="Xt-4015"/>
    <s v="Bangalore"/>
    <s v="RBP"/>
    <s v="Wholesale"/>
    <s v="Posiflex"/>
    <n v="2"/>
    <n v="53700"/>
    <n v="107400"/>
  </r>
  <r>
    <s v="PB20INV3950"/>
    <d v="2021-02-24T00:00:00"/>
    <s v="SS 213"/>
    <s v="22.02.2021"/>
    <x v="0"/>
    <s v="Delhi"/>
    <s v="Smart Solutions"/>
    <s v="Freight charges"/>
    <s v="Delhi"/>
    <s v="RBP"/>
    <s v="Wholesale"/>
    <s v="Others"/>
    <n v="1"/>
    <n v="100"/>
    <n v="100"/>
  </r>
  <r>
    <s v="PB20INV3950"/>
    <d v="2021-02-24T00:00:00"/>
    <s v="SS 213"/>
    <s v="22.02.2021"/>
    <x v="0"/>
    <s v="Delhi"/>
    <s v="Smart Solutions"/>
    <s v="Tm-3010e-b/hs"/>
    <s v="Delhi"/>
    <s v="RBP"/>
    <s v="Wholesale"/>
    <s v="Posiflex"/>
    <n v="2"/>
    <n v="9350"/>
    <n v="18700"/>
  </r>
  <r>
    <s v="PB20INV3951"/>
    <d v="2021-02-24T00:00:00"/>
    <s v="SC24022021CHN"/>
    <d v="2021-02-24T00:00:00"/>
    <x v="0"/>
    <s v="Chennai"/>
    <s v="Supreme Computers India (P) Ltd"/>
    <s v="Freight charges"/>
    <s v="Chennai"/>
    <s v="RBP"/>
    <s v="Wholesale"/>
    <s v="Others"/>
    <n v="1"/>
    <n v="209"/>
    <n v="209"/>
  </r>
  <r>
    <s v="PB20INV3951"/>
    <d v="2021-02-24T00:00:00"/>
    <s v="SC24022021CHN"/>
    <d v="2021-02-24T00:00:00"/>
    <x v="3"/>
    <s v="Chennai"/>
    <s v="Supreme Computers India (P) Ltd"/>
    <s v="Rp80use"/>
    <s v="Chennai"/>
    <s v="RBP"/>
    <s v="Wholesale"/>
    <s v="Rugtek"/>
    <n v="12"/>
    <n v="6950"/>
    <n v="83400"/>
  </r>
  <r>
    <s v="PB20INV3952"/>
    <d v="2021-02-24T00:00:00"/>
    <s v="TSPL/PUR/20-21/313"/>
    <d v="2021-02-24T00:00:00"/>
    <x v="2"/>
    <s v="Mumbai"/>
    <s v="Turbonet Systems Private Limited"/>
    <s v="Gear wheel_rp80_big"/>
    <s v="Mumbai"/>
    <s v="RBP"/>
    <s v="Wholesale"/>
    <s v="Rugtek"/>
    <n v="1"/>
    <n v="114"/>
    <n v="114"/>
  </r>
  <r>
    <s v="PB20INV3952"/>
    <d v="2021-02-24T00:00:00"/>
    <s v="TSPL/PUR/20-21/313"/>
    <d v="2021-02-24T00:00:00"/>
    <x v="2"/>
    <s v="Mumbai"/>
    <s v="Turbonet Systems Private Limited"/>
    <s v="Gear wheel_rp80_small"/>
    <s v="Mumbai"/>
    <s v="RBP"/>
    <s v="Wholesale"/>
    <s v="Rugtek"/>
    <n v="1"/>
    <n v="114"/>
    <n v="114"/>
  </r>
  <r>
    <s v="PB20INV3952"/>
    <d v="2021-02-24T00:00:00"/>
    <s v="TSPL/PUR/20-21/313"/>
    <d v="2021-02-24T00:00:00"/>
    <x v="2"/>
    <s v="Mumbai"/>
    <s v="Turbonet Systems Private Limited"/>
    <s v="Gearwheelforfeed_pp7000"/>
    <s v="Mumbai"/>
    <s v="RBP"/>
    <s v="Wholesale"/>
    <s v="posiflex spares"/>
    <n v="1"/>
    <n v="114"/>
    <n v="114"/>
  </r>
  <r>
    <s v="PB20INV3953"/>
    <d v="2021-02-24T00:00:00"/>
    <s v="ASGU2021PO00007"/>
    <d v="2012-02-24T00:00:00"/>
    <x v="0"/>
    <s v="Assam"/>
    <s v="Aashitech"/>
    <s v="Freight charges"/>
    <s v="Assam"/>
    <s v="RBP"/>
    <s v="Wholesale"/>
    <s v="Others"/>
    <n v="1"/>
    <n v="140"/>
    <n v="140"/>
  </r>
  <r>
    <s v="PB20INV3953"/>
    <d v="2021-02-24T00:00:00"/>
    <s v="ASGU2021PO00007"/>
    <d v="2012-02-24T00:00:00"/>
    <x v="3"/>
    <s v="Assam"/>
    <s v="Aashitech"/>
    <s v="Bp-02"/>
    <s v="Assam"/>
    <s v="RBP"/>
    <s v="Wholesale"/>
    <s v="Rugtek"/>
    <n v="10"/>
    <n v="3500"/>
    <n v="35000"/>
  </r>
  <r>
    <s v="PB20INV3954"/>
    <d v="2021-02-24T00:00:00"/>
    <s v="SC23022021CBE01"/>
    <d v="2021-02-23T00:00:00"/>
    <x v="0"/>
    <s v="Chennai"/>
    <s v="Supreme Computers India (P) Ltd"/>
    <s v="Freight charges"/>
    <s v="Chennai"/>
    <s v="RBP"/>
    <s v="Wholesale"/>
    <s v="Others"/>
    <n v="1"/>
    <n v="50"/>
    <n v="50"/>
  </r>
  <r>
    <s v="PB20INV3954"/>
    <d v="2021-02-24T00:00:00"/>
    <s v="SC23022021CBE01"/>
    <d v="2021-02-23T00:00:00"/>
    <x v="0"/>
    <s v="Chennai"/>
    <s v="Supreme Computers India (P) Ltd"/>
    <s v="Win 10 iot (vl)"/>
    <s v="Chennai"/>
    <s v="RBP"/>
    <s v="Wholesale"/>
    <s v="Posiflex"/>
    <n v="1"/>
    <n v="5500"/>
    <n v="5500"/>
  </r>
  <r>
    <s v="PB20INV3955"/>
    <d v="2021-02-25T00:00:00"/>
    <s v="RDP/HYD/HO-PUR/20210220/04432"/>
    <d v="2021-02-20T00:00:00"/>
    <x v="25"/>
    <s v="Hyderabad"/>
    <s v="Ratnadeep Super  Market(P) Ltd.,"/>
    <s v="Pp8800u-b"/>
    <s v="Hyderabad"/>
    <s v="EndCustomer"/>
    <s v="Retail"/>
    <s v="Posiflex"/>
    <n v="1"/>
    <n v="10900"/>
    <n v="10900"/>
  </r>
  <r>
    <s v="PB20INV3956"/>
    <d v="2021-02-25T00:00:00"/>
    <n v="6200004391"/>
    <d v="2021-02-09T00:00:00"/>
    <x v="6"/>
    <s v="Mumbai"/>
    <s v="Trent Limited"/>
    <s v="Serial i/f board pp9000"/>
    <s v="Mumbai"/>
    <s v="EndCustomer"/>
    <s v="Retail"/>
    <s v="posiflex spares"/>
    <n v="6"/>
    <n v="0"/>
    <n v="0"/>
  </r>
  <r>
    <s v="PB20INV3956"/>
    <d v="2021-02-25T00:00:00"/>
    <n v="6200004391"/>
    <d v="2021-02-09T00:00:00"/>
    <x v="6"/>
    <s v="Mumbai"/>
    <s v="Trent Limited"/>
    <s v="Mouse_logitech"/>
    <s v="Mumbai"/>
    <s v="EndCustomer"/>
    <s v="Retail"/>
    <s v="Posiflex"/>
    <n v="6"/>
    <n v="247"/>
    <n v="1482"/>
  </r>
  <r>
    <s v="PB20INV3956"/>
    <d v="2021-02-25T00:00:00"/>
    <n v="6200004391"/>
    <d v="2021-02-09T00:00:00"/>
    <x v="6"/>
    <s v="Mumbai"/>
    <s v="Trent Limited"/>
    <s v="Std_keyboard"/>
    <s v="Mumbai"/>
    <s v="EndCustomer"/>
    <s v="Retail"/>
    <s v="Others"/>
    <n v="6"/>
    <n v="436"/>
    <n v="2616"/>
  </r>
  <r>
    <s v="PB20INV3956"/>
    <d v="2021-02-25T00:00:00"/>
    <n v="6200004391"/>
    <d v="2021-02-09T00:00:00"/>
    <x v="6"/>
    <s v="Mumbai"/>
    <s v="Trent Limited"/>
    <s v="Sa-105z-b"/>
    <s v="Mumbai"/>
    <s v="EndCustomer"/>
    <s v="Retail"/>
    <s v="Posiflex"/>
    <n v="6"/>
    <n v="1744"/>
    <n v="10464"/>
  </r>
  <r>
    <s v="PB20INV3956"/>
    <d v="2021-02-25T00:00:00"/>
    <n v="6200004391"/>
    <d v="2021-02-09T00:00:00"/>
    <x v="4"/>
    <s v="Mumbai"/>
    <s v="Trent Limited"/>
    <s v="Cr-410b"/>
    <s v="Mumbai"/>
    <s v="EndCustomer"/>
    <s v="Retail"/>
    <s v="Rugtek"/>
    <n v="4"/>
    <n v="3499"/>
    <n v="13996"/>
  </r>
  <r>
    <s v="PB20INV3956"/>
    <d v="2021-02-25T00:00:00"/>
    <n v="6200004391"/>
    <d v="2021-02-09T00:00:00"/>
    <x v="4"/>
    <s v="Mumbai"/>
    <s v="Trent Limited"/>
    <s v="Cr-410b(1001)"/>
    <s v="Mumbai"/>
    <s v="EndCustomer"/>
    <s v="Retail"/>
    <s v="Rugtek"/>
    <n v="2"/>
    <n v="3499"/>
    <n v="6998"/>
  </r>
  <r>
    <s v="PB20INV3956"/>
    <d v="2021-02-25T00:00:00"/>
    <n v="6200004391"/>
    <d v="2021-02-09T00:00:00"/>
    <x v="6"/>
    <s v="Mumbai"/>
    <s v="Trent Limited"/>
    <s v="Pd-360ue-b"/>
    <s v="Mumbai"/>
    <s v="EndCustomer"/>
    <s v="Retail"/>
    <s v="Posiflex"/>
    <n v="6"/>
    <n v="3561"/>
    <n v="21366"/>
  </r>
  <r>
    <s v="PB20INV3956"/>
    <d v="2021-02-25T00:00:00"/>
    <n v="6200004391"/>
    <d v="2021-02-09T00:00:00"/>
    <x v="4"/>
    <s v="Mumbai"/>
    <s v="Trent Limited"/>
    <s v="Rs-3200u"/>
    <s v="Mumbai"/>
    <s v="EndCustomer"/>
    <s v="Retail"/>
    <s v="Rugtek"/>
    <n v="7"/>
    <n v="4085"/>
    <n v="28595"/>
  </r>
  <r>
    <s v="PB20INV3956"/>
    <d v="2021-02-25T00:00:00"/>
    <n v="6200004391"/>
    <d v="2021-02-09T00:00:00"/>
    <x v="6"/>
    <s v="Mumbai"/>
    <s v="Trent Limited"/>
    <s v="Pp8800u-b"/>
    <s v="Mumbai"/>
    <s v="EndCustomer"/>
    <s v="Retail"/>
    <s v="Posiflex"/>
    <n v="6"/>
    <n v="9800"/>
    <n v="58800"/>
  </r>
  <r>
    <s v="PB20INV3956"/>
    <d v="2021-02-25T00:00:00"/>
    <n v="6200004391"/>
    <d v="2021-02-09T00:00:00"/>
    <x v="6"/>
    <s v="Mumbai"/>
    <s v="Trent Limited"/>
    <s v="Ps-3316+"/>
    <s v="Mumbai"/>
    <s v="EndCustomer"/>
    <s v="Retail"/>
    <s v="Posiflex"/>
    <n v="6"/>
    <n v="40605"/>
    <n v="243630"/>
  </r>
  <r>
    <s v="PB20INV3957"/>
    <d v="2021-02-25T00:00:00"/>
    <n v="6500000127"/>
    <s v="30.09.2020"/>
    <x v="2"/>
    <s v="Mumbai"/>
    <s v="Tata Starbucks Ltd"/>
    <s v="Service charges"/>
    <s v="Mumbai"/>
    <s v="EndCustomer"/>
    <s v="Retail"/>
    <s v="Others"/>
    <n v="2"/>
    <n v="750"/>
    <n v="1500"/>
  </r>
  <r>
    <s v="PB20INV3958"/>
    <d v="2021-02-25T00:00:00"/>
    <n v="6500000129"/>
    <s v="30.09.2020"/>
    <x v="2"/>
    <s v="Mumbai"/>
    <s v="Tata Starbucks Ltd"/>
    <s v="Service charges"/>
    <s v="Mumbai"/>
    <s v="EndCustomer"/>
    <s v="Retail"/>
    <s v="Others"/>
    <n v="3"/>
    <n v="750"/>
    <n v="2250"/>
  </r>
  <r>
    <s v="PB20INV3959"/>
    <d v="2021-02-25T00:00:00"/>
    <n v="6500000132"/>
    <s v="30.09.2020"/>
    <x v="2"/>
    <s v="Mumbai"/>
    <s v="Tata Starbucks Ltd"/>
    <s v="Service charges"/>
    <s v="Mumbai"/>
    <s v="EndCustomer"/>
    <s v="Retail"/>
    <s v="Others"/>
    <n v="3"/>
    <n v="750"/>
    <n v="2250"/>
  </r>
  <r>
    <s v="PB20INV3960"/>
    <d v="2021-02-25T00:00:00"/>
    <n v="6200004402"/>
    <d v="2021-02-09T00:00:00"/>
    <x v="6"/>
    <s v="Mumbai"/>
    <s v="Trent Limited"/>
    <s v="Serial i/f board pp9000"/>
    <s v="Mumbai"/>
    <s v="EndCustomer"/>
    <s v="Retail"/>
    <s v="posiflex spares"/>
    <n v="4"/>
    <n v="0"/>
    <n v="0"/>
  </r>
  <r>
    <s v="PB20INV3960"/>
    <d v="2021-02-25T00:00:00"/>
    <n v="6200004402"/>
    <d v="2021-02-09T00:00:00"/>
    <x v="6"/>
    <s v="Mumbai"/>
    <s v="Trent Limited"/>
    <s v="Mouse_logitech"/>
    <s v="Mumbai"/>
    <s v="EndCustomer"/>
    <s v="Retail"/>
    <s v="Posiflex"/>
    <n v="4"/>
    <n v="247"/>
    <n v="988"/>
  </r>
  <r>
    <s v="PB20INV3960"/>
    <d v="2021-02-25T00:00:00"/>
    <n v="6200004402"/>
    <d v="2021-02-09T00:00:00"/>
    <x v="6"/>
    <s v="Mumbai"/>
    <s v="Trent Limited"/>
    <s v="Std_keyboard"/>
    <s v="Mumbai"/>
    <s v="EndCustomer"/>
    <s v="Retail"/>
    <s v="Others"/>
    <n v="4"/>
    <n v="436"/>
    <n v="1744"/>
  </r>
  <r>
    <s v="PB20INV3960"/>
    <d v="2021-02-25T00:00:00"/>
    <n v="6200004402"/>
    <d v="2021-02-09T00:00:00"/>
    <x v="6"/>
    <s v="Mumbai"/>
    <s v="Trent Limited"/>
    <s v="Sa-105z-b"/>
    <s v="Mumbai"/>
    <s v="EndCustomer"/>
    <s v="Retail"/>
    <s v="Posiflex"/>
    <n v="4"/>
    <n v="1744"/>
    <n v="6976"/>
  </r>
  <r>
    <s v="PB20INV3960"/>
    <d v="2021-02-25T00:00:00"/>
    <n v="6200004402"/>
    <d v="2021-02-09T00:00:00"/>
    <x v="4"/>
    <s v="Mumbai"/>
    <s v="Trent Limited"/>
    <s v="Cr-410b"/>
    <s v="Mumbai"/>
    <s v="EndCustomer"/>
    <s v="Retail"/>
    <s v="Rugtek"/>
    <n v="3"/>
    <n v="3499"/>
    <n v="10497"/>
  </r>
  <r>
    <s v="PB20INV3960"/>
    <d v="2021-02-25T00:00:00"/>
    <n v="6200004402"/>
    <d v="2021-02-09T00:00:00"/>
    <x v="4"/>
    <s v="Mumbai"/>
    <s v="Trent Limited"/>
    <s v="Cr-410b(1001)"/>
    <s v="Mumbai"/>
    <s v="EndCustomer"/>
    <s v="Retail"/>
    <s v="Rugtek"/>
    <n v="1"/>
    <n v="3499"/>
    <n v="3499"/>
  </r>
  <r>
    <s v="PB20INV3960"/>
    <d v="2021-02-25T00:00:00"/>
    <n v="6200004402"/>
    <d v="2021-02-09T00:00:00"/>
    <x v="4"/>
    <s v="Mumbai"/>
    <s v="Trent Limited"/>
    <s v="Rs-3200u"/>
    <s v="Mumbai"/>
    <s v="EndCustomer"/>
    <s v="Retail"/>
    <s v="Rugtek"/>
    <n v="5"/>
    <n v="4085"/>
    <n v="20425"/>
  </r>
  <r>
    <s v="PB20INV3960"/>
    <d v="2021-02-25T00:00:00"/>
    <n v="6200004402"/>
    <d v="2021-02-09T00:00:00"/>
    <x v="6"/>
    <s v="Mumbai"/>
    <s v="Trent Limited"/>
    <s v="Pp8800u-b"/>
    <s v="Mumbai"/>
    <s v="EndCustomer"/>
    <s v="Retail"/>
    <s v="Posiflex"/>
    <n v="4"/>
    <n v="9800"/>
    <n v="39200"/>
  </r>
  <r>
    <s v="PB20INV3960"/>
    <d v="2021-02-25T00:00:00"/>
    <n v="6200004402"/>
    <d v="2021-02-09T00:00:00"/>
    <x v="6"/>
    <s v="Mumbai"/>
    <s v="Trent Limited"/>
    <s v="Ps-3316+"/>
    <s v="Mumbai"/>
    <s v="EndCustomer"/>
    <s v="Retail"/>
    <s v="Posiflex"/>
    <n v="4"/>
    <n v="40605"/>
    <n v="162420"/>
  </r>
  <r>
    <s v="PB20INV3961"/>
    <d v="2021-02-25T00:00:00"/>
    <n v="7300000016"/>
    <s v="24.12.2020"/>
    <x v="2"/>
    <s v="Mumbai"/>
    <s v="Tata Starbucks Ltd"/>
    <s v="Service charges"/>
    <s v="Mumbai"/>
    <s v="EndCustomer"/>
    <s v="Retail"/>
    <s v="Others"/>
    <n v="1"/>
    <n v="750"/>
    <n v="750"/>
  </r>
  <r>
    <s v="PB20INV3962"/>
    <d v="2021-02-25T00:00:00"/>
    <n v="7300000017"/>
    <s v="24.12.2020"/>
    <x v="2"/>
    <s v="Mumbai"/>
    <s v="Tata Starbucks Ltd"/>
    <s v="Service charges"/>
    <s v="Mumbai"/>
    <s v="EndCustomer"/>
    <s v="Retail"/>
    <s v="Others"/>
    <n v="1"/>
    <n v="750"/>
    <n v="750"/>
  </r>
  <r>
    <s v="PB20INV3963"/>
    <d v="2021-02-25T00:00:00"/>
    <n v="7300000018"/>
    <s v="24.12.2020"/>
    <x v="2"/>
    <s v="Mumbai"/>
    <s v="Tata Starbucks Ltd"/>
    <s v="Service charges"/>
    <s v="Mumbai"/>
    <s v="EndCustomer"/>
    <s v="Retail"/>
    <s v="Others"/>
    <n v="1"/>
    <n v="750"/>
    <n v="750"/>
  </r>
  <r>
    <s v="PB20INV3964"/>
    <d v="2021-02-25T00:00:00"/>
    <n v="7300000019"/>
    <s v="24.12.2020"/>
    <x v="2"/>
    <s v="Mumbai"/>
    <s v="Tata Starbucks Ltd"/>
    <s v="Service charges"/>
    <s v="Mumbai"/>
    <s v="EndCustomer"/>
    <s v="Retail"/>
    <s v="Others"/>
    <n v="1"/>
    <n v="750"/>
    <n v="750"/>
  </r>
  <r>
    <s v="PB20INV3965"/>
    <d v="2021-02-25T00:00:00"/>
    <s v="TSPL/PUR/20-21/314"/>
    <d v="2021-02-24T00:00:00"/>
    <x v="0"/>
    <s v="Mumbai"/>
    <s v="Turbonet Systems Private Limited"/>
    <s v="Freight charges"/>
    <s v="Mumbai"/>
    <s v="RBP"/>
    <s v="Wholesale"/>
    <s v="Others"/>
    <n v="1"/>
    <n v="600"/>
    <n v="600"/>
  </r>
  <r>
    <s v="PB20INV3965"/>
    <d v="2021-02-25T00:00:00"/>
    <s v="TSPL/PUR/20-21/314"/>
    <d v="2021-02-24T00:00:00"/>
    <x v="3"/>
    <s v="Mumbai"/>
    <s v="Turbonet Systems Private Limited"/>
    <s v="Cr-410b"/>
    <s v="Mumbai"/>
    <s v="RBP"/>
    <s v="Wholesale"/>
    <s v="Rugtek"/>
    <n v="56"/>
    <n v="2150"/>
    <n v="120400"/>
  </r>
  <r>
    <s v="PB20INV3965"/>
    <d v="2021-02-25T00:00:00"/>
    <s v="TSPL/PUR/20-21/314"/>
    <d v="2021-02-24T00:00:00"/>
    <x v="3"/>
    <s v="Mumbai"/>
    <s v="Turbonet Systems Private Limited"/>
    <s v="Cr-410b(1001)"/>
    <s v="Mumbai"/>
    <s v="RBP"/>
    <s v="Wholesale"/>
    <s v="Rugtek"/>
    <n v="14"/>
    <n v="2150"/>
    <n v="30100"/>
  </r>
  <r>
    <s v="PB20INV3966"/>
    <d v="2021-02-25T00:00:00"/>
    <s v="PO-00811"/>
    <d v="2021-02-24T00:00:00"/>
    <x v="0"/>
    <s v="Chennai"/>
    <s v="Prime Barcode Solutions"/>
    <s v="Freight charges"/>
    <s v="Chennai"/>
    <s v="PVAR+"/>
    <s v="Wholesale"/>
    <s v="Others"/>
    <n v="1"/>
    <n v="119"/>
    <n v="119"/>
  </r>
  <r>
    <s v="PB20INV3966"/>
    <d v="2021-02-25T00:00:00"/>
    <s v="PO-00811"/>
    <d v="2021-02-24T00:00:00"/>
    <x v="10"/>
    <s v="Chennai"/>
    <s v="Prime Barcode Solutions"/>
    <s v="Ssd_128gb"/>
    <s v="Chennai"/>
    <s v="PVAR+"/>
    <s v="Wholesale"/>
    <s v="posiflex spares"/>
    <n v="12"/>
    <n v="1250"/>
    <n v="15000"/>
  </r>
  <r>
    <s v="PB20INV3966"/>
    <d v="2021-02-25T00:00:00"/>
    <s v="PO-00811"/>
    <d v="2021-02-24T00:00:00"/>
    <x v="10"/>
    <s v="Chennai"/>
    <s v="Prime Barcode Solutions"/>
    <s v="Printer head_pp8800"/>
    <s v="Chennai"/>
    <s v="PVAR+"/>
    <s v="Wholesale"/>
    <s v="posiflex spares"/>
    <n v="10"/>
    <n v="2828"/>
    <n v="28280"/>
  </r>
  <r>
    <s v="PB20INV3966"/>
    <d v="2021-02-25T00:00:00"/>
    <s v="PO-00811"/>
    <d v="2021-02-24T00:00:00"/>
    <x v="10"/>
    <s v="Chennai"/>
    <s v="Prime Barcode Solutions"/>
    <s v="Battery_mt-4008w/r"/>
    <s v="Chennai"/>
    <s v="PVAR+"/>
    <s v="Wholesale"/>
    <s v="posiflex spares"/>
    <n v="1"/>
    <n v="4600"/>
    <n v="4600"/>
  </r>
  <r>
    <s v="PB20INV3967"/>
    <d v="2021-02-25T00:00:00"/>
    <s v="TSPL/PUR/20-21/316"/>
    <d v="2021-02-25T00:00:00"/>
    <x v="0"/>
    <s v="Mumbai"/>
    <s v="Turbonet Systems Private Limited"/>
    <s v="Freight charges"/>
    <s v="Mumbai"/>
    <s v="RBP"/>
    <s v="Wholesale"/>
    <s v="Others"/>
    <n v="1"/>
    <n v="250"/>
    <n v="250"/>
  </r>
  <r>
    <s v="PB20INV3967"/>
    <d v="2021-02-25T00:00:00"/>
    <s v="TSPL/PUR/20-21/316"/>
    <d v="2021-02-25T00:00:00"/>
    <x v="3"/>
    <s v="Mumbai"/>
    <s v="Turbonet Systems Private Limited"/>
    <s v="Cr-410b"/>
    <s v="Mumbai"/>
    <s v="RBP"/>
    <s v="Wholesale"/>
    <s v="Rugtek"/>
    <n v="25"/>
    <n v="2150"/>
    <n v="53750"/>
  </r>
  <r>
    <s v="PB20INV3967"/>
    <d v="2021-02-25T00:00:00"/>
    <s v="TSPL/PUR/20-21/316"/>
    <d v="2021-02-25T00:00:00"/>
    <x v="3"/>
    <s v="Mumbai"/>
    <s v="Turbonet Systems Private Limited"/>
    <s v="Cr-410b(1001)"/>
    <s v="Mumbai"/>
    <s v="RBP"/>
    <s v="Wholesale"/>
    <s v="Rugtek"/>
    <n v="5"/>
    <n v="2150"/>
    <n v="10750"/>
  </r>
  <r>
    <s v="PB20INV3968"/>
    <d v="2021-02-25T00:00:00"/>
    <n v="7300000020"/>
    <s v="24.12.2020"/>
    <x v="2"/>
    <s v="Mumbai"/>
    <s v="Tata Starbucks Ltd"/>
    <s v="Service charges"/>
    <s v="Mumbai"/>
    <s v="EndCustomer"/>
    <s v="Retail"/>
    <s v="Others"/>
    <n v="1"/>
    <n v="750"/>
    <n v="750"/>
  </r>
  <r>
    <s v="PB20INV3969"/>
    <d v="2021-02-25T00:00:00"/>
    <n v="7300000021"/>
    <s v="24.12.2020"/>
    <x v="2"/>
    <s v="Mumbai"/>
    <s v="Tata Starbucks Ltd"/>
    <s v="Service charges"/>
    <s v="Mumbai"/>
    <s v="EndCustomer"/>
    <s v="Retail"/>
    <s v="Others"/>
    <n v="5"/>
    <n v="750"/>
    <n v="3750"/>
  </r>
  <r>
    <s v="PB20INV3970"/>
    <d v="2021-02-25T00:00:00"/>
    <n v="7300000022"/>
    <s v="24.12.2020"/>
    <x v="2"/>
    <s v="Mumbai"/>
    <s v="Tata Starbucks Ltd"/>
    <s v="Service charges"/>
    <s v="Mumbai"/>
    <s v="EndCustomer"/>
    <s v="Retail"/>
    <s v="Others"/>
    <n v="1"/>
    <n v="750"/>
    <n v="750"/>
  </r>
  <r>
    <s v="PB20INV3971"/>
    <d v="2021-02-25T00:00:00"/>
    <n v="7300000023"/>
    <s v="24.12.2020"/>
    <x v="2"/>
    <s v="Mumbai"/>
    <s v="Tata Starbucks Ltd"/>
    <s v="Service charges"/>
    <s v="Mumbai"/>
    <s v="EndCustomer"/>
    <s v="Retail"/>
    <s v="Others"/>
    <n v="4"/>
    <n v="750"/>
    <n v="3000"/>
  </r>
  <r>
    <s v="PB20INV3972"/>
    <d v="2021-02-25T00:00:00"/>
    <n v="7300000024"/>
    <s v="24.12.2020"/>
    <x v="2"/>
    <s v="Mumbai"/>
    <s v="Tata Starbucks Ltd"/>
    <s v="Service charges"/>
    <s v="Mumbai"/>
    <s v="EndCustomer"/>
    <s v="Retail"/>
    <s v="Others"/>
    <n v="1"/>
    <n v="750"/>
    <n v="750"/>
  </r>
  <r>
    <s v="PB20INV3973"/>
    <d v="2021-02-25T00:00:00"/>
    <s v="SS 216"/>
    <s v="24.02.2021"/>
    <x v="0"/>
    <s v="Delhi"/>
    <s v="Smart Solutions"/>
    <s v="Ddr3_ram_sodimm"/>
    <s v="Delhi"/>
    <s v="RBP"/>
    <s v="Wholesale"/>
    <s v="posiflex spares"/>
    <n v="6"/>
    <n v="0"/>
    <n v="0"/>
  </r>
  <r>
    <s v="PB20INV3973"/>
    <d v="2021-02-25T00:00:00"/>
    <s v="SS 216"/>
    <s v="24.02.2021"/>
    <x v="0"/>
    <s v="Delhi"/>
    <s v="Smart Solutions"/>
    <s v="Ssd_128gb"/>
    <s v="Delhi"/>
    <s v="RBP"/>
    <s v="Wholesale"/>
    <s v="posiflex spares"/>
    <n v="6"/>
    <n v="0"/>
    <n v="0"/>
  </r>
  <r>
    <s v="PB20INV3973"/>
    <d v="2021-02-25T00:00:00"/>
    <s v="SS 216"/>
    <s v="24.02.2021"/>
    <x v="0"/>
    <s v="Delhi"/>
    <s v="Smart Solutions"/>
    <s v="Freight charges"/>
    <s v="Delhi"/>
    <s v="RBP"/>
    <s v="Wholesale"/>
    <s v="Others"/>
    <n v="1"/>
    <n v="1705"/>
    <n v="1705"/>
  </r>
  <r>
    <s v="PB20INV3973"/>
    <d v="2021-02-25T00:00:00"/>
    <s v="SS 216"/>
    <s v="24.02.2021"/>
    <x v="0"/>
    <s v="Delhi"/>
    <s v="Smart Solutions"/>
    <s v="Win 10 iot (vl)"/>
    <s v="Delhi"/>
    <s v="RBP"/>
    <s v="Wholesale"/>
    <s v="Posiflex"/>
    <n v="2"/>
    <n v="5250"/>
    <n v="10500"/>
  </r>
  <r>
    <s v="PB20INV3973"/>
    <d v="2021-02-25T00:00:00"/>
    <s v="SS 216"/>
    <s v="24.02.2021"/>
    <x v="0"/>
    <s v="Delhi"/>
    <s v="Smart Solutions"/>
    <s v="Xt-4015"/>
    <s v="Delhi"/>
    <s v="RBP"/>
    <s v="Wholesale"/>
    <s v="Posiflex"/>
    <n v="6"/>
    <n v="55100"/>
    <n v="330600"/>
  </r>
  <r>
    <s v="PB20INV3974"/>
    <d v="2021-02-25T00:00:00"/>
    <s v="MHMU2021PO00105"/>
    <d v="2021-02-25T00:00:00"/>
    <x v="0"/>
    <s v="Mumbai"/>
    <s v="Aashitech"/>
    <s v="Freight charges"/>
    <s v="Mumbai"/>
    <s v="RBP"/>
    <s v="Wholesale"/>
    <s v="Others"/>
    <n v="1"/>
    <n v="10"/>
    <n v="10"/>
  </r>
  <r>
    <s v="PB20INV3974"/>
    <d v="2021-02-25T00:00:00"/>
    <s v="MHMU2021PO00105"/>
    <d v="2021-02-25T00:00:00"/>
    <x v="0"/>
    <s v="Mumbai"/>
    <s v="Aashitech"/>
    <s v="Win 10 iot (el)"/>
    <s v="Mumbai"/>
    <s v="RBP"/>
    <s v="Wholesale"/>
    <s v="Posiflex"/>
    <n v="10"/>
    <n v="3500"/>
    <n v="35000"/>
  </r>
  <r>
    <s v="PB20INV3975"/>
    <d v="2021-02-25T00:00:00"/>
    <s v="SC24022021CHN01"/>
    <d v="2021-02-24T00:00:00"/>
    <x v="0"/>
    <s v="Chennai"/>
    <s v="Supreme Computers India (P) Ltd"/>
    <s v="Freight charges"/>
    <s v="Chennai"/>
    <s v="RBP"/>
    <s v="Wholesale"/>
    <s v="Others"/>
    <n v="1"/>
    <n v="50"/>
    <n v="50"/>
  </r>
  <r>
    <s v="PB20INV3975"/>
    <d v="2021-02-25T00:00:00"/>
    <s v="SC24022021CHN01"/>
    <d v="2021-02-24T00:00:00"/>
    <x v="0"/>
    <s v="Chennai"/>
    <s v="Supreme Computers India (P) Ltd"/>
    <s v="Win 10 iot (el)"/>
    <s v="Chennai"/>
    <s v="RBP"/>
    <s v="Wholesale"/>
    <s v="Posiflex"/>
    <n v="1"/>
    <n v="3500"/>
    <n v="3500"/>
  </r>
  <r>
    <s v="PB20INV3976"/>
    <d v="2021-02-25T00:00:00"/>
    <s v="MHMU2021PO00093"/>
    <d v="2021-02-08T00:00:00"/>
    <x v="0"/>
    <s v="Mumbai"/>
    <s v="Aashitech"/>
    <s v="Freight charges"/>
    <s v="Mumbai"/>
    <s v="RBP"/>
    <s v="Wholesale"/>
    <s v="Others"/>
    <n v="1"/>
    <n v="100"/>
    <n v="100"/>
  </r>
  <r>
    <s v="PB20INV3976"/>
    <d v="2021-02-25T00:00:00"/>
    <s v="MHMU2021PO00093"/>
    <d v="2021-02-08T00:00:00"/>
    <x v="3"/>
    <s v="Mumbai"/>
    <s v="Aashitech"/>
    <s v="Cr-410b"/>
    <s v="Mumbai"/>
    <s v="RBP"/>
    <s v="Wholesale"/>
    <s v="Rugtek"/>
    <n v="7"/>
    <n v="2450"/>
    <n v="17150"/>
  </r>
  <r>
    <s v="PB20INV3976"/>
    <d v="2021-02-25T00:00:00"/>
    <s v="MHMU2021PO00093"/>
    <d v="2021-02-08T00:00:00"/>
    <x v="3"/>
    <s v="Mumbai"/>
    <s v="Aashitech"/>
    <s v="Cr-410b(1001)"/>
    <s v="Mumbai"/>
    <s v="RBP"/>
    <s v="Wholesale"/>
    <s v="Rugtek"/>
    <n v="3"/>
    <n v="2450"/>
    <n v="7350"/>
  </r>
  <r>
    <s v="PB20INV3977"/>
    <d v="2021-02-25T00:00:00"/>
    <n v="6969"/>
    <d v="2020-09-23T00:00:00"/>
    <x v="2"/>
    <s v="Mumbai"/>
    <s v="The Resort"/>
    <s v="Amc_charges"/>
    <s v="Mumbai"/>
    <s v="EndCustomer"/>
    <s v="Retail"/>
    <s v="Others"/>
    <n v="7"/>
    <n v="3625"/>
    <n v="25375"/>
  </r>
  <r>
    <s v="PB20INV3978"/>
    <d v="2021-02-25T00:00:00"/>
    <n v="210204"/>
    <d v="2021-02-18T00:00:00"/>
    <x v="0"/>
    <s v="Chandigarh"/>
    <s v="Infoaccords Technologies"/>
    <s v="Ddr3_ram_sodimm"/>
    <s v="Chandigarh"/>
    <s v="RBP"/>
    <s v="Wholesale"/>
    <s v="posiflex spares"/>
    <n v="9"/>
    <n v="0"/>
    <n v="0"/>
  </r>
  <r>
    <s v="PB20INV3978"/>
    <d v="2021-02-25T00:00:00"/>
    <n v="210204"/>
    <d v="2021-02-18T00:00:00"/>
    <x v="0"/>
    <s v="Chandigarh"/>
    <s v="Infoaccords Technologies"/>
    <s v="Sa-105z-b"/>
    <s v="Chandigarh"/>
    <s v="RBP"/>
    <s v="Wholesale"/>
    <s v="Posiflex"/>
    <n v="9"/>
    <n v="0"/>
    <n v="0"/>
  </r>
  <r>
    <s v="PB20INV3978"/>
    <d v="2021-02-25T00:00:00"/>
    <n v="210204"/>
    <d v="2021-02-18T00:00:00"/>
    <x v="0"/>
    <s v="Chandigarh"/>
    <s v="Infoaccords Technologies"/>
    <s v="Ssd_128gb"/>
    <s v="Chandigarh"/>
    <s v="RBP"/>
    <s v="Wholesale"/>
    <s v="posiflex spares"/>
    <n v="9"/>
    <n v="0"/>
    <n v="0"/>
  </r>
  <r>
    <s v="PB20INV3978"/>
    <d v="2021-02-25T00:00:00"/>
    <n v="210204"/>
    <d v="2021-02-18T00:00:00"/>
    <x v="0"/>
    <s v="Chandigarh"/>
    <s v="Infoaccords Technologies"/>
    <s v="Windows 10 professional"/>
    <s v="Chandigarh"/>
    <s v="RBP"/>
    <s v="Wholesale"/>
    <s v="Others"/>
    <n v="9"/>
    <n v="0"/>
    <n v="0"/>
  </r>
  <r>
    <s v="PB20INV3978"/>
    <d v="2021-02-25T00:00:00"/>
    <n v="210204"/>
    <d v="2021-02-18T00:00:00"/>
    <x v="0"/>
    <s v="Chandigarh"/>
    <s v="Infoaccords Technologies"/>
    <s v="Freight charges"/>
    <s v="Chandigarh"/>
    <s v="RBP"/>
    <s v="Wholesale"/>
    <s v="Others"/>
    <n v="1"/>
    <n v="4200"/>
    <n v="4200"/>
  </r>
  <r>
    <s v="PB20INV3978"/>
    <d v="2021-02-25T00:00:00"/>
    <n v="210204"/>
    <d v="2021-02-18T00:00:00"/>
    <x v="0"/>
    <s v="Chandigarh"/>
    <s v="Infoaccords Technologies"/>
    <s v="Xt-4015"/>
    <s v="Chandigarh"/>
    <s v="RBP"/>
    <s v="Wholesale"/>
    <s v="Posiflex"/>
    <n v="9"/>
    <n v="67000"/>
    <n v="603000"/>
  </r>
  <r>
    <s v="PD20INV0154"/>
    <d v="2021-02-25T00:00:00"/>
    <s v="U000379"/>
    <d v="2021-02-17T00:00:00"/>
    <x v="14"/>
    <s v="Delhi"/>
    <s v="Wayinfotech Solutions"/>
    <s v="1950ghd-2usb-i"/>
    <s v="Delhi"/>
    <s v="NVAR"/>
    <s v="Wholesale"/>
    <s v="Honeywell"/>
    <n v="40"/>
    <n v="9200"/>
    <n v="368000"/>
  </r>
  <r>
    <s v="PB20INV3979"/>
    <d v="2021-02-26T00:00:00"/>
    <n v="4500063914"/>
    <d v="2021-02-04T00:00:00"/>
    <x v="4"/>
    <s v="Mumbai"/>
    <s v="Infiniti Retail Ltd."/>
    <s v="Cd-3600u"/>
    <s v="Mumbai"/>
    <s v="EndCustomer"/>
    <s v="Retail"/>
    <s v="Posiflex"/>
    <n v="10"/>
    <n v="7250"/>
    <n v="72500"/>
  </r>
  <r>
    <s v="PB20INV3980"/>
    <d v="2021-02-26T00:00:00"/>
    <s v="MHMU2021PO00093"/>
    <d v="2021-02-08T00:00:00"/>
    <x v="0"/>
    <s v="Mumbai"/>
    <s v="Aashitech"/>
    <s v="Freight charges"/>
    <s v="Mumbai"/>
    <s v="RBP"/>
    <s v="Wholesale"/>
    <s v="Others"/>
    <n v="1"/>
    <n v="392"/>
    <n v="392"/>
  </r>
  <r>
    <s v="PB20INV3980"/>
    <d v="2021-02-26T00:00:00"/>
    <s v="MHMU2021PO00093"/>
    <d v="2021-02-08T00:00:00"/>
    <x v="3"/>
    <s v="Mumbai"/>
    <s v="Aashitech"/>
    <s v="Cr-410b"/>
    <s v="Mumbai"/>
    <s v="RBP"/>
    <s v="Wholesale"/>
    <s v="Rugtek"/>
    <n v="30"/>
    <n v="2450"/>
    <n v="73500"/>
  </r>
  <r>
    <s v="PB20INV3980"/>
    <d v="2021-02-26T00:00:00"/>
    <s v="MHMU2021PO00093"/>
    <d v="2021-02-08T00:00:00"/>
    <x v="3"/>
    <s v="Mumbai"/>
    <s v="Aashitech"/>
    <s v="Cr-410b(1001)"/>
    <s v="Mumbai"/>
    <s v="RBP"/>
    <s v="Wholesale"/>
    <s v="Rugtek"/>
    <n v="10"/>
    <n v="2450"/>
    <n v="24500"/>
  </r>
  <r>
    <s v="PB20INV3981"/>
    <d v="2021-02-26T00:00:00"/>
    <n v="8400023148"/>
    <d v="2021-02-19T00:00:00"/>
    <x v="2"/>
    <s v="Mumbai"/>
    <s v="Trent Hypermarket Private Limited"/>
    <s v="Service charges"/>
    <s v="Mumbai"/>
    <s v="EndCustomer"/>
    <s v="Retail"/>
    <s v="Others"/>
    <n v="6"/>
    <n v="1000"/>
    <n v="6000"/>
  </r>
  <r>
    <s v="PB20INV3982"/>
    <d v="2021-02-26T00:00:00"/>
    <s v="S&amp;P/PTI/002"/>
    <d v="2021-02-25T00:00:00"/>
    <x v="18"/>
    <s v="Bangalore"/>
    <s v="Source &amp; Process Solutions"/>
    <s v="Wall mount single"/>
    <s v="Bangalore"/>
    <s v="PVAR+"/>
    <s v="Wholesale"/>
    <s v="posiflex spares"/>
    <n v="14"/>
    <n v="1150"/>
    <n v="16100"/>
  </r>
  <r>
    <s v="PB20INV3983"/>
    <d v="2021-02-26T00:00:00"/>
    <s v="S&amp;P/PTI/001"/>
    <d v="2021-02-24T00:00:00"/>
    <x v="18"/>
    <s v="Bangalore"/>
    <s v="Source &amp; Process Solutions"/>
    <s v="Ssd_64gb"/>
    <s v="Bangalore"/>
    <s v="PVAR+"/>
    <s v="Wholesale"/>
    <s v="posiflex spares"/>
    <n v="60"/>
    <n v="0"/>
    <n v="0"/>
  </r>
  <r>
    <s v="PB20INV3983"/>
    <d v="2021-02-26T00:00:00"/>
    <s v="S&amp;P/PTI/001"/>
    <d v="2021-02-24T00:00:00"/>
    <x v="18"/>
    <s v="Bangalore"/>
    <s v="Source &amp; Process Solutions"/>
    <s v="Xt-3915ir"/>
    <s v="Bangalore"/>
    <s v="PVAR+"/>
    <s v="Wholesale"/>
    <s v="Posiflex"/>
    <n v="60"/>
    <n v="38150"/>
    <n v="2289000"/>
  </r>
  <r>
    <s v="PB20INV3984"/>
    <d v="2021-02-26T00:00:00"/>
    <s v="MHMU2021PO00093"/>
    <d v="2021-02-08T00:00:00"/>
    <x v="0"/>
    <s v="Mumbai"/>
    <s v="Aashitech"/>
    <s v="Freight charges"/>
    <s v="Mumbai"/>
    <s v="RBP"/>
    <s v="Wholesale"/>
    <s v="Others"/>
    <n v="1"/>
    <n v="100"/>
    <n v="100"/>
  </r>
  <r>
    <s v="PB20INV3984"/>
    <d v="2021-02-26T00:00:00"/>
    <s v="MHMU2021PO00093"/>
    <d v="2021-02-08T00:00:00"/>
    <x v="3"/>
    <s v="Mumbai"/>
    <s v="Aashitech"/>
    <s v="Cr-410b"/>
    <s v="Mumbai"/>
    <s v="RBP"/>
    <s v="Wholesale"/>
    <s v="Rugtek"/>
    <n v="10"/>
    <n v="2450"/>
    <n v="24500"/>
  </r>
  <r>
    <s v="PB20INV3985"/>
    <d v="2021-02-26T00:00:00"/>
    <s v="BIPA2021PO00002"/>
    <d v="2012-02-12T00:00:00"/>
    <x v="0"/>
    <s v="Bihar"/>
    <s v="Aashitech"/>
    <s v="Freight charges"/>
    <s v="Bihar"/>
    <s v="RBP"/>
    <s v="Wholesale"/>
    <s v="Others"/>
    <n v="1"/>
    <n v="179"/>
    <n v="179"/>
  </r>
  <r>
    <s v="PB20INV3985"/>
    <d v="2021-02-26T00:00:00"/>
    <s v="BIPA2021PO00002"/>
    <d v="2012-02-12T00:00:00"/>
    <x v="3"/>
    <s v="Bihar"/>
    <s v="Aashitech"/>
    <s v="Rp326"/>
    <s v="Bihar"/>
    <s v="RBP"/>
    <s v="Wholesale"/>
    <s v="Rugtek"/>
    <n v="10"/>
    <n v="4475"/>
    <n v="44750"/>
  </r>
  <r>
    <s v="PB20INV3986"/>
    <d v="2021-02-26T00:00:00"/>
    <s v="ASGU2021PO00006"/>
    <d v="2012-02-12T00:00:00"/>
    <x v="0"/>
    <s v="Assam"/>
    <s v="Aashitech"/>
    <s v="Freight charges"/>
    <s v="Assam"/>
    <s v="RBP"/>
    <s v="Wholesale"/>
    <s v="Others"/>
    <n v="1"/>
    <n v="358"/>
    <n v="358"/>
  </r>
  <r>
    <s v="PB20INV3986"/>
    <d v="2021-02-26T00:00:00"/>
    <s v="ASGU2021PO00006"/>
    <d v="2012-02-12T00:00:00"/>
    <x v="3"/>
    <s v="Assam"/>
    <s v="Aashitech"/>
    <s v="Rp326"/>
    <s v="Assam"/>
    <s v="RBP"/>
    <s v="Wholesale"/>
    <s v="Rugtek"/>
    <n v="20"/>
    <n v="4475"/>
    <n v="89500"/>
  </r>
  <r>
    <s v="PB20INV3987"/>
    <d v="2021-02-26T00:00:00"/>
    <s v="JHRN2021PO00006"/>
    <d v="2012-02-12T00:00:00"/>
    <x v="0"/>
    <s v="Jharkhand"/>
    <s v="Aashitech"/>
    <s v="Freight charges"/>
    <s v="Jharkhand"/>
    <s v="RBP"/>
    <s v="Wholesale"/>
    <s v="Others"/>
    <n v="1"/>
    <n v="179"/>
    <n v="179"/>
  </r>
  <r>
    <s v="PB20INV3987"/>
    <d v="2021-02-26T00:00:00"/>
    <s v="JHRN2021PO00006"/>
    <d v="2012-02-12T00:00:00"/>
    <x v="3"/>
    <s v="Jharkhand"/>
    <s v="Aashitech"/>
    <s v="Rp326"/>
    <s v="Jharkhand"/>
    <s v="RBP"/>
    <s v="Wholesale"/>
    <s v="Rugtek"/>
    <n v="10"/>
    <n v="4475"/>
    <n v="44750"/>
  </r>
  <r>
    <s v="PB20INV3988"/>
    <d v="2021-02-26T00:00:00"/>
    <s v="PO-00811"/>
    <d v="2021-02-24T00:00:00"/>
    <x v="10"/>
    <s v="Chennai"/>
    <s v="Prime Barcode Solutions"/>
    <s v="Ddr3_ram_sodimm"/>
    <s v="Chennai"/>
    <s v="PVAR+"/>
    <s v="Wholesale"/>
    <s v="posiflex spares"/>
    <n v="5"/>
    <n v="1150"/>
    <n v="5750"/>
  </r>
  <r>
    <s v="PB20INV3989"/>
    <d v="2021-02-26T00:00:00"/>
    <n v="3060"/>
    <d v="2021-02-24T00:00:00"/>
    <x v="9"/>
    <s v="Chennai"/>
    <s v="Tcs Textile &amp; Apparel India P Ltd"/>
    <s v="1950gsr-2usb-i"/>
    <s v="Chennai"/>
    <s v="EndCustomer"/>
    <s v="Retail"/>
    <s v="Honeywell"/>
    <n v="3"/>
    <n v="8729"/>
    <n v="26187"/>
  </r>
  <r>
    <s v="PB20INV3990"/>
    <d v="2021-02-26T00:00:00"/>
    <s v="SC25022021CHN"/>
    <d v="2021-02-25T00:00:00"/>
    <x v="3"/>
    <s v="Chennai"/>
    <s v="Supreme Computers India (P) Ltd"/>
    <s v="Bp-02"/>
    <s v="Chennai"/>
    <s v="RBP"/>
    <s v="Wholesale"/>
    <s v="Rugtek"/>
    <n v="2255"/>
    <n v="2550"/>
    <n v="5750250"/>
  </r>
  <r>
    <s v="PB20INV3990"/>
    <d v="2021-02-26T00:00:00"/>
    <s v="SC25022021CHN"/>
    <d v="2021-02-25T00:00:00"/>
    <x v="0"/>
    <s v="Chennai"/>
    <s v="Supreme Computers India (P) Ltd"/>
    <s v="Freight charges"/>
    <s v="Chennai"/>
    <s v="RBP"/>
    <s v="Wholesale"/>
    <s v="Others"/>
    <n v="1"/>
    <n v="14375.625"/>
    <n v="14375.625"/>
  </r>
  <r>
    <s v="PB20INV3991"/>
    <d v="2021-02-26T00:00:00"/>
    <s v="QSPL/PO/2021/0606-1"/>
    <d v="2021-02-26T00:00:00"/>
    <x v="7"/>
    <s v="Bangalore"/>
    <s v="Quinta Systems Pvt. Ltd"/>
    <s v="1952gsr-2usb-5bfi"/>
    <s v="Bangalore"/>
    <s v="EndCustomer"/>
    <s v="Wholesale"/>
    <s v="Honeywell"/>
    <n v="2"/>
    <n v="14955"/>
    <n v="29910"/>
  </r>
  <r>
    <s v="PB20INV3992"/>
    <d v="2021-02-26T00:00:00"/>
    <s v="002221/Feb-21"/>
    <d v="2021-02-26T00:00:00"/>
    <x v="0"/>
    <s v="Gujarat"/>
    <s v="Aegis Infoware Private Limited"/>
    <s v="Freight charges"/>
    <s v="Gujarat"/>
    <s v="RBP"/>
    <s v="Wholesale"/>
    <s v="Others"/>
    <n v="1"/>
    <n v="1200"/>
    <n v="1200"/>
  </r>
  <r>
    <s v="PB20INV3992"/>
    <d v="2021-02-26T00:00:00"/>
    <s v="002221/Feb-21"/>
    <d v="2021-02-26T00:00:00"/>
    <x v="0"/>
    <s v="Gujarat"/>
    <s v="Aegis Infoware Private Limited"/>
    <s v="Mt-4310w/r"/>
    <s v="Gujarat"/>
    <s v="RBP"/>
    <s v="Wholesale"/>
    <s v="Posiflex"/>
    <n v="5"/>
    <n v="67800"/>
    <n v="339000"/>
  </r>
  <r>
    <s v="PB20INV3993"/>
    <d v="2021-02-26T00:00:00"/>
    <s v="SC26022021CHN01"/>
    <d v="2021-02-26T00:00:00"/>
    <x v="0"/>
    <s v="Chennai"/>
    <s v="Supreme Computers India (P) Ltd"/>
    <s v="Freight charges"/>
    <s v="Chennai"/>
    <s v="RBP"/>
    <s v="Wholesale"/>
    <s v="Others"/>
    <n v="1"/>
    <n v="1116"/>
    <n v="1116"/>
  </r>
  <r>
    <s v="PB20INV3993"/>
    <d v="2021-02-26T00:00:00"/>
    <s v="SC26022021CHN01"/>
    <d v="2021-02-26T00:00:00"/>
    <x v="3"/>
    <s v="Chennai"/>
    <s v="Supreme Computers India (P) Ltd"/>
    <s v="Cr-410b"/>
    <s v="Chennai"/>
    <s v="RBP"/>
    <s v="Wholesale"/>
    <s v="Rugtek"/>
    <n v="80"/>
    <n v="2250"/>
    <n v="180000"/>
  </r>
  <r>
    <s v="PB20INV3993"/>
    <d v="2021-02-26T00:00:00"/>
    <s v="SC26022021CHN01"/>
    <d v="2021-02-26T00:00:00"/>
    <x v="3"/>
    <s v="Chennai"/>
    <s v="Supreme Computers India (P) Ltd"/>
    <s v="Cr-410b(1001)"/>
    <s v="Chennai"/>
    <s v="RBP"/>
    <s v="Wholesale"/>
    <s v="Rugtek"/>
    <n v="20"/>
    <n v="2250"/>
    <n v="45000"/>
  </r>
  <r>
    <s v="PB20INV3993"/>
    <d v="2021-02-26T00:00:00"/>
    <s v="SC26022021CHN01"/>
    <d v="2021-02-26T00:00:00"/>
    <x v="0"/>
    <s v="Chennai"/>
    <s v="Supreme Computers India (P) Ltd"/>
    <s v="Pp8800u-b"/>
    <s v="Chennai"/>
    <s v="RBP"/>
    <s v="Wholesale"/>
    <s v="Posiflex"/>
    <n v="24"/>
    <n v="8100"/>
    <n v="194400"/>
  </r>
  <r>
    <s v="PB20INV3993"/>
    <d v="2021-02-26T00:00:00"/>
    <s v="SC26022021CHN01"/>
    <d v="2021-02-26T00:00:00"/>
    <x v="0"/>
    <s v="Chennai"/>
    <s v="Supreme Computers India (P) Ltd"/>
    <s v="Tm-7117ir-b"/>
    <s v="Chennai"/>
    <s v="RBP"/>
    <s v="Wholesale"/>
    <s v="Posiflex"/>
    <n v="1"/>
    <n v="27000"/>
    <n v="27000"/>
  </r>
  <r>
    <s v="PB20INV3994"/>
    <d v="2021-02-26T00:00:00"/>
    <s v="SC26022021CBE01"/>
    <d v="2021-02-26T00:00:00"/>
    <x v="0"/>
    <s v="Chennai"/>
    <s v="Supreme Computers India (P) Ltd"/>
    <s v="Freight charges"/>
    <s v="Chennai"/>
    <s v="RBP"/>
    <s v="Wholesale"/>
    <s v="Others"/>
    <n v="1"/>
    <n v="486"/>
    <n v="486"/>
  </r>
  <r>
    <s v="PB20INV3994"/>
    <d v="2021-02-26T00:00:00"/>
    <s v="SC26022021CBE01"/>
    <d v="2021-02-26T00:00:00"/>
    <x v="0"/>
    <s v="Chennai"/>
    <s v="Supreme Computers India (P) Ltd"/>
    <s v="Pp8800u-b"/>
    <s v="Chennai"/>
    <s v="RBP"/>
    <s v="Wholesale"/>
    <s v="Posiflex"/>
    <n v="24"/>
    <n v="8100"/>
    <n v="194400"/>
  </r>
  <r>
    <s v="PB20INV3995"/>
    <d v="2021-02-26T00:00:00"/>
    <s v="002224/Feb-21"/>
    <d v="2021-02-26T00:00:00"/>
    <x v="0"/>
    <s v="Gujarat"/>
    <s v="Aegis Infoware Private Limited"/>
    <s v="Freight charges"/>
    <s v="Gujarat"/>
    <s v="RBP"/>
    <s v="Wholesale"/>
    <s v="Others"/>
    <n v="1"/>
    <n v="175"/>
    <n v="175"/>
  </r>
  <r>
    <s v="PB20INV3995"/>
    <d v="2021-02-26T00:00:00"/>
    <s v="002224/Feb-21"/>
    <d v="2021-02-26T00:00:00"/>
    <x v="3"/>
    <s v="Gujarat"/>
    <s v="Aegis Infoware Private Limited"/>
    <s v="Ls-3000r"/>
    <s v="Gujarat"/>
    <s v="RBP"/>
    <s v="Wholesale"/>
    <s v="Rugtek"/>
    <n v="35"/>
    <n v="1250"/>
    <n v="43750"/>
  </r>
  <r>
    <s v="PB20INV3996"/>
    <d v="2021-02-26T00:00:00"/>
    <s v="002227/Feb-21"/>
    <d v="2021-02-26T00:00:00"/>
    <x v="0"/>
    <s v="Gujarat"/>
    <s v="Aegis Infoware Private Limited"/>
    <s v="Freight charges"/>
    <s v="Gujarat"/>
    <s v="RBP"/>
    <s v="Wholesale"/>
    <s v="Others"/>
    <n v="1"/>
    <n v="100"/>
    <n v="100"/>
  </r>
  <r>
    <s v="PB20INV3996"/>
    <d v="2021-02-26T00:00:00"/>
    <s v="002227/Feb-21"/>
    <d v="2021-02-26T00:00:00"/>
    <x v="3"/>
    <s v="Gujarat"/>
    <s v="Aegis Infoware Private Limited"/>
    <s v="Ls-3000r"/>
    <s v="Gujarat"/>
    <s v="RBP"/>
    <s v="Wholesale"/>
    <s v="Rugtek"/>
    <n v="15"/>
    <n v="1250"/>
    <n v="18750"/>
  </r>
  <r>
    <s v="PB20INV3997"/>
    <d v="2021-02-26T00:00:00"/>
    <s v="002226/Feb-21"/>
    <d v="2021-02-26T00:00:00"/>
    <x v="0"/>
    <s v="Gujarat"/>
    <s v="Aegis Infoware Private Limited"/>
    <s v="Freight charges"/>
    <s v="Gujarat"/>
    <s v="RBP"/>
    <s v="Wholesale"/>
    <s v="Others"/>
    <n v="1"/>
    <n v="125"/>
    <n v="125"/>
  </r>
  <r>
    <s v="PB20INV3997"/>
    <d v="2021-02-26T00:00:00"/>
    <s v="002226/Feb-21"/>
    <d v="2021-02-26T00:00:00"/>
    <x v="3"/>
    <s v="Gujarat"/>
    <s v="Aegis Infoware Private Limited"/>
    <s v="Ls-3000r"/>
    <s v="Gujarat"/>
    <s v="RBP"/>
    <s v="Wholesale"/>
    <s v="Rugtek"/>
    <n v="25"/>
    <n v="1250"/>
    <n v="31250"/>
  </r>
  <r>
    <s v="PB20INV3998"/>
    <d v="2021-02-26T00:00:00"/>
    <s v="HTCPL/177/2020-21"/>
    <d v="2021-02-26T00:00:00"/>
    <x v="0"/>
    <s v="Bangalore"/>
    <s v="Hollasons Trading Company Private Limited"/>
    <s v="Cr4015"/>
    <s v="Bangalore"/>
    <s v="RBP"/>
    <s v="Wholesale"/>
    <s v="Posiflex"/>
    <n v="6"/>
    <n v="6325"/>
    <n v="37950"/>
  </r>
  <r>
    <s v="PB20INV3999"/>
    <d v="2021-02-26T00:00:00"/>
    <s v="002225/Feb-21"/>
    <d v="2021-02-26T00:00:00"/>
    <x v="0"/>
    <s v="Gujarat"/>
    <s v="Aegis Infoware Private Limited"/>
    <s v="Freight charges"/>
    <s v="Gujarat"/>
    <s v="RBP"/>
    <s v="Wholesale"/>
    <s v="Others"/>
    <n v="1"/>
    <n v="120"/>
    <n v="120"/>
  </r>
  <r>
    <s v="PB20INV3999"/>
    <d v="2021-02-26T00:00:00"/>
    <s v="002225/Feb-21"/>
    <d v="2021-02-26T00:00:00"/>
    <x v="3"/>
    <s v="Gujarat"/>
    <s v="Aegis Infoware Private Limited"/>
    <s v="Ls-3000r"/>
    <s v="Gujarat"/>
    <s v="RBP"/>
    <s v="Wholesale"/>
    <s v="Rugtek"/>
    <n v="25"/>
    <n v="1250"/>
    <n v="31250"/>
  </r>
  <r>
    <s v="PB20INV4000"/>
    <d v="2021-02-26T00:00:00"/>
    <s v="PO/000328/1020"/>
    <d v="2020-10-19T00:00:00"/>
    <x v="2"/>
    <s v="Mumbai"/>
    <s v="Hardcastle Restaurants Pvt. Ltd"/>
    <s v="Control board_bb-3000"/>
    <s v="Mumbai"/>
    <s v="EndCustomer"/>
    <s v="Retail"/>
    <s v="posiflex spares"/>
    <n v="1"/>
    <n v="2250"/>
    <n v="2250"/>
  </r>
  <r>
    <s v="PB20INV4001"/>
    <d v="2021-02-26T00:00:00"/>
    <s v="SS 218"/>
    <s v="25.02.2021"/>
    <x v="0"/>
    <s v="Delhi"/>
    <s v="Smart Solutions"/>
    <s v="Ddr3_ram_sodimm"/>
    <s v="Delhi"/>
    <s v="RBP"/>
    <s v="Wholesale"/>
    <s v="posiflex spares"/>
    <n v="2"/>
    <n v="0"/>
    <n v="0"/>
  </r>
  <r>
    <s v="PB20INV4001"/>
    <d v="2021-02-26T00:00:00"/>
    <s v="SS 218"/>
    <s v="25.02.2021"/>
    <x v="0"/>
    <s v="Delhi"/>
    <s v="Smart Solutions"/>
    <s v="Ssd_64gb"/>
    <s v="Delhi"/>
    <s v="RBP"/>
    <s v="Wholesale"/>
    <s v="posiflex spares"/>
    <n v="2"/>
    <n v="0"/>
    <n v="0"/>
  </r>
  <r>
    <s v="PB20INV4001"/>
    <d v="2021-02-26T00:00:00"/>
    <s v="SS 218"/>
    <s v="25.02.2021"/>
    <x v="0"/>
    <s v="Delhi"/>
    <s v="Smart Solutions"/>
    <s v="Freight charges"/>
    <s v="Delhi"/>
    <s v="RBP"/>
    <s v="Wholesale"/>
    <s v="Others"/>
    <n v="1"/>
    <n v="596"/>
    <n v="596"/>
  </r>
  <r>
    <s v="PB20INV4001"/>
    <d v="2021-02-26T00:00:00"/>
    <s v="SS 218"/>
    <s v="25.02.2021"/>
    <x v="0"/>
    <s v="Delhi"/>
    <s v="Smart Solutions"/>
    <s v="Win 10 iot (vl)"/>
    <s v="Delhi"/>
    <s v="RBP"/>
    <s v="Wholesale"/>
    <s v="Posiflex"/>
    <n v="2"/>
    <n v="5250"/>
    <n v="10500"/>
  </r>
  <r>
    <s v="PB20INV4001"/>
    <d v="2021-02-26T00:00:00"/>
    <s v="SS 218"/>
    <s v="25.02.2021"/>
    <x v="0"/>
    <s v="Delhi"/>
    <s v="Smart Solutions"/>
    <s v="Xt-4015"/>
    <s v="Delhi"/>
    <s v="RBP"/>
    <s v="Wholesale"/>
    <s v="Posiflex"/>
    <n v="2"/>
    <n v="54400"/>
    <n v="108800"/>
  </r>
  <r>
    <s v="PB20INV4002"/>
    <d v="2021-02-26T00:00:00"/>
    <s v="PO/000094/1120"/>
    <d v="2020-11-05T00:00:00"/>
    <x v="2"/>
    <s v="Mumbai"/>
    <s v="Hardcastle Restaurants Pvt. Ltd"/>
    <s v="Lcd panel_lm-3010f"/>
    <s v="Mumbai"/>
    <s v="EndCustomer"/>
    <s v="Retail"/>
    <s v="posiflex spares"/>
    <n v="2"/>
    <n v="8437"/>
    <n v="16874"/>
  </r>
  <r>
    <s v="PB20INV4003"/>
    <d v="2021-02-26T00:00:00"/>
    <s v="NCB/20N1541/CF20-36/3201441"/>
    <d v="2020-11-27T00:00:00"/>
    <x v="10"/>
    <s v="Chennai"/>
    <s v="National Center For Biological Sciences."/>
    <s v="Amc_charges"/>
    <s v="Chennai"/>
    <s v="EndCustomer"/>
    <s v="Retail"/>
    <s v="Others"/>
    <n v="2"/>
    <n v="4975"/>
    <n v="9950"/>
  </r>
  <r>
    <s v="PB20INV4003"/>
    <d v="2021-02-26T00:00:00"/>
    <s v="NCB/20N1541/CF20-36/3201441"/>
    <d v="2020-11-27T00:00:00"/>
    <x v="10"/>
    <s v="Chennai"/>
    <s v="National Center For Biological Sciences."/>
    <s v="Amc_charges"/>
    <s v="Chennai"/>
    <s v="EndCustomer"/>
    <s v="Retail"/>
    <s v="Others"/>
    <n v="4"/>
    <n v="6750"/>
    <n v="27000"/>
  </r>
  <r>
    <s v="PB20INV4004"/>
    <d v="2021-02-26T00:00:00"/>
    <s v="PO/000392/1120"/>
    <d v="2020-11-25T00:00:00"/>
    <x v="2"/>
    <s v="Mumbai"/>
    <s v="Hardcastle Restaurants Pvt. Ltd"/>
    <s v="Motherboard_tx4200"/>
    <s v="Mumbai"/>
    <s v="EndCustomer"/>
    <s v="Retail"/>
    <s v="posiflex spares"/>
    <n v="1"/>
    <n v="20350"/>
    <n v="20350"/>
  </r>
  <r>
    <s v="PB20INV4005"/>
    <d v="2021-02-26T00:00:00"/>
    <s v="PO/000006/1220"/>
    <d v="2020-12-01T00:00:00"/>
    <x v="2"/>
    <s v="Mumbai"/>
    <s v="Hardcastle Restaurants Pvt. Ltd"/>
    <s v="Motherboard tx-2000"/>
    <s v="Mumbai"/>
    <s v="EndCustomer"/>
    <s v="Retail"/>
    <s v="posiflex spares"/>
    <n v="1"/>
    <n v="15960"/>
    <n v="15960"/>
  </r>
  <r>
    <s v="PB20INV4006"/>
    <d v="2021-02-26T00:00:00"/>
    <s v="QNL/TGJ20/23899/2020-21"/>
    <d v="2021-02-24T00:00:00"/>
    <x v="2"/>
    <s v="Mumbai"/>
    <s v="Qodenext India Private Limited(Intellicon)"/>
    <s v="Bat-scn01a"/>
    <s v="Mumbai"/>
    <s v="NVAR"/>
    <s v="Wholesale"/>
    <s v="Metrologic"/>
    <n v="1"/>
    <n v="4523"/>
    <n v="4523"/>
  </r>
  <r>
    <s v="PD20INV0155"/>
    <d v="2021-02-26T00:00:00"/>
    <s v="Mail Confirmation"/>
    <d v="2021-02-24T00:00:00"/>
    <x v="1"/>
    <s v="Delhi"/>
    <s v="Feast And Fizzy Hospitality Pvt Ltd"/>
    <s v="Service charges"/>
    <s v="Delhi"/>
    <s v="EndCustomer"/>
    <s v="Retail"/>
    <s v="Others"/>
    <n v="1"/>
    <n v="1000"/>
    <n v="1000"/>
  </r>
  <r>
    <s v="PD20INV0156"/>
    <d v="2021-02-26T00:00:00"/>
    <s v="Mail Confirmation"/>
    <d v="2021-02-26T00:00:00"/>
    <x v="2"/>
    <s v="Mumbai"/>
    <s v="Tata Starbucks Ltd"/>
    <s v="Service charges"/>
    <s v="Mumbai"/>
    <s v="EndCustomer"/>
    <s v="Retail"/>
    <s v="Others"/>
    <n v="1"/>
    <n v="200"/>
    <n v="200"/>
  </r>
  <r>
    <s v="PD20INV0156"/>
    <d v="2021-02-26T00:00:00"/>
    <s v="Mail Confirmation"/>
    <d v="2021-02-26T00:00:00"/>
    <x v="2"/>
    <s v="Mumbai"/>
    <s v="Tata Starbucks Ltd"/>
    <s v="Cashdrawer_ycable"/>
    <s v="Mumbai"/>
    <s v="EndCustomer"/>
    <s v="Retail"/>
    <s v="posiflex spares"/>
    <n v="1"/>
    <n v="750"/>
    <n v="750"/>
  </r>
  <r>
    <s v="PD20INV0157"/>
    <d v="2021-02-26T00:00:00"/>
    <s v="Verbal"/>
    <d v="2021-02-14T00:00:00"/>
    <x v="1"/>
    <s v="Delhi"/>
    <s v="Funky Kingdom Fec"/>
    <s v="Service charges"/>
    <s v="Delhi"/>
    <s v="EndCustomer"/>
    <s v="Retail"/>
    <s v="Others"/>
    <n v="1"/>
    <n v="500"/>
    <n v="500"/>
  </r>
  <r>
    <s v="PD20INV0157"/>
    <d v="2021-02-26T00:00:00"/>
    <s v="Verbal"/>
    <d v="2021-02-14T00:00:00"/>
    <x v="1"/>
    <s v="Delhi"/>
    <s v="Funky Kingdom Fec"/>
    <s v="Metal tray w/lock-cr410"/>
    <s v="Delhi"/>
    <s v="EndCustomer"/>
    <s v="Retail"/>
    <s v="posiflex spares"/>
    <n v="1"/>
    <n v="650"/>
    <n v="650"/>
  </r>
  <r>
    <s v="PB20INV4007"/>
    <d v="2021-02-27T00:00:00"/>
    <n v="3020010822"/>
    <d v="2021-02-16T00:00:00"/>
    <x v="12"/>
    <s v="Bangalore"/>
    <s v="Life Style International Pvt Ltd"/>
    <s v="1250g-2usb-i"/>
    <s v="Bangalore"/>
    <s v="EndCustomer"/>
    <s v="Retail"/>
    <s v="Metrologic"/>
    <n v="2"/>
    <n v="3800"/>
    <n v="7600"/>
  </r>
  <r>
    <s v="PB20INV4007"/>
    <d v="2021-02-27T00:00:00"/>
    <n v="3020010822"/>
    <d v="2021-02-16T00:00:00"/>
    <x v="18"/>
    <s v="Bangalore"/>
    <s v="Life Style International Pvt Ltd"/>
    <s v="Pp8800u-b"/>
    <s v="Bangalore"/>
    <s v="EndCustomer"/>
    <s v="Retail"/>
    <s v="Posiflex"/>
    <n v="1"/>
    <n v="9900"/>
    <n v="9900"/>
  </r>
  <r>
    <s v="PB20INV4008"/>
    <d v="2021-02-27T00:00:00"/>
    <n v="3020010876"/>
    <d v="2021-02-17T00:00:00"/>
    <x v="12"/>
    <s v="Bangalore"/>
    <s v="Life Style International Pvt Ltd"/>
    <s v="1250g-2usb-i"/>
    <s v="Bangalore"/>
    <s v="EndCustomer"/>
    <s v="Retail"/>
    <s v="Metrologic"/>
    <n v="2"/>
    <n v="3800"/>
    <n v="7600"/>
  </r>
  <r>
    <s v="PB20INV4008"/>
    <d v="2021-02-27T00:00:00"/>
    <n v="3020010876"/>
    <d v="2021-02-17T00:00:00"/>
    <x v="18"/>
    <s v="Bangalore"/>
    <s v="Life Style International Pvt Ltd"/>
    <s v="Pp8800u-b"/>
    <s v="Bangalore"/>
    <s v="EndCustomer"/>
    <s v="Retail"/>
    <s v="Posiflex"/>
    <n v="1"/>
    <n v="9900"/>
    <n v="9900"/>
  </r>
  <r>
    <s v="PB20INV4009"/>
    <d v="2021-02-27T00:00:00"/>
    <s v="QSPL/PO/2021/0608-1"/>
    <d v="2021-02-27T00:00:00"/>
    <x v="7"/>
    <s v="Bangalore"/>
    <s v="Quinta Systems Pvt. Ltd"/>
    <s v="Cbl-500-300-c00"/>
    <s v="Bangalore"/>
    <s v="EndCustomer"/>
    <s v="Wholesale"/>
    <s v="Metrologic"/>
    <n v="29"/>
    <n v="500.48"/>
    <n v="14513.92"/>
  </r>
  <r>
    <s v="PB20INV4010"/>
    <d v="2021-02-27T00:00:00"/>
    <s v="Mail Confirmation"/>
    <d v="2021-02-23T00:00:00"/>
    <x v="10"/>
    <s v="Chennai"/>
    <s v="Navaradhi Technologies"/>
    <s v="Service charges"/>
    <s v="Chennai"/>
    <s v="NVAR"/>
    <s v="Wholesale"/>
    <s v="Others"/>
    <n v="1"/>
    <n v="1000"/>
    <n v="1000"/>
  </r>
  <r>
    <s v="PB20INV4011"/>
    <d v="2021-02-27T00:00:00"/>
    <s v="mail confirmation"/>
    <d v="2021-01-06T00:00:00"/>
    <x v="2"/>
    <s v="Mumbai"/>
    <s v="Maruti Foods"/>
    <s v="Service charges"/>
    <s v="Mumbai"/>
    <s v="EndCustomer"/>
    <s v="Retail"/>
    <s v="Others"/>
    <n v="1"/>
    <n v="1000"/>
    <n v="1000"/>
  </r>
  <r>
    <s v="PB20INV4012"/>
    <d v="2021-02-27T00:00:00"/>
    <s v="REF: L1202 E dtd 25th Sep 2020"/>
    <d v="2021-02-26T00:00:00"/>
    <x v="6"/>
    <s v="Mumbai"/>
    <s v="Pricewaterhousecoopers Private Limited"/>
    <s v="Stand_cd-3200"/>
    <s v="Mumbai"/>
    <s v="EndCustomer"/>
    <s v="Retail"/>
    <s v="Posiflex"/>
    <n v="10"/>
    <n v="0"/>
    <n v="0"/>
  </r>
  <r>
    <s v="PB20INV4012"/>
    <d v="2021-02-27T00:00:00"/>
    <s v="REF: L1202 E dtd 25th Sep 2020"/>
    <d v="2021-02-26T00:00:00"/>
    <x v="6"/>
    <s v="Mumbai"/>
    <s v="Pricewaterhousecoopers Private Limited"/>
    <s v="Wifi module kit_xt series"/>
    <s v="Mumbai"/>
    <s v="EndCustomer"/>
    <s v="Retail"/>
    <s v="posiflex spares"/>
    <n v="20"/>
    <n v="1950"/>
    <n v="39000"/>
  </r>
  <r>
    <s v="PB20INV4012"/>
    <d v="2021-02-27T00:00:00"/>
    <s v="REF: L1202 E dtd 25th Sep 2020"/>
    <d v="2021-02-26T00:00:00"/>
    <x v="6"/>
    <s v="Mumbai"/>
    <s v="Pricewaterhousecoopers Private Limited"/>
    <s v="Pd-350ue-b"/>
    <s v="Mumbai"/>
    <s v="EndCustomer"/>
    <s v="Retail"/>
    <s v="Posiflex"/>
    <n v="20"/>
    <n v="2000"/>
    <n v="40000"/>
  </r>
  <r>
    <s v="PB20INV4012"/>
    <d v="2021-02-27T00:00:00"/>
    <s v="REF: L1202 E dtd 25th Sep 2020"/>
    <d v="2021-02-26T00:00:00"/>
    <x v="4"/>
    <s v="Mumbai"/>
    <s v="Pricewaterhousecoopers Private Limited"/>
    <s v="Cd-3200u-b"/>
    <s v="Mumbai"/>
    <s v="EndCustomer"/>
    <s v="Retail"/>
    <s v="Rugtek"/>
    <n v="10"/>
    <n v="3500"/>
    <n v="35000"/>
  </r>
  <r>
    <s v="PB20INV4012"/>
    <d v="2021-02-27T00:00:00"/>
    <s v="REF: L1202 E dtd 25th Sep 2020"/>
    <d v="2021-02-26T00:00:00"/>
    <x v="6"/>
    <s v="Mumbai"/>
    <s v="Pricewaterhousecoopers Private Limited"/>
    <s v="Win 10 iot (vl)_ltsc"/>
    <s v="Mumbai"/>
    <s v="EndCustomer"/>
    <s v="Retail"/>
    <s v="Posiflex"/>
    <n v="20"/>
    <n v="4500"/>
    <n v="90000"/>
  </r>
  <r>
    <s v="PB20INV4012"/>
    <d v="2021-02-27T00:00:00"/>
    <s v="REF: L1202 E dtd 25th Sep 2020"/>
    <d v="2021-02-26T00:00:00"/>
    <x v="4"/>
    <s v="Mumbai"/>
    <s v="Pricewaterhousecoopers Private Limited"/>
    <s v="Cr-410b"/>
    <s v="Mumbai"/>
    <s v="EndCustomer"/>
    <s v="Retail"/>
    <s v="Rugtek"/>
    <n v="16"/>
    <n v="4800"/>
    <n v="76800"/>
  </r>
  <r>
    <s v="PB20INV4012"/>
    <d v="2021-02-27T00:00:00"/>
    <s v="REF: L1202 E dtd 25th Sep 2020"/>
    <d v="2021-02-26T00:00:00"/>
    <x v="4"/>
    <s v="Mumbai"/>
    <s v="Pricewaterhousecoopers Private Limited"/>
    <s v="Cr-410b(1001)"/>
    <s v="Mumbai"/>
    <s v="EndCustomer"/>
    <s v="Retail"/>
    <s v="Rugtek"/>
    <n v="4"/>
    <n v="4800"/>
    <n v="19200"/>
  </r>
  <r>
    <s v="PB20INV4012"/>
    <d v="2021-02-27T00:00:00"/>
    <s v="REF: L1202 E dtd 25th Sep 2020"/>
    <d v="2021-02-26T00:00:00"/>
    <x v="6"/>
    <s v="Mumbai"/>
    <s v="Pricewaterhousecoopers Private Limited"/>
    <s v="Pp8800u-b"/>
    <s v="Mumbai"/>
    <s v="EndCustomer"/>
    <s v="Retail"/>
    <s v="Posiflex"/>
    <n v="20"/>
    <n v="9000"/>
    <n v="180000"/>
  </r>
  <r>
    <s v="PB20INV4012"/>
    <d v="2021-02-27T00:00:00"/>
    <s v="REF: L1202 E dtd 25th Sep 2020"/>
    <d v="2021-02-26T00:00:00"/>
    <x v="6"/>
    <s v="Mumbai"/>
    <s v="Pricewaterhousecoopers Private Limited"/>
    <s v="Xt-4015"/>
    <s v="Mumbai"/>
    <s v="EndCustomer"/>
    <s v="Retail"/>
    <s v="Posiflex"/>
    <n v="20"/>
    <n v="47765"/>
    <n v="955300"/>
  </r>
  <r>
    <s v="PB20INV4013"/>
    <d v="2021-02-27T00:00:00"/>
    <s v="mail confirmation"/>
    <d v="2021-02-23T00:00:00"/>
    <x v="0"/>
    <s v="Mumbai"/>
    <s v="Aashitech"/>
    <s v="Freight charges"/>
    <s v="Mumbai"/>
    <s v="RBP"/>
    <s v="Wholesale"/>
    <s v="Others"/>
    <n v="1"/>
    <n v="100"/>
    <n v="100"/>
  </r>
  <r>
    <s v="PB20INV4013"/>
    <d v="2021-02-27T00:00:00"/>
    <s v="mail confirmation"/>
    <d v="2021-02-23T00:00:00"/>
    <x v="2"/>
    <s v="Mumbai"/>
    <s v="Aashitech"/>
    <s v="Edp cable"/>
    <s v="Mumbai"/>
    <s v="RBP"/>
    <s v="Wholesale"/>
    <s v="posiflex spares"/>
    <n v="1"/>
    <n v="350"/>
    <n v="350"/>
  </r>
  <r>
    <s v="PB20INV4014"/>
    <d v="2021-02-27T00:00:00"/>
    <s v="SS 221"/>
    <s v="26.02.2021"/>
    <x v="0"/>
    <s v="Delhi"/>
    <s v="Smart Solutions"/>
    <s v="Ssd_128gb"/>
    <s v="Delhi"/>
    <s v="RBP"/>
    <s v="Wholesale"/>
    <s v="posiflex spares"/>
    <n v="5"/>
    <n v="0"/>
    <n v="0"/>
  </r>
  <r>
    <s v="PB20INV4014"/>
    <d v="2021-02-27T00:00:00"/>
    <s v="SS 221"/>
    <s v="26.02.2021"/>
    <x v="0"/>
    <s v="Delhi"/>
    <s v="Smart Solutions"/>
    <s v="Freight charges"/>
    <s v="Delhi"/>
    <s v="RBP"/>
    <s v="Wholesale"/>
    <s v="Others"/>
    <n v="1"/>
    <n v="1093"/>
    <n v="1093"/>
  </r>
  <r>
    <s v="PB20INV4014"/>
    <d v="2021-02-27T00:00:00"/>
    <s v="SS 221"/>
    <s v="26.02.2021"/>
    <x v="0"/>
    <s v="Delhi"/>
    <s v="Smart Solutions"/>
    <s v="Hs-2414w-3a"/>
    <s v="Delhi"/>
    <s v="RBP"/>
    <s v="Wholesale"/>
    <s v="Posiflex"/>
    <n v="5"/>
    <n v="43750"/>
    <n v="218750"/>
  </r>
  <r>
    <s v="PB20INV4015"/>
    <d v="2021-02-27T00:00:00"/>
    <s v="mail confirmation"/>
    <d v="2021-02-13T00:00:00"/>
    <x v="0"/>
    <s v="Mumbai"/>
    <s v="Sapphire Foods India Pvt Ltd"/>
    <s v="Freight charges"/>
    <s v="Mumbai"/>
    <s v="EndCustomer"/>
    <s v="Retail"/>
    <s v="Others"/>
    <n v="1"/>
    <n v="100"/>
    <n v="100"/>
  </r>
  <r>
    <s v="PB20INV4015"/>
    <d v="2021-02-27T00:00:00"/>
    <s v="mail confirmation"/>
    <d v="2021-02-13T00:00:00"/>
    <x v="2"/>
    <s v="Mumbai"/>
    <s v="Sapphire Foods India Pvt Ltd"/>
    <s v="Cashdrawercable"/>
    <s v="Mumbai"/>
    <s v="EndCustomer"/>
    <s v="Retail"/>
    <s v="posiflex spares"/>
    <n v="1"/>
    <n v="150"/>
    <n v="150"/>
  </r>
  <r>
    <s v="PB20INV4016"/>
    <d v="2021-02-27T00:00:00"/>
    <n v="7900012195"/>
    <s v="16.02.2021"/>
    <x v="13"/>
    <s v="Delhi"/>
    <s v="Devyani International Limited"/>
    <s v="Win 10 iot (el)"/>
    <s v="Delhi"/>
    <s v="EndCustomer"/>
    <s v="Retail"/>
    <s v="Posiflex"/>
    <n v="14"/>
    <n v="0"/>
    <n v="0"/>
  </r>
  <r>
    <s v="PB20INV4016"/>
    <d v="2021-02-27T00:00:00"/>
    <n v="7900012195"/>
    <s v="16.02.2021"/>
    <x v="13"/>
    <s v="Delhi"/>
    <s v="Devyani International Limited"/>
    <s v="Ps-3316+"/>
    <s v="Delhi"/>
    <s v="EndCustomer"/>
    <s v="Retail"/>
    <s v="Posiflex"/>
    <n v="14"/>
    <n v="36950"/>
    <n v="517300"/>
  </r>
  <r>
    <s v="PB20INV4017"/>
    <d v="2021-02-27T00:00:00"/>
    <s v="SS 118"/>
    <s v="27.11.2020"/>
    <x v="0"/>
    <s v="Delhi"/>
    <s v="Smart Solutions"/>
    <s v="Freight charges"/>
    <s v="Delhi"/>
    <s v="RBP"/>
    <s v="Wholesale"/>
    <s v="Others"/>
    <n v="1"/>
    <n v="3240"/>
    <n v="3240"/>
  </r>
  <r>
    <s v="PB20INV4017"/>
    <d v="2021-02-27T00:00:00"/>
    <s v="SS 118"/>
    <s v="27.11.2020"/>
    <x v="0"/>
    <s v="Delhi"/>
    <s v="Smart Solutions"/>
    <s v="Tm-7117e-b"/>
    <s v="Delhi"/>
    <s v="RBP"/>
    <s v="Wholesale"/>
    <s v="Posiflex"/>
    <n v="24"/>
    <n v="27000"/>
    <n v="648000"/>
  </r>
  <r>
    <s v="PB20INV4018"/>
    <d v="2021-02-27T00:00:00"/>
    <n v="6200004465"/>
    <d v="2021-02-17T00:00:00"/>
    <x v="6"/>
    <s v="Mumbai"/>
    <s v="Trent Limited"/>
    <s v="Serial i/f board pp9000"/>
    <s v="Mumbai"/>
    <s v="EndCustomer"/>
    <s v="Retail"/>
    <s v="posiflex spares"/>
    <n v="6"/>
    <n v="0"/>
    <n v="0"/>
  </r>
  <r>
    <s v="PB20INV4018"/>
    <d v="2021-02-27T00:00:00"/>
    <n v="6200004465"/>
    <d v="2021-02-17T00:00:00"/>
    <x v="6"/>
    <s v="Mumbai"/>
    <s v="Trent Limited"/>
    <s v="Std_keyboard"/>
    <s v="Mumbai"/>
    <s v="EndCustomer"/>
    <s v="Retail"/>
    <s v="Others"/>
    <n v="6"/>
    <n v="247"/>
    <n v="1482"/>
  </r>
  <r>
    <s v="PB20INV4018"/>
    <d v="2021-02-27T00:00:00"/>
    <n v="6200004465"/>
    <d v="2021-02-17T00:00:00"/>
    <x v="6"/>
    <s v="Mumbai"/>
    <s v="Trent Limited"/>
    <s v="Mouse_logitech"/>
    <s v="Mumbai"/>
    <s v="EndCustomer"/>
    <s v="Retail"/>
    <s v="Posiflex"/>
    <n v="6"/>
    <n v="436"/>
    <n v="2616"/>
  </r>
  <r>
    <s v="PB20INV4018"/>
    <d v="2021-02-27T00:00:00"/>
    <n v="6200004465"/>
    <d v="2021-02-17T00:00:00"/>
    <x v="6"/>
    <s v="Mumbai"/>
    <s v="Trent Limited"/>
    <s v="Sa-105z-b"/>
    <s v="Mumbai"/>
    <s v="EndCustomer"/>
    <s v="Retail"/>
    <s v="Posiflex"/>
    <n v="6"/>
    <n v="1744"/>
    <n v="10464"/>
  </r>
  <r>
    <s v="PB20INV4018"/>
    <d v="2021-02-27T00:00:00"/>
    <n v="6200004465"/>
    <d v="2021-02-17T00:00:00"/>
    <x v="4"/>
    <s v="Mumbai"/>
    <s v="Trent Limited"/>
    <s v="Cr-410b"/>
    <s v="Mumbai"/>
    <s v="EndCustomer"/>
    <s v="Retail"/>
    <s v="Rugtek"/>
    <n v="5"/>
    <n v="3499"/>
    <n v="17495"/>
  </r>
  <r>
    <s v="PB20INV4018"/>
    <d v="2021-02-27T00:00:00"/>
    <n v="6200004465"/>
    <d v="2021-02-17T00:00:00"/>
    <x v="4"/>
    <s v="Mumbai"/>
    <s v="Trent Limited"/>
    <s v="Cr-410b(1001)"/>
    <s v="Mumbai"/>
    <s v="EndCustomer"/>
    <s v="Retail"/>
    <s v="Rugtek"/>
    <n v="1"/>
    <n v="3499"/>
    <n v="3499"/>
  </r>
  <r>
    <s v="PB20INV4018"/>
    <d v="2021-02-27T00:00:00"/>
    <n v="6200004465"/>
    <d v="2021-02-17T00:00:00"/>
    <x v="4"/>
    <s v="Mumbai"/>
    <s v="Trent Limited"/>
    <s v="Rs-3200u"/>
    <s v="Mumbai"/>
    <s v="EndCustomer"/>
    <s v="Retail"/>
    <s v="Rugtek"/>
    <n v="7"/>
    <n v="4085"/>
    <n v="28595"/>
  </r>
  <r>
    <s v="PB20INV4018"/>
    <d v="2021-02-27T00:00:00"/>
    <n v="6200004465"/>
    <d v="2021-02-17T00:00:00"/>
    <x v="6"/>
    <s v="Mumbai"/>
    <s v="Trent Limited"/>
    <s v="Pp8800u-b"/>
    <s v="Mumbai"/>
    <s v="EndCustomer"/>
    <s v="Retail"/>
    <s v="Posiflex"/>
    <n v="6"/>
    <n v="9800"/>
    <n v="58800"/>
  </r>
  <r>
    <s v="PB20INV4018"/>
    <d v="2021-02-27T00:00:00"/>
    <n v="6200004465"/>
    <d v="2021-02-17T00:00:00"/>
    <x v="6"/>
    <s v="Mumbai"/>
    <s v="Trent Limited"/>
    <s v="Ps-3316+"/>
    <s v="Mumbai"/>
    <s v="EndCustomer"/>
    <s v="Retail"/>
    <s v="Posiflex"/>
    <n v="6"/>
    <n v="40605"/>
    <n v="243630"/>
  </r>
  <r>
    <s v="PB20INV4019"/>
    <d v="2021-02-27T00:00:00"/>
    <s v="Mail Confirmation"/>
    <d v="2021-02-09T00:00:00"/>
    <x v="10"/>
    <s v="Chennai"/>
    <s v="Annapoorna Mithai"/>
    <s v="Service charges"/>
    <s v="Chennai"/>
    <s v="EndCustomer"/>
    <s v="Retail"/>
    <s v="Others"/>
    <n v="1"/>
    <n v="1000"/>
    <n v="1000"/>
  </r>
  <r>
    <s v="PB20INV4020"/>
    <d v="2021-02-27T00:00:00"/>
    <s v="ITPL2021085"/>
    <d v="2020-12-08T00:00:00"/>
    <x v="0"/>
    <s v="Hyderabad"/>
    <s v="Itecsys Technologies Pvt Ltd"/>
    <s v="Freight charges"/>
    <s v="Hyderabad"/>
    <s v="RBP"/>
    <s v="Wholesale"/>
    <s v="Others"/>
    <n v="1"/>
    <n v="140"/>
    <n v="140"/>
  </r>
  <r>
    <s v="PB20INV4020"/>
    <d v="2021-02-27T00:00:00"/>
    <s v="ITPL2021085"/>
    <d v="2020-12-08T00:00:00"/>
    <x v="0"/>
    <s v="Hyderabad"/>
    <s v="Itecsys Technologies Pvt Ltd"/>
    <s v="Lm-4010-b"/>
    <s v="Hyderabad"/>
    <s v="RBP"/>
    <s v="Wholesale"/>
    <s v="Posiflex"/>
    <n v="6"/>
    <n v="9350"/>
    <n v="56100"/>
  </r>
  <r>
    <s v="PB20INV4021"/>
    <d v="2021-02-27T00:00:00"/>
    <s v="Quote#-2021_01_20 &amp; Email"/>
    <s v="28-01-2021 &amp; 09-02-2021"/>
    <x v="2"/>
    <s v="Mumbai"/>
    <s v="Reliance Retail Limited"/>
    <s v="Ssd_64gb"/>
    <s v="Mumbai"/>
    <s v="EndCustomer"/>
    <s v="Retail"/>
    <s v="posiflex spares"/>
    <n v="1"/>
    <n v="4842"/>
    <n v="4842"/>
  </r>
  <r>
    <s v="PB20INV4022"/>
    <d v="2021-02-27T00:00:00"/>
    <s v="SS 220"/>
    <s v="26.02.2021"/>
    <x v="0"/>
    <s v="Delhi"/>
    <s v="Smart Solutions"/>
    <s v="Ssd_128gb"/>
    <s v="Delhi"/>
    <s v="RBP"/>
    <s v="Wholesale"/>
    <s v="posiflex spares"/>
    <n v="2"/>
    <n v="0"/>
    <n v="0"/>
  </r>
  <r>
    <s v="PB20INV4022"/>
    <d v="2021-02-27T00:00:00"/>
    <s v="SS 220"/>
    <s v="26.02.2021"/>
    <x v="0"/>
    <s v="Delhi"/>
    <s v="Smart Solutions"/>
    <s v="Freight charges"/>
    <s v="Delhi"/>
    <s v="RBP"/>
    <s v="Wholesale"/>
    <s v="Others"/>
    <n v="1"/>
    <n v="437"/>
    <n v="437"/>
  </r>
  <r>
    <s v="PB20INV4022"/>
    <d v="2021-02-27T00:00:00"/>
    <s v="SS 220"/>
    <s v="26.02.2021"/>
    <x v="0"/>
    <s v="Delhi"/>
    <s v="Smart Solutions"/>
    <s v="Hs-2414w-3a"/>
    <s v="Delhi"/>
    <s v="RBP"/>
    <s v="Wholesale"/>
    <s v="Posiflex"/>
    <n v="2"/>
    <n v="43750"/>
    <n v="87500"/>
  </r>
  <r>
    <s v="PB20INV4023"/>
    <d v="2021-02-27T00:00:00"/>
    <s v="mail confirmation"/>
    <d v="2021-01-21T00:00:00"/>
    <x v="2"/>
    <s v="Mumbai"/>
    <s v="Taj Green Cove Resort &amp; Spa"/>
    <s v="Service charges"/>
    <s v="Mumbai"/>
    <s v="EndCustomer"/>
    <s v="Retail"/>
    <s v="Others"/>
    <n v="3"/>
    <n v="1000"/>
    <n v="3000"/>
  </r>
  <r>
    <s v="PB20INV4024"/>
    <d v="2021-02-27T00:00:00"/>
    <s v="PO/000467/0121"/>
    <d v="2021-01-29T00:00:00"/>
    <x v="6"/>
    <s v="Mumbai"/>
    <s v="Hardcastle Restaurants Pvt. Ltd"/>
    <s v="Lm-3210-b"/>
    <s v="Mumbai"/>
    <s v="EndCustomer"/>
    <s v="Retail"/>
    <s v="Posiflex"/>
    <n v="1"/>
    <n v="12700"/>
    <n v="12700"/>
  </r>
  <r>
    <s v="PB20INV4025"/>
    <d v="2021-02-27T00:00:00"/>
    <n v="6200004495"/>
    <d v="2021-02-18T00:00:00"/>
    <x v="6"/>
    <s v="Mumbai"/>
    <s v="Trent Limited"/>
    <s v="Serial i/f board pp9000"/>
    <s v="Mumbai"/>
    <s v="EndCustomer"/>
    <s v="Retail"/>
    <s v="posiflex spares"/>
    <n v="4"/>
    <n v="0"/>
    <n v="0"/>
  </r>
  <r>
    <s v="PB20INV4025"/>
    <d v="2021-02-27T00:00:00"/>
    <n v="6200004495"/>
    <d v="2021-02-18T00:00:00"/>
    <x v="6"/>
    <s v="Mumbai"/>
    <s v="Trent Limited"/>
    <s v="Mouse_logitech"/>
    <s v="Mumbai"/>
    <s v="EndCustomer"/>
    <s v="Retail"/>
    <s v="Posiflex"/>
    <n v="4"/>
    <n v="247"/>
    <n v="988"/>
  </r>
  <r>
    <s v="PB20INV4025"/>
    <d v="2021-02-27T00:00:00"/>
    <n v="6200004495"/>
    <d v="2021-02-18T00:00:00"/>
    <x v="6"/>
    <s v="Mumbai"/>
    <s v="Trent Limited"/>
    <s v="Std_keyboard"/>
    <s v="Mumbai"/>
    <s v="EndCustomer"/>
    <s v="Retail"/>
    <s v="Others"/>
    <n v="4"/>
    <n v="436"/>
    <n v="1744"/>
  </r>
  <r>
    <s v="PB20INV4025"/>
    <d v="2021-02-27T00:00:00"/>
    <n v="6200004495"/>
    <d v="2021-02-18T00:00:00"/>
    <x v="6"/>
    <s v="Mumbai"/>
    <s v="Trent Limited"/>
    <s v="Sa-105z-b"/>
    <s v="Mumbai"/>
    <s v="EndCustomer"/>
    <s v="Retail"/>
    <s v="Posiflex"/>
    <n v="4"/>
    <n v="1744"/>
    <n v="6976"/>
  </r>
  <r>
    <s v="PB20INV4025"/>
    <d v="2021-02-27T00:00:00"/>
    <n v="6200004495"/>
    <d v="2021-02-18T00:00:00"/>
    <x v="4"/>
    <s v="Mumbai"/>
    <s v="Trent Limited"/>
    <s v="Cr-410b"/>
    <s v="Mumbai"/>
    <s v="EndCustomer"/>
    <s v="Retail"/>
    <s v="Rugtek"/>
    <n v="3"/>
    <n v="3499"/>
    <n v="10497"/>
  </r>
  <r>
    <s v="PB20INV4025"/>
    <d v="2021-02-27T00:00:00"/>
    <n v="6200004495"/>
    <d v="2021-02-18T00:00:00"/>
    <x v="4"/>
    <s v="Mumbai"/>
    <s v="Trent Limited"/>
    <s v="Cr-410b(1001)"/>
    <s v="Mumbai"/>
    <s v="EndCustomer"/>
    <s v="Retail"/>
    <s v="Rugtek"/>
    <n v="1"/>
    <n v="3499"/>
    <n v="3499"/>
  </r>
  <r>
    <s v="PB20INV4025"/>
    <d v="2021-02-27T00:00:00"/>
    <n v="6200004495"/>
    <d v="2021-02-18T00:00:00"/>
    <x v="4"/>
    <s v="Mumbai"/>
    <s v="Trent Limited"/>
    <s v="Rs-3200u"/>
    <s v="Mumbai"/>
    <s v="EndCustomer"/>
    <s v="Retail"/>
    <s v="Rugtek"/>
    <n v="5"/>
    <n v="4085"/>
    <n v="20425"/>
  </r>
  <r>
    <s v="PB20INV4025"/>
    <d v="2021-02-27T00:00:00"/>
    <n v="6200004495"/>
    <d v="2021-02-18T00:00:00"/>
    <x v="6"/>
    <s v="Mumbai"/>
    <s v="Trent Limited"/>
    <s v="Pp8800u-b"/>
    <s v="Mumbai"/>
    <s v="EndCustomer"/>
    <s v="Retail"/>
    <s v="Posiflex"/>
    <n v="4"/>
    <n v="9800"/>
    <n v="39200"/>
  </r>
  <r>
    <s v="PB20INV4025"/>
    <d v="2021-02-27T00:00:00"/>
    <n v="6200004495"/>
    <d v="2021-02-18T00:00:00"/>
    <x v="6"/>
    <s v="Mumbai"/>
    <s v="Trent Limited"/>
    <s v="Ps-3316+"/>
    <s v="Mumbai"/>
    <s v="EndCustomer"/>
    <s v="Retail"/>
    <s v="Posiflex"/>
    <n v="4"/>
    <n v="40605"/>
    <n v="162420"/>
  </r>
  <r>
    <s v="PB20INV4026"/>
    <d v="2021-02-27T00:00:00"/>
    <s v="PO/000318/0121"/>
    <d v="2021-01-20T00:00:00"/>
    <x v="6"/>
    <s v="Mumbai"/>
    <s v="Hardcastle Restaurants Pvt. Ltd"/>
    <s v="Lm-3210-b"/>
    <s v="Mumbai"/>
    <s v="EndCustomer"/>
    <s v="Retail"/>
    <s v="Posiflex"/>
    <n v="1"/>
    <n v="12700"/>
    <n v="12700"/>
  </r>
  <r>
    <s v="PB20INV4027"/>
    <d v="2021-02-27T00:00:00"/>
    <n v="6200004446"/>
    <d v="2021-02-12T00:00:00"/>
    <x v="6"/>
    <s v="Mumbai"/>
    <s v="Trent Limited"/>
    <s v="Serial i/f board pp9000"/>
    <s v="Mumbai"/>
    <s v="EndCustomer"/>
    <s v="Retail"/>
    <s v="posiflex spares"/>
    <n v="4"/>
    <n v="0"/>
    <n v="0"/>
  </r>
  <r>
    <s v="PB20INV4027"/>
    <d v="2021-02-27T00:00:00"/>
    <n v="6200004446"/>
    <d v="2021-02-12T00:00:00"/>
    <x v="6"/>
    <s v="Mumbai"/>
    <s v="Trent Limited"/>
    <s v="Mouse_logitech"/>
    <s v="Mumbai"/>
    <s v="EndCustomer"/>
    <s v="Retail"/>
    <s v="Posiflex"/>
    <n v="4"/>
    <n v="247"/>
    <n v="988"/>
  </r>
  <r>
    <s v="PB20INV4027"/>
    <d v="2021-02-27T00:00:00"/>
    <n v="6200004446"/>
    <d v="2021-02-12T00:00:00"/>
    <x v="6"/>
    <s v="Mumbai"/>
    <s v="Trent Limited"/>
    <s v="Std_keyboard"/>
    <s v="Mumbai"/>
    <s v="EndCustomer"/>
    <s v="Retail"/>
    <s v="Others"/>
    <n v="4"/>
    <n v="436"/>
    <n v="1744"/>
  </r>
  <r>
    <s v="PB20INV4027"/>
    <d v="2021-02-27T00:00:00"/>
    <n v="6200004446"/>
    <d v="2021-02-12T00:00:00"/>
    <x v="6"/>
    <s v="Mumbai"/>
    <s v="Trent Limited"/>
    <s v="Sa-105z-b"/>
    <s v="Mumbai"/>
    <s v="EndCustomer"/>
    <s v="Retail"/>
    <s v="Posiflex"/>
    <n v="4"/>
    <n v="1744"/>
    <n v="6976"/>
  </r>
  <r>
    <s v="PB20INV4027"/>
    <d v="2021-02-27T00:00:00"/>
    <n v="6200004446"/>
    <d v="2021-02-12T00:00:00"/>
    <x v="4"/>
    <s v="Mumbai"/>
    <s v="Trent Limited"/>
    <s v="Cr-410b"/>
    <s v="Mumbai"/>
    <s v="EndCustomer"/>
    <s v="Retail"/>
    <s v="Rugtek"/>
    <n v="3"/>
    <n v="3499"/>
    <n v="10497"/>
  </r>
  <r>
    <s v="PB20INV4027"/>
    <d v="2021-02-27T00:00:00"/>
    <n v="6200004446"/>
    <d v="2021-02-12T00:00:00"/>
    <x v="4"/>
    <s v="Mumbai"/>
    <s v="Trent Limited"/>
    <s v="Cr-410b(1001)"/>
    <s v="Mumbai"/>
    <s v="EndCustomer"/>
    <s v="Retail"/>
    <s v="Rugtek"/>
    <n v="1"/>
    <n v="3499"/>
    <n v="3499"/>
  </r>
  <r>
    <s v="PB20INV4027"/>
    <d v="2021-02-27T00:00:00"/>
    <n v="6200004446"/>
    <d v="2021-02-12T00:00:00"/>
    <x v="4"/>
    <s v="Mumbai"/>
    <s v="Trent Limited"/>
    <s v="Rs-3200u"/>
    <s v="Mumbai"/>
    <s v="EndCustomer"/>
    <s v="Retail"/>
    <s v="Rugtek"/>
    <n v="5"/>
    <n v="4085"/>
    <n v="20425"/>
  </r>
  <r>
    <s v="PB20INV4027"/>
    <d v="2021-02-27T00:00:00"/>
    <n v="6200004446"/>
    <d v="2021-02-12T00:00:00"/>
    <x v="6"/>
    <s v="Mumbai"/>
    <s v="Trent Limited"/>
    <s v="Pp8800u-b"/>
    <s v="Mumbai"/>
    <s v="EndCustomer"/>
    <s v="Retail"/>
    <s v="Posiflex"/>
    <n v="4"/>
    <n v="9800"/>
    <n v="39200"/>
  </r>
  <r>
    <s v="PB20INV4027"/>
    <d v="2021-02-27T00:00:00"/>
    <n v="6200004446"/>
    <d v="2021-02-12T00:00:00"/>
    <x v="6"/>
    <s v="Mumbai"/>
    <s v="Trent Limited"/>
    <s v="Ps-3316+"/>
    <s v="Mumbai"/>
    <s v="EndCustomer"/>
    <s v="Retail"/>
    <s v="Posiflex"/>
    <n v="4"/>
    <n v="40605"/>
    <n v="162420"/>
  </r>
  <r>
    <s v="PB20INV4028"/>
    <d v="2021-02-27T00:00:00"/>
    <s v="PO-C/20-21/000492"/>
    <d v="2021-01-23T00:00:00"/>
    <x v="2"/>
    <s v="Mumbai"/>
    <s v="Burger King India Pvt  Ltd.,"/>
    <s v="Lm-3210-b"/>
    <s v="Mumbai"/>
    <s v="EndCustomer"/>
    <s v="Retail"/>
    <s v="Posiflex"/>
    <n v="1"/>
    <n v="9490"/>
    <n v="9490"/>
  </r>
  <r>
    <s v="PB20INV4029"/>
    <d v="2021-02-27T00:00:00"/>
    <s v="PO/000097/0221"/>
    <d v="2021-02-05T00:00:00"/>
    <x v="6"/>
    <s v="Mumbai"/>
    <s v="Hardcastle Restaurants Pvt. Ltd"/>
    <s v="Lm-3210-b"/>
    <s v="Mumbai"/>
    <s v="EndCustomer"/>
    <s v="Retail"/>
    <s v="Posiflex"/>
    <n v="1"/>
    <n v="12700"/>
    <n v="12700"/>
  </r>
  <r>
    <s v="PB20INV4030"/>
    <d v="2021-02-27T00:00:00"/>
    <s v="PO/000382/0221"/>
    <d v="2021-02-17T00:00:00"/>
    <x v="6"/>
    <s v="Mumbai"/>
    <s v="Hardcastle Restaurants Pvt. Ltd"/>
    <s v="Lm-3210-b"/>
    <s v="Mumbai"/>
    <s v="EndCustomer"/>
    <s v="Retail"/>
    <s v="Posiflex"/>
    <n v="1"/>
    <n v="12700"/>
    <n v="12700"/>
  </r>
  <r>
    <s v="PB20INV4031"/>
    <d v="2021-02-27T00:00:00"/>
    <s v="PO/000383/0221"/>
    <d v="2021-02-17T00:00:00"/>
    <x v="6"/>
    <s v="Mumbai"/>
    <s v="Hardcastle Restaurants Pvt. Ltd"/>
    <s v="Lm-3210-b"/>
    <s v="Mumbai"/>
    <s v="EndCustomer"/>
    <s v="Retail"/>
    <s v="Posiflex"/>
    <n v="1"/>
    <n v="12700"/>
    <n v="12700"/>
  </r>
  <r>
    <s v="PB20INV4032"/>
    <d v="2021-02-27T00:00:00"/>
    <s v="PO/000384/0221"/>
    <d v="2021-02-17T00:00:00"/>
    <x v="6"/>
    <s v="Mumbai"/>
    <s v="Hardcastle Restaurants Pvt. Ltd"/>
    <s v="Lm-3210-b"/>
    <s v="Mumbai"/>
    <s v="EndCustomer"/>
    <s v="Retail"/>
    <s v="Posiflex"/>
    <n v="1"/>
    <n v="12700"/>
    <n v="12700"/>
  </r>
  <r>
    <s v="PB20INV4033"/>
    <d v="2021-02-27T00:00:00"/>
    <s v="PO/000006/1220"/>
    <d v="2020-12-01T00:00:00"/>
    <x v="2"/>
    <s v="Mumbai"/>
    <s v="Hardcastle Restaurants Pvt. Ltd"/>
    <s v="Motherboard_tx4200"/>
    <s v="Mumbai"/>
    <s v="EndCustomer"/>
    <s v="Retail"/>
    <s v="posiflex spares"/>
    <n v="1"/>
    <n v="20350"/>
    <n v="20350"/>
  </r>
  <r>
    <s v="PB20INV4034"/>
    <d v="2021-02-27T00:00:00"/>
    <n v="6200004355"/>
    <d v="2021-02-01T00:00:00"/>
    <x v="6"/>
    <s v="Mumbai"/>
    <s v="Trent Limited"/>
    <s v="Serial i/f board pp9000"/>
    <s v="Mumbai"/>
    <s v="EndCustomer"/>
    <s v="Retail"/>
    <s v="posiflex spares"/>
    <n v="4"/>
    <n v="0"/>
    <n v="0"/>
  </r>
  <r>
    <s v="PB20INV4034"/>
    <d v="2021-02-27T00:00:00"/>
    <n v="6200004355"/>
    <d v="2021-02-01T00:00:00"/>
    <x v="6"/>
    <s v="Mumbai"/>
    <s v="Trent Limited"/>
    <s v="Mouse_logitech"/>
    <s v="Mumbai"/>
    <s v="EndCustomer"/>
    <s v="Retail"/>
    <s v="Posiflex"/>
    <n v="4"/>
    <n v="427"/>
    <n v="1708"/>
  </r>
  <r>
    <s v="PB20INV4034"/>
    <d v="2021-02-27T00:00:00"/>
    <n v="6200004355"/>
    <d v="2021-02-01T00:00:00"/>
    <x v="6"/>
    <s v="Mumbai"/>
    <s v="Trent Limited"/>
    <s v="Std_keyboard"/>
    <s v="Mumbai"/>
    <s v="EndCustomer"/>
    <s v="Retail"/>
    <s v="Others"/>
    <n v="4"/>
    <n v="436"/>
    <n v="1744"/>
  </r>
  <r>
    <s v="PB20INV4034"/>
    <d v="2021-02-27T00:00:00"/>
    <n v="6200004355"/>
    <d v="2021-02-01T00:00:00"/>
    <x v="6"/>
    <s v="Mumbai"/>
    <s v="Trent Limited"/>
    <s v="Sa-105z-b"/>
    <s v="Mumbai"/>
    <s v="EndCustomer"/>
    <s v="Retail"/>
    <s v="Posiflex"/>
    <n v="4"/>
    <n v="1744"/>
    <n v="6976"/>
  </r>
  <r>
    <s v="PB20INV4034"/>
    <d v="2021-02-27T00:00:00"/>
    <n v="6200004355"/>
    <d v="2021-02-01T00:00:00"/>
    <x v="4"/>
    <s v="Mumbai"/>
    <s v="Trent Limited"/>
    <s v="Cr-410b"/>
    <s v="Mumbai"/>
    <s v="EndCustomer"/>
    <s v="Retail"/>
    <s v="Rugtek"/>
    <n v="3"/>
    <n v="3499"/>
    <n v="10497"/>
  </r>
  <r>
    <s v="PB20INV4034"/>
    <d v="2021-02-27T00:00:00"/>
    <n v="6200004355"/>
    <d v="2021-02-01T00:00:00"/>
    <x v="4"/>
    <s v="Mumbai"/>
    <s v="Trent Limited"/>
    <s v="Cr-410b(1001)"/>
    <s v="Mumbai"/>
    <s v="EndCustomer"/>
    <s v="Retail"/>
    <s v="Rugtek"/>
    <n v="1"/>
    <n v="3499"/>
    <n v="3499"/>
  </r>
  <r>
    <s v="PB20INV4034"/>
    <d v="2021-02-27T00:00:00"/>
    <n v="6200004355"/>
    <d v="2021-02-01T00:00:00"/>
    <x v="4"/>
    <s v="Mumbai"/>
    <s v="Trent Limited"/>
    <s v="Rs-3200u"/>
    <s v="Mumbai"/>
    <s v="EndCustomer"/>
    <s v="Retail"/>
    <s v="Rugtek"/>
    <n v="5"/>
    <n v="4085"/>
    <n v="20425"/>
  </r>
  <r>
    <s v="PB20INV4034"/>
    <d v="2021-02-27T00:00:00"/>
    <n v="6200004355"/>
    <d v="2021-02-01T00:00:00"/>
    <x v="6"/>
    <s v="Mumbai"/>
    <s v="Trent Limited"/>
    <s v="Pp8800u-b"/>
    <s v="Mumbai"/>
    <s v="EndCustomer"/>
    <s v="Retail"/>
    <s v="Posiflex"/>
    <n v="4"/>
    <n v="9800"/>
    <n v="39200"/>
  </r>
  <r>
    <s v="PB20INV4034"/>
    <d v="2021-02-27T00:00:00"/>
    <n v="6200004355"/>
    <d v="2021-02-01T00:00:00"/>
    <x v="6"/>
    <s v="Mumbai"/>
    <s v="Trent Limited"/>
    <s v="Ps-3316+"/>
    <s v="Mumbai"/>
    <s v="EndCustomer"/>
    <s v="Retail"/>
    <s v="Posiflex"/>
    <n v="4"/>
    <n v="40605"/>
    <n v="162420"/>
  </r>
  <r>
    <s v="PB20INV4035"/>
    <d v="2021-02-27T00:00:00"/>
    <s v="001928/Jan-21"/>
    <d v="2021-01-29T00:00:00"/>
    <x v="0"/>
    <s v="Gujarat"/>
    <s v="Aegis Infoware Private Limited"/>
    <s v="Freight charges"/>
    <s v="Gujarat"/>
    <s v="RBP"/>
    <s v="Wholesale"/>
    <s v="Others"/>
    <n v="1"/>
    <n v="75"/>
    <n v="75"/>
  </r>
  <r>
    <s v="PB20INV4035"/>
    <d v="2021-02-27T00:00:00"/>
    <s v="001928/Jan-21"/>
    <d v="2021-01-29T00:00:00"/>
    <x v="0"/>
    <s v="Gujarat"/>
    <s v="Aegis Infoware Private Limited"/>
    <s v="Lm-3210-b"/>
    <s v="Gujarat"/>
    <s v="RBP"/>
    <s v="Wholesale"/>
    <s v="Posiflex"/>
    <n v="2"/>
    <n v="9350"/>
    <n v="18700"/>
  </r>
  <r>
    <s v="PB20INV4036"/>
    <d v="2021-02-27T00:00:00"/>
    <s v="TSPL/PUR/20-21/296"/>
    <d v="2021-02-11T00:00:00"/>
    <x v="0"/>
    <s v="Mumbai"/>
    <s v="Turbonet Systems Private Limited"/>
    <s v="Freight charges"/>
    <s v="Mumbai"/>
    <s v="RBP"/>
    <s v="Wholesale"/>
    <s v="Others"/>
    <n v="1"/>
    <n v="112"/>
    <n v="112"/>
  </r>
  <r>
    <s v="PB20INV4036"/>
    <d v="2021-02-27T00:00:00"/>
    <s v="TSPL/PUR/20-21/296"/>
    <d v="2021-02-11T00:00:00"/>
    <x v="0"/>
    <s v="Mumbai"/>
    <s v="Turbonet Systems Private Limited"/>
    <s v="Lm-3210-b"/>
    <s v="Mumbai"/>
    <s v="RBP"/>
    <s v="Wholesale"/>
    <s v="Posiflex"/>
    <n v="3"/>
    <n v="9350"/>
    <n v="28050"/>
  </r>
  <r>
    <s v="PB20INV4037"/>
    <d v="2021-02-27T00:00:00"/>
    <s v="PO/000178/1220"/>
    <d v="2020-12-09T00:00:00"/>
    <x v="2"/>
    <s v="Mumbai"/>
    <s v="Hardcastle Restaurants Pvt. Ltd"/>
    <s v="Control board_bb-3000"/>
    <s v="Mumbai"/>
    <s v="EndCustomer"/>
    <s v="Retail"/>
    <s v="posiflex spares"/>
    <n v="1"/>
    <n v="2250"/>
    <n v="2250"/>
  </r>
  <r>
    <s v="PB20INV4038"/>
    <d v="2021-02-27T00:00:00"/>
    <s v="HTCPL/174/2020-21"/>
    <d v="2021-02-23T00:00:00"/>
    <x v="0"/>
    <s v="Bangalore"/>
    <s v="Hollasons Trading Company Private Limited"/>
    <s v="Lm-3210-b"/>
    <s v="Bangalore"/>
    <s v="RBP"/>
    <s v="Wholesale"/>
    <s v="Posiflex"/>
    <n v="1"/>
    <n v="8415"/>
    <n v="8415"/>
  </r>
  <r>
    <s v="PB20INV4039"/>
    <d v="2021-02-27T00:00:00"/>
    <n v="6200004516"/>
    <d v="2021-02-19T00:00:00"/>
    <x v="6"/>
    <s v="Mumbai"/>
    <s v="Trent Limited"/>
    <s v="Serial i/f board pp9000"/>
    <s v="Mumbai"/>
    <s v="EndCustomer"/>
    <s v="Retail"/>
    <s v="posiflex spares"/>
    <n v="2"/>
    <n v="0"/>
    <n v="0"/>
  </r>
  <r>
    <s v="PB20INV4039"/>
    <d v="2021-02-27T00:00:00"/>
    <n v="6200004516"/>
    <d v="2021-02-19T00:00:00"/>
    <x v="6"/>
    <s v="Mumbai"/>
    <s v="Trent Limited"/>
    <s v="Mouse_logitech"/>
    <s v="Mumbai"/>
    <s v="EndCustomer"/>
    <s v="Retail"/>
    <s v="Posiflex"/>
    <n v="2"/>
    <n v="247"/>
    <n v="494"/>
  </r>
  <r>
    <s v="PB20INV4039"/>
    <d v="2021-02-27T00:00:00"/>
    <n v="6200004516"/>
    <d v="2021-02-19T00:00:00"/>
    <x v="6"/>
    <s v="Mumbai"/>
    <s v="Trent Limited"/>
    <s v="Std_keyboard"/>
    <s v="Mumbai"/>
    <s v="EndCustomer"/>
    <s v="Retail"/>
    <s v="Others"/>
    <n v="2"/>
    <n v="436"/>
    <n v="872"/>
  </r>
  <r>
    <s v="PB20INV4039"/>
    <d v="2021-02-27T00:00:00"/>
    <n v="6200004516"/>
    <d v="2021-02-19T00:00:00"/>
    <x v="6"/>
    <s v="Mumbai"/>
    <s v="Trent Limited"/>
    <s v="Sa-105z-b"/>
    <s v="Mumbai"/>
    <s v="EndCustomer"/>
    <s v="Retail"/>
    <s v="Posiflex"/>
    <n v="2"/>
    <n v="1744"/>
    <n v="3488"/>
  </r>
  <r>
    <s v="PB20INV4039"/>
    <d v="2021-02-27T00:00:00"/>
    <n v="6200004516"/>
    <d v="2021-02-19T00:00:00"/>
    <x v="4"/>
    <s v="Mumbai"/>
    <s v="Trent Limited"/>
    <s v="Cr-410b"/>
    <s v="Mumbai"/>
    <s v="EndCustomer"/>
    <s v="Retail"/>
    <s v="Rugtek"/>
    <n v="1"/>
    <n v="3499"/>
    <n v="3499"/>
  </r>
  <r>
    <s v="PB20INV4039"/>
    <d v="2021-02-27T00:00:00"/>
    <n v="6200004516"/>
    <d v="2021-02-19T00:00:00"/>
    <x v="4"/>
    <s v="Mumbai"/>
    <s v="Trent Limited"/>
    <s v="Cr-410b(1001)"/>
    <s v="Mumbai"/>
    <s v="EndCustomer"/>
    <s v="Retail"/>
    <s v="Rugtek"/>
    <n v="1"/>
    <n v="3499"/>
    <n v="3499"/>
  </r>
  <r>
    <s v="PB20INV4039"/>
    <d v="2021-02-27T00:00:00"/>
    <n v="6200004516"/>
    <d v="2021-02-19T00:00:00"/>
    <x v="4"/>
    <s v="Mumbai"/>
    <s v="Trent Limited"/>
    <s v="Rs-3200u"/>
    <s v="Mumbai"/>
    <s v="EndCustomer"/>
    <s v="Retail"/>
    <s v="Rugtek"/>
    <n v="1"/>
    <n v="4085"/>
    <n v="4085"/>
  </r>
  <r>
    <s v="PB20INV4039"/>
    <d v="2021-02-27T00:00:00"/>
    <n v="6200004516"/>
    <d v="2021-02-19T00:00:00"/>
    <x v="6"/>
    <s v="Mumbai"/>
    <s v="Trent Limited"/>
    <s v="Pp8800u-b"/>
    <s v="Mumbai"/>
    <s v="EndCustomer"/>
    <s v="Retail"/>
    <s v="Posiflex"/>
    <n v="2"/>
    <n v="9800"/>
    <n v="19600"/>
  </r>
  <r>
    <s v="PB20INV4039"/>
    <d v="2021-02-27T00:00:00"/>
    <n v="6200004516"/>
    <d v="2021-02-19T00:00:00"/>
    <x v="6"/>
    <s v="Mumbai"/>
    <s v="Trent Limited"/>
    <s v="Ps-3316+"/>
    <s v="Mumbai"/>
    <s v="EndCustomer"/>
    <s v="Retail"/>
    <s v="Posiflex"/>
    <n v="2"/>
    <n v="40605"/>
    <n v="81210"/>
  </r>
  <r>
    <s v="PB20INV4040"/>
    <d v="2021-02-27T00:00:00"/>
    <s v="Mail"/>
    <d v="2021-02-24T00:00:00"/>
    <x v="2"/>
    <s v="Mumbai"/>
    <s v="Tata Starbucks Ltd"/>
    <s v="Service charges"/>
    <s v="Mumbai"/>
    <s v="EndCustomer"/>
    <s v="Retail"/>
    <s v="Others"/>
    <n v="1"/>
    <n v="200"/>
    <n v="200"/>
  </r>
  <r>
    <s v="PB20INV4040"/>
    <d v="2021-02-27T00:00:00"/>
    <s v="Mail"/>
    <d v="2021-02-24T00:00:00"/>
    <x v="2"/>
    <s v="Mumbai"/>
    <s v="Tata Starbucks Ltd"/>
    <s v="Cashdrawer_ycable"/>
    <s v="Mumbai"/>
    <s v="EndCustomer"/>
    <s v="Retail"/>
    <s v="posiflex spares"/>
    <n v="1"/>
    <n v="750"/>
    <n v="750"/>
  </r>
  <r>
    <s v="PB20INV4041"/>
    <d v="2021-02-27T00:00:00"/>
    <s v="SS 173"/>
    <s v="04.01.2021"/>
    <x v="0"/>
    <s v="Delhi"/>
    <s v="Smart Solutions"/>
    <s v="Ssd_64gb"/>
    <s v="Delhi"/>
    <s v="RBP"/>
    <s v="Wholesale"/>
    <s v="posiflex spares"/>
    <n v="36"/>
    <n v="0"/>
    <n v="0"/>
  </r>
  <r>
    <s v="PB20INV4041"/>
    <d v="2021-02-27T00:00:00"/>
    <s v="SS 173"/>
    <s v="04.01.2021"/>
    <x v="0"/>
    <s v="Delhi"/>
    <s v="Smart Solutions"/>
    <s v="Freight charges"/>
    <s v="Delhi"/>
    <s v="RBP"/>
    <s v="Wholesale"/>
    <s v="Others"/>
    <n v="1"/>
    <n v="7857"/>
    <n v="7857"/>
  </r>
  <r>
    <s v="PB20INV4041"/>
    <d v="2021-02-27T00:00:00"/>
    <s v="SS 173"/>
    <s v="04.01.2021"/>
    <x v="0"/>
    <s v="Delhi"/>
    <s v="Smart Solutions"/>
    <s v="Lm-3210-b"/>
    <s v="Delhi"/>
    <s v="RBP"/>
    <s v="Wholesale"/>
    <s v="Posiflex"/>
    <n v="36"/>
    <n v="9000"/>
    <n v="324000"/>
  </r>
  <r>
    <s v="PB20INV4041"/>
    <d v="2021-02-27T00:00:00"/>
    <s v="SS 173"/>
    <s v="04.01.2021"/>
    <x v="0"/>
    <s v="Delhi"/>
    <s v="Smart Solutions"/>
    <s v="Ps-3316+"/>
    <s v="Delhi"/>
    <s v="RBP"/>
    <s v="Wholesale"/>
    <s v="Posiflex"/>
    <n v="36"/>
    <n v="34650"/>
    <n v="1247400"/>
  </r>
  <r>
    <s v="PB20INV4041"/>
    <d v="2021-02-27T00:00:00"/>
    <s v="SS 173"/>
    <s v="04.01.2021"/>
    <x v="0"/>
    <s v="Delhi"/>
    <s v="Smart Solutions"/>
    <s v="Freight charges"/>
    <s v="Delhi"/>
    <s v="RBP"/>
    <s v="Wholesale"/>
    <s v="Others"/>
    <n v="1"/>
    <n v="36000"/>
    <n v="36000"/>
  </r>
  <r>
    <s v="PB20INV4042"/>
    <d v="2021-02-27T00:00:00"/>
    <s v="Mail"/>
    <d v="2021-02-19T00:00:00"/>
    <x v="2"/>
    <s v="Mumbai"/>
    <s v="Tata Starbucks Ltd"/>
    <s v="Service charges"/>
    <s v="Mumbai"/>
    <s v="EndCustomer"/>
    <s v="Retail"/>
    <s v="Others"/>
    <n v="1"/>
    <n v="200"/>
    <n v="200"/>
  </r>
  <r>
    <s v="PB20INV4042"/>
    <d v="2021-02-27T00:00:00"/>
    <s v="Mail"/>
    <d v="2021-02-19T00:00:00"/>
    <x v="2"/>
    <s v="Mumbai"/>
    <s v="Tata Starbucks Ltd"/>
    <s v="Cashdrawer_ycable"/>
    <s v="Mumbai"/>
    <s v="EndCustomer"/>
    <s v="Retail"/>
    <s v="posiflex spares"/>
    <n v="1"/>
    <n v="750"/>
    <n v="750"/>
  </r>
  <r>
    <s v="PB20INV4043"/>
    <d v="2021-02-27T00:00:00"/>
    <s v="Mail"/>
    <d v="2021-02-19T00:00:00"/>
    <x v="2"/>
    <s v="Mumbai"/>
    <s v="Tata Starbucks Ltd"/>
    <s v="Service charges"/>
    <s v="Mumbai"/>
    <s v="EndCustomer"/>
    <s v="Retail"/>
    <s v="Others"/>
    <n v="1"/>
    <n v="200"/>
    <n v="200"/>
  </r>
  <r>
    <s v="PB20INV4043"/>
    <d v="2021-02-27T00:00:00"/>
    <s v="Mail"/>
    <d v="2021-02-19T00:00:00"/>
    <x v="2"/>
    <s v="Mumbai"/>
    <s v="Tata Starbucks Ltd"/>
    <s v="Cashdrawer_ycable"/>
    <s v="Mumbai"/>
    <s v="EndCustomer"/>
    <s v="Retail"/>
    <s v="posiflex spares"/>
    <n v="1"/>
    <n v="750"/>
    <n v="750"/>
  </r>
  <r>
    <s v="PB20INV4044"/>
    <d v="2021-02-27T00:00:00"/>
    <s v="Mail Confirmation"/>
    <d v="2021-01-13T00:00:00"/>
    <x v="10"/>
    <s v="Chennai"/>
    <s v="Sree Virajitha Food Products Private Ltd"/>
    <s v="Service charges"/>
    <s v="Chennai"/>
    <s v="EndCustomer"/>
    <s v="Retail"/>
    <s v="Others"/>
    <n v="1"/>
    <n v="1000"/>
    <n v="1000"/>
  </r>
  <r>
    <s v="PB20INV4045"/>
    <d v="2021-02-27T00:00:00"/>
    <s v="Mail"/>
    <d v="2021-02-26T00:00:00"/>
    <x v="10"/>
    <s v="Chennai"/>
    <s v="The Fishermans Wharf"/>
    <s v="Edp cable"/>
    <s v="Chennai"/>
    <s v="EndCustomer"/>
    <s v="Retail"/>
    <s v="posiflex spares"/>
    <n v="1"/>
    <n v="350"/>
    <n v="350"/>
  </r>
  <r>
    <s v="PB20INV4045"/>
    <d v="2021-02-27T00:00:00"/>
    <s v="Mail"/>
    <d v="2021-02-26T00:00:00"/>
    <x v="10"/>
    <s v="Chennai"/>
    <s v="The Fishermans Wharf"/>
    <s v="Motherboard-ps3316e"/>
    <s v="Chennai"/>
    <s v="EndCustomer"/>
    <s v="Retail"/>
    <s v="posiflex spares"/>
    <n v="2"/>
    <n v="18900"/>
    <n v="37800"/>
  </r>
  <r>
    <s v="PB20INV4046"/>
    <d v="2021-02-27T00:00:00"/>
    <s v="Mail Confirmation"/>
    <d v="2021-02-23T00:00:00"/>
    <x v="10"/>
    <s v="Chennai"/>
    <s v="Coldstone Creamery"/>
    <s v="Service charges"/>
    <s v="Chennai"/>
    <s v="EndCustomer"/>
    <s v="Retail"/>
    <s v="Others"/>
    <n v="1"/>
    <n v="1000"/>
    <n v="1000"/>
  </r>
  <r>
    <s v="PB20INV4047"/>
    <d v="2021-02-27T00:00:00"/>
    <s v="PO/398/2020-21"/>
    <d v="2021-02-26T00:00:00"/>
    <x v="11"/>
    <s v="Chennai"/>
    <s v="Allmark Device Integrations Pvt Ltd"/>
    <s v="Mk7120-31a38-i"/>
    <s v="Chennai"/>
    <s v="PVAR"/>
    <s v="Wholesale"/>
    <s v="Metrologic"/>
    <n v="2"/>
    <n v="0"/>
    <n v="0"/>
  </r>
  <r>
    <s v="PB20INV4047"/>
    <d v="2021-02-27T00:00:00"/>
    <s v="PO/398/2020-21"/>
    <d v="2021-02-26T00:00:00"/>
    <x v="0"/>
    <s v="Chennai"/>
    <s v="Allmark Device Integrations Pvt Ltd"/>
    <s v="Freight charges"/>
    <s v="Chennai"/>
    <s v="PVAR"/>
    <s v="Wholesale"/>
    <s v="Others"/>
    <n v="1"/>
    <n v="390"/>
    <n v="390"/>
  </r>
  <r>
    <s v="PB20INV4047"/>
    <d v="2021-02-27T00:00:00"/>
    <s v="PO/398/2020-21"/>
    <d v="2021-02-26T00:00:00"/>
    <x v="11"/>
    <s v="Chennai"/>
    <s v="Allmark Device Integrations Pvt Ltd"/>
    <s v="Mk7120-31a38-i"/>
    <s v="Chennai"/>
    <s v="PVAR"/>
    <s v="Wholesale"/>
    <s v="Metrologic"/>
    <n v="20"/>
    <n v="7800"/>
    <n v="156000"/>
  </r>
  <r>
    <s v="PB20INV4048"/>
    <d v="2021-02-27T00:00:00"/>
    <n v="1001"/>
    <d v="2021-02-26T00:00:00"/>
    <x v="14"/>
    <s v="Delhi"/>
    <s v="Dhawan Retail Solutions Private Limited"/>
    <s v="1470g2d-2usb-i"/>
    <s v="Delhi"/>
    <s v="EndCustomer"/>
    <s v="Retail"/>
    <s v="Honeywell"/>
    <n v="23"/>
    <n v="4300"/>
    <n v="98900"/>
  </r>
  <r>
    <s v="PB20INV4049"/>
    <d v="2021-02-27T00:00:00"/>
    <s v="Quote#-2021_02_31 &amp; Mail"/>
    <s v="23-02-2021 &amp; 26-02-2021"/>
    <x v="2"/>
    <s v="Mumbai"/>
    <s v="Reliance Retail Limited"/>
    <s v="Metal tray w/lock-cr410"/>
    <s v="Mumbai"/>
    <s v="EndCustomer"/>
    <s v="Retail"/>
    <s v="posiflex spares"/>
    <n v="1"/>
    <n v="593"/>
    <n v="593"/>
  </r>
  <r>
    <s v="PB20INV4050"/>
    <d v="2021-02-27T00:00:00"/>
    <s v="Mail"/>
    <s v="31st Jan-2021"/>
    <x v="2"/>
    <s v="Mumbai"/>
    <s v="Tata Starbucks Ltd"/>
    <s v="Service charges"/>
    <s v="Mumbai"/>
    <s v="EndCustomer"/>
    <s v="Retail"/>
    <s v="Others"/>
    <n v="1"/>
    <n v="1000"/>
    <n v="1000"/>
  </r>
  <r>
    <s v="PB20INV4051"/>
    <d v="2021-02-27T00:00:00"/>
    <s v="REF: L1202 E dtd 25th Sep 2020"/>
    <d v="2021-02-26T00:00:00"/>
    <x v="6"/>
    <s v="Mumbai"/>
    <s v="Pricewaterhousecoopers Private Limited"/>
    <s v="Stand_cd-3200"/>
    <s v="Mumbai"/>
    <s v="EndCustomer"/>
    <s v="Retail"/>
    <s v="Posiflex"/>
    <n v="5"/>
    <n v="0"/>
    <n v="0"/>
  </r>
  <r>
    <s v="PB20INV4051"/>
    <d v="2021-02-27T00:00:00"/>
    <s v="REF: L1202 E dtd 25th Sep 2020"/>
    <d v="2021-02-26T00:00:00"/>
    <x v="6"/>
    <s v="Mumbai"/>
    <s v="Pricewaterhousecoopers Private Limited"/>
    <s v="Wifi module kit_xt series"/>
    <s v="Mumbai"/>
    <s v="EndCustomer"/>
    <s v="Retail"/>
    <s v="posiflex spares"/>
    <n v="5"/>
    <n v="1950"/>
    <n v="9750"/>
  </r>
  <r>
    <s v="PB20INV4051"/>
    <d v="2021-02-27T00:00:00"/>
    <s v="REF: L1202 E dtd 25th Sep 2020"/>
    <d v="2021-02-26T00:00:00"/>
    <x v="6"/>
    <s v="Mumbai"/>
    <s v="Pricewaterhousecoopers Private Limited"/>
    <s v="Pd-350ue-b"/>
    <s v="Mumbai"/>
    <s v="EndCustomer"/>
    <s v="Retail"/>
    <s v="Posiflex"/>
    <n v="5"/>
    <n v="2000"/>
    <n v="10000"/>
  </r>
  <r>
    <s v="PB20INV4051"/>
    <d v="2021-02-27T00:00:00"/>
    <s v="REF: L1202 E dtd 25th Sep 2020"/>
    <d v="2021-02-26T00:00:00"/>
    <x v="4"/>
    <s v="Mumbai"/>
    <s v="Pricewaterhousecoopers Private Limited"/>
    <s v="Cd-3200u-b"/>
    <s v="Mumbai"/>
    <s v="EndCustomer"/>
    <s v="Retail"/>
    <s v="Rugtek"/>
    <n v="5"/>
    <n v="3500"/>
    <n v="17500"/>
  </r>
  <r>
    <s v="PB20INV4051"/>
    <d v="2021-02-27T00:00:00"/>
    <s v="REF: L1202 E dtd 25th Sep 2020"/>
    <d v="2021-02-26T00:00:00"/>
    <x v="6"/>
    <s v="Mumbai"/>
    <s v="Pricewaterhousecoopers Private Limited"/>
    <s v="Win 10 iot (vl)_ltsc"/>
    <s v="Mumbai"/>
    <s v="EndCustomer"/>
    <s v="Retail"/>
    <s v="Posiflex"/>
    <n v="5"/>
    <n v="4500"/>
    <n v="22500"/>
  </r>
  <r>
    <s v="PB20INV4051"/>
    <d v="2021-02-27T00:00:00"/>
    <s v="REF: L1202 E dtd 25th Sep 2020"/>
    <d v="2021-02-26T00:00:00"/>
    <x v="6"/>
    <s v="Mumbai"/>
    <s v="Pricewaterhousecoopers Private Limited"/>
    <s v="Pp8800u-b"/>
    <s v="Mumbai"/>
    <s v="EndCustomer"/>
    <s v="Retail"/>
    <s v="Posiflex"/>
    <n v="5"/>
    <n v="9000"/>
    <n v="45000"/>
  </r>
  <r>
    <s v="PB20INV4051"/>
    <d v="2021-02-27T00:00:00"/>
    <s v="REF: L1202 E dtd 25th Sep 2020"/>
    <d v="2021-02-26T00:00:00"/>
    <x v="6"/>
    <s v="Mumbai"/>
    <s v="Pricewaterhousecoopers Private Limited"/>
    <s v="Xt-4015"/>
    <s v="Mumbai"/>
    <s v="EndCustomer"/>
    <s v="Retail"/>
    <s v="Posiflex"/>
    <n v="5"/>
    <n v="47765"/>
    <n v="238825"/>
  </r>
  <r>
    <s v="PB20INV4052"/>
    <d v="2021-02-27T00:00:00"/>
    <n v="7100044085"/>
    <s v="19.02/2021"/>
    <x v="13"/>
    <s v="Delhi"/>
    <s v="Wal-Mart India Private Limited"/>
    <s v="Lease charges"/>
    <s v="Delhi"/>
    <s v="EndCustomer"/>
    <s v="Retail"/>
    <s v="Others"/>
    <n v="13"/>
    <n v="660"/>
    <n v="8580"/>
  </r>
  <r>
    <s v="PB20INV4052"/>
    <d v="2021-02-27T00:00:00"/>
    <n v="7100044085"/>
    <s v="19.02/2021"/>
    <x v="13"/>
    <s v="Delhi"/>
    <s v="Wal-Mart India Private Limited"/>
    <s v="Lease charges"/>
    <s v="Delhi"/>
    <s v="EndCustomer"/>
    <s v="Retail"/>
    <s v="Others"/>
    <n v="26"/>
    <n v="1600"/>
    <n v="41600"/>
  </r>
  <r>
    <s v="PB20INV4053"/>
    <d v="2021-02-27T00:00:00"/>
    <s v="Mail"/>
    <d v="2021-02-25T00:00:00"/>
    <x v="2"/>
    <s v="Mumbai"/>
    <s v="Tata Starbucks Ltd"/>
    <s v="Service charges"/>
    <s v="Mumbai"/>
    <s v="EndCustomer"/>
    <s v="Retail"/>
    <s v="Others"/>
    <n v="1"/>
    <n v="200"/>
    <n v="200"/>
  </r>
  <r>
    <s v="PB20INV4053"/>
    <d v="2021-02-27T00:00:00"/>
    <s v="Mail"/>
    <d v="2021-02-25T00:00:00"/>
    <x v="2"/>
    <s v="Mumbai"/>
    <s v="Tata Starbucks Ltd"/>
    <s v="Cashdrawer_ycable"/>
    <s v="Mumbai"/>
    <s v="EndCustomer"/>
    <s v="Retail"/>
    <s v="posiflex spares"/>
    <n v="1"/>
    <n v="750"/>
    <n v="750"/>
  </r>
  <r>
    <s v="PB20INV4054"/>
    <d v="2021-02-27T00:00:00"/>
    <s v="Mail Confirmation"/>
    <d v="2021-02-27T00:00:00"/>
    <x v="1"/>
    <s v="Delhi"/>
    <s v="Mithas Food Pvt.Ltd."/>
    <s v="Service charges"/>
    <s v="Delhi"/>
    <s v="EndCustomer"/>
    <s v="Retail"/>
    <s v="Others"/>
    <n v="1"/>
    <n v="1000"/>
    <n v="1000"/>
  </r>
  <r>
    <s v="PB20INV4054"/>
    <d v="2021-02-27T00:00:00"/>
    <s v="Mail Confirmation"/>
    <d v="2021-02-27T00:00:00"/>
    <x v="1"/>
    <s v="Delhi"/>
    <s v="Mithas Food Pvt.Ltd."/>
    <s v="Touchpanel-ps3316"/>
    <s v="Delhi"/>
    <s v="EndCustomer"/>
    <s v="Retail"/>
    <s v="posiflex spares"/>
    <n v="1"/>
    <n v="8400"/>
    <n v="8400"/>
  </r>
  <r>
    <s v="PB20INV4055"/>
    <d v="2021-02-27T00:00:00"/>
    <n v="3020010820"/>
    <d v="2021-02-16T00:00:00"/>
    <x v="12"/>
    <s v="Bangalore"/>
    <s v="Life Style International Pvt Ltd"/>
    <s v="1250g-2usb-i"/>
    <s v="Bangalore"/>
    <s v="EndCustomer"/>
    <s v="Retail"/>
    <s v="Metrologic"/>
    <n v="5"/>
    <n v="0"/>
    <n v="0"/>
  </r>
  <r>
    <s v="PB20INV4055"/>
    <d v="2021-02-27T00:00:00"/>
    <n v="3020010820"/>
    <d v="2021-02-16T00:00:00"/>
    <x v="17"/>
    <s v="Bangalore"/>
    <s v="Life Style International Pvt Ltd"/>
    <s v="Cr-410b"/>
    <s v="Bangalore"/>
    <s v="EndCustomer"/>
    <s v="Retail"/>
    <s v="Rugtek"/>
    <n v="4"/>
    <n v="0"/>
    <n v="0"/>
  </r>
  <r>
    <s v="PB20INV4055"/>
    <d v="2021-02-27T00:00:00"/>
    <n v="3020010820"/>
    <d v="2021-02-16T00:00:00"/>
    <x v="17"/>
    <s v="Bangalore"/>
    <s v="Life Style International Pvt Ltd"/>
    <s v="Cr-410b(1001)"/>
    <s v="Bangalore"/>
    <s v="EndCustomer"/>
    <s v="Retail"/>
    <s v="Rugtek"/>
    <n v="1"/>
    <n v="0"/>
    <n v="0"/>
  </r>
  <r>
    <s v="PB20INV4055"/>
    <d v="2021-02-27T00:00:00"/>
    <n v="3020010820"/>
    <d v="2021-02-16T00:00:00"/>
    <x v="18"/>
    <s v="Bangalore"/>
    <s v="Life Style International Pvt Ltd"/>
    <s v="Keyboard_tvs gold"/>
    <s v="Bangalore"/>
    <s v="EndCustomer"/>
    <s v="Retail"/>
    <s v="Posiflex"/>
    <n v="5"/>
    <n v="0"/>
    <n v="0"/>
  </r>
  <r>
    <s v="PB20INV4055"/>
    <d v="2021-02-27T00:00:00"/>
    <n v="3020010820"/>
    <d v="2021-02-16T00:00:00"/>
    <x v="18"/>
    <s v="Bangalore"/>
    <s v="Life Style International Pvt Ltd"/>
    <s v="Long pole_pd-350 series"/>
    <s v="Bangalore"/>
    <s v="EndCustomer"/>
    <s v="Retail"/>
    <s v="posiflex spares"/>
    <n v="5"/>
    <n v="0"/>
    <n v="0"/>
  </r>
  <r>
    <s v="PB20INV4055"/>
    <d v="2021-02-27T00:00:00"/>
    <n v="3020010820"/>
    <d v="2021-02-16T00:00:00"/>
    <x v="18"/>
    <s v="Bangalore"/>
    <s v="Life Style International Pvt Ltd"/>
    <s v="Mouse_logitech"/>
    <s v="Bangalore"/>
    <s v="EndCustomer"/>
    <s v="Retail"/>
    <s v="Posiflex"/>
    <n v="5"/>
    <n v="0"/>
    <n v="0"/>
  </r>
  <r>
    <s v="PB20INV4055"/>
    <d v="2021-02-27T00:00:00"/>
    <n v="3020010820"/>
    <d v="2021-02-16T00:00:00"/>
    <x v="18"/>
    <s v="Bangalore"/>
    <s v="Life Style International Pvt Ltd"/>
    <s v="Pd-350ue-b"/>
    <s v="Bangalore"/>
    <s v="EndCustomer"/>
    <s v="Retail"/>
    <s v="Posiflex"/>
    <n v="5"/>
    <n v="0"/>
    <n v="0"/>
  </r>
  <r>
    <s v="PB20INV4055"/>
    <d v="2021-02-27T00:00:00"/>
    <n v="3020010820"/>
    <d v="2021-02-16T00:00:00"/>
    <x v="18"/>
    <s v="Bangalore"/>
    <s v="Life Style International Pvt Ltd"/>
    <s v="Pp8800u-b"/>
    <s v="Bangalore"/>
    <s v="EndCustomer"/>
    <s v="Retail"/>
    <s v="Posiflex"/>
    <n v="5"/>
    <n v="0"/>
    <n v="0"/>
  </r>
  <r>
    <s v="PB20INV4055"/>
    <d v="2021-02-27T00:00:00"/>
    <n v="3020010820"/>
    <d v="2021-02-16T00:00:00"/>
    <x v="18"/>
    <s v="Bangalore"/>
    <s v="Life Style International Pvt Ltd"/>
    <s v="Win 10 iot (el)"/>
    <s v="Bangalore"/>
    <s v="EndCustomer"/>
    <s v="Retail"/>
    <s v="Posiflex"/>
    <n v="5"/>
    <n v="0"/>
    <n v="0"/>
  </r>
  <r>
    <s v="PB20INV4055"/>
    <d v="2021-02-27T00:00:00"/>
    <n v="3020010820"/>
    <d v="2021-02-16T00:00:00"/>
    <x v="18"/>
    <s v="Bangalore"/>
    <s v="Life Style International Pvt Ltd"/>
    <s v="Zeb-vs16hd led"/>
    <s v="Bangalore"/>
    <s v="EndCustomer"/>
    <s v="Retail"/>
    <s v="Posiflex"/>
    <n v="5"/>
    <n v="0"/>
    <n v="0"/>
  </r>
  <r>
    <s v="PB20INV4055"/>
    <d v="2021-02-27T00:00:00"/>
    <n v="3020010820"/>
    <d v="2021-02-16T00:00:00"/>
    <x v="18"/>
    <s v="Bangalore"/>
    <s v="Life Style International Pvt Ltd"/>
    <s v="Tx-5600"/>
    <s v="Bangalore"/>
    <s v="EndCustomer"/>
    <s v="Retail"/>
    <s v="Posiflex"/>
    <n v="5"/>
    <n v="52000"/>
    <n v="260000"/>
  </r>
  <r>
    <s v="PB20INV4056"/>
    <d v="2021-02-27T00:00:00"/>
    <n v="3020010875"/>
    <d v="2021-02-17T00:00:00"/>
    <x v="12"/>
    <s v="Bangalore"/>
    <s v="Life Style International Pvt Ltd"/>
    <s v="1250g-2usb-i"/>
    <s v="Bangalore"/>
    <s v="EndCustomer"/>
    <s v="Retail"/>
    <s v="Metrologic"/>
    <n v="5"/>
    <n v="0"/>
    <n v="0"/>
  </r>
  <r>
    <s v="PB20INV4056"/>
    <d v="2021-02-27T00:00:00"/>
    <n v="3020010875"/>
    <d v="2021-02-17T00:00:00"/>
    <x v="17"/>
    <s v="Bangalore"/>
    <s v="Life Style International Pvt Ltd"/>
    <s v="Cr-410b"/>
    <s v="Bangalore"/>
    <s v="EndCustomer"/>
    <s v="Retail"/>
    <s v="Rugtek"/>
    <n v="4"/>
    <n v="0"/>
    <n v="0"/>
  </r>
  <r>
    <s v="PB20INV4056"/>
    <d v="2021-02-27T00:00:00"/>
    <n v="3020010875"/>
    <d v="2021-02-17T00:00:00"/>
    <x v="17"/>
    <s v="Bangalore"/>
    <s v="Life Style International Pvt Ltd"/>
    <s v="Cr-410b(1001)"/>
    <s v="Bangalore"/>
    <s v="EndCustomer"/>
    <s v="Retail"/>
    <s v="Rugtek"/>
    <n v="1"/>
    <n v="0"/>
    <n v="0"/>
  </r>
  <r>
    <s v="PB20INV4056"/>
    <d v="2021-02-27T00:00:00"/>
    <n v="3020010875"/>
    <d v="2021-02-17T00:00:00"/>
    <x v="18"/>
    <s v="Bangalore"/>
    <s v="Life Style International Pvt Ltd"/>
    <s v="Keyboard_tvs gold"/>
    <s v="Bangalore"/>
    <s v="EndCustomer"/>
    <s v="Retail"/>
    <s v="Posiflex"/>
    <n v="5"/>
    <n v="0"/>
    <n v="0"/>
  </r>
  <r>
    <s v="PB20INV4056"/>
    <d v="2021-02-27T00:00:00"/>
    <n v="3020010875"/>
    <d v="2021-02-17T00:00:00"/>
    <x v="18"/>
    <s v="Bangalore"/>
    <s v="Life Style International Pvt Ltd"/>
    <s v="Long pole_pd-350 series"/>
    <s v="Bangalore"/>
    <s v="EndCustomer"/>
    <s v="Retail"/>
    <s v="posiflex spares"/>
    <n v="5"/>
    <n v="0"/>
    <n v="0"/>
  </r>
  <r>
    <s v="PB20INV4056"/>
    <d v="2021-02-27T00:00:00"/>
    <n v="3020010875"/>
    <d v="2021-02-17T00:00:00"/>
    <x v="18"/>
    <s v="Bangalore"/>
    <s v="Life Style International Pvt Ltd"/>
    <s v="Mouse_logitech"/>
    <s v="Bangalore"/>
    <s v="EndCustomer"/>
    <s v="Retail"/>
    <s v="Posiflex"/>
    <n v="5"/>
    <n v="0"/>
    <n v="0"/>
  </r>
  <r>
    <s v="PB20INV4056"/>
    <d v="2021-02-27T00:00:00"/>
    <n v="3020010875"/>
    <d v="2021-02-17T00:00:00"/>
    <x v="18"/>
    <s v="Bangalore"/>
    <s v="Life Style International Pvt Ltd"/>
    <s v="Pd-350ue-b"/>
    <s v="Bangalore"/>
    <s v="EndCustomer"/>
    <s v="Retail"/>
    <s v="Posiflex"/>
    <n v="5"/>
    <n v="0"/>
    <n v="0"/>
  </r>
  <r>
    <s v="PB20INV4056"/>
    <d v="2021-02-27T00:00:00"/>
    <n v="3020010875"/>
    <d v="2021-02-17T00:00:00"/>
    <x v="18"/>
    <s v="Bangalore"/>
    <s v="Life Style International Pvt Ltd"/>
    <s v="Pp8800u-b"/>
    <s v="Bangalore"/>
    <s v="EndCustomer"/>
    <s v="Retail"/>
    <s v="Posiflex"/>
    <n v="5"/>
    <n v="0"/>
    <n v="0"/>
  </r>
  <r>
    <s v="PB20INV4056"/>
    <d v="2021-02-27T00:00:00"/>
    <n v="3020010875"/>
    <d v="2021-02-17T00:00:00"/>
    <x v="18"/>
    <s v="Bangalore"/>
    <s v="Life Style International Pvt Ltd"/>
    <s v="Win 10 iot (el)"/>
    <s v="Bangalore"/>
    <s v="EndCustomer"/>
    <s v="Retail"/>
    <s v="Posiflex"/>
    <n v="5"/>
    <n v="0"/>
    <n v="0"/>
  </r>
  <r>
    <s v="PB20INV4056"/>
    <d v="2021-02-27T00:00:00"/>
    <n v="3020010875"/>
    <d v="2021-02-17T00:00:00"/>
    <x v="18"/>
    <s v="Bangalore"/>
    <s v="Life Style International Pvt Ltd"/>
    <s v="Zeb-vs16hd led"/>
    <s v="Bangalore"/>
    <s v="EndCustomer"/>
    <s v="Retail"/>
    <s v="Posiflex"/>
    <n v="5"/>
    <n v="0"/>
    <n v="0"/>
  </r>
  <r>
    <s v="PB20INV4056"/>
    <d v="2021-02-27T00:00:00"/>
    <n v="3020010875"/>
    <d v="2021-02-17T00:00:00"/>
    <x v="18"/>
    <s v="Bangalore"/>
    <s v="Life Style International Pvt Ltd"/>
    <s v="Tx-5600"/>
    <s v="Bangalore"/>
    <s v="EndCustomer"/>
    <s v="Retail"/>
    <s v="Posiflex"/>
    <n v="5"/>
    <n v="52000"/>
    <n v="260000"/>
  </r>
  <r>
    <s v="PB20INV4057"/>
    <d v="2021-02-27T00:00:00"/>
    <s v="PO/000488/0920"/>
    <d v="2020-09-28T00:00:00"/>
    <x v="2"/>
    <s v="Mumbai"/>
    <s v="Hardcastle Restaurants Pvt. Ltd"/>
    <s v="Control board_bb-3000"/>
    <s v="Mumbai"/>
    <s v="EndCustomer"/>
    <s v="Retail"/>
    <s v="posiflex spares"/>
    <n v="1"/>
    <n v="2250"/>
    <n v="2250"/>
  </r>
  <r>
    <s v="PB20INV4058"/>
    <d v="2021-02-27T00:00:00"/>
    <s v="PO/000488/0920"/>
    <d v="2020-09-28T00:00:00"/>
    <x v="2"/>
    <s v="Mumbai"/>
    <s v="Hardcastle Restaurants Pvt. Ltd"/>
    <s v="Control board_bb-3000"/>
    <s v="Mumbai"/>
    <s v="EndCustomer"/>
    <s v="Retail"/>
    <s v="posiflex spares"/>
    <n v="1"/>
    <n v="2250"/>
    <n v="2250"/>
  </r>
  <r>
    <s v="PB20INV4059"/>
    <d v="2021-02-27T00:00:00"/>
    <s v="PO/000489/0920"/>
    <d v="2020-09-28T00:00:00"/>
    <x v="2"/>
    <s v="Mumbai"/>
    <s v="Hardcastle Restaurants Pvt. Ltd"/>
    <s v="Cashdrawercable"/>
    <s v="Mumbai"/>
    <s v="EndCustomer"/>
    <s v="Retail"/>
    <s v="posiflex spares"/>
    <n v="1"/>
    <n v="143"/>
    <n v="143"/>
  </r>
  <r>
    <s v="PB20INV4060"/>
    <d v="2021-02-27T00:00:00"/>
    <s v="Email"/>
    <d v="2021-02-17T00:00:00"/>
    <x v="12"/>
    <s v="Bangalore"/>
    <s v="Sampradaya Fashions"/>
    <s v="1250g-2usb-i"/>
    <s v="Bangalore"/>
    <s v="EndCustomer"/>
    <s v="Retail"/>
    <s v="Metrologic"/>
    <n v="5"/>
    <n v="0"/>
    <n v="0"/>
  </r>
  <r>
    <s v="PB20INV4060"/>
    <d v="2021-02-27T00:00:00"/>
    <s v="Email"/>
    <d v="2021-02-17T00:00:00"/>
    <x v="17"/>
    <s v="Bangalore"/>
    <s v="Sampradaya Fashions"/>
    <s v="Cr-410b"/>
    <s v="Bangalore"/>
    <s v="EndCustomer"/>
    <s v="Retail"/>
    <s v="Rugtek"/>
    <n v="4"/>
    <n v="0"/>
    <n v="0"/>
  </r>
  <r>
    <s v="PB20INV4060"/>
    <d v="2021-02-27T00:00:00"/>
    <s v="Email"/>
    <d v="2021-02-17T00:00:00"/>
    <x v="17"/>
    <s v="Bangalore"/>
    <s v="Sampradaya Fashions"/>
    <s v="Cr-410b(1001)"/>
    <s v="Bangalore"/>
    <s v="EndCustomer"/>
    <s v="Retail"/>
    <s v="Rugtek"/>
    <n v="1"/>
    <n v="0"/>
    <n v="0"/>
  </r>
  <r>
    <s v="PB20INV4060"/>
    <d v="2021-02-27T00:00:00"/>
    <s v="Email"/>
    <d v="2021-02-17T00:00:00"/>
    <x v="18"/>
    <s v="Bangalore"/>
    <s v="Sampradaya Fashions"/>
    <s v="Keyboard_tvs gold"/>
    <s v="Bangalore"/>
    <s v="EndCustomer"/>
    <s v="Retail"/>
    <s v="Posiflex"/>
    <n v="5"/>
    <n v="0"/>
    <n v="0"/>
  </r>
  <r>
    <s v="PB20INV4060"/>
    <d v="2021-02-27T00:00:00"/>
    <s v="Email"/>
    <d v="2021-02-17T00:00:00"/>
    <x v="18"/>
    <s v="Bangalore"/>
    <s v="Sampradaya Fashions"/>
    <s v="Long pole_pd-350 series"/>
    <s v="Bangalore"/>
    <s v="EndCustomer"/>
    <s v="Retail"/>
    <s v="posiflex spares"/>
    <n v="5"/>
    <n v="0"/>
    <n v="0"/>
  </r>
  <r>
    <s v="PB20INV4060"/>
    <d v="2021-02-27T00:00:00"/>
    <s v="Email"/>
    <d v="2021-02-17T00:00:00"/>
    <x v="18"/>
    <s v="Bangalore"/>
    <s v="Sampradaya Fashions"/>
    <s v="Mouse_logitech"/>
    <s v="Bangalore"/>
    <s v="EndCustomer"/>
    <s v="Retail"/>
    <s v="Posiflex"/>
    <n v="5"/>
    <n v="0"/>
    <n v="0"/>
  </r>
  <r>
    <s v="PB20INV4060"/>
    <d v="2021-02-27T00:00:00"/>
    <s v="Email"/>
    <d v="2021-02-17T00:00:00"/>
    <x v="18"/>
    <s v="Bangalore"/>
    <s v="Sampradaya Fashions"/>
    <s v="Pd-350ue-b"/>
    <s v="Bangalore"/>
    <s v="EndCustomer"/>
    <s v="Retail"/>
    <s v="Posiflex"/>
    <n v="5"/>
    <n v="0"/>
    <n v="0"/>
  </r>
  <r>
    <s v="PB20INV4060"/>
    <d v="2021-02-27T00:00:00"/>
    <s v="Email"/>
    <d v="2021-02-17T00:00:00"/>
    <x v="18"/>
    <s v="Bangalore"/>
    <s v="Sampradaya Fashions"/>
    <s v="Pp8800u-b"/>
    <s v="Bangalore"/>
    <s v="EndCustomer"/>
    <s v="Retail"/>
    <s v="Posiflex"/>
    <n v="5"/>
    <n v="0"/>
    <n v="0"/>
  </r>
  <r>
    <s v="PB20INV4060"/>
    <d v="2021-02-27T00:00:00"/>
    <s v="Email"/>
    <d v="2021-02-17T00:00:00"/>
    <x v="18"/>
    <s v="Bangalore"/>
    <s v="Sampradaya Fashions"/>
    <s v="Win 10 iot (el)"/>
    <s v="Bangalore"/>
    <s v="EndCustomer"/>
    <s v="Retail"/>
    <s v="Posiflex"/>
    <n v="5"/>
    <n v="0"/>
    <n v="0"/>
  </r>
  <r>
    <s v="PB20INV4060"/>
    <d v="2021-02-27T00:00:00"/>
    <s v="Email"/>
    <d v="2021-02-17T00:00:00"/>
    <x v="18"/>
    <s v="Bangalore"/>
    <s v="Sampradaya Fashions"/>
    <s v="Zeb-vs16hd led"/>
    <s v="Bangalore"/>
    <s v="EndCustomer"/>
    <s v="Retail"/>
    <s v="Posiflex"/>
    <n v="5"/>
    <n v="0"/>
    <n v="0"/>
  </r>
  <r>
    <s v="PB20INV4060"/>
    <d v="2021-02-27T00:00:00"/>
    <s v="Email"/>
    <d v="2021-02-17T00:00:00"/>
    <x v="12"/>
    <s v="Bangalore"/>
    <s v="Sampradaya Fashions"/>
    <s v="1250g-2usb-i"/>
    <s v="Bangalore"/>
    <s v="EndCustomer"/>
    <s v="Retail"/>
    <s v="Metrologic"/>
    <n v="2"/>
    <n v="3800"/>
    <n v="7600"/>
  </r>
  <r>
    <s v="PB20INV4060"/>
    <d v="2021-02-27T00:00:00"/>
    <s v="Email"/>
    <d v="2021-02-17T00:00:00"/>
    <x v="18"/>
    <s v="Bangalore"/>
    <s v="Sampradaya Fashions"/>
    <s v="Pp8800u-b"/>
    <s v="Bangalore"/>
    <s v="EndCustomer"/>
    <s v="Retail"/>
    <s v="Posiflex"/>
    <n v="1"/>
    <n v="9900"/>
    <n v="9900"/>
  </r>
  <r>
    <s v="PB20INV4060"/>
    <d v="2021-02-27T00:00:00"/>
    <s v="Email"/>
    <d v="2021-02-17T00:00:00"/>
    <x v="18"/>
    <s v="Bangalore"/>
    <s v="Sampradaya Fashions"/>
    <s v="Tx-5600"/>
    <s v="Bangalore"/>
    <s v="EndCustomer"/>
    <s v="Retail"/>
    <s v="Posiflex"/>
    <n v="5"/>
    <n v="52000"/>
    <n v="260000"/>
  </r>
  <r>
    <s v="PB20INV4061"/>
    <d v="2021-02-27T00:00:00"/>
    <s v="PO/000491/0920"/>
    <d v="2020-09-28T00:00:00"/>
    <x v="2"/>
    <s v="Mumbai"/>
    <s v="Hardcastle Restaurants Pvt. Ltd"/>
    <s v="Powersupply_60w"/>
    <s v="Mumbai"/>
    <s v="EndCustomer"/>
    <s v="Retail"/>
    <s v="posiflex spares"/>
    <n v="1"/>
    <n v="2140"/>
    <n v="2140"/>
  </r>
  <r>
    <s v="PB20INV4062"/>
    <d v="2021-02-27T00:00:00"/>
    <s v="PO/000328/1020"/>
    <d v="2020-10-19T00:00:00"/>
    <x v="2"/>
    <s v="Mumbai"/>
    <s v="Hardcastle Restaurants Pvt. Ltd"/>
    <s v="Control board_bb-3000"/>
    <s v="Mumbai"/>
    <s v="EndCustomer"/>
    <s v="Retail"/>
    <s v="posiflex spares"/>
    <n v="2"/>
    <n v="2250"/>
    <n v="4500"/>
  </r>
  <r>
    <s v="PB20INV4063"/>
    <d v="2021-02-27T00:00:00"/>
    <n v="8400023289"/>
    <s v="26.02.2021"/>
    <x v="2"/>
    <s v="Mumbai"/>
    <s v="Trent Hypermarket Private Limited"/>
    <s v="Lock mechanics assy_cr-2020"/>
    <s v="Mumbai"/>
    <s v="EndCustomer"/>
    <s v="Retail"/>
    <s v="posiflex spares"/>
    <n v="3"/>
    <n v="525"/>
    <n v="1575"/>
  </r>
  <r>
    <s v="PB20INV4064"/>
    <d v="2021-02-27T00:00:00"/>
    <s v="REF: L1202 E dtd 25th Sep 2020"/>
    <d v="2021-02-26T00:00:00"/>
    <x v="6"/>
    <s v="Mumbai"/>
    <s v="Pricewaterhousecoopers Private Limited"/>
    <s v="Stand_cd-3200"/>
    <s v="Mumbai"/>
    <s v="EndCustomer"/>
    <s v="Retail"/>
    <s v="Posiflex"/>
    <n v="10"/>
    <n v="0"/>
    <n v="0"/>
  </r>
  <r>
    <s v="PB20INV4064"/>
    <d v="2021-02-27T00:00:00"/>
    <s v="REF: L1202 E dtd 25th Sep 2020"/>
    <d v="2021-02-26T00:00:00"/>
    <x v="6"/>
    <s v="Mumbai"/>
    <s v="Pricewaterhousecoopers Private Limited"/>
    <s v="Wifi module kit_xt series"/>
    <s v="Mumbai"/>
    <s v="EndCustomer"/>
    <s v="Retail"/>
    <s v="posiflex spares"/>
    <n v="20"/>
    <n v="1950"/>
    <n v="39000"/>
  </r>
  <r>
    <s v="PB20INV4064"/>
    <d v="2021-02-27T00:00:00"/>
    <s v="REF: L1202 E dtd 25th Sep 2020"/>
    <d v="2021-02-26T00:00:00"/>
    <x v="6"/>
    <s v="Mumbai"/>
    <s v="Pricewaterhousecoopers Private Limited"/>
    <s v="Pd-350ue-b"/>
    <s v="Mumbai"/>
    <s v="EndCustomer"/>
    <s v="Retail"/>
    <s v="Posiflex"/>
    <n v="20"/>
    <n v="2000"/>
    <n v="40000"/>
  </r>
  <r>
    <s v="PB20INV4064"/>
    <d v="2021-02-27T00:00:00"/>
    <s v="REF: L1202 E dtd 25th Sep 2020"/>
    <d v="2021-02-26T00:00:00"/>
    <x v="4"/>
    <s v="Mumbai"/>
    <s v="Pricewaterhousecoopers Private Limited"/>
    <s v="Cd-3200u-b"/>
    <s v="Mumbai"/>
    <s v="EndCustomer"/>
    <s v="Retail"/>
    <s v="Rugtek"/>
    <n v="10"/>
    <n v="3500"/>
    <n v="35000"/>
  </r>
  <r>
    <s v="PB20INV4064"/>
    <d v="2021-02-27T00:00:00"/>
    <s v="REF: L1202 E dtd 25th Sep 2020"/>
    <d v="2021-02-26T00:00:00"/>
    <x v="6"/>
    <s v="Mumbai"/>
    <s v="Pricewaterhousecoopers Private Limited"/>
    <s v="Win 10 iot (vl)_ltsc"/>
    <s v="Mumbai"/>
    <s v="EndCustomer"/>
    <s v="Retail"/>
    <s v="Posiflex"/>
    <n v="20"/>
    <n v="4500"/>
    <n v="90000"/>
  </r>
  <r>
    <s v="PB20INV4064"/>
    <d v="2021-02-27T00:00:00"/>
    <s v="REF: L1202 E dtd 25th Sep 2020"/>
    <d v="2021-02-26T00:00:00"/>
    <x v="6"/>
    <s v="Mumbai"/>
    <s v="Pricewaterhousecoopers Private Limited"/>
    <s v="Pp8800u-b"/>
    <s v="Mumbai"/>
    <s v="EndCustomer"/>
    <s v="Retail"/>
    <s v="Posiflex"/>
    <n v="20"/>
    <n v="9000"/>
    <n v="180000"/>
  </r>
  <r>
    <s v="PB20INV4064"/>
    <d v="2021-02-27T00:00:00"/>
    <s v="REF: L1202 E dtd 25th Sep 2020"/>
    <d v="2021-02-26T00:00:00"/>
    <x v="6"/>
    <s v="Mumbai"/>
    <s v="Pricewaterhousecoopers Private Limited"/>
    <s v="Xt-4015"/>
    <s v="Mumbai"/>
    <s v="EndCustomer"/>
    <s v="Retail"/>
    <s v="Posiflex"/>
    <n v="20"/>
    <n v="47765"/>
    <n v="955300"/>
  </r>
  <r>
    <s v="PB20INV4065"/>
    <d v="2021-02-27T00:00:00"/>
    <s v="mail confirmation"/>
    <d v="2021-02-26T00:00:00"/>
    <x v="2"/>
    <s v="Mumbai"/>
    <s v="Aashitech"/>
    <s v="Cashdrawercable"/>
    <s v="Mumbai"/>
    <s v="RBP"/>
    <s v="Wholesale"/>
    <s v="posiflex spares"/>
    <n v="2"/>
    <n v="150"/>
    <n v="300"/>
  </r>
  <r>
    <s v="PB20INV4065"/>
    <d v="2021-02-27T00:00:00"/>
    <s v="mail confirmation"/>
    <d v="2021-02-26T00:00:00"/>
    <x v="2"/>
    <s v="Mumbai"/>
    <s v="Aashitech"/>
    <s v="Cashdrawercable"/>
    <s v="Mumbai"/>
    <s v="RBP"/>
    <s v="Wholesale"/>
    <s v="posiflex spares"/>
    <n v="1"/>
    <n v="175"/>
    <n v="175"/>
  </r>
  <r>
    <s v="PB20INV4065"/>
    <d v="2021-02-27T00:00:00"/>
    <s v="mail confirmation"/>
    <d v="2021-02-26T00:00:00"/>
    <x v="2"/>
    <s v="Mumbai"/>
    <s v="Aashitech"/>
    <s v="Lock &amp; key_cr-410b"/>
    <s v="Mumbai"/>
    <s v="RBP"/>
    <s v="Wholesale"/>
    <s v="Rugtek"/>
    <n v="1"/>
    <n v="200"/>
    <n v="200"/>
  </r>
  <r>
    <s v="PB20INV4065"/>
    <d v="2021-02-27T00:00:00"/>
    <s v="mail confirmation"/>
    <d v="2021-02-26T00:00:00"/>
    <x v="2"/>
    <s v="Mumbai"/>
    <s v="Aashitech"/>
    <s v="Edp cable"/>
    <s v="Mumbai"/>
    <s v="RBP"/>
    <s v="Wholesale"/>
    <s v="posiflex spares"/>
    <n v="2"/>
    <n v="350"/>
    <n v="700"/>
  </r>
  <r>
    <s v="PB20INV4065"/>
    <d v="2021-02-27T00:00:00"/>
    <s v="mail confirmation"/>
    <d v="2021-02-26T00:00:00"/>
    <x v="2"/>
    <s v="Mumbai"/>
    <s v="Aashitech"/>
    <s v="Cashdrawer_lock"/>
    <s v="Mumbai"/>
    <s v="RBP"/>
    <s v="Wholesale"/>
    <s v="posiflex spares"/>
    <n v="1"/>
    <n v="396"/>
    <n v="396"/>
  </r>
  <r>
    <s v="PB20INV4065"/>
    <d v="2021-02-27T00:00:00"/>
    <s v="mail confirmation"/>
    <d v="2021-02-26T00:00:00"/>
    <x v="2"/>
    <s v="Mumbai"/>
    <s v="Aashitech"/>
    <s v="Power adaptor_rp327"/>
    <s v="Mumbai"/>
    <s v="RBP"/>
    <s v="Wholesale"/>
    <s v="Rugtek spares"/>
    <n v="1"/>
    <n v="770"/>
    <n v="770"/>
  </r>
  <r>
    <s v="PB20INV4065"/>
    <d v="2021-02-27T00:00:00"/>
    <s v="mail confirmation"/>
    <d v="2021-02-26T00:00:00"/>
    <x v="2"/>
    <s v="Mumbai"/>
    <s v="Aashitech"/>
    <s v="Cutter mechanism_rp327"/>
    <s v="Mumbai"/>
    <s v="RBP"/>
    <s v="Wholesale"/>
    <s v="Rugtek spares"/>
    <n v="1"/>
    <n v="962"/>
    <n v="962"/>
  </r>
  <r>
    <s v="PB20INV4065"/>
    <d v="2021-02-27T00:00:00"/>
    <s v="mail confirmation"/>
    <d v="2021-02-26T00:00:00"/>
    <x v="2"/>
    <s v="Mumbai"/>
    <s v="Aashitech"/>
    <s v="Printer head_rp80"/>
    <s v="Mumbai"/>
    <s v="RBP"/>
    <s v="Wholesale"/>
    <s v="Rugtek spares"/>
    <n v="1"/>
    <n v="1100"/>
    <n v="1100"/>
  </r>
  <r>
    <s v="PB20INV4065"/>
    <d v="2021-02-27T00:00:00"/>
    <s v="mail confirmation"/>
    <d v="2021-02-26T00:00:00"/>
    <x v="2"/>
    <s v="Mumbai"/>
    <s v="Aashitech"/>
    <s v="Powersupply_60w"/>
    <s v="Mumbai"/>
    <s v="RBP"/>
    <s v="Wholesale"/>
    <s v="posiflex spares"/>
    <n v="1"/>
    <n v="1700"/>
    <n v="1700"/>
  </r>
  <r>
    <s v="PB20INV4065"/>
    <d v="2021-02-27T00:00:00"/>
    <s v="mail confirmation"/>
    <d v="2021-02-26T00:00:00"/>
    <x v="2"/>
    <s v="Mumbai"/>
    <s v="Aashitech"/>
    <s v="Printer mechanism_rp80"/>
    <s v="Mumbai"/>
    <s v="RBP"/>
    <s v="Wholesale"/>
    <s v="Rugtek spares"/>
    <n v="1"/>
    <n v="1923"/>
    <n v="1923"/>
  </r>
  <r>
    <s v="PB20INV4066"/>
    <d v="2021-02-27T00:00:00"/>
    <s v="mail conifrmation"/>
    <d v="2021-02-27T00:00:00"/>
    <x v="2"/>
    <s v="Mumbai"/>
    <s v="Complete Solution"/>
    <s v="Service charges"/>
    <s v="Mumbai"/>
    <s v="PVAR"/>
    <s v="Wholesale"/>
    <s v="Others"/>
    <n v="1"/>
    <n v="1000"/>
    <n v="1000"/>
  </r>
  <r>
    <s v="PB20INV4067"/>
    <d v="2021-02-27T00:00:00"/>
    <s v="HTCPL/170/2020-21"/>
    <d v="2021-02-18T00:00:00"/>
    <x v="0"/>
    <s v="Bangalore"/>
    <s v="Hollasons Trading Company Private Limited"/>
    <s v="Ssd_64gb"/>
    <s v="Bangalore"/>
    <s v="RBP"/>
    <s v="Wholesale"/>
    <s v="posiflex spares"/>
    <n v="7"/>
    <n v="0"/>
    <n v="0"/>
  </r>
  <r>
    <s v="PB20INV4067"/>
    <d v="2021-02-27T00:00:00"/>
    <s v="HTCPL/170/2020-21"/>
    <d v="2021-02-18T00:00:00"/>
    <x v="0"/>
    <s v="Bangalore"/>
    <s v="Hollasons Trading Company Private Limited"/>
    <s v="Ps-3316+"/>
    <s v="Bangalore"/>
    <s v="RBP"/>
    <s v="Wholesale"/>
    <s v="Posiflex"/>
    <n v="7"/>
    <n v="35200"/>
    <n v="246400"/>
  </r>
  <r>
    <s v="PB20INV4068"/>
    <d v="2021-02-27T00:00:00"/>
    <s v="HTCPL/168/2020-21"/>
    <d v="2021-02-18T00:00:00"/>
    <x v="0"/>
    <s v="Bangalore"/>
    <s v="Hollasons Trading Company Private Limited"/>
    <s v="Ssd_64gb"/>
    <s v="Bangalore"/>
    <s v="RBP"/>
    <s v="Wholesale"/>
    <s v="posiflex spares"/>
    <n v="4"/>
    <n v="0"/>
    <n v="0"/>
  </r>
  <r>
    <s v="PB20INV4068"/>
    <d v="2021-02-27T00:00:00"/>
    <s v="HTCPL/168/2020-21"/>
    <d v="2021-02-18T00:00:00"/>
    <x v="0"/>
    <s v="Bangalore"/>
    <s v="Hollasons Trading Company Private Limited"/>
    <s v="Ps-3316+"/>
    <s v="Bangalore"/>
    <s v="RBP"/>
    <s v="Wholesale"/>
    <s v="Posiflex"/>
    <n v="4"/>
    <n v="35900"/>
    <n v="143600"/>
  </r>
  <r>
    <s v="PB20INV4069"/>
    <d v="2021-02-27T00:00:00"/>
    <s v="Mail"/>
    <d v="2021-02-25T00:00:00"/>
    <x v="2"/>
    <s v="Mumbai"/>
    <s v="Tata Starbucks Ltd"/>
    <s v="Service charges"/>
    <s v="Mumbai"/>
    <s v="EndCustomer"/>
    <s v="Retail"/>
    <s v="Others"/>
    <n v="1"/>
    <n v="200"/>
    <n v="200"/>
  </r>
  <r>
    <s v="PB20INV4069"/>
    <d v="2021-02-27T00:00:00"/>
    <s v="Mail"/>
    <d v="2021-02-25T00:00:00"/>
    <x v="2"/>
    <s v="Mumbai"/>
    <s v="Tata Starbucks Ltd"/>
    <s v="Cashdrawer_ycable"/>
    <s v="Mumbai"/>
    <s v="EndCustomer"/>
    <s v="Retail"/>
    <s v="posiflex spares"/>
    <n v="1"/>
    <n v="750"/>
    <n v="750"/>
  </r>
  <r>
    <s v="PB20INV4070"/>
    <d v="2021-02-27T00:00:00"/>
    <s v="ITPL2021116"/>
    <d v="2021-02-18T00:00:00"/>
    <x v="0"/>
    <s v="Hyderabad"/>
    <s v="Itecsys Technologies Pvt Ltd"/>
    <s v="Pp8800u-b"/>
    <s v="Hyderabad"/>
    <s v="RBP"/>
    <s v="Wholesale"/>
    <s v="Posiflex"/>
    <n v="2"/>
    <n v="0"/>
    <n v="0"/>
  </r>
  <r>
    <s v="PB20INV4070"/>
    <d v="2021-02-27T00:00:00"/>
    <s v="ITPL2021116"/>
    <d v="2021-02-18T00:00:00"/>
    <x v="0"/>
    <s v="Hyderabad"/>
    <s v="Itecsys Technologies Pvt Ltd"/>
    <s v="Ssd_64gb"/>
    <s v="Hyderabad"/>
    <s v="RBP"/>
    <s v="Wholesale"/>
    <s v="posiflex spares"/>
    <n v="2"/>
    <n v="0"/>
    <n v="0"/>
  </r>
  <r>
    <s v="PB20INV4070"/>
    <d v="2021-02-27T00:00:00"/>
    <s v="ITPL2021116"/>
    <d v="2021-02-18T00:00:00"/>
    <x v="0"/>
    <s v="Hyderabad"/>
    <s v="Itecsys Technologies Pvt Ltd"/>
    <s v="Win 10 iot (el)"/>
    <s v="Hyderabad"/>
    <s v="RBP"/>
    <s v="Wholesale"/>
    <s v="Posiflex"/>
    <n v="2"/>
    <n v="0"/>
    <n v="0"/>
  </r>
  <r>
    <s v="PB20INV4070"/>
    <d v="2021-02-27T00:00:00"/>
    <s v="ITPL2021116"/>
    <d v="2021-02-18T00:00:00"/>
    <x v="0"/>
    <s v="Hyderabad"/>
    <s v="Itecsys Technologies Pvt Ltd"/>
    <s v="Ps-3316+"/>
    <s v="Hyderabad"/>
    <s v="RBP"/>
    <s v="Wholesale"/>
    <s v="Posiflex"/>
    <n v="2"/>
    <n v="49987"/>
    <n v="99974"/>
  </r>
  <r>
    <s v="PB20INV4071"/>
    <d v="2021-02-27T00:00:00"/>
    <s v="PO/000044/1020"/>
    <d v="2020-10-05T00:00:00"/>
    <x v="2"/>
    <s v="Mumbai"/>
    <s v="Hardcastle Restaurants Pvt. Ltd"/>
    <s v="Cashdrawercable"/>
    <s v="Mumbai"/>
    <s v="EndCustomer"/>
    <s v="Retail"/>
    <s v="posiflex spares"/>
    <n v="1"/>
    <n v="143"/>
    <n v="143"/>
  </r>
  <r>
    <s v="PB20INV4072"/>
    <d v="2021-02-27T00:00:00"/>
    <s v="PO/000046/1020"/>
    <d v="2020-10-05T00:00:00"/>
    <x v="2"/>
    <s v="Mumbai"/>
    <s v="Hardcastle Restaurants Pvt. Ltd"/>
    <s v="Powersupply_60w"/>
    <s v="Mumbai"/>
    <s v="EndCustomer"/>
    <s v="Retail"/>
    <s v="posiflex spares"/>
    <n v="1"/>
    <n v="2140"/>
    <n v="2140"/>
  </r>
  <r>
    <s v="PB20INV4073"/>
    <d v="2021-02-27T00:00:00"/>
    <s v="PO/000088/1020"/>
    <d v="2020-10-08T00:00:00"/>
    <x v="2"/>
    <s v="Mumbai"/>
    <s v="Hardcastle Restaurants Pvt. Ltd"/>
    <s v="Powersupply_60w"/>
    <s v="Mumbai"/>
    <s v="EndCustomer"/>
    <s v="Retail"/>
    <s v="posiflex spares"/>
    <n v="1"/>
    <n v="2140"/>
    <n v="2140"/>
  </r>
  <r>
    <s v="PB20INV4074"/>
    <d v="2021-02-27T00:00:00"/>
    <s v="PO/000324/1020"/>
    <d v="2020-10-19T00:00:00"/>
    <x v="2"/>
    <s v="Mumbai"/>
    <s v="Hardcastle Restaurants Pvt. Ltd"/>
    <s v="Powersupply_60w"/>
    <s v="Mumbai"/>
    <s v="EndCustomer"/>
    <s v="Retail"/>
    <s v="posiflex spares"/>
    <n v="1"/>
    <n v="2150"/>
    <n v="2150"/>
  </r>
  <r>
    <s v="PC20INV0017"/>
    <d v="2021-02-27T00:00:00"/>
    <s v=" SC27022021CHN"/>
    <d v="2021-02-27T00:00:00"/>
    <x v="0"/>
    <s v="Chennai"/>
    <s v="Supreme Computers India (P) Ltd"/>
    <s v="Ddr4 so-dimm_laptop"/>
    <s v="Chennai"/>
    <s v="RBP"/>
    <s v="Wholesale"/>
    <s v="posiflex spares"/>
    <n v="2"/>
    <n v="0"/>
    <n v="0"/>
  </r>
  <r>
    <s v="PC20INV0017"/>
    <d v="2021-02-27T00:00:00"/>
    <s v=" SC27022021CHN"/>
    <d v="2021-02-27T00:00:00"/>
    <x v="0"/>
    <s v="Chennai"/>
    <s v="Supreme Computers India (P) Ltd"/>
    <s v="Sata_2.5&quot;slimhdd"/>
    <s v="Chennai"/>
    <s v="RBP"/>
    <s v="Wholesale"/>
    <s v="posiflex spares"/>
    <n v="1"/>
    <n v="0"/>
    <n v="0"/>
  </r>
  <r>
    <s v="PC20INV0017"/>
    <d v="2021-02-27T00:00:00"/>
    <s v=" SC27022021CHN"/>
    <d v="2021-02-27T00:00:00"/>
    <x v="0"/>
    <s v="Chennai"/>
    <s v="Supreme Computers India (P) Ltd"/>
    <s v="Xt-6515"/>
    <s v="Chennai"/>
    <s v="RBP"/>
    <s v="Wholesale"/>
    <s v="Posiflex"/>
    <n v="1"/>
    <n v="104750"/>
    <n v="104750"/>
  </r>
  <r>
    <s v="PD20INV0158"/>
    <d v="2021-02-27T00:00:00"/>
    <n v="1001"/>
    <d v="2021-02-26T00:00:00"/>
    <x v="14"/>
    <s v="Delhi"/>
    <s v="Dhawan Retail Solutions Private Limited"/>
    <s v="Stnd-15f03-009-6"/>
    <s v="Delhi"/>
    <s v="EndCustomer"/>
    <s v="Retail"/>
    <s v="Metrologic"/>
    <n v="24"/>
    <n v="0"/>
    <n v="0"/>
  </r>
  <r>
    <s v="PD20INV0158"/>
    <d v="2021-02-27T00:00:00"/>
    <n v="1001"/>
    <d v="2021-02-26T00:00:00"/>
    <x v="14"/>
    <s v="Delhi"/>
    <s v="Dhawan Retail Solutions Private Limited"/>
    <s v="Mk5145-31a38-i"/>
    <s v="Delhi"/>
    <s v="EndCustomer"/>
    <s v="Retail"/>
    <s v="Metrologic"/>
    <n v="108"/>
    <n v="1850"/>
    <n v="199800"/>
  </r>
  <r>
    <s v="PD20INV0158"/>
    <d v="2021-02-27T00:00:00"/>
    <n v="1001"/>
    <d v="2021-02-26T00:00:00"/>
    <x v="14"/>
    <s v="Delhi"/>
    <s v="Dhawan Retail Solutions Private Limited"/>
    <s v="1250g-2usb-i"/>
    <s v="Delhi"/>
    <s v="EndCustomer"/>
    <s v="Retail"/>
    <s v="Metrologic"/>
    <n v="24"/>
    <n v="3100"/>
    <n v="74400"/>
  </r>
  <r>
    <s v="PD20INV0158"/>
    <d v="2021-02-27T00:00:00"/>
    <n v="1001"/>
    <d v="2021-02-26T00:00:00"/>
    <x v="14"/>
    <s v="Delhi"/>
    <s v="Dhawan Retail Solutions Private Limited"/>
    <s v="1250g-2usb-1-i"/>
    <s v="Delhi"/>
    <s v="EndCustomer"/>
    <s v="Retail"/>
    <s v="Metrologic"/>
    <n v="24"/>
    <n v="3300"/>
    <n v="79200"/>
  </r>
  <r>
    <s v="PD20INV0158"/>
    <d v="2021-02-27T00:00:00"/>
    <n v="1001"/>
    <d v="2021-02-26T00:00:00"/>
    <x v="14"/>
    <s v="Delhi"/>
    <s v="Dhawan Retail Solutions Private Limited"/>
    <s v="1470g2d-2usb-i"/>
    <s v="Delhi"/>
    <s v="EndCustomer"/>
    <s v="Retail"/>
    <s v="Honeywell"/>
    <n v="25"/>
    <n v="4300"/>
    <n v="107500"/>
  </r>
  <r>
    <s v="PD20INV0158"/>
    <d v="2021-02-27T00:00:00"/>
    <n v="1001"/>
    <d v="2021-02-26T00:00:00"/>
    <x v="14"/>
    <s v="Delhi"/>
    <s v="Dhawan Retail Solutions Private Limited"/>
    <s v="Hf680-r1-2usb-i"/>
    <s v="Delhi"/>
    <s v="EndCustomer"/>
    <s v="Retail"/>
    <s v="Honeywell"/>
    <n v="24"/>
    <n v="6350"/>
    <n v="152400"/>
  </r>
  <r>
    <s v="PD20INV0158"/>
    <d v="2021-02-27T00:00:00"/>
    <n v="1001"/>
    <d v="2021-02-26T00:00:00"/>
    <x v="14"/>
    <s v="Delhi"/>
    <s v="Dhawan Retail Solutions Private Limited"/>
    <s v="1950gsr-2usb-i"/>
    <s v="Delhi"/>
    <s v="EndCustomer"/>
    <s v="Retail"/>
    <s v="Honeywell"/>
    <n v="24"/>
    <n v="7700"/>
    <n v="184800"/>
  </r>
  <r>
    <s v="PD20INV0158"/>
    <d v="2021-02-27T00:00:00"/>
    <n v="1001"/>
    <d v="2021-02-26T00:00:00"/>
    <x v="14"/>
    <s v="Delhi"/>
    <s v="Dhawan Retail Solutions Private Limited"/>
    <s v="1472g1d-2usb-5-i"/>
    <s v="Delhi"/>
    <s v="EndCustomer"/>
    <s v="Retail"/>
    <s v="Honeywell"/>
    <n v="5"/>
    <n v="8500"/>
    <n v="42500"/>
  </r>
  <r>
    <s v="PD20INV0158"/>
    <d v="2021-02-27T00:00:00"/>
    <n v="1001"/>
    <d v="2021-02-26T00:00:00"/>
    <x v="14"/>
    <s v="Delhi"/>
    <s v="Dhawan Retail Solutions Private Limited"/>
    <s v="1472g2d-2usb-5-i"/>
    <s v="Delhi"/>
    <s v="EndCustomer"/>
    <s v="Retail"/>
    <s v="Honeywell"/>
    <n v="48"/>
    <n v="11500"/>
    <n v="552000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">
  <r>
    <s v="PB20CN0133"/>
    <d v="2021-03-03T00:00:00"/>
    <s v="Mail"/>
    <d v="2020-12-03T00:00:00"/>
    <x v="0"/>
    <s v="Mumbai"/>
    <s v="Jain Sweet &amp; Bhelpuri House"/>
    <s v="Freight charges"/>
    <s v="Mumbai"/>
    <s v="EndCustomer"/>
    <s v="Retail"/>
    <s v="Others"/>
    <n v="-1"/>
    <n v="150"/>
    <n v="-150"/>
  </r>
  <r>
    <s v="PB20CN0133"/>
    <d v="2021-03-03T00:00:00"/>
    <s v="Mail"/>
    <d v="2020-12-03T00:00:00"/>
    <x v="1"/>
    <s v="Mumbai"/>
    <s v="Jain Sweet &amp; Bhelpuri House"/>
    <s v="Service charges"/>
    <s v="Mumbai"/>
    <s v="EndCustomer"/>
    <s v="Retail"/>
    <s v="Others"/>
    <n v="-1"/>
    <n v="1000"/>
    <n v="-1000"/>
  </r>
  <r>
    <s v="PB20CN0133"/>
    <d v="2021-03-03T00:00:00"/>
    <s v="Mail"/>
    <d v="2020-12-03T00:00:00"/>
    <x v="1"/>
    <s v="Mumbai"/>
    <s v="Jain Sweet &amp; Bhelpuri House"/>
    <s v="Powersupply_40w"/>
    <s v="Mumbai"/>
    <s v="EndCustomer"/>
    <s v="Retail"/>
    <s v="Posiflex Spares"/>
    <n v="-1"/>
    <n v="1400"/>
    <n v="-1400"/>
  </r>
  <r>
    <s v="PB20CN0133"/>
    <d v="2021-03-03T00:00:00"/>
    <s v="Mail"/>
    <d v="2020-12-03T00:00:00"/>
    <x v="1"/>
    <s v="Mumbai"/>
    <s v="Jain Sweet &amp; Bhelpuri House"/>
    <s v="Touchpanel-ps3316"/>
    <s v="Mumbai"/>
    <s v="EndCustomer"/>
    <s v="Retail"/>
    <s v="Posiflex Spares"/>
    <n v="-1"/>
    <n v="10500"/>
    <n v="-10500"/>
  </r>
  <r>
    <s v="PB20CN0134"/>
    <d v="2021-03-03T00:00:00"/>
    <n v="6300007037"/>
    <d v="2021-01-18T00:00:00"/>
    <x v="1"/>
    <s v="Mumbai"/>
    <s v="Trent Limited"/>
    <s v="Service item"/>
    <s v="Mumbai"/>
    <s v="EndCustomer"/>
    <s v="Retail"/>
    <s v="Others"/>
    <n v="-2"/>
    <n v="150"/>
    <n v="-300"/>
  </r>
  <r>
    <s v="PB20CN0134"/>
    <d v="2021-03-03T00:00:00"/>
    <n v="6300007037"/>
    <d v="2021-01-18T00:00:00"/>
    <x v="1"/>
    <s v="Mumbai"/>
    <s v="Trent Limited"/>
    <s v="Powersupply_60w"/>
    <s v="Mumbai"/>
    <s v="EndCustomer"/>
    <s v="Retail"/>
    <s v="Posiflex Spares"/>
    <n v="-2"/>
    <n v="2250"/>
    <n v="-4500"/>
  </r>
  <r>
    <s v="PB20CN0135"/>
    <d v="2021-03-04T00:00:00"/>
    <s v="ITPL2021123"/>
    <d v="2021-03-04T00:00:00"/>
    <x v="0"/>
    <s v="Hyderabad"/>
    <s v="Itecsys Technologies Pvt Ltd"/>
    <s v="Freight charges"/>
    <s v="Hyderabad"/>
    <s v="RBP"/>
    <s v="Wholesale"/>
    <s v="Others"/>
    <n v="-1"/>
    <n v="330"/>
    <n v="-330"/>
  </r>
  <r>
    <s v="PB20CN0135"/>
    <d v="2021-03-04T00:00:00"/>
    <s v="ITPL2021123"/>
    <d v="2021-03-04T00:00:00"/>
    <x v="2"/>
    <s v="Hyderabad"/>
    <s v="Itecsys Technologies Pvt Ltd"/>
    <s v="Rp326"/>
    <s v="Hyderabad"/>
    <s v="RBP"/>
    <s v="Wholesale"/>
    <s v="Rugtek"/>
    <n v="-30"/>
    <n v="4400"/>
    <n v="-132000"/>
  </r>
  <r>
    <s v="PB20CN0136"/>
    <d v="2021-03-08T00:00:00"/>
    <s v="S&amp;P/PTI/001"/>
    <d v="2021-02-24T00:00:00"/>
    <x v="3"/>
    <s v="Bangalore"/>
    <s v="Source &amp; Process Solutions"/>
    <s v="Ssd_64gb"/>
    <s v="Bangalore"/>
    <s v="PVAR+"/>
    <s v="Wholesale"/>
    <s v="Posiflex Spares"/>
    <n v="-83"/>
    <n v="0"/>
    <n v="0"/>
  </r>
  <r>
    <s v="PB20CN0136"/>
    <d v="2021-03-08T00:00:00"/>
    <s v="S&amp;P/PTI/001"/>
    <d v="2021-02-24T00:00:00"/>
    <x v="3"/>
    <s v="Bangalore"/>
    <s v="Source &amp; Process Solutions"/>
    <s v="Xt-3915ir"/>
    <s v="Bangalore"/>
    <s v="PVAR+"/>
    <s v="Wholesale"/>
    <s v="Posiflex"/>
    <n v="-83"/>
    <n v="38150"/>
    <n v="-3166450"/>
  </r>
  <r>
    <s v="PB20CN0137"/>
    <d v="2021-03-09T00:00:00"/>
    <n v="2700019943"/>
    <d v="2021-03-06T00:00:00"/>
    <x v="1"/>
    <s v="Mumbai"/>
    <s v="Shoppers Stop Limited"/>
    <s v="Service charges"/>
    <s v="Mumbai"/>
    <s v="EndCustomer"/>
    <s v="Retail"/>
    <s v="Others"/>
    <n v="-1"/>
    <n v="1000"/>
    <n v="-1000"/>
  </r>
  <r>
    <s v="PB20CN0137"/>
    <d v="2021-03-09T00:00:00"/>
    <n v="2700019943"/>
    <d v="2021-03-06T00:00:00"/>
    <x v="1"/>
    <s v="Mumbai"/>
    <s v="Shoppers Stop Limited"/>
    <s v="Ddr3_ram_sodimm"/>
    <s v="Mumbai"/>
    <s v="EndCustomer"/>
    <s v="Retail"/>
    <s v="Posiflex Spares"/>
    <n v="-1"/>
    <n v="3500"/>
    <n v="-3500"/>
  </r>
  <r>
    <s v="PB20CN0138"/>
    <d v="2021-03-15T00:00:00"/>
    <s v="002341/Mar-21"/>
    <d v="2021-03-13T00:00:00"/>
    <x v="0"/>
    <s v="Gujarat"/>
    <s v="Aegis Infoware Private Limited"/>
    <s v="Ssd_128gb"/>
    <s v="Gujarat"/>
    <s v="RBP"/>
    <s v="Wholesale"/>
    <s v="Posiflex Spares"/>
    <n v="-1"/>
    <n v="0"/>
    <n v="0"/>
  </r>
  <r>
    <s v="PB20CN0138"/>
    <d v="2021-03-15T00:00:00"/>
    <s v="002341/Mar-21"/>
    <d v="2021-03-13T00:00:00"/>
    <x v="0"/>
    <s v="Gujarat"/>
    <s v="Aegis Infoware Private Limited"/>
    <s v="Freight charges"/>
    <s v="Gujarat"/>
    <s v="RBP"/>
    <s v="Wholesale"/>
    <s v="Others"/>
    <n v="-1"/>
    <n v="248"/>
    <n v="-248"/>
  </r>
  <r>
    <s v="PB20CN0138"/>
    <d v="2021-03-15T00:00:00"/>
    <s v="002341/Mar-21"/>
    <d v="2021-03-13T00:00:00"/>
    <x v="0"/>
    <s v="Gujarat"/>
    <s v="Aegis Infoware Private Limited"/>
    <s v="Win 10 iot (vl)"/>
    <s v="Gujarat"/>
    <s v="RBP"/>
    <s v="Wholesale"/>
    <s v="Posiflex"/>
    <n v="-1"/>
    <n v="5250"/>
    <n v="-5250"/>
  </r>
  <r>
    <s v="PB20CN0138"/>
    <d v="2021-03-15T00:00:00"/>
    <s v="002341/Mar-21"/>
    <d v="2021-03-13T00:00:00"/>
    <x v="0"/>
    <s v="Gujarat"/>
    <s v="Aegis Infoware Private Limited"/>
    <s v="Xt-4015"/>
    <s v="Gujarat"/>
    <s v="RBP"/>
    <s v="Wholesale"/>
    <s v="Posiflex"/>
    <n v="-1"/>
    <n v="56700"/>
    <n v="-56700"/>
  </r>
  <r>
    <s v="PB20CN0139"/>
    <d v="2021-03-16T00:00:00"/>
    <s v="ITPL2021119"/>
    <d v="2021-02-22T00:00:00"/>
    <x v="0"/>
    <s v="Hyderabad"/>
    <s v="Itecsys Technologies Pvt Ltd"/>
    <s v="Freight charges"/>
    <s v="Hyderabad"/>
    <s v="RBP"/>
    <s v="Wholesale"/>
    <s v="Others"/>
    <n v="-1"/>
    <n v="350"/>
    <n v="-350"/>
  </r>
  <r>
    <s v="PB20CN0139"/>
    <d v="2021-03-16T00:00:00"/>
    <s v="ITPL2021119"/>
    <d v="2021-02-22T00:00:00"/>
    <x v="0"/>
    <s v="Hyderabad"/>
    <s v="Itecsys Technologies Pvt Ltd"/>
    <s v="Hs-2414a-3a"/>
    <s v="Hyderabad"/>
    <s v="RBP"/>
    <s v="Wholesale"/>
    <s v="Posiflex"/>
    <n v="-4"/>
    <n v="35000"/>
    <n v="-140000"/>
  </r>
  <r>
    <s v="PB20CN0140"/>
    <d v="2021-03-17T00:00:00"/>
    <s v="QSPL/PO/2021/0644-1"/>
    <d v="2021-03-16T00:00:00"/>
    <x v="4"/>
    <s v="Bangalore"/>
    <s v="Quinta Systems Pvt. Ltd"/>
    <s v="C4050"/>
    <s v="Bangalore"/>
    <s v="Vendor"/>
    <s v="Wholesale"/>
    <s v="Chainway"/>
    <n v="-315"/>
    <n v="28607"/>
    <n v="-9011205"/>
  </r>
  <r>
    <s v="PB20CN0141"/>
    <d v="2021-03-18T00:00:00"/>
    <s v="PO-S/20-21/002417"/>
    <d v="2021-03-08T00:00:00"/>
    <x v="1"/>
    <s v="Mumbai"/>
    <s v="Burger King India Pvt  Ltd.,"/>
    <s v="Powersupply_60w"/>
    <s v="Mumbai"/>
    <s v="EndCustomer"/>
    <s v="Retail"/>
    <s v="Posiflex Spares"/>
    <n v="-1"/>
    <n v="2250"/>
    <n v="-2250"/>
  </r>
  <r>
    <s v="PB20CN0142"/>
    <d v="2021-03-18T00:00:00"/>
    <n v="153"/>
    <d v="2021-03-18T00:00:00"/>
    <x v="5"/>
    <s v="Bangalore"/>
    <s v="Crown Computers"/>
    <s v="1472g2d-2usb-5-i"/>
    <s v="Bangalore"/>
    <s v="NVAR"/>
    <s v="Wholesale"/>
    <s v="Honeywell"/>
    <n v="-5"/>
    <n v="11700"/>
    <n v="-58500"/>
  </r>
  <r>
    <s v="PB20CN0143"/>
    <d v="2021-03-19T00:00:00"/>
    <s v="TSPL/PUR/20-21/339"/>
    <d v="2021-03-18T00:00:00"/>
    <x v="0"/>
    <s v="Mumbai"/>
    <s v="Turbonet Systems Private Limited"/>
    <s v="Freight charges"/>
    <s v="Mumbai"/>
    <s v="RBP"/>
    <s v="Wholesale"/>
    <s v="Others"/>
    <n v="-1"/>
    <n v="510"/>
    <n v="-510"/>
  </r>
  <r>
    <s v="PB20CN0143"/>
    <d v="2021-03-19T00:00:00"/>
    <s v="TSPL/PUR/20-21/339"/>
    <d v="2021-03-18T00:00:00"/>
    <x v="0"/>
    <s v="Mumbai"/>
    <s v="Turbonet Systems Private Limited"/>
    <s v="Cr4000_8notes"/>
    <s v="Mumbai"/>
    <s v="RBP"/>
    <s v="Wholesale"/>
    <s v="Posiflex"/>
    <n v="-30"/>
    <n v="4250"/>
    <n v="-127500"/>
  </r>
  <r>
    <s v="PB20CN0144"/>
    <d v="2021-03-19T00:00:00"/>
    <s v="TSPL/PUR/20-21/340"/>
    <d v="2021-03-18T00:00:00"/>
    <x v="0"/>
    <s v="Mumbai"/>
    <s v="Turbonet Systems Private Limited"/>
    <s v="Freight charges"/>
    <s v="Mumbai"/>
    <s v="RBP"/>
    <s v="Wholesale"/>
    <s v="Others"/>
    <n v="-1"/>
    <n v="450"/>
    <n v="-450"/>
  </r>
  <r>
    <s v="PB20CN0144"/>
    <d v="2021-03-19T00:00:00"/>
    <s v="TSPL/PUR/20-21/340"/>
    <d v="2021-03-18T00:00:00"/>
    <x v="0"/>
    <s v="Mumbai"/>
    <s v="Turbonet Systems Private Limited"/>
    <s v="Cr4000_8notes"/>
    <s v="Mumbai"/>
    <s v="RBP"/>
    <s v="Wholesale"/>
    <s v="Posiflex"/>
    <n v="-21"/>
    <n v="4250"/>
    <n v="-89250"/>
  </r>
  <r>
    <s v="PB20CN0145"/>
    <d v="2021-03-24T00:00:00"/>
    <s v="S&amp;P/PTI/001"/>
    <d v="2021-02-24T00:00:00"/>
    <x v="3"/>
    <s v="Bangalore"/>
    <s v="Source &amp; Process Solutions"/>
    <s v="Ssd_64gb"/>
    <s v="Bangalore"/>
    <s v="PVAR+"/>
    <s v="Wholesale"/>
    <s v="Posiflex Spares"/>
    <n v="-34"/>
    <n v="0"/>
    <n v="0"/>
  </r>
  <r>
    <s v="PB20CN0145"/>
    <d v="2021-03-24T00:00:00"/>
    <s v="S&amp;P/PTI/001"/>
    <d v="2021-02-24T00:00:00"/>
    <x v="3"/>
    <s v="Bangalore"/>
    <s v="Source &amp; Process Solutions"/>
    <s v="Xt-3915ir"/>
    <s v="Bangalore"/>
    <s v="PVAR+"/>
    <s v="Wholesale"/>
    <s v="Posiflex"/>
    <n v="-34"/>
    <n v="38150"/>
    <n v="-1297100"/>
  </r>
  <r>
    <s v="PB20CN0146"/>
    <d v="2021-03-25T00:00:00"/>
    <n v="210304"/>
    <d v="2021-03-15T00:00:00"/>
    <x v="0"/>
    <s v="Chandigarh"/>
    <s v="Infoaccords Technologies"/>
    <s v="Ddr3_ram_sodimm"/>
    <s v="Chandigarh"/>
    <s v="RBP"/>
    <s v="Wholesale"/>
    <s v="Posiflex Spares"/>
    <n v="-4"/>
    <n v="0"/>
    <n v="0"/>
  </r>
  <r>
    <s v="PB20CN0146"/>
    <d v="2021-03-25T00:00:00"/>
    <n v="210304"/>
    <d v="2021-03-15T00:00:00"/>
    <x v="0"/>
    <s v="Chandigarh"/>
    <s v="Infoaccords Technologies"/>
    <s v="Ssd_128gb"/>
    <s v="Chandigarh"/>
    <s v="RBP"/>
    <s v="Wholesale"/>
    <s v="Posiflex Spares"/>
    <n v="-4"/>
    <n v="0"/>
    <n v="0"/>
  </r>
  <r>
    <s v="PB20CN0146"/>
    <d v="2021-03-25T00:00:00"/>
    <n v="210304"/>
    <d v="2021-03-15T00:00:00"/>
    <x v="0"/>
    <s v="Chandigarh"/>
    <s v="Infoaccords Technologies"/>
    <s v="Freight charges"/>
    <s v="Chandigarh"/>
    <s v="RBP"/>
    <s v="Wholesale"/>
    <s v="Others"/>
    <n v="-1"/>
    <n v="1191"/>
    <n v="-1191"/>
  </r>
  <r>
    <s v="PB20CN0146"/>
    <d v="2021-03-25T00:00:00"/>
    <n v="210304"/>
    <d v="2021-03-15T00:00:00"/>
    <x v="0"/>
    <s v="Chandigarh"/>
    <s v="Infoaccords Technologies"/>
    <s v="Lm-3210-b"/>
    <s v="Chandigarh"/>
    <s v="RBP"/>
    <s v="Wholesale"/>
    <s v="Posiflex"/>
    <n v="-5"/>
    <n v="9350"/>
    <n v="-46750"/>
  </r>
  <r>
    <s v="PB20CN0146"/>
    <d v="2021-03-25T00:00:00"/>
    <n v="210304"/>
    <d v="2021-03-15T00:00:00"/>
    <x v="0"/>
    <s v="Chandigarh"/>
    <s v="Infoaccords Technologies"/>
    <s v="Xt-4015"/>
    <s v="Chandigarh"/>
    <s v="RBP"/>
    <s v="Wholesale"/>
    <s v="Posiflex"/>
    <n v="-2"/>
    <n v="54700"/>
    <n v="-109400"/>
  </r>
  <r>
    <s v="PB20CN0146"/>
    <d v="2021-03-25T00:00:00"/>
    <n v="210304"/>
    <d v="2021-03-15T00:00:00"/>
    <x v="0"/>
    <s v="Chandigarh"/>
    <s v="Infoaccords Technologies"/>
    <s v="Xt-4015"/>
    <s v="Chandigarh"/>
    <s v="RBP"/>
    <s v="Wholesale"/>
    <s v="Posiflex"/>
    <n v="-2"/>
    <n v="55400"/>
    <n v="-110800"/>
  </r>
  <r>
    <s v="PB20CN0146"/>
    <d v="2021-03-25T00:00:00"/>
    <n v="210304"/>
    <d v="2021-03-15T00:00:00"/>
    <x v="0"/>
    <s v="Chandigarh"/>
    <s v="Infoaccords Technologies"/>
    <s v="Xt-4015"/>
    <s v="Chandigarh"/>
    <s v="RBP"/>
    <s v="Wholesale"/>
    <s v="Posiflex"/>
    <n v="-2"/>
    <n v="57700"/>
    <n v="-115400"/>
  </r>
  <r>
    <s v="PB20CN0147"/>
    <d v="2021-03-30T00:00:00"/>
    <s v="PO/000376/0221"/>
    <d v="2021-02-17T00:00:00"/>
    <x v="1"/>
    <s v="Mumbai"/>
    <s v="Hardcastle Restaurants Pvt. Ltd"/>
    <s v="Printer head_pp8800"/>
    <s v="Mumbai"/>
    <s v="EndCustomer"/>
    <s v="Retail"/>
    <s v="Posiflex Spares"/>
    <n v="-1"/>
    <n v="3325"/>
    <n v="-3325"/>
  </r>
  <r>
    <s v="PB20CN0148"/>
    <d v="2021-03-31T00:00:00"/>
    <s v="QSPL/PO/2021/0670-1"/>
    <d v="2021-03-31T00:00:00"/>
    <x v="4"/>
    <s v="Bangalore"/>
    <s v="Quinta Systems Pvt. Ltd"/>
    <s v="851-061-501"/>
    <s v="Bangalore"/>
    <s v="Vendor"/>
    <s v="Wholesale"/>
    <s v="Metrologic"/>
    <n v="-2"/>
    <n v="7433.17"/>
    <n v="-14866.34"/>
  </r>
  <r>
    <s v="PB20CN0149"/>
    <d v="2021-03-31T00:00:00"/>
    <s v="002516/Mar-21"/>
    <d v="2021-03-27T00:00:00"/>
    <x v="0"/>
    <s v="Gujarat"/>
    <s v="Aegis Infoware Private Limited"/>
    <s v="Ssd_128gb"/>
    <s v="Gujarat"/>
    <s v="RBP"/>
    <s v="Wholesale"/>
    <s v="Posiflex Spares"/>
    <n v="-1"/>
    <n v="0"/>
    <n v="0"/>
  </r>
  <r>
    <s v="PB20CN0149"/>
    <d v="2021-03-31T00:00:00"/>
    <s v="002516/Mar-21"/>
    <d v="2021-03-27T00:00:00"/>
    <x v="0"/>
    <s v="Gujarat"/>
    <s v="Aegis Infoware Private Limited"/>
    <s v="Freight charges"/>
    <s v="Gujarat"/>
    <s v="RBP"/>
    <s v="Wholesale"/>
    <s v="Others"/>
    <n v="-1"/>
    <n v="250"/>
    <n v="-250"/>
  </r>
  <r>
    <s v="PB20CN0149"/>
    <d v="2021-03-31T00:00:00"/>
    <s v="002516/Mar-21"/>
    <d v="2021-03-27T00:00:00"/>
    <x v="0"/>
    <s v="Gujarat"/>
    <s v="Aegis Infoware Private Limited"/>
    <s v="Warranty_charges"/>
    <s v="Gujarat"/>
    <s v="RBP"/>
    <s v="Wholesale"/>
    <s v="Others"/>
    <n v="-1"/>
    <n v="7500"/>
    <n v="-7500"/>
  </r>
  <r>
    <s v="PB20CN0149"/>
    <d v="2021-03-31T00:00:00"/>
    <s v="002516/Mar-21"/>
    <d v="2021-03-27T00:00:00"/>
    <x v="0"/>
    <s v="Gujarat"/>
    <s v="Aegis Infoware Private Limited"/>
    <s v="Xt-3915ir"/>
    <s v="Gujarat"/>
    <s v="RBP"/>
    <s v="Wholesale"/>
    <s v="Posiflex"/>
    <n v="-1"/>
    <n v="41000"/>
    <n v="-41000"/>
  </r>
  <r>
    <s v="PB20CN0152"/>
    <d v="2021-03-31T00:00:00"/>
    <s v="SS 277"/>
    <s v="31.03.2021"/>
    <x v="0"/>
    <s v="Delhi"/>
    <s v="Smart Solutions"/>
    <s v="Freight charges"/>
    <s v="Delhi"/>
    <s v="RBP"/>
    <s v="Wholesale"/>
    <s v="Others"/>
    <n v="-1"/>
    <n v="1687"/>
    <n v="-1687"/>
  </r>
  <r>
    <s v="PB20CN0152"/>
    <d v="2021-03-31T00:00:00"/>
    <s v="SS 277"/>
    <s v="31.03.2021"/>
    <x v="2"/>
    <s v="Delhi"/>
    <s v="Smart Solutions"/>
    <s v="Bp-02"/>
    <s v="Delhi"/>
    <s v="RBP"/>
    <s v="Wholesale"/>
    <s v="Rugtek"/>
    <n v="-150"/>
    <n v="2250"/>
    <n v="-337500"/>
  </r>
  <r>
    <s v="PB20CN0153"/>
    <d v="2021-03-31T00:00:00"/>
    <s v="HTCPL/310/2020-21"/>
    <d v="2021-03-19T00:00:00"/>
    <x v="0"/>
    <s v="Bangalore"/>
    <s v="Hollasons Trading Company Private Limited"/>
    <s v="Hs-2414a-3a"/>
    <s v="Bangalore"/>
    <s v="RBP"/>
    <s v="Wholesale"/>
    <s v="Posiflex"/>
    <n v="-1"/>
    <n v="36500"/>
    <n v="-36500"/>
  </r>
  <r>
    <s v="PB20CN0155"/>
    <d v="2021-03-31T00:00:00"/>
    <s v="PO/G&amp;A-350/2021"/>
    <d v="2021-03-11T00:00:00"/>
    <x v="6"/>
    <s v="Delhi"/>
    <s v="Yum Restaurants (India) Pvt Ltd"/>
    <s v="Tray assmbly_cr4000"/>
    <s v="Delhi"/>
    <s v="EndCustomer"/>
    <s v="Retail"/>
    <s v="Posiflex Spares"/>
    <n v="-1"/>
    <n v="1500"/>
    <n v="-1500"/>
  </r>
  <r>
    <s v="PB20CN0156"/>
    <d v="2021-03-31T00:00:00"/>
    <n v="8400021881"/>
    <s v="18.12.2020"/>
    <x v="1"/>
    <s v="Mumbai"/>
    <s v="Thpl Support Services Limited"/>
    <s v="57-57201-n-3"/>
    <s v="Mumbai"/>
    <s v="EndCustomer"/>
    <s v="Retail"/>
    <s v="Metrologic"/>
    <n v="-1"/>
    <n v="1795"/>
    <n v="-1795"/>
  </r>
  <r>
    <s v="PB20CN0157"/>
    <d v="2021-03-31T00:00:00"/>
    <s v="PO-S/20-21/002543"/>
    <s v="26.03.2021"/>
    <x v="1"/>
    <s v="Mumbai"/>
    <s v="Burger King India Pvt  Ltd.,"/>
    <s v="Printer head_pp8800"/>
    <s v="Mumbai"/>
    <s v="EndCustomer"/>
    <s v="Retail"/>
    <s v="Posiflex Spares"/>
    <n v="-2"/>
    <n v="3500"/>
    <n v="-7000"/>
  </r>
  <r>
    <s v="PB20INV4075"/>
    <d v="2021-03-01T00:00:00"/>
    <s v="PO/000622/0221"/>
    <d v="2021-02-26T00:00:00"/>
    <x v="1"/>
    <s v="Mumbai"/>
    <s v="Hardcastle Restaurants Pvt. Ltd"/>
    <s v="Cr-410b"/>
    <s v="Mumbai"/>
    <s v="EndCustomer"/>
    <s v="Retail"/>
    <s v="Rugtek"/>
    <n v="1"/>
    <n v="4250"/>
    <n v="4250"/>
  </r>
  <r>
    <s v="PB20INV4076"/>
    <d v="2021-03-01T00:00:00"/>
    <s v="PIT/PO/2021/0085-2"/>
    <s v="27.02.2021"/>
    <x v="4"/>
    <s v="Bangalore"/>
    <s v="Portwell India Technology Private Limited"/>
    <s v="Windows 10 professional"/>
    <s v="Bangalore"/>
    <s v="Vendor"/>
    <s v="Wholesale"/>
    <s v="Posiflex"/>
    <n v="143"/>
    <n v="8484"/>
    <n v="1213212"/>
  </r>
  <r>
    <s v="PB20INV4077"/>
    <d v="2021-03-02T00:00:00"/>
    <s v="IRam/PO/HSI/2020-21/60"/>
    <d v="2021-02-25T00:00:00"/>
    <x v="5"/>
    <s v="Bangalore"/>
    <s v="Iram Technologies Private Limited"/>
    <s v="7190g-2usbx-0"/>
    <s v="Bangalore"/>
    <s v="NVAR"/>
    <s v="Wholesale"/>
    <s v="Metrologic"/>
    <n v="4"/>
    <n v="9100"/>
    <n v="36400"/>
  </r>
  <r>
    <s v="PB20INV4078"/>
    <d v="2021-03-02T00:00:00"/>
    <s v="PO/398/2020-21"/>
    <d v="2021-02-26T00:00:00"/>
    <x v="7"/>
    <s v="Chennai"/>
    <s v="Allmark Device Integrations Pvt Ltd"/>
    <s v="Hf680-r1-2usb-i"/>
    <s v="Chennai"/>
    <s v="RBP"/>
    <s v="Wholesale"/>
    <s v="Honeywell"/>
    <n v="5"/>
    <n v="6500"/>
    <n v="32500"/>
  </r>
  <r>
    <s v="PB20INV4079"/>
    <d v="2021-03-02T00:00:00"/>
    <s v="MHMU2021PO00072"/>
    <d v="2021-01-04T00:00:00"/>
    <x v="0"/>
    <s v="Mumbai"/>
    <s v="Aashitech"/>
    <s v="Freight charges"/>
    <s v="Mumbai"/>
    <s v="RBP"/>
    <s v="Wholesale"/>
    <s v="Others"/>
    <n v="1"/>
    <n v="100"/>
    <n v="100"/>
  </r>
  <r>
    <s v="PB20INV4079"/>
    <d v="2021-03-02T00:00:00"/>
    <s v="MHMU2021PO00072"/>
    <d v="2021-01-04T00:00:00"/>
    <x v="8"/>
    <s v="Mumbai"/>
    <s v="Aashitech"/>
    <s v="Hf680-r1-2usb-i"/>
    <s v="Mumbai"/>
    <s v="RBP"/>
    <s v="Wholesale"/>
    <s v="Honeywell"/>
    <n v="3"/>
    <n v="6500"/>
    <n v="19500"/>
  </r>
  <r>
    <s v="PB20INV4080"/>
    <d v="2021-03-02T00:00:00"/>
    <s v="RDP/HYD/HO-PUR/20210107/03653"/>
    <d v="2021-01-07T00:00:00"/>
    <x v="9"/>
    <s v="Hyderabad"/>
    <s v="Ratnadeep Super  Market(P) Ltd.,"/>
    <s v="7190g-2usbx-0"/>
    <s v="Hyderabad"/>
    <s v="EndCustomer"/>
    <s v="Retail"/>
    <s v="Metrologic"/>
    <n v="4"/>
    <n v="1"/>
    <n v="4"/>
  </r>
  <r>
    <s v="PB20INV4081"/>
    <d v="2021-03-02T00:00:00"/>
    <s v="RDP/HYD/HO-PUR/20210107/03651"/>
    <d v="2021-01-07T00:00:00"/>
    <x v="9"/>
    <s v="Hyderabad"/>
    <s v="Ratnadeep Super  Market(P) Ltd.,"/>
    <s v="7190g-2usbx-0"/>
    <s v="Hyderabad"/>
    <s v="EndCustomer"/>
    <s v="Retail"/>
    <s v="Metrologic"/>
    <n v="4"/>
    <n v="1"/>
    <n v="4"/>
  </r>
  <r>
    <s v="PB20INV4082"/>
    <d v="2021-03-02T00:00:00"/>
    <s v="RDP/HYD/HO-PUR/20210130/04099"/>
    <d v="2021-01-30T00:00:00"/>
    <x v="9"/>
    <s v="Hyderabad"/>
    <s v="Ratnadeep Super  Market(P) Ltd.,"/>
    <s v="7190g-2usbx-0"/>
    <s v="Hyderabad"/>
    <s v="EndCustomer"/>
    <s v="Retail"/>
    <s v="Metrologic"/>
    <n v="2"/>
    <n v="10600"/>
    <n v="21200"/>
  </r>
  <r>
    <s v="PB20INV4083"/>
    <d v="2021-03-02T00:00:00"/>
    <s v="RDP/HYD/HO-PUR/20210205/04235"/>
    <d v="2021-02-05T00:00:00"/>
    <x v="9"/>
    <s v="Hyderabad"/>
    <s v="Ratnadeep Super  Market(P) Ltd.,"/>
    <s v="7190g-2usbx-0"/>
    <s v="Hyderabad"/>
    <s v="EndCustomer"/>
    <s v="Retail"/>
    <s v="Metrologic"/>
    <n v="3"/>
    <n v="1"/>
    <n v="3"/>
  </r>
  <r>
    <s v="PB20INV4084"/>
    <d v="2021-03-02T00:00:00"/>
    <s v="RDP/HYD/HO-PUR/20210205/04236"/>
    <d v="2021-02-05T00:00:00"/>
    <x v="9"/>
    <s v="Hyderabad"/>
    <s v="Ratnadeep Super  Market(P) Ltd.,"/>
    <s v="7190g-2usbx-0"/>
    <s v="Hyderabad"/>
    <s v="EndCustomer"/>
    <s v="Retail"/>
    <s v="Metrologic"/>
    <n v="4"/>
    <n v="1"/>
    <n v="4"/>
  </r>
  <r>
    <s v="PB20INV4085"/>
    <d v="2021-03-02T00:00:00"/>
    <s v="RDP/HYD/HO-PUR/20210220/04432"/>
    <d v="2021-02-20T00:00:00"/>
    <x v="9"/>
    <s v="Hyderabad"/>
    <s v="Ratnadeep Super  Market(P) Ltd.,"/>
    <s v="7190g-2usbx-0"/>
    <s v="Hyderabad"/>
    <s v="EndCustomer"/>
    <s v="Retail"/>
    <s v="Metrologic"/>
    <n v="4"/>
    <n v="10600"/>
    <n v="42400"/>
  </r>
  <r>
    <s v="PB20INV4086"/>
    <d v="2021-03-02T00:00:00"/>
    <s v="SCS/PO:20-21/158"/>
    <d v="2021-02-27T00:00:00"/>
    <x v="7"/>
    <s v="Chennai"/>
    <s v="Secure Code Systems"/>
    <s v="Eda51-1-b723sogek"/>
    <s v="Chennai"/>
    <s v="NVAR"/>
    <s v="Wholesale"/>
    <s v="Metrologic"/>
    <n v="5"/>
    <n v="24250"/>
    <n v="121250"/>
  </r>
  <r>
    <s v="PB20INV4087"/>
    <d v="2021-03-02T00:00:00"/>
    <s v="QSPL/PO/2021/0612-1"/>
    <d v="2021-03-02T00:00:00"/>
    <x v="4"/>
    <s v="Bangalore"/>
    <s v="Quinta Systems Pvt. Ltd"/>
    <s v="Cbl-500-300-s00"/>
    <s v="Bangalore"/>
    <s v="Vendor"/>
    <s v="Wholesale"/>
    <s v="Metrologic"/>
    <n v="200"/>
    <n v="476.34"/>
    <n v="95268"/>
  </r>
  <r>
    <s v="PB20INV4088"/>
    <d v="2021-03-02T00:00:00"/>
    <s v="QSPL/PO/2021/0611-1"/>
    <d v="2021-03-02T00:00:00"/>
    <x v="4"/>
    <s v="Bangalore"/>
    <s v="Quinta Systems Pvt. Ltd"/>
    <s v="50110266-001fre"/>
    <s v="Bangalore"/>
    <s v="Vendor"/>
    <s v="Wholesale"/>
    <s v="Honeywell"/>
    <n v="10"/>
    <n v="2932.5"/>
    <n v="29325"/>
  </r>
  <r>
    <s v="PB20INV4089"/>
    <d v="2021-03-02T00:00:00"/>
    <s v="QSPL/PO/2021/0613-1"/>
    <d v="2021-03-02T00:00:00"/>
    <x v="4"/>
    <s v="Bangalore"/>
    <s v="Quinta Systems Pvt. Ltd"/>
    <s v="Eda60k-hb-0"/>
    <s v="Bangalore"/>
    <s v="Vendor"/>
    <s v="Wholesale"/>
    <s v="Metrologic"/>
    <n v="1"/>
    <n v="1.05"/>
    <n v="1.05"/>
  </r>
  <r>
    <s v="PB20INV4090"/>
    <d v="2021-03-02T00:00:00"/>
    <s v="QSPL/PO/2021/0614-1"/>
    <d v="2021-03-02T00:00:00"/>
    <x v="4"/>
    <s v="Bangalore"/>
    <s v="Quinta Systems Pvt. Ltd"/>
    <s v="318-034-034"/>
    <s v="Bangalore"/>
    <s v="Vendor"/>
    <s v="Wholesale"/>
    <s v="Honeywell"/>
    <n v="3"/>
    <n v="4726.05"/>
    <n v="14178.15"/>
  </r>
  <r>
    <s v="PB20INV4091"/>
    <d v="2021-03-02T00:00:00"/>
    <s v="S&amp;P/PTI/001"/>
    <d v="2021-02-24T00:00:00"/>
    <x v="3"/>
    <s v="Bangalore"/>
    <s v="Source &amp; Process Solutions"/>
    <s v="Ssd_64gb"/>
    <s v="Bangalore"/>
    <s v="PVAR+"/>
    <s v="Wholesale"/>
    <s v="Posiflex Spares"/>
    <n v="11"/>
    <n v="0"/>
    <n v="0"/>
  </r>
  <r>
    <s v="PB20INV4091"/>
    <d v="2021-03-02T00:00:00"/>
    <s v="S&amp;P/PTI/001"/>
    <d v="2021-02-24T00:00:00"/>
    <x v="3"/>
    <s v="Bangalore"/>
    <s v="Source &amp; Process Solutions"/>
    <s v="Xt-3915ir"/>
    <s v="Bangalore"/>
    <s v="PVAR+"/>
    <s v="Wholesale"/>
    <s v="Posiflex"/>
    <n v="11"/>
    <n v="38150"/>
    <n v="419650"/>
  </r>
  <r>
    <s v="PB20INV4092"/>
    <d v="2021-03-02T00:00:00"/>
    <s v="QSPL/PO/2021/0610-2"/>
    <d v="2021-03-01T00:00:00"/>
    <x v="4"/>
    <s v="Bangalore"/>
    <s v="Quinta Systems Pvt. Ltd"/>
    <s v="46-00526-6-i"/>
    <s v="Bangalore"/>
    <s v="Vendor"/>
    <s v="Wholesale"/>
    <s v="Metrologic"/>
    <n v="10"/>
    <n v="882.14"/>
    <n v="8821.4"/>
  </r>
  <r>
    <s v="PB20INV4093"/>
    <d v="2021-03-02T00:00:00"/>
    <n v="3020008681"/>
    <d v="2020-12-30T00:00:00"/>
    <x v="10"/>
    <s v="Bangalore"/>
    <s v="Life Style International Pvt Ltd"/>
    <s v="1250g-2usb-i"/>
    <s v="Bangalore"/>
    <s v="EndCustomer"/>
    <s v="Retail"/>
    <s v="Metrologic"/>
    <n v="7"/>
    <n v="0"/>
    <n v="0"/>
  </r>
  <r>
    <s v="PB20INV4093"/>
    <d v="2021-03-02T00:00:00"/>
    <n v="3020008681"/>
    <d v="2020-12-30T00:00:00"/>
    <x v="11"/>
    <s v="Bangalore"/>
    <s v="Life Style International Pvt Ltd"/>
    <s v="Cr-410b"/>
    <s v="Bangalore"/>
    <s v="EndCustomer"/>
    <s v="Retail"/>
    <s v="Rugtek"/>
    <n v="5"/>
    <n v="0"/>
    <n v="0"/>
  </r>
  <r>
    <s v="PB20INV4093"/>
    <d v="2021-03-02T00:00:00"/>
    <n v="3020008681"/>
    <d v="2020-12-30T00:00:00"/>
    <x v="11"/>
    <s v="Bangalore"/>
    <s v="Life Style International Pvt Ltd"/>
    <s v="Cr-410b(1001)"/>
    <s v="Bangalore"/>
    <s v="EndCustomer"/>
    <s v="Retail"/>
    <s v="Rugtek"/>
    <n v="2"/>
    <n v="0"/>
    <n v="0"/>
  </r>
  <r>
    <s v="PB20INV4093"/>
    <d v="2021-03-02T00:00:00"/>
    <n v="3020008681"/>
    <d v="2020-12-30T00:00:00"/>
    <x v="3"/>
    <s v="Bangalore"/>
    <s v="Life Style International Pvt Ltd"/>
    <s v="Keyboard_tvs gold"/>
    <s v="Bangalore"/>
    <s v="EndCustomer"/>
    <s v="Retail"/>
    <s v="Posiflex"/>
    <n v="7"/>
    <n v="0"/>
    <n v="0"/>
  </r>
  <r>
    <s v="PB20INV4093"/>
    <d v="2021-03-02T00:00:00"/>
    <n v="3020008681"/>
    <d v="2020-12-30T00:00:00"/>
    <x v="3"/>
    <s v="Bangalore"/>
    <s v="Life Style International Pvt Ltd"/>
    <s v="Long pole_pd-350 series"/>
    <s v="Bangalore"/>
    <s v="EndCustomer"/>
    <s v="Retail"/>
    <s v="Posiflex Spares"/>
    <n v="7"/>
    <n v="0"/>
    <n v="0"/>
  </r>
  <r>
    <s v="PB20INV4093"/>
    <d v="2021-03-02T00:00:00"/>
    <n v="3020008681"/>
    <d v="2020-12-30T00:00:00"/>
    <x v="3"/>
    <s v="Bangalore"/>
    <s v="Life Style International Pvt Ltd"/>
    <s v="Mouse_logitech"/>
    <s v="Bangalore"/>
    <s v="EndCustomer"/>
    <s v="Retail"/>
    <s v="Posiflex"/>
    <n v="7"/>
    <n v="0"/>
    <n v="0"/>
  </r>
  <r>
    <s v="PB20INV4093"/>
    <d v="2021-03-02T00:00:00"/>
    <n v="3020008681"/>
    <d v="2020-12-30T00:00:00"/>
    <x v="3"/>
    <s v="Bangalore"/>
    <s v="Life Style International Pvt Ltd"/>
    <s v="Pd-350ue-b"/>
    <s v="Bangalore"/>
    <s v="EndCustomer"/>
    <s v="Retail"/>
    <s v="Posiflex"/>
    <n v="7"/>
    <n v="0"/>
    <n v="0"/>
  </r>
  <r>
    <s v="PB20INV4093"/>
    <d v="2021-03-02T00:00:00"/>
    <n v="3020008681"/>
    <d v="2020-12-30T00:00:00"/>
    <x v="3"/>
    <s v="Bangalore"/>
    <s v="Life Style International Pvt Ltd"/>
    <s v="Pp8800u-b"/>
    <s v="Bangalore"/>
    <s v="EndCustomer"/>
    <s v="Retail"/>
    <s v="Posiflex"/>
    <n v="7"/>
    <n v="0"/>
    <n v="0"/>
  </r>
  <r>
    <s v="PB20INV4093"/>
    <d v="2021-03-02T00:00:00"/>
    <n v="3020008681"/>
    <d v="2020-12-30T00:00:00"/>
    <x v="3"/>
    <s v="Bangalore"/>
    <s v="Life Style International Pvt Ltd"/>
    <s v="Win 10 iot (el)"/>
    <s v="Bangalore"/>
    <s v="EndCustomer"/>
    <s v="Retail"/>
    <s v="Posiflex"/>
    <n v="7"/>
    <n v="0"/>
    <n v="0"/>
  </r>
  <r>
    <s v="PB20INV4093"/>
    <d v="2021-03-02T00:00:00"/>
    <n v="3020008681"/>
    <d v="2020-12-30T00:00:00"/>
    <x v="3"/>
    <s v="Bangalore"/>
    <s v="Life Style International Pvt Ltd"/>
    <s v="Zeb-vs16hd led"/>
    <s v="Bangalore"/>
    <s v="EndCustomer"/>
    <s v="Retail"/>
    <s v="Posiflex"/>
    <n v="7"/>
    <n v="0"/>
    <n v="0"/>
  </r>
  <r>
    <s v="PB20INV4093"/>
    <d v="2021-03-02T00:00:00"/>
    <n v="3020008681"/>
    <d v="2020-12-30T00:00:00"/>
    <x v="3"/>
    <s v="Bangalore"/>
    <s v="Life Style International Pvt Ltd"/>
    <s v="Tx-5600"/>
    <s v="Bangalore"/>
    <s v="EndCustomer"/>
    <s v="Retail"/>
    <s v="Posiflex"/>
    <n v="7"/>
    <n v="52000"/>
    <n v="364000"/>
  </r>
  <r>
    <s v="PB20INV4094"/>
    <d v="2021-03-02T00:00:00"/>
    <s v="Ocs/20-21/162"/>
    <d v="2021-03-01T00:00:00"/>
    <x v="0"/>
    <s v="West Bengal"/>
    <s v="Odyssey Computer Services P Ltd"/>
    <s v="Freight charges"/>
    <s v="West Bengal"/>
    <s v="RBP"/>
    <s v="Wholesale"/>
    <s v="Others"/>
    <n v="1"/>
    <n v="1200"/>
    <n v="1200"/>
  </r>
  <r>
    <s v="PB20INV4094"/>
    <d v="2021-03-02T00:00:00"/>
    <s v="Ocs/20-21/162"/>
    <d v="2021-03-01T00:00:00"/>
    <x v="0"/>
    <s v="West Bengal"/>
    <s v="Odyssey Computer Services P Ltd"/>
    <s v="Wifi i/f board pp9000"/>
    <s v="West Bengal"/>
    <s v="RBP"/>
    <s v="Wholesale"/>
    <s v="Posiflex Spares"/>
    <n v="52"/>
    <n v="3000"/>
    <n v="156000"/>
  </r>
  <r>
    <s v="PB20INV4095"/>
    <d v="2021-03-02T00:00:00"/>
    <s v="Quote#-2021_02_34 &amp; Mail"/>
    <s v="26-02-2021 &amp; 01-03-2021"/>
    <x v="1"/>
    <s v="Mumbai"/>
    <s v="Reliance Retail Limited"/>
    <s v="Paperfeedroller_pp7000"/>
    <s v="Mumbai"/>
    <s v="EndCustomer"/>
    <s v="Retail"/>
    <s v="Posiflex Spares"/>
    <n v="1"/>
    <n v="1100"/>
    <n v="1100"/>
  </r>
  <r>
    <s v="PB20INV4096"/>
    <d v="2021-03-02T00:00:00"/>
    <s v="Quote#-2021_02_28 &amp; Mail"/>
    <s v="20-02-2021 &amp; 02-03-2021"/>
    <x v="1"/>
    <s v="Mumbai"/>
    <s v="Reliance Retail Limited"/>
    <s v="Paperfeedroller_pp7000"/>
    <s v="Mumbai"/>
    <s v="EndCustomer"/>
    <s v="Retail"/>
    <s v="Posiflex Spares"/>
    <n v="1"/>
    <n v="1100"/>
    <n v="1100"/>
  </r>
  <r>
    <s v="PB20INV4096"/>
    <d v="2021-03-02T00:00:00"/>
    <s v="Quote#-2021_02_28 &amp; Mail"/>
    <s v="20-02-2021 &amp; 02-03-2021"/>
    <x v="1"/>
    <s v="Mumbai"/>
    <s v="Reliance Retail Limited"/>
    <s v="Auto cutter_pp8800"/>
    <s v="Mumbai"/>
    <s v="EndCustomer"/>
    <s v="Retail"/>
    <s v="Posiflex Spares"/>
    <n v="1"/>
    <n v="2582"/>
    <n v="2582"/>
  </r>
  <r>
    <s v="PB20INV4097"/>
    <d v="2021-03-02T00:00:00"/>
    <s v="Email"/>
    <d v="2021-02-26T00:00:00"/>
    <x v="9"/>
    <s v="Bangalore"/>
    <s v="Classic Technologies"/>
    <s v="Mk7120-31a38-i"/>
    <s v="Bangalore"/>
    <s v="NVAR"/>
    <s v="Wholesale"/>
    <s v="Metrologic"/>
    <n v="10"/>
    <n v="0"/>
    <n v="0"/>
  </r>
  <r>
    <s v="PB20INV4097"/>
    <d v="2021-03-02T00:00:00"/>
    <s v="Email"/>
    <d v="2021-02-26T00:00:00"/>
    <x v="0"/>
    <s v="Bangalore"/>
    <s v="Classic Technologies"/>
    <s v="Freight charges"/>
    <s v="Bangalore"/>
    <s v="NVAR"/>
    <s v="Wholesale"/>
    <s v="Others"/>
    <n v="1"/>
    <n v="350"/>
    <n v="350"/>
  </r>
  <r>
    <s v="PB20INV4097"/>
    <d v="2021-03-02T00:00:00"/>
    <s v="Email"/>
    <d v="2021-02-26T00:00:00"/>
    <x v="9"/>
    <s v="Bangalore"/>
    <s v="Classic Technologies"/>
    <s v="Hf680-r1-2usb-i"/>
    <s v="Bangalore"/>
    <s v="NVAR"/>
    <s v="Wholesale"/>
    <s v="Honeywell"/>
    <n v="25"/>
    <n v="6350"/>
    <n v="158750"/>
  </r>
  <r>
    <s v="PB20INV4097"/>
    <d v="2021-03-02T00:00:00"/>
    <s v="Email"/>
    <d v="2021-02-26T00:00:00"/>
    <x v="9"/>
    <s v="Bangalore"/>
    <s v="Classic Technologies"/>
    <s v="Mk7120-31a38-i"/>
    <s v="Bangalore"/>
    <s v="NVAR"/>
    <s v="Wholesale"/>
    <s v="Metrologic"/>
    <n v="100"/>
    <n v="7700"/>
    <n v="770000"/>
  </r>
  <r>
    <s v="PB20INV4098"/>
    <d v="2021-03-02T00:00:00"/>
    <s v="REF: L1202 E dtd 25th Sep 2"/>
    <d v="2021-02-10T00:00:00"/>
    <x v="12"/>
    <s v="Mumbai"/>
    <s v="Pricewaterhousecoopers Private Limited"/>
    <s v="Cr-410b"/>
    <s v="Mumbai"/>
    <s v="EndCustomer"/>
    <s v="Retail"/>
    <s v="Rugtek"/>
    <n v="2"/>
    <n v="4800"/>
    <n v="9600"/>
  </r>
  <r>
    <s v="PB20INV4099"/>
    <d v="2021-03-02T00:00:00"/>
    <s v="SS 225"/>
    <d v="2021-03-01T00:00:00"/>
    <x v="0"/>
    <s v="Delhi"/>
    <s v="Smart Solutions"/>
    <s v="Freight charges"/>
    <s v="Delhi"/>
    <s v="RBP"/>
    <s v="Wholesale"/>
    <s v="Others"/>
    <n v="1"/>
    <n v="150"/>
    <n v="150"/>
  </r>
  <r>
    <s v="PB20INV4099"/>
    <d v="2021-03-02T00:00:00"/>
    <s v="SS 225"/>
    <d v="2021-03-01T00:00:00"/>
    <x v="6"/>
    <s v="Delhi"/>
    <s v="Smart Solutions"/>
    <s v="Printer head_rp80"/>
    <s v="Delhi"/>
    <s v="RBP"/>
    <s v="Wholesale"/>
    <s v="Rugtek Spares"/>
    <n v="8"/>
    <n v="937"/>
    <n v="7496"/>
  </r>
  <r>
    <s v="PB20INV4100"/>
    <d v="2021-03-02T00:00:00"/>
    <n v="21020306"/>
    <d v="2021-02-25T00:00:00"/>
    <x v="0"/>
    <s v="Bangalore"/>
    <s v="Stallion Systems And Solutions Pvt Ltd"/>
    <s v="Freight charges"/>
    <s v="Bangalore"/>
    <s v="NVAR"/>
    <s v="Wholesale"/>
    <s v="Others"/>
    <n v="1"/>
    <n v="177"/>
    <n v="177"/>
  </r>
  <r>
    <s v="PB20INV4100"/>
    <d v="2021-03-02T00:00:00"/>
    <n v="21020306"/>
    <d v="2021-02-25T00:00:00"/>
    <x v="13"/>
    <s v="Bangalore"/>
    <s v="Stallion Systems And Solutions Pvt Ltd"/>
    <s v="1472g2d-2usb-5-i"/>
    <s v="Bangalore"/>
    <s v="NVAR"/>
    <s v="Wholesale"/>
    <s v="Honeywell"/>
    <n v="3"/>
    <n v="11800"/>
    <n v="35400"/>
  </r>
  <r>
    <s v="PB20INV4101"/>
    <d v="2021-03-02T00:00:00"/>
    <s v="QSPL/PO/2021/0607-1"/>
    <d v="2021-02-26T00:00:00"/>
    <x v="4"/>
    <s v="Bangalore"/>
    <s v="Quinta Systems Pvt. Ltd"/>
    <s v="Surelock+suremdm"/>
    <s v="Bangalore"/>
    <s v="Vendor"/>
    <s v="Wholesale"/>
    <s v="Others"/>
    <n v="430"/>
    <n v="1270.5"/>
    <n v="546315"/>
  </r>
  <r>
    <s v="PB20INV4102"/>
    <d v="2021-03-03T00:00:00"/>
    <s v="SC25022021CHN"/>
    <d v="2021-02-25T00:00:00"/>
    <x v="0"/>
    <s v="Chennai"/>
    <s v="Supreme Computers India (P) Ltd"/>
    <s v="Freight charges"/>
    <s v="Chennai"/>
    <s v="RBP"/>
    <s v="Wholesale"/>
    <s v="Others"/>
    <n v="1"/>
    <n v="1561.875"/>
    <n v="1561.875"/>
  </r>
  <r>
    <s v="PB20INV4102"/>
    <d v="2021-03-03T00:00:00"/>
    <s v="SC25022021CHN"/>
    <d v="2021-02-25T00:00:00"/>
    <x v="2"/>
    <s v="Chennai"/>
    <s v="Supreme Computers India (P) Ltd"/>
    <s v="Bp-02"/>
    <s v="Chennai"/>
    <s v="RBP"/>
    <s v="Wholesale"/>
    <s v="Rugtek"/>
    <n v="245"/>
    <n v="2550"/>
    <n v="624750"/>
  </r>
  <r>
    <s v="PB20INV4103"/>
    <d v="2021-03-03T00:00:00"/>
    <s v="TSPL/PUR/20-21/270"/>
    <d v="2021-01-25T00:00:00"/>
    <x v="0"/>
    <s v="Mumbai"/>
    <s v="Turbonet Systems Private Limited"/>
    <s v="Freight charges"/>
    <s v="Mumbai"/>
    <s v="RBP"/>
    <s v="Wholesale"/>
    <s v="Others"/>
    <n v="1"/>
    <n v="850"/>
    <n v="850"/>
  </r>
  <r>
    <s v="PB20INV4103"/>
    <d v="2021-03-03T00:00:00"/>
    <s v="TSPL/PUR/20-21/270"/>
    <d v="2021-01-25T00:00:00"/>
    <x v="2"/>
    <s v="Mumbai"/>
    <s v="Turbonet Systems Private Limited"/>
    <s v="Rp326"/>
    <s v="Mumbai"/>
    <s v="RBP"/>
    <s v="Wholesale"/>
    <s v="Rugtek"/>
    <n v="50"/>
    <n v="4250"/>
    <n v="212500"/>
  </r>
  <r>
    <s v="PB20INV4104"/>
    <d v="2021-03-03T00:00:00"/>
    <s v="HTCPL/176/2020-21"/>
    <d v="2021-02-24T00:00:00"/>
    <x v="2"/>
    <s v="Bangalore"/>
    <s v="Hollasons Trading Company Private Limited"/>
    <s v="Rp326"/>
    <s v="Bangalore"/>
    <s v="RBP"/>
    <s v="Wholesale"/>
    <s v="Rugtek"/>
    <n v="6"/>
    <n v="0"/>
    <n v="0"/>
  </r>
  <r>
    <s v="PB20INV4104"/>
    <d v="2021-03-03T00:00:00"/>
    <s v="HTCPL/176/2020-21"/>
    <d v="2021-02-24T00:00:00"/>
    <x v="2"/>
    <s v="Bangalore"/>
    <s v="Hollasons Trading Company Private Limited"/>
    <s v="Rp326"/>
    <s v="Bangalore"/>
    <s v="RBP"/>
    <s v="Wholesale"/>
    <s v="Rugtek"/>
    <n v="200"/>
    <n v="4400"/>
    <n v="880000"/>
  </r>
  <r>
    <s v="PB20INV4105"/>
    <d v="2021-03-03T00:00:00"/>
    <s v="012/2018-19/MMRDA/Rev-2"/>
    <s v="15-Jannuary-2021"/>
    <x v="14"/>
    <s v="Mumbai"/>
    <s v="Datamatics Global Services Limited"/>
    <s v="Warranty_charges"/>
    <s v="Mumbai"/>
    <s v="EndCustomer"/>
    <s v="Retail"/>
    <s v="Others"/>
    <n v="150"/>
    <n v="390"/>
    <n v="58500"/>
  </r>
  <r>
    <s v="PB20INV4105"/>
    <d v="2021-03-03T00:00:00"/>
    <s v="012/2018-19/MMRDA/Rev-2"/>
    <s v="15-Jannuary-2021"/>
    <x v="14"/>
    <s v="Mumbai"/>
    <s v="Datamatics Global Services Limited"/>
    <s v="Warranty_charges"/>
    <s v="Mumbai"/>
    <s v="EndCustomer"/>
    <s v="Retail"/>
    <s v="Others"/>
    <n v="75"/>
    <n v="400"/>
    <n v="30000"/>
  </r>
  <r>
    <s v="PB20INV4105"/>
    <d v="2021-03-03T00:00:00"/>
    <s v="012/2018-19/MMRDA/Rev-2"/>
    <s v="15-Jannuary-2021"/>
    <x v="15"/>
    <s v="Mumbai"/>
    <s v="Datamatics Global Services Limited"/>
    <s v="Cr-410b"/>
    <s v="Mumbai"/>
    <s v="EndCustomer"/>
    <s v="Retail"/>
    <s v="Rugtek"/>
    <n v="55"/>
    <n v="2466"/>
    <n v="135630"/>
  </r>
  <r>
    <s v="PB20INV4105"/>
    <d v="2021-03-03T00:00:00"/>
    <s v="012/2018-19/MMRDA/Rev-2"/>
    <s v="15-Jannuary-2021"/>
    <x v="15"/>
    <s v="Mumbai"/>
    <s v="Datamatics Global Services Limited"/>
    <s v="Cr-410b(1001)"/>
    <s v="Mumbai"/>
    <s v="EndCustomer"/>
    <s v="Retail"/>
    <s v="Rugtek"/>
    <n v="20"/>
    <n v="2466"/>
    <n v="49320"/>
  </r>
  <r>
    <s v="PB20INV4105"/>
    <d v="2021-03-03T00:00:00"/>
    <s v="012/2018-19/MMRDA/Rev-2"/>
    <s v="15-Jannuary-2021"/>
    <x v="14"/>
    <s v="Mumbai"/>
    <s v="Datamatics Global Services Limited"/>
    <s v="Pp8800u-b"/>
    <s v="Mumbai"/>
    <s v="EndCustomer"/>
    <s v="Retail"/>
    <s v="Posiflex"/>
    <n v="150"/>
    <n v="8701"/>
    <n v="1305150"/>
  </r>
  <r>
    <s v="PB20INV4106"/>
    <d v="2021-03-03T00:00:00"/>
    <s v="002027/Feb-21"/>
    <d v="2021-02-10T00:00:00"/>
    <x v="0"/>
    <s v="Gujarat"/>
    <s v="Aegis Infoware Private Limited"/>
    <s v="Freight charges"/>
    <s v="Gujarat"/>
    <s v="RBP"/>
    <s v="Wholesale"/>
    <s v="Others"/>
    <n v="1"/>
    <n v="1932"/>
    <n v="1932"/>
  </r>
  <r>
    <s v="PB20INV4106"/>
    <d v="2021-03-03T00:00:00"/>
    <s v="002027/Feb-21"/>
    <d v="2021-02-10T00:00:00"/>
    <x v="2"/>
    <s v="Gujarat"/>
    <s v="Aegis Infoware Private Limited"/>
    <s v="Rp326"/>
    <s v="Gujarat"/>
    <s v="RBP"/>
    <s v="Wholesale"/>
    <s v="Rugtek"/>
    <n v="115"/>
    <n v="4200"/>
    <n v="483000"/>
  </r>
  <r>
    <s v="PB20INV4107"/>
    <d v="2021-03-03T00:00:00"/>
    <s v="MHMU2021PO00092"/>
    <d v="2021-02-05T00:00:00"/>
    <x v="0"/>
    <s v="Mumbai"/>
    <s v="Aashitech"/>
    <s v="Freight charges"/>
    <s v="Mumbai"/>
    <s v="RBP"/>
    <s v="Wholesale"/>
    <s v="Others"/>
    <n v="1"/>
    <n v="850"/>
    <n v="850"/>
  </r>
  <r>
    <s v="PB20INV4107"/>
    <d v="2021-03-03T00:00:00"/>
    <s v="MHMU2021PO00092"/>
    <d v="2021-02-05T00:00:00"/>
    <x v="2"/>
    <s v="Mumbai"/>
    <s v="Aashitech"/>
    <s v="Rp326"/>
    <s v="Mumbai"/>
    <s v="RBP"/>
    <s v="Wholesale"/>
    <s v="Rugtek"/>
    <n v="50"/>
    <n v="4250"/>
    <n v="212500"/>
  </r>
  <r>
    <s v="PB20INV4108"/>
    <d v="2021-03-03T00:00:00"/>
    <s v="SC1902202101CHN"/>
    <d v="2021-02-19T00:00:00"/>
    <x v="0"/>
    <s v="Chennai"/>
    <s v="Supreme Computers India (P) Ltd"/>
    <s v="Freight charges"/>
    <s v="Chennai"/>
    <s v="RBP"/>
    <s v="Wholesale"/>
    <s v="Others"/>
    <n v="1"/>
    <n v="2113"/>
    <n v="2113"/>
  </r>
  <r>
    <s v="PB20INV4108"/>
    <d v="2021-03-03T00:00:00"/>
    <s v="SC1902202101CHN"/>
    <d v="2021-02-19T00:00:00"/>
    <x v="2"/>
    <s v="Chennai"/>
    <s v="Supreme Computers India (P) Ltd"/>
    <s v="Rp326"/>
    <s v="Chennai"/>
    <s v="RBP"/>
    <s v="Wholesale"/>
    <s v="Rugtek"/>
    <n v="200"/>
    <n v="4225"/>
    <n v="845000"/>
  </r>
  <r>
    <s v="PB20INV4109"/>
    <d v="2021-03-03T00:00:00"/>
    <n v="3020010902"/>
    <d v="2021-02-17T00:00:00"/>
    <x v="10"/>
    <s v="Bangalore"/>
    <s v="Life Style International Pvt Ltd"/>
    <s v="1250g-2usb-i"/>
    <s v="Bangalore"/>
    <s v="EndCustomer"/>
    <s v="Retail"/>
    <s v="Metrologic"/>
    <n v="2"/>
    <n v="3800"/>
    <n v="7600"/>
  </r>
  <r>
    <s v="PB20INV4109"/>
    <d v="2021-03-03T00:00:00"/>
    <n v="3020010902"/>
    <d v="2021-02-17T00:00:00"/>
    <x v="3"/>
    <s v="Bangalore"/>
    <s v="Life Style International Pvt Ltd"/>
    <s v="Pp8800u-b"/>
    <s v="Bangalore"/>
    <s v="EndCustomer"/>
    <s v="Retail"/>
    <s v="Posiflex"/>
    <n v="1"/>
    <n v="9900"/>
    <n v="9900"/>
  </r>
  <r>
    <s v="PB20INV4110"/>
    <d v="2021-03-03T00:00:00"/>
    <s v="SC1902202101CBE"/>
    <d v="2021-02-19T00:00:00"/>
    <x v="0"/>
    <s v="Chennai"/>
    <s v="Supreme Computers India (P) Ltd"/>
    <s v="Freight charges"/>
    <s v="Chennai"/>
    <s v="RBP"/>
    <s v="Wholesale"/>
    <s v="Others"/>
    <n v="1"/>
    <n v="2113"/>
    <n v="2113"/>
  </r>
  <r>
    <s v="PB20INV4110"/>
    <d v="2021-03-03T00:00:00"/>
    <s v="SC1902202101CBE"/>
    <d v="2021-02-19T00:00:00"/>
    <x v="2"/>
    <s v="Chennai"/>
    <s v="Supreme Computers India (P) Ltd"/>
    <s v="Rp326"/>
    <s v="Chennai"/>
    <s v="RBP"/>
    <s v="Wholesale"/>
    <s v="Rugtek"/>
    <n v="200"/>
    <n v="4225"/>
    <n v="845000"/>
  </r>
  <r>
    <s v="PB20INV4111"/>
    <d v="2021-03-03T00:00:00"/>
    <s v="SC0402202101CBE01"/>
    <d v="2021-02-04T00:00:00"/>
    <x v="0"/>
    <s v="Chennai"/>
    <s v="Supreme Computers India (P) Ltd"/>
    <s v="Freight charges"/>
    <s v="Chennai"/>
    <s v="RBP"/>
    <s v="Wholesale"/>
    <s v="Others"/>
    <n v="1"/>
    <n v="264"/>
    <n v="264"/>
  </r>
  <r>
    <s v="PB20INV4111"/>
    <d v="2021-03-03T00:00:00"/>
    <s v="SC0402202101CBE01"/>
    <d v="2021-02-04T00:00:00"/>
    <x v="2"/>
    <s v="Chennai"/>
    <s v="Supreme Computers India (P) Ltd"/>
    <s v="Rp326"/>
    <s v="Chennai"/>
    <s v="RBP"/>
    <s v="Wholesale"/>
    <s v="Rugtek"/>
    <n v="25"/>
    <n v="4225"/>
    <n v="105625"/>
  </r>
  <r>
    <s v="PB20INV4112"/>
    <d v="2021-03-03T00:00:00"/>
    <s v="ITPL2021122"/>
    <d v="2021-03-02T00:00:00"/>
    <x v="0"/>
    <s v="Hyderabad"/>
    <s v="Itecsys Technologies Pvt Ltd"/>
    <s v="Freight charges"/>
    <s v="Hyderabad"/>
    <s v="RBP"/>
    <s v="Wholesale"/>
    <s v="Others"/>
    <n v="1"/>
    <n v="178"/>
    <n v="178"/>
  </r>
  <r>
    <s v="PB20INV4112"/>
    <d v="2021-03-03T00:00:00"/>
    <s v="ITPL2021122"/>
    <d v="2021-03-02T00:00:00"/>
    <x v="2"/>
    <s v="Hyderabad"/>
    <s v="Itecsys Technologies Pvt Ltd"/>
    <s v="Cr-410b"/>
    <s v="Hyderabad"/>
    <s v="RBP"/>
    <s v="Wholesale"/>
    <s v="Rugtek"/>
    <n v="22"/>
    <n v="2850"/>
    <n v="62700"/>
  </r>
  <r>
    <s v="PB20INV4112"/>
    <d v="2021-03-03T00:00:00"/>
    <s v="ITPL2021122"/>
    <d v="2021-03-02T00:00:00"/>
    <x v="2"/>
    <s v="Hyderabad"/>
    <s v="Itecsys Technologies Pvt Ltd"/>
    <s v="Cr-410b(1001)"/>
    <s v="Hyderabad"/>
    <s v="RBP"/>
    <s v="Wholesale"/>
    <s v="Rugtek"/>
    <n v="3"/>
    <n v="2850"/>
    <n v="8550"/>
  </r>
  <r>
    <s v="PB20INV4113"/>
    <d v="2021-03-03T00:00:00"/>
    <n v="3020010900"/>
    <d v="2021-02-17T00:00:00"/>
    <x v="10"/>
    <s v="Bangalore"/>
    <s v="Life Style International Pvt Ltd"/>
    <s v="1250g-2usb-i"/>
    <s v="Bangalore"/>
    <s v="EndCustomer"/>
    <s v="Retail"/>
    <s v="Metrologic"/>
    <n v="5"/>
    <n v="0"/>
    <n v="0"/>
  </r>
  <r>
    <s v="PB20INV4113"/>
    <d v="2021-03-03T00:00:00"/>
    <n v="3020010900"/>
    <d v="2021-02-17T00:00:00"/>
    <x v="11"/>
    <s v="Bangalore"/>
    <s v="Life Style International Pvt Ltd"/>
    <s v="Cr-410b"/>
    <s v="Bangalore"/>
    <s v="EndCustomer"/>
    <s v="Retail"/>
    <s v="Rugtek"/>
    <n v="4"/>
    <n v="0"/>
    <n v="0"/>
  </r>
  <r>
    <s v="PB20INV4113"/>
    <d v="2021-03-03T00:00:00"/>
    <n v="3020010900"/>
    <d v="2021-02-17T00:00:00"/>
    <x v="11"/>
    <s v="Bangalore"/>
    <s v="Life Style International Pvt Ltd"/>
    <s v="Cr-410b(1001)"/>
    <s v="Bangalore"/>
    <s v="EndCustomer"/>
    <s v="Retail"/>
    <s v="Rugtek"/>
    <n v="1"/>
    <n v="0"/>
    <n v="0"/>
  </r>
  <r>
    <s v="PB20INV4113"/>
    <d v="2021-03-03T00:00:00"/>
    <n v="3020010900"/>
    <d v="2021-02-17T00:00:00"/>
    <x v="3"/>
    <s v="Bangalore"/>
    <s v="Life Style International Pvt Ltd"/>
    <s v="Keyboard_tvs gold"/>
    <s v="Bangalore"/>
    <s v="EndCustomer"/>
    <s v="Retail"/>
    <s v="Posiflex"/>
    <n v="5"/>
    <n v="0"/>
    <n v="0"/>
  </r>
  <r>
    <s v="PB20INV4113"/>
    <d v="2021-03-03T00:00:00"/>
    <n v="3020010900"/>
    <d v="2021-02-17T00:00:00"/>
    <x v="3"/>
    <s v="Bangalore"/>
    <s v="Life Style International Pvt Ltd"/>
    <s v="Long pole_pd-350 series"/>
    <s v="Bangalore"/>
    <s v="EndCustomer"/>
    <s v="Retail"/>
    <s v="Posiflex Spares"/>
    <n v="5"/>
    <n v="0"/>
    <n v="0"/>
  </r>
  <r>
    <s v="PB20INV4113"/>
    <d v="2021-03-03T00:00:00"/>
    <n v="3020010900"/>
    <d v="2021-02-17T00:00:00"/>
    <x v="3"/>
    <s v="Bangalore"/>
    <s v="Life Style International Pvt Ltd"/>
    <s v="Mouse_logitech"/>
    <s v="Bangalore"/>
    <s v="EndCustomer"/>
    <s v="Retail"/>
    <s v="Posiflex"/>
    <n v="5"/>
    <n v="0"/>
    <n v="0"/>
  </r>
  <r>
    <s v="PB20INV4113"/>
    <d v="2021-03-03T00:00:00"/>
    <n v="3020010900"/>
    <d v="2021-02-17T00:00:00"/>
    <x v="3"/>
    <s v="Bangalore"/>
    <s v="Life Style International Pvt Ltd"/>
    <s v="Pd-350ue-b"/>
    <s v="Bangalore"/>
    <s v="EndCustomer"/>
    <s v="Retail"/>
    <s v="Posiflex"/>
    <n v="5"/>
    <n v="0"/>
    <n v="0"/>
  </r>
  <r>
    <s v="PB20INV4113"/>
    <d v="2021-03-03T00:00:00"/>
    <n v="3020010900"/>
    <d v="2021-02-17T00:00:00"/>
    <x v="3"/>
    <s v="Bangalore"/>
    <s v="Life Style International Pvt Ltd"/>
    <s v="Pp8800u-b"/>
    <s v="Bangalore"/>
    <s v="EndCustomer"/>
    <s v="Retail"/>
    <s v="Posiflex"/>
    <n v="5"/>
    <n v="0"/>
    <n v="0"/>
  </r>
  <r>
    <s v="PB20INV4113"/>
    <d v="2021-03-03T00:00:00"/>
    <n v="3020010900"/>
    <d v="2021-02-17T00:00:00"/>
    <x v="3"/>
    <s v="Bangalore"/>
    <s v="Life Style International Pvt Ltd"/>
    <s v="Win 10 iot (el)"/>
    <s v="Bangalore"/>
    <s v="EndCustomer"/>
    <s v="Retail"/>
    <s v="Posiflex"/>
    <n v="5"/>
    <n v="0"/>
    <n v="0"/>
  </r>
  <r>
    <s v="PB20INV4113"/>
    <d v="2021-03-03T00:00:00"/>
    <n v="3020010900"/>
    <d v="2021-02-17T00:00:00"/>
    <x v="3"/>
    <s v="Bangalore"/>
    <s v="Life Style International Pvt Ltd"/>
    <s v="Zeb-vs16hd led"/>
    <s v="Bangalore"/>
    <s v="EndCustomer"/>
    <s v="Retail"/>
    <s v="Posiflex"/>
    <n v="5"/>
    <n v="0"/>
    <n v="0"/>
  </r>
  <r>
    <s v="PB20INV4113"/>
    <d v="2021-03-03T00:00:00"/>
    <n v="3020010900"/>
    <d v="2021-02-17T00:00:00"/>
    <x v="3"/>
    <s v="Bangalore"/>
    <s v="Life Style International Pvt Ltd"/>
    <s v="Tx-5600"/>
    <s v="Bangalore"/>
    <s v="EndCustomer"/>
    <s v="Retail"/>
    <s v="Posiflex"/>
    <n v="5"/>
    <n v="52000"/>
    <n v="260000"/>
  </r>
  <r>
    <s v="PB20INV4114"/>
    <d v="2021-03-03T00:00:00"/>
    <s v="Email"/>
    <d v="2021-03-02T00:00:00"/>
    <x v="10"/>
    <s v="Bangalore"/>
    <s v="Rk Fashion"/>
    <s v="1250g-2usb-i"/>
    <s v="Bangalore"/>
    <s v="EndCustomer"/>
    <s v="Retail"/>
    <s v="Metrologic"/>
    <n v="3"/>
    <n v="0"/>
    <n v="0"/>
  </r>
  <r>
    <s v="PB20INV4114"/>
    <d v="2021-03-03T00:00:00"/>
    <s v="Email"/>
    <d v="2021-03-02T00:00:00"/>
    <x v="11"/>
    <s v="Bangalore"/>
    <s v="Rk Fashion"/>
    <s v="Cr-410b"/>
    <s v="Bangalore"/>
    <s v="EndCustomer"/>
    <s v="Retail"/>
    <s v="Rugtek"/>
    <n v="2"/>
    <n v="0"/>
    <n v="0"/>
  </r>
  <r>
    <s v="PB20INV4114"/>
    <d v="2021-03-03T00:00:00"/>
    <s v="Email"/>
    <d v="2021-03-02T00:00:00"/>
    <x v="11"/>
    <s v="Bangalore"/>
    <s v="Rk Fashion"/>
    <s v="Cr-410b(1001)"/>
    <s v="Bangalore"/>
    <s v="EndCustomer"/>
    <s v="Retail"/>
    <s v="Rugtek"/>
    <n v="1"/>
    <n v="0"/>
    <n v="0"/>
  </r>
  <r>
    <s v="PB20INV4114"/>
    <d v="2021-03-03T00:00:00"/>
    <s v="Email"/>
    <d v="2021-03-02T00:00:00"/>
    <x v="3"/>
    <s v="Bangalore"/>
    <s v="Rk Fashion"/>
    <s v="Keyboard_tvs gold"/>
    <s v="Bangalore"/>
    <s v="EndCustomer"/>
    <s v="Retail"/>
    <s v="Posiflex"/>
    <n v="3"/>
    <n v="0"/>
    <n v="0"/>
  </r>
  <r>
    <s v="PB20INV4114"/>
    <d v="2021-03-03T00:00:00"/>
    <s v="Email"/>
    <d v="2021-03-02T00:00:00"/>
    <x v="3"/>
    <s v="Bangalore"/>
    <s v="Rk Fashion"/>
    <s v="Long pole_pd-350 series"/>
    <s v="Bangalore"/>
    <s v="EndCustomer"/>
    <s v="Retail"/>
    <s v="Posiflex Spares"/>
    <n v="3"/>
    <n v="0"/>
    <n v="0"/>
  </r>
  <r>
    <s v="PB20INV4114"/>
    <d v="2021-03-03T00:00:00"/>
    <s v="Email"/>
    <d v="2021-03-02T00:00:00"/>
    <x v="3"/>
    <s v="Bangalore"/>
    <s v="Rk Fashion"/>
    <s v="Mouse_logitech"/>
    <s v="Bangalore"/>
    <s v="EndCustomer"/>
    <s v="Retail"/>
    <s v="Posiflex"/>
    <n v="3"/>
    <n v="0"/>
    <n v="0"/>
  </r>
  <r>
    <s v="PB20INV4114"/>
    <d v="2021-03-03T00:00:00"/>
    <s v="Email"/>
    <d v="2021-03-02T00:00:00"/>
    <x v="3"/>
    <s v="Bangalore"/>
    <s v="Rk Fashion"/>
    <s v="Pd-350ue-b"/>
    <s v="Bangalore"/>
    <s v="EndCustomer"/>
    <s v="Retail"/>
    <s v="Posiflex"/>
    <n v="3"/>
    <n v="0"/>
    <n v="0"/>
  </r>
  <r>
    <s v="PB20INV4114"/>
    <d v="2021-03-03T00:00:00"/>
    <s v="Email"/>
    <d v="2021-03-02T00:00:00"/>
    <x v="3"/>
    <s v="Bangalore"/>
    <s v="Rk Fashion"/>
    <s v="Pp8800u-b"/>
    <s v="Bangalore"/>
    <s v="EndCustomer"/>
    <s v="Retail"/>
    <s v="Posiflex"/>
    <n v="3"/>
    <n v="0"/>
    <n v="0"/>
  </r>
  <r>
    <s v="PB20INV4114"/>
    <d v="2021-03-03T00:00:00"/>
    <s v="Email"/>
    <d v="2021-03-02T00:00:00"/>
    <x v="3"/>
    <s v="Bangalore"/>
    <s v="Rk Fashion"/>
    <s v="Win 10 iot (el)"/>
    <s v="Bangalore"/>
    <s v="EndCustomer"/>
    <s v="Retail"/>
    <s v="Posiflex"/>
    <n v="3"/>
    <n v="0"/>
    <n v="0"/>
  </r>
  <r>
    <s v="PB20INV4114"/>
    <d v="2021-03-03T00:00:00"/>
    <s v="Email"/>
    <d v="2021-03-02T00:00:00"/>
    <x v="3"/>
    <s v="Bangalore"/>
    <s v="Rk Fashion"/>
    <s v="Zeb-vs16hd led"/>
    <s v="Bangalore"/>
    <s v="EndCustomer"/>
    <s v="Retail"/>
    <s v="Posiflex"/>
    <n v="3"/>
    <n v="0"/>
    <n v="0"/>
  </r>
  <r>
    <s v="PB20INV4114"/>
    <d v="2021-03-03T00:00:00"/>
    <s v="Email"/>
    <d v="2021-03-02T00:00:00"/>
    <x v="10"/>
    <s v="Bangalore"/>
    <s v="Rk Fashion"/>
    <s v="1250g-2usb-i"/>
    <s v="Bangalore"/>
    <s v="EndCustomer"/>
    <s v="Retail"/>
    <s v="Metrologic"/>
    <n v="2"/>
    <n v="3800"/>
    <n v="7600"/>
  </r>
  <r>
    <s v="PB20INV4114"/>
    <d v="2021-03-03T00:00:00"/>
    <s v="Email"/>
    <d v="2021-03-02T00:00:00"/>
    <x v="3"/>
    <s v="Bangalore"/>
    <s v="Rk Fashion"/>
    <s v="Pp8800u-b"/>
    <s v="Bangalore"/>
    <s v="EndCustomer"/>
    <s v="Retail"/>
    <s v="Posiflex"/>
    <n v="1"/>
    <n v="9900"/>
    <n v="9900"/>
  </r>
  <r>
    <s v="PB20INV4114"/>
    <d v="2021-03-03T00:00:00"/>
    <s v="Email"/>
    <d v="2021-03-02T00:00:00"/>
    <x v="3"/>
    <s v="Bangalore"/>
    <s v="Rk Fashion"/>
    <s v="Tx-5600"/>
    <s v="Bangalore"/>
    <s v="EndCustomer"/>
    <s v="Retail"/>
    <s v="Posiflex"/>
    <n v="3"/>
    <n v="52000"/>
    <n v="156000"/>
  </r>
  <r>
    <s v="PB20INV4115"/>
    <d v="2021-03-03T00:00:00"/>
    <s v="SC25022021CHN"/>
    <d v="2021-02-25T00:00:00"/>
    <x v="2"/>
    <s v="Chennai"/>
    <s v="Supreme Computers India (P) Ltd"/>
    <s v="Bp-02"/>
    <s v="Chennai"/>
    <s v="RBP"/>
    <s v="Wholesale"/>
    <s v="Rugtek"/>
    <n v="500"/>
    <n v="2550"/>
    <n v="1275000"/>
  </r>
  <r>
    <s v="PB20INV4115"/>
    <d v="2021-03-03T00:00:00"/>
    <s v="SC25022021CHN"/>
    <d v="2021-02-25T00:00:00"/>
    <x v="0"/>
    <s v="Chennai"/>
    <s v="Supreme Computers India (P) Ltd"/>
    <s v="Freight charges"/>
    <s v="Chennai"/>
    <s v="RBP"/>
    <s v="Wholesale"/>
    <s v="Others"/>
    <n v="1"/>
    <n v="3187.5"/>
    <n v="3187.5"/>
  </r>
  <r>
    <s v="PB20INV4116"/>
    <d v="2021-03-03T00:00:00"/>
    <s v="SC03032021KOC"/>
    <d v="2021-03-03T00:00:00"/>
    <x v="0"/>
    <s v="Chennai"/>
    <s v="Supreme Computers India (P) Ltd"/>
    <s v="Freight charges"/>
    <s v="Chennai"/>
    <s v="RBP"/>
    <s v="Wholesale"/>
    <s v="Others"/>
    <n v="1"/>
    <n v="845"/>
    <n v="845"/>
  </r>
  <r>
    <s v="PB20INV4116"/>
    <d v="2021-03-03T00:00:00"/>
    <s v="SC03032021KOC"/>
    <d v="2021-03-03T00:00:00"/>
    <x v="2"/>
    <s v="Chennai"/>
    <s v="Supreme Computers India (P) Ltd"/>
    <s v="Rp326"/>
    <s v="Chennai"/>
    <s v="RBP"/>
    <s v="Wholesale"/>
    <s v="Rugtek"/>
    <n v="80"/>
    <n v="4225"/>
    <n v="338000"/>
  </r>
  <r>
    <s v="PB20INV4117"/>
    <d v="2021-03-03T00:00:00"/>
    <s v="Email"/>
    <d v="2021-03-03T00:00:00"/>
    <x v="3"/>
    <s v="Bangalore"/>
    <s v="Uspa Kids"/>
    <s v="Pp8800u-b"/>
    <s v="Bangalore"/>
    <s v="EndCustomer"/>
    <s v="Retail"/>
    <s v="Posiflex"/>
    <n v="1"/>
    <n v="10100"/>
    <n v="10100"/>
  </r>
  <r>
    <s v="PB20INV4118"/>
    <d v="2021-03-03T00:00:00"/>
    <s v="mail confirmation"/>
    <d v="2021-03-02T00:00:00"/>
    <x v="0"/>
    <s v="Pune"/>
    <s v="Equinox India Enterprises"/>
    <s v="Freight charges"/>
    <s v="Pune"/>
    <s v="PVAR+"/>
    <s v="Wholesale"/>
    <s v="Others"/>
    <n v="1"/>
    <n v="100"/>
    <n v="100"/>
  </r>
  <r>
    <s v="PB20INV4118"/>
    <d v="2021-03-03T00:00:00"/>
    <s v="mail confirmation"/>
    <d v="2021-03-02T00:00:00"/>
    <x v="1"/>
    <s v="Pune"/>
    <s v="Equinox India Enterprises"/>
    <s v="Button panel sticker_ps-3315"/>
    <s v="Pune"/>
    <s v="PVAR+"/>
    <s v="Wholesale"/>
    <s v="Posiflex Spares"/>
    <n v="2"/>
    <n v="140"/>
    <n v="280"/>
  </r>
  <r>
    <s v="PB20INV4119"/>
    <d v="2021-03-03T00:00:00"/>
    <s v="PO/000381/0221"/>
    <d v="2021-02-17T00:00:00"/>
    <x v="1"/>
    <s v="Mumbai"/>
    <s v="Hardcastle Restaurants Pvt. Ltd"/>
    <s v="Bb-3000 bumpbar"/>
    <s v="Mumbai"/>
    <s v="EndCustomer"/>
    <s v="Retail"/>
    <s v="Posiflex"/>
    <n v="1"/>
    <n v="7500"/>
    <n v="7500"/>
  </r>
  <r>
    <s v="PB20INV4120"/>
    <d v="2021-03-03T00:00:00"/>
    <s v="HTCPL/223/2020-21"/>
    <d v="2021-03-03T00:00:00"/>
    <x v="0"/>
    <s v="Bangalore"/>
    <s v="Hollasons Trading Company Private Limited"/>
    <s v="Win 10 iot (el)"/>
    <s v="Bangalore"/>
    <s v="RBP"/>
    <s v="Wholesale"/>
    <s v="Posiflex"/>
    <n v="4"/>
    <n v="3500"/>
    <n v="14000"/>
  </r>
  <r>
    <s v="PB20INV4121"/>
    <d v="2021-03-03T00:00:00"/>
    <s v="HTCPL/228/2020-21"/>
    <d v="2021-03-03T00:00:00"/>
    <x v="2"/>
    <s v="Bangalore"/>
    <s v="Hollasons Trading Company Private Limited"/>
    <s v="Cd-3200bt"/>
    <s v="Bangalore"/>
    <s v="RBP"/>
    <s v="Wholesale"/>
    <s v="Rugtek"/>
    <n v="10"/>
    <n v="4200"/>
    <n v="42000"/>
  </r>
  <r>
    <s v="PB20INV4122"/>
    <d v="2021-03-03T00:00:00"/>
    <n v="202120"/>
    <d v="2021-03-03T00:00:00"/>
    <x v="0"/>
    <s v="Pune"/>
    <s v="Equinox India Enterprises"/>
    <s v="Freight charges"/>
    <s v="Pune"/>
    <s v="PVAR+"/>
    <s v="Wholesale"/>
    <s v="Others"/>
    <n v="1"/>
    <n v="980"/>
    <n v="980"/>
  </r>
  <r>
    <s v="PB20INV4122"/>
    <d v="2021-03-03T00:00:00"/>
    <n v="202120"/>
    <d v="2021-03-03T00:00:00"/>
    <x v="2"/>
    <s v="Pune"/>
    <s v="Equinox India Enterprises"/>
    <s v="Rp326"/>
    <s v="Pune"/>
    <s v="PVAR+"/>
    <s v="Wholesale"/>
    <s v="Rugtek"/>
    <n v="50"/>
    <n v="4900"/>
    <n v="245000"/>
  </r>
  <r>
    <s v="PB20INV4123"/>
    <d v="2021-03-03T00:00:00"/>
    <n v="9680"/>
    <d v="2021-03-03T00:00:00"/>
    <x v="0"/>
    <s v="Pune"/>
    <s v="Hytek Marketing"/>
    <s v="Freight charges"/>
    <s v="Pune"/>
    <s v="NVAR"/>
    <s v="Wholesale"/>
    <s v="Others"/>
    <n v="1"/>
    <n v="250"/>
    <n v="250"/>
  </r>
  <r>
    <s v="PB20INV4123"/>
    <d v="2021-03-03T00:00:00"/>
    <n v="9680"/>
    <d v="2021-03-03T00:00:00"/>
    <x v="16"/>
    <s v="Pune"/>
    <s v="Hytek Marketing"/>
    <s v="Mk5145-31a38-i"/>
    <s v="Pune"/>
    <s v="NVAR"/>
    <s v="Wholesale"/>
    <s v="Metrologic"/>
    <n v="36"/>
    <n v="1900"/>
    <n v="68400"/>
  </r>
  <r>
    <s v="PB20INV4124"/>
    <d v="2021-03-03T00:00:00"/>
    <n v="9680"/>
    <d v="2021-03-03T00:00:00"/>
    <x v="0"/>
    <s v="Pune"/>
    <s v="Hytek Marketing"/>
    <s v="Freight charges"/>
    <s v="Pune"/>
    <s v="NVAR"/>
    <s v="Wholesale"/>
    <s v="Others"/>
    <n v="1"/>
    <n v="200"/>
    <n v="200"/>
  </r>
  <r>
    <s v="PB20INV4124"/>
    <d v="2021-03-03T00:00:00"/>
    <n v="9680"/>
    <d v="2021-03-03T00:00:00"/>
    <x v="16"/>
    <s v="Pune"/>
    <s v="Hytek Marketing"/>
    <s v="Hf680-r1-2usb-i"/>
    <s v="Pune"/>
    <s v="NVAR"/>
    <s v="Wholesale"/>
    <s v="Honeywell"/>
    <n v="10"/>
    <n v="6500"/>
    <n v="65000"/>
  </r>
  <r>
    <s v="PB20INV4125"/>
    <d v="2021-03-03T00:00:00"/>
    <s v="PO/000200/0221"/>
    <d v="2021-02-09T00:00:00"/>
    <x v="1"/>
    <s v="Mumbai"/>
    <s v="Hardcastle Restaurants Pvt. Ltd"/>
    <s v="Control board_bb-3000"/>
    <s v="Mumbai"/>
    <s v="EndCustomer"/>
    <s v="Retail"/>
    <s v="Posiflex Spares"/>
    <n v="1"/>
    <n v="2250"/>
    <n v="2250"/>
  </r>
  <r>
    <s v="PB20INV4126"/>
    <d v="2021-03-03T00:00:00"/>
    <n v="4800153181"/>
    <d v="2019-10-09T00:00:00"/>
    <x v="17"/>
    <s v="Chennai"/>
    <s v="Waisl Limited"/>
    <s v="Amc_charges"/>
    <s v="Chennai"/>
    <s v="EndCustomer"/>
    <s v="Retail"/>
    <s v="Others"/>
    <n v="35"/>
    <n v="2760.5"/>
    <n v="96617.5"/>
  </r>
  <r>
    <s v="PB20INV4127"/>
    <d v="2021-03-03T00:00:00"/>
    <n v="202120"/>
    <d v="2021-03-03T00:00:00"/>
    <x v="0"/>
    <s v="Pune"/>
    <s v="Equinox India Enterprises"/>
    <s v="Ddr3_ram_sodimm"/>
    <s v="Pune"/>
    <s v="PVAR+"/>
    <s v="Wholesale"/>
    <s v="Posiflex Spares"/>
    <n v="5"/>
    <n v="0"/>
    <n v="0"/>
  </r>
  <r>
    <s v="PB20INV4127"/>
    <d v="2021-03-03T00:00:00"/>
    <n v="202120"/>
    <d v="2021-03-03T00:00:00"/>
    <x v="0"/>
    <s v="Pune"/>
    <s v="Equinox India Enterprises"/>
    <s v="Freight charges"/>
    <s v="Pune"/>
    <s v="PVAR+"/>
    <s v="Wholesale"/>
    <s v="Others"/>
    <n v="1"/>
    <n v="1100"/>
    <n v="1100"/>
  </r>
  <r>
    <s v="PB20INV4127"/>
    <d v="2021-03-03T00:00:00"/>
    <n v="202120"/>
    <d v="2021-03-03T00:00:00"/>
    <x v="0"/>
    <s v="Pune"/>
    <s v="Equinox India Enterprises"/>
    <s v="Win 10 iot (vl)"/>
    <s v="Pune"/>
    <s v="PVAR+"/>
    <s v="Wholesale"/>
    <s v="Posiflex"/>
    <n v="5"/>
    <n v="5250"/>
    <n v="26250"/>
  </r>
  <r>
    <s v="PB20INV4127"/>
    <d v="2021-03-03T00:00:00"/>
    <n v="202120"/>
    <d v="2021-03-03T00:00:00"/>
    <x v="0"/>
    <s v="Pune"/>
    <s v="Equinox India Enterprises"/>
    <s v="Xt-4015"/>
    <s v="Pune"/>
    <s v="PVAR+"/>
    <s v="Wholesale"/>
    <s v="Posiflex"/>
    <n v="5"/>
    <n v="53750"/>
    <n v="268750"/>
  </r>
  <r>
    <s v="PB20INV4128"/>
    <d v="2021-03-03T00:00:00"/>
    <s v="QSPL/PO/2021/0616-1"/>
    <d v="2021-03-03T00:00:00"/>
    <x v="4"/>
    <s v="Bangalore"/>
    <s v="Quinta Systems Pvt. Ltd"/>
    <s v="Nls-fr4080-20"/>
    <s v="Bangalore"/>
    <s v="Vendor"/>
    <s v="Wholesale"/>
    <s v="Newland"/>
    <n v="23"/>
    <n v="5386.5"/>
    <n v="123889.5"/>
  </r>
  <r>
    <s v="PB20INV4129"/>
    <d v="2021-03-04T00:00:00"/>
    <s v="PSA-385"/>
    <d v="2021-03-02T00:00:00"/>
    <x v="5"/>
    <s v="Bangalore"/>
    <s v="Pentagon Systems And Automation"/>
    <s v="1980ifr-3-i"/>
    <s v="Bangalore"/>
    <s v="NVAR"/>
    <s v="Wholesale"/>
    <s v="Metrologic"/>
    <n v="1"/>
    <n v="34200"/>
    <n v="34200"/>
  </r>
  <r>
    <s v="PB20INV4130"/>
    <d v="2021-03-04T00:00:00"/>
    <s v="ITPL2021118"/>
    <d v="2021-02-22T00:00:00"/>
    <x v="0"/>
    <s v="Hyderabad"/>
    <s v="Itecsys Technologies Pvt Ltd"/>
    <s v="Freight charges"/>
    <s v="Hyderabad"/>
    <s v="RBP"/>
    <s v="Wholesale"/>
    <s v="Others"/>
    <n v="1"/>
    <n v="106"/>
    <n v="106"/>
  </r>
  <r>
    <s v="PB20INV4130"/>
    <d v="2021-03-04T00:00:00"/>
    <s v="ITPL2021118"/>
    <d v="2021-02-22T00:00:00"/>
    <x v="0"/>
    <s v="Hyderabad"/>
    <s v="Itecsys Technologies Pvt Ltd"/>
    <s v="Pp8802u+s"/>
    <s v="Hyderabad"/>
    <s v="RBP"/>
    <s v="Wholesale"/>
    <s v="Posiflex"/>
    <n v="5"/>
    <n v="8500"/>
    <n v="42500"/>
  </r>
  <r>
    <s v="PB20INV4131"/>
    <d v="2021-03-04T00:00:00"/>
    <s v="S&amp;P/PTI/003"/>
    <s v="04th Mar 2021"/>
    <x v="5"/>
    <s v="Bangalore"/>
    <s v="Source &amp; Process Solutions"/>
    <s v="1470g2d-2usb-i"/>
    <s v="Bangalore"/>
    <s v="PVAR+"/>
    <s v="Wholesale"/>
    <s v="Honeywell"/>
    <n v="1"/>
    <n v="4500"/>
    <n v="4500"/>
  </r>
  <r>
    <s v="PB20INV4132"/>
    <d v="2021-03-04T00:00:00"/>
    <s v="REF: L1202 E dtd 25th Sep 2020"/>
    <d v="2021-02-26T00:00:00"/>
    <x v="12"/>
    <s v="Mumbai"/>
    <s v="Pricewaterhousecoopers Private Limited"/>
    <s v="Cr-410b"/>
    <s v="Mumbai"/>
    <s v="EndCustomer"/>
    <s v="Retail"/>
    <s v="Rugtek"/>
    <n v="17"/>
    <n v="4800"/>
    <n v="81600"/>
  </r>
  <r>
    <s v="PB20INV4132"/>
    <d v="2021-03-04T00:00:00"/>
    <s v="REF: L1202 E dtd 25th Sep 2020"/>
    <d v="2021-02-26T00:00:00"/>
    <x v="12"/>
    <s v="Mumbai"/>
    <s v="Pricewaterhousecoopers Private Limited"/>
    <s v="Cr-410b(1001)"/>
    <s v="Mumbai"/>
    <s v="EndCustomer"/>
    <s v="Retail"/>
    <s v="Rugtek"/>
    <n v="3"/>
    <n v="4800"/>
    <n v="14400"/>
  </r>
  <r>
    <s v="PB20INV4133"/>
    <d v="2021-03-04T00:00:00"/>
    <s v="REF: L1202 E dtd 25th Sep 2020"/>
    <d v="2021-02-26T00:00:00"/>
    <x v="12"/>
    <s v="Mumbai"/>
    <s v="Pricewaterhousecoopers Private Limited"/>
    <s v="Cr-410b"/>
    <s v="Mumbai"/>
    <s v="EndCustomer"/>
    <s v="Retail"/>
    <s v="Rugtek"/>
    <n v="3"/>
    <n v="4800"/>
    <n v="14400"/>
  </r>
  <r>
    <s v="PB20INV4133"/>
    <d v="2021-03-04T00:00:00"/>
    <s v="REF: L1202 E dtd 25th Sep 2020"/>
    <d v="2021-02-26T00:00:00"/>
    <x v="12"/>
    <s v="Mumbai"/>
    <s v="Pricewaterhousecoopers Private Limited"/>
    <s v="Cr-410b(1001)"/>
    <s v="Mumbai"/>
    <s v="EndCustomer"/>
    <s v="Retail"/>
    <s v="Rugtek"/>
    <n v="2"/>
    <n v="4800"/>
    <n v="9600"/>
  </r>
  <r>
    <s v="PB20INV4134"/>
    <d v="2021-03-04T00:00:00"/>
    <n v="6200004407"/>
    <d v="2021-02-09T00:00:00"/>
    <x v="18"/>
    <s v="Mumbai"/>
    <s v="Trent Limited"/>
    <s v="Serial i/f board pp9000"/>
    <s v="Mumbai"/>
    <s v="EndCustomer"/>
    <s v="Retail"/>
    <s v="Posiflex Spares"/>
    <n v="8"/>
    <n v="0"/>
    <n v="0"/>
  </r>
  <r>
    <s v="PB20INV4134"/>
    <d v="2021-03-04T00:00:00"/>
    <n v="6200004407"/>
    <d v="2021-02-09T00:00:00"/>
    <x v="18"/>
    <s v="Mumbai"/>
    <s v="Trent Limited"/>
    <s v="Mouse_logitech"/>
    <s v="Mumbai"/>
    <s v="EndCustomer"/>
    <s v="Retail"/>
    <s v="Posiflex"/>
    <n v="8"/>
    <n v="247"/>
    <n v="1976"/>
  </r>
  <r>
    <s v="PB20INV4134"/>
    <d v="2021-03-04T00:00:00"/>
    <n v="6200004407"/>
    <d v="2021-02-09T00:00:00"/>
    <x v="18"/>
    <s v="Mumbai"/>
    <s v="Trent Limited"/>
    <s v="Std_keyboard"/>
    <s v="Mumbai"/>
    <s v="EndCustomer"/>
    <s v="Retail"/>
    <s v="Posiflex"/>
    <n v="8"/>
    <n v="436"/>
    <n v="3488"/>
  </r>
  <r>
    <s v="PB20INV4134"/>
    <d v="2021-03-04T00:00:00"/>
    <n v="6200004407"/>
    <d v="2021-02-09T00:00:00"/>
    <x v="18"/>
    <s v="Mumbai"/>
    <s v="Trent Limited"/>
    <s v="Sa-105z-b"/>
    <s v="Mumbai"/>
    <s v="EndCustomer"/>
    <s v="Retail"/>
    <s v="Posiflex"/>
    <n v="8"/>
    <n v="1744"/>
    <n v="13952"/>
  </r>
  <r>
    <s v="PB20INV4134"/>
    <d v="2021-03-04T00:00:00"/>
    <n v="6200004407"/>
    <d v="2021-02-09T00:00:00"/>
    <x v="12"/>
    <s v="Mumbai"/>
    <s v="Trent Limited"/>
    <s v="Cr-410b"/>
    <s v="Mumbai"/>
    <s v="EndCustomer"/>
    <s v="Retail"/>
    <s v="Rugtek"/>
    <n v="6"/>
    <n v="3499"/>
    <n v="20994"/>
  </r>
  <r>
    <s v="PB20INV4134"/>
    <d v="2021-03-04T00:00:00"/>
    <n v="6200004407"/>
    <d v="2021-02-09T00:00:00"/>
    <x v="12"/>
    <s v="Mumbai"/>
    <s v="Trent Limited"/>
    <s v="Cr-410b(1001)"/>
    <s v="Mumbai"/>
    <s v="EndCustomer"/>
    <s v="Retail"/>
    <s v="Rugtek"/>
    <n v="2"/>
    <n v="3499"/>
    <n v="6998"/>
  </r>
  <r>
    <s v="PB20INV4134"/>
    <d v="2021-03-04T00:00:00"/>
    <n v="6200004407"/>
    <d v="2021-02-09T00:00:00"/>
    <x v="18"/>
    <s v="Mumbai"/>
    <s v="Trent Limited"/>
    <s v="Pd-360ue-b"/>
    <s v="Mumbai"/>
    <s v="EndCustomer"/>
    <s v="Retail"/>
    <s v="Posiflex"/>
    <n v="8"/>
    <n v="3561"/>
    <n v="28488"/>
  </r>
  <r>
    <s v="PB20INV4134"/>
    <d v="2021-03-04T00:00:00"/>
    <n v="6200004407"/>
    <d v="2021-02-09T00:00:00"/>
    <x v="12"/>
    <s v="Mumbai"/>
    <s v="Trent Limited"/>
    <s v="Rs-3200u"/>
    <s v="Mumbai"/>
    <s v="EndCustomer"/>
    <s v="Retail"/>
    <s v="Rugtek"/>
    <n v="9"/>
    <n v="4085"/>
    <n v="36765"/>
  </r>
  <r>
    <s v="PB20INV4134"/>
    <d v="2021-03-04T00:00:00"/>
    <n v="6200004407"/>
    <d v="2021-02-09T00:00:00"/>
    <x v="18"/>
    <s v="Mumbai"/>
    <s v="Trent Limited"/>
    <s v="Pp8800u-b"/>
    <s v="Mumbai"/>
    <s v="EndCustomer"/>
    <s v="Retail"/>
    <s v="Posiflex"/>
    <n v="8"/>
    <n v="9800"/>
    <n v="78400"/>
  </r>
  <r>
    <s v="PB20INV4134"/>
    <d v="2021-03-04T00:00:00"/>
    <n v="6200004407"/>
    <d v="2021-02-09T00:00:00"/>
    <x v="18"/>
    <s v="Mumbai"/>
    <s v="Trent Limited"/>
    <s v="Ps-3316+"/>
    <s v="Mumbai"/>
    <s v="EndCustomer"/>
    <s v="Retail"/>
    <s v="Posiflex"/>
    <n v="8"/>
    <n v="40605"/>
    <n v="324840"/>
  </r>
  <r>
    <s v="PB20INV4135"/>
    <d v="2021-03-04T00:00:00"/>
    <n v="6200004439"/>
    <d v="2021-02-12T00:00:00"/>
    <x v="18"/>
    <s v="Mumbai"/>
    <s v="Trent Limited"/>
    <s v="Serial i/f board pp9000"/>
    <s v="Mumbai"/>
    <s v="EndCustomer"/>
    <s v="Retail"/>
    <s v="Posiflex Spares"/>
    <n v="4"/>
    <n v="0"/>
    <n v="0"/>
  </r>
  <r>
    <s v="PB20INV4135"/>
    <d v="2021-03-04T00:00:00"/>
    <n v="6200004439"/>
    <d v="2021-02-12T00:00:00"/>
    <x v="18"/>
    <s v="Mumbai"/>
    <s v="Trent Limited"/>
    <s v="Mouse_logitech"/>
    <s v="Mumbai"/>
    <s v="EndCustomer"/>
    <s v="Retail"/>
    <s v="Posiflex"/>
    <n v="4"/>
    <n v="247"/>
    <n v="988"/>
  </r>
  <r>
    <s v="PB20INV4135"/>
    <d v="2021-03-04T00:00:00"/>
    <n v="6200004439"/>
    <d v="2021-02-12T00:00:00"/>
    <x v="18"/>
    <s v="Mumbai"/>
    <s v="Trent Limited"/>
    <s v="Std_keyboard"/>
    <s v="Mumbai"/>
    <s v="EndCustomer"/>
    <s v="Retail"/>
    <s v="Posiflex"/>
    <n v="4"/>
    <n v="436"/>
    <n v="1744"/>
  </r>
  <r>
    <s v="PB20INV4135"/>
    <d v="2021-03-04T00:00:00"/>
    <n v="6200004439"/>
    <d v="2021-02-12T00:00:00"/>
    <x v="18"/>
    <s v="Mumbai"/>
    <s v="Trent Limited"/>
    <s v="Sa-105z-b"/>
    <s v="Mumbai"/>
    <s v="EndCustomer"/>
    <s v="Retail"/>
    <s v="Posiflex"/>
    <n v="4"/>
    <n v="1744"/>
    <n v="6976"/>
  </r>
  <r>
    <s v="PB20INV4135"/>
    <d v="2021-03-04T00:00:00"/>
    <n v="6200004439"/>
    <d v="2021-02-12T00:00:00"/>
    <x v="12"/>
    <s v="Mumbai"/>
    <s v="Trent Limited"/>
    <s v="Cr-410b"/>
    <s v="Mumbai"/>
    <s v="EndCustomer"/>
    <s v="Retail"/>
    <s v="Rugtek"/>
    <n v="3"/>
    <n v="3499"/>
    <n v="10497"/>
  </r>
  <r>
    <s v="PB20INV4135"/>
    <d v="2021-03-04T00:00:00"/>
    <n v="6200004439"/>
    <d v="2021-02-12T00:00:00"/>
    <x v="12"/>
    <s v="Mumbai"/>
    <s v="Trent Limited"/>
    <s v="Cr-410b(1001)"/>
    <s v="Mumbai"/>
    <s v="EndCustomer"/>
    <s v="Retail"/>
    <s v="Rugtek"/>
    <n v="1"/>
    <n v="3499"/>
    <n v="3499"/>
  </r>
  <r>
    <s v="PB20INV4135"/>
    <d v="2021-03-04T00:00:00"/>
    <n v="6200004439"/>
    <d v="2021-02-12T00:00:00"/>
    <x v="12"/>
    <s v="Mumbai"/>
    <s v="Trent Limited"/>
    <s v="Rs-3200u"/>
    <s v="Mumbai"/>
    <s v="EndCustomer"/>
    <s v="Retail"/>
    <s v="Rugtek"/>
    <n v="5"/>
    <n v="4085"/>
    <n v="20425"/>
  </r>
  <r>
    <s v="PB20INV4135"/>
    <d v="2021-03-04T00:00:00"/>
    <n v="6200004439"/>
    <d v="2021-02-12T00:00:00"/>
    <x v="18"/>
    <s v="Mumbai"/>
    <s v="Trent Limited"/>
    <s v="Pp8800u-b"/>
    <s v="Mumbai"/>
    <s v="EndCustomer"/>
    <s v="Retail"/>
    <s v="Posiflex"/>
    <n v="4"/>
    <n v="9800"/>
    <n v="39200"/>
  </r>
  <r>
    <s v="PB20INV4135"/>
    <d v="2021-03-04T00:00:00"/>
    <n v="6200004439"/>
    <d v="2021-02-12T00:00:00"/>
    <x v="18"/>
    <s v="Mumbai"/>
    <s v="Trent Limited"/>
    <s v="Ps-3316+"/>
    <s v="Mumbai"/>
    <s v="EndCustomer"/>
    <s v="Retail"/>
    <s v="Posiflex"/>
    <n v="4"/>
    <n v="40605"/>
    <n v="162420"/>
  </r>
  <r>
    <s v="PB20INV4136"/>
    <d v="2021-03-04T00:00:00"/>
    <s v="QSPL/PO/2021/0618-1"/>
    <d v="2021-03-04T00:00:00"/>
    <x v="4"/>
    <s v="Bangalore"/>
    <s v="Quinta Systems Pvt. Ltd"/>
    <s v="1911ier-3usb-5-i"/>
    <s v="Bangalore"/>
    <s v="Vendor"/>
    <s v="Wholesale"/>
    <s v="Honeywell"/>
    <n v="2"/>
    <n v="27305"/>
    <n v="54610"/>
  </r>
  <r>
    <s v="PB20INV4137"/>
    <d v="2021-03-04T00:00:00"/>
    <s v="S&amp;P/PTI/002"/>
    <d v="2021-02-25T00:00:00"/>
    <x v="3"/>
    <s v="Bangalore"/>
    <s v="Source &amp; Process Solutions"/>
    <s v="Wall mount single"/>
    <s v="Bangalore"/>
    <s v="PVAR+"/>
    <s v="Wholesale"/>
    <s v="Posiflex Spares"/>
    <n v="80"/>
    <n v="1150"/>
    <n v="92000"/>
  </r>
  <r>
    <s v="PB20INV4138"/>
    <d v="2021-03-04T00:00:00"/>
    <s v="ITPL2021123"/>
    <d v="2021-03-04T00:00:00"/>
    <x v="0"/>
    <s v="Hyderabad"/>
    <s v="Itecsys Technologies Pvt Ltd"/>
    <s v="Freight charges"/>
    <s v="Hyderabad"/>
    <s v="RBP"/>
    <s v="Wholesale"/>
    <s v="Others"/>
    <n v="1"/>
    <n v="275"/>
    <n v="275"/>
  </r>
  <r>
    <s v="PB20INV4138"/>
    <d v="2021-03-04T00:00:00"/>
    <s v="ITPL2021123"/>
    <d v="2021-03-04T00:00:00"/>
    <x v="0"/>
    <s v="Hyderabad"/>
    <s v="Itecsys Technologies Pvt Ltd"/>
    <s v="Ps-3316+"/>
    <s v="Hyderabad"/>
    <s v="RBP"/>
    <s v="Wholesale"/>
    <s v="Posiflex"/>
    <n v="3"/>
    <n v="36600"/>
    <n v="109800"/>
  </r>
  <r>
    <s v="PB20INV4139"/>
    <d v="2021-03-04T00:00:00"/>
    <s v="Ocs/20-21/164"/>
    <d v="2021-03-04T00:00:00"/>
    <x v="0"/>
    <s v="West Bengal"/>
    <s v="Odyssey Computer Services P Ltd"/>
    <s v="Freight charges"/>
    <s v="West Bengal"/>
    <s v="RBP"/>
    <s v="Wholesale"/>
    <s v="Others"/>
    <n v="1"/>
    <n v="1470"/>
    <n v="1470"/>
  </r>
  <r>
    <s v="PB20INV4139"/>
    <d v="2021-03-04T00:00:00"/>
    <s v="Ocs/20-21/164"/>
    <d v="2021-03-04T00:00:00"/>
    <x v="0"/>
    <s v="West Bengal"/>
    <s v="Odyssey Computer Services P Ltd"/>
    <s v="Pp8800u-b"/>
    <s v="West Bengal"/>
    <s v="RBP"/>
    <s v="Wholesale"/>
    <s v="Posiflex"/>
    <n v="24"/>
    <n v="8750"/>
    <n v="210000"/>
  </r>
  <r>
    <s v="PB20INV4140"/>
    <d v="2021-03-04T00:00:00"/>
    <s v="RDP/HYD/HO-PUR/20210220/04417"/>
    <d v="2021-02-20T00:00:00"/>
    <x v="9"/>
    <s v="Mumbai"/>
    <s v="Ratnadeep Super  Market(P) Ltd.,"/>
    <s v="7190g-2usbx-0"/>
    <s v="Mumbai"/>
    <s v="EndCustomer"/>
    <s v="Retail"/>
    <s v="Metrologic"/>
    <n v="4"/>
    <n v="0"/>
    <n v="0"/>
  </r>
  <r>
    <s v="PB20INV4140"/>
    <d v="2021-03-04T00:00:00"/>
    <s v="RDP/HYD/HO-PUR/20210220/04417"/>
    <d v="2021-02-20T00:00:00"/>
    <x v="19"/>
    <s v="Mumbai"/>
    <s v="Ratnadeep Super  Market(P) Ltd.,"/>
    <s v="I3 skylake processor"/>
    <s v="Mumbai"/>
    <s v="EndCustomer"/>
    <s v="Retail"/>
    <s v="Posiflex Spares"/>
    <n v="4"/>
    <n v="0"/>
    <n v="0"/>
  </r>
  <r>
    <s v="PB20INV4140"/>
    <d v="2021-03-04T00:00:00"/>
    <s v="RDP/HYD/HO-PUR/20210220/04417"/>
    <d v="2021-02-20T00:00:00"/>
    <x v="19"/>
    <s v="Mumbai"/>
    <s v="Ratnadeep Super  Market(P) Ltd.,"/>
    <s v="Kb6600_usb"/>
    <s v="Mumbai"/>
    <s v="EndCustomer"/>
    <s v="Retail"/>
    <s v="Posiflex"/>
    <n v="4"/>
    <n v="0"/>
    <n v="0"/>
  </r>
  <r>
    <s v="PB20INV4140"/>
    <d v="2021-03-04T00:00:00"/>
    <s v="RDP/HYD/HO-PUR/20210220/04417"/>
    <d v="2021-02-20T00:00:00"/>
    <x v="19"/>
    <s v="Mumbai"/>
    <s v="Ratnadeep Super  Market(P) Ltd.,"/>
    <s v="Mouse_logitech"/>
    <s v="Mumbai"/>
    <s v="EndCustomer"/>
    <s v="Retail"/>
    <s v="Posiflex"/>
    <n v="4"/>
    <n v="0"/>
    <n v="0"/>
  </r>
  <r>
    <s v="PB20INV4140"/>
    <d v="2021-03-04T00:00:00"/>
    <s v="RDP/HYD/HO-PUR/20210220/04417"/>
    <d v="2021-02-20T00:00:00"/>
    <x v="19"/>
    <s v="Mumbai"/>
    <s v="Ratnadeep Super  Market(P) Ltd.,"/>
    <s v="Pp8800u-b"/>
    <s v="Mumbai"/>
    <s v="EndCustomer"/>
    <s v="Retail"/>
    <s v="Posiflex"/>
    <n v="4"/>
    <n v="0"/>
    <n v="0"/>
  </r>
  <r>
    <s v="PB20INV4140"/>
    <d v="2021-03-04T00:00:00"/>
    <s v="RDP/HYD/HO-PUR/20210220/04417"/>
    <d v="2021-02-20T00:00:00"/>
    <x v="19"/>
    <s v="Mumbai"/>
    <s v="Ratnadeep Super  Market(P) Ltd.,"/>
    <s v="Ssd_128gb"/>
    <s v="Mumbai"/>
    <s v="EndCustomer"/>
    <s v="Retail"/>
    <s v="Posiflex Spares"/>
    <n v="4"/>
    <n v="0"/>
    <n v="0"/>
  </r>
  <r>
    <s v="PB20INV4140"/>
    <d v="2021-03-04T00:00:00"/>
    <s v="RDP/HYD/HO-PUR/20210220/04417"/>
    <d v="2021-02-20T00:00:00"/>
    <x v="19"/>
    <s v="Mumbai"/>
    <s v="Ratnadeep Super  Market(P) Ltd.,"/>
    <s v="Win 10 iot (vl)"/>
    <s v="Mumbai"/>
    <s v="EndCustomer"/>
    <s v="Retail"/>
    <s v="Posiflex"/>
    <n v="4"/>
    <n v="0"/>
    <n v="0"/>
  </r>
  <r>
    <s v="PB20INV4140"/>
    <d v="2021-03-04T00:00:00"/>
    <s v="RDP/HYD/HO-PUR/20210220/04417"/>
    <d v="2021-02-20T00:00:00"/>
    <x v="19"/>
    <s v="Mumbai"/>
    <s v="Ratnadeep Super  Market(P) Ltd.,"/>
    <s v="Zeb-vs16hd led"/>
    <s v="Mumbai"/>
    <s v="EndCustomer"/>
    <s v="Retail"/>
    <s v="Posiflex"/>
    <n v="4"/>
    <n v="0"/>
    <n v="0"/>
  </r>
  <r>
    <s v="PB20INV4140"/>
    <d v="2021-03-04T00:00:00"/>
    <s v="RDP/HYD/HO-PUR/20210220/04417"/>
    <d v="2021-02-20T00:00:00"/>
    <x v="19"/>
    <s v="Mumbai"/>
    <s v="Ratnadeep Super  Market(P) Ltd.,"/>
    <s v="Tx-5600"/>
    <s v="Mumbai"/>
    <s v="EndCustomer"/>
    <s v="Retail"/>
    <s v="Posiflex"/>
    <n v="4"/>
    <n v="81404"/>
    <n v="325616"/>
  </r>
  <r>
    <s v="PB20INV4141"/>
    <d v="2021-03-04T00:00:00"/>
    <s v="DSIIT20210102"/>
    <d v="2021-03-04T00:00:00"/>
    <x v="3"/>
    <s v="Bangalore"/>
    <s v="Decathlon Sports India Private Ltd"/>
    <s v="Keyboard_tvs gold"/>
    <s v="Bangalore"/>
    <s v="EndCustomer"/>
    <s v="Retail"/>
    <s v="Posiflex"/>
    <n v="1"/>
    <n v="2000"/>
    <n v="2000"/>
  </r>
  <r>
    <s v="PB20INV4142"/>
    <d v="2021-03-04T00:00:00"/>
    <s v="ITPL2021123"/>
    <d v="2021-03-04T00:00:00"/>
    <x v="0"/>
    <s v="Hyderabad"/>
    <s v="Itecsys Technologies Pvt Ltd"/>
    <s v="Freight charges"/>
    <s v="Hyderabad"/>
    <s v="RBP"/>
    <s v="Wholesale"/>
    <s v="Others"/>
    <n v="1"/>
    <n v="330"/>
    <n v="330"/>
  </r>
  <r>
    <s v="PB20INV4142"/>
    <d v="2021-03-04T00:00:00"/>
    <s v="ITPL2021123"/>
    <d v="2021-03-04T00:00:00"/>
    <x v="2"/>
    <s v="Hyderabad"/>
    <s v="Itecsys Technologies Pvt Ltd"/>
    <s v="Rp326"/>
    <s v="Hyderabad"/>
    <s v="RBP"/>
    <s v="Wholesale"/>
    <s v="Rugtek"/>
    <n v="30"/>
    <n v="4400"/>
    <n v="132000"/>
  </r>
  <r>
    <s v="PB20INV4143"/>
    <d v="2021-03-04T00:00:00"/>
    <s v="mail confirmation"/>
    <d v="2021-03-04T00:00:00"/>
    <x v="1"/>
    <s v="Mumbai"/>
    <s v="Reliance Retail Limited"/>
    <s v="Mbkit_pp8800"/>
    <s v="Mumbai"/>
    <s v="EndCustomer"/>
    <s v="Retail"/>
    <s v="Posiflex Spares"/>
    <n v="1"/>
    <n v="4438"/>
    <n v="4438"/>
  </r>
  <r>
    <s v="PB20INV4144"/>
    <d v="2021-03-04T00:00:00"/>
    <s v="ITPL2021123"/>
    <d v="2021-03-04T00:00:00"/>
    <x v="0"/>
    <s v="Hyderabad"/>
    <s v="Itecsys Technologies Pvt Ltd"/>
    <s v="Freight charges"/>
    <s v="Hyderabad"/>
    <s v="RBP"/>
    <s v="Wholesale"/>
    <s v="Others"/>
    <n v="1"/>
    <n v="330"/>
    <n v="330"/>
  </r>
  <r>
    <s v="PB20INV4144"/>
    <d v="2021-03-04T00:00:00"/>
    <s v="ITPL2021123"/>
    <d v="2021-03-04T00:00:00"/>
    <x v="2"/>
    <s v="Hyderabad"/>
    <s v="Itecsys Technologies Pvt Ltd"/>
    <s v="Rp326"/>
    <s v="Hyderabad"/>
    <s v="RBP"/>
    <s v="Wholesale"/>
    <s v="Rugtek"/>
    <n v="30"/>
    <n v="4400"/>
    <n v="132000"/>
  </r>
  <r>
    <s v="PB20INV4145"/>
    <d v="2021-03-04T00:00:00"/>
    <s v="as"/>
    <s v="as"/>
    <x v="1"/>
    <s v="Mumbai"/>
    <s v="Turbonet Systems Private Limited"/>
    <s v="Printer-mechanism_pp8900"/>
    <s v="Mumbai"/>
    <s v="RBP"/>
    <s v="Wholesale"/>
    <s v="Posiflex Spares"/>
    <n v="1"/>
    <n v="3393"/>
    <n v="3393"/>
  </r>
  <r>
    <s v="PB20INV4146"/>
    <d v="2021-03-04T00:00:00"/>
    <s v="ITPL2021125"/>
    <d v="2021-03-04T00:00:00"/>
    <x v="0"/>
    <s v="Hyderabad"/>
    <s v="Itecsys Technologies Pvt Ltd"/>
    <s v="Warranty_charges"/>
    <s v="Hyderabad"/>
    <s v="RBP"/>
    <s v="Wholesale"/>
    <s v="Others"/>
    <n v="45"/>
    <n v="450"/>
    <n v="20250"/>
  </r>
  <r>
    <s v="PB20INV4146"/>
    <d v="2021-03-04T00:00:00"/>
    <s v="ITPL2021125"/>
    <d v="2021-03-04T00:00:00"/>
    <x v="0"/>
    <s v="Hyderabad"/>
    <s v="Itecsys Technologies Pvt Ltd"/>
    <s v="Freight charges"/>
    <s v="Hyderabad"/>
    <s v="RBP"/>
    <s v="Wholesale"/>
    <s v="Others"/>
    <n v="1"/>
    <n v="546"/>
    <n v="546"/>
  </r>
  <r>
    <s v="PB20INV4146"/>
    <d v="2021-03-04T00:00:00"/>
    <s v="ITPL2021125"/>
    <d v="2021-03-04T00:00:00"/>
    <x v="2"/>
    <s v="Hyderabad"/>
    <s v="Itecsys Technologies Pvt Ltd"/>
    <s v="Rp326"/>
    <s v="Hyderabad"/>
    <s v="RBP"/>
    <s v="Wholesale"/>
    <s v="Rugtek"/>
    <n v="45"/>
    <n v="4400"/>
    <n v="198000"/>
  </r>
  <r>
    <s v="PB20INV4147"/>
    <d v="2021-03-04T00:00:00"/>
    <s v="PO/400/2020-21"/>
    <d v="2021-02-27T00:00:00"/>
    <x v="0"/>
    <s v="Chennai"/>
    <s v="Allmark Device Integrations Pvt Ltd"/>
    <s v="Freight charges"/>
    <s v="Chennai"/>
    <s v="PVAR"/>
    <s v="Wholesale"/>
    <s v="Others"/>
    <n v="1"/>
    <n v="50"/>
    <n v="50"/>
  </r>
  <r>
    <s v="PB20INV4147"/>
    <d v="2021-03-04T00:00:00"/>
    <s v="PO/400/2020-21"/>
    <d v="2021-02-27T00:00:00"/>
    <x v="17"/>
    <s v="Chennai"/>
    <s v="Allmark Device Integrations Pvt Ltd"/>
    <s v="Cashdrawercable"/>
    <s v="Chennai"/>
    <s v="PVAR"/>
    <s v="Wholesale"/>
    <s v="Posiflex Spares"/>
    <n v="2"/>
    <n v="170"/>
    <n v="340"/>
  </r>
  <r>
    <s v="PB20INV4148"/>
    <d v="2021-03-04T00:00:00"/>
    <s v="PO/20-21/MISC/066"/>
    <s v="4th, march 2021"/>
    <x v="20"/>
    <s v="Delhi"/>
    <s v="Maxworth Electronic Systems (P) Ltd."/>
    <s v="Bat-scn01a"/>
    <s v="Delhi"/>
    <s v="NVAR"/>
    <s v="Wholesale"/>
    <s v="Metrologic"/>
    <n v="5"/>
    <n v="3100"/>
    <n v="15500"/>
  </r>
  <r>
    <s v="PB20INV4149"/>
    <d v="2021-03-04T00:00:00"/>
    <s v="002267/Mar-21"/>
    <d v="2021-03-04T00:00:00"/>
    <x v="1"/>
    <s v="Mumbai"/>
    <s v="Aegis Infoware Private Limited"/>
    <s v="Printer mechanism_rp80"/>
    <s v="Mumbai"/>
    <s v="RBP"/>
    <s v="Wholesale"/>
    <s v="Rugtek Spares"/>
    <n v="8"/>
    <n v="1923"/>
    <n v="15384"/>
  </r>
  <r>
    <s v="PB20INV4150"/>
    <d v="2021-03-04T00:00:00"/>
    <s v="SS 219"/>
    <s v="28.02.2021"/>
    <x v="2"/>
    <s v="Delhi"/>
    <s v="Smart Solutions"/>
    <s v="Rp80use"/>
    <s v="Delhi"/>
    <s v="RBP"/>
    <s v="Wholesale"/>
    <s v="Rugtek"/>
    <n v="4"/>
    <n v="0"/>
    <n v="0"/>
  </r>
  <r>
    <s v="PB20INV4150"/>
    <d v="2021-03-04T00:00:00"/>
    <s v="SS 219"/>
    <s v="28.02.2021"/>
    <x v="2"/>
    <s v="Mumbai"/>
    <s v="Smart Solutions"/>
    <s v="Cd-3200bt"/>
    <s v="Mumbai"/>
    <s v="RBP"/>
    <s v="Wholesale"/>
    <s v="Rugtek"/>
    <n v="50"/>
    <n v="4100"/>
    <n v="205000"/>
  </r>
  <r>
    <s v="PB20INV4150"/>
    <d v="2021-03-04T00:00:00"/>
    <s v="SS 219"/>
    <s v="28.02.2021"/>
    <x v="2"/>
    <s v="Mumbai"/>
    <s v="Smart Solutions"/>
    <s v="Rp326"/>
    <s v="Mumbai"/>
    <s v="RBP"/>
    <s v="Wholesale"/>
    <s v="Rugtek"/>
    <n v="100"/>
    <n v="4475"/>
    <n v="447500"/>
  </r>
  <r>
    <s v="PB20INV4150"/>
    <d v="2021-03-04T00:00:00"/>
    <s v="SS 219"/>
    <s v="28.02.2021"/>
    <x v="0"/>
    <s v="Mumbai"/>
    <s v="Smart Solutions"/>
    <s v="Freight charges"/>
    <s v="Mumbai"/>
    <s v="RBP"/>
    <s v="Wholesale"/>
    <s v="Others"/>
    <n v="1"/>
    <n v="6382.5"/>
    <n v="6382.5"/>
  </r>
  <r>
    <s v="PB20INV4150"/>
    <d v="2021-03-04T00:00:00"/>
    <s v="SS 219"/>
    <s v="28.02.2021"/>
    <x v="2"/>
    <s v="Mumbai"/>
    <s v="Smart Solutions"/>
    <s v="Rp80use"/>
    <s v="Mumbai"/>
    <s v="RBP"/>
    <s v="Wholesale"/>
    <s v="Rugtek"/>
    <n v="96"/>
    <n v="6500"/>
    <n v="624000"/>
  </r>
  <r>
    <s v="PB20INV4151"/>
    <d v="2021-03-04T00:00:00"/>
    <s v="HTCPL/232/2020-21"/>
    <d v="2021-03-04T00:00:00"/>
    <x v="0"/>
    <s v="Mumbai"/>
    <s v="Hollasons Trading Company Private Limited"/>
    <s v="Ddr3_ram_sodimm"/>
    <s v="Mumbai"/>
    <s v="RBP"/>
    <s v="Wholesale"/>
    <s v="Posiflex Spares"/>
    <n v="1"/>
    <n v="0"/>
    <n v="0"/>
  </r>
  <r>
    <s v="PB20INV4151"/>
    <d v="2021-03-04T00:00:00"/>
    <s v="HTCPL/232/2020-21"/>
    <d v="2021-03-04T00:00:00"/>
    <x v="0"/>
    <s v="Mumbai"/>
    <s v="Hollasons Trading Company Private Limited"/>
    <s v="Ssd_64gb"/>
    <s v="Mumbai"/>
    <s v="RBP"/>
    <s v="Wholesale"/>
    <s v="Posiflex Spares"/>
    <n v="1"/>
    <n v="0"/>
    <n v="0"/>
  </r>
  <r>
    <s v="PB20INV4151"/>
    <d v="2021-03-04T00:00:00"/>
    <s v="HTCPL/232/2020-21"/>
    <d v="2021-03-04T00:00:00"/>
    <x v="0"/>
    <s v="Mumbai"/>
    <s v="Hollasons Trading Company Private Limited"/>
    <s v="Xt-4015"/>
    <s v="Mumbai"/>
    <s v="RBP"/>
    <s v="Wholesale"/>
    <s v="Posiflex"/>
    <n v="1"/>
    <n v="53700"/>
    <n v="53700"/>
  </r>
  <r>
    <s v="PB20INV4152"/>
    <d v="2021-03-04T00:00:00"/>
    <s v="SS/2021/ March/e-po/213"/>
    <d v="2021-03-04T00:00:00"/>
    <x v="21"/>
    <s v="Chennai"/>
    <s v="Shogan Systems"/>
    <s v="Hf680-r1-2usb-i"/>
    <s v="Chennai"/>
    <s v="PVAR+"/>
    <s v="Wholesale"/>
    <s v="Honeywell"/>
    <n v="2"/>
    <n v="0"/>
    <n v="0"/>
  </r>
  <r>
    <s v="PB20INV4152"/>
    <d v="2021-03-04T00:00:00"/>
    <s v="SS/2021/ March/e-po/213"/>
    <d v="2021-03-04T00:00:00"/>
    <x v="0"/>
    <s v="Chennai"/>
    <s v="Shogan Systems"/>
    <s v="Freight charges"/>
    <s v="Chennai"/>
    <s v="PVAR+"/>
    <s v="Wholesale"/>
    <s v="Others"/>
    <n v="1"/>
    <n v="375"/>
    <n v="375"/>
  </r>
  <r>
    <s v="PB20INV4152"/>
    <d v="2021-03-04T00:00:00"/>
    <s v="SS/2021/ March/e-po/213"/>
    <d v="2021-03-04T00:00:00"/>
    <x v="21"/>
    <s v="Chennai"/>
    <s v="Shogan Systems"/>
    <s v="Hf680-r1-2usb-i"/>
    <s v="Chennai"/>
    <s v="PVAR+"/>
    <s v="Wholesale"/>
    <s v="Honeywell"/>
    <n v="20"/>
    <n v="7500"/>
    <n v="150000"/>
  </r>
  <r>
    <s v="PB20INV4153"/>
    <d v="2021-03-04T00:00:00"/>
    <s v="PO-S/20-21/002295"/>
    <d v="2021-02-23T00:00:00"/>
    <x v="1"/>
    <s v="Mumbai"/>
    <s v="Burger King India Pvt  Ltd.,"/>
    <s v="Touchpanel-ir xt-3915"/>
    <s v="Mumbai"/>
    <s v="EndCustomer"/>
    <s v="Retail"/>
    <s v="Posiflex Spares"/>
    <n v="1"/>
    <n v="7700"/>
    <n v="7700"/>
  </r>
  <r>
    <s v="PB20INV4154"/>
    <d v="2021-03-04T00:00:00"/>
    <s v=" SC04032021CHN"/>
    <d v="2021-03-04T00:00:00"/>
    <x v="0"/>
    <s v="Chennai"/>
    <s v="Supreme Computers India (P) Ltd"/>
    <s v="Freight charges"/>
    <s v="Chennai"/>
    <s v="RBP"/>
    <s v="Wholesale"/>
    <s v="Others"/>
    <n v="1"/>
    <n v="4047"/>
    <n v="4047"/>
  </r>
  <r>
    <s v="PB20INV4154"/>
    <d v="2021-03-04T00:00:00"/>
    <s v=" SC04032021CHN"/>
    <d v="2021-03-04T00:00:00"/>
    <x v="7"/>
    <s v="Chennai"/>
    <s v="Supreme Computers India (P) Ltd"/>
    <s v="1950ghd-2usb-i"/>
    <s v="Chennai"/>
    <s v="RBP"/>
    <s v="Wholesale"/>
    <s v="Honeywell"/>
    <n v="175"/>
    <n v="9250"/>
    <n v="1618750"/>
  </r>
  <r>
    <s v="PB20INV4155"/>
    <d v="2021-03-04T00:00:00"/>
    <n v="142"/>
    <d v="2021-03-04T00:00:00"/>
    <x v="5"/>
    <s v="Bangalore"/>
    <s v="Crown Computers"/>
    <s v="7190g-2usbx-0"/>
    <s v="Bangalore"/>
    <s v="NVAR"/>
    <s v="Wholesale"/>
    <s v="Metrologic"/>
    <n v="2"/>
    <n v="9100"/>
    <n v="18200"/>
  </r>
  <r>
    <s v="PB20INV4156"/>
    <d v="2021-03-05T00:00:00"/>
    <s v="HTCPL/237/2020-21"/>
    <d v="2021-03-04T00:00:00"/>
    <x v="2"/>
    <s v="Mumbai"/>
    <s v="Hollasons Trading Company Private Limited"/>
    <s v="Cr-410b"/>
    <s v="Mumbai"/>
    <s v="RBP"/>
    <s v="Wholesale"/>
    <s v="Rugtek"/>
    <n v="44"/>
    <n v="2650"/>
    <n v="116600"/>
  </r>
  <r>
    <s v="PB20INV4156"/>
    <d v="2021-03-05T00:00:00"/>
    <s v="HTCPL/237/2020-21"/>
    <d v="2021-03-04T00:00:00"/>
    <x v="2"/>
    <s v="Mumbai"/>
    <s v="Hollasons Trading Company Private Limited"/>
    <s v="Cr-410b(1001)"/>
    <s v="Mumbai"/>
    <s v="RBP"/>
    <s v="Wholesale"/>
    <s v="Rugtek"/>
    <n v="6"/>
    <n v="2650"/>
    <n v="15900"/>
  </r>
  <r>
    <s v="PB20INV4157"/>
    <d v="2021-03-05T00:00:00"/>
    <s v=" SC04032021CHN01"/>
    <d v="2021-03-04T00:00:00"/>
    <x v="0"/>
    <s v="Mumbai"/>
    <s v="Supreme Computers India (P) Ltd"/>
    <s v="Freight charges"/>
    <s v="Mumbai"/>
    <s v="RBP"/>
    <s v="Wholesale"/>
    <s v="Others"/>
    <n v="1"/>
    <n v="50"/>
    <n v="50"/>
  </r>
  <r>
    <s v="PB20INV4157"/>
    <d v="2021-03-05T00:00:00"/>
    <s v=" SC04032021CHN01"/>
    <d v="2021-03-04T00:00:00"/>
    <x v="0"/>
    <s v="Mumbai"/>
    <s v="Supreme Computers India (P) Ltd"/>
    <s v="Win 10 iot (el)"/>
    <s v="Mumbai"/>
    <s v="RBP"/>
    <s v="Wholesale"/>
    <s v="Posiflex"/>
    <n v="1"/>
    <n v="3500"/>
    <n v="3500"/>
  </r>
  <r>
    <s v="PB20INV4158"/>
    <d v="2021-03-05T00:00:00"/>
    <s v="GEN/P/210740"/>
    <s v="1. March 2021"/>
    <x v="0"/>
    <s v="Pune"/>
    <s v="Oerlikon Balzers Coating India Pvt Ltd"/>
    <s v="Freight charges"/>
    <s v="Pune"/>
    <s v="NVAR"/>
    <s v="Wholesale"/>
    <s v="Others"/>
    <n v="1"/>
    <n v="1000"/>
    <n v="1000"/>
  </r>
  <r>
    <s v="PB20INV4158"/>
    <d v="2021-03-05T00:00:00"/>
    <s v="GEN/P/210740"/>
    <s v="1. March 2021"/>
    <x v="13"/>
    <s v="Pune"/>
    <s v="Oerlikon Balzers Coating India Pvt Ltd"/>
    <s v="Eda51-1-b723sogek"/>
    <s v="Pune"/>
    <s v="NVAR"/>
    <s v="Wholesale"/>
    <s v="Metrologic"/>
    <n v="15"/>
    <n v="37080.400000000001"/>
    <n v="556206"/>
  </r>
  <r>
    <s v="PB20INV4159"/>
    <d v="2021-03-05T00:00:00"/>
    <s v="TSPL/PUR/20-21/325"/>
    <d v="2021-03-04T00:00:00"/>
    <x v="1"/>
    <s v="Mumbai"/>
    <s v="Turbonet Systems Private Limited"/>
    <s v="Powersupply_40w"/>
    <s v="Mumbai"/>
    <s v="RBP"/>
    <s v="Wholesale"/>
    <s v="Posiflex Spares"/>
    <n v="2"/>
    <n v="1131"/>
    <n v="2262"/>
  </r>
  <r>
    <s v="PB20INV4159"/>
    <d v="2021-03-05T00:00:00"/>
    <s v="TSPL/PUR/20-21/325"/>
    <d v="2021-03-04T00:00:00"/>
    <x v="1"/>
    <s v="Mumbai"/>
    <s v="Turbonet Systems Private Limited"/>
    <s v="Powersupply80w_pb2200"/>
    <s v="Mumbai"/>
    <s v="RBP"/>
    <s v="Wholesale"/>
    <s v="Posiflex Spares"/>
    <n v="2"/>
    <n v="2827"/>
    <n v="5654"/>
  </r>
  <r>
    <s v="PB20INV4160"/>
    <d v="2021-03-05T00:00:00"/>
    <s v="PO-C/20-21/000553"/>
    <s v="24. February 2021"/>
    <x v="18"/>
    <s v="Mumbai"/>
    <s v="Burger King India Pvt  Ltd.,"/>
    <s v="Sata_2.5&quot;slimhdd"/>
    <s v="Mumbai"/>
    <s v="EndCustomer"/>
    <s v="Retail"/>
    <s v="Posiflex Spares"/>
    <n v="4"/>
    <n v="0"/>
    <n v="0"/>
  </r>
  <r>
    <s v="PB20INV4160"/>
    <d v="2021-03-05T00:00:00"/>
    <s v="PO-C/20-21/000553"/>
    <s v="24. February 2021"/>
    <x v="18"/>
    <s v="Mumbai"/>
    <s v="Burger King India Pvt  Ltd.,"/>
    <s v="Win 10 iot (el)"/>
    <s v="Mumbai"/>
    <s v="EndCustomer"/>
    <s v="Retail"/>
    <s v="Posiflex"/>
    <n v="9"/>
    <n v="3100"/>
    <n v="27900"/>
  </r>
  <r>
    <s v="PB20INV4160"/>
    <d v="2021-03-05T00:00:00"/>
    <s v="PO-C/20-21/000553"/>
    <s v="24. February 2021"/>
    <x v="12"/>
    <s v="Mumbai"/>
    <s v="Burger King India Pvt  Ltd.,"/>
    <s v="Cr-410b"/>
    <s v="Mumbai"/>
    <s v="EndCustomer"/>
    <s v="Retail"/>
    <s v="Rugtek"/>
    <n v="4"/>
    <n v="3570"/>
    <n v="14280"/>
  </r>
  <r>
    <s v="PB20INV4160"/>
    <d v="2021-03-05T00:00:00"/>
    <s v="PO-C/20-21/000553"/>
    <s v="24. February 2021"/>
    <x v="18"/>
    <s v="Mumbai"/>
    <s v="Burger King India Pvt  Ltd.,"/>
    <s v="Tx-2100"/>
    <s v="Mumbai"/>
    <s v="EndCustomer"/>
    <s v="Retail"/>
    <s v="Posiflex"/>
    <n v="2"/>
    <n v="20650"/>
    <n v="41300"/>
  </r>
  <r>
    <s v="PB20INV4160"/>
    <d v="2021-03-05T00:00:00"/>
    <s v="PO-C/20-21/000553"/>
    <s v="24. February 2021"/>
    <x v="18"/>
    <s v="Mumbai"/>
    <s v="Burger King India Pvt  Ltd.,"/>
    <s v="Ps-3316+"/>
    <s v="Mumbai"/>
    <s v="EndCustomer"/>
    <s v="Retail"/>
    <s v="Posiflex"/>
    <n v="3"/>
    <n v="38250"/>
    <n v="114750"/>
  </r>
  <r>
    <s v="PB20INV4160"/>
    <d v="2021-03-05T00:00:00"/>
    <s v="PO-C/20-21/000553"/>
    <s v="24. February 2021"/>
    <x v="18"/>
    <s v="Mumbai"/>
    <s v="Burger King India Pvt  Ltd.,"/>
    <s v="Hs-2414w-3a"/>
    <s v="Mumbai"/>
    <s v="EndCustomer"/>
    <s v="Retail"/>
    <s v="Posiflex"/>
    <n v="4"/>
    <n v="53325"/>
    <n v="213300"/>
  </r>
  <r>
    <s v="PB20INV4161"/>
    <d v="2021-03-05T00:00:00"/>
    <n v="6300007218"/>
    <d v="2021-02-26T00:00:00"/>
    <x v="1"/>
    <s v="Mumbai"/>
    <s v="Trent Limited"/>
    <s v="Serial cable"/>
    <s v="Mumbai"/>
    <s v="EndCustomer"/>
    <s v="Retail"/>
    <s v="Others Spares"/>
    <n v="1"/>
    <n v="350"/>
    <n v="350"/>
  </r>
  <r>
    <s v="PB20INV4162"/>
    <d v="2021-03-05T00:00:00"/>
    <s v="PO/000091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163"/>
    <d v="2021-03-05T00:00:00"/>
    <s v="PO/000093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164"/>
    <d v="2021-03-05T00:00:00"/>
    <s v="PO/000091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165"/>
    <d v="2021-03-05T00:00:00"/>
    <s v="PO/000091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166"/>
    <d v="2021-03-05T00:00:00"/>
    <s v="PO/000091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167"/>
    <d v="2021-03-05T00:00:00"/>
    <s v="PO/000091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168"/>
    <d v="2021-03-05T00:00:00"/>
    <s v="PO/000627/0221"/>
    <d v="2021-02-26T00:00:00"/>
    <x v="18"/>
    <s v="Mumbai"/>
    <s v="Hardcastle Restaurants Pvt. Ltd"/>
    <s v="Ddr3_ram_sodimm"/>
    <s v="Mumbai"/>
    <s v="EndCustomer"/>
    <s v="Retail"/>
    <s v="Posiflex Spares"/>
    <n v="1"/>
    <n v="0"/>
    <n v="0"/>
  </r>
  <r>
    <s v="PB20INV4168"/>
    <d v="2021-03-05T00:00:00"/>
    <s v="PO/000627/0221"/>
    <d v="2021-02-26T00:00:00"/>
    <x v="18"/>
    <s v="Mumbai"/>
    <s v="Hardcastle Restaurants Pvt. Ltd"/>
    <s v="Sa-105z-b"/>
    <s v="Mumbai"/>
    <s v="EndCustomer"/>
    <s v="Retail"/>
    <s v="Posiflex"/>
    <n v="1"/>
    <n v="2850"/>
    <n v="2850"/>
  </r>
  <r>
    <s v="PB20INV4168"/>
    <d v="2021-03-05T00:00:00"/>
    <s v="PO/000627/0221"/>
    <d v="2021-02-26T00:00:00"/>
    <x v="12"/>
    <s v="Mumbai"/>
    <s v="Hardcastle Restaurants Pvt. Ltd"/>
    <s v="Cr-410b"/>
    <s v="Mumbai"/>
    <s v="EndCustomer"/>
    <s v="Retail"/>
    <s v="Rugtek"/>
    <n v="1"/>
    <n v="4250"/>
    <n v="4250"/>
  </r>
  <r>
    <s v="PB20INV4168"/>
    <d v="2021-03-05T00:00:00"/>
    <s v="PO/000627/0221"/>
    <d v="2021-02-26T00:00:00"/>
    <x v="18"/>
    <s v="Mumbai"/>
    <s v="Hardcastle Restaurants Pvt. Ltd"/>
    <s v="Win 10 iot (vl)"/>
    <s v="Mumbai"/>
    <s v="EndCustomer"/>
    <s v="Retail"/>
    <s v="Posiflex"/>
    <n v="1"/>
    <n v="5350"/>
    <n v="5350"/>
  </r>
  <r>
    <s v="PB20INV4168"/>
    <d v="2021-03-05T00:00:00"/>
    <s v="PO/000627/0221"/>
    <d v="2021-02-26T00:00:00"/>
    <x v="18"/>
    <s v="Mumbai"/>
    <s v="Hardcastle Restaurants Pvt. Ltd"/>
    <s v="Lm-3210-b"/>
    <s v="Mumbai"/>
    <s v="EndCustomer"/>
    <s v="Retail"/>
    <s v="Posiflex"/>
    <n v="1"/>
    <n v="12700"/>
    <n v="12700"/>
  </r>
  <r>
    <s v="PB20INV4168"/>
    <d v="2021-03-05T00:00:00"/>
    <s v="PO/000627/0221"/>
    <d v="2021-02-26T00:00:00"/>
    <x v="18"/>
    <s v="Mumbai"/>
    <s v="Hardcastle Restaurants Pvt. Ltd"/>
    <s v="Xt-4015"/>
    <s v="Mumbai"/>
    <s v="EndCustomer"/>
    <s v="Retail"/>
    <s v="Posiflex"/>
    <n v="1"/>
    <n v="63500"/>
    <n v="63500"/>
  </r>
  <r>
    <s v="PB20INV4169"/>
    <d v="2021-03-05T00:00:00"/>
    <s v="PO/000091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170"/>
    <d v="2021-03-05T00:00:00"/>
    <s v="PO/000091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171"/>
    <d v="2021-03-05T00:00:00"/>
    <s v="PO/000091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172"/>
    <d v="2021-03-05T00:00:00"/>
    <s v="PO/000091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173"/>
    <d v="2021-03-05T00:00:00"/>
    <s v="PO/000091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174"/>
    <d v="2021-03-05T00:00:00"/>
    <s v="TSPL/PUR/20-21/302"/>
    <d v="2021-02-13T00:00:00"/>
    <x v="0"/>
    <s v="Mumbai"/>
    <s v="Turbonet Systems Private Limited"/>
    <s v="Freight charges"/>
    <s v="Mumbai"/>
    <s v="RBP"/>
    <s v="Wholesale"/>
    <s v="Others"/>
    <n v="1"/>
    <n v="187"/>
    <n v="187"/>
  </r>
  <r>
    <s v="PB20INV4174"/>
    <d v="2021-03-05T00:00:00"/>
    <s v="TSPL/PUR/20-21/302"/>
    <d v="2021-02-13T00:00:00"/>
    <x v="0"/>
    <s v="Mumbai"/>
    <s v="Turbonet Systems Private Limited"/>
    <s v="Cr-2020b"/>
    <s v="Mumbai"/>
    <s v="RBP"/>
    <s v="Wholesale"/>
    <s v="Posiflex"/>
    <n v="10"/>
    <n v="7475"/>
    <n v="74750"/>
  </r>
  <r>
    <s v="PB20INV4175"/>
    <d v="2021-03-05T00:00:00"/>
    <n v="6300000645"/>
    <d v="2021-03-05T00:00:00"/>
    <x v="18"/>
    <s v="Mumbai"/>
    <s v="Tata Starbucks Ltd"/>
    <s v="Mr-2106u-3"/>
    <s v="Mumbai"/>
    <s v="EndCustomer"/>
    <s v="Retail"/>
    <s v="Posiflex"/>
    <n v="1"/>
    <n v="2900"/>
    <n v="2900"/>
  </r>
  <r>
    <s v="PB20INV4176"/>
    <d v="2021-03-05T00:00:00"/>
    <s v="PBI:2021/02/PO-Posiflex-01"/>
    <d v="2021-02-01T00:00:00"/>
    <x v="20"/>
    <s v="Delhi"/>
    <s v="Printbill Inc"/>
    <s v="Stnd-15f03-009-6"/>
    <s v="Delhi"/>
    <s v="PVAR"/>
    <s v="Wholesale"/>
    <s v="Metrologic"/>
    <n v="32"/>
    <n v="0"/>
    <n v="0"/>
  </r>
  <r>
    <s v="PB20INV4176"/>
    <d v="2021-03-05T00:00:00"/>
    <s v="PBI:2021/02/PO-Posiflex-01"/>
    <d v="2021-02-01T00:00:00"/>
    <x v="0"/>
    <s v="Delhi"/>
    <s v="Printbill Inc"/>
    <s v="Freight charges"/>
    <s v="Delhi"/>
    <s v="PVAR"/>
    <s v="Wholesale"/>
    <s v="Others"/>
    <n v="1"/>
    <n v="350"/>
    <n v="350"/>
  </r>
  <r>
    <s v="PB20INV4176"/>
    <d v="2021-03-05T00:00:00"/>
    <s v="PBI:2021/02/PO-Posiflex-01"/>
    <d v="2021-02-01T00:00:00"/>
    <x v="20"/>
    <s v="Delhi"/>
    <s v="Printbill Inc"/>
    <s v="1470g2d-2usb-i"/>
    <s v="Delhi"/>
    <s v="PVAR"/>
    <s v="Wholesale"/>
    <s v="Honeywell"/>
    <n v="32"/>
    <n v="4725"/>
    <n v="151200"/>
  </r>
  <r>
    <s v="PB20INV4177"/>
    <d v="2021-03-05T00:00:00"/>
    <s v="PO/000091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178"/>
    <d v="2021-03-05T00:00:00"/>
    <s v="PO/000091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179"/>
    <d v="2021-03-05T00:00:00"/>
    <s v="PO/000091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180"/>
    <d v="2021-03-06T00:00:00"/>
    <s v="QSPL/PO/2021/0625-1"/>
    <d v="2021-03-05T00:00:00"/>
    <x v="4"/>
    <s v="Bangalore"/>
    <s v="Quinta Systems Pvt. Ltd"/>
    <s v="Svcck3-5fc3"/>
    <s v="Bangalore"/>
    <s v="Vendor"/>
    <s v="Wholesale"/>
    <s v="Intermec"/>
    <n v="1"/>
    <n v="15226.05"/>
    <n v="15226.05"/>
  </r>
  <r>
    <s v="PB20INV4181"/>
    <d v="2021-03-06T00:00:00"/>
    <s v="RDP/HYD/HO-PUR/20201230/03558"/>
    <d v="2020-12-30T00:00:00"/>
    <x v="17"/>
    <s v="Chennai"/>
    <s v="Ratnadeep Super  Market(P) Ltd.,"/>
    <s v="Gear wheel_rp80_big"/>
    <s v="Chennai"/>
    <s v="EndCustomer"/>
    <s v="Retail"/>
    <s v="Rugtek Spares"/>
    <n v="50"/>
    <n v="232"/>
    <n v="11600"/>
  </r>
  <r>
    <s v="PB20INV4182"/>
    <d v="2021-03-06T00:00:00"/>
    <s v="RDP/HYD/HO-PUR/20210201/04137"/>
    <d v="2021-02-01T00:00:00"/>
    <x v="17"/>
    <s v="Chennai"/>
    <s v="Ratnadeep Super  Market(P) Ltd.,"/>
    <s v="Dk-2100_kb6600_key top-ver"/>
    <s v="Chennai"/>
    <s v="EndCustomer"/>
    <s v="Retail"/>
    <s v="Posiflex Spares"/>
    <n v="100"/>
    <n v="196"/>
    <n v="19600"/>
  </r>
  <r>
    <s v="PB20INV4182"/>
    <d v="2021-03-06T00:00:00"/>
    <s v="RDP/HYD/HO-PUR/20210201/04137"/>
    <d v="2021-02-01T00:00:00"/>
    <x v="17"/>
    <s v="Chennai"/>
    <s v="Ratnadeep Super  Market(P) Ltd.,"/>
    <s v="Gear wheel_rp80_big"/>
    <s v="Chennai"/>
    <s v="EndCustomer"/>
    <s v="Retail"/>
    <s v="Rugtek Spares"/>
    <n v="50"/>
    <n v="232"/>
    <n v="11600"/>
  </r>
  <r>
    <s v="PB20INV4182"/>
    <d v="2021-03-06T00:00:00"/>
    <s v="RDP/HYD/HO-PUR/20210201/04137"/>
    <d v="2021-02-01T00:00:00"/>
    <x v="17"/>
    <s v="Chennai"/>
    <s v="Ratnadeep Super  Market(P) Ltd.,"/>
    <s v="Paperfeedroller_pp7000"/>
    <s v="Chennai"/>
    <s v="EndCustomer"/>
    <s v="Retail"/>
    <s v="Posiflex Spares"/>
    <n v="30"/>
    <n v="1150"/>
    <n v="34500"/>
  </r>
  <r>
    <s v="PB20INV4183"/>
    <d v="2021-03-08T00:00:00"/>
    <s v="Mail"/>
    <d v="2020-03-05T00:00:00"/>
    <x v="0"/>
    <s v="West Bengal"/>
    <s v="Abs Technologies"/>
    <s v="Freight charges"/>
    <s v="West Bengal"/>
    <s v="PVAR"/>
    <s v="Wholesale"/>
    <s v="Others"/>
    <n v="1"/>
    <n v="100"/>
    <n v="100"/>
  </r>
  <r>
    <s v="PB20INV4183"/>
    <d v="2021-03-08T00:00:00"/>
    <s v="Mail"/>
    <d v="2020-03-05T00:00:00"/>
    <x v="22"/>
    <s v="West Bengal"/>
    <s v="Abs Technologies"/>
    <s v="Bat-scn01a"/>
    <s v="West Bengal"/>
    <s v="PVAR"/>
    <s v="Wholesale"/>
    <s v="Metrologic"/>
    <n v="2"/>
    <n v="2750"/>
    <n v="5500"/>
  </r>
  <r>
    <s v="PB20INV4184"/>
    <d v="2021-03-08T00:00:00"/>
    <s v="S&amp;P/PTI/001"/>
    <d v="2021-02-24T00:00:00"/>
    <x v="3"/>
    <s v="Bangalore"/>
    <s v="Source &amp; Process Solutions"/>
    <s v="Ssd_64gb"/>
    <s v="Bangalore"/>
    <s v="PVAR+"/>
    <s v="Wholesale"/>
    <s v="Posiflex Spares"/>
    <n v="83"/>
    <n v="0"/>
    <n v="0"/>
  </r>
  <r>
    <s v="PB20INV4184"/>
    <d v="2021-03-08T00:00:00"/>
    <s v="S&amp;P/PTI/001"/>
    <d v="2021-02-24T00:00:00"/>
    <x v="3"/>
    <s v="Bangalore"/>
    <s v="Source &amp; Process Solutions"/>
    <s v="Xt-3915ir"/>
    <s v="Bangalore"/>
    <s v="PVAR+"/>
    <s v="Wholesale"/>
    <s v="Posiflex"/>
    <n v="83"/>
    <n v="38150"/>
    <n v="3166450"/>
  </r>
  <r>
    <s v="PB20INV4185"/>
    <d v="2021-03-08T00:00:00"/>
    <s v="PO/000441/0221"/>
    <d v="2021-02-22T00:00:00"/>
    <x v="1"/>
    <s v="Mumbai"/>
    <s v="Hardcastle Restaurants Pvt. Ltd"/>
    <s v="Motherboard_xt-4015h_i3-3220_3.3g"/>
    <s v="Mumbai"/>
    <s v="EndCustomer"/>
    <s v="Retail"/>
    <s v="Posiflex Spares"/>
    <n v="1"/>
    <n v="24500"/>
    <n v="24500"/>
  </r>
  <r>
    <s v="PB20INV4186"/>
    <d v="2021-03-08T00:00:00"/>
    <s v="S&amp;P/PTI/001"/>
    <d v="2021-02-24T00:00:00"/>
    <x v="3"/>
    <s v="Bangalore"/>
    <s v="Source &amp; Process Solutions"/>
    <s v="Ssd_64gb"/>
    <s v="Bangalore"/>
    <s v="PVAR+"/>
    <s v="Wholesale"/>
    <s v="Posiflex Spares"/>
    <n v="83"/>
    <n v="0"/>
    <n v="0"/>
  </r>
  <r>
    <s v="PB20INV4186"/>
    <d v="2021-03-08T00:00:00"/>
    <s v="S&amp;P/PTI/001"/>
    <d v="2021-02-24T00:00:00"/>
    <x v="3"/>
    <s v="Bangalore"/>
    <s v="Source &amp; Process Solutions"/>
    <s v="Xt-3915ir"/>
    <s v="Bangalore"/>
    <s v="PVAR+"/>
    <s v="Wholesale"/>
    <s v="Posiflex"/>
    <n v="83"/>
    <n v="38150"/>
    <n v="3166450"/>
  </r>
  <r>
    <s v="PB20INV4187"/>
    <d v="2021-03-08T00:00:00"/>
    <s v="HTCPL/250/2020-21"/>
    <d v="2021-03-08T00:00:00"/>
    <x v="0"/>
    <s v="Mumbai"/>
    <s v="Hollasons Trading Company Private Limited"/>
    <s v="Long pole_pd-350 series"/>
    <s v="Mumbai"/>
    <s v="RBP"/>
    <s v="Wholesale"/>
    <s v="Posiflex Spares"/>
    <n v="1"/>
    <n v="500"/>
    <n v="500"/>
  </r>
  <r>
    <s v="PB20INV4187"/>
    <d v="2021-03-08T00:00:00"/>
    <s v="HTCPL/250/2020-21"/>
    <d v="2021-03-08T00:00:00"/>
    <x v="0"/>
    <s v="Mumbai"/>
    <s v="Hollasons Trading Company Private Limited"/>
    <s v="Pd-350ue-b"/>
    <s v="Mumbai"/>
    <s v="RBP"/>
    <s v="Wholesale"/>
    <s v="Posiflex"/>
    <n v="1"/>
    <n v="3250"/>
    <n v="3250"/>
  </r>
  <r>
    <s v="PB20INV4188"/>
    <d v="2021-03-08T00:00:00"/>
    <s v="SC06032021CHN"/>
    <d v="2021-03-06T00:00:00"/>
    <x v="0"/>
    <s v="Mumbai"/>
    <s v="Supreme Computers India (P) Ltd"/>
    <s v="Freight charges"/>
    <s v="Mumbai"/>
    <s v="RBP"/>
    <s v="Wholesale"/>
    <s v="Others"/>
    <n v="1"/>
    <n v="50"/>
    <n v="50"/>
  </r>
  <r>
    <s v="PB20INV4188"/>
    <d v="2021-03-08T00:00:00"/>
    <s v="SC06032021CHN"/>
    <d v="2021-03-06T00:00:00"/>
    <x v="0"/>
    <s v="Mumbai"/>
    <s v="Supreme Computers India (P) Ltd"/>
    <s v="Wifi module kit_xt series"/>
    <s v="Mumbai"/>
    <s v="RBP"/>
    <s v="Wholesale"/>
    <s v="Posiflex Spares"/>
    <n v="1"/>
    <n v="1500"/>
    <n v="1500"/>
  </r>
  <r>
    <s v="PB20INV4189"/>
    <d v="2021-03-08T00:00:00"/>
    <s v="PO/SSPL/068"/>
    <d v="2021-03-02T00:00:00"/>
    <x v="0"/>
    <s v="Mumbai"/>
    <s v="Shawman Software Pvt Ltd"/>
    <s v="Ssd_128gb"/>
    <s v="Mumbai"/>
    <s v="PVAR+"/>
    <s v="Wholesale"/>
    <s v="Posiflex Spares"/>
    <n v="2"/>
    <n v="0"/>
    <n v="0"/>
  </r>
  <r>
    <s v="PB20INV4189"/>
    <d v="2021-03-08T00:00:00"/>
    <s v="PO/SSPL/068"/>
    <d v="2021-03-02T00:00:00"/>
    <x v="0"/>
    <s v="Mumbai"/>
    <s v="Shawman Software Pvt Ltd"/>
    <s v="Warranty_charges"/>
    <s v="Mumbai"/>
    <s v="PVAR+"/>
    <s v="Wholesale"/>
    <s v="Others"/>
    <n v="2"/>
    <n v="150"/>
    <n v="300"/>
  </r>
  <r>
    <s v="PB20INV4189"/>
    <d v="2021-03-08T00:00:00"/>
    <s v="PO/SSPL/068"/>
    <d v="2021-03-02T00:00:00"/>
    <x v="0"/>
    <s v="Mumbai"/>
    <s v="Shawman Software Pvt Ltd"/>
    <s v="Sa-105z-b"/>
    <s v="Mumbai"/>
    <s v="PVAR+"/>
    <s v="Wholesale"/>
    <s v="Posiflex"/>
    <n v="2"/>
    <n v="2400"/>
    <n v="4800"/>
  </r>
  <r>
    <s v="PB20INV4189"/>
    <d v="2021-03-08T00:00:00"/>
    <s v="PO/SSPL/068"/>
    <d v="2021-03-02T00:00:00"/>
    <x v="0"/>
    <s v="Mumbai"/>
    <s v="Shawman Software Pvt Ltd"/>
    <s v="Win 10 iot (vl)"/>
    <s v="Mumbai"/>
    <s v="PVAR+"/>
    <s v="Wholesale"/>
    <s v="Posiflex"/>
    <n v="2"/>
    <n v="5000"/>
    <n v="10000"/>
  </r>
  <r>
    <s v="PB20INV4189"/>
    <d v="2021-03-08T00:00:00"/>
    <s v="PO/SSPL/068"/>
    <d v="2021-03-02T00:00:00"/>
    <x v="0"/>
    <s v="Mumbai"/>
    <s v="Shawman Software Pvt Ltd"/>
    <s v="Warranty_charges"/>
    <s v="Mumbai"/>
    <s v="PVAR+"/>
    <s v="Wholesale"/>
    <s v="Others"/>
    <n v="2"/>
    <n v="6000"/>
    <n v="12000"/>
  </r>
  <r>
    <s v="PB20INV4189"/>
    <d v="2021-03-08T00:00:00"/>
    <s v="PO/SSPL/068"/>
    <d v="2021-03-02T00:00:00"/>
    <x v="0"/>
    <s v="Mumbai"/>
    <s v="Shawman Software Pvt Ltd"/>
    <s v="Xt-4015"/>
    <s v="Mumbai"/>
    <s v="PVAR+"/>
    <s v="Wholesale"/>
    <s v="Posiflex"/>
    <n v="2"/>
    <n v="57345"/>
    <n v="114690"/>
  </r>
  <r>
    <s v="PB20INV4190"/>
    <d v="2021-03-08T00:00:00"/>
    <s v="Mail"/>
    <d v="2021-03-08T00:00:00"/>
    <x v="17"/>
    <s v="Chennai"/>
    <s v="M.K. Retail"/>
    <s v="Gearwheelforfeed_pp7000"/>
    <s v="Chennai"/>
    <s v="EndCustomer"/>
    <s v="Retail"/>
    <s v="Posiflex Spares"/>
    <n v="1"/>
    <n v="140"/>
    <n v="140"/>
  </r>
  <r>
    <s v="PB20INV4190"/>
    <d v="2021-03-08T00:00:00"/>
    <s v="Mail"/>
    <d v="2021-03-08T00:00:00"/>
    <x v="17"/>
    <s v="Chennai"/>
    <s v="M.K. Retail"/>
    <s v="Gear wheel_rp80_small"/>
    <s v="Chennai"/>
    <s v="EndCustomer"/>
    <s v="Retail"/>
    <s v="Rugtek Spares"/>
    <n v="1"/>
    <n v="164"/>
    <n v="164"/>
  </r>
  <r>
    <s v="PB20INV4190"/>
    <d v="2021-03-08T00:00:00"/>
    <s v="Mail"/>
    <d v="2021-03-08T00:00:00"/>
    <x v="17"/>
    <s v="Chennai"/>
    <s v="M.K. Retail"/>
    <s v="Gear wheel_rp80_big"/>
    <s v="Chennai"/>
    <s v="EndCustomer"/>
    <s v="Retail"/>
    <s v="Rugtek Spares"/>
    <n v="1"/>
    <n v="232"/>
    <n v="232"/>
  </r>
  <r>
    <s v="PB20INV4190"/>
    <d v="2021-03-08T00:00:00"/>
    <s v="Mail"/>
    <d v="2021-03-08T00:00:00"/>
    <x v="17"/>
    <s v="Chennai"/>
    <s v="M.K. Retail"/>
    <s v="Service charges"/>
    <s v="Chennai"/>
    <s v="EndCustomer"/>
    <s v="Retail"/>
    <s v="Others"/>
    <n v="1"/>
    <n v="500"/>
    <n v="500"/>
  </r>
  <r>
    <s v="PB20INV4191"/>
    <d v="2021-03-08T00:00:00"/>
    <s v=" SC06032021CBE"/>
    <d v="2021-03-06T00:00:00"/>
    <x v="0"/>
    <s v="Mumbai"/>
    <s v="Supreme Computers India (P) Ltd"/>
    <s v="2d scanner module kit_hs241xw-3a"/>
    <s v="Mumbai"/>
    <s v="RBP"/>
    <s v="Wholesale"/>
    <s v="Posiflex Spares"/>
    <n v="1"/>
    <n v="0"/>
    <n v="0"/>
  </r>
  <r>
    <s v="PB20INV4191"/>
    <d v="2021-03-08T00:00:00"/>
    <s v=" SC06032021CBE"/>
    <d v="2021-03-06T00:00:00"/>
    <x v="0"/>
    <s v="Mumbai"/>
    <s v="Supreme Computers India (P) Ltd"/>
    <s v="Ddr3_ram_sodimm"/>
    <s v="Mumbai"/>
    <s v="RBP"/>
    <s v="Wholesale"/>
    <s v="Posiflex Spares"/>
    <n v="1"/>
    <n v="0"/>
    <n v="0"/>
  </r>
  <r>
    <s v="PB20INV4191"/>
    <d v="2021-03-08T00:00:00"/>
    <s v=" SC06032021CBE"/>
    <d v="2021-03-06T00:00:00"/>
    <x v="0"/>
    <s v="Mumbai"/>
    <s v="Supreme Computers India (P) Ltd"/>
    <s v="Ssd_128gb"/>
    <s v="Mumbai"/>
    <s v="RBP"/>
    <s v="Wholesale"/>
    <s v="Posiflex Spares"/>
    <n v="1"/>
    <n v="0"/>
    <n v="0"/>
  </r>
  <r>
    <s v="PB20INV4191"/>
    <d v="2021-03-08T00:00:00"/>
    <s v=" SC06032021CBE"/>
    <d v="2021-03-06T00:00:00"/>
    <x v="0"/>
    <s v="Mumbai"/>
    <s v="Supreme Computers India (P) Ltd"/>
    <s v="Win 10 iot (el)"/>
    <s v="Mumbai"/>
    <s v="RBP"/>
    <s v="Wholesale"/>
    <s v="Posiflex"/>
    <n v="1"/>
    <n v="0"/>
    <n v="0"/>
  </r>
  <r>
    <s v="PB20INV4191"/>
    <d v="2021-03-08T00:00:00"/>
    <s v=" SC06032021CBE"/>
    <d v="2021-03-06T00:00:00"/>
    <x v="0"/>
    <s v="Mumbai"/>
    <s v="Supreme Computers India (P) Ltd"/>
    <s v="Freight charges"/>
    <s v="Mumbai"/>
    <s v="RBP"/>
    <s v="Wholesale"/>
    <s v="Others"/>
    <n v="1"/>
    <n v="150"/>
    <n v="150"/>
  </r>
  <r>
    <s v="PB20INV4191"/>
    <d v="2021-03-08T00:00:00"/>
    <s v=" SC06032021CBE"/>
    <d v="2021-03-06T00:00:00"/>
    <x v="0"/>
    <s v="Mumbai"/>
    <s v="Supreme Computers India (P) Ltd"/>
    <s v="Warranty_charges"/>
    <s v="Mumbai"/>
    <s v="RBP"/>
    <s v="Wholesale"/>
    <s v="Others"/>
    <n v="1"/>
    <n v="1500"/>
    <n v="1500"/>
  </r>
  <r>
    <s v="PB20INV4191"/>
    <d v="2021-03-08T00:00:00"/>
    <s v=" SC06032021CBE"/>
    <d v="2021-03-06T00:00:00"/>
    <x v="0"/>
    <s v="Mumbai"/>
    <s v="Supreme Computers India (P) Ltd"/>
    <s v="Hs-2414w-3a"/>
    <s v="Mumbai"/>
    <s v="RBP"/>
    <s v="Wholesale"/>
    <s v="Posiflex"/>
    <n v="1"/>
    <n v="58300"/>
    <n v="58300"/>
  </r>
  <r>
    <s v="PB20INV4192"/>
    <d v="2021-03-08T00:00:00"/>
    <n v="2700019943"/>
    <d v="2021-03-06T00:00:00"/>
    <x v="1"/>
    <s v="Mumbai"/>
    <s v="Shoppers Stop Limited"/>
    <s v="Service charges"/>
    <s v="Mumbai"/>
    <s v="EndCustomer"/>
    <s v="Retail"/>
    <s v="Others"/>
    <n v="1"/>
    <n v="1000"/>
    <n v="1000"/>
  </r>
  <r>
    <s v="PB20INV4192"/>
    <d v="2021-03-08T00:00:00"/>
    <n v="2700019943"/>
    <d v="2021-03-06T00:00:00"/>
    <x v="1"/>
    <s v="Mumbai"/>
    <s v="Shoppers Stop Limited"/>
    <s v="Ddr3_ram_sodimm"/>
    <s v="Mumbai"/>
    <s v="EndCustomer"/>
    <s v="Retail"/>
    <s v="Posiflex Spares"/>
    <n v="1"/>
    <n v="3500"/>
    <n v="3500"/>
  </r>
  <r>
    <s v="PB20INV4193"/>
    <d v="2021-03-08T00:00:00"/>
    <s v="mail confirmation"/>
    <d v="2021-03-08T00:00:00"/>
    <x v="0"/>
    <s v="Mumbai"/>
    <s v="Madhurima Sweets"/>
    <s v="Freight charges"/>
    <s v="Mumbai"/>
    <s v="EndCustomer"/>
    <s v="Retail"/>
    <s v="Others"/>
    <n v="1"/>
    <n v="150"/>
    <n v="150"/>
  </r>
  <r>
    <s v="PB20INV4193"/>
    <d v="2021-03-08T00:00:00"/>
    <s v="mail confirmation"/>
    <d v="2021-03-08T00:00:00"/>
    <x v="1"/>
    <s v="Mumbai"/>
    <s v="Madhurima Sweets"/>
    <s v="Touch panel-xt6715"/>
    <s v="Mumbai"/>
    <s v="EndCustomer"/>
    <s v="Retail"/>
    <s v="Posiflex Spares"/>
    <n v="1"/>
    <n v="7700"/>
    <n v="7700"/>
  </r>
  <r>
    <s v="PB20INV4194"/>
    <d v="2021-03-08T00:00:00"/>
    <n v="4500064812"/>
    <d v="2021-03-04T00:00:00"/>
    <x v="1"/>
    <s v="Mumbai"/>
    <s v="Infiniti Retail Ltd."/>
    <s v="Cashdrawer_lock"/>
    <s v="Mumbai"/>
    <s v="EndCustomer"/>
    <s v="Retail"/>
    <s v="Posiflex Spares"/>
    <n v="1"/>
    <n v="525"/>
    <n v="525"/>
  </r>
  <r>
    <s v="PB20INV4195"/>
    <d v="2021-03-08T00:00:00"/>
    <s v="SC08032021CHN01"/>
    <d v="2021-03-08T00:00:00"/>
    <x v="0"/>
    <s v="Chennai"/>
    <s v="Supreme Computers India (P) Ltd"/>
    <s v="Freight charges"/>
    <s v="Chennai"/>
    <s v="RBP"/>
    <s v="Wholesale"/>
    <s v="Others"/>
    <n v="1"/>
    <n v="100"/>
    <n v="100"/>
  </r>
  <r>
    <s v="PB20INV4195"/>
    <d v="2021-03-08T00:00:00"/>
    <s v="SC08032021CHN01"/>
    <d v="2021-03-08T00:00:00"/>
    <x v="2"/>
    <s v="Chennai"/>
    <s v="Supreme Computers India (P) Ltd"/>
    <s v="Rp76v-wuse"/>
    <s v="Chennai"/>
    <s v="RBP"/>
    <s v="Wholesale"/>
    <s v="Rugtek"/>
    <n v="1"/>
    <n v="17000"/>
    <n v="17000"/>
  </r>
  <r>
    <s v="PB20INV4196"/>
    <d v="2021-03-08T00:00:00"/>
    <s v="PO-S/20-21/002417"/>
    <d v="2021-03-08T00:00:00"/>
    <x v="1"/>
    <s v="Mumbai"/>
    <s v="Burger King India Pvt  Ltd.,"/>
    <s v="Powersupply_60w"/>
    <s v="Mumbai"/>
    <s v="EndCustomer"/>
    <s v="Retail"/>
    <s v="Posiflex Spares"/>
    <n v="1"/>
    <n v="2250"/>
    <n v="2250"/>
  </r>
  <r>
    <s v="PB20INV4197"/>
    <d v="2021-03-08T00:00:00"/>
    <s v="HTCPL/256/2020-21"/>
    <d v="2021-03-08T00:00:00"/>
    <x v="2"/>
    <s v="Mumbai"/>
    <s v="Hollasons Trading Company Private Limited"/>
    <s v="Cd-3200bt"/>
    <s v="Mumbai"/>
    <s v="RBP"/>
    <s v="Wholesale"/>
    <s v="Rugtek"/>
    <n v="10"/>
    <n v="4200"/>
    <n v="42000"/>
  </r>
  <r>
    <s v="PB20INV4198"/>
    <d v="2021-03-08T00:00:00"/>
    <s v=" SC08032021CHN"/>
    <d v="2021-03-08T00:00:00"/>
    <x v="0"/>
    <s v="Mumbai"/>
    <s v="Supreme Computers India (P) Ltd"/>
    <s v="Ssd_64gb"/>
    <s v="Mumbai"/>
    <s v="RBP"/>
    <s v="Wholesale"/>
    <s v="Posiflex Spares"/>
    <n v="1"/>
    <n v="0"/>
    <n v="0"/>
  </r>
  <r>
    <s v="PB20INV4198"/>
    <d v="2021-03-08T00:00:00"/>
    <s v=" SC08032021CHN"/>
    <d v="2021-03-08T00:00:00"/>
    <x v="0"/>
    <s v="Mumbai"/>
    <s v="Supreme Computers India (P) Ltd"/>
    <s v="Win 10 iot (el)"/>
    <s v="Mumbai"/>
    <s v="RBP"/>
    <s v="Wholesale"/>
    <s v="Posiflex"/>
    <n v="1"/>
    <n v="0"/>
    <n v="0"/>
  </r>
  <r>
    <s v="PB20INV4198"/>
    <d v="2021-03-08T00:00:00"/>
    <s v=" SC08032021CHN"/>
    <d v="2021-03-08T00:00:00"/>
    <x v="0"/>
    <s v="Mumbai"/>
    <s v="Supreme Computers India (P) Ltd"/>
    <s v="Freight charges"/>
    <s v="Mumbai"/>
    <s v="RBP"/>
    <s v="Wholesale"/>
    <s v="Others"/>
    <n v="1"/>
    <n v="125"/>
    <n v="125"/>
  </r>
  <r>
    <s v="PB20INV4198"/>
    <d v="2021-03-08T00:00:00"/>
    <s v=" SC08032021CHN"/>
    <d v="2021-03-08T00:00:00"/>
    <x v="0"/>
    <s v="Mumbai"/>
    <s v="Supreme Computers India (P) Ltd"/>
    <s v="Hs-2414w-3a"/>
    <s v="Mumbai"/>
    <s v="RBP"/>
    <s v="Wholesale"/>
    <s v="Posiflex"/>
    <n v="1"/>
    <n v="50150"/>
    <n v="50150"/>
  </r>
  <r>
    <s v="PB20INV4199"/>
    <d v="2021-03-09T00:00:00"/>
    <s v="PIT/PO/2021/0093-1"/>
    <s v="05.03.2021"/>
    <x v="4"/>
    <s v="Mumbai"/>
    <s v="Portwell India Technology Private Limited"/>
    <s v="Windows 10 professional"/>
    <s v="Mumbai"/>
    <s v="Vendor"/>
    <s v="Wholesale"/>
    <s v="Posiflex"/>
    <n v="32"/>
    <n v="8484"/>
    <n v="271488"/>
  </r>
  <r>
    <s v="PB20INV4200"/>
    <d v="2021-03-09T00:00:00"/>
    <s v="Ocs/20-21/162"/>
    <d v="2021-03-01T00:00:00"/>
    <x v="0"/>
    <s v="Mumbai"/>
    <s v="Odyssey Computer Services P Ltd"/>
    <s v="Warranty_charges"/>
    <s v="Mumbai"/>
    <s v="RBP"/>
    <s v="Wholesale"/>
    <s v="Others"/>
    <n v="52"/>
    <n v="600"/>
    <n v="31200"/>
  </r>
  <r>
    <s v="PB20INV4201"/>
    <d v="2021-03-09T00:00:00"/>
    <s v="S&amp;P/PTI/002"/>
    <d v="2021-02-25T00:00:00"/>
    <x v="3"/>
    <s v="Bangalore"/>
    <s v="Source &amp; Process Solutions"/>
    <s v="Wall mount single"/>
    <s v="Bangalore"/>
    <s v="PVAR+"/>
    <s v="Wholesale"/>
    <s v="Posiflex Spares"/>
    <n v="106"/>
    <n v="1150"/>
    <n v="121900"/>
  </r>
  <r>
    <s v="PB20INV4202"/>
    <d v="2021-03-09T00:00:00"/>
    <s v="S&amp;P/PTI/004"/>
    <d v="2021-03-09T00:00:00"/>
    <x v="3"/>
    <s v="Bangalore"/>
    <s v="Source &amp; Process Solutions"/>
    <s v="Wall mount single"/>
    <s v="Bangalore"/>
    <s v="PVAR+"/>
    <s v="Wholesale"/>
    <s v="Posiflex Spares"/>
    <n v="1"/>
    <n v="1150"/>
    <n v="1150"/>
  </r>
  <r>
    <s v="PB20INV4203"/>
    <d v="2021-03-09T00:00:00"/>
    <n v="860009042"/>
    <d v="2021-03-05T00:00:00"/>
    <x v="1"/>
    <s v="Mumbai"/>
    <s v="Trent Hypermarket Private Limited"/>
    <s v="Cashdrawercable"/>
    <s v="Mumbai"/>
    <s v="EndCustomer"/>
    <s v="Retail"/>
    <s v="Posiflex Spares"/>
    <n v="6"/>
    <n v="150"/>
    <n v="900"/>
  </r>
  <r>
    <s v="PB20INV4204"/>
    <d v="2021-03-09T00:00:00"/>
    <s v="ITPL2021126"/>
    <d v="2021-03-08T00:00:00"/>
    <x v="0"/>
    <s v="Mumbai"/>
    <s v="Itecsys Technologies Pvt Ltd"/>
    <s v="Pp8800u-b"/>
    <s v="Mumbai"/>
    <s v="RBP"/>
    <s v="Wholesale"/>
    <s v="Posiflex"/>
    <n v="3"/>
    <n v="0"/>
    <n v="0"/>
  </r>
  <r>
    <s v="PB20INV4204"/>
    <d v="2021-03-09T00:00:00"/>
    <s v="ITPL2021126"/>
    <d v="2021-03-08T00:00:00"/>
    <x v="0"/>
    <s v="Mumbai"/>
    <s v="Itecsys Technologies Pvt Ltd"/>
    <s v="Ssd_128gb"/>
    <s v="Mumbai"/>
    <s v="RBP"/>
    <s v="Wholesale"/>
    <s v="Posiflex Spares"/>
    <n v="3"/>
    <n v="0"/>
    <n v="0"/>
  </r>
  <r>
    <s v="PB20INV4204"/>
    <d v="2021-03-09T00:00:00"/>
    <s v="ITPL2021126"/>
    <d v="2021-03-08T00:00:00"/>
    <x v="0"/>
    <s v="Mumbai"/>
    <s v="Itecsys Technologies Pvt Ltd"/>
    <s v="Zeb-vs16hd led"/>
    <s v="Mumbai"/>
    <s v="RBP"/>
    <s v="Wholesale"/>
    <s v="Posiflex"/>
    <n v="3"/>
    <n v="0"/>
    <n v="0"/>
  </r>
  <r>
    <s v="PB20INV4204"/>
    <d v="2021-03-09T00:00:00"/>
    <s v="ITPL2021126"/>
    <d v="2021-03-08T00:00:00"/>
    <x v="0"/>
    <s v="Mumbai"/>
    <s v="Itecsys Technologies Pvt Ltd"/>
    <s v="Freight charges"/>
    <s v="Mumbai"/>
    <s v="RBP"/>
    <s v="Wholesale"/>
    <s v="Others"/>
    <n v="1"/>
    <n v="399"/>
    <n v="399"/>
  </r>
  <r>
    <s v="PB20INV4204"/>
    <d v="2021-03-09T00:00:00"/>
    <s v="ITPL2021126"/>
    <d v="2021-03-08T00:00:00"/>
    <x v="0"/>
    <s v="Mumbai"/>
    <s v="Itecsys Technologies Pvt Ltd"/>
    <s v="Win 10 iot (el)"/>
    <s v="Mumbai"/>
    <s v="RBP"/>
    <s v="Wholesale"/>
    <s v="Posiflex"/>
    <n v="3"/>
    <n v="3500"/>
    <n v="10500"/>
  </r>
  <r>
    <s v="PB20INV4204"/>
    <d v="2021-03-09T00:00:00"/>
    <s v="ITPL2021126"/>
    <d v="2021-03-08T00:00:00"/>
    <x v="0"/>
    <s v="Mumbai"/>
    <s v="Itecsys Technologies Pvt Ltd"/>
    <s v="Warranty_charges"/>
    <s v="Mumbai"/>
    <s v="RBP"/>
    <s v="Wholesale"/>
    <s v="Others"/>
    <n v="3"/>
    <n v="5000"/>
    <n v="15000"/>
  </r>
  <r>
    <s v="PB20INV4204"/>
    <d v="2021-03-09T00:00:00"/>
    <s v="ITPL2021126"/>
    <d v="2021-03-08T00:00:00"/>
    <x v="0"/>
    <s v="Mumbai"/>
    <s v="Itecsys Technologies Pvt Ltd"/>
    <s v="Tx-5600"/>
    <s v="Mumbai"/>
    <s v="RBP"/>
    <s v="Wholesale"/>
    <s v="Posiflex"/>
    <n v="3"/>
    <n v="44700"/>
    <n v="134100"/>
  </r>
  <r>
    <s v="PB20INV4205"/>
    <d v="2021-03-09T00:00:00"/>
    <s v="PIT/PO/2021/0094-2"/>
    <s v="08.03.2021"/>
    <x v="4"/>
    <s v="Mumbai"/>
    <s v="Portwell India Technology Private Limited"/>
    <s v="Powercable_3pin"/>
    <s v="Mumbai"/>
    <s v="Vendor"/>
    <s v="Wholesale"/>
    <s v="Posiflex Spares"/>
    <n v="10"/>
    <n v="70.349999999999994"/>
    <n v="703.5"/>
  </r>
  <r>
    <s v="PB20INV4206"/>
    <d v="2021-03-09T00:00:00"/>
    <s v="Quote#-2021_03_40 &amp; Mail"/>
    <s v="04-03-2021 &amp; 09-03-2021"/>
    <x v="1"/>
    <s v="Mumbai"/>
    <s v="Reliance Retail Limited"/>
    <s v="Mbkit_pp8800"/>
    <s v="Mumbai"/>
    <s v="EndCustomer"/>
    <s v="Retail"/>
    <s v="Posiflex Spares"/>
    <n v="2"/>
    <n v="4438"/>
    <n v="8876"/>
  </r>
  <r>
    <s v="PB20INV4207"/>
    <d v="2021-03-09T00:00:00"/>
    <s v="Ocs/20-21/165"/>
    <d v="2021-03-08T00:00:00"/>
    <x v="0"/>
    <s v="West Bengal"/>
    <s v="Odyssey Computer Services P Ltd"/>
    <s v="Freight charges"/>
    <s v="West Bengal"/>
    <s v="RBP"/>
    <s v="Wholesale"/>
    <s v="Others"/>
    <n v="1"/>
    <n v="200"/>
    <n v="200"/>
  </r>
  <r>
    <s v="PB20INV4207"/>
    <d v="2021-03-09T00:00:00"/>
    <s v="Ocs/20-21/165"/>
    <d v="2021-03-08T00:00:00"/>
    <x v="2"/>
    <s v="West Bengal"/>
    <s v="Odyssey Computer Services P Ltd"/>
    <s v="Rs-3200u"/>
    <s v="West Bengal"/>
    <s v="RBP"/>
    <s v="Wholesale"/>
    <s v="Rugtek"/>
    <n v="1"/>
    <n v="4000"/>
    <n v="4000"/>
  </r>
  <r>
    <s v="PB20INV4208"/>
    <d v="2021-03-09T00:00:00"/>
    <n v="8400023423"/>
    <d v="2021-03-04T00:00:00"/>
    <x v="1"/>
    <s v="Mumbai"/>
    <s v="Trent Hypermarket Private Limited"/>
    <s v="Kb6600_single key"/>
    <s v="Mumbai"/>
    <s v="EndCustomer"/>
    <s v="Retail"/>
    <s v="Posiflex Spares"/>
    <n v="30"/>
    <n v="96"/>
    <n v="2880"/>
  </r>
  <r>
    <s v="PB20INV4208"/>
    <d v="2021-03-09T00:00:00"/>
    <n v="8400023423"/>
    <d v="2021-03-04T00:00:00"/>
    <x v="1"/>
    <s v="Mumbai"/>
    <s v="Trent Hypermarket Private Limited"/>
    <s v="Dk-2100_kb6600_key top-hor"/>
    <s v="Mumbai"/>
    <s v="EndCustomer"/>
    <s v="Retail"/>
    <s v="Posiflex Spares"/>
    <n v="5"/>
    <n v="196"/>
    <n v="980"/>
  </r>
  <r>
    <s v="PB20INV4209"/>
    <d v="2021-03-09T00:00:00"/>
    <s v="ITPL2021127"/>
    <d v="2021-03-08T00:00:00"/>
    <x v="0"/>
    <s v="Mumbai"/>
    <s v="Itecsys Technologies Pvt Ltd"/>
    <s v="Ssd_64gb"/>
    <s v="Mumbai"/>
    <s v="RBP"/>
    <s v="Wholesale"/>
    <s v="Posiflex Spares"/>
    <n v="2"/>
    <n v="0"/>
    <n v="0"/>
  </r>
  <r>
    <s v="PB20INV4209"/>
    <d v="2021-03-09T00:00:00"/>
    <s v="ITPL2021127"/>
    <d v="2021-03-08T00:00:00"/>
    <x v="0"/>
    <s v="Mumbai"/>
    <s v="Itecsys Technologies Pvt Ltd"/>
    <s v="Freight charges"/>
    <s v="Mumbai"/>
    <s v="RBP"/>
    <s v="Wholesale"/>
    <s v="Others"/>
    <n v="1"/>
    <n v="1600"/>
    <n v="1600"/>
  </r>
  <r>
    <s v="PB20INV4209"/>
    <d v="2021-03-09T00:00:00"/>
    <s v="ITPL2021127"/>
    <d v="2021-03-08T00:00:00"/>
    <x v="0"/>
    <s v="Mumbai"/>
    <s v="Itecsys Technologies Pvt Ltd"/>
    <s v="Win 10 iot (vl)"/>
    <s v="Mumbai"/>
    <s v="RBP"/>
    <s v="Wholesale"/>
    <s v="Posiflex"/>
    <n v="2"/>
    <n v="5250"/>
    <n v="10500"/>
  </r>
  <r>
    <s v="PB20INV4209"/>
    <d v="2021-03-09T00:00:00"/>
    <s v="ITPL2021127"/>
    <d v="2021-03-08T00:00:00"/>
    <x v="0"/>
    <s v="Mumbai"/>
    <s v="Itecsys Technologies Pvt Ltd"/>
    <s v="Xt-4015"/>
    <s v="Mumbai"/>
    <s v="RBP"/>
    <s v="Wholesale"/>
    <s v="Posiflex"/>
    <n v="2"/>
    <n v="52250"/>
    <n v="104500"/>
  </r>
  <r>
    <s v="PB20INV4210"/>
    <d v="2021-03-09T00:00:00"/>
    <s v="TSPL/PUR/20-21/326"/>
    <d v="2021-03-09T00:00:00"/>
    <x v="0"/>
    <s v="Mumbai"/>
    <s v="Turbonet Systems Private Limited"/>
    <s v="Ddr3_ram_sodimm"/>
    <s v="Mumbai"/>
    <s v="RBP"/>
    <s v="Wholesale"/>
    <s v="Posiflex Spares"/>
    <n v="2"/>
    <n v="0"/>
    <n v="0"/>
  </r>
  <r>
    <s v="PB20INV4210"/>
    <d v="2021-03-09T00:00:00"/>
    <s v="TSPL/PUR/20-21/326"/>
    <d v="2021-03-09T00:00:00"/>
    <x v="0"/>
    <s v="Mumbai"/>
    <s v="Turbonet Systems Private Limited"/>
    <s v="Ssd_128gb"/>
    <s v="Mumbai"/>
    <s v="RBP"/>
    <s v="Wholesale"/>
    <s v="Posiflex Spares"/>
    <n v="2"/>
    <n v="0"/>
    <n v="0"/>
  </r>
  <r>
    <s v="PB20INV4210"/>
    <d v="2021-03-09T00:00:00"/>
    <s v="TSPL/PUR/20-21/326"/>
    <d v="2021-03-09T00:00:00"/>
    <x v="0"/>
    <s v="Mumbai"/>
    <s v="Turbonet Systems Private Limited"/>
    <s v="Freight charges"/>
    <s v="Mumbai"/>
    <s v="RBP"/>
    <s v="Wholesale"/>
    <s v="Others"/>
    <n v="1"/>
    <n v="420"/>
    <n v="420"/>
  </r>
  <r>
    <s v="PB20INV4210"/>
    <d v="2021-03-09T00:00:00"/>
    <s v="TSPL/PUR/20-21/326"/>
    <d v="2021-03-09T00:00:00"/>
    <x v="0"/>
    <s v="Mumbai"/>
    <s v="Turbonet Systems Private Limited"/>
    <s v="Xt-4015"/>
    <s v="Mumbai"/>
    <s v="RBP"/>
    <s v="Wholesale"/>
    <s v="Posiflex"/>
    <n v="2"/>
    <n v="52500"/>
    <n v="105000"/>
  </r>
  <r>
    <s v="PB20INV4211"/>
    <d v="2021-03-09T00:00:00"/>
    <s v=" SC27022021CHN01"/>
    <d v="2021-02-27T00:00:00"/>
    <x v="0"/>
    <s v="Chennai"/>
    <s v="Supreme Computers India (P) Ltd"/>
    <s v="Freight charges"/>
    <s v="Chennai"/>
    <s v="RBP"/>
    <s v="Wholesale"/>
    <s v="Others"/>
    <n v="1"/>
    <n v="225"/>
    <n v="225"/>
  </r>
  <r>
    <s v="PB20INV4211"/>
    <d v="2021-03-09T00:00:00"/>
    <s v=" SC27022021CHN01"/>
    <d v="2021-02-27T00:00:00"/>
    <x v="7"/>
    <s v="Chennai"/>
    <s v="Supreme Computers India (P) Ltd"/>
    <s v="Mk5145-31a38-i"/>
    <s v="Chennai"/>
    <s v="RBP"/>
    <s v="Wholesale"/>
    <s v="Metrologic"/>
    <n v="50"/>
    <n v="1800"/>
    <n v="90000"/>
  </r>
  <r>
    <s v="PB20INV4212"/>
    <d v="2021-03-09T00:00:00"/>
    <s v="SC09032021CHN01"/>
    <d v="2021-03-09T00:00:00"/>
    <x v="0"/>
    <s v="Chennai"/>
    <s v="Supreme Computers India (P) Ltd"/>
    <s v="Freight charges"/>
    <s v="Chennai"/>
    <s v="RBP"/>
    <s v="Wholesale"/>
    <s v="Others"/>
    <n v="1"/>
    <n v="100"/>
    <n v="100"/>
  </r>
  <r>
    <s v="PB20INV4212"/>
    <d v="2021-03-09T00:00:00"/>
    <s v="SC09032021CHN01"/>
    <d v="2021-03-09T00:00:00"/>
    <x v="0"/>
    <s v="Chennai"/>
    <s v="Supreme Computers India (P) Ltd"/>
    <s v="Wifi i/f board pp9000"/>
    <s v="Chennai"/>
    <s v="RBP"/>
    <s v="Wholesale"/>
    <s v="Posiflex Spares"/>
    <n v="2"/>
    <n v="3000"/>
    <n v="6000"/>
  </r>
  <r>
    <s v="PB20INV4213"/>
    <d v="2021-03-09T00:00:00"/>
    <n v="21000065"/>
    <s v="09.03.2021"/>
    <x v="23"/>
    <s v="Mumbai"/>
    <s v="Yum Restaurants (India) Pvt Ltd"/>
    <s v="Ssd_64gb"/>
    <s v="Mumbai"/>
    <s v="EndCustomer"/>
    <s v="Retail"/>
    <s v="Posiflex Spares"/>
    <n v="1"/>
    <n v="1"/>
    <n v="1"/>
  </r>
  <r>
    <s v="PB20INV4213"/>
    <d v="2021-03-09T00:00:00"/>
    <n v="21000065"/>
    <s v="09.03.2021"/>
    <x v="23"/>
    <s v="Mumbai"/>
    <s v="Yum Restaurants (India) Pvt Ltd"/>
    <s v="Win 10 iot (el)"/>
    <s v="Mumbai"/>
    <s v="EndCustomer"/>
    <s v="Retail"/>
    <s v="Posiflex"/>
    <n v="1"/>
    <n v="3000"/>
    <n v="3000"/>
  </r>
  <r>
    <s v="PB20INV4213"/>
    <d v="2021-03-09T00:00:00"/>
    <n v="21000065"/>
    <s v="09.03.2021"/>
    <x v="23"/>
    <s v="Mumbai"/>
    <s v="Yum Restaurants (India) Pvt Ltd"/>
    <s v="Warranty_charges"/>
    <s v="Mumbai"/>
    <s v="EndCustomer"/>
    <s v="Retail"/>
    <s v="Others"/>
    <n v="1"/>
    <n v="4000"/>
    <n v="4000"/>
  </r>
  <r>
    <s v="PB20INV4213"/>
    <d v="2021-03-09T00:00:00"/>
    <n v="21000065"/>
    <s v="09.03.2021"/>
    <x v="23"/>
    <s v="Mumbai"/>
    <s v="Yum Restaurants (India) Pvt Ltd"/>
    <s v="Ps-3316+"/>
    <s v="Mumbai"/>
    <s v="EndCustomer"/>
    <s v="Retail"/>
    <s v="Posiflex"/>
    <n v="1"/>
    <n v="50000"/>
    <n v="50000"/>
  </r>
  <r>
    <s v="PB20INV4214"/>
    <d v="2021-03-09T00:00:00"/>
    <s v="PO-C/20-21/000550"/>
    <s v="19. February 2021"/>
    <x v="18"/>
    <s v="Mumbai"/>
    <s v="Burger King India Pvt  Ltd.,"/>
    <s v="Win 10 iot (el)"/>
    <s v="Mumbai"/>
    <s v="EndCustomer"/>
    <s v="Retail"/>
    <s v="Posiflex"/>
    <n v="1"/>
    <n v="3100"/>
    <n v="3100"/>
  </r>
  <r>
    <s v="PB20INV4214"/>
    <d v="2021-03-09T00:00:00"/>
    <s v="PO-C/20-21/000550"/>
    <s v="19. February 2021"/>
    <x v="18"/>
    <s v="Mumbai"/>
    <s v="Burger King India Pvt  Ltd.,"/>
    <s v="Ps-3316+"/>
    <s v="Mumbai"/>
    <s v="EndCustomer"/>
    <s v="Retail"/>
    <s v="Posiflex"/>
    <n v="1"/>
    <n v="38250"/>
    <n v="38250"/>
  </r>
  <r>
    <s v="PB20INV4215"/>
    <d v="2021-03-09T00:00:00"/>
    <s v="QSPL/PO/2021/0627-1"/>
    <d v="2021-03-09T00:00:00"/>
    <x v="4"/>
    <s v="Bangalore"/>
    <s v="Quinta Systems Pvt. Ltd"/>
    <s v="Svcct40-sg3n"/>
    <s v="Bangalore"/>
    <s v="Vendor"/>
    <s v="Wholesale"/>
    <s v="Honeywell"/>
    <n v="113"/>
    <n v="5985"/>
    <n v="676305"/>
  </r>
  <r>
    <s v="PB20INV4216"/>
    <d v="2021-03-09T00:00:00"/>
    <s v="QSPL/PO/2021/0626-1"/>
    <d v="2021-03-09T00:00:00"/>
    <x v="4"/>
    <s v="Bangalore"/>
    <s v="Quinta Systems Pvt. Ltd"/>
    <s v="Svcct40-sg3n"/>
    <s v="Bangalore"/>
    <s v="Vendor"/>
    <s v="Wholesale"/>
    <s v="Honeywell"/>
    <n v="232"/>
    <n v="5985"/>
    <n v="1388520"/>
  </r>
  <r>
    <s v="PB20INV4217"/>
    <d v="2021-03-09T00:00:00"/>
    <s v="Quote#-2021_03_38 &amp; Mail"/>
    <s v=" 03-02-2021 &amp; 09-03-2021"/>
    <x v="1"/>
    <s v="Mumbai"/>
    <s v="Reliance Retail Limited"/>
    <s v="Paperfeedroller_pp7000"/>
    <s v="Mumbai"/>
    <s v="EndCustomer"/>
    <s v="Retail"/>
    <s v="Posiflex Spares"/>
    <n v="1"/>
    <n v="1100"/>
    <n v="1100"/>
  </r>
  <r>
    <s v="PB20INV4218"/>
    <d v="2021-03-10T00:00:00"/>
    <s v="PO/000093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19"/>
    <d v="2021-03-10T00:00:00"/>
    <s v="PO/000093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20"/>
    <d v="2021-03-10T00:00:00"/>
    <s v="PO/000093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21"/>
    <d v="2021-03-10T00:00:00"/>
    <s v="PO/000088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22"/>
    <d v="2021-03-10T00:00:00"/>
    <s v="PO/000088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23"/>
    <d v="2021-03-10T00:00:00"/>
    <s v="PO/000087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24"/>
    <d v="2021-03-10T00:00:00"/>
    <s v="PO/000088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25"/>
    <d v="2021-03-10T00:00:00"/>
    <s v="PO/000088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26"/>
    <d v="2021-03-10T00:00:00"/>
    <s v="PO/000088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27"/>
    <d v="2021-03-10T00:00:00"/>
    <s v="PO/000325/1020"/>
    <d v="2020-10-1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28"/>
    <d v="2021-03-10T00:00:00"/>
    <s v="PO/000325/1020"/>
    <d v="2020-10-1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29"/>
    <d v="2021-03-10T00:00:00"/>
    <s v="Email"/>
    <d v="2021-03-09T00:00:00"/>
    <x v="10"/>
    <s v="Bangalore"/>
    <s v="Ridhi Sidhi Malls &amp; Multiplexes Private Limited"/>
    <s v="1250g-2usb-i"/>
    <s v="Bangalore"/>
    <s v="EndCustomer"/>
    <s v="Retail"/>
    <s v="Metrologic"/>
    <n v="3"/>
    <n v="0"/>
    <n v="0"/>
  </r>
  <r>
    <s v="PB20INV4229"/>
    <d v="2021-03-10T00:00:00"/>
    <s v="Email"/>
    <d v="2021-03-09T00:00:00"/>
    <x v="11"/>
    <s v="Bangalore"/>
    <s v="Ridhi Sidhi Malls &amp; Multiplexes Private Limited"/>
    <s v="Cr-410b"/>
    <s v="Bangalore"/>
    <s v="EndCustomer"/>
    <s v="Retail"/>
    <s v="Rugtek"/>
    <n v="2"/>
    <n v="0"/>
    <n v="0"/>
  </r>
  <r>
    <s v="PB20INV4229"/>
    <d v="2021-03-10T00:00:00"/>
    <s v="Email"/>
    <d v="2021-03-09T00:00:00"/>
    <x v="11"/>
    <s v="Bangalore"/>
    <s v="Ridhi Sidhi Malls &amp; Multiplexes Private Limited"/>
    <s v="Cr-410b(1001)"/>
    <s v="Bangalore"/>
    <s v="EndCustomer"/>
    <s v="Retail"/>
    <s v="Rugtek"/>
    <n v="1"/>
    <n v="0"/>
    <n v="0"/>
  </r>
  <r>
    <s v="PB20INV4229"/>
    <d v="2021-03-10T00:00:00"/>
    <s v="Email"/>
    <d v="2021-03-09T00:00:00"/>
    <x v="3"/>
    <s v="Bangalore"/>
    <s v="Ridhi Sidhi Malls &amp; Multiplexes Private Limited"/>
    <s v="Keyboard_tvs gold"/>
    <s v="Bangalore"/>
    <s v="EndCustomer"/>
    <s v="Retail"/>
    <s v="Posiflex"/>
    <n v="3"/>
    <n v="0"/>
    <n v="0"/>
  </r>
  <r>
    <s v="PB20INV4229"/>
    <d v="2021-03-10T00:00:00"/>
    <s v="Email"/>
    <d v="2021-03-09T00:00:00"/>
    <x v="3"/>
    <s v="Bangalore"/>
    <s v="Ridhi Sidhi Malls &amp; Multiplexes Private Limited"/>
    <s v="Long pole_pd-350 series"/>
    <s v="Bangalore"/>
    <s v="EndCustomer"/>
    <s v="Retail"/>
    <s v="Posiflex Spares"/>
    <n v="3"/>
    <n v="0"/>
    <n v="0"/>
  </r>
  <r>
    <s v="PB20INV4229"/>
    <d v="2021-03-10T00:00:00"/>
    <s v="Email"/>
    <d v="2021-03-09T00:00:00"/>
    <x v="3"/>
    <s v="Bangalore"/>
    <s v="Ridhi Sidhi Malls &amp; Multiplexes Private Limited"/>
    <s v="Mouse_logitech"/>
    <s v="Bangalore"/>
    <s v="EndCustomer"/>
    <s v="Retail"/>
    <s v="Posiflex"/>
    <n v="3"/>
    <n v="0"/>
    <n v="0"/>
  </r>
  <r>
    <s v="PB20INV4229"/>
    <d v="2021-03-10T00:00:00"/>
    <s v="Email"/>
    <d v="2021-03-09T00:00:00"/>
    <x v="3"/>
    <s v="Bangalore"/>
    <s v="Ridhi Sidhi Malls &amp; Multiplexes Private Limited"/>
    <s v="Pd-350ue-b"/>
    <s v="Bangalore"/>
    <s v="EndCustomer"/>
    <s v="Retail"/>
    <s v="Posiflex"/>
    <n v="3"/>
    <n v="0"/>
    <n v="0"/>
  </r>
  <r>
    <s v="PB20INV4229"/>
    <d v="2021-03-10T00:00:00"/>
    <s v="Email"/>
    <d v="2021-03-09T00:00:00"/>
    <x v="3"/>
    <s v="Bangalore"/>
    <s v="Ridhi Sidhi Malls &amp; Multiplexes Private Limited"/>
    <s v="Pp8800u-b"/>
    <s v="Bangalore"/>
    <s v="EndCustomer"/>
    <s v="Retail"/>
    <s v="Posiflex"/>
    <n v="3"/>
    <n v="0"/>
    <n v="0"/>
  </r>
  <r>
    <s v="PB20INV4229"/>
    <d v="2021-03-10T00:00:00"/>
    <s v="Email"/>
    <d v="2021-03-09T00:00:00"/>
    <x v="3"/>
    <s v="Bangalore"/>
    <s v="Ridhi Sidhi Malls &amp; Multiplexes Private Limited"/>
    <s v="Ssd_64gb"/>
    <s v="Bangalore"/>
    <s v="EndCustomer"/>
    <s v="Retail"/>
    <s v="Posiflex Spares"/>
    <n v="3"/>
    <n v="0"/>
    <n v="0"/>
  </r>
  <r>
    <s v="PB20INV4229"/>
    <d v="2021-03-10T00:00:00"/>
    <s v="Email"/>
    <d v="2021-03-09T00:00:00"/>
    <x v="3"/>
    <s v="Bangalore"/>
    <s v="Ridhi Sidhi Malls &amp; Multiplexes Private Limited"/>
    <s v="Win 10 iot (el)"/>
    <s v="Bangalore"/>
    <s v="EndCustomer"/>
    <s v="Retail"/>
    <s v="Posiflex"/>
    <n v="3"/>
    <n v="0"/>
    <n v="0"/>
  </r>
  <r>
    <s v="PB20INV4229"/>
    <d v="2021-03-10T00:00:00"/>
    <s v="Email"/>
    <d v="2021-03-09T00:00:00"/>
    <x v="3"/>
    <s v="Bangalore"/>
    <s v="Ridhi Sidhi Malls &amp; Multiplexes Private Limited"/>
    <s v="Zeb-vs16hd led"/>
    <s v="Bangalore"/>
    <s v="EndCustomer"/>
    <s v="Retail"/>
    <s v="Posiflex"/>
    <n v="3"/>
    <n v="0"/>
    <n v="0"/>
  </r>
  <r>
    <s v="PB20INV4229"/>
    <d v="2021-03-10T00:00:00"/>
    <s v="Email"/>
    <d v="2021-03-09T00:00:00"/>
    <x v="10"/>
    <s v="Bangalore"/>
    <s v="Ridhi Sidhi Malls &amp; Multiplexes Private Limited"/>
    <s v="1250g-2usb-i"/>
    <s v="Bangalore"/>
    <s v="EndCustomer"/>
    <s v="Retail"/>
    <s v="Metrologic"/>
    <n v="2"/>
    <n v="3800"/>
    <n v="7600"/>
  </r>
  <r>
    <s v="PB20INV4229"/>
    <d v="2021-03-10T00:00:00"/>
    <s v="Email"/>
    <d v="2021-03-09T00:00:00"/>
    <x v="3"/>
    <s v="Bangalore"/>
    <s v="Ridhi Sidhi Malls &amp; Multiplexes Private Limited"/>
    <s v="Pp8800u-b"/>
    <s v="Bangalore"/>
    <s v="EndCustomer"/>
    <s v="Retail"/>
    <s v="Posiflex"/>
    <n v="1"/>
    <n v="9900"/>
    <n v="9900"/>
  </r>
  <r>
    <s v="PB20INV4229"/>
    <d v="2021-03-10T00:00:00"/>
    <s v="Email"/>
    <d v="2021-03-09T00:00:00"/>
    <x v="3"/>
    <s v="Bangalore"/>
    <s v="Ridhi Sidhi Malls &amp; Multiplexes Private Limited"/>
    <s v="Tx-5600"/>
    <s v="Bangalore"/>
    <s v="EndCustomer"/>
    <s v="Retail"/>
    <s v="Posiflex"/>
    <n v="3"/>
    <n v="52000"/>
    <n v="156000"/>
  </r>
  <r>
    <s v="PB20INV4230"/>
    <d v="2021-03-10T00:00:00"/>
    <s v="PO/000325/1020"/>
    <d v="2020-10-1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31"/>
    <d v="2021-03-10T00:00:00"/>
    <s v="PO/000326/1020"/>
    <d v="2020-10-1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32"/>
    <d v="2021-03-10T00:00:00"/>
    <s v="PO/000326/1020"/>
    <d v="2020-10-1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33"/>
    <d v="2021-03-10T00:00:00"/>
    <s v="PO/000326/1020"/>
    <d v="2020-10-1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34"/>
    <d v="2021-03-10T00:00:00"/>
    <s v="PO/000328/1020"/>
    <d v="2020-10-1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35"/>
    <d v="2021-03-10T00:00:00"/>
    <s v="PO/000328/1020"/>
    <d v="2020-10-1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36"/>
    <d v="2021-03-10T00:00:00"/>
    <s v="QSPL/PO/2021/0630-1"/>
    <d v="2021-03-10T00:00:00"/>
    <x v="4"/>
    <s v="Bangalore"/>
    <s v="Quinta Systems Pvt. Ltd"/>
    <s v="Svcct40-sg3n"/>
    <s v="Bangalore"/>
    <s v="Vendor"/>
    <s v="Wholesale"/>
    <s v="Honeywell"/>
    <n v="154"/>
    <n v="5985"/>
    <n v="921690"/>
  </r>
  <r>
    <s v="PB20INV4237"/>
    <d v="2021-03-10T00:00:00"/>
    <s v="PO/000328/1020"/>
    <d v="2020-10-1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38"/>
    <d v="2021-03-10T00:00:00"/>
    <s v="PO/000328/1020"/>
    <d v="2020-10-1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39"/>
    <d v="2021-03-10T00:00:00"/>
    <s v="QSPL/PO/2021/0631-1"/>
    <d v="2021-03-10T00:00:00"/>
    <x v="4"/>
    <s v="Bangalore"/>
    <s v="Quinta Systems Pvt. Ltd"/>
    <s v="Svcct40-sg3n"/>
    <s v="Bangalore"/>
    <s v="Vendor"/>
    <s v="Wholesale"/>
    <s v="Honeywell"/>
    <n v="324"/>
    <n v="5985"/>
    <n v="1939140"/>
  </r>
  <r>
    <s v="PB20INV4240"/>
    <d v="2021-03-10T00:00:00"/>
    <s v="PO/000328/1020"/>
    <d v="2020-10-1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41"/>
    <d v="2021-03-10T00:00:00"/>
    <s v="PO/000328/1020"/>
    <d v="2020-10-1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42"/>
    <d v="2021-03-10T00:00:00"/>
    <s v="PO/000328/1020"/>
    <d v="2020-10-1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43"/>
    <d v="2021-03-10T00:00:00"/>
    <s v="PO/000328/1020"/>
    <d v="2020-10-1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44"/>
    <d v="2021-03-10T00:00:00"/>
    <s v="PO/000328/1020"/>
    <d v="2020-10-1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45"/>
    <d v="2021-03-10T00:00:00"/>
    <s v="Mail Confirmation"/>
    <s v="09-03-20221"/>
    <x v="17"/>
    <s v="Chennai"/>
    <s v="Navaradhi Technologies"/>
    <s v="Touchpanel-ps3316"/>
    <s v="Chennai"/>
    <s v="NVAR"/>
    <s v="Wholesale"/>
    <s v="Posiflex Spares"/>
    <n v="2"/>
    <n v="8400"/>
    <n v="16800"/>
  </r>
  <r>
    <s v="PB20INV4246"/>
    <d v="2021-03-10T00:00:00"/>
    <s v="PO/000227/0321"/>
    <d v="2021-03-09T00:00:00"/>
    <x v="1"/>
    <s v="Mumbai"/>
    <s v="Hardcastle Restaurants Pvt. Ltd"/>
    <s v="Cr-410b"/>
    <s v="Mumbai"/>
    <s v="EndCustomer"/>
    <s v="Retail"/>
    <s v="Rugtek"/>
    <n v="1"/>
    <n v="4250"/>
    <n v="4250"/>
  </r>
  <r>
    <s v="PB20INV4247"/>
    <d v="2021-03-10T00:00:00"/>
    <n v="6300007267"/>
    <d v="2021-03-04T00:00:00"/>
    <x v="1"/>
    <s v="Mumbai"/>
    <s v="Trent Limited"/>
    <s v="Cashdrawercable"/>
    <s v="Mumbai"/>
    <s v="EndCustomer"/>
    <s v="Retail"/>
    <s v="Posiflex Spares"/>
    <n v="1"/>
    <n v="150"/>
    <n v="150"/>
  </r>
  <r>
    <s v="PB20INV4248"/>
    <d v="2021-03-10T00:00:00"/>
    <n v="6300007265"/>
    <d v="2021-03-04T00:00:00"/>
    <x v="1"/>
    <s v="Mumbai"/>
    <s v="Trent Limited"/>
    <s v="Cashdrawercable"/>
    <s v="Mumbai"/>
    <s v="EndCustomer"/>
    <s v="Retail"/>
    <s v="Posiflex Spares"/>
    <n v="1"/>
    <n v="150"/>
    <n v="150"/>
  </r>
  <r>
    <s v="PB20INV4249"/>
    <d v="2021-03-10T00:00:00"/>
    <s v="Quote#-2021_02_34 &amp; Mail"/>
    <s v="26-02-2021 &amp; 09-03-2021"/>
    <x v="1"/>
    <s v="Mumbai"/>
    <s v="Reliance Retail Limited"/>
    <s v="Powersupply_60w"/>
    <s v="Mumbai"/>
    <s v="EndCustomer"/>
    <s v="Retail"/>
    <s v="Posiflex Spares"/>
    <n v="1"/>
    <n v="1210"/>
    <n v="1210"/>
  </r>
  <r>
    <s v="PB20INV4250"/>
    <d v="2021-03-10T00:00:00"/>
    <s v="PO/000335/0920"/>
    <d v="2020-09-21T00:00:00"/>
    <x v="1"/>
    <s v="Mumbai"/>
    <s v="Hardcastle Restaurants Pvt. Ltd"/>
    <s v="Pp8800_printermechanism"/>
    <s v="Mumbai"/>
    <s v="EndCustomer"/>
    <s v="Retail"/>
    <s v="Posiflex Spares"/>
    <n v="1"/>
    <n v="7049"/>
    <n v="7049"/>
  </r>
  <r>
    <s v="PB20INV4251"/>
    <d v="2021-03-10T00:00:00"/>
    <s v="Quote#-2021_02_32 &amp; Mail"/>
    <s v="23-02-2021 &amp; 09-03-2021"/>
    <x v="1"/>
    <s v="Mumbai"/>
    <s v="Reliance Retail Limited"/>
    <s v="Powersupply_60w"/>
    <s v="Mumbai"/>
    <s v="EndCustomer"/>
    <s v="Retail"/>
    <s v="Posiflex Spares"/>
    <n v="2"/>
    <n v="1210"/>
    <n v="2420"/>
  </r>
  <r>
    <s v="PB20INV4252"/>
    <d v="2021-03-10T00:00:00"/>
    <s v="QSPL/PO/2021/0604-1"/>
    <d v="2021-02-25T00:00:00"/>
    <x v="4"/>
    <s v="Bangalore"/>
    <s v="Quinta Systems Pvt. Ltd"/>
    <s v="Bat-scn01a"/>
    <s v="Bangalore"/>
    <s v="Vendor"/>
    <s v="Wholesale"/>
    <s v="Metrologic"/>
    <n v="50"/>
    <n v="2243.85"/>
    <n v="112192.5"/>
  </r>
  <r>
    <s v="PB20INV4253"/>
    <d v="2021-03-10T00:00:00"/>
    <s v="mail confirmation"/>
    <d v="2021-03-09T00:00:00"/>
    <x v="1"/>
    <s v="Mumbai"/>
    <s v="Kalindi Barter Private Limited"/>
    <s v="Service charges"/>
    <s v="Mumbai"/>
    <s v="EndCustomer"/>
    <s v="Retail"/>
    <s v="Others"/>
    <n v="1"/>
    <n v="750"/>
    <n v="750"/>
  </r>
  <r>
    <s v="PB20INV4253"/>
    <d v="2021-03-10T00:00:00"/>
    <s v="mail confirmation"/>
    <d v="2021-03-09T00:00:00"/>
    <x v="1"/>
    <s v="Mumbai"/>
    <s v="Kalindi Barter Private Limited"/>
    <s v="Ddr3_ram_sodimm"/>
    <s v="Mumbai"/>
    <s v="EndCustomer"/>
    <s v="Retail"/>
    <s v="Posiflex Spares"/>
    <n v="1"/>
    <n v="3000"/>
    <n v="3000"/>
  </r>
  <r>
    <s v="PB20INV4253"/>
    <d v="2021-03-10T00:00:00"/>
    <s v="mail confirmation"/>
    <d v="2021-03-09T00:00:00"/>
    <x v="1"/>
    <s v="Mumbai"/>
    <s v="Kalindi Barter Private Limited"/>
    <s v="Win 10 iot (vl)"/>
    <s v="Mumbai"/>
    <s v="EndCustomer"/>
    <s v="Retail"/>
    <s v="Posiflex"/>
    <n v="1"/>
    <n v="5950"/>
    <n v="5950"/>
  </r>
  <r>
    <s v="PB20INV4254"/>
    <d v="2021-03-10T00:00:00"/>
    <s v="mail confirmation"/>
    <d v="2021-03-04T00:00:00"/>
    <x v="1"/>
    <s v="Mumbai"/>
    <s v="Reliance Retail Limited"/>
    <s v="Powersupply130w/xt-4015"/>
    <s v="Mumbai"/>
    <s v="EndCustomer"/>
    <s v="Retail"/>
    <s v="Posiflex Spares"/>
    <n v="1"/>
    <n v="3470"/>
    <n v="3470"/>
  </r>
  <r>
    <s v="PB20INV4255"/>
    <d v="2021-03-10T00:00:00"/>
    <s v="SC10032021CHN"/>
    <d v="2021-03-10T00:00:00"/>
    <x v="0"/>
    <s v="Chennai"/>
    <s v="Supreme Computers India (P) Ltd"/>
    <s v="Freight charges"/>
    <s v="Chennai"/>
    <s v="RBP"/>
    <s v="Wholesale"/>
    <s v="Others"/>
    <n v="1"/>
    <n v="100"/>
    <n v="100"/>
  </r>
  <r>
    <s v="PB20INV4255"/>
    <d v="2021-03-10T00:00:00"/>
    <s v="SC10032021CHN"/>
    <d v="2021-03-10T00:00:00"/>
    <x v="0"/>
    <s v="Chennai"/>
    <s v="Supreme Computers India (P) Ltd"/>
    <s v="Wifi i/f board pp9000"/>
    <s v="Chennai"/>
    <s v="RBP"/>
    <s v="Wholesale"/>
    <s v="Posiflex Spares"/>
    <n v="2"/>
    <n v="3000"/>
    <n v="6000"/>
  </r>
  <r>
    <s v="PB20INV4256"/>
    <d v="2021-03-10T00:00:00"/>
    <s v="PO/000229/0321"/>
    <d v="2021-03-09T00:00:00"/>
    <x v="1"/>
    <s v="Mumbai"/>
    <s v="Hardcastle Restaurants Pvt. Ltd"/>
    <s v="Cr-410b"/>
    <s v="Mumbai"/>
    <s v="EndCustomer"/>
    <s v="Retail"/>
    <s v="Rugtek"/>
    <n v="1"/>
    <n v="4250"/>
    <n v="4250"/>
  </r>
  <r>
    <s v="PB20INV4257"/>
    <d v="2021-03-10T00:00:00"/>
    <s v="ITPL2021128"/>
    <d v="2021-03-10T00:00:00"/>
    <x v="0"/>
    <s v="Mumbai"/>
    <s v="Itecsys Technologies Pvt Ltd"/>
    <s v="Ddr4 so-dimm_laptop"/>
    <s v="Mumbai"/>
    <s v="RBP"/>
    <s v="Wholesale"/>
    <s v="Posiflex Spares"/>
    <n v="1"/>
    <n v="0"/>
    <n v="0"/>
  </r>
  <r>
    <s v="PB20INV4257"/>
    <d v="2021-03-10T00:00:00"/>
    <s v="ITPL2021128"/>
    <d v="2021-03-10T00:00:00"/>
    <x v="0"/>
    <s v="Mumbai"/>
    <s v="Itecsys Technologies Pvt Ltd"/>
    <s v="Pp8800u-b"/>
    <s v="Mumbai"/>
    <s v="RBP"/>
    <s v="Wholesale"/>
    <s v="Posiflex"/>
    <n v="1"/>
    <n v="0"/>
    <n v="0"/>
  </r>
  <r>
    <s v="PB20INV4257"/>
    <d v="2021-03-10T00:00:00"/>
    <s v="ITPL2021128"/>
    <d v="2021-03-10T00:00:00"/>
    <x v="0"/>
    <s v="Mumbai"/>
    <s v="Itecsys Technologies Pvt Ltd"/>
    <s v="Ssd_128gb"/>
    <s v="Mumbai"/>
    <s v="RBP"/>
    <s v="Wholesale"/>
    <s v="Posiflex Spares"/>
    <n v="1"/>
    <n v="0"/>
    <n v="0"/>
  </r>
  <r>
    <s v="PB20INV4257"/>
    <d v="2021-03-10T00:00:00"/>
    <s v="ITPL2021128"/>
    <d v="2021-03-10T00:00:00"/>
    <x v="0"/>
    <s v="Mumbai"/>
    <s v="Itecsys Technologies Pvt Ltd"/>
    <s v="Zeb-vs16hd led"/>
    <s v="Mumbai"/>
    <s v="RBP"/>
    <s v="Wholesale"/>
    <s v="Posiflex"/>
    <n v="1"/>
    <n v="0"/>
    <n v="0"/>
  </r>
  <r>
    <s v="PB20INV4257"/>
    <d v="2021-03-10T00:00:00"/>
    <s v="ITPL2021128"/>
    <d v="2021-03-10T00:00:00"/>
    <x v="0"/>
    <s v="Mumbai"/>
    <s v="Itecsys Technologies Pvt Ltd"/>
    <s v="Freight charges"/>
    <s v="Mumbai"/>
    <s v="RBP"/>
    <s v="Wholesale"/>
    <s v="Others"/>
    <n v="1"/>
    <n v="133"/>
    <n v="133"/>
  </r>
  <r>
    <s v="PB20INV4257"/>
    <d v="2021-03-10T00:00:00"/>
    <s v="ITPL2021128"/>
    <d v="2021-03-10T00:00:00"/>
    <x v="0"/>
    <s v="Mumbai"/>
    <s v="Itecsys Technologies Pvt Ltd"/>
    <s v="Win 10 iot (el)"/>
    <s v="Mumbai"/>
    <s v="RBP"/>
    <s v="Wholesale"/>
    <s v="Posiflex"/>
    <n v="1"/>
    <n v="3500"/>
    <n v="3500"/>
  </r>
  <r>
    <s v="PB20INV4257"/>
    <d v="2021-03-10T00:00:00"/>
    <s v="ITPL2021128"/>
    <d v="2021-03-10T00:00:00"/>
    <x v="0"/>
    <s v="Mumbai"/>
    <s v="Itecsys Technologies Pvt Ltd"/>
    <s v="Warranty_charges"/>
    <s v="Mumbai"/>
    <s v="RBP"/>
    <s v="Wholesale"/>
    <s v="Others"/>
    <n v="1"/>
    <n v="5000"/>
    <n v="5000"/>
  </r>
  <r>
    <s v="PB20INV4257"/>
    <d v="2021-03-10T00:00:00"/>
    <s v="ITPL2021128"/>
    <d v="2021-03-10T00:00:00"/>
    <x v="0"/>
    <s v="Mumbai"/>
    <s v="Itecsys Technologies Pvt Ltd"/>
    <s v="Tx-5600"/>
    <s v="Mumbai"/>
    <s v="RBP"/>
    <s v="Wholesale"/>
    <s v="Posiflex"/>
    <n v="1"/>
    <n v="44700"/>
    <n v="44700"/>
  </r>
  <r>
    <s v="PB20INV4258"/>
    <d v="2021-03-10T00:00:00"/>
    <s v="MHMU2021PO00113"/>
    <d v="2021-01-09T00:00:00"/>
    <x v="1"/>
    <s v="Mumbai"/>
    <s v="Aashitech"/>
    <s v="Powersupply 60w_xp series"/>
    <s v="Mumbai"/>
    <s v="RBP"/>
    <s v="Wholesale"/>
    <s v="Posiflex Spares"/>
    <n v="10"/>
    <n v="1697"/>
    <n v="16970"/>
  </r>
  <r>
    <s v="PB20INV4259"/>
    <d v="2021-03-11T00:00:00"/>
    <s v="SS 250"/>
    <s v="10.03.3021"/>
    <x v="0"/>
    <s v="Delhi"/>
    <s v="Smart Solutions"/>
    <s v="Freight charges"/>
    <s v="Delhi"/>
    <s v="RBP"/>
    <s v="Wholesale"/>
    <s v="Others"/>
    <n v="1"/>
    <n v="1017"/>
    <n v="1017"/>
  </r>
  <r>
    <s v="PB20INV4259"/>
    <d v="2021-03-11T00:00:00"/>
    <s v="SS 250"/>
    <s v="10.03.3021"/>
    <x v="2"/>
    <s v="Delhi"/>
    <s v="Smart Solutions"/>
    <s v="Bp-03"/>
    <s v="Delhi"/>
    <s v="RBP"/>
    <s v="Wholesale"/>
    <s v="Rugtek"/>
    <n v="37"/>
    <n v="5500"/>
    <n v="203500"/>
  </r>
  <r>
    <s v="PB20INV4260"/>
    <d v="2021-03-11T00:00:00"/>
    <s v="PC/MAR/PO/2021"/>
    <d v="2021-03-09T00:00:00"/>
    <x v="0"/>
    <s v="Chennai"/>
    <s v="Printech Computer"/>
    <s v="Freight charges"/>
    <s v="Chennai"/>
    <s v="PVAR"/>
    <s v="Wholesale"/>
    <s v="Others"/>
    <n v="1"/>
    <n v="163"/>
    <n v="163"/>
  </r>
  <r>
    <s v="PB20INV4260"/>
    <d v="2021-03-11T00:00:00"/>
    <s v="PC/MAR/PO/2021"/>
    <d v="2021-03-09T00:00:00"/>
    <x v="21"/>
    <s v="Chennai"/>
    <s v="Printech Computer"/>
    <s v="Hf680-r1-2usb-i"/>
    <s v="Chennai"/>
    <s v="PVAR"/>
    <s v="Wholesale"/>
    <s v="Honeywell"/>
    <n v="10"/>
    <n v="6500"/>
    <n v="65000"/>
  </r>
  <r>
    <s v="PB20INV4261"/>
    <d v="2021-03-11T00:00:00"/>
    <s v="SC10032021CHN01"/>
    <d v="2021-03-10T00:00:00"/>
    <x v="0"/>
    <s v="Chennai"/>
    <s v="Supreme Computers India (P) Ltd"/>
    <s v="Freight charges"/>
    <s v="Chennai"/>
    <s v="RBP"/>
    <s v="Wholesale"/>
    <s v="Others"/>
    <n v="1"/>
    <n v="281"/>
    <n v="281"/>
  </r>
  <r>
    <s v="PB20INV4261"/>
    <d v="2021-03-11T00:00:00"/>
    <s v="SC10032021CHN01"/>
    <d v="2021-03-10T00:00:00"/>
    <x v="7"/>
    <s v="Chennai"/>
    <s v="Supreme Computers India (P) Ltd"/>
    <s v="1470g2d-2usb-i"/>
    <s v="Chennai"/>
    <s v="RBP"/>
    <s v="Wholesale"/>
    <s v="Honeywell"/>
    <n v="25"/>
    <n v="4500"/>
    <n v="112500"/>
  </r>
  <r>
    <s v="PB20INV4262"/>
    <d v="2021-03-11T00:00:00"/>
    <s v="Mail"/>
    <d v="2021-03-11T00:00:00"/>
    <x v="17"/>
    <s v="Chennai"/>
    <s v="M.K. Retail"/>
    <s v="Gearwheelforfeed_pp7000"/>
    <s v="Chennai"/>
    <s v="EndCustomer"/>
    <s v="Retail"/>
    <s v="Posiflex Spares"/>
    <n v="1"/>
    <n v="140"/>
    <n v="140"/>
  </r>
  <r>
    <s v="PB20INV4262"/>
    <d v="2021-03-11T00:00:00"/>
    <s v="Mail"/>
    <d v="2021-03-11T00:00:00"/>
    <x v="17"/>
    <s v="Chennai"/>
    <s v="M.K. Retail"/>
    <s v="Gear wheel_rp80_small"/>
    <s v="Chennai"/>
    <s v="EndCustomer"/>
    <s v="Retail"/>
    <s v="Rugtek Spares"/>
    <n v="1"/>
    <n v="164"/>
    <n v="164"/>
  </r>
  <r>
    <s v="PB20INV4262"/>
    <d v="2021-03-11T00:00:00"/>
    <s v="Mail"/>
    <d v="2021-03-11T00:00:00"/>
    <x v="17"/>
    <s v="Chennai"/>
    <s v="M.K. Retail"/>
    <s v="Gear wheel_rp80_big"/>
    <s v="Chennai"/>
    <s v="EndCustomer"/>
    <s v="Retail"/>
    <s v="Rugtek Spares"/>
    <n v="1"/>
    <n v="232"/>
    <n v="232"/>
  </r>
  <r>
    <s v="PB20INV4262"/>
    <d v="2021-03-11T00:00:00"/>
    <s v="Mail"/>
    <d v="2021-03-11T00:00:00"/>
    <x v="17"/>
    <s v="Chennai"/>
    <s v="M.K. Retail"/>
    <s v="Service charges"/>
    <s v="Chennai"/>
    <s v="EndCustomer"/>
    <s v="Retail"/>
    <s v="Others"/>
    <n v="1"/>
    <n v="500"/>
    <n v="500"/>
  </r>
  <r>
    <s v="PB20INV4263"/>
    <d v="2021-03-11T00:00:00"/>
    <s v="002325/Mar-21"/>
    <d v="2021-03-11T00:00:00"/>
    <x v="0"/>
    <s v="Gujarat"/>
    <s v="Aegis Infoware Private Limited"/>
    <s v="Freight charges"/>
    <s v="Gujarat"/>
    <s v="RBP"/>
    <s v="Wholesale"/>
    <s v="Others"/>
    <n v="1"/>
    <n v="920"/>
    <n v="920"/>
  </r>
  <r>
    <s v="PB20INV4263"/>
    <d v="2021-03-11T00:00:00"/>
    <s v="002325/Mar-21"/>
    <d v="2021-03-11T00:00:00"/>
    <x v="2"/>
    <s v="Gujarat"/>
    <s v="Aegis Infoware Private Limited"/>
    <s v="Cr-410b"/>
    <s v="Gujarat"/>
    <s v="RBP"/>
    <s v="Wholesale"/>
    <s v="Rugtek"/>
    <n v="80"/>
    <n v="2300"/>
    <n v="184000"/>
  </r>
  <r>
    <s v="PB20INV4263"/>
    <d v="2021-03-11T00:00:00"/>
    <s v="002325/Mar-21"/>
    <d v="2021-03-11T00:00:00"/>
    <x v="2"/>
    <s v="Gujarat"/>
    <s v="Aegis Infoware Private Limited"/>
    <s v="Cr-410b(1001)"/>
    <s v="Gujarat"/>
    <s v="RBP"/>
    <s v="Wholesale"/>
    <s v="Rugtek"/>
    <n v="20"/>
    <n v="2300"/>
    <n v="46000"/>
  </r>
  <r>
    <s v="PB20INV4264"/>
    <d v="2021-03-11T00:00:00"/>
    <s v="Mail"/>
    <d v="2021-03-09T00:00:00"/>
    <x v="17"/>
    <s v="Chennai"/>
    <s v="Abakki It Solutions"/>
    <s v="Gearwheelforfeed_pp7000"/>
    <s v="Chennai"/>
    <s v="NVAR"/>
    <s v="Wholesale"/>
    <s v="Posiflex Spares"/>
    <n v="3"/>
    <n v="140"/>
    <n v="420"/>
  </r>
  <r>
    <s v="PB20INV4264"/>
    <d v="2021-03-11T00:00:00"/>
    <s v="Mail"/>
    <d v="2021-03-09T00:00:00"/>
    <x v="17"/>
    <s v="Chennai"/>
    <s v="Abakki It Solutions"/>
    <s v="Cashdrawercable"/>
    <s v="Chennai"/>
    <s v="NVAR"/>
    <s v="Wholesale"/>
    <s v="Posiflex Spares"/>
    <n v="1"/>
    <n v="150"/>
    <n v="150"/>
  </r>
  <r>
    <s v="PB20INV4264"/>
    <d v="2021-03-11T00:00:00"/>
    <s v="Mail"/>
    <d v="2021-03-09T00:00:00"/>
    <x v="17"/>
    <s v="Chennai"/>
    <s v="Abakki It Solutions"/>
    <s v="Gear wheel_rp80_small"/>
    <s v="Chennai"/>
    <s v="NVAR"/>
    <s v="Wholesale"/>
    <s v="Rugtek Spares"/>
    <n v="3"/>
    <n v="164"/>
    <n v="492"/>
  </r>
  <r>
    <s v="PB20INV4264"/>
    <d v="2021-03-11T00:00:00"/>
    <s v="Mail"/>
    <d v="2021-03-09T00:00:00"/>
    <x v="17"/>
    <s v="Chennai"/>
    <s v="Abakki It Solutions"/>
    <s v="Gear wheel_rp80_big"/>
    <s v="Chennai"/>
    <s v="NVAR"/>
    <s v="Wholesale"/>
    <s v="Rugtek Spares"/>
    <n v="3"/>
    <n v="232"/>
    <n v="696"/>
  </r>
  <r>
    <s v="PB20INV4264"/>
    <d v="2021-03-11T00:00:00"/>
    <s v="Mail"/>
    <d v="2021-03-09T00:00:00"/>
    <x v="17"/>
    <s v="Chennai"/>
    <s v="Abakki It Solutions"/>
    <s v="Service charges"/>
    <s v="Chennai"/>
    <s v="NVAR"/>
    <s v="Wholesale"/>
    <s v="Others"/>
    <n v="3"/>
    <n v="500"/>
    <n v="1500"/>
  </r>
  <r>
    <s v="PB20INV4264"/>
    <d v="2021-03-11T00:00:00"/>
    <s v="Mail"/>
    <d v="2021-03-09T00:00:00"/>
    <x v="17"/>
    <s v="Chennai"/>
    <s v="Abakki It Solutions"/>
    <s v="Paperfeedroller_pp7000"/>
    <s v="Chennai"/>
    <s v="NVAR"/>
    <s v="Wholesale"/>
    <s v="Posiflex Spares"/>
    <n v="2"/>
    <n v="847"/>
    <n v="1694"/>
  </r>
  <r>
    <s v="PB20INV4265"/>
    <d v="2021-03-11T00:00:00"/>
    <s v="PO/000426/0121"/>
    <d v="2021-01-27T00:00:00"/>
    <x v="1"/>
    <s v="Mumbai"/>
    <s v="Hardcastle Restaurants Pvt. Ltd"/>
    <s v="Cr-410b"/>
    <s v="Mumbai"/>
    <s v="EndCustomer"/>
    <s v="Retail"/>
    <s v="Rugtek"/>
    <n v="1"/>
    <n v="4250"/>
    <n v="4250"/>
  </r>
  <r>
    <s v="PB20INV4266"/>
    <d v="2021-03-11T00:00:00"/>
    <s v="002329/Mar-21"/>
    <d v="2021-03-11T00:00:00"/>
    <x v="0"/>
    <s v="Gujarat"/>
    <s v="Aegis Infoware Private Limited"/>
    <s v="Freight charges"/>
    <s v="Gujarat"/>
    <s v="RBP"/>
    <s v="Wholesale"/>
    <s v="Others"/>
    <n v="1"/>
    <n v="100"/>
    <n v="100"/>
  </r>
  <r>
    <s v="PB20INV4266"/>
    <d v="2021-03-11T00:00:00"/>
    <s v="002329/Mar-21"/>
    <d v="2021-03-11T00:00:00"/>
    <x v="0"/>
    <s v="Gujarat"/>
    <s v="Aegis Infoware Private Limited"/>
    <s v="Pd-350ue-b"/>
    <s v="Gujarat"/>
    <s v="RBP"/>
    <s v="Wholesale"/>
    <s v="Posiflex"/>
    <n v="1"/>
    <n v="3250"/>
    <n v="3250"/>
  </r>
  <r>
    <s v="PB20INV4267"/>
    <d v="2021-03-11T00:00:00"/>
    <s v="SC11032021CHN"/>
    <d v="2021-03-11T00:00:00"/>
    <x v="0"/>
    <s v="Mumbai"/>
    <s v="Supreme Computers India (P) Ltd"/>
    <s v="Freight charges"/>
    <s v="Mumbai"/>
    <s v="RBP"/>
    <s v="Wholesale"/>
    <s v="Others"/>
    <n v="1"/>
    <n v="50"/>
    <n v="50"/>
  </r>
  <r>
    <s v="PB20INV4267"/>
    <d v="2021-03-11T00:00:00"/>
    <s v="SC11032021CHN"/>
    <d v="2021-03-11T00:00:00"/>
    <x v="0"/>
    <s v="Mumbai"/>
    <s v="Supreme Computers India (P) Ltd"/>
    <s v="Win 10 iot (el)"/>
    <s v="Mumbai"/>
    <s v="RBP"/>
    <s v="Wholesale"/>
    <s v="Posiflex"/>
    <n v="1"/>
    <n v="3500"/>
    <n v="3500"/>
  </r>
  <r>
    <s v="PB20INV4268"/>
    <d v="2021-03-11T00:00:00"/>
    <s v="mail confirmation"/>
    <d v="2021-03-10T00:00:00"/>
    <x v="16"/>
    <s v="Pune"/>
    <s v="Iaidc Technologies Private Ltd"/>
    <s v="Stnd-15f03-009-6"/>
    <s v="Pune"/>
    <s v="NVAR"/>
    <s v="Wholesale"/>
    <s v="Metrologic"/>
    <n v="5"/>
    <n v="0"/>
    <n v="0"/>
  </r>
  <r>
    <s v="PB20INV4268"/>
    <d v="2021-03-11T00:00:00"/>
    <s v="mail confirmation"/>
    <d v="2021-03-10T00:00:00"/>
    <x v="16"/>
    <s v="Pune"/>
    <s v="Iaidc Technologies Private Ltd"/>
    <s v="1250g-2usb-1-i"/>
    <s v="Pune"/>
    <s v="NVAR"/>
    <s v="Wholesale"/>
    <s v="Metrologic"/>
    <n v="5"/>
    <n v="3400"/>
    <n v="17000"/>
  </r>
  <r>
    <s v="PB20INV4269"/>
    <d v="2021-03-11T00:00:00"/>
    <s v="DSIIT20210003"/>
    <d v="2021-01-04T00:00:00"/>
    <x v="17"/>
    <s v="Chennai"/>
    <s v="Decathlon Sports India Private Ltd"/>
    <s v="Cashdrawer_lock"/>
    <s v="Chennai"/>
    <s v="EndCustomer"/>
    <s v="Retail"/>
    <s v="Posiflex Spares"/>
    <n v="3"/>
    <n v="525"/>
    <n v="1575"/>
  </r>
  <r>
    <s v="PB20INV4270"/>
    <d v="2021-03-11T00:00:00"/>
    <s v="SS 247"/>
    <s v="10.03.2021"/>
    <x v="0"/>
    <s v="Mumbai"/>
    <s v="Smart Solutions"/>
    <s v="Ddr3_ram_sodimm"/>
    <s v="Mumbai"/>
    <s v="RBP"/>
    <s v="Wholesale"/>
    <s v="Posiflex Spares"/>
    <n v="6"/>
    <n v="0"/>
    <n v="0"/>
  </r>
  <r>
    <s v="PB20INV4270"/>
    <d v="2021-03-11T00:00:00"/>
    <s v="SS 247"/>
    <s v="10.03.2021"/>
    <x v="0"/>
    <s v="Mumbai"/>
    <s v="Smart Solutions"/>
    <s v="Ssd_128gb"/>
    <s v="Mumbai"/>
    <s v="RBP"/>
    <s v="Wholesale"/>
    <s v="Posiflex Spares"/>
    <n v="6"/>
    <n v="0"/>
    <n v="0"/>
  </r>
  <r>
    <s v="PB20INV4270"/>
    <d v="2021-03-11T00:00:00"/>
    <s v="SS 247"/>
    <s v="10.03.2021"/>
    <x v="0"/>
    <s v="Mumbai"/>
    <s v="Smart Solutions"/>
    <s v="Freight charges"/>
    <s v="Mumbai"/>
    <s v="RBP"/>
    <s v="Wholesale"/>
    <s v="Others"/>
    <n v="1"/>
    <n v="1653"/>
    <n v="1653"/>
  </r>
  <r>
    <s v="PB20INV4270"/>
    <d v="2021-03-11T00:00:00"/>
    <s v="SS 247"/>
    <s v="10.03.2021"/>
    <x v="0"/>
    <s v="Mumbai"/>
    <s v="Smart Solutions"/>
    <s v="Xt-4015"/>
    <s v="Mumbai"/>
    <s v="RBP"/>
    <s v="Wholesale"/>
    <s v="Posiflex"/>
    <n v="6"/>
    <n v="55100"/>
    <n v="330600"/>
  </r>
  <r>
    <s v="PB20INV4271"/>
    <d v="2021-03-11T00:00:00"/>
    <s v="mail confirmation"/>
    <d v="2021-03-08T00:00:00"/>
    <x v="1"/>
    <s v="Mumbai"/>
    <s v=" Svf Entertainment Pvt Ltd"/>
    <s v="Service charges"/>
    <s v="Mumbai"/>
    <s v="EndCustomer"/>
    <s v="Retail"/>
    <s v="Others"/>
    <n v="1"/>
    <n v="1000"/>
    <n v="1000"/>
  </r>
  <r>
    <s v="PB20INV4272"/>
    <d v="2021-03-11T00:00:00"/>
    <n v="6500000303"/>
    <d v="2021-03-08T00:00:00"/>
    <x v="1"/>
    <s v="Mumbai"/>
    <s v="Tata Starbucks Ltd"/>
    <s v="Powercable_3pin"/>
    <s v="Mumbai"/>
    <s v="EndCustomer"/>
    <s v="Retail"/>
    <s v="Posiflex Spares"/>
    <n v="2"/>
    <n v="150"/>
    <n v="300"/>
  </r>
  <r>
    <s v="PB20INV4272"/>
    <d v="2021-03-11T00:00:00"/>
    <n v="6500000303"/>
    <d v="2021-03-08T00:00:00"/>
    <x v="1"/>
    <s v="Mumbai"/>
    <s v="Tata Starbucks Ltd"/>
    <s v="Service charges"/>
    <s v="Mumbai"/>
    <s v="EndCustomer"/>
    <s v="Retail"/>
    <s v="Others"/>
    <n v="1"/>
    <n v="200"/>
    <n v="200"/>
  </r>
  <r>
    <s v="PB20INV4272"/>
    <d v="2021-03-11T00:00:00"/>
    <n v="6500000303"/>
    <d v="2021-03-08T00:00:00"/>
    <x v="1"/>
    <s v="Mumbai"/>
    <s v="Tata Starbucks Ltd"/>
    <s v="Serial cable"/>
    <s v="Mumbai"/>
    <s v="EndCustomer"/>
    <s v="Retail"/>
    <s v="Others Spares"/>
    <n v="2"/>
    <n v="350"/>
    <n v="700"/>
  </r>
  <r>
    <s v="PB20INV4272"/>
    <d v="2021-03-11T00:00:00"/>
    <n v="6500000303"/>
    <d v="2021-03-08T00:00:00"/>
    <x v="1"/>
    <s v="Mumbai"/>
    <s v="Tata Starbucks Ltd"/>
    <s v="Cashdrawer_ycable"/>
    <s v="Mumbai"/>
    <s v="EndCustomer"/>
    <s v="Retail"/>
    <s v="Posiflex Spares"/>
    <n v="1"/>
    <n v="750"/>
    <n v="750"/>
  </r>
  <r>
    <s v="PB20INV4272"/>
    <d v="2021-03-11T00:00:00"/>
    <n v="6500000303"/>
    <d v="2021-03-08T00:00:00"/>
    <x v="1"/>
    <s v="Mumbai"/>
    <s v="Tata Starbucks Ltd"/>
    <s v="Powersupply 60w_xp series"/>
    <s v="Mumbai"/>
    <s v="EndCustomer"/>
    <s v="Retail"/>
    <s v="Posiflex Spares"/>
    <n v="1"/>
    <n v="2250"/>
    <n v="2250"/>
  </r>
  <r>
    <s v="PB20INV4272"/>
    <d v="2021-03-11T00:00:00"/>
    <n v="6500000303"/>
    <d v="2021-03-08T00:00:00"/>
    <x v="1"/>
    <s v="Mumbai"/>
    <s v="Tata Starbucks Ltd"/>
    <s v="Powersupply_60w"/>
    <s v="Mumbai"/>
    <s v="EndCustomer"/>
    <s v="Retail"/>
    <s v="Posiflex Spares"/>
    <n v="2"/>
    <n v="2250"/>
    <n v="4500"/>
  </r>
  <r>
    <s v="PB20INV4273"/>
    <d v="2021-03-11T00:00:00"/>
    <s v="Mail Confirmation"/>
    <d v="2021-03-10T00:00:00"/>
    <x v="0"/>
    <s v="Delhi"/>
    <s v="Burgerr Addictiooon"/>
    <s v="Freight charges"/>
    <s v="Delhi"/>
    <s v="EndCustomer"/>
    <s v="Retail"/>
    <s v="Others"/>
    <n v="1"/>
    <n v="150"/>
    <n v="150"/>
  </r>
  <r>
    <s v="PB20INV4273"/>
    <d v="2021-03-11T00:00:00"/>
    <s v="Mail Confirmation"/>
    <d v="2021-03-10T00:00:00"/>
    <x v="6"/>
    <s v="Delhi"/>
    <s v="Burgerr Addictiooon"/>
    <s v="Power adaptor_rp327"/>
    <s v="Delhi"/>
    <s v="EndCustomer"/>
    <s v="Retail"/>
    <s v="Rugtek Spares"/>
    <n v="1"/>
    <n v="1020"/>
    <n v="1020"/>
  </r>
  <r>
    <s v="PB20INV4274"/>
    <d v="2021-03-12T00:00:00"/>
    <s v="Mail"/>
    <d v="2021-03-10T00:00:00"/>
    <x v="17"/>
    <s v="Chennai"/>
    <s v="Flash Innovations"/>
    <s v="Gearwheelforfeed_pp7000"/>
    <s v="Chennai"/>
    <s v="PVAR"/>
    <s v="Wholesale"/>
    <s v="Posiflex Spares"/>
    <n v="4"/>
    <n v="140"/>
    <n v="560"/>
  </r>
  <r>
    <s v="PB20INV4274"/>
    <d v="2021-03-12T00:00:00"/>
    <s v="Mail"/>
    <d v="2021-03-10T00:00:00"/>
    <x v="17"/>
    <s v="Chennai"/>
    <s v="Flash Innovations"/>
    <s v="Gear wheel_rp80_small"/>
    <s v="Chennai"/>
    <s v="PVAR"/>
    <s v="Wholesale"/>
    <s v="Rugtek Spares"/>
    <n v="4"/>
    <n v="164"/>
    <n v="656"/>
  </r>
  <r>
    <s v="PB20INV4274"/>
    <d v="2021-03-12T00:00:00"/>
    <s v="Mail"/>
    <d v="2021-03-10T00:00:00"/>
    <x v="17"/>
    <s v="Chennai"/>
    <s v="Flash Innovations"/>
    <s v="Gear wheel_rp80_big"/>
    <s v="Chennai"/>
    <s v="PVAR"/>
    <s v="Wholesale"/>
    <s v="Rugtek Spares"/>
    <n v="4"/>
    <n v="232"/>
    <n v="928"/>
  </r>
  <r>
    <s v="PB20INV4274"/>
    <d v="2021-03-12T00:00:00"/>
    <s v="Mail"/>
    <d v="2021-03-10T00:00:00"/>
    <x v="17"/>
    <s v="Chennai"/>
    <s v="Flash Innovations"/>
    <s v="Service charges"/>
    <s v="Chennai"/>
    <s v="PVAR"/>
    <s v="Wholesale"/>
    <s v="Others"/>
    <n v="4"/>
    <n v="500"/>
    <n v="2000"/>
  </r>
  <r>
    <s v="PB20INV4275"/>
    <d v="2021-03-12T00:00:00"/>
    <s v="Mail"/>
    <d v="2021-03-11T00:00:00"/>
    <x v="17"/>
    <s v="Chennai"/>
    <s v="Annapurna Technologies Inc"/>
    <s v="Powersupply 60w_xp series"/>
    <s v="Chennai"/>
    <s v="PVAR"/>
    <s v="Wholesale"/>
    <s v="Posiflex Spares"/>
    <n v="2"/>
    <n v="1697"/>
    <n v="3394"/>
  </r>
  <r>
    <s v="PB20INV4276"/>
    <d v="2021-03-12T00:00:00"/>
    <n v="21030017"/>
    <d v="2021-03-01T00:00:00"/>
    <x v="0"/>
    <s v="Bangalore"/>
    <s v="Stallion Systems And Solutions Pvt Ltd"/>
    <s v="Freight charges"/>
    <s v="Bangalore"/>
    <s v="NVAR"/>
    <s v="Wholesale"/>
    <s v="Others"/>
    <n v="1"/>
    <n v="250"/>
    <n v="250"/>
  </r>
  <r>
    <s v="PB20INV4276"/>
    <d v="2021-03-12T00:00:00"/>
    <n v="21030017"/>
    <d v="2021-03-01T00:00:00"/>
    <x v="13"/>
    <s v="Bangalore"/>
    <s v="Stallion Systems And Solutions Pvt Ltd"/>
    <s v="1472g2d-2usb-5-i"/>
    <s v="Bangalore"/>
    <s v="NVAR"/>
    <s v="Wholesale"/>
    <s v="Honeywell"/>
    <n v="5"/>
    <n v="11800"/>
    <n v="59000"/>
  </r>
  <r>
    <s v="PB20INV4277"/>
    <d v="2021-03-12T00:00:00"/>
    <s v="PO-C/20-21/000596"/>
    <s v="5. March 2021"/>
    <x v="18"/>
    <s v="Mumbai"/>
    <s v="Burger King India Pvt  Ltd.,"/>
    <s v="Win 10 iot (el)"/>
    <s v="Mumbai"/>
    <s v="EndCustomer"/>
    <s v="Retail"/>
    <s v="Posiflex"/>
    <n v="1"/>
    <n v="3100"/>
    <n v="3100"/>
  </r>
  <r>
    <s v="PB20INV4277"/>
    <d v="2021-03-12T00:00:00"/>
    <s v="PO-C/20-21/000596"/>
    <s v="5. March 2021"/>
    <x v="18"/>
    <s v="Mumbai"/>
    <s v="Burger King India Pvt  Ltd.,"/>
    <s v="Ps-3316+"/>
    <s v="Mumbai"/>
    <s v="EndCustomer"/>
    <s v="Retail"/>
    <s v="Posiflex"/>
    <n v="1"/>
    <n v="38250"/>
    <n v="38250"/>
  </r>
  <r>
    <s v="PB20INV4278"/>
    <d v="2021-03-12T00:00:00"/>
    <s v="PO-C/20-21/000591"/>
    <s v="5. March 2021"/>
    <x v="18"/>
    <s v="Mumbai"/>
    <s v="Burger King India Pvt  Ltd.,"/>
    <s v="Win 10 iot (el)"/>
    <s v="Mumbai"/>
    <s v="EndCustomer"/>
    <s v="Retail"/>
    <s v="Posiflex"/>
    <n v="1"/>
    <n v="3100"/>
    <n v="3100"/>
  </r>
  <r>
    <s v="PB20INV4278"/>
    <d v="2021-03-12T00:00:00"/>
    <s v="PO-C/20-21/000591"/>
    <s v="5. March 2021"/>
    <x v="18"/>
    <s v="Mumbai"/>
    <s v="Burger King India Pvt  Ltd.,"/>
    <s v="Ps-3316+"/>
    <s v="Mumbai"/>
    <s v="EndCustomer"/>
    <s v="Retail"/>
    <s v="Posiflex"/>
    <n v="1"/>
    <n v="38250"/>
    <n v="38250"/>
  </r>
  <r>
    <s v="PB20INV4279"/>
    <d v="2021-03-12T00:00:00"/>
    <s v="PO/000353/0321"/>
    <d v="2021-03-12T00:00:00"/>
    <x v="1"/>
    <s v="Mumbai"/>
    <s v="Hardcastle Restaurants Pvt. Ltd"/>
    <s v="Ssd_64gb"/>
    <s v="Mumbai"/>
    <s v="EndCustomer"/>
    <s v="Retail"/>
    <s v="Posiflex Spares"/>
    <n v="1"/>
    <n v="5750"/>
    <n v="5750"/>
  </r>
  <r>
    <s v="PB20INV4280"/>
    <d v="2021-03-12T00:00:00"/>
    <s v="PO/000225/0321"/>
    <d v="2021-03-09T00:00:00"/>
    <x v="1"/>
    <s v="Mumbai"/>
    <s v="Hardcastle Restaurants Pvt. Ltd"/>
    <s v="Control board_bb-3000"/>
    <s v="Mumbai"/>
    <s v="EndCustomer"/>
    <s v="Retail"/>
    <s v="Posiflex Spares"/>
    <n v="1"/>
    <n v="2250"/>
    <n v="2250"/>
  </r>
  <r>
    <s v="PB20INV4281"/>
    <d v="2021-03-12T00:00:00"/>
    <s v="002337/Mar-21"/>
    <d v="2021-03-12T00:00:00"/>
    <x v="0"/>
    <s v="Mumbai"/>
    <s v="Aegis Infoware Private Limited"/>
    <s v="Freight charges"/>
    <s v="Mumbai"/>
    <s v="RBP"/>
    <s v="Wholesale"/>
    <s v="Others"/>
    <n v="1"/>
    <n v="1085"/>
    <n v="1085"/>
  </r>
  <r>
    <s v="PB20INV4281"/>
    <d v="2021-03-12T00:00:00"/>
    <s v="002337/Mar-21"/>
    <d v="2021-03-12T00:00:00"/>
    <x v="0"/>
    <s v="Mumbai"/>
    <s v="Aegis Infoware Private Limited"/>
    <s v="Mt-4310w/r"/>
    <s v="Mumbai"/>
    <s v="RBP"/>
    <s v="Wholesale"/>
    <s v="Posiflex"/>
    <n v="4"/>
    <n v="67800"/>
    <n v="271200"/>
  </r>
  <r>
    <s v="PB20INV4282"/>
    <d v="2021-03-13T00:00:00"/>
    <s v="PO/000328/1020"/>
    <d v="2020-10-1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83"/>
    <d v="2021-03-13T00:00:00"/>
    <s v="PO/000328/1020"/>
    <d v="2020-10-1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84"/>
    <d v="2021-03-13T00:00:00"/>
    <s v="PO/000328/1020"/>
    <d v="2020-10-1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85"/>
    <d v="2021-03-13T00:00:00"/>
    <s v="002339/Mar-21"/>
    <d v="2021-03-12T00:00:00"/>
    <x v="0"/>
    <s v="Gujarat"/>
    <s v="Aegis Infoware Private Limited"/>
    <s v="Ddr3_ram_sodimm"/>
    <s v="Gujarat"/>
    <s v="RBP"/>
    <s v="Wholesale"/>
    <s v="Posiflex Spares"/>
    <n v="2"/>
    <n v="0"/>
    <n v="0"/>
  </r>
  <r>
    <s v="PB20INV4285"/>
    <d v="2021-03-13T00:00:00"/>
    <s v="002339/Mar-21"/>
    <d v="2021-03-12T00:00:00"/>
    <x v="0"/>
    <s v="Gujarat"/>
    <s v="Aegis Infoware Private Limited"/>
    <s v="Sata_2.5&quot;slimhdd"/>
    <s v="Gujarat"/>
    <s v="RBP"/>
    <s v="Wholesale"/>
    <s v="Posiflex Spares"/>
    <n v="2"/>
    <n v="0"/>
    <n v="0"/>
  </r>
  <r>
    <s v="PB20INV4285"/>
    <d v="2021-03-13T00:00:00"/>
    <s v="002339/Mar-21"/>
    <d v="2021-03-12T00:00:00"/>
    <x v="0"/>
    <s v="Gujarat"/>
    <s v="Aegis Infoware Private Limited"/>
    <s v="Freight charges"/>
    <s v="Gujarat"/>
    <s v="RBP"/>
    <s v="Wholesale"/>
    <s v="Others"/>
    <n v="1"/>
    <n v="436"/>
    <n v="436"/>
  </r>
  <r>
    <s v="PB20INV4285"/>
    <d v="2021-03-13T00:00:00"/>
    <s v="002339/Mar-21"/>
    <d v="2021-03-12T00:00:00"/>
    <x v="0"/>
    <s v="Gujarat"/>
    <s v="Aegis Infoware Private Limited"/>
    <s v="Xt-4015"/>
    <s v="Gujarat"/>
    <s v="RBP"/>
    <s v="Wholesale"/>
    <s v="Posiflex"/>
    <n v="2"/>
    <n v="54500"/>
    <n v="109000"/>
  </r>
  <r>
    <s v="PB20INV4286"/>
    <d v="2021-03-13T00:00:00"/>
    <s v=" QSPL/PO/2021/0635-1"/>
    <s v=" 12-03-2021"/>
    <x v="4"/>
    <s v="Bangalore"/>
    <s v="Quinta Systems Pvt. Ltd"/>
    <s v="851-061-502"/>
    <s v="Bangalore"/>
    <s v="Vendor"/>
    <s v="Wholesale"/>
    <s v="Metrologic Spares"/>
    <n v="7"/>
    <n v="3917"/>
    <n v="27419"/>
  </r>
  <r>
    <s v="PB20INV4286"/>
    <d v="2021-03-13T00:00:00"/>
    <s v=" QSPL/PO/2021/0635-1"/>
    <s v=" 12-03-2021"/>
    <x v="4"/>
    <s v="Bangalore"/>
    <s v="Quinta Systems Pvt. Ltd"/>
    <s v="203-879-003"/>
    <s v="Bangalore"/>
    <s v="Vendor"/>
    <s v="Wholesale"/>
    <s v="Honeywell"/>
    <n v="7"/>
    <n v="4853"/>
    <n v="33971"/>
  </r>
  <r>
    <s v="PB20INV4286"/>
    <d v="2021-03-13T00:00:00"/>
    <s v=" QSPL/PO/2021/0635-1"/>
    <s v=" 12-03-2021"/>
    <x v="4"/>
    <s v="Bangalore"/>
    <s v="Quinta Systems Pvt. Ltd"/>
    <s v="871-228-201"/>
    <s v="Bangalore"/>
    <s v="Vendor"/>
    <s v="Wholesale"/>
    <s v="Intermec"/>
    <n v="7"/>
    <n v="12144"/>
    <n v="85008"/>
  </r>
  <r>
    <s v="PB20INV4286"/>
    <d v="2021-03-13T00:00:00"/>
    <s v=" QSPL/PO/2021/0635-1"/>
    <s v=" 12-03-2021"/>
    <x v="4"/>
    <s v="Bangalore"/>
    <s v="Quinta Systems Pvt. Ltd"/>
    <s v="Ck65-l0n-b8c213n"/>
    <s v="Bangalore"/>
    <s v="Vendor"/>
    <s v="Wholesale"/>
    <s v="Honeywell"/>
    <n v="7"/>
    <n v="131079"/>
    <n v="917553"/>
  </r>
  <r>
    <s v="PB20INV4287"/>
    <d v="2021-03-13T00:00:00"/>
    <s v="SC12032021CHN"/>
    <d v="2021-03-12T00:00:00"/>
    <x v="0"/>
    <s v="Chennai"/>
    <s v="Supreme Computers India (P) Ltd"/>
    <s v="Ddr3_ram_sodimm"/>
    <s v="Chennai"/>
    <s v="RBP"/>
    <s v="Wholesale"/>
    <s v="Posiflex Spares"/>
    <n v="23"/>
    <n v="0"/>
    <n v="0"/>
  </r>
  <r>
    <s v="PB20INV4287"/>
    <d v="2021-03-13T00:00:00"/>
    <s v="SC12032021CHN"/>
    <d v="2021-03-12T00:00:00"/>
    <x v="0"/>
    <s v="Chennai"/>
    <s v="Supreme Computers India (P) Ltd"/>
    <s v="Ssd_128gb"/>
    <s v="Chennai"/>
    <s v="RBP"/>
    <s v="Wholesale"/>
    <s v="Posiflex Spares"/>
    <n v="23"/>
    <n v="0"/>
    <n v="0"/>
  </r>
  <r>
    <s v="PB20INV4287"/>
    <d v="2021-03-13T00:00:00"/>
    <s v="SC12032021CHN"/>
    <d v="2021-03-12T00:00:00"/>
    <x v="0"/>
    <s v="Chennai"/>
    <s v="Supreme Computers India (P) Ltd"/>
    <s v="Freight charges"/>
    <s v="Chennai"/>
    <s v="RBP"/>
    <s v="Wholesale"/>
    <s v="Others"/>
    <n v="1"/>
    <n v="2900"/>
    <n v="2900"/>
  </r>
  <r>
    <s v="PB20INV4287"/>
    <d v="2021-03-13T00:00:00"/>
    <s v="SC12032021CHN"/>
    <d v="2021-03-12T00:00:00"/>
    <x v="0"/>
    <s v="Chennai"/>
    <s v="Supreme Computers India (P) Ltd"/>
    <s v="Hs-2414w-3a"/>
    <s v="Chennai"/>
    <s v="RBP"/>
    <s v="Wholesale"/>
    <s v="Posiflex"/>
    <n v="8"/>
    <n v="43000"/>
    <n v="344000"/>
  </r>
  <r>
    <s v="PB20INV4287"/>
    <d v="2021-03-13T00:00:00"/>
    <s v="SC12032021CHN"/>
    <d v="2021-03-12T00:00:00"/>
    <x v="0"/>
    <s v="Chennai"/>
    <s v="Supreme Computers India (P) Ltd"/>
    <s v="Xt-4015"/>
    <s v="Chennai"/>
    <s v="RBP"/>
    <s v="Wholesale"/>
    <s v="Posiflex"/>
    <n v="15"/>
    <n v="54400"/>
    <n v="816000"/>
  </r>
  <r>
    <s v="PB20INV4288"/>
    <d v="2021-03-13T00:00:00"/>
    <s v="SC12032021CBE"/>
    <d v="2021-03-12T00:00:00"/>
    <x v="0"/>
    <s v="Mumbai"/>
    <s v="Supreme Computers India (P) Ltd"/>
    <s v="Ssd_128gb"/>
    <s v="Mumbai"/>
    <s v="RBP"/>
    <s v="Wholesale"/>
    <s v="Posiflex Spares"/>
    <n v="7"/>
    <n v="0"/>
    <n v="0"/>
  </r>
  <r>
    <s v="PB20INV4288"/>
    <d v="2021-03-13T00:00:00"/>
    <s v="SC12032021CBE"/>
    <d v="2021-03-12T00:00:00"/>
    <x v="0"/>
    <s v="Mumbai"/>
    <s v="Supreme Computers India (P) Ltd"/>
    <s v="Freight charges"/>
    <s v="Mumbai"/>
    <s v="RBP"/>
    <s v="Wholesale"/>
    <s v="Others"/>
    <n v="1"/>
    <n v="752"/>
    <n v="752"/>
  </r>
  <r>
    <s v="PB20INV4288"/>
    <d v="2021-03-13T00:00:00"/>
    <s v="SC12032021CBE"/>
    <d v="2021-03-12T00:00:00"/>
    <x v="0"/>
    <s v="Mumbai"/>
    <s v="Supreme Computers India (P) Ltd"/>
    <s v="Hs-2414w-3a"/>
    <s v="Mumbai"/>
    <s v="RBP"/>
    <s v="Wholesale"/>
    <s v="Posiflex"/>
    <n v="7"/>
    <n v="43000"/>
    <n v="301000"/>
  </r>
  <r>
    <s v="PB20INV4289"/>
    <d v="2021-03-14T00:00:00"/>
    <s v="PO/000086/0920"/>
    <d v="2020-09-04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90"/>
    <d v="2021-03-14T00:00:00"/>
    <s v="PO/000091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91"/>
    <d v="2021-03-14T00:00:00"/>
    <s v="PO/000088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292"/>
    <d v="2021-03-15T00:00:00"/>
    <s v="QSPL/PO/2021/0636-1"/>
    <d v="2021-03-12T00:00:00"/>
    <x v="4"/>
    <s v="Bangalore"/>
    <s v="Quinta Systems Pvt. Ltd"/>
    <s v="318-055-012"/>
    <s v="Bangalore"/>
    <s v="Vendor"/>
    <s v="Wholesale"/>
    <s v="Honeywell"/>
    <n v="2"/>
    <n v="3702"/>
    <n v="7404"/>
  </r>
  <r>
    <s v="PB20INV4292"/>
    <d v="2021-03-15T00:00:00"/>
    <s v="QSPL/PO/2021/0636-1"/>
    <d v="2021-03-12T00:00:00"/>
    <x v="4"/>
    <s v="Bangalore"/>
    <s v="Quinta Systems Pvt. Ltd"/>
    <s v="Ct40-qbc-0"/>
    <s v="Bangalore"/>
    <s v="Vendor"/>
    <s v="Wholesale"/>
    <s v="Intermec"/>
    <n v="1"/>
    <n v="7812"/>
    <n v="7812"/>
  </r>
  <r>
    <s v="PB20INV4293"/>
    <d v="2021-03-15T00:00:00"/>
    <s v="QSPL/PO/2021/0637-1"/>
    <d v="2021-03-12T00:00:00"/>
    <x v="4"/>
    <s v="Bangalore"/>
    <s v="Quinta Systems Pvt. Ltd"/>
    <s v="Ct40-l1n-2sc110m"/>
    <s v="Bangalore"/>
    <s v="Vendor"/>
    <s v="Wholesale"/>
    <s v="Intermec"/>
    <n v="1"/>
    <n v="1"/>
    <n v="1"/>
  </r>
  <r>
    <s v="PB20INV4294"/>
    <d v="2021-03-15T00:00:00"/>
    <s v="QSPL/PO/2021/0633-1"/>
    <d v="2021-03-12T00:00:00"/>
    <x v="4"/>
    <s v="Bangalore"/>
    <s v="Quinta Systems Pvt. Ltd"/>
    <s v="Svceda51-sg3n"/>
    <s v="Bangalore"/>
    <s v="Vendor"/>
    <s v="Wholesale"/>
    <s v="Honeywell"/>
    <n v="27"/>
    <n v="5355"/>
    <n v="144585"/>
  </r>
  <r>
    <s v="PB20INV4295"/>
    <d v="2021-03-15T00:00:00"/>
    <s v="TSPL/PUR/20-21/332"/>
    <d v="2021-03-15T00:00:00"/>
    <x v="0"/>
    <s v="Mumbai"/>
    <s v="Turbonet Systems Private Limited"/>
    <s v="Freight charges"/>
    <s v="Mumbai"/>
    <s v="RBP"/>
    <s v="Wholesale"/>
    <s v="Others"/>
    <n v="1"/>
    <n v="94"/>
    <n v="94"/>
  </r>
  <r>
    <s v="PB20INV4295"/>
    <d v="2021-03-15T00:00:00"/>
    <s v="TSPL/PUR/20-21/332"/>
    <d v="2021-03-15T00:00:00"/>
    <x v="0"/>
    <s v="Mumbai"/>
    <s v="Turbonet Systems Private Limited"/>
    <s v="Cr-2020b"/>
    <s v="Mumbai"/>
    <s v="RBP"/>
    <s v="Wholesale"/>
    <s v="Posiflex"/>
    <n v="5"/>
    <n v="7475"/>
    <n v="37375"/>
  </r>
  <r>
    <s v="PB20INV4296"/>
    <d v="2021-03-15T00:00:00"/>
    <s v="PO/000311/0321"/>
    <d v="2021-03-11T00:00:00"/>
    <x v="1"/>
    <s v="Mumbai"/>
    <s v="Hardcastle Restaurants Pvt. Ltd"/>
    <s v="Control board_bb-3000"/>
    <s v="Mumbai"/>
    <s v="EndCustomer"/>
    <s v="Retail"/>
    <s v="Posiflex Spares"/>
    <n v="1"/>
    <n v="2250"/>
    <n v="2250"/>
  </r>
  <r>
    <s v="PB20INV4297"/>
    <d v="2021-03-15T00:00:00"/>
    <s v="002343/Mar-21"/>
    <d v="2021-03-13T00:00:00"/>
    <x v="0"/>
    <s v="Gujarat"/>
    <s v="Aegis Infoware Private Limited"/>
    <s v="Sata_2.5&quot;slimhdd"/>
    <s v="Gujarat"/>
    <s v="RBP"/>
    <s v="Wholesale"/>
    <s v="Posiflex Spares"/>
    <n v="2"/>
    <n v="0"/>
    <n v="0"/>
  </r>
  <r>
    <s v="PB20INV4297"/>
    <d v="2021-03-15T00:00:00"/>
    <s v="002343/Mar-21"/>
    <d v="2021-03-13T00:00:00"/>
    <x v="0"/>
    <s v="Gujarat"/>
    <s v="Aegis Infoware Private Limited"/>
    <s v="Freight charges"/>
    <s v="Gujarat"/>
    <s v="RBP"/>
    <s v="Wholesale"/>
    <s v="Others"/>
    <n v="1"/>
    <n v="502"/>
    <n v="502"/>
  </r>
  <r>
    <s v="PB20INV4297"/>
    <d v="2021-03-15T00:00:00"/>
    <s v="002343/Mar-21"/>
    <d v="2021-03-13T00:00:00"/>
    <x v="0"/>
    <s v="Gujarat"/>
    <s v="Aegis Infoware Private Limited"/>
    <s v="Win 10 iot (vl)"/>
    <s v="Gujarat"/>
    <s v="RBP"/>
    <s v="Wholesale"/>
    <s v="Posiflex"/>
    <n v="2"/>
    <n v="5250"/>
    <n v="10500"/>
  </r>
  <r>
    <s v="PB20INV4297"/>
    <d v="2021-03-15T00:00:00"/>
    <s v="002343/Mar-21"/>
    <d v="2021-03-13T00:00:00"/>
    <x v="0"/>
    <s v="Gujarat"/>
    <s v="Aegis Infoware Private Limited"/>
    <s v="Xt-4015"/>
    <s v="Gujarat"/>
    <s v="RBP"/>
    <s v="Wholesale"/>
    <s v="Posiflex"/>
    <n v="2"/>
    <n v="57500"/>
    <n v="115000"/>
  </r>
  <r>
    <s v="PB20INV4298"/>
    <d v="2021-03-15T00:00:00"/>
    <s v="002341/Mar-21"/>
    <d v="2021-03-13T00:00:00"/>
    <x v="0"/>
    <s v="Gujarat"/>
    <s v="Aegis Infoware Private Limited"/>
    <s v="Ssd_128gb"/>
    <s v="Gujarat"/>
    <s v="RBP"/>
    <s v="Wholesale"/>
    <s v="Posiflex Spares"/>
    <n v="1"/>
    <n v="0"/>
    <n v="0"/>
  </r>
  <r>
    <s v="PB20INV4298"/>
    <d v="2021-03-15T00:00:00"/>
    <s v="002341/Mar-21"/>
    <d v="2021-03-13T00:00:00"/>
    <x v="0"/>
    <s v="Gujarat"/>
    <s v="Aegis Infoware Private Limited"/>
    <s v="Freight charges"/>
    <s v="Gujarat"/>
    <s v="RBP"/>
    <s v="Wholesale"/>
    <s v="Others"/>
    <n v="1"/>
    <n v="248"/>
    <n v="248"/>
  </r>
  <r>
    <s v="PB20INV4298"/>
    <d v="2021-03-15T00:00:00"/>
    <s v="002341/Mar-21"/>
    <d v="2021-03-13T00:00:00"/>
    <x v="0"/>
    <s v="Gujarat"/>
    <s v="Aegis Infoware Private Limited"/>
    <s v="Win 10 iot (vl)"/>
    <s v="Gujarat"/>
    <s v="RBP"/>
    <s v="Wholesale"/>
    <s v="Posiflex"/>
    <n v="1"/>
    <n v="5250"/>
    <n v="5250"/>
  </r>
  <r>
    <s v="PB20INV4298"/>
    <d v="2021-03-15T00:00:00"/>
    <s v="002341/Mar-21"/>
    <d v="2021-03-13T00:00:00"/>
    <x v="0"/>
    <s v="Gujarat"/>
    <s v="Aegis Infoware Private Limited"/>
    <s v="Xt-4015"/>
    <s v="Gujarat"/>
    <s v="RBP"/>
    <s v="Wholesale"/>
    <s v="Posiflex"/>
    <n v="1"/>
    <n v="56700"/>
    <n v="56700"/>
  </r>
  <r>
    <s v="PB20INV4299"/>
    <d v="2021-03-15T00:00:00"/>
    <s v="002341/Mar-21"/>
    <d v="2021-03-13T00:00:00"/>
    <x v="0"/>
    <s v="Gujarat"/>
    <s v="Aegis Infoware Private Limited"/>
    <s v="Ssd_128gb"/>
    <s v="Gujarat"/>
    <s v="RBP"/>
    <s v="Wholesale"/>
    <s v="Posiflex Spares"/>
    <n v="1"/>
    <n v="0"/>
    <n v="0"/>
  </r>
  <r>
    <s v="PB20INV4299"/>
    <d v="2021-03-15T00:00:00"/>
    <s v="002341/Mar-21"/>
    <d v="2021-03-13T00:00:00"/>
    <x v="0"/>
    <s v="Gujarat"/>
    <s v="Aegis Infoware Private Limited"/>
    <s v="Freight charges"/>
    <s v="Gujarat"/>
    <s v="RBP"/>
    <s v="Wholesale"/>
    <s v="Others"/>
    <n v="1"/>
    <n v="248"/>
    <n v="248"/>
  </r>
  <r>
    <s v="PB20INV4299"/>
    <d v="2021-03-15T00:00:00"/>
    <s v="002341/Mar-21"/>
    <d v="2021-03-13T00:00:00"/>
    <x v="0"/>
    <s v="Gujarat"/>
    <s v="Aegis Infoware Private Limited"/>
    <s v="Win 10 iot (vl)"/>
    <s v="Gujarat"/>
    <s v="RBP"/>
    <s v="Wholesale"/>
    <s v="Posiflex"/>
    <n v="1"/>
    <n v="5250"/>
    <n v="5250"/>
  </r>
  <r>
    <s v="PB20INV4299"/>
    <d v="2021-03-15T00:00:00"/>
    <s v="002341/Mar-21"/>
    <d v="2021-03-13T00:00:00"/>
    <x v="0"/>
    <s v="Gujarat"/>
    <s v="Aegis Infoware Private Limited"/>
    <s v="Xt-4015"/>
    <s v="Gujarat"/>
    <s v="RBP"/>
    <s v="Wholesale"/>
    <s v="Posiflex"/>
    <n v="1"/>
    <n v="56700"/>
    <n v="56700"/>
  </r>
  <r>
    <s v="PB20INV4300"/>
    <d v="2021-03-15T00:00:00"/>
    <s v="PO-C/20-21/000589"/>
    <s v="5. March 2021"/>
    <x v="18"/>
    <s v="Mumbai"/>
    <s v="Burger King India Pvt  Ltd.,"/>
    <s v="Win 10 iot (el)"/>
    <s v="Mumbai"/>
    <s v="EndCustomer"/>
    <s v="Retail"/>
    <s v="Posiflex"/>
    <n v="1"/>
    <n v="3100"/>
    <n v="3100"/>
  </r>
  <r>
    <s v="PB20INV4300"/>
    <d v="2021-03-15T00:00:00"/>
    <s v="PO-C/20-21/000589"/>
    <s v="5. March 2021"/>
    <x v="18"/>
    <s v="Mumbai"/>
    <s v="Burger King India Pvt  Ltd.,"/>
    <s v="Ps-3316+"/>
    <s v="Mumbai"/>
    <s v="EndCustomer"/>
    <s v="Retail"/>
    <s v="Posiflex"/>
    <n v="1"/>
    <n v="38250"/>
    <n v="38250"/>
  </r>
  <r>
    <s v="PB20INV4301"/>
    <d v="2021-03-15T00:00:00"/>
    <s v="HTCPL/275/2020-21"/>
    <d v="2021-03-15T00:00:00"/>
    <x v="0"/>
    <s v="Bangalore"/>
    <s v="Hollasons Trading Company Private Limited"/>
    <s v="Win 10 iot (el)"/>
    <s v="Bangalore"/>
    <s v="RBP"/>
    <s v="Wholesale"/>
    <s v="Posiflex"/>
    <n v="1"/>
    <n v="3500"/>
    <n v="3500"/>
  </r>
  <r>
    <s v="PB20INV4302"/>
    <d v="2021-03-15T00:00:00"/>
    <s v="QSPL/PO/2021/0640-4"/>
    <d v="2021-03-15T00:00:00"/>
    <x v="4"/>
    <s v="Bangalore"/>
    <s v="Quinta Systems Pvt. Ltd"/>
    <s v="Poweradaptor_xenon"/>
    <s v="Bangalore"/>
    <s v="Vendor"/>
    <s v="Wholesale"/>
    <s v="Metrologic Spares"/>
    <n v="4"/>
    <n v="1444"/>
    <n v="5776"/>
  </r>
  <r>
    <s v="PB20INV4302"/>
    <d v="2021-03-15T00:00:00"/>
    <s v="QSPL/PO/2021/0640-4"/>
    <d v="2021-03-15T00:00:00"/>
    <x v="4"/>
    <s v="Bangalore"/>
    <s v="Quinta Systems Pvt. Ltd"/>
    <s v="1250g-2usb-i"/>
    <s v="Bangalore"/>
    <s v="Vendor"/>
    <s v="Wholesale"/>
    <s v="Metrologic"/>
    <n v="4"/>
    <n v="3134"/>
    <n v="12536"/>
  </r>
  <r>
    <s v="PB20INV4303"/>
    <d v="2021-03-15T00:00:00"/>
    <s v="TSPL/PUR/20-21/333"/>
    <d v="2021-03-15T00:00:00"/>
    <x v="0"/>
    <s v="Mumbai"/>
    <s v="Turbonet Systems Private Limited"/>
    <s v="Freight charges"/>
    <s v="Mumbai"/>
    <s v="RBP"/>
    <s v="Wholesale"/>
    <s v="Others"/>
    <n v="1"/>
    <n v="50"/>
    <n v="50"/>
  </r>
  <r>
    <s v="PB20INV4303"/>
    <d v="2021-03-15T00:00:00"/>
    <s v="TSPL/PUR/20-21/333"/>
    <d v="2021-03-15T00:00:00"/>
    <x v="2"/>
    <s v="Mumbai"/>
    <s v="Turbonet Systems Private Limited"/>
    <s v="Bp3-l_ub"/>
    <s v="Mumbai"/>
    <s v="RBP"/>
    <s v="Wholesale"/>
    <s v="Rugtek"/>
    <n v="1"/>
    <n v="9000"/>
    <n v="9000"/>
  </r>
  <r>
    <s v="PB20INV4304"/>
    <d v="2021-03-16T00:00:00"/>
    <n v="6200004418"/>
    <d v="2021-02-10T00:00:00"/>
    <x v="18"/>
    <s v="Mumbai"/>
    <s v="Trent Limited"/>
    <s v="Serial i/f board pp9000"/>
    <s v="Mumbai"/>
    <s v="EndCustomer"/>
    <s v="Retail"/>
    <s v="Posiflex Spares"/>
    <n v="8"/>
    <n v="0"/>
    <n v="0"/>
  </r>
  <r>
    <s v="PB20INV4304"/>
    <d v="2021-03-16T00:00:00"/>
    <n v="6200004418"/>
    <d v="2021-02-10T00:00:00"/>
    <x v="18"/>
    <s v="Mumbai"/>
    <s v="Trent Limited"/>
    <s v="Mouse_logitech"/>
    <s v="Mumbai"/>
    <s v="EndCustomer"/>
    <s v="Retail"/>
    <s v="Posiflex"/>
    <n v="8"/>
    <n v="247"/>
    <n v="1976"/>
  </r>
  <r>
    <s v="PB20INV4304"/>
    <d v="2021-03-16T00:00:00"/>
    <n v="6200004418"/>
    <d v="2021-02-10T00:00:00"/>
    <x v="18"/>
    <s v="Mumbai"/>
    <s v="Trent Limited"/>
    <s v="Std_keyboard"/>
    <s v="Mumbai"/>
    <s v="EndCustomer"/>
    <s v="Retail"/>
    <s v="Posiflex"/>
    <n v="8"/>
    <n v="436"/>
    <n v="3488"/>
  </r>
  <r>
    <s v="PB20INV4304"/>
    <d v="2021-03-16T00:00:00"/>
    <n v="6200004418"/>
    <d v="2021-02-10T00:00:00"/>
    <x v="18"/>
    <s v="Mumbai"/>
    <s v="Trent Limited"/>
    <s v="Sa-105z-b"/>
    <s v="Mumbai"/>
    <s v="EndCustomer"/>
    <s v="Retail"/>
    <s v="Posiflex"/>
    <n v="8"/>
    <n v="1744"/>
    <n v="13952"/>
  </r>
  <r>
    <s v="PB20INV4304"/>
    <d v="2021-03-16T00:00:00"/>
    <n v="6200004418"/>
    <d v="2021-02-10T00:00:00"/>
    <x v="12"/>
    <s v="Mumbai"/>
    <s v="Trent Limited"/>
    <s v="Cr-410b"/>
    <s v="Mumbai"/>
    <s v="EndCustomer"/>
    <s v="Retail"/>
    <s v="Rugtek"/>
    <n v="6"/>
    <n v="3499"/>
    <n v="20994"/>
  </r>
  <r>
    <s v="PB20INV4304"/>
    <d v="2021-03-16T00:00:00"/>
    <n v="6200004418"/>
    <d v="2021-02-10T00:00:00"/>
    <x v="12"/>
    <s v="Mumbai"/>
    <s v="Trent Limited"/>
    <s v="Cr-410b(1001)"/>
    <s v="Mumbai"/>
    <s v="EndCustomer"/>
    <s v="Retail"/>
    <s v="Rugtek"/>
    <n v="2"/>
    <n v="3499"/>
    <n v="6998"/>
  </r>
  <r>
    <s v="PB20INV4304"/>
    <d v="2021-03-16T00:00:00"/>
    <n v="6200004418"/>
    <d v="2021-02-10T00:00:00"/>
    <x v="18"/>
    <s v="Mumbai"/>
    <s v="Trent Limited"/>
    <s v="Pd-360ue-b"/>
    <s v="Mumbai"/>
    <s v="EndCustomer"/>
    <s v="Retail"/>
    <s v="Posiflex"/>
    <n v="8"/>
    <n v="3561"/>
    <n v="28488"/>
  </r>
  <r>
    <s v="PB20INV4304"/>
    <d v="2021-03-16T00:00:00"/>
    <n v="6200004418"/>
    <d v="2021-02-10T00:00:00"/>
    <x v="12"/>
    <s v="Mumbai"/>
    <s v="Trent Limited"/>
    <s v="Rs-3200u"/>
    <s v="Mumbai"/>
    <s v="EndCustomer"/>
    <s v="Retail"/>
    <s v="Rugtek"/>
    <n v="9"/>
    <n v="4800"/>
    <n v="43200"/>
  </r>
  <r>
    <s v="PB20INV4304"/>
    <d v="2021-03-16T00:00:00"/>
    <n v="6200004418"/>
    <d v="2021-02-10T00:00:00"/>
    <x v="18"/>
    <s v="Mumbai"/>
    <s v="Trent Limited"/>
    <s v="Pp8800u-b"/>
    <s v="Mumbai"/>
    <s v="EndCustomer"/>
    <s v="Retail"/>
    <s v="Posiflex"/>
    <n v="8"/>
    <n v="9800"/>
    <n v="78400"/>
  </r>
  <r>
    <s v="PB20INV4304"/>
    <d v="2021-03-16T00:00:00"/>
    <n v="6200004418"/>
    <d v="2021-02-10T00:00:00"/>
    <x v="18"/>
    <s v="Mumbai"/>
    <s v="Trent Limited"/>
    <s v="Ps-3316+"/>
    <s v="Mumbai"/>
    <s v="EndCustomer"/>
    <s v="Retail"/>
    <s v="Posiflex"/>
    <n v="8"/>
    <n v="40605"/>
    <n v="324840"/>
  </r>
  <r>
    <s v="PB20INV4305"/>
    <d v="2021-03-16T00:00:00"/>
    <n v="6200004428"/>
    <d v="2021-02-17T00:00:00"/>
    <x v="18"/>
    <s v="Mumbai"/>
    <s v="Trent Limited"/>
    <s v="Serial i/f board pp9000"/>
    <s v="Mumbai"/>
    <s v="EndCustomer"/>
    <s v="Retail"/>
    <s v="Posiflex Spares"/>
    <n v="8"/>
    <n v="0"/>
    <n v="0"/>
  </r>
  <r>
    <s v="PB20INV4305"/>
    <d v="2021-03-16T00:00:00"/>
    <n v="6200004428"/>
    <d v="2021-02-17T00:00:00"/>
    <x v="18"/>
    <s v="Mumbai"/>
    <s v="Trent Limited"/>
    <s v="Mouse_logitech"/>
    <s v="Mumbai"/>
    <s v="EndCustomer"/>
    <s v="Retail"/>
    <s v="Posiflex"/>
    <n v="8"/>
    <n v="247"/>
    <n v="1976"/>
  </r>
  <r>
    <s v="PB20INV4305"/>
    <d v="2021-03-16T00:00:00"/>
    <n v="6200004428"/>
    <d v="2021-02-17T00:00:00"/>
    <x v="18"/>
    <s v="Mumbai"/>
    <s v="Trent Limited"/>
    <s v="Std_keyboard"/>
    <s v="Mumbai"/>
    <s v="EndCustomer"/>
    <s v="Retail"/>
    <s v="Posiflex"/>
    <n v="8"/>
    <n v="436"/>
    <n v="3488"/>
  </r>
  <r>
    <s v="PB20INV4305"/>
    <d v="2021-03-16T00:00:00"/>
    <n v="6200004428"/>
    <d v="2021-02-17T00:00:00"/>
    <x v="18"/>
    <s v="Mumbai"/>
    <s v="Trent Limited"/>
    <s v="Sa-105z-b"/>
    <s v="Mumbai"/>
    <s v="EndCustomer"/>
    <s v="Retail"/>
    <s v="Posiflex"/>
    <n v="8"/>
    <n v="1744"/>
    <n v="13952"/>
  </r>
  <r>
    <s v="PB20INV4305"/>
    <d v="2021-03-16T00:00:00"/>
    <n v="6200004428"/>
    <d v="2021-02-17T00:00:00"/>
    <x v="12"/>
    <s v="Mumbai"/>
    <s v="Trent Limited"/>
    <s v="Cr-410b"/>
    <s v="Mumbai"/>
    <s v="EndCustomer"/>
    <s v="Retail"/>
    <s v="Rugtek"/>
    <n v="6"/>
    <n v="3499"/>
    <n v="20994"/>
  </r>
  <r>
    <s v="PB20INV4305"/>
    <d v="2021-03-16T00:00:00"/>
    <n v="6200004428"/>
    <d v="2021-02-17T00:00:00"/>
    <x v="12"/>
    <s v="Mumbai"/>
    <s v="Trent Limited"/>
    <s v="Cr-410b(1001)"/>
    <s v="Mumbai"/>
    <s v="EndCustomer"/>
    <s v="Retail"/>
    <s v="Rugtek"/>
    <n v="2"/>
    <n v="3499"/>
    <n v="6998"/>
  </r>
  <r>
    <s v="PB20INV4305"/>
    <d v="2021-03-16T00:00:00"/>
    <n v="6200004428"/>
    <d v="2021-02-17T00:00:00"/>
    <x v="18"/>
    <s v="Mumbai"/>
    <s v="Trent Limited"/>
    <s v="Pd-360ue-b"/>
    <s v="Mumbai"/>
    <s v="EndCustomer"/>
    <s v="Retail"/>
    <s v="Posiflex"/>
    <n v="8"/>
    <n v="3561"/>
    <n v="28488"/>
  </r>
  <r>
    <s v="PB20INV4305"/>
    <d v="2021-03-16T00:00:00"/>
    <n v="6200004428"/>
    <d v="2021-02-17T00:00:00"/>
    <x v="12"/>
    <s v="Mumbai"/>
    <s v="Trent Limited"/>
    <s v="Rs-3200u"/>
    <s v="Mumbai"/>
    <s v="EndCustomer"/>
    <s v="Retail"/>
    <s v="Rugtek"/>
    <n v="9"/>
    <n v="4800"/>
    <n v="43200"/>
  </r>
  <r>
    <s v="PB20INV4305"/>
    <d v="2021-03-16T00:00:00"/>
    <n v="6200004428"/>
    <d v="2021-02-17T00:00:00"/>
    <x v="18"/>
    <s v="Mumbai"/>
    <s v="Trent Limited"/>
    <s v="Pp8800u-b"/>
    <s v="Mumbai"/>
    <s v="EndCustomer"/>
    <s v="Retail"/>
    <s v="Posiflex"/>
    <n v="8"/>
    <n v="9800"/>
    <n v="78400"/>
  </r>
  <r>
    <s v="PB20INV4305"/>
    <d v="2021-03-16T00:00:00"/>
    <n v="6200004428"/>
    <d v="2021-02-17T00:00:00"/>
    <x v="18"/>
    <s v="Mumbai"/>
    <s v="Trent Limited"/>
    <s v="Ps-3316+"/>
    <s v="Mumbai"/>
    <s v="EndCustomer"/>
    <s v="Retail"/>
    <s v="Posiflex"/>
    <n v="8"/>
    <n v="40605"/>
    <n v="324840"/>
  </r>
  <r>
    <s v="PB20INV4306"/>
    <d v="2021-03-16T00:00:00"/>
    <n v="6200004510"/>
    <d v="2021-02-19T00:00:00"/>
    <x v="18"/>
    <s v="Mumbai"/>
    <s v="Trent Limited"/>
    <s v="Serial i/f board pp9000"/>
    <s v="Mumbai"/>
    <s v="EndCustomer"/>
    <s v="Retail"/>
    <s v="Posiflex Spares"/>
    <n v="4"/>
    <n v="0"/>
    <n v="0"/>
  </r>
  <r>
    <s v="PB20INV4306"/>
    <d v="2021-03-16T00:00:00"/>
    <n v="6200004510"/>
    <d v="2021-02-19T00:00:00"/>
    <x v="18"/>
    <s v="Mumbai"/>
    <s v="Trent Limited"/>
    <s v="Mouse_logitech"/>
    <s v="Mumbai"/>
    <s v="EndCustomer"/>
    <s v="Retail"/>
    <s v="Posiflex"/>
    <n v="4"/>
    <n v="247"/>
    <n v="988"/>
  </r>
  <r>
    <s v="PB20INV4306"/>
    <d v="2021-03-16T00:00:00"/>
    <n v="6200004510"/>
    <d v="2021-02-19T00:00:00"/>
    <x v="18"/>
    <s v="Mumbai"/>
    <s v="Trent Limited"/>
    <s v="Std_keyboard"/>
    <s v="Mumbai"/>
    <s v="EndCustomer"/>
    <s v="Retail"/>
    <s v="Posiflex"/>
    <n v="4"/>
    <n v="436"/>
    <n v="1744"/>
  </r>
  <r>
    <s v="PB20INV4306"/>
    <d v="2021-03-16T00:00:00"/>
    <n v="6200004510"/>
    <d v="2021-02-19T00:00:00"/>
    <x v="18"/>
    <s v="Mumbai"/>
    <s v="Trent Limited"/>
    <s v="Sa-105z-b"/>
    <s v="Mumbai"/>
    <s v="EndCustomer"/>
    <s v="Retail"/>
    <s v="Posiflex"/>
    <n v="4"/>
    <n v="1744"/>
    <n v="6976"/>
  </r>
  <r>
    <s v="PB20INV4306"/>
    <d v="2021-03-16T00:00:00"/>
    <n v="6200004510"/>
    <d v="2021-02-19T00:00:00"/>
    <x v="12"/>
    <s v="Mumbai"/>
    <s v="Trent Limited"/>
    <s v="Cr-410b"/>
    <s v="Mumbai"/>
    <s v="EndCustomer"/>
    <s v="Retail"/>
    <s v="Rugtek"/>
    <n v="3"/>
    <n v="3499"/>
    <n v="10497"/>
  </r>
  <r>
    <s v="PB20INV4306"/>
    <d v="2021-03-16T00:00:00"/>
    <n v="6200004510"/>
    <d v="2021-02-19T00:00:00"/>
    <x v="12"/>
    <s v="Mumbai"/>
    <s v="Trent Limited"/>
    <s v="Cr-410b(1001)"/>
    <s v="Mumbai"/>
    <s v="EndCustomer"/>
    <s v="Retail"/>
    <s v="Rugtek"/>
    <n v="1"/>
    <n v="3499"/>
    <n v="3499"/>
  </r>
  <r>
    <s v="PB20INV4306"/>
    <d v="2021-03-16T00:00:00"/>
    <n v="6200004510"/>
    <d v="2021-02-19T00:00:00"/>
    <x v="12"/>
    <s v="Mumbai"/>
    <s v="Trent Limited"/>
    <s v="Rs-3200u"/>
    <s v="Mumbai"/>
    <s v="EndCustomer"/>
    <s v="Retail"/>
    <s v="Rugtek"/>
    <n v="5"/>
    <n v="4085"/>
    <n v="20425"/>
  </r>
  <r>
    <s v="PB20INV4306"/>
    <d v="2021-03-16T00:00:00"/>
    <n v="6200004510"/>
    <d v="2021-02-19T00:00:00"/>
    <x v="18"/>
    <s v="Mumbai"/>
    <s v="Trent Limited"/>
    <s v="Pp8800u-b"/>
    <s v="Mumbai"/>
    <s v="EndCustomer"/>
    <s v="Retail"/>
    <s v="Posiflex"/>
    <n v="4"/>
    <n v="9800"/>
    <n v="39200"/>
  </r>
  <r>
    <s v="PB20INV4306"/>
    <d v="2021-03-16T00:00:00"/>
    <n v="6200004510"/>
    <d v="2021-02-19T00:00:00"/>
    <x v="18"/>
    <s v="Mumbai"/>
    <s v="Trent Limited"/>
    <s v="Ps-3316+"/>
    <s v="Mumbai"/>
    <s v="EndCustomer"/>
    <s v="Retail"/>
    <s v="Posiflex"/>
    <n v="4"/>
    <n v="40605"/>
    <n v="162420"/>
  </r>
  <r>
    <s v="PB20INV4307"/>
    <d v="2021-03-16T00:00:00"/>
    <n v="7900012195"/>
    <s v="16.02.2021"/>
    <x v="23"/>
    <s v="Mumbai"/>
    <s v="Devyani International Limited"/>
    <s v="Win 10 iot (el)"/>
    <s v="Mumbai"/>
    <s v="EndCustomer"/>
    <s v="Retail"/>
    <s v="Posiflex"/>
    <n v="16"/>
    <n v="0"/>
    <n v="0"/>
  </r>
  <r>
    <s v="PB20INV4307"/>
    <d v="2021-03-16T00:00:00"/>
    <n v="7900012195"/>
    <s v="16.02.2021"/>
    <x v="23"/>
    <s v="Mumbai"/>
    <s v="Devyani International Limited"/>
    <s v="Ps-3316+"/>
    <s v="Mumbai"/>
    <s v="EndCustomer"/>
    <s v="Retail"/>
    <s v="Posiflex"/>
    <n v="16"/>
    <n v="36950"/>
    <n v="591200"/>
  </r>
  <r>
    <s v="PB20INV4308"/>
    <d v="2021-03-16T00:00:00"/>
    <s v="PO/000401/0321"/>
    <d v="2021-03-13T00:00:00"/>
    <x v="1"/>
    <s v="Mumbai"/>
    <s v="Hardcastle Restaurants Pvt. Ltd"/>
    <s v="Cashdrawercable"/>
    <s v="Mumbai"/>
    <s v="EndCustomer"/>
    <s v="Retail"/>
    <s v="Posiflex Spares"/>
    <n v="1"/>
    <n v="143"/>
    <n v="143"/>
  </r>
  <r>
    <s v="PB20INV4309"/>
    <d v="2021-03-16T00:00:00"/>
    <s v="Quote#_2021_02_30"/>
    <d v="2021-02-20T00:00:00"/>
    <x v="1"/>
    <s v="Mumbai"/>
    <s v="Reliance Retail Limited"/>
    <s v="Powersupply130w/xt-4015"/>
    <s v="Mumbai"/>
    <s v="EndCustomer"/>
    <s v="Retail"/>
    <s v="Posiflex Spares"/>
    <n v="1"/>
    <n v="3470"/>
    <n v="3470"/>
  </r>
  <r>
    <s v="PB20INV4310"/>
    <d v="2021-03-16T00:00:00"/>
    <s v="QSPL/PO/2021/0609-1"/>
    <d v="2021-02-27T00:00:00"/>
    <x v="4"/>
    <s v="Bangalore"/>
    <s v="Quinta Systems Pvt. Ltd"/>
    <s v="Ps-05-1000w-c_poweradaptor"/>
    <s v="Bangalore"/>
    <s v="Vendor"/>
    <s v="Wholesale"/>
    <s v="Metrologic Spares"/>
    <n v="5"/>
    <n v="617"/>
    <n v="3085"/>
  </r>
  <r>
    <s v="PB20INV4310"/>
    <d v="2021-03-16T00:00:00"/>
    <s v="QSPL/PO/2021/0609-1"/>
    <d v="2021-02-27T00:00:00"/>
    <x v="4"/>
    <s v="Bangalore"/>
    <s v="Quinta Systems Pvt. Ltd"/>
    <s v="1981ifr-3usb-5-i"/>
    <s v="Bangalore"/>
    <s v="Vendor"/>
    <s v="Wholesale"/>
    <s v="Metrologic"/>
    <n v="5"/>
    <n v="50438"/>
    <n v="252190"/>
  </r>
  <r>
    <s v="PB20INV4311"/>
    <d v="2021-03-16T00:00:00"/>
    <s v="SC15032021CHN03"/>
    <d v="2021-03-15T00:00:00"/>
    <x v="0"/>
    <s v="Chennai"/>
    <s v="Supreme Computers India (P) Ltd"/>
    <s v="Ssd_64gb"/>
    <s v="Chennai"/>
    <s v="RBP"/>
    <s v="Wholesale"/>
    <s v="Posiflex Spares"/>
    <n v="2"/>
    <n v="0"/>
    <n v="0"/>
  </r>
  <r>
    <s v="PB20INV4311"/>
    <d v="2021-03-16T00:00:00"/>
    <s v="SC15032021CHN03"/>
    <d v="2021-03-15T00:00:00"/>
    <x v="0"/>
    <s v="Chennai"/>
    <s v="Supreme Computers India (P) Ltd"/>
    <s v="Win 10 iot (vl)"/>
    <s v="Chennai"/>
    <s v="RBP"/>
    <s v="Wholesale"/>
    <s v="Posiflex"/>
    <n v="2"/>
    <n v="0"/>
    <n v="0"/>
  </r>
  <r>
    <s v="PB20INV4311"/>
    <d v="2021-03-16T00:00:00"/>
    <s v="SC15032021CHN03"/>
    <d v="2021-03-15T00:00:00"/>
    <x v="0"/>
    <s v="Chennai"/>
    <s v="Supreme Computers India (P) Ltd"/>
    <s v="Freight charges"/>
    <s v="Chennai"/>
    <s v="RBP"/>
    <s v="Wholesale"/>
    <s v="Others"/>
    <n v="1"/>
    <n v="369"/>
    <n v="369"/>
  </r>
  <r>
    <s v="PB20INV4311"/>
    <d v="2021-03-16T00:00:00"/>
    <s v="SC15032021CHN03"/>
    <d v="2021-03-15T00:00:00"/>
    <x v="0"/>
    <s v="Chennai"/>
    <s v="Supreme Computers India (P) Ltd"/>
    <s v="Mr-2106u-3"/>
    <s v="Chennai"/>
    <s v="RBP"/>
    <s v="Wholesale"/>
    <s v="Posiflex"/>
    <n v="1"/>
    <n v="2916"/>
    <n v="2916"/>
  </r>
  <r>
    <s v="PB20INV4311"/>
    <d v="2021-03-16T00:00:00"/>
    <s v="SC15032021CHN03"/>
    <d v="2021-03-15T00:00:00"/>
    <x v="0"/>
    <s v="Chennai"/>
    <s v="Supreme Computers India (P) Ltd"/>
    <s v="Hs-2415w-3a"/>
    <s v="Chennai"/>
    <s v="RBP"/>
    <s v="Wholesale"/>
    <s v="Posiflex"/>
    <n v="2"/>
    <n v="72250"/>
    <n v="144500"/>
  </r>
  <r>
    <s v="PB20INV4312"/>
    <d v="2021-03-16T00:00:00"/>
    <s v="002027/Feb-21"/>
    <d v="2021-02-10T00:00:00"/>
    <x v="0"/>
    <s v="Gujarat"/>
    <s v="Aegis Infoware Private Limited"/>
    <s v="Freight charges"/>
    <s v="Gujarat"/>
    <s v="RBP"/>
    <s v="Wholesale"/>
    <s v="Others"/>
    <n v="1"/>
    <n v="892"/>
    <n v="892"/>
  </r>
  <r>
    <s v="PB20INV4312"/>
    <d v="2021-03-16T00:00:00"/>
    <s v="002027/Feb-21"/>
    <d v="2021-02-10T00:00:00"/>
    <x v="0"/>
    <s v="Gujarat"/>
    <s v="Aegis Infoware Private Limited"/>
    <s v="Win 10 iot (el)"/>
    <s v="Gujarat"/>
    <s v="RBP"/>
    <s v="Wholesale"/>
    <s v="Posiflex"/>
    <n v="1"/>
    <n v="3500"/>
    <n v="3500"/>
  </r>
  <r>
    <s v="PB20INV4312"/>
    <d v="2021-03-16T00:00:00"/>
    <s v="002027/Feb-21"/>
    <d v="2021-02-10T00:00:00"/>
    <x v="0"/>
    <s v="Gujarat"/>
    <s v="Aegis Infoware Private Limited"/>
    <s v="Ps-3316+"/>
    <s v="Gujarat"/>
    <s v="RBP"/>
    <s v="Wholesale"/>
    <s v="Posiflex"/>
    <n v="6"/>
    <n v="36600"/>
    <n v="219600"/>
  </r>
  <r>
    <s v="PB20INV4313"/>
    <d v="2021-03-16T00:00:00"/>
    <s v="002092/Feb-21"/>
    <d v="2021-02-16T00:00:00"/>
    <x v="0"/>
    <s v="Gujarat"/>
    <s v="Aegis Infoware Private Limited"/>
    <s v="Freight charges"/>
    <s v="Gujarat"/>
    <s v="RBP"/>
    <s v="Wholesale"/>
    <s v="Others"/>
    <n v="1"/>
    <n v="585"/>
    <n v="585"/>
  </r>
  <r>
    <s v="PB20INV4313"/>
    <d v="2021-03-16T00:00:00"/>
    <s v="002092/Feb-21"/>
    <d v="2021-02-16T00:00:00"/>
    <x v="0"/>
    <s v="Gujarat"/>
    <s v="Aegis Infoware Private Limited"/>
    <s v="Win 10 iot (el)"/>
    <s v="Gujarat"/>
    <s v="RBP"/>
    <s v="Wholesale"/>
    <s v="Posiflex"/>
    <n v="4"/>
    <n v="3500"/>
    <n v="14000"/>
  </r>
  <r>
    <s v="PB20INV4313"/>
    <d v="2021-03-16T00:00:00"/>
    <s v="002092/Feb-21"/>
    <d v="2021-02-16T00:00:00"/>
    <x v="0"/>
    <s v="Gujarat"/>
    <s v="Aegis Infoware Private Limited"/>
    <s v="Ps-3316+"/>
    <s v="Gujarat"/>
    <s v="RBP"/>
    <s v="Wholesale"/>
    <s v="Posiflex"/>
    <n v="4"/>
    <n v="36600"/>
    <n v="146400"/>
  </r>
  <r>
    <s v="PB20INV4314"/>
    <d v="2021-03-16T00:00:00"/>
    <s v="004/CC/21"/>
    <d v="2021-02-12T00:00:00"/>
    <x v="10"/>
    <s v="Bangalore"/>
    <s v="Crown Clothing"/>
    <s v="1250g-2usb-i"/>
    <s v="Bangalore"/>
    <s v="EndCustomer"/>
    <s v="Retail"/>
    <s v="Metrologic"/>
    <n v="5"/>
    <n v="0"/>
    <n v="0"/>
  </r>
  <r>
    <s v="PB20INV4314"/>
    <d v="2021-03-16T00:00:00"/>
    <s v="004/CC/21"/>
    <d v="2021-02-12T00:00:00"/>
    <x v="11"/>
    <s v="Bangalore"/>
    <s v="Crown Clothing"/>
    <s v="Cr-410b"/>
    <s v="Bangalore"/>
    <s v="EndCustomer"/>
    <s v="Retail"/>
    <s v="Rugtek"/>
    <n v="4"/>
    <n v="0"/>
    <n v="0"/>
  </r>
  <r>
    <s v="PB20INV4314"/>
    <d v="2021-03-16T00:00:00"/>
    <s v="004/CC/21"/>
    <d v="2021-02-12T00:00:00"/>
    <x v="11"/>
    <s v="Bangalore"/>
    <s v="Crown Clothing"/>
    <s v="Cr-410b(1001)"/>
    <s v="Bangalore"/>
    <s v="EndCustomer"/>
    <s v="Retail"/>
    <s v="Rugtek"/>
    <n v="1"/>
    <n v="0"/>
    <n v="0"/>
  </r>
  <r>
    <s v="PB20INV4314"/>
    <d v="2021-03-16T00:00:00"/>
    <s v="004/CC/21"/>
    <d v="2021-02-12T00:00:00"/>
    <x v="3"/>
    <s v="Bangalore"/>
    <s v="Crown Clothing"/>
    <s v="Keyboard_tvs gold"/>
    <s v="Bangalore"/>
    <s v="EndCustomer"/>
    <s v="Retail"/>
    <s v="Posiflex"/>
    <n v="5"/>
    <n v="0"/>
    <n v="0"/>
  </r>
  <r>
    <s v="PB20INV4314"/>
    <d v="2021-03-16T00:00:00"/>
    <s v="004/CC/21"/>
    <d v="2021-02-12T00:00:00"/>
    <x v="3"/>
    <s v="Bangalore"/>
    <s v="Crown Clothing"/>
    <s v="Long pole_pd-350 series"/>
    <s v="Bangalore"/>
    <s v="EndCustomer"/>
    <s v="Retail"/>
    <s v="Posiflex Spares"/>
    <n v="5"/>
    <n v="0"/>
    <n v="0"/>
  </r>
  <r>
    <s v="PB20INV4314"/>
    <d v="2021-03-16T00:00:00"/>
    <s v="004/CC/21"/>
    <d v="2021-02-12T00:00:00"/>
    <x v="3"/>
    <s v="Bangalore"/>
    <s v="Crown Clothing"/>
    <s v="Mouse_logitech"/>
    <s v="Bangalore"/>
    <s v="EndCustomer"/>
    <s v="Retail"/>
    <s v="Posiflex"/>
    <n v="5"/>
    <n v="0"/>
    <n v="0"/>
  </r>
  <r>
    <s v="PB20INV4314"/>
    <d v="2021-03-16T00:00:00"/>
    <s v="004/CC/21"/>
    <d v="2021-02-12T00:00:00"/>
    <x v="3"/>
    <s v="Bangalore"/>
    <s v="Crown Clothing"/>
    <s v="Pd-350ue-b"/>
    <s v="Bangalore"/>
    <s v="EndCustomer"/>
    <s v="Retail"/>
    <s v="Posiflex"/>
    <n v="5"/>
    <n v="0"/>
    <n v="0"/>
  </r>
  <r>
    <s v="PB20INV4314"/>
    <d v="2021-03-16T00:00:00"/>
    <s v="004/CC/21"/>
    <d v="2021-02-12T00:00:00"/>
    <x v="3"/>
    <s v="Bangalore"/>
    <s v="Crown Clothing"/>
    <s v="Powersupply80w_pb2200"/>
    <s v="Bangalore"/>
    <s v="EndCustomer"/>
    <s v="Retail"/>
    <s v="Posiflex Spares"/>
    <n v="5"/>
    <n v="0"/>
    <n v="0"/>
  </r>
  <r>
    <s v="PB20INV4314"/>
    <d v="2021-03-16T00:00:00"/>
    <s v="004/CC/21"/>
    <d v="2021-02-12T00:00:00"/>
    <x v="3"/>
    <s v="Bangalore"/>
    <s v="Crown Clothing"/>
    <s v="Pp8800u-b"/>
    <s v="Bangalore"/>
    <s v="EndCustomer"/>
    <s v="Retail"/>
    <s v="Posiflex"/>
    <n v="5"/>
    <n v="0"/>
    <n v="0"/>
  </r>
  <r>
    <s v="PB20INV4314"/>
    <d v="2021-03-16T00:00:00"/>
    <s v="004/CC/21"/>
    <d v="2021-02-12T00:00:00"/>
    <x v="3"/>
    <s v="Bangalore"/>
    <s v="Crown Clothing"/>
    <s v="Win 10 iot (el)"/>
    <s v="Bangalore"/>
    <s v="EndCustomer"/>
    <s v="Retail"/>
    <s v="Posiflex"/>
    <n v="5"/>
    <n v="0"/>
    <n v="0"/>
  </r>
  <r>
    <s v="PB20INV4314"/>
    <d v="2021-03-16T00:00:00"/>
    <s v="004/CC/21"/>
    <d v="2021-02-12T00:00:00"/>
    <x v="3"/>
    <s v="Bangalore"/>
    <s v="Crown Clothing"/>
    <s v="Zeb-vs16hd led"/>
    <s v="Bangalore"/>
    <s v="EndCustomer"/>
    <s v="Retail"/>
    <s v="Posiflex"/>
    <n v="5"/>
    <n v="0"/>
    <n v="0"/>
  </r>
  <r>
    <s v="PB20INV4314"/>
    <d v="2021-03-16T00:00:00"/>
    <s v="004/CC/21"/>
    <d v="2021-02-12T00:00:00"/>
    <x v="10"/>
    <s v="Bangalore"/>
    <s v="Crown Clothing"/>
    <s v="1250g-2usb-i"/>
    <s v="Bangalore"/>
    <s v="EndCustomer"/>
    <s v="Retail"/>
    <s v="Metrologic"/>
    <n v="2"/>
    <n v="3800"/>
    <n v="7600"/>
  </r>
  <r>
    <s v="PB20INV4314"/>
    <d v="2021-03-16T00:00:00"/>
    <s v="004/CC/21"/>
    <d v="2021-02-12T00:00:00"/>
    <x v="3"/>
    <s v="Bangalore"/>
    <s v="Crown Clothing"/>
    <s v="Pp8800u-b"/>
    <s v="Bangalore"/>
    <s v="EndCustomer"/>
    <s v="Retail"/>
    <s v="Posiflex"/>
    <n v="1"/>
    <n v="9900"/>
    <n v="9900"/>
  </r>
  <r>
    <s v="PB20INV4314"/>
    <d v="2021-03-16T00:00:00"/>
    <s v="004/CC/21"/>
    <d v="2021-02-12T00:00:00"/>
    <x v="3"/>
    <s v="Bangalore"/>
    <s v="Crown Clothing"/>
    <s v="Tx-5600"/>
    <s v="Bangalore"/>
    <s v="EndCustomer"/>
    <s v="Retail"/>
    <s v="Posiflex"/>
    <n v="5"/>
    <n v="52000"/>
    <n v="260000"/>
  </r>
  <r>
    <s v="PB20INV4315"/>
    <d v="2021-03-16T00:00:00"/>
    <n v="6200004553"/>
    <d v="2021-03-01T00:00:00"/>
    <x v="18"/>
    <s v="Mumbai"/>
    <s v="Trent Limited"/>
    <s v="Serial i/f board pp9000"/>
    <s v="Mumbai"/>
    <s v="EndCustomer"/>
    <s v="Retail"/>
    <s v="Posiflex Spares"/>
    <n v="9"/>
    <n v="0"/>
    <n v="0"/>
  </r>
  <r>
    <s v="PB20INV4315"/>
    <d v="2021-03-16T00:00:00"/>
    <n v="6200004553"/>
    <d v="2021-03-01T00:00:00"/>
    <x v="18"/>
    <s v="Mumbai"/>
    <s v="Trent Limited"/>
    <s v="Mouse_logitech"/>
    <s v="Mumbai"/>
    <s v="EndCustomer"/>
    <s v="Retail"/>
    <s v="Posiflex"/>
    <n v="9"/>
    <n v="247"/>
    <n v="2223"/>
  </r>
  <r>
    <s v="PB20INV4315"/>
    <d v="2021-03-16T00:00:00"/>
    <n v="6200004553"/>
    <d v="2021-03-01T00:00:00"/>
    <x v="18"/>
    <s v="Mumbai"/>
    <s v="Trent Limited"/>
    <s v="Std_keyboard"/>
    <s v="Mumbai"/>
    <s v="EndCustomer"/>
    <s v="Retail"/>
    <s v="Posiflex"/>
    <n v="9"/>
    <n v="436"/>
    <n v="3924"/>
  </r>
  <r>
    <s v="PB20INV4315"/>
    <d v="2021-03-16T00:00:00"/>
    <n v="6200004553"/>
    <d v="2021-03-01T00:00:00"/>
    <x v="18"/>
    <s v="Mumbai"/>
    <s v="Trent Limited"/>
    <s v="Sa-105z-b"/>
    <s v="Mumbai"/>
    <s v="EndCustomer"/>
    <s v="Retail"/>
    <s v="Posiflex"/>
    <n v="9"/>
    <n v="1744"/>
    <n v="15696"/>
  </r>
  <r>
    <s v="PB20INV4315"/>
    <d v="2021-03-16T00:00:00"/>
    <n v="6200004553"/>
    <d v="2021-03-01T00:00:00"/>
    <x v="12"/>
    <s v="Mumbai"/>
    <s v="Trent Limited"/>
    <s v="Cr-410b"/>
    <s v="Mumbai"/>
    <s v="EndCustomer"/>
    <s v="Retail"/>
    <s v="Rugtek"/>
    <n v="7"/>
    <n v="3499"/>
    <n v="24493"/>
  </r>
  <r>
    <s v="PB20INV4315"/>
    <d v="2021-03-16T00:00:00"/>
    <n v="6200004553"/>
    <d v="2021-03-01T00:00:00"/>
    <x v="12"/>
    <s v="Mumbai"/>
    <s v="Trent Limited"/>
    <s v="Cr-410b(1001)"/>
    <s v="Mumbai"/>
    <s v="EndCustomer"/>
    <s v="Retail"/>
    <s v="Rugtek"/>
    <n v="2"/>
    <n v="3499"/>
    <n v="6998"/>
  </r>
  <r>
    <s v="PB20INV4315"/>
    <d v="2021-03-16T00:00:00"/>
    <n v="6200004553"/>
    <d v="2021-03-01T00:00:00"/>
    <x v="18"/>
    <s v="Mumbai"/>
    <s v="Trent Limited"/>
    <s v="Pd-360ue-b"/>
    <s v="Mumbai"/>
    <s v="EndCustomer"/>
    <s v="Retail"/>
    <s v="Posiflex"/>
    <n v="9"/>
    <n v="3561"/>
    <n v="32049"/>
  </r>
  <r>
    <s v="PB20INV4315"/>
    <d v="2021-03-16T00:00:00"/>
    <n v="6200004553"/>
    <d v="2021-03-01T00:00:00"/>
    <x v="12"/>
    <s v="Mumbai"/>
    <s v="Trent Limited"/>
    <s v="Rs-3200u"/>
    <s v="Mumbai"/>
    <s v="EndCustomer"/>
    <s v="Retail"/>
    <s v="Rugtek"/>
    <n v="10"/>
    <n v="4085"/>
    <n v="40850"/>
  </r>
  <r>
    <s v="PB20INV4315"/>
    <d v="2021-03-16T00:00:00"/>
    <n v="6200004553"/>
    <d v="2021-03-01T00:00:00"/>
    <x v="18"/>
    <s v="Mumbai"/>
    <s v="Trent Limited"/>
    <s v="Pp8800u-b"/>
    <s v="Mumbai"/>
    <s v="EndCustomer"/>
    <s v="Retail"/>
    <s v="Posiflex"/>
    <n v="9"/>
    <n v="9800"/>
    <n v="88200"/>
  </r>
  <r>
    <s v="PB20INV4315"/>
    <d v="2021-03-16T00:00:00"/>
    <n v="6200004553"/>
    <d v="2021-03-01T00:00:00"/>
    <x v="18"/>
    <s v="Mumbai"/>
    <s v="Trent Limited"/>
    <s v="Ps-3316+"/>
    <s v="Mumbai"/>
    <s v="EndCustomer"/>
    <s v="Retail"/>
    <s v="Posiflex"/>
    <n v="9"/>
    <n v="40605"/>
    <n v="365445"/>
  </r>
  <r>
    <s v="PB20INV4316"/>
    <d v="2021-03-16T00:00:00"/>
    <s v=" QSPL/PO/2021/0629-1"/>
    <d v="2021-03-09T00:00:00"/>
    <x v="4"/>
    <s v="Bangalore"/>
    <s v="Quinta Systems Pvt. Ltd"/>
    <s v="Nls-fr4080-20"/>
    <s v="Bangalore"/>
    <s v="Vendor"/>
    <s v="Wholesale"/>
    <s v="Newland"/>
    <n v="52"/>
    <n v="5387"/>
    <n v="280124"/>
  </r>
  <r>
    <s v="PB20INV4317"/>
    <d v="2021-03-16T00:00:00"/>
    <n v="8400023606"/>
    <d v="2021-03-13T00:00:00"/>
    <x v="1"/>
    <s v="Mumbai"/>
    <s v="Trent Hypermarket Private Limited"/>
    <s v="Motherboard-ps3316e"/>
    <s v="Mumbai"/>
    <s v="EndCustomer"/>
    <s v="Retail"/>
    <s v="Posiflex Spares"/>
    <n v="1"/>
    <n v="18900"/>
    <n v="18900"/>
  </r>
  <r>
    <s v="PB20INV4318"/>
    <d v="2021-03-16T00:00:00"/>
    <s v="MHMU2021PO00116"/>
    <d v="2021-03-15T00:00:00"/>
    <x v="1"/>
    <s v="Mumbai"/>
    <s v="Aashitech"/>
    <s v="Touch panel-xt6715"/>
    <s v="Mumbai"/>
    <s v="RBP"/>
    <s v="Wholesale"/>
    <s v="Posiflex Spares"/>
    <n v="1"/>
    <n v="6221"/>
    <n v="6221"/>
  </r>
  <r>
    <s v="PB20INV4319"/>
    <d v="2021-03-16T00:00:00"/>
    <s v="SC26022021CBE01"/>
    <d v="2021-02-26T00:00:00"/>
    <x v="0"/>
    <s v="Chennai"/>
    <s v="Supreme Computers India (P) Ltd"/>
    <s v="Ssd_64gb"/>
    <s v="Chennai"/>
    <s v="RBP"/>
    <s v="Wholesale"/>
    <s v="Posiflex Spares"/>
    <n v="15"/>
    <n v="0"/>
    <n v="0"/>
  </r>
  <r>
    <s v="PB20INV4319"/>
    <d v="2021-03-16T00:00:00"/>
    <s v="SC26022021CBE01"/>
    <d v="2021-02-26T00:00:00"/>
    <x v="0"/>
    <s v="Chennai"/>
    <s v="Supreme Computers India (P) Ltd"/>
    <s v="Freight charges"/>
    <s v="Chennai"/>
    <s v="RBP"/>
    <s v="Wholesale"/>
    <s v="Others"/>
    <n v="1"/>
    <n v="1346"/>
    <n v="1346"/>
  </r>
  <r>
    <s v="PB20INV4319"/>
    <d v="2021-03-16T00:00:00"/>
    <s v="SC26022021CBE01"/>
    <d v="2021-02-26T00:00:00"/>
    <x v="0"/>
    <s v="Chennai"/>
    <s v="Supreme Computers India (P) Ltd"/>
    <s v="Ps-3316+"/>
    <s v="Chennai"/>
    <s v="RBP"/>
    <s v="Wholesale"/>
    <s v="Posiflex"/>
    <n v="15"/>
    <n v="35900"/>
    <n v="538500"/>
  </r>
  <r>
    <s v="PB20INV4320"/>
    <d v="2021-03-16T00:00:00"/>
    <s v="mail confirmation"/>
    <d v="2021-03-15T00:00:00"/>
    <x v="1"/>
    <s v="Mumbai"/>
    <s v="Reliance Retail Limited"/>
    <s v="Paperfeedroller_pp7000"/>
    <s v="Mumbai"/>
    <s v="EndCustomer"/>
    <s v="Retail"/>
    <s v="Posiflex Spares"/>
    <n v="1"/>
    <n v="1100"/>
    <n v="1100"/>
  </r>
  <r>
    <s v="PB20INV4321"/>
    <d v="2021-03-16T00:00:00"/>
    <s v="Mail"/>
    <d v="2021-03-12T00:00:00"/>
    <x v="0"/>
    <s v="Chennai"/>
    <s v="Jaikrishna Systems"/>
    <s v="Freight charges"/>
    <s v="Chennai"/>
    <s v="PVAR"/>
    <s v="Wholesale"/>
    <s v="Others"/>
    <n v="1"/>
    <n v="100"/>
    <n v="100"/>
  </r>
  <r>
    <s v="PB20INV4321"/>
    <d v="2021-03-16T00:00:00"/>
    <s v="Mail"/>
    <d v="2021-03-12T00:00:00"/>
    <x v="17"/>
    <s v="Chennai"/>
    <s v="Jaikrishna Systems"/>
    <s v="Printer head_rp80"/>
    <s v="Chennai"/>
    <s v="PVAR"/>
    <s v="Wholesale"/>
    <s v="Rugtek Spares"/>
    <n v="3"/>
    <n v="1077"/>
    <n v="3231"/>
  </r>
  <r>
    <s v="PB20INV4321"/>
    <d v="2021-03-16T00:00:00"/>
    <s v="Mail"/>
    <d v="2021-03-12T00:00:00"/>
    <x v="17"/>
    <s v="Chennai"/>
    <s v="Jaikrishna Systems"/>
    <s v="Powersupply_40w"/>
    <s v="Chennai"/>
    <s v="PVAR"/>
    <s v="Wholesale"/>
    <s v="Posiflex Spares"/>
    <n v="2"/>
    <n v="1131.0999999999999"/>
    <n v="2262.1999999999998"/>
  </r>
  <r>
    <s v="PB20INV4322"/>
    <d v="2021-03-16T00:00:00"/>
    <s v="mail confirmation"/>
    <d v="2021-03-16T00:00:00"/>
    <x v="1"/>
    <s v="Mumbai"/>
    <s v="Tata Starbucks Ltd"/>
    <s v="Service charges"/>
    <s v="Mumbai"/>
    <s v="EndCustomer"/>
    <s v="Retail"/>
    <s v="Others"/>
    <n v="1"/>
    <n v="200"/>
    <n v="200"/>
  </r>
  <r>
    <s v="PB20INV4322"/>
    <d v="2021-03-16T00:00:00"/>
    <s v="mail confirmation"/>
    <d v="2021-03-16T00:00:00"/>
    <x v="1"/>
    <s v="Mumbai"/>
    <s v="Tata Starbucks Ltd"/>
    <s v="Cashdrawer_ycable"/>
    <s v="Mumbai"/>
    <s v="EndCustomer"/>
    <s v="Retail"/>
    <s v="Posiflex Spares"/>
    <n v="1"/>
    <n v="750"/>
    <n v="750"/>
  </r>
  <r>
    <s v="PB20INV4323"/>
    <d v="2021-03-16T00:00:00"/>
    <s v="mail confirmation"/>
    <d v="2021-03-15T00:00:00"/>
    <x v="0"/>
    <s v="Mumbai"/>
    <s v="Odyssey Computer Services P Ltd"/>
    <s v="Freight charges"/>
    <s v="Mumbai"/>
    <s v="RBP"/>
    <s v="Wholesale"/>
    <s v="Others"/>
    <n v="1"/>
    <n v="100"/>
    <n v="100"/>
  </r>
  <r>
    <s v="PB20INV4323"/>
    <d v="2021-03-16T00:00:00"/>
    <s v="mail confirmation"/>
    <d v="2021-03-15T00:00:00"/>
    <x v="1"/>
    <s v="Mumbai"/>
    <s v="Odyssey Computer Services P Ltd"/>
    <s v="Powersupply 60w_xp series"/>
    <s v="Mumbai"/>
    <s v="RBP"/>
    <s v="Wholesale"/>
    <s v="Posiflex Spares"/>
    <n v="1"/>
    <n v="1697"/>
    <n v="1697"/>
  </r>
  <r>
    <s v="PB20INV4324"/>
    <d v="2021-03-16T00:00:00"/>
    <s v="QSPL/PO/2021/0642-`1"/>
    <d v="2021-03-16T00:00:00"/>
    <x v="4"/>
    <s v="Bangalore"/>
    <s v="Quinta Systems Pvt. Ltd"/>
    <s v="Svcct40-sg3n"/>
    <s v="Bangalore"/>
    <s v="Vendor"/>
    <s v="Wholesale"/>
    <s v="Honeywell"/>
    <n v="80"/>
    <n v="5985"/>
    <n v="478800"/>
  </r>
  <r>
    <s v="PB20INV4325"/>
    <d v="2021-03-16T00:00:00"/>
    <s v="QSPL/PO/2021/0638-1"/>
    <d v="2021-03-12T00:00:00"/>
    <x v="4"/>
    <s v="Bangalore"/>
    <s v="Quinta Systems Pvt. Ltd"/>
    <s v="Svceda51-5lc3"/>
    <s v="Bangalore"/>
    <s v="Vendor"/>
    <s v="Wholesale"/>
    <s v="Honeywell"/>
    <n v="5"/>
    <n v="7691.25"/>
    <n v="38456.25"/>
  </r>
  <r>
    <s v="PB20INV4326"/>
    <d v="2021-03-16T00:00:00"/>
    <s v="002088/Feb-21"/>
    <d v="2021-02-16T00:00:00"/>
    <x v="0"/>
    <s v="Gujarat"/>
    <s v="Aegis Infoware Private Limited"/>
    <s v="Ssd_64gb"/>
    <s v="Gujarat"/>
    <s v="RBP"/>
    <s v="Wholesale"/>
    <s v="Posiflex Spares"/>
    <n v="10"/>
    <n v="0"/>
    <n v="0"/>
  </r>
  <r>
    <s v="PB20INV4326"/>
    <d v="2021-03-16T00:00:00"/>
    <s v="002088/Feb-21"/>
    <d v="2021-02-16T00:00:00"/>
    <x v="0"/>
    <s v="Gujarat"/>
    <s v="Aegis Infoware Private Limited"/>
    <s v="Freight charges"/>
    <s v="Gujarat"/>
    <s v="RBP"/>
    <s v="Wholesale"/>
    <s v="Others"/>
    <n v="1"/>
    <n v="1400"/>
    <n v="1400"/>
  </r>
  <r>
    <s v="PB20INV4326"/>
    <d v="2021-03-16T00:00:00"/>
    <s v="002088/Feb-21"/>
    <d v="2021-02-16T00:00:00"/>
    <x v="0"/>
    <s v="Gujarat"/>
    <s v="Aegis Infoware Private Limited"/>
    <s v="Ps-3316+"/>
    <s v="Gujarat"/>
    <s v="RBP"/>
    <s v="Wholesale"/>
    <s v="Posiflex"/>
    <n v="10"/>
    <n v="35900"/>
    <n v="359000"/>
  </r>
  <r>
    <s v="PB20INV4327"/>
    <d v="2021-03-16T00:00:00"/>
    <s v="Email"/>
    <d v="2021-03-16T00:00:00"/>
    <x v="0"/>
    <s v="Hubli"/>
    <s v="R T Computers &amp; Services"/>
    <s v="Ddr3_ram_sodimm"/>
    <s v="Hubli"/>
    <s v="RBP"/>
    <s v="Wholesale"/>
    <s v="Posiflex Spares"/>
    <n v="1"/>
    <n v="0"/>
    <n v="0"/>
  </r>
  <r>
    <s v="PB20INV4327"/>
    <d v="2021-03-16T00:00:00"/>
    <s v="Email"/>
    <d v="2021-03-16T00:00:00"/>
    <x v="0"/>
    <s v="Hubli"/>
    <s v="R T Computers &amp; Services"/>
    <s v="Ssd_256gb"/>
    <s v="Hubli"/>
    <s v="RBP"/>
    <s v="Wholesale"/>
    <s v="Posiflex Spares"/>
    <n v="1"/>
    <n v="0"/>
    <n v="0"/>
  </r>
  <r>
    <s v="PB20INV4327"/>
    <d v="2021-03-16T00:00:00"/>
    <s v="Email"/>
    <d v="2021-03-16T00:00:00"/>
    <x v="0"/>
    <s v="Hubli"/>
    <s v="R T Computers &amp; Services"/>
    <s v="Freight charges"/>
    <s v="Hubli"/>
    <s v="RBP"/>
    <s v="Wholesale"/>
    <s v="Others"/>
    <n v="1"/>
    <n v="100"/>
    <n v="100"/>
  </r>
  <r>
    <s v="PB20INV4327"/>
    <d v="2021-03-16T00:00:00"/>
    <s v="Email"/>
    <d v="2021-03-16T00:00:00"/>
    <x v="0"/>
    <s v="Hubli"/>
    <s v="R T Computers &amp; Services"/>
    <s v="Ps-3316+"/>
    <s v="Hubli"/>
    <s v="RBP"/>
    <s v="Wholesale"/>
    <s v="Posiflex"/>
    <n v="1"/>
    <n v="40100"/>
    <n v="40100"/>
  </r>
  <r>
    <s v="PB20INV4328"/>
    <d v="2021-03-17T00:00:00"/>
    <s v="SS 203"/>
    <s v="11.02.2021"/>
    <x v="0"/>
    <s v="Delhi"/>
    <s v="Smart Solutions"/>
    <s v="Freight charges"/>
    <s v="Delhi"/>
    <s v="RBP"/>
    <s v="Wholesale"/>
    <s v="Others"/>
    <n v="1"/>
    <n v="100"/>
    <n v="100"/>
  </r>
  <r>
    <s v="PB20INV4328"/>
    <d v="2021-03-17T00:00:00"/>
    <s v="SS 203"/>
    <s v="11.02.2021"/>
    <x v="6"/>
    <s v="Delhi"/>
    <s v="Smart Solutions"/>
    <s v="Lan i/f board pp9000"/>
    <s v="Delhi"/>
    <s v="RBP"/>
    <s v="Wholesale"/>
    <s v="Posiflex Spares"/>
    <n v="2"/>
    <n v="1200"/>
    <n v="2400"/>
  </r>
  <r>
    <s v="PB20INV4329"/>
    <d v="2021-03-17T00:00:00"/>
    <s v="SC16032021CHN01"/>
    <d v="2021-03-16T00:00:00"/>
    <x v="0"/>
    <s v="Chennai"/>
    <s v="Supreme Computers India (P) Ltd"/>
    <s v="Freight charges"/>
    <s v="Chennai"/>
    <s v="RBP"/>
    <s v="Wholesale"/>
    <s v="Others"/>
    <n v="1"/>
    <n v="100"/>
    <n v="100"/>
  </r>
  <r>
    <s v="PB20INV4329"/>
    <d v="2021-03-17T00:00:00"/>
    <s v="SC16032021CHN01"/>
    <d v="2021-03-16T00:00:00"/>
    <x v="0"/>
    <s v="Chennai"/>
    <s v="Supreme Computers India (P) Ltd"/>
    <s v="Win 10 iot (el)"/>
    <s v="Chennai"/>
    <s v="RBP"/>
    <s v="Wholesale"/>
    <s v="Posiflex"/>
    <n v="4"/>
    <n v="3500"/>
    <n v="14000"/>
  </r>
  <r>
    <s v="PB20INV4330"/>
    <d v="2021-03-17T00:00:00"/>
    <s v="002089/Feb-21"/>
    <d v="2021-02-16T00:00:00"/>
    <x v="0"/>
    <s v="Gujarat"/>
    <s v="Aegis Infoware Private Limited"/>
    <s v="Ssd_64gb"/>
    <s v="Gujarat"/>
    <s v="RBP"/>
    <s v="Wholesale"/>
    <s v="Posiflex Spares"/>
    <n v="10"/>
    <n v="0"/>
    <n v="0"/>
  </r>
  <r>
    <s v="PB20INV4330"/>
    <d v="2021-03-17T00:00:00"/>
    <s v="002089/Feb-21"/>
    <d v="2021-02-16T00:00:00"/>
    <x v="0"/>
    <s v="Gujarat"/>
    <s v="Aegis Infoware Private Limited"/>
    <s v="Freight charges"/>
    <s v="Gujarat"/>
    <s v="RBP"/>
    <s v="Wholesale"/>
    <s v="Others"/>
    <n v="1"/>
    <n v="1436"/>
    <n v="1436"/>
  </r>
  <r>
    <s v="PB20INV4330"/>
    <d v="2021-03-17T00:00:00"/>
    <s v="002089/Feb-21"/>
    <d v="2021-02-16T00:00:00"/>
    <x v="0"/>
    <s v="Gujarat"/>
    <s v="Aegis Infoware Private Limited"/>
    <s v="Ps-3316+"/>
    <s v="Gujarat"/>
    <s v="RBP"/>
    <s v="Wholesale"/>
    <s v="Posiflex"/>
    <n v="10"/>
    <n v="35900"/>
    <n v="359000"/>
  </r>
  <r>
    <s v="PB20INV4331"/>
    <d v="2021-03-17T00:00:00"/>
    <s v="QSPL/PO/2021/0644-1"/>
    <d v="2021-03-16T00:00:00"/>
    <x v="4"/>
    <s v="Bangalore"/>
    <s v="Quinta Systems Pvt. Ltd"/>
    <s v="C4050"/>
    <s v="Bangalore"/>
    <s v="Vendor"/>
    <s v="Wholesale"/>
    <s v="Chainway"/>
    <n v="315"/>
    <n v="28607"/>
    <n v="9011205"/>
  </r>
  <r>
    <s v="PB20INV4332"/>
    <d v="2021-03-17T00:00:00"/>
    <s v="PO-116071150"/>
    <d v="2021-02-15T00:00:00"/>
    <x v="3"/>
    <s v="Bangalore"/>
    <s v="Tata Consumer Products Limited"/>
    <s v="Ddr3_ram_sodimm"/>
    <s v="Bangalore"/>
    <s v="EndCustomer"/>
    <s v="Retail"/>
    <s v="Posiflex Spares"/>
    <n v="3"/>
    <n v="2500"/>
    <n v="7500"/>
  </r>
  <r>
    <s v="PB20INV4333"/>
    <d v="2021-03-17T00:00:00"/>
    <s v="PO-116071149"/>
    <d v="2021-02-15T00:00:00"/>
    <x v="3"/>
    <s v="Bangalore"/>
    <s v="Tata Consumer Products Limited"/>
    <s v="Ssd_128gb"/>
    <s v="Bangalore"/>
    <s v="EndCustomer"/>
    <s v="Retail"/>
    <s v="Posiflex Spares"/>
    <n v="1"/>
    <n v="0"/>
    <n v="0"/>
  </r>
  <r>
    <s v="PB20INV4333"/>
    <d v="2021-03-17T00:00:00"/>
    <s v="PO-116071149"/>
    <d v="2021-02-15T00:00:00"/>
    <x v="3"/>
    <s v="Bangalore"/>
    <s v="Tata Consumer Products Limited"/>
    <s v="Cashdrawer_ycable"/>
    <s v="Bangalore"/>
    <s v="EndCustomer"/>
    <s v="Retail"/>
    <s v="Posiflex Spares"/>
    <n v="2"/>
    <n v="700"/>
    <n v="1400"/>
  </r>
  <r>
    <s v="PB20INV4333"/>
    <d v="2021-03-17T00:00:00"/>
    <s v="PO-116071149"/>
    <d v="2021-02-15T00:00:00"/>
    <x v="3"/>
    <s v="Bangalore"/>
    <s v="Tata Consumer Products Limited"/>
    <s v="Pp8800u-b"/>
    <s v="Bangalore"/>
    <s v="EndCustomer"/>
    <s v="Retail"/>
    <s v="Posiflex"/>
    <n v="1"/>
    <n v="9900"/>
    <n v="9900"/>
  </r>
  <r>
    <s v="PB20INV4333"/>
    <d v="2021-03-17T00:00:00"/>
    <s v="PO-116071149"/>
    <d v="2021-02-15T00:00:00"/>
    <x v="3"/>
    <s v="Bangalore"/>
    <s v="Tata Consumer Products Limited"/>
    <s v="Xt-4015"/>
    <s v="Bangalore"/>
    <s v="EndCustomer"/>
    <s v="Retail"/>
    <s v="Posiflex"/>
    <n v="1"/>
    <n v="55880"/>
    <n v="55880"/>
  </r>
  <r>
    <s v="PB20INV4334"/>
    <d v="2021-03-17T00:00:00"/>
    <s v="PO-116070113"/>
    <d v="2021-02-15T00:00:00"/>
    <x v="3"/>
    <s v="Bangalore"/>
    <s v="Tata Consumer Products Limited"/>
    <s v="Ssd_128gb"/>
    <s v="Bangalore"/>
    <s v="EndCustomer"/>
    <s v="Retail"/>
    <s v="Posiflex Spares"/>
    <n v="1"/>
    <n v="0"/>
    <n v="0"/>
  </r>
  <r>
    <s v="PB20INV4334"/>
    <d v="2021-03-17T00:00:00"/>
    <s v="PO-116070113"/>
    <d v="2021-02-15T00:00:00"/>
    <x v="3"/>
    <s v="Bangalore"/>
    <s v="Tata Consumer Products Limited"/>
    <s v="Cashdrawer_ycable"/>
    <s v="Bangalore"/>
    <s v="EndCustomer"/>
    <s v="Retail"/>
    <s v="Posiflex Spares"/>
    <n v="2"/>
    <n v="700"/>
    <n v="1400"/>
  </r>
  <r>
    <s v="PB20INV4334"/>
    <d v="2021-03-17T00:00:00"/>
    <s v="PO-116070113"/>
    <d v="2021-02-15T00:00:00"/>
    <x v="3"/>
    <s v="Bangalore"/>
    <s v="Tata Consumer Products Limited"/>
    <s v="Pp8800u-b"/>
    <s v="Bangalore"/>
    <s v="EndCustomer"/>
    <s v="Retail"/>
    <s v="Posiflex"/>
    <n v="1"/>
    <n v="9900"/>
    <n v="9900"/>
  </r>
  <r>
    <s v="PB20INV4334"/>
    <d v="2021-03-17T00:00:00"/>
    <s v="PO-116070113"/>
    <d v="2021-02-15T00:00:00"/>
    <x v="3"/>
    <s v="Bangalore"/>
    <s v="Tata Consumer Products Limited"/>
    <s v="Xt-4015"/>
    <s v="Bangalore"/>
    <s v="EndCustomer"/>
    <s v="Retail"/>
    <s v="Posiflex"/>
    <n v="1"/>
    <n v="55880"/>
    <n v="55880"/>
  </r>
  <r>
    <s v="PB20INV4335"/>
    <d v="2021-03-17T00:00:00"/>
    <s v="PO-116071148"/>
    <d v="2021-02-15T00:00:00"/>
    <x v="3"/>
    <s v="Bangalore"/>
    <s v="Tata Consumer Products Limited"/>
    <s v="Ssd_128gb"/>
    <s v="Bangalore"/>
    <s v="EndCustomer"/>
    <s v="Retail"/>
    <s v="Posiflex Spares"/>
    <n v="1"/>
    <n v="0"/>
    <n v="0"/>
  </r>
  <r>
    <s v="PB20INV4335"/>
    <d v="2021-03-17T00:00:00"/>
    <s v="PO-116071148"/>
    <d v="2021-02-15T00:00:00"/>
    <x v="3"/>
    <s v="Bangalore"/>
    <s v="Tata Consumer Products Limited"/>
    <s v="Cashdrawer_ycable"/>
    <s v="Bangalore"/>
    <s v="EndCustomer"/>
    <s v="Retail"/>
    <s v="Posiflex Spares"/>
    <n v="2"/>
    <n v="700"/>
    <n v="1400"/>
  </r>
  <r>
    <s v="PB20INV4335"/>
    <d v="2021-03-17T00:00:00"/>
    <s v="PO-116071148"/>
    <d v="2021-02-15T00:00:00"/>
    <x v="3"/>
    <s v="Bangalore"/>
    <s v="Tata Consumer Products Limited"/>
    <s v="Pp8800u-b"/>
    <s v="Bangalore"/>
    <s v="EndCustomer"/>
    <s v="Retail"/>
    <s v="Posiflex"/>
    <n v="1"/>
    <n v="9900"/>
    <n v="9900"/>
  </r>
  <r>
    <s v="PB20INV4335"/>
    <d v="2021-03-17T00:00:00"/>
    <s v="PO-116071148"/>
    <d v="2021-02-15T00:00:00"/>
    <x v="3"/>
    <s v="Bangalore"/>
    <s v="Tata Consumer Products Limited"/>
    <s v="Xt-4015"/>
    <s v="Bangalore"/>
    <s v="EndCustomer"/>
    <s v="Retail"/>
    <s v="Posiflex"/>
    <n v="1"/>
    <n v="55880"/>
    <n v="55880"/>
  </r>
  <r>
    <s v="PB20INV4336"/>
    <d v="2021-03-17T00:00:00"/>
    <n v="150"/>
    <d v="2021-03-17T00:00:00"/>
    <x v="5"/>
    <s v="Bangalore"/>
    <s v="Crown Computers"/>
    <s v="1472g2d-2usb-5-i"/>
    <s v="Bangalore"/>
    <s v="NVAR"/>
    <s v="Wholesale"/>
    <s v="Honeywell"/>
    <n v="4"/>
    <n v="11700"/>
    <n v="46800"/>
  </r>
  <r>
    <s v="PB20INV4337"/>
    <d v="2021-03-17T00:00:00"/>
    <s v="PO-S/20-21/002429"/>
    <d v="2021-03-09T00:00:00"/>
    <x v="1"/>
    <s v="Mumbai"/>
    <s v="Burger King India Pvt  Ltd.,"/>
    <s v="Printer head_pp8800"/>
    <s v="Mumbai"/>
    <s v="EndCustomer"/>
    <s v="Retail"/>
    <s v="Posiflex Spares"/>
    <n v="2"/>
    <n v="3500"/>
    <n v="7000"/>
  </r>
  <r>
    <s v="PB20INV4338"/>
    <d v="2021-03-17T00:00:00"/>
    <s v="SC16032021CBE01"/>
    <d v="2021-03-16T00:00:00"/>
    <x v="0"/>
    <s v="Chennai"/>
    <s v="Supreme Computers India (P) Ltd"/>
    <s v="2d scanner module kit_hs241xw-3a"/>
    <s v="Chennai"/>
    <s v="RBP"/>
    <s v="Wholesale"/>
    <s v="Posiflex Spares"/>
    <n v="4"/>
    <n v="0"/>
    <n v="0"/>
  </r>
  <r>
    <s v="PB20INV4338"/>
    <d v="2021-03-17T00:00:00"/>
    <s v="SC16032021CBE01"/>
    <d v="2021-03-16T00:00:00"/>
    <x v="0"/>
    <s v="Chennai"/>
    <s v="Supreme Computers India (P) Ltd"/>
    <s v="Ssd_128gb"/>
    <s v="Chennai"/>
    <s v="RBP"/>
    <s v="Wholesale"/>
    <s v="Posiflex Spares"/>
    <n v="4"/>
    <n v="0"/>
    <n v="0"/>
  </r>
  <r>
    <s v="PB20INV4338"/>
    <d v="2021-03-17T00:00:00"/>
    <s v="SC16032021CBE01"/>
    <d v="2021-03-16T00:00:00"/>
    <x v="0"/>
    <s v="Chennai"/>
    <s v="Supreme Computers India (P) Ltd"/>
    <s v="Win 10 iot (el)"/>
    <s v="Chennai"/>
    <s v="RBP"/>
    <s v="Wholesale"/>
    <s v="Posiflex"/>
    <n v="4"/>
    <n v="0"/>
    <n v="0"/>
  </r>
  <r>
    <s v="PB20INV4338"/>
    <d v="2021-03-17T00:00:00"/>
    <s v="SC16032021CBE01"/>
    <d v="2021-03-16T00:00:00"/>
    <x v="0"/>
    <s v="Chennai"/>
    <s v="Supreme Computers India (P) Ltd"/>
    <s v="Freight charges"/>
    <s v="Chennai"/>
    <s v="RBP"/>
    <s v="Wholesale"/>
    <s v="Others"/>
    <n v="1"/>
    <n v="640"/>
    <n v="640"/>
  </r>
  <r>
    <s v="PB20INV4338"/>
    <d v="2021-03-17T00:00:00"/>
    <s v="SC16032021CBE01"/>
    <d v="2021-03-16T00:00:00"/>
    <x v="0"/>
    <s v="Chennai"/>
    <s v="Supreme Computers India (P) Ltd"/>
    <s v="Warranty_charges"/>
    <s v="Chennai"/>
    <s v="RBP"/>
    <s v="Wholesale"/>
    <s v="Others"/>
    <n v="4"/>
    <n v="1500"/>
    <n v="6000"/>
  </r>
  <r>
    <s v="PB20INV4338"/>
    <d v="2021-03-17T00:00:00"/>
    <s v="SC16032021CBE01"/>
    <d v="2021-03-16T00:00:00"/>
    <x v="2"/>
    <s v="Chennai"/>
    <s v="Supreme Computers India (P) Ltd"/>
    <s v="Rp76v-wuse"/>
    <s v="Chennai"/>
    <s v="RBP"/>
    <s v="Wholesale"/>
    <s v="Rugtek"/>
    <n v="1"/>
    <n v="17000"/>
    <n v="17000"/>
  </r>
  <r>
    <s v="PB20INV4338"/>
    <d v="2021-03-17T00:00:00"/>
    <s v="SC16032021CBE01"/>
    <d v="2021-03-16T00:00:00"/>
    <x v="0"/>
    <s v="Chennai"/>
    <s v="Supreme Computers India (P) Ltd"/>
    <s v="Hs-2414w-3a"/>
    <s v="Chennai"/>
    <s v="RBP"/>
    <s v="Wholesale"/>
    <s v="Posiflex"/>
    <n v="4"/>
    <n v="58300"/>
    <n v="233200"/>
  </r>
  <r>
    <s v="PB20INV4339"/>
    <d v="2021-03-17T00:00:00"/>
    <s v="Mail Confirmation"/>
    <d v="2021-03-16T00:00:00"/>
    <x v="6"/>
    <s v="Delhi"/>
    <s v="Usupso Retail India Pvt. Ltd"/>
    <s v="Cashdrawer_lock"/>
    <s v="Delhi"/>
    <s v="EndCustomer"/>
    <s v="Retail"/>
    <s v="Posiflex Spares"/>
    <n v="2"/>
    <n v="525"/>
    <n v="1050"/>
  </r>
  <r>
    <s v="PB20INV4339"/>
    <d v="2021-03-17T00:00:00"/>
    <s v="Mail Confirmation"/>
    <d v="2021-03-16T00:00:00"/>
    <x v="6"/>
    <s v="Delhi"/>
    <s v="Usupso Retail India Pvt. Ltd"/>
    <s v="Service charges"/>
    <s v="Delhi"/>
    <s v="EndCustomer"/>
    <s v="Retail"/>
    <s v="Others"/>
    <n v="1"/>
    <n v="1000"/>
    <n v="1000"/>
  </r>
  <r>
    <s v="PB20INV4340"/>
    <d v="2021-03-17T00:00:00"/>
    <s v="SC11022021CHN"/>
    <d v="2021-02-11T00:00:00"/>
    <x v="0"/>
    <s v="Chennai"/>
    <s v="Supreme Computers India (P) Ltd"/>
    <s v="Ssd_64gb"/>
    <s v="Chennai"/>
    <s v="RBP"/>
    <s v="Wholesale"/>
    <s v="Posiflex Spares"/>
    <n v="25"/>
    <n v="0"/>
    <n v="0"/>
  </r>
  <r>
    <s v="PB20INV4340"/>
    <d v="2021-03-17T00:00:00"/>
    <s v="SC11022021CHN"/>
    <d v="2021-02-11T00:00:00"/>
    <x v="0"/>
    <s v="Chennai"/>
    <s v="Supreme Computers India (P) Ltd"/>
    <s v="Freight charges"/>
    <s v="Chennai"/>
    <s v="RBP"/>
    <s v="Wholesale"/>
    <s v="Others"/>
    <n v="1"/>
    <n v="2244"/>
    <n v="2244"/>
  </r>
  <r>
    <s v="PB20INV4340"/>
    <d v="2021-03-17T00:00:00"/>
    <s v="SC11022021CHN"/>
    <d v="2021-02-11T00:00:00"/>
    <x v="0"/>
    <s v="Chennai"/>
    <s v="Supreme Computers India (P) Ltd"/>
    <s v="Ps-3316+"/>
    <s v="Chennai"/>
    <s v="RBP"/>
    <s v="Wholesale"/>
    <s v="Posiflex"/>
    <n v="25"/>
    <n v="35900"/>
    <n v="897500"/>
  </r>
  <r>
    <s v="PB20INV4341"/>
    <d v="2021-03-17T00:00:00"/>
    <s v="QSPL/PO/2021/0644-1"/>
    <d v="2021-03-16T00:00:00"/>
    <x v="4"/>
    <s v="Bangalore"/>
    <s v="Quinta Systems Pvt. Ltd"/>
    <s v="C4050"/>
    <s v="Bangalore"/>
    <s v="Vendor"/>
    <s v="Wholesale"/>
    <s v="Chainway"/>
    <n v="314"/>
    <n v="28607"/>
    <n v="8982598"/>
  </r>
  <r>
    <s v="PB20INV4342"/>
    <d v="2021-03-17T00:00:00"/>
    <s v="HTCPL/285/2020-21"/>
    <d v="2021-03-17T00:00:00"/>
    <x v="0"/>
    <s v="Bangalore"/>
    <s v="Hollasons Trading Company Private Limited"/>
    <s v="Long pole_pd-350 series"/>
    <s v="Bangalore"/>
    <s v="RBP"/>
    <s v="Wholesale"/>
    <s v="Posiflex Spares"/>
    <n v="5"/>
    <n v="500"/>
    <n v="2500"/>
  </r>
  <r>
    <s v="PB20INV4342"/>
    <d v="2021-03-17T00:00:00"/>
    <s v="HTCPL/285/2020-21"/>
    <d v="2021-03-17T00:00:00"/>
    <x v="0"/>
    <s v="Bangalore"/>
    <s v="Hollasons Trading Company Private Limited"/>
    <s v="Pd-350ue-b"/>
    <s v="Bangalore"/>
    <s v="RBP"/>
    <s v="Wholesale"/>
    <s v="Posiflex"/>
    <n v="5"/>
    <n v="3250"/>
    <n v="16250"/>
  </r>
  <r>
    <s v="PB20INV4343"/>
    <d v="2021-03-17T00:00:00"/>
    <s v="BTM/20-21/053"/>
    <d v="2021-03-17T00:00:00"/>
    <x v="0"/>
    <s v="Kerala"/>
    <s v="Barcode Technologies Mahe"/>
    <s v="Freight charges"/>
    <s v="Kerala"/>
    <s v="PVAR+"/>
    <s v="Wholesale"/>
    <s v="Others"/>
    <n v="1"/>
    <n v="325"/>
    <n v="325"/>
  </r>
  <r>
    <s v="PB20INV4343"/>
    <d v="2021-03-17T00:00:00"/>
    <s v="BTM/20-21/053"/>
    <d v="2021-03-17T00:00:00"/>
    <x v="24"/>
    <s v="Kerala"/>
    <s v="Barcode Technologies Mahe"/>
    <s v="Hf680-r1-2usb-i"/>
    <s v="Kerala"/>
    <s v="PVAR+"/>
    <s v="Wholesale"/>
    <s v="Honeywell"/>
    <n v="20"/>
    <n v="6500"/>
    <n v="130000"/>
  </r>
  <r>
    <s v="PB20INV4344"/>
    <d v="2021-03-17T00:00:00"/>
    <s v="QSPL/PO/2021/0646-1"/>
    <d v="2021-03-17T00:00:00"/>
    <x v="4"/>
    <s v="Bangalore"/>
    <s v="Quinta Systems Pvt. Ltd"/>
    <s v="318-055-010"/>
    <s v="Bangalore"/>
    <s v="Vendor"/>
    <s v="Wholesale"/>
    <s v="Metrologic"/>
    <n v="842"/>
    <n v="4030.86"/>
    <n v="3393984.12"/>
  </r>
  <r>
    <s v="PB20INV4345"/>
    <d v="2021-03-17T00:00:00"/>
    <n v="293"/>
    <d v="2021-03-15T00:00:00"/>
    <x v="0"/>
    <s v="Chennai"/>
    <s v="Nellai Systems &amp; Service"/>
    <s v="Freight charges"/>
    <s v="Chennai"/>
    <s v="PVAR"/>
    <s v="Wholesale"/>
    <s v="Others"/>
    <n v="1"/>
    <n v="163"/>
    <n v="163"/>
  </r>
  <r>
    <s v="PB20INV4345"/>
    <d v="2021-03-17T00:00:00"/>
    <n v="293"/>
    <d v="2021-03-15T00:00:00"/>
    <x v="21"/>
    <s v="Chennai"/>
    <s v="Nellai Systems &amp; Service"/>
    <s v="Hf680-r1-2usb-i"/>
    <s v="Chennai"/>
    <s v="PVAR"/>
    <s v="Wholesale"/>
    <s v="Honeywell"/>
    <n v="10"/>
    <n v="6500"/>
    <n v="65000"/>
  </r>
  <r>
    <s v="PB20INV4346"/>
    <d v="2021-03-17T00:00:00"/>
    <s v="QSPL/PO/2021/0645-1"/>
    <d v="2021-03-17T00:00:00"/>
    <x v="4"/>
    <s v="Bangalore"/>
    <s v="Quinta Systems Pvt. Ltd"/>
    <s v="Cbl-500-300-s00"/>
    <s v="Bangalore"/>
    <s v="Vendor"/>
    <s v="Wholesale"/>
    <s v="Metrologic"/>
    <n v="390"/>
    <n v="491.22"/>
    <n v="191575.8"/>
  </r>
  <r>
    <s v="PB20INV4347"/>
    <d v="2021-03-17T00:00:00"/>
    <s v="Mail confirmation"/>
    <s v="16.03.2021"/>
    <x v="1"/>
    <s v="Mumbai"/>
    <s v="Spencer'S Retail Limited"/>
    <s v="Cashdrawer_lock"/>
    <s v="Mumbai"/>
    <s v="EndCustomer"/>
    <s v="Retail"/>
    <s v="Posiflex Spares"/>
    <n v="1"/>
    <n v="525"/>
    <n v="525"/>
  </r>
  <r>
    <s v="PB20INV4348"/>
    <d v="2021-03-17T00:00:00"/>
    <n v="1000028484"/>
    <d v="2021-02-26T00:00:00"/>
    <x v="18"/>
    <s v="Mumbai"/>
    <s v="Aditya Birla Fashion And Retail Limited"/>
    <s v="Ddr3_ram_sodimm"/>
    <s v="Mumbai"/>
    <s v="EndCustomer"/>
    <s v="Retail"/>
    <s v="Posiflex Spares"/>
    <n v="20"/>
    <n v="0"/>
    <n v="0"/>
  </r>
  <r>
    <s v="PB20INV4348"/>
    <d v="2021-03-17T00:00:00"/>
    <n v="1000028484"/>
    <d v="2021-02-26T00:00:00"/>
    <x v="18"/>
    <s v="Mumbai"/>
    <s v="Aditya Birla Fashion And Retail Limited"/>
    <s v="Sa-105z-b"/>
    <s v="Mumbai"/>
    <s v="EndCustomer"/>
    <s v="Retail"/>
    <s v="Posiflex"/>
    <n v="20"/>
    <n v="1629"/>
    <n v="32580"/>
  </r>
  <r>
    <s v="PB20INV4348"/>
    <d v="2021-03-17T00:00:00"/>
    <n v="1000028484"/>
    <d v="2021-02-26T00:00:00"/>
    <x v="12"/>
    <s v="Mumbai"/>
    <s v="Aditya Birla Fashion And Retail Limited"/>
    <s v="Cr-410b"/>
    <s v="Mumbai"/>
    <s v="EndCustomer"/>
    <s v="Retail"/>
    <s v="Rugtek"/>
    <n v="16"/>
    <n v="1713"/>
    <n v="27408"/>
  </r>
  <r>
    <s v="PB20INV4348"/>
    <d v="2021-03-17T00:00:00"/>
    <n v="1000028484"/>
    <d v="2021-02-26T00:00:00"/>
    <x v="12"/>
    <s v="Mumbai"/>
    <s v="Aditya Birla Fashion And Retail Limited"/>
    <s v="Cr-410b(1001)"/>
    <s v="Mumbai"/>
    <s v="EndCustomer"/>
    <s v="Retail"/>
    <s v="Rugtek"/>
    <n v="4"/>
    <n v="1713"/>
    <n v="6852"/>
  </r>
  <r>
    <s v="PB20INV4348"/>
    <d v="2021-03-17T00:00:00"/>
    <n v="1000028484"/>
    <d v="2021-02-26T00:00:00"/>
    <x v="18"/>
    <s v="Mumbai"/>
    <s v="Aditya Birla Fashion And Retail Limited"/>
    <s v="Pd-360ue-b"/>
    <s v="Mumbai"/>
    <s v="EndCustomer"/>
    <s v="Retail"/>
    <s v="Posiflex"/>
    <n v="20"/>
    <n v="2299"/>
    <n v="45980"/>
  </r>
  <r>
    <s v="PB20INV4348"/>
    <d v="2021-03-17T00:00:00"/>
    <n v="1000028484"/>
    <d v="2021-02-26T00:00:00"/>
    <x v="18"/>
    <s v="Mumbai"/>
    <s v="Aditya Birla Fashion And Retail Limited"/>
    <s v="Win 10 iot (el)"/>
    <s v="Mumbai"/>
    <s v="EndCustomer"/>
    <s v="Retail"/>
    <s v="Posiflex"/>
    <n v="20"/>
    <n v="2971"/>
    <n v="59420"/>
  </r>
  <r>
    <s v="PB20INV4348"/>
    <d v="2021-03-17T00:00:00"/>
    <n v="1000028484"/>
    <d v="2021-02-26T00:00:00"/>
    <x v="18"/>
    <s v="Mumbai"/>
    <s v="Aditya Birla Fashion And Retail Limited"/>
    <s v="Pp8800u-b"/>
    <s v="Mumbai"/>
    <s v="EndCustomer"/>
    <s v="Retail"/>
    <s v="Posiflex"/>
    <n v="20"/>
    <n v="7187"/>
    <n v="143740"/>
  </r>
  <r>
    <s v="PB20INV4348"/>
    <d v="2021-03-17T00:00:00"/>
    <n v="1000028484"/>
    <d v="2021-02-26T00:00:00"/>
    <x v="18"/>
    <s v="Mumbai"/>
    <s v="Aditya Birla Fashion And Retail Limited"/>
    <s v="Ps-3316+"/>
    <s v="Mumbai"/>
    <s v="EndCustomer"/>
    <s v="Retail"/>
    <s v="Posiflex"/>
    <n v="20"/>
    <n v="35809"/>
    <n v="716180"/>
  </r>
  <r>
    <s v="PB20INV4349"/>
    <d v="2021-03-18T00:00:00"/>
    <s v="SS 251"/>
    <s v="15.03.2021"/>
    <x v="0"/>
    <s v="Delhi"/>
    <s v="Smart Solutions"/>
    <s v="Freight charges"/>
    <s v="Delhi"/>
    <s v="RBP"/>
    <s v="Wholesale"/>
    <s v="Others"/>
    <n v="1"/>
    <n v="937.5"/>
    <n v="937.5"/>
  </r>
  <r>
    <s v="PB20INV4349"/>
    <d v="2021-03-18T00:00:00"/>
    <s v="SS 251"/>
    <s v="15.03.2021"/>
    <x v="2"/>
    <s v="Delhi"/>
    <s v="Smart Solutions"/>
    <s v="Ls-3000r"/>
    <s v="Delhi"/>
    <s v="RBP"/>
    <s v="Wholesale"/>
    <s v="Rugtek"/>
    <n v="150"/>
    <n v="1250"/>
    <n v="187500"/>
  </r>
  <r>
    <s v="PB20INV4350"/>
    <d v="2021-03-18T00:00:00"/>
    <s v=" PIT/PO/2021/0105-1"/>
    <s v="17.03.2021"/>
    <x v="4"/>
    <s v="Mumbai"/>
    <s v="Portwell India Technology Private Limited"/>
    <s v="Pw-nar-18-at_chassis"/>
    <s v="Mumbai"/>
    <s v="Vendor"/>
    <s v="Wholesale"/>
    <s v="Armortec Spares"/>
    <n v="1"/>
    <n v="3784"/>
    <n v="3784"/>
  </r>
  <r>
    <s v="PB20INV4350"/>
    <d v="2021-03-18T00:00:00"/>
    <s v=" PIT/PO/2021/0105-1"/>
    <s v="17.03.2021"/>
    <x v="4"/>
    <s v="Mumbai"/>
    <s v="Portwell India Technology Private Limited"/>
    <s v="Pw-nar-18-at_psu"/>
    <s v="Mumbai"/>
    <s v="Vendor"/>
    <s v="Wholesale"/>
    <s v="Armortec Spares"/>
    <n v="5"/>
    <n v="4303"/>
    <n v="21515"/>
  </r>
  <r>
    <s v="PB20INV4350"/>
    <d v="2021-03-18T00:00:00"/>
    <s v=" PIT/PO/2021/0105-1"/>
    <s v="17.03.2021"/>
    <x v="4"/>
    <s v="Mumbai"/>
    <s v="Portwell India Technology Private Limited"/>
    <s v="Pw-namb-18-at"/>
    <s v="Mumbai"/>
    <s v="Vendor"/>
    <s v="Wholesale"/>
    <s v="Portwell"/>
    <n v="7"/>
    <n v="14333"/>
    <n v="100331"/>
  </r>
  <r>
    <s v="PB20INV4351"/>
    <d v="2021-03-18T00:00:00"/>
    <s v="QSPL/PO/2021/0643-1"/>
    <d v="2021-03-16T00:00:00"/>
    <x v="4"/>
    <s v="Bangalore"/>
    <s v="Quinta Systems Pvt. Ltd"/>
    <s v="Surelock+suremdm"/>
    <s v="Bangalore"/>
    <s v="Vendor"/>
    <s v="Wholesale"/>
    <s v="Others"/>
    <n v="80"/>
    <n v="1270.5"/>
    <n v="101640"/>
  </r>
  <r>
    <s v="PB20INV4352"/>
    <d v="2021-03-18T00:00:00"/>
    <s v="QSPL/PO/2021/0641-1"/>
    <d v="2021-03-16T00:00:00"/>
    <x v="4"/>
    <s v="Bangalore"/>
    <s v="Quinta Systems Pvt. Ltd"/>
    <s v="Surelock+suremdm"/>
    <s v="Bangalore"/>
    <s v="Vendor"/>
    <s v="Wholesale"/>
    <s v="Others"/>
    <n v="66"/>
    <n v="1270.5"/>
    <n v="83853"/>
  </r>
  <r>
    <s v="PB20INV4353"/>
    <d v="2021-03-18T00:00:00"/>
    <s v="002396/Mar-21"/>
    <d v="2021-03-17T00:00:00"/>
    <x v="0"/>
    <s v="Gujarat"/>
    <s v="Aegis Infoware Private Limited"/>
    <s v="Ddr3_ram_sodimm"/>
    <s v="Gujarat"/>
    <s v="RBP"/>
    <s v="Wholesale"/>
    <s v="Posiflex Spares"/>
    <n v="3"/>
    <n v="0"/>
    <n v="0"/>
  </r>
  <r>
    <s v="PB20INV4353"/>
    <d v="2021-03-18T00:00:00"/>
    <s v="002396/Mar-21"/>
    <d v="2021-03-17T00:00:00"/>
    <x v="0"/>
    <s v="Gujarat"/>
    <s v="Aegis Infoware Private Limited"/>
    <s v="Sata_2.5&quot;slimhdd"/>
    <s v="Gujarat"/>
    <s v="RBP"/>
    <s v="Wholesale"/>
    <s v="Posiflex Spares"/>
    <n v="3"/>
    <n v="0"/>
    <n v="0"/>
  </r>
  <r>
    <s v="PB20INV4353"/>
    <d v="2021-03-18T00:00:00"/>
    <s v="002396/Mar-21"/>
    <d v="2021-03-17T00:00:00"/>
    <x v="0"/>
    <s v="Gujarat"/>
    <s v="Aegis Infoware Private Limited"/>
    <s v="Freight charges"/>
    <s v="Gujarat"/>
    <s v="RBP"/>
    <s v="Wholesale"/>
    <s v="Others"/>
    <n v="1"/>
    <n v="553"/>
    <n v="553"/>
  </r>
  <r>
    <s v="PB20INV4353"/>
    <d v="2021-03-18T00:00:00"/>
    <s v="002396/Mar-21"/>
    <d v="2021-03-17T00:00:00"/>
    <x v="0"/>
    <s v="Gujarat"/>
    <s v="Aegis Infoware Private Limited"/>
    <s v="Xt-4015"/>
    <s v="Gujarat"/>
    <s v="RBP"/>
    <s v="Wholesale"/>
    <s v="Posiflex"/>
    <n v="3"/>
    <n v="46100"/>
    <n v="138300"/>
  </r>
  <r>
    <s v="PB20INV4354"/>
    <d v="2021-03-18T00:00:00"/>
    <s v="HTCPL/297/2020-21"/>
    <d v="2021-03-18T00:00:00"/>
    <x v="0"/>
    <s v="Bangalore"/>
    <s v="Hollasons Trading Company Private Limited"/>
    <s v="Ddr3_ram_sodimm"/>
    <s v="Bangalore"/>
    <s v="RBP"/>
    <s v="Wholesale"/>
    <s v="Posiflex Spares"/>
    <n v="2"/>
    <n v="0"/>
    <n v="0"/>
  </r>
  <r>
    <s v="PB20INV4354"/>
    <d v="2021-03-18T00:00:00"/>
    <s v="HTCPL/297/2020-21"/>
    <d v="2021-03-18T00:00:00"/>
    <x v="0"/>
    <s v="Bangalore"/>
    <s v="Hollasons Trading Company Private Limited"/>
    <s v="Ssd_64gb"/>
    <s v="Bangalore"/>
    <s v="RBP"/>
    <s v="Wholesale"/>
    <s v="Posiflex Spares"/>
    <n v="2"/>
    <n v="0"/>
    <n v="0"/>
  </r>
  <r>
    <s v="PB20INV4354"/>
    <d v="2021-03-18T00:00:00"/>
    <s v="HTCPL/297/2020-21"/>
    <d v="2021-03-18T00:00:00"/>
    <x v="0"/>
    <s v="Bangalore"/>
    <s v="Hollasons Trading Company Private Limited"/>
    <s v="Hs-2414w-3a"/>
    <s v="Bangalore"/>
    <s v="RBP"/>
    <s v="Wholesale"/>
    <s v="Posiflex"/>
    <n v="2"/>
    <n v="45000"/>
    <n v="90000"/>
  </r>
  <r>
    <s v="PB20INV4355"/>
    <d v="2021-03-18T00:00:00"/>
    <s v="ITPL2021130"/>
    <d v="2021-03-16T00:00:00"/>
    <x v="0"/>
    <s v="Hyderabad"/>
    <s v="Itecsys Technologies Pvt Ltd"/>
    <s v="Ssd_64gb"/>
    <s v="Hyderabad"/>
    <s v="RBP"/>
    <s v="Wholesale"/>
    <s v="Posiflex Spares"/>
    <n v="10"/>
    <n v="0"/>
    <n v="0"/>
  </r>
  <r>
    <s v="PB20INV4355"/>
    <d v="2021-03-18T00:00:00"/>
    <s v="ITPL2021130"/>
    <d v="2021-03-16T00:00:00"/>
    <x v="0"/>
    <s v="Hyderabad"/>
    <s v="Itecsys Technologies Pvt Ltd"/>
    <s v="Freight charges"/>
    <s v="Hyderabad"/>
    <s v="RBP"/>
    <s v="Wholesale"/>
    <s v="Others"/>
    <n v="1"/>
    <n v="898"/>
    <n v="898"/>
  </r>
  <r>
    <s v="PB20INV4355"/>
    <d v="2021-03-18T00:00:00"/>
    <s v="ITPL2021130"/>
    <d v="2021-03-16T00:00:00"/>
    <x v="0"/>
    <s v="Hyderabad"/>
    <s v="Itecsys Technologies Pvt Ltd"/>
    <s v="Ps-3316+"/>
    <s v="Hyderabad"/>
    <s v="RBP"/>
    <s v="Wholesale"/>
    <s v="Posiflex"/>
    <n v="10"/>
    <n v="35900"/>
    <n v="359000"/>
  </r>
  <r>
    <s v="PB20INV4356"/>
    <d v="2021-03-18T00:00:00"/>
    <s v="PO/SSPL/ 070"/>
    <d v="2021-03-05T00:00:00"/>
    <x v="14"/>
    <s v="Mumbai"/>
    <s v="Shawman Software Pvt Ltd"/>
    <s v="Ddr3_ram_sodimm"/>
    <s v="Mumbai"/>
    <s v="PVAR+"/>
    <s v="Wholesale"/>
    <s v="Posiflex Spares"/>
    <n v="17"/>
    <n v="0"/>
    <n v="0"/>
  </r>
  <r>
    <s v="PB20INV4356"/>
    <d v="2021-03-18T00:00:00"/>
    <s v="PO/SSPL/ 070"/>
    <d v="2021-03-05T00:00:00"/>
    <x v="14"/>
    <s v="Mumbai"/>
    <s v="Shawman Software Pvt Ltd"/>
    <s v="Parallel connector cable_xt-4015"/>
    <s v="Mumbai"/>
    <s v="PVAR+"/>
    <s v="Wholesale"/>
    <s v="Posiflex Spares"/>
    <n v="17"/>
    <n v="0"/>
    <n v="0"/>
  </r>
  <r>
    <s v="PB20INV4356"/>
    <d v="2021-03-18T00:00:00"/>
    <s v="PO/SSPL/ 070"/>
    <d v="2021-03-05T00:00:00"/>
    <x v="14"/>
    <s v="Mumbai"/>
    <s v="Shawman Software Pvt Ltd"/>
    <s v="Ssd_64gb"/>
    <s v="Mumbai"/>
    <s v="PVAR+"/>
    <s v="Wholesale"/>
    <s v="Posiflex Spares"/>
    <n v="17"/>
    <n v="0"/>
    <n v="0"/>
  </r>
  <r>
    <s v="PB20INV4356"/>
    <d v="2021-03-18T00:00:00"/>
    <s v="PO/SSPL/ 070"/>
    <d v="2021-03-05T00:00:00"/>
    <x v="14"/>
    <s v="Mumbai"/>
    <s v="Shawman Software Pvt Ltd"/>
    <s v="Sa-105z-b"/>
    <s v="Mumbai"/>
    <s v="PVAR+"/>
    <s v="Wholesale"/>
    <s v="Posiflex"/>
    <n v="17"/>
    <n v="2250"/>
    <n v="38250"/>
  </r>
  <r>
    <s v="PB20INV4356"/>
    <d v="2021-03-18T00:00:00"/>
    <s v="PO/SSPL/ 070"/>
    <d v="2021-03-05T00:00:00"/>
    <x v="14"/>
    <s v="Mumbai"/>
    <s v="Shawman Software Pvt Ltd"/>
    <s v="Win 10 iot (el)"/>
    <s v="Mumbai"/>
    <s v="PVAR+"/>
    <s v="Wholesale"/>
    <s v="Posiflex"/>
    <n v="17"/>
    <n v="3500"/>
    <n v="59500"/>
  </r>
  <r>
    <s v="PB20INV4356"/>
    <d v="2021-03-18T00:00:00"/>
    <s v="PO/SSPL/ 070"/>
    <d v="2021-03-05T00:00:00"/>
    <x v="14"/>
    <s v="Mumbai"/>
    <s v="Shawman Software Pvt Ltd"/>
    <s v="Ps-3316+"/>
    <s v="Mumbai"/>
    <s v="PVAR+"/>
    <s v="Wholesale"/>
    <s v="Posiflex"/>
    <n v="17"/>
    <n v="41000"/>
    <n v="697000"/>
  </r>
  <r>
    <s v="PB20INV4357"/>
    <d v="2021-03-18T00:00:00"/>
    <s v="PO-C/20-21/000597"/>
    <s v="5. March 2021"/>
    <x v="18"/>
    <s v="Mumbai"/>
    <s v="Burger King India Pvt  Ltd.,"/>
    <s v="Win 10 iot (el)"/>
    <s v="Mumbai"/>
    <s v="EndCustomer"/>
    <s v="Retail"/>
    <s v="Posiflex"/>
    <n v="1"/>
    <n v="3100"/>
    <n v="3100"/>
  </r>
  <r>
    <s v="PB20INV4357"/>
    <d v="2021-03-18T00:00:00"/>
    <s v="PO-C/20-21/000597"/>
    <s v="5. March 2021"/>
    <x v="18"/>
    <s v="Mumbai"/>
    <s v="Burger King India Pvt  Ltd.,"/>
    <s v="Ps-3316+"/>
    <s v="Mumbai"/>
    <s v="EndCustomer"/>
    <s v="Retail"/>
    <s v="Posiflex"/>
    <n v="1"/>
    <n v="38250"/>
    <n v="38250"/>
  </r>
  <r>
    <s v="PB20INV4358"/>
    <d v="2021-03-18T00:00:00"/>
    <s v="PO-C/20-21/000606"/>
    <s v="5. March 2021"/>
    <x v="18"/>
    <s v="Mumbai"/>
    <s v="Burger King India Pvt  Ltd.,"/>
    <s v="Win 10 iot (el)"/>
    <s v="Mumbai"/>
    <s v="EndCustomer"/>
    <s v="Retail"/>
    <s v="Posiflex"/>
    <n v="1"/>
    <n v="3100"/>
    <n v="3100"/>
  </r>
  <r>
    <s v="PB20INV4358"/>
    <d v="2021-03-18T00:00:00"/>
    <s v="PO-C/20-21/000606"/>
    <s v="5. March 2021"/>
    <x v="18"/>
    <s v="Mumbai"/>
    <s v="Burger King India Pvt  Ltd.,"/>
    <s v="Ps-3316+"/>
    <s v="Mumbai"/>
    <s v="EndCustomer"/>
    <s v="Retail"/>
    <s v="Posiflex"/>
    <n v="1"/>
    <n v="38250"/>
    <n v="38250"/>
  </r>
  <r>
    <s v="PB20INV4359"/>
    <d v="2021-03-18T00:00:00"/>
    <s v="PO-C/20-21/000608"/>
    <s v="5. March 2021"/>
    <x v="18"/>
    <s v="Mumbai"/>
    <s v="Burger King India Pvt  Ltd.,"/>
    <s v="Win 10 iot (el)"/>
    <s v="Mumbai"/>
    <s v="EndCustomer"/>
    <s v="Retail"/>
    <s v="Posiflex"/>
    <n v="1"/>
    <n v="3100"/>
    <n v="3100"/>
  </r>
  <r>
    <s v="PB20INV4359"/>
    <d v="2021-03-18T00:00:00"/>
    <s v="PO-C/20-21/000608"/>
    <s v="5. March 2021"/>
    <x v="18"/>
    <s v="Mumbai"/>
    <s v="Burger King India Pvt  Ltd.,"/>
    <s v="Ps-3316+"/>
    <s v="Mumbai"/>
    <s v="EndCustomer"/>
    <s v="Retail"/>
    <s v="Posiflex"/>
    <n v="1"/>
    <n v="38250"/>
    <n v="38250"/>
  </r>
  <r>
    <s v="PB20INV4360"/>
    <d v="2021-03-18T00:00:00"/>
    <s v="PO-C/20-21/000614"/>
    <s v="5. March 2021"/>
    <x v="18"/>
    <s v="Mumbai"/>
    <s v="Burger King India Pvt  Ltd.,"/>
    <s v="Win 10 iot (el)"/>
    <s v="Mumbai"/>
    <s v="EndCustomer"/>
    <s v="Retail"/>
    <s v="Posiflex"/>
    <n v="4"/>
    <n v="3100"/>
    <n v="12400"/>
  </r>
  <r>
    <s v="PB20INV4360"/>
    <d v="2021-03-18T00:00:00"/>
    <s v="PO-C/20-21/000614"/>
    <s v="5. March 2021"/>
    <x v="18"/>
    <s v="Mumbai"/>
    <s v="Burger King India Pvt  Ltd.,"/>
    <s v="Tx-2100"/>
    <s v="Mumbai"/>
    <s v="EndCustomer"/>
    <s v="Retail"/>
    <s v="Posiflex"/>
    <n v="2"/>
    <n v="20650"/>
    <n v="41300"/>
  </r>
  <r>
    <s v="PB20INV4360"/>
    <d v="2021-03-18T00:00:00"/>
    <s v="PO-C/20-21/000614"/>
    <s v="5. March 2021"/>
    <x v="18"/>
    <s v="Mumbai"/>
    <s v="Burger King India Pvt  Ltd.,"/>
    <s v="Ps-3316+"/>
    <s v="Mumbai"/>
    <s v="EndCustomer"/>
    <s v="Retail"/>
    <s v="Posiflex"/>
    <n v="2"/>
    <n v="38250"/>
    <n v="76500"/>
  </r>
  <r>
    <s v="PB20INV4361"/>
    <d v="2021-03-18T00:00:00"/>
    <s v="PO-C/20-21/000604"/>
    <s v="5. March 2021"/>
    <x v="18"/>
    <s v="Mumbai"/>
    <s v="Burger King India Pvt  Ltd.,"/>
    <s v="Win 10 iot (el)"/>
    <s v="Mumbai"/>
    <s v="EndCustomer"/>
    <s v="Retail"/>
    <s v="Posiflex"/>
    <n v="1"/>
    <n v="3100"/>
    <n v="3100"/>
  </r>
  <r>
    <s v="PB20INV4361"/>
    <d v="2021-03-18T00:00:00"/>
    <s v="PO-C/20-21/000604"/>
    <s v="5. March 2021"/>
    <x v="18"/>
    <s v="Mumbai"/>
    <s v="Burger King India Pvt  Ltd.,"/>
    <s v="Tx-2100"/>
    <s v="Mumbai"/>
    <s v="EndCustomer"/>
    <s v="Retail"/>
    <s v="Posiflex"/>
    <n v="1"/>
    <n v="20650"/>
    <n v="20650"/>
  </r>
  <r>
    <s v="PB20INV4362"/>
    <d v="2021-03-18T00:00:00"/>
    <s v="PO-C/20-21/000613"/>
    <s v="5. March 2021"/>
    <x v="18"/>
    <s v="Mumbai"/>
    <s v="Burger King India Pvt  Ltd.,"/>
    <s v="Win 10 iot (el)"/>
    <s v="Mumbai"/>
    <s v="EndCustomer"/>
    <s v="Retail"/>
    <s v="Posiflex"/>
    <n v="1"/>
    <n v="3100"/>
    <n v="3100"/>
  </r>
  <r>
    <s v="PB20INV4362"/>
    <d v="2021-03-18T00:00:00"/>
    <s v="PO-C/20-21/000613"/>
    <s v="5. March 2021"/>
    <x v="18"/>
    <s v="Mumbai"/>
    <s v="Burger King India Pvt  Ltd.,"/>
    <s v="Tx-2100"/>
    <s v="Mumbai"/>
    <s v="EndCustomer"/>
    <s v="Retail"/>
    <s v="Posiflex"/>
    <n v="1"/>
    <n v="20650"/>
    <n v="20650"/>
  </r>
  <r>
    <s v="PB20INV4363"/>
    <d v="2021-03-18T00:00:00"/>
    <s v="Ocs/20-21/168"/>
    <d v="2021-03-17T00:00:00"/>
    <x v="0"/>
    <s v="West Bengal"/>
    <s v="Odyssey Computer Services P Ltd"/>
    <s v="Ddr3_ram_sodimm"/>
    <s v="West Bengal"/>
    <s v="RBP"/>
    <s v="Wholesale"/>
    <s v="Posiflex Spares"/>
    <n v="1"/>
    <n v="0"/>
    <n v="0"/>
  </r>
  <r>
    <s v="PB20INV4363"/>
    <d v="2021-03-18T00:00:00"/>
    <s v="Ocs/20-21/168"/>
    <d v="2021-03-17T00:00:00"/>
    <x v="0"/>
    <s v="West Bengal"/>
    <s v="Odyssey Computer Services P Ltd"/>
    <s v="Ssd_64gb"/>
    <s v="West Bengal"/>
    <s v="RBP"/>
    <s v="Wholesale"/>
    <s v="Posiflex Spares"/>
    <n v="1"/>
    <n v="0"/>
    <n v="0"/>
  </r>
  <r>
    <s v="PB20INV4363"/>
    <d v="2021-03-18T00:00:00"/>
    <s v="Ocs/20-21/168"/>
    <d v="2021-03-17T00:00:00"/>
    <x v="0"/>
    <s v="West Bengal"/>
    <s v="Odyssey Computer Services P Ltd"/>
    <s v="Freight charges"/>
    <s v="West Bengal"/>
    <s v="RBP"/>
    <s v="Wholesale"/>
    <s v="Others"/>
    <n v="1"/>
    <n v="376"/>
    <n v="376"/>
  </r>
  <r>
    <s v="PB20INV4363"/>
    <d v="2021-03-18T00:00:00"/>
    <s v="Ocs/20-21/168"/>
    <d v="2021-03-17T00:00:00"/>
    <x v="0"/>
    <s v="West Bengal"/>
    <s v="Odyssey Computer Services P Ltd"/>
    <s v="Xt-4015"/>
    <s v="West Bengal"/>
    <s v="RBP"/>
    <s v="Wholesale"/>
    <s v="Posiflex"/>
    <n v="1"/>
    <n v="53700"/>
    <n v="53700"/>
  </r>
  <r>
    <s v="PB20INV4364"/>
    <d v="2021-03-18T00:00:00"/>
    <s v="PO-S/20-21/002417"/>
    <d v="2021-03-08T00:00:00"/>
    <x v="1"/>
    <s v="Mumbai"/>
    <s v="Burger King India Pvt  Ltd.,"/>
    <s v="Powersupply 60w_xp series"/>
    <s v="Mumbai"/>
    <s v="EndCustomer"/>
    <s v="Retail"/>
    <s v="Posiflex Spares"/>
    <n v="1"/>
    <n v="2250"/>
    <n v="2250"/>
  </r>
  <r>
    <s v="PB20INV4365"/>
    <d v="2021-03-18T00:00:00"/>
    <s v="mail confirmation"/>
    <d v="2021-03-18T00:00:00"/>
    <x v="0"/>
    <s v="Mumbai"/>
    <s v="Planetronics"/>
    <s v="Freight charges"/>
    <s v="Mumbai"/>
    <s v="NVAR"/>
    <s v="Wholesale"/>
    <s v="Others"/>
    <n v="1"/>
    <n v="150"/>
    <n v="150"/>
  </r>
  <r>
    <s v="PB20INV4365"/>
    <d v="2021-03-18T00:00:00"/>
    <s v="mail confirmation"/>
    <d v="2021-03-18T00:00:00"/>
    <x v="1"/>
    <s v="Mumbai"/>
    <s v="Planetronics"/>
    <s v="Powercable_3pin"/>
    <s v="Mumbai"/>
    <s v="NVAR"/>
    <s v="Wholesale"/>
    <s v="Posiflex Spares"/>
    <n v="1"/>
    <n v="150"/>
    <n v="150"/>
  </r>
  <r>
    <s v="PB20INV4365"/>
    <d v="2021-03-18T00:00:00"/>
    <s v="mail confirmation"/>
    <d v="2021-03-18T00:00:00"/>
    <x v="1"/>
    <s v="Mumbai"/>
    <s v="Planetronics"/>
    <s v="Powersupply 60w_xp series"/>
    <s v="Mumbai"/>
    <s v="NVAR"/>
    <s v="Wholesale"/>
    <s v="Posiflex Spares"/>
    <n v="1"/>
    <n v="2250"/>
    <n v="2250"/>
  </r>
  <r>
    <s v="PB20INV4366"/>
    <d v="2021-03-18T00:00:00"/>
    <n v="153"/>
    <d v="2021-03-18T00:00:00"/>
    <x v="5"/>
    <s v="Bangalore"/>
    <s v="Crown Computers"/>
    <s v="1472g2d-2usb-5-i"/>
    <s v="Bangalore"/>
    <s v="NVAR"/>
    <s v="Wholesale"/>
    <s v="Honeywell"/>
    <n v="5"/>
    <n v="11700"/>
    <n v="58500"/>
  </r>
  <r>
    <s v="PB20INV4367"/>
    <d v="2021-03-18T00:00:00"/>
    <s v="QNL/TGJ20/23653/2020-21"/>
    <d v="2021-01-22T00:00:00"/>
    <x v="1"/>
    <s v="Mumbai"/>
    <s v="Qodenext India Private Limited(Intellicon)"/>
    <s v="851-061-502"/>
    <s v="Mumbai"/>
    <s v="NVAR"/>
    <s v="Wholesale"/>
    <s v="Metrologic Spares"/>
    <n v="2"/>
    <n v="3044"/>
    <n v="6088"/>
  </r>
  <r>
    <s v="PB20INV4368"/>
    <d v="2021-03-18T00:00:00"/>
    <s v="Mail Confirmation"/>
    <s v="17.03.2021"/>
    <x v="17"/>
    <s v="Chennai"/>
    <s v="Karanataka Barcode Technologies_Blr"/>
    <s v="Service charges"/>
    <s v="Chennai"/>
    <s v="NVAR"/>
    <s v="Wholesale"/>
    <s v="Others"/>
    <n v="3"/>
    <n v="500"/>
    <n v="1500"/>
  </r>
  <r>
    <s v="PB20INV4369"/>
    <d v="2021-03-18T00:00:00"/>
    <s v="PO/G&amp;A-350/2021"/>
    <d v="2021-03-11T00:00:00"/>
    <x v="6"/>
    <s v="Delhi"/>
    <s v="Yum Restaurants (India) Pvt Ltd"/>
    <s v="Tray assmbly_cr4000"/>
    <s v="Delhi"/>
    <s v="EndCustomer"/>
    <s v="Retail"/>
    <s v="Posiflex Spares"/>
    <n v="1"/>
    <n v="1500"/>
    <n v="1500"/>
  </r>
  <r>
    <s v="PB20INV4370"/>
    <d v="2021-03-18T00:00:00"/>
    <n v="153"/>
    <d v="2021-03-18T00:00:00"/>
    <x v="5"/>
    <s v="Bangalore"/>
    <s v="Crown Computers"/>
    <s v="1472g2d-2usb-5-i"/>
    <s v="Bangalore"/>
    <s v="NVAR"/>
    <s v="Wholesale"/>
    <s v="Honeywell"/>
    <n v="5"/>
    <n v="11700"/>
    <n v="58500"/>
  </r>
  <r>
    <s v="PB20INV4371"/>
    <d v="2021-03-18T00:00:00"/>
    <s v="Mail"/>
    <d v="2021-03-18T00:00:00"/>
    <x v="6"/>
    <s v="Delhi"/>
    <s v="Aggarwal Sweet House"/>
    <s v="Service charges"/>
    <s v="Delhi"/>
    <s v="EndCustomer"/>
    <s v="Retail"/>
    <s v="Others"/>
    <n v="1"/>
    <n v="1000"/>
    <n v="1000"/>
  </r>
  <r>
    <s v="PB20INV4371"/>
    <d v="2021-03-18T00:00:00"/>
    <s v="Mail"/>
    <d v="2021-03-18T00:00:00"/>
    <x v="6"/>
    <s v="Delhi"/>
    <s v="Aggarwal Sweet House"/>
    <s v="Touchpanel-ps3316"/>
    <s v="Delhi"/>
    <s v="EndCustomer"/>
    <s v="Retail"/>
    <s v="Posiflex Spares"/>
    <n v="1"/>
    <n v="8400"/>
    <n v="8400"/>
  </r>
  <r>
    <s v="PB20INV4372"/>
    <d v="2021-03-18T00:00:00"/>
    <s v="PO_240/2020-21"/>
    <d v="2021-03-17T00:00:00"/>
    <x v="20"/>
    <s v="Delhi"/>
    <s v="Karishma Computers Pvt Ltd"/>
    <s v="Yj5900-1-usb"/>
    <s v="Delhi"/>
    <s v="NVAR"/>
    <s v="Wholesale"/>
    <s v="Metrologic"/>
    <n v="4"/>
    <n v="0"/>
    <n v="0"/>
  </r>
  <r>
    <s v="PB20INV4372"/>
    <d v="2021-03-18T00:00:00"/>
    <s v="PO_240/2020-21"/>
    <d v="2021-03-17T00:00:00"/>
    <x v="0"/>
    <s v="Delhi"/>
    <s v="Karishma Computers Pvt Ltd"/>
    <s v="Freight charges"/>
    <s v="Delhi"/>
    <s v="NVAR"/>
    <s v="Wholesale"/>
    <s v="Others"/>
    <n v="1"/>
    <n v="1404"/>
    <n v="1404"/>
  </r>
  <r>
    <s v="PB20INV4372"/>
    <d v="2021-03-18T00:00:00"/>
    <s v="PO_240/2020-21"/>
    <d v="2021-03-17T00:00:00"/>
    <x v="20"/>
    <s v="Delhi"/>
    <s v="Karishma Computers Pvt Ltd"/>
    <s v="Mk5145-31a38-i"/>
    <s v="Delhi"/>
    <s v="NVAR"/>
    <s v="Wholesale"/>
    <s v="Metrologic"/>
    <n v="194"/>
    <n v="1850"/>
    <n v="358900"/>
  </r>
  <r>
    <s v="PB20INV4373"/>
    <d v="2021-03-19T00:00:00"/>
    <s v="PO-C/20-21/000553"/>
    <s v="24. February 2021"/>
    <x v="18"/>
    <s v="Mumbai"/>
    <s v="Burger King India Pvt  Ltd.,"/>
    <s v="Lm-3210-b"/>
    <s v="Mumbai"/>
    <s v="EndCustomer"/>
    <s v="Retail"/>
    <s v="Posiflex"/>
    <n v="4"/>
    <n v="9490"/>
    <n v="37960"/>
  </r>
  <r>
    <s v="PB20INV4374"/>
    <d v="2021-03-19T00:00:00"/>
    <s v="SC12032021CBE"/>
    <d v="2021-03-12T00:00:00"/>
    <x v="0"/>
    <s v="Chennai"/>
    <s v="Supreme Computers India (P) Ltd"/>
    <s v="Freight charges"/>
    <s v="Chennai"/>
    <s v="RBP"/>
    <s v="Wholesale"/>
    <s v="Others"/>
    <n v="1"/>
    <n v="100"/>
    <n v="100"/>
  </r>
  <r>
    <s v="PB20INV4374"/>
    <d v="2021-03-19T00:00:00"/>
    <s v="SC12032021CBE"/>
    <d v="2021-03-12T00:00:00"/>
    <x v="0"/>
    <s v="Chennai"/>
    <s v="Supreme Computers India (P) Ltd"/>
    <s v="Lm-3210-b"/>
    <s v="Chennai"/>
    <s v="RBP"/>
    <s v="Wholesale"/>
    <s v="Posiflex"/>
    <n v="3"/>
    <n v="9350"/>
    <n v="28050"/>
  </r>
  <r>
    <s v="PB20INV4375"/>
    <d v="2021-03-19T00:00:00"/>
    <s v="ITPL2021118"/>
    <d v="2021-02-22T00:00:00"/>
    <x v="0"/>
    <s v="Hyderabad"/>
    <s v="Itecsys Technologies Pvt Ltd"/>
    <s v="Freight charges"/>
    <s v="Hyderabad"/>
    <s v="RBP"/>
    <s v="Wholesale"/>
    <s v="Others"/>
    <n v="1"/>
    <n v="148"/>
    <n v="148"/>
  </r>
  <r>
    <s v="PB20INV4375"/>
    <d v="2021-03-19T00:00:00"/>
    <s v="ITPL2021118"/>
    <d v="2021-02-22T00:00:00"/>
    <x v="0"/>
    <s v="Hyderabad"/>
    <s v="Itecsys Technologies Pvt Ltd"/>
    <s v="Pp8802u+s"/>
    <s v="Hyderabad"/>
    <s v="RBP"/>
    <s v="Wholesale"/>
    <s v="Posiflex"/>
    <n v="7"/>
    <n v="8500"/>
    <n v="59500"/>
  </r>
  <r>
    <s v="PB20INV4376"/>
    <d v="2021-03-19T00:00:00"/>
    <s v="RDP/HYD/HO-PUR/20210205/04235"/>
    <d v="2021-02-05T00:00:00"/>
    <x v="19"/>
    <s v="Mumbai"/>
    <s v="Ratnadeep Super  Market(P) Ltd.,"/>
    <s v="Cr4000_8notes"/>
    <s v="Mumbai"/>
    <s v="EndCustomer"/>
    <s v="Retail"/>
    <s v="Posiflex"/>
    <n v="3"/>
    <n v="1"/>
    <n v="3"/>
  </r>
  <r>
    <s v="PB20INV4377"/>
    <d v="2021-03-19T00:00:00"/>
    <s v="PO-116070113"/>
    <d v="2021-02-15T00:00:00"/>
    <x v="3"/>
    <s v="Bangalore"/>
    <s v="Tata Consumer Products Limited"/>
    <s v="Cr4000_8notes"/>
    <s v="Bangalore"/>
    <s v="EndCustomer"/>
    <s v="Retail"/>
    <s v="Posiflex"/>
    <n v="2"/>
    <n v="3946"/>
    <n v="7892"/>
  </r>
  <r>
    <s v="PB20INV4378"/>
    <d v="2021-03-19T00:00:00"/>
    <s v="PO-116071148"/>
    <d v="2021-02-15T00:00:00"/>
    <x v="3"/>
    <s v="Bangalore"/>
    <s v="Tata Consumer Products Limited"/>
    <s v="Cr4000_8notes"/>
    <s v="Bangalore"/>
    <s v="EndCustomer"/>
    <s v="Retail"/>
    <s v="Posiflex"/>
    <n v="2"/>
    <n v="3946"/>
    <n v="7892"/>
  </r>
  <r>
    <s v="PB20INV4379"/>
    <d v="2021-03-19T00:00:00"/>
    <s v="PO-116071149"/>
    <d v="2021-02-15T00:00:00"/>
    <x v="3"/>
    <s v="Bangalore"/>
    <s v="Tata Consumer Products Limited"/>
    <s v="Cr4000_8notes"/>
    <s v="Bangalore"/>
    <s v="EndCustomer"/>
    <s v="Retail"/>
    <s v="Posiflex"/>
    <n v="2"/>
    <n v="3946"/>
    <n v="7892"/>
  </r>
  <r>
    <s v="PB20INV4380"/>
    <d v="2021-03-19T00:00:00"/>
    <n v="149"/>
    <d v="2021-01-28T00:00:00"/>
    <x v="17"/>
    <s v="Chennai"/>
    <s v="The Fishermans Wharf"/>
    <s v="Amc_charges"/>
    <s v="Chennai"/>
    <s v="EndCustomer"/>
    <s v="Retail"/>
    <s v="Others"/>
    <n v="12"/>
    <n v="5250"/>
    <n v="63000"/>
  </r>
  <r>
    <s v="PB20INV4381"/>
    <d v="2021-03-19T00:00:00"/>
    <s v="ITPL-12"/>
    <d v="2021-03-18T00:00:00"/>
    <x v="9"/>
    <s v="Mumbai"/>
    <s v="Pc Technology"/>
    <s v="Mk7120-31a38-i"/>
    <s v="Mumbai"/>
    <s v="AVAR"/>
    <s v="Wholesale"/>
    <s v="Metrologic"/>
    <n v="4"/>
    <n v="0"/>
    <n v="0"/>
  </r>
  <r>
    <s v="PB20INV4381"/>
    <d v="2021-03-19T00:00:00"/>
    <s v="ITPL-12"/>
    <d v="2021-03-18T00:00:00"/>
    <x v="0"/>
    <s v="Mumbai"/>
    <s v="Pc Technology"/>
    <s v="Freight charges"/>
    <s v="Mumbai"/>
    <s v="AVAR"/>
    <s v="Wholesale"/>
    <s v="Others"/>
    <n v="1"/>
    <n v="943"/>
    <n v="943"/>
  </r>
  <r>
    <s v="PB20INV4381"/>
    <d v="2021-03-19T00:00:00"/>
    <s v="ITPL-12"/>
    <d v="2021-03-18T00:00:00"/>
    <x v="9"/>
    <s v="Mumbai"/>
    <s v="Pc Technology"/>
    <s v="Hf680-r1-2usb-i"/>
    <s v="Mumbai"/>
    <s v="AVAR"/>
    <s v="Wholesale"/>
    <s v="Honeywell"/>
    <n v="10"/>
    <n v="6500"/>
    <n v="65000"/>
  </r>
  <r>
    <s v="PB20INV4381"/>
    <d v="2021-03-19T00:00:00"/>
    <s v="ITPL-12"/>
    <d v="2021-03-18T00:00:00"/>
    <x v="9"/>
    <s v="Mumbai"/>
    <s v="Pc Technology"/>
    <s v="Mk7120-31a38-i"/>
    <s v="Mumbai"/>
    <s v="AVAR"/>
    <s v="Wholesale"/>
    <s v="Metrologic"/>
    <n v="40"/>
    <n v="7800"/>
    <n v="312000"/>
  </r>
  <r>
    <s v="PB20INV4382"/>
    <d v="2021-03-19T00:00:00"/>
    <s v="PIT/PO/2021/0106-1"/>
    <s v="18.03.2021"/>
    <x v="4"/>
    <s v="Mumbai"/>
    <s v="Portwell India Technology Private Limited"/>
    <s v="Pw-ath61-jt"/>
    <s v="Mumbai"/>
    <s v="Vendor"/>
    <s v="Wholesale"/>
    <s v="Portwell"/>
    <n v="15"/>
    <n v="9797"/>
    <n v="146955"/>
  </r>
  <r>
    <s v="PB20INV4382"/>
    <d v="2021-03-19T00:00:00"/>
    <s v="PIT/PO/2021/0106-1"/>
    <s v="18.03.2021"/>
    <x v="4"/>
    <s v="Mumbai"/>
    <s v="Portwell India Technology Private Limited"/>
    <s v="Pw-matxh310-jt"/>
    <s v="Mumbai"/>
    <s v="Vendor"/>
    <s v="Wholesale"/>
    <s v="Jetway"/>
    <n v="15"/>
    <n v="10465"/>
    <n v="156975"/>
  </r>
  <r>
    <s v="PB20INV4383"/>
    <d v="2021-03-19T00:00:00"/>
    <n v="4500063271"/>
    <d v="2021-01-15T00:00:00"/>
    <x v="18"/>
    <s v="Mumbai"/>
    <s v="Infiniti Retail Ltd."/>
    <s v="Cr4000_8notes"/>
    <s v="Mumbai"/>
    <s v="EndCustomer"/>
    <s v="Retail"/>
    <s v="Posiflex"/>
    <n v="54"/>
    <n v="5400"/>
    <n v="291600"/>
  </r>
  <r>
    <s v="PB20INV4384"/>
    <d v="2021-03-19T00:00:00"/>
    <s v="SS 248"/>
    <d v="2021-03-10T00:00:00"/>
    <x v="6"/>
    <s v="Delhi"/>
    <s v="Smart Solutions"/>
    <s v="Warranty_charges"/>
    <s v="Delhi"/>
    <s v="RBP"/>
    <s v="Wholesale"/>
    <s v="Others"/>
    <n v="5"/>
    <n v="500"/>
    <n v="2500"/>
  </r>
  <r>
    <s v="PB20INV4384"/>
    <d v="2021-03-19T00:00:00"/>
    <s v="SS 248"/>
    <d v="2021-03-10T00:00:00"/>
    <x v="6"/>
    <s v="Delhi"/>
    <s v="Smart Solutions"/>
    <s v="Warranty_charges"/>
    <s v="Delhi"/>
    <s v="RBP"/>
    <s v="Wholesale"/>
    <s v="Others"/>
    <n v="1"/>
    <n v="6000"/>
    <n v="6000"/>
  </r>
  <r>
    <s v="PB20INV4385"/>
    <d v="2021-03-19T00:00:00"/>
    <s v="ITPL2021120"/>
    <d v="2021-02-23T00:00:00"/>
    <x v="0"/>
    <s v="Hyderabad"/>
    <s v="Itecsys Technologies Pvt Ltd"/>
    <s v="Cr4000_8notes"/>
    <s v="Hyderabad"/>
    <s v="RBP"/>
    <s v="Wholesale"/>
    <s v="Posiflex"/>
    <n v="17"/>
    <n v="1"/>
    <n v="17"/>
  </r>
  <r>
    <s v="PB20INV4386"/>
    <d v="2021-03-19T00:00:00"/>
    <s v="ITPL2021116"/>
    <d v="2021-02-18T00:00:00"/>
    <x v="0"/>
    <s v="Hyderabad"/>
    <s v="Itecsys Technologies Pvt Ltd"/>
    <s v="Cr4000_8notes"/>
    <s v="Hyderabad"/>
    <s v="RBP"/>
    <s v="Wholesale"/>
    <s v="Posiflex"/>
    <n v="10"/>
    <n v="1"/>
    <n v="10"/>
  </r>
  <r>
    <s v="PB20INV4387"/>
    <d v="2021-03-19T00:00:00"/>
    <s v="ITPL2021114"/>
    <d v="2021-02-17T00:00:00"/>
    <x v="0"/>
    <s v="Hyderabad"/>
    <s v="Itecsys Technologies Pvt Ltd"/>
    <s v="Cr4000_8notes"/>
    <s v="Hyderabad"/>
    <s v="RBP"/>
    <s v="Wholesale"/>
    <s v="Posiflex"/>
    <n v="8"/>
    <n v="1"/>
    <n v="8"/>
  </r>
  <r>
    <s v="PB20INV4388"/>
    <d v="2021-03-19T00:00:00"/>
    <s v="RDP/HYD/HO-PUR/20210205/04236"/>
    <d v="2021-02-05T00:00:00"/>
    <x v="19"/>
    <s v="Mumbai"/>
    <s v="Ratnadeep Super  Market(P) Ltd.,"/>
    <s v="Cr4000_8notes"/>
    <s v="Mumbai"/>
    <s v="EndCustomer"/>
    <s v="Retail"/>
    <s v="Posiflex"/>
    <n v="4"/>
    <n v="1"/>
    <n v="4"/>
  </r>
  <r>
    <s v="PB20INV4389"/>
    <d v="2021-03-19T00:00:00"/>
    <s v="ITPL2021115"/>
    <d v="2021-02-17T00:00:00"/>
    <x v="0"/>
    <s v="Hyderabad"/>
    <s v="Itecsys Technologies Pvt Ltd"/>
    <s v="Cr4000_8notes"/>
    <s v="Hyderabad"/>
    <s v="RBP"/>
    <s v="Wholesale"/>
    <s v="Posiflex"/>
    <n v="4"/>
    <n v="1"/>
    <n v="4"/>
  </r>
  <r>
    <s v="PB20INV4390"/>
    <d v="2021-03-19T00:00:00"/>
    <s v="RDP/HYD/HO-PUR/20210220/04417"/>
    <d v="2021-02-20T00:00:00"/>
    <x v="19"/>
    <s v="Mumbai"/>
    <s v="Ratnadeep Super  Market(P) Ltd.,"/>
    <s v="Cr4000_8notes"/>
    <s v="Mumbai"/>
    <s v="EndCustomer"/>
    <s v="Retail"/>
    <s v="Posiflex"/>
    <n v="4"/>
    <n v="1"/>
    <n v="4"/>
  </r>
  <r>
    <s v="PB20INV4391"/>
    <d v="2021-03-19T00:00:00"/>
    <s v="ITPL2021128"/>
    <d v="2021-03-10T00:00:00"/>
    <x v="0"/>
    <s v="Hyderabad"/>
    <s v="Itecsys Technologies Pvt Ltd"/>
    <s v="Cr4000_8notes"/>
    <s v="Hyderabad"/>
    <s v="RBP"/>
    <s v="Wholesale"/>
    <s v="Posiflex"/>
    <n v="1"/>
    <n v="1"/>
    <n v="1"/>
  </r>
  <r>
    <s v="PB20INV4392"/>
    <d v="2021-03-19T00:00:00"/>
    <s v="ITPL2021126"/>
    <d v="2021-03-08T00:00:00"/>
    <x v="0"/>
    <s v="Hyderabad"/>
    <s v="Itecsys Technologies Pvt Ltd"/>
    <s v="Cr4000_8notes"/>
    <s v="Hyderabad"/>
    <s v="RBP"/>
    <s v="Wholesale"/>
    <s v="Posiflex"/>
    <n v="3"/>
    <n v="1"/>
    <n v="3"/>
  </r>
  <r>
    <s v="PB20INV4393"/>
    <d v="2021-03-19T00:00:00"/>
    <s v="001400/Dec20"/>
    <d v="2020-12-01T00:00:00"/>
    <x v="0"/>
    <s v="Gujarat"/>
    <s v="Aegis Infoware Private Limited"/>
    <s v="Freight charges"/>
    <s v="Gujarat"/>
    <s v="RBP"/>
    <s v="Wholesale"/>
    <s v="Others"/>
    <n v="1"/>
    <n v="200"/>
    <n v="200"/>
  </r>
  <r>
    <s v="PB20INV4393"/>
    <d v="2021-03-19T00:00:00"/>
    <s v="001400/Dec20"/>
    <d v="2020-12-01T00:00:00"/>
    <x v="2"/>
    <s v="Gujarat"/>
    <s v="Aegis Infoware Private Limited"/>
    <s v="Std-3200u"/>
    <s v="Gujarat"/>
    <s v="RBP"/>
    <s v="Wholesale"/>
    <s v="Rugtek Spares"/>
    <n v="11"/>
    <n v="250"/>
    <n v="2750"/>
  </r>
  <r>
    <s v="PB20INV4393"/>
    <d v="2021-03-19T00:00:00"/>
    <s v="001400/Dec20"/>
    <d v="2020-12-01T00:00:00"/>
    <x v="2"/>
    <s v="Gujarat"/>
    <s v="Aegis Infoware Private Limited"/>
    <s v="Cd-3200u"/>
    <s v="Gujarat"/>
    <s v="RBP"/>
    <s v="Wholesale"/>
    <s v="Rugtek"/>
    <n v="11"/>
    <n v="1900"/>
    <n v="20900"/>
  </r>
  <r>
    <s v="PB20INV4394"/>
    <d v="2021-03-19T00:00:00"/>
    <s v="TSPL/PUR/20-21/238"/>
    <d v="2020-12-31T00:00:00"/>
    <x v="0"/>
    <s v="Mumbai"/>
    <s v="Turbonet Systems Private Limited"/>
    <s v="Std-3200u"/>
    <s v="Mumbai"/>
    <s v="RBP"/>
    <s v="Wholesale"/>
    <s v="Rugtek Spares"/>
    <n v="20"/>
    <n v="250"/>
    <n v="5000"/>
  </r>
  <r>
    <s v="PB20INV4394"/>
    <d v="2021-03-19T00:00:00"/>
    <s v="TSPL/PUR/20-21/238"/>
    <d v="2020-12-31T00:00:00"/>
    <x v="0"/>
    <s v="Mumbai"/>
    <s v="Turbonet Systems Private Limited"/>
    <s v="Freight charges"/>
    <s v="Mumbai"/>
    <s v="RBP"/>
    <s v="Wholesale"/>
    <s v="Others"/>
    <n v="1"/>
    <n v="440"/>
    <n v="440"/>
  </r>
  <r>
    <s v="PB20INV4394"/>
    <d v="2021-03-19T00:00:00"/>
    <s v="TSPL/PUR/20-21/238"/>
    <d v="2020-12-31T00:00:00"/>
    <x v="0"/>
    <s v="Mumbai"/>
    <s v="Turbonet Systems Private Limited"/>
    <s v="Cd-3200u"/>
    <s v="Mumbai"/>
    <s v="RBP"/>
    <s v="Wholesale"/>
    <s v="Rugtek"/>
    <n v="50"/>
    <n v="2100"/>
    <n v="105000"/>
  </r>
  <r>
    <s v="PB20INV4395"/>
    <d v="2021-03-19T00:00:00"/>
    <s v="001689/Dec-20"/>
    <d v="2020-12-31T00:00:00"/>
    <x v="0"/>
    <s v="Gujarat"/>
    <s v="Aegis Infoware Private Limited"/>
    <s v="Freight charges"/>
    <s v="Gujarat"/>
    <s v="RBP"/>
    <s v="Wholesale"/>
    <s v="Others"/>
    <n v="1"/>
    <n v="150"/>
    <n v="150"/>
  </r>
  <r>
    <s v="PB20INV4395"/>
    <d v="2021-03-19T00:00:00"/>
    <s v="001689/Dec-20"/>
    <d v="2020-12-31T00:00:00"/>
    <x v="2"/>
    <s v="Gujarat"/>
    <s v="Aegis Infoware Private Limited"/>
    <s v="Cd-3200u"/>
    <s v="Gujarat"/>
    <s v="RBP"/>
    <s v="Wholesale"/>
    <s v="Rugtek"/>
    <n v="15"/>
    <n v="1900"/>
    <n v="28500"/>
  </r>
  <r>
    <s v="PB20INV4396"/>
    <d v="2021-03-19T00:00:00"/>
    <s v="001690/Dec-20"/>
    <d v="2020-12-31T00:00:00"/>
    <x v="0"/>
    <s v="Gujarat"/>
    <s v="Aegis Infoware Private Limited"/>
    <s v="Freight charges"/>
    <s v="Gujarat"/>
    <s v="RBP"/>
    <s v="Wholesale"/>
    <s v="Others"/>
    <n v="1"/>
    <n v="150"/>
    <n v="150"/>
  </r>
  <r>
    <s v="PB20INV4396"/>
    <d v="2021-03-19T00:00:00"/>
    <s v="001690/Dec-20"/>
    <d v="2020-12-31T00:00:00"/>
    <x v="2"/>
    <s v="Gujarat"/>
    <s v="Aegis Infoware Private Limited"/>
    <s v="Cd-3200u"/>
    <s v="Gujarat"/>
    <s v="RBP"/>
    <s v="Wholesale"/>
    <s v="Rugtek"/>
    <n v="15"/>
    <n v="1900"/>
    <n v="28500"/>
  </r>
  <r>
    <s v="PB20INV4397"/>
    <d v="2021-03-19T00:00:00"/>
    <s v="SC201221022"/>
    <d v="2020-12-21T00:00:00"/>
    <x v="0"/>
    <s v="Chennai"/>
    <s v="Supreme Computers India (P) Ltd"/>
    <s v="Freight charges"/>
    <s v="Chennai"/>
    <s v="RBP"/>
    <s v="Wholesale"/>
    <s v="Others"/>
    <n v="1"/>
    <n v="146.25"/>
    <n v="146.25"/>
  </r>
  <r>
    <s v="PB20INV4397"/>
    <d v="2021-03-19T00:00:00"/>
    <s v="SC201221022"/>
    <d v="2020-12-21T00:00:00"/>
    <x v="2"/>
    <s v="Chennai"/>
    <s v="Supreme Computers India (P) Ltd"/>
    <s v="Cd-3200u"/>
    <s v="Chennai"/>
    <s v="RBP"/>
    <s v="Wholesale"/>
    <s v="Rugtek"/>
    <n v="30"/>
    <n v="1950"/>
    <n v="58500"/>
  </r>
  <r>
    <s v="PB20INV4398"/>
    <d v="2021-03-19T00:00:00"/>
    <s v="DSIIT20210003"/>
    <d v="2021-01-04T00:00:00"/>
    <x v="17"/>
    <s v="Chennai"/>
    <s v="Decathlon Sports India Private Ltd"/>
    <s v="Lock gear wheel-cr4000"/>
    <s v="Chennai"/>
    <s v="EndCustomer"/>
    <s v="Retail"/>
    <s v="Posiflex Spares"/>
    <n v="1"/>
    <n v="150"/>
    <n v="150"/>
  </r>
  <r>
    <s v="PB20INV4398"/>
    <d v="2021-03-19T00:00:00"/>
    <s v="DSIIT20210003"/>
    <d v="2021-01-04T00:00:00"/>
    <x v="17"/>
    <s v="Chennai"/>
    <s v="Decathlon Sports India Private Ltd"/>
    <s v="Lock gear plate_cr-4000"/>
    <s v="Chennai"/>
    <s v="EndCustomer"/>
    <s v="Retail"/>
    <s v="Posiflex Spares"/>
    <n v="1"/>
    <n v="250"/>
    <n v="250"/>
  </r>
  <r>
    <s v="PB20INV4399"/>
    <d v="2021-03-19T00:00:00"/>
    <s v="001688/Dec-20"/>
    <d v="2020-12-31T00:00:00"/>
    <x v="0"/>
    <s v="Gujarat"/>
    <s v="Aegis Infoware Private Limited"/>
    <s v="Freight charges"/>
    <s v="Gujarat"/>
    <s v="RBP"/>
    <s v="Wholesale"/>
    <s v="Others"/>
    <n v="1"/>
    <n v="456"/>
    <n v="456"/>
  </r>
  <r>
    <s v="PB20INV4399"/>
    <d v="2021-03-19T00:00:00"/>
    <s v="001688/Dec-20"/>
    <d v="2020-12-31T00:00:00"/>
    <x v="2"/>
    <s v="Gujarat"/>
    <s v="Aegis Infoware Private Limited"/>
    <s v="Cd-3200u"/>
    <s v="Gujarat"/>
    <s v="RBP"/>
    <s v="Wholesale"/>
    <s v="Rugtek"/>
    <n v="60"/>
    <n v="1900"/>
    <n v="114000"/>
  </r>
  <r>
    <s v="PB20INV4400"/>
    <d v="2021-03-19T00:00:00"/>
    <s v="Ocs/20-21/123"/>
    <d v="2020-12-21T00:00:00"/>
    <x v="0"/>
    <s v="West Bengal"/>
    <s v="Odyssey Computer Services P Ltd"/>
    <s v="Freight charges"/>
    <s v="West Bengal"/>
    <s v="RBP"/>
    <s v="Wholesale"/>
    <s v="Others"/>
    <n v="1"/>
    <n v="0"/>
    <n v="0"/>
  </r>
  <r>
    <s v="PB20INV4400"/>
    <d v="2021-03-19T00:00:00"/>
    <s v="Ocs/20-21/123"/>
    <d v="2020-12-21T00:00:00"/>
    <x v="2"/>
    <s v="West Bengal"/>
    <s v="Odyssey Computer Services P Ltd"/>
    <s v="Cd-3200u"/>
    <s v="West Bengal"/>
    <s v="RBP"/>
    <s v="Wholesale"/>
    <s v="Rugtek"/>
    <n v="75"/>
    <n v="1900"/>
    <n v="142500"/>
  </r>
  <r>
    <s v="PB20INV4401"/>
    <d v="2021-03-19T00:00:00"/>
    <s v="Mail"/>
    <d v="2021-03-18T00:00:00"/>
    <x v="17"/>
    <s v="Chennai"/>
    <s v="Pos Technology"/>
    <s v="Gear wheel_rp80_big"/>
    <s v="Chennai"/>
    <s v="PVAR"/>
    <s v="Wholesale"/>
    <s v="Rugtek Spares"/>
    <n v="20"/>
    <n v="114.24"/>
    <n v="2284.8000000000002"/>
  </r>
  <r>
    <s v="PB20INV4401"/>
    <d v="2021-03-19T00:00:00"/>
    <s v="Mail"/>
    <d v="2021-03-18T00:00:00"/>
    <x v="0"/>
    <s v="Chennai"/>
    <s v="Pos Technology"/>
    <s v="Freight charges"/>
    <s v="Chennai"/>
    <s v="PVAR"/>
    <s v="Wholesale"/>
    <s v="Others"/>
    <n v="1"/>
    <n v="150"/>
    <n v="150"/>
  </r>
  <r>
    <s v="PB20INV4401"/>
    <d v="2021-03-19T00:00:00"/>
    <s v="Mail"/>
    <d v="2021-03-18T00:00:00"/>
    <x v="17"/>
    <s v="Chennai"/>
    <s v="Pos Technology"/>
    <s v="Printer head_pp8800"/>
    <s v="Chennai"/>
    <s v="PVAR"/>
    <s v="Wholesale"/>
    <s v="Posiflex Spares"/>
    <n v="1"/>
    <n v="2827.75"/>
    <n v="2827.75"/>
  </r>
  <r>
    <s v="PB20INV4401"/>
    <d v="2021-03-19T00:00:00"/>
    <s v="Mail"/>
    <d v="2021-03-18T00:00:00"/>
    <x v="17"/>
    <s v="Chennai"/>
    <s v="Pos Technology"/>
    <s v="Auto cutter_pp8800"/>
    <s v="Chennai"/>
    <s v="PVAR"/>
    <s v="Wholesale"/>
    <s v="Posiflex Spares"/>
    <n v="1"/>
    <n v="3619.52"/>
    <n v="3619.52"/>
  </r>
  <r>
    <s v="PB20INV4402"/>
    <d v="2021-03-19T00:00:00"/>
    <s v="001691/Dec-20"/>
    <d v="2020-12-31T00:00:00"/>
    <x v="0"/>
    <s v="Gujarat"/>
    <s v="Aegis Infoware Private Limited"/>
    <s v="Freight charges"/>
    <s v="Gujarat"/>
    <s v="RBP"/>
    <s v="Wholesale"/>
    <s v="Others"/>
    <n v="1"/>
    <n v="190"/>
    <n v="190"/>
  </r>
  <r>
    <s v="PB20INV4402"/>
    <d v="2021-03-19T00:00:00"/>
    <s v="001691/Dec-20"/>
    <d v="2020-12-31T00:00:00"/>
    <x v="2"/>
    <s v="Gujarat"/>
    <s v="Aegis Infoware Private Limited"/>
    <s v="Cd-3200u"/>
    <s v="Gujarat"/>
    <s v="RBP"/>
    <s v="Wholesale"/>
    <s v="Rugtek"/>
    <n v="10"/>
    <n v="1900"/>
    <n v="19000"/>
  </r>
  <r>
    <s v="PB20INV4403"/>
    <d v="2021-03-19T00:00:00"/>
    <s v="SC201204003"/>
    <d v="2020-12-04T00:00:00"/>
    <x v="0"/>
    <s v="Chennai"/>
    <s v="Supreme Computers India (P) Ltd"/>
    <s v="Freight charges"/>
    <s v="Chennai"/>
    <s v="RBP"/>
    <s v="Wholesale"/>
    <s v="Others"/>
    <n v="1"/>
    <n v="146"/>
    <n v="146"/>
  </r>
  <r>
    <s v="PB20INV4403"/>
    <d v="2021-03-19T00:00:00"/>
    <s v="SC201204003"/>
    <d v="2020-12-04T00:00:00"/>
    <x v="2"/>
    <s v="Chennai"/>
    <s v="Supreme Computers India (P) Ltd"/>
    <s v="Cd-3200u"/>
    <s v="Chennai"/>
    <s v="RBP"/>
    <s v="Wholesale"/>
    <s v="Rugtek"/>
    <n v="30"/>
    <n v="1950"/>
    <n v="58500"/>
  </r>
  <r>
    <s v="PB20INV4404"/>
    <d v="2021-03-19T00:00:00"/>
    <s v="SC201204006"/>
    <d v="2020-12-04T00:00:00"/>
    <x v="0"/>
    <s v="Chennai"/>
    <s v="Supreme Computers India (P) Ltd"/>
    <s v="Freight charges"/>
    <s v="Chennai"/>
    <s v="RBP"/>
    <s v="Wholesale"/>
    <s v="Others"/>
    <n v="1"/>
    <n v="341"/>
    <n v="341"/>
  </r>
  <r>
    <s v="PB20INV4404"/>
    <d v="2021-03-19T00:00:00"/>
    <s v="SC201204006"/>
    <d v="2020-12-04T00:00:00"/>
    <x v="2"/>
    <s v="Chennai"/>
    <s v="Supreme Computers India (P) Ltd"/>
    <s v="Cd-3200u"/>
    <s v="Chennai"/>
    <s v="RBP"/>
    <s v="Wholesale"/>
    <s v="Rugtek"/>
    <n v="70"/>
    <n v="1950"/>
    <n v="136500"/>
  </r>
  <r>
    <s v="PB20INV4405"/>
    <d v="2021-03-19T00:00:00"/>
    <s v="Mail"/>
    <d v="2021-03-18T00:00:00"/>
    <x v="17"/>
    <s v="Chennai"/>
    <s v="Paramount Office Systems Pvt. Ltd."/>
    <s v="Printer head_rp80"/>
    <s v="Chennai"/>
    <s v="PVAR"/>
    <s v="Wholesale"/>
    <s v="Rugtek Spares"/>
    <n v="1"/>
    <n v="1428"/>
    <n v="1428"/>
  </r>
  <r>
    <s v="PB20INV4406"/>
    <d v="2021-03-19T00:00:00"/>
    <s v="SC201221023"/>
    <d v="2020-12-21T00:00:00"/>
    <x v="0"/>
    <s v="Chennai"/>
    <s v="Supreme Computers India (P) Ltd"/>
    <s v="Freight charges"/>
    <s v="Chennai"/>
    <s v="RBP"/>
    <s v="Wholesale"/>
    <s v="Others"/>
    <n v="1"/>
    <n v="341"/>
    <n v="341"/>
  </r>
  <r>
    <s v="PB20INV4406"/>
    <d v="2021-03-19T00:00:00"/>
    <s v="SC201221023"/>
    <d v="2020-12-21T00:00:00"/>
    <x v="2"/>
    <s v="Chennai"/>
    <s v="Supreme Computers India (P) Ltd"/>
    <s v="Cd-3200u"/>
    <s v="Chennai"/>
    <s v="RBP"/>
    <s v="Wholesale"/>
    <s v="Rugtek"/>
    <n v="70"/>
    <n v="1950"/>
    <n v="136500"/>
  </r>
  <r>
    <s v="PB20INV4407"/>
    <d v="2021-03-19T00:00:00"/>
    <s v="001401/Dec-20"/>
    <d v="2020-12-01T00:00:00"/>
    <x v="0"/>
    <s v="Gujarat"/>
    <s v="Aegis Infoware Private Limited"/>
    <s v="Freight charges"/>
    <s v="Gujarat"/>
    <s v="RBP"/>
    <s v="Wholesale"/>
    <s v="Others"/>
    <n v="1"/>
    <n v="190"/>
    <n v="190"/>
  </r>
  <r>
    <s v="PB20INV4407"/>
    <d v="2021-03-19T00:00:00"/>
    <s v="001401/Dec-20"/>
    <d v="2020-12-01T00:00:00"/>
    <x v="2"/>
    <s v="Gujarat"/>
    <s v="Aegis Infoware Private Limited"/>
    <s v="Cd-3200u"/>
    <s v="Gujarat"/>
    <s v="RBP"/>
    <s v="Wholesale"/>
    <s v="Rugtek"/>
    <n v="25"/>
    <n v="1900"/>
    <n v="47500"/>
  </r>
  <r>
    <s v="PB20INV4408"/>
    <d v="2021-03-19T00:00:00"/>
    <s v="Ocs/20-21/170"/>
    <d v="2021-03-19T00:00:00"/>
    <x v="0"/>
    <s v="West Bengal"/>
    <s v="Odyssey Computer Services P Ltd"/>
    <s v="Freight charges"/>
    <s v="West Bengal"/>
    <s v="RBP"/>
    <s v="Wholesale"/>
    <s v="Others"/>
    <n v="1"/>
    <n v="2263.8000000000002"/>
    <n v="2263.8000000000002"/>
  </r>
  <r>
    <s v="PB20INV4408"/>
    <d v="2021-03-19T00:00:00"/>
    <s v="Ocs/20-21/170"/>
    <d v="2021-03-19T00:00:00"/>
    <x v="2"/>
    <s v="West Bengal"/>
    <s v="Odyssey Computer Services P Ltd"/>
    <s v="Rp80use"/>
    <s v="West Bengal"/>
    <s v="RBP"/>
    <s v="Wholesale"/>
    <s v="Rugtek"/>
    <n v="49"/>
    <n v="6600"/>
    <n v="323400"/>
  </r>
  <r>
    <s v="PB20INV4409"/>
    <d v="2021-03-19T00:00:00"/>
    <s v="TSPL/PUR/20-21/338"/>
    <d v="2021-03-18T00:00:00"/>
    <x v="0"/>
    <s v="Mumbai"/>
    <s v="Turbonet Systems Private Limited"/>
    <s v="Freight charges"/>
    <s v="Mumbai"/>
    <s v="RBP"/>
    <s v="Wholesale"/>
    <s v="Others"/>
    <n v="1"/>
    <n v="450"/>
    <n v="450"/>
  </r>
  <r>
    <s v="PB20INV4409"/>
    <d v="2021-03-19T00:00:00"/>
    <s v="TSPL/PUR/20-21/338"/>
    <d v="2021-03-18T00:00:00"/>
    <x v="0"/>
    <s v="Mumbai"/>
    <s v="Turbonet Systems Private Limited"/>
    <s v="Cr4000_8notes"/>
    <s v="Mumbai"/>
    <s v="RBP"/>
    <s v="Wholesale"/>
    <s v="Posiflex"/>
    <n v="27"/>
    <n v="4250"/>
    <n v="114750"/>
  </r>
  <r>
    <s v="PB20INV4410"/>
    <d v="2021-03-19T00:00:00"/>
    <s v="TSPL/PUR/20-21/339"/>
    <d v="2021-03-18T00:00:00"/>
    <x v="0"/>
    <s v="Mumbai"/>
    <s v="Turbonet Systems Private Limited"/>
    <s v="Freight charges"/>
    <s v="Mumbai"/>
    <s v="RBP"/>
    <s v="Wholesale"/>
    <s v="Others"/>
    <n v="1"/>
    <n v="510"/>
    <n v="510"/>
  </r>
  <r>
    <s v="PB20INV4410"/>
    <d v="2021-03-19T00:00:00"/>
    <s v="TSPL/PUR/20-21/339"/>
    <d v="2021-03-18T00:00:00"/>
    <x v="0"/>
    <s v="Mumbai"/>
    <s v="Turbonet Systems Private Limited"/>
    <s v="Cr4000_8notes"/>
    <s v="Mumbai"/>
    <s v="RBP"/>
    <s v="Wholesale"/>
    <s v="Posiflex"/>
    <n v="30"/>
    <n v="4250"/>
    <n v="127500"/>
  </r>
  <r>
    <s v="PB20INV4411"/>
    <d v="2021-03-19T00:00:00"/>
    <s v="TSPL/PUR/20-21/340"/>
    <d v="2021-03-18T00:00:00"/>
    <x v="0"/>
    <s v="Mumbai"/>
    <s v="Turbonet Systems Private Limited"/>
    <s v="Freight charges"/>
    <s v="Mumbai"/>
    <s v="RBP"/>
    <s v="Wholesale"/>
    <s v="Others"/>
    <n v="1"/>
    <n v="450"/>
    <n v="450"/>
  </r>
  <r>
    <s v="PB20INV4411"/>
    <d v="2021-03-19T00:00:00"/>
    <s v="TSPL/PUR/20-21/340"/>
    <d v="2021-03-18T00:00:00"/>
    <x v="0"/>
    <s v="Mumbai"/>
    <s v="Turbonet Systems Private Limited"/>
    <s v="Cr4000_8notes"/>
    <s v="Mumbai"/>
    <s v="RBP"/>
    <s v="Wholesale"/>
    <s v="Posiflex"/>
    <n v="21"/>
    <n v="4250"/>
    <n v="89250"/>
  </r>
  <r>
    <s v="PB20INV4412"/>
    <d v="2021-03-19T00:00:00"/>
    <s v="TSPL/PUR/20-21/341"/>
    <d v="2021-03-18T00:00:00"/>
    <x v="0"/>
    <s v="Mumbai"/>
    <s v="Turbonet Systems Private Limited"/>
    <s v="Freight charges"/>
    <s v="Mumbai"/>
    <s v="RBP"/>
    <s v="Wholesale"/>
    <s v="Others"/>
    <n v="1"/>
    <n v="500"/>
    <n v="500"/>
  </r>
  <r>
    <s v="PB20INV4412"/>
    <d v="2021-03-19T00:00:00"/>
    <s v="TSPL/PUR/20-21/341"/>
    <d v="2021-03-18T00:00:00"/>
    <x v="0"/>
    <s v="Mumbai"/>
    <s v="Turbonet Systems Private Limited"/>
    <s v="Cr4000_8notes"/>
    <s v="Mumbai"/>
    <s v="RBP"/>
    <s v="Wholesale"/>
    <s v="Posiflex"/>
    <n v="28"/>
    <n v="4250"/>
    <n v="119000"/>
  </r>
  <r>
    <s v="PB20INV4413"/>
    <d v="2021-03-19T00:00:00"/>
    <s v="TSPL/PUR/20-21/339"/>
    <d v="2021-03-18T00:00:00"/>
    <x v="0"/>
    <s v="Mumbai"/>
    <s v="Turbonet Systems Private Limited"/>
    <s v="Freight charges"/>
    <s v="Mumbai"/>
    <s v="RBP"/>
    <s v="Wholesale"/>
    <s v="Others"/>
    <n v="1"/>
    <n v="510"/>
    <n v="510"/>
  </r>
  <r>
    <s v="PB20INV4413"/>
    <d v="2021-03-19T00:00:00"/>
    <s v="TSPL/PUR/20-21/339"/>
    <d v="2021-03-18T00:00:00"/>
    <x v="0"/>
    <s v="Mumbai"/>
    <s v="Turbonet Systems Private Limited"/>
    <s v="Cr4000_8notes"/>
    <s v="Mumbai"/>
    <s v="RBP"/>
    <s v="Wholesale"/>
    <s v="Posiflex"/>
    <n v="30"/>
    <n v="4250"/>
    <n v="127500"/>
  </r>
  <r>
    <s v="PB20INV4414"/>
    <d v="2021-03-19T00:00:00"/>
    <s v="Mail"/>
    <d v="2020-12-03T00:00:00"/>
    <x v="0"/>
    <s v="Mumbai"/>
    <s v="M/S.Jain Sweet &amp; Bhelpuri House"/>
    <s v="Freight charges"/>
    <s v="Mumbai"/>
    <s v="EndCustomer"/>
    <s v="Retail"/>
    <s v="Others"/>
    <n v="1"/>
    <n v="150"/>
    <n v="150"/>
  </r>
  <r>
    <s v="PB20INV4414"/>
    <d v="2021-03-19T00:00:00"/>
    <s v="Mail"/>
    <d v="2020-12-03T00:00:00"/>
    <x v="1"/>
    <s v="Mumbai"/>
    <s v="M/S.Jain Sweet &amp; Bhelpuri House"/>
    <s v="Service charges"/>
    <s v="Mumbai"/>
    <s v="EndCustomer"/>
    <s v="Retail"/>
    <s v="Others"/>
    <n v="1"/>
    <n v="1000"/>
    <n v="1000"/>
  </r>
  <r>
    <s v="PB20INV4414"/>
    <d v="2021-03-19T00:00:00"/>
    <s v="Mail"/>
    <d v="2020-12-03T00:00:00"/>
    <x v="1"/>
    <s v="Mumbai"/>
    <s v="M/S.Jain Sweet &amp; Bhelpuri House"/>
    <s v="Powersupply_40w"/>
    <s v="Mumbai"/>
    <s v="EndCustomer"/>
    <s v="Retail"/>
    <s v="Posiflex Spares"/>
    <n v="1"/>
    <n v="1400"/>
    <n v="1400"/>
  </r>
  <r>
    <s v="PB20INV4414"/>
    <d v="2021-03-19T00:00:00"/>
    <s v="Mail"/>
    <d v="2020-12-03T00:00:00"/>
    <x v="1"/>
    <s v="Mumbai"/>
    <s v="M/S.Jain Sweet &amp; Bhelpuri House"/>
    <s v="Lcdpanel-ps3316"/>
    <s v="Mumbai"/>
    <s v="EndCustomer"/>
    <s v="Retail"/>
    <s v="Posiflex Spares"/>
    <n v="1"/>
    <n v="10500"/>
    <n v="10500"/>
  </r>
  <r>
    <s v="PB20INV4415"/>
    <d v="2021-03-19T00:00:00"/>
    <s v="TSPL/PUR/20-21/340"/>
    <d v="2021-03-18T00:00:00"/>
    <x v="0"/>
    <s v="Mumbai"/>
    <s v="Turbonet Systems Private Limited"/>
    <s v="Freight charges"/>
    <s v="Mumbai"/>
    <s v="RBP"/>
    <s v="Wholesale"/>
    <s v="Others"/>
    <n v="1"/>
    <n v="450"/>
    <n v="450"/>
  </r>
  <r>
    <s v="PB20INV4415"/>
    <d v="2021-03-19T00:00:00"/>
    <s v="TSPL/PUR/20-21/340"/>
    <d v="2021-03-18T00:00:00"/>
    <x v="0"/>
    <s v="Mumbai"/>
    <s v="Turbonet Systems Private Limited"/>
    <s v="Cr4000_8notes"/>
    <s v="Mumbai"/>
    <s v="RBP"/>
    <s v="Wholesale"/>
    <s v="Posiflex"/>
    <n v="21"/>
    <n v="4250"/>
    <n v="89250"/>
  </r>
  <r>
    <s v="PB20INV4416"/>
    <d v="2021-03-19T00:00:00"/>
    <s v="TSPL/PUR/20-21/342"/>
    <d v="2021-03-18T00:00:00"/>
    <x v="0"/>
    <s v="Mumbai"/>
    <s v="Turbonet Systems Private Limited"/>
    <s v="Freight charges"/>
    <s v="Mumbai"/>
    <s v="RBP"/>
    <s v="Wholesale"/>
    <s v="Others"/>
    <n v="1"/>
    <n v="300"/>
    <n v="300"/>
  </r>
  <r>
    <s v="PB20INV4416"/>
    <d v="2021-03-19T00:00:00"/>
    <s v="TSPL/PUR/20-21/342"/>
    <d v="2021-03-18T00:00:00"/>
    <x v="0"/>
    <s v="Mumbai"/>
    <s v="Turbonet Systems Private Limited"/>
    <s v="Cr4000_8notes"/>
    <s v="Mumbai"/>
    <s v="RBP"/>
    <s v="Wholesale"/>
    <s v="Posiflex"/>
    <n v="19"/>
    <n v="4250"/>
    <n v="80750"/>
  </r>
  <r>
    <s v="PB20INV4417"/>
    <d v="2021-03-19T00:00:00"/>
    <s v="Ocs/20-21/169"/>
    <d v="2021-03-19T00:00:00"/>
    <x v="0"/>
    <s v="West Bengal"/>
    <s v="Odyssey Computer Services P Ltd"/>
    <s v="Freight charges"/>
    <s v="West Bengal"/>
    <s v="RBP"/>
    <s v="Wholesale"/>
    <s v="Others"/>
    <n v="1"/>
    <n v="250"/>
    <n v="250"/>
  </r>
  <r>
    <s v="PB20INV4417"/>
    <d v="2021-03-19T00:00:00"/>
    <s v="Ocs/20-21/169"/>
    <d v="2021-03-19T00:00:00"/>
    <x v="0"/>
    <s v="West Bengal"/>
    <s v="Odyssey Computer Services P Ltd"/>
    <s v="Ssd_256gb"/>
    <s v="West Bengal"/>
    <s v="RBP"/>
    <s v="Wholesale"/>
    <s v="Posiflex Spares"/>
    <n v="6"/>
    <n v="1200"/>
    <n v="7200"/>
  </r>
  <r>
    <s v="PB20INV4417"/>
    <d v="2021-03-19T00:00:00"/>
    <s v="Ocs/20-21/169"/>
    <d v="2021-03-19T00:00:00"/>
    <x v="0"/>
    <s v="West Bengal"/>
    <s v="Odyssey Computer Services P Ltd"/>
    <s v="Sa-105z-b"/>
    <s v="West Bengal"/>
    <s v="RBP"/>
    <s v="Wholesale"/>
    <s v="Posiflex"/>
    <n v="8"/>
    <n v="2250"/>
    <n v="18000"/>
  </r>
  <r>
    <s v="PB20INV4418"/>
    <d v="2021-03-19T00:00:00"/>
    <s v="DSIIT20210066"/>
    <d v="2021-02-09T00:00:00"/>
    <x v="3"/>
    <s v="Bangalore"/>
    <s v="Decathlon Sports India Private Ltd"/>
    <s v="Cr4000_8notes"/>
    <s v="Bangalore"/>
    <s v="EndCustomer"/>
    <s v="Retail"/>
    <s v="Posiflex"/>
    <n v="2"/>
    <n v="3996"/>
    <n v="7992"/>
  </r>
  <r>
    <s v="PB20INV4419"/>
    <d v="2021-03-19T00:00:00"/>
    <s v="SS 252"/>
    <s v="19.03.2021"/>
    <x v="0"/>
    <s v="Delhi"/>
    <s v="Smart Solutions"/>
    <s v="Freight charges"/>
    <s v="Delhi"/>
    <s v="RBP"/>
    <s v="Wholesale"/>
    <s v="Others"/>
    <n v="1"/>
    <n v="670"/>
    <n v="670"/>
  </r>
  <r>
    <s v="PB20INV4419"/>
    <d v="2021-03-19T00:00:00"/>
    <s v="SS 252"/>
    <s v="19.03.2021"/>
    <x v="0"/>
    <s v="Delhi"/>
    <s v="Smart Solutions"/>
    <s v="Pp8802u+s"/>
    <s v="Delhi"/>
    <s v="RBP"/>
    <s v="Wholesale"/>
    <s v="Posiflex"/>
    <n v="2"/>
    <n v="8500"/>
    <n v="17000"/>
  </r>
  <r>
    <s v="PB20INV4419"/>
    <d v="2021-03-19T00:00:00"/>
    <s v="SS 252"/>
    <s v="19.03.2021"/>
    <x v="0"/>
    <s v="Delhi"/>
    <s v="Smart Solutions"/>
    <s v="Tm-3315-b"/>
    <s v="Delhi"/>
    <s v="RBP"/>
    <s v="Wholesale"/>
    <s v="Posiflex"/>
    <n v="6"/>
    <n v="19500"/>
    <n v="117000"/>
  </r>
  <r>
    <s v="PB20INV4420"/>
    <d v="2021-03-19T00:00:00"/>
    <s v=" QSPL/PO/2021/0647-2"/>
    <s v="19.03.2021"/>
    <x v="4"/>
    <s v="Bangalore"/>
    <s v="Quinta Systems Pvt. Ltd"/>
    <s v="Nls-bs8060-2t"/>
    <s v="Bangalore"/>
    <s v="Vendor"/>
    <s v="Wholesale"/>
    <s v="Newland"/>
    <n v="33"/>
    <n v="5665.8"/>
    <n v="186971.4"/>
  </r>
  <r>
    <s v="PB20INV4421"/>
    <d v="2021-03-19T00:00:00"/>
    <s v="QSPL/PO/2021/0648-1"/>
    <d v="2021-03-19T00:00:00"/>
    <x v="4"/>
    <s v="Bangalore"/>
    <s v="Quinta Systems Pvt. Ltd"/>
    <s v="Cbl037r"/>
    <s v="Bangalore"/>
    <s v="Vendor"/>
    <s v="Wholesale"/>
    <s v="Newland"/>
    <n v="11"/>
    <n v="356.07"/>
    <n v="3916.77"/>
  </r>
  <r>
    <s v="PB20INV4421"/>
    <d v="2021-03-19T00:00:00"/>
    <s v="QSPL/PO/2021/0648-1"/>
    <d v="2021-03-19T00:00:00"/>
    <x v="4"/>
    <s v="Bangalore"/>
    <s v="Quinta Systems Pvt. Ltd"/>
    <s v="R050150-864z-8"/>
    <s v="Bangalore"/>
    <s v="Vendor"/>
    <s v="Wholesale"/>
    <s v="Newland"/>
    <n v="11"/>
    <n v="851.42"/>
    <n v="9365.6200000000008"/>
  </r>
  <r>
    <s v="PB20INV4421"/>
    <d v="2021-03-19T00:00:00"/>
    <s v="QSPL/PO/2021/0648-1"/>
    <d v="2021-03-19T00:00:00"/>
    <x v="4"/>
    <s v="Bangalore"/>
    <s v="Quinta Systems Pvt. Ltd"/>
    <s v="Nls-fm430l-u"/>
    <s v="Bangalore"/>
    <s v="Vendor"/>
    <s v="Wholesale"/>
    <s v="Newland"/>
    <n v="11"/>
    <n v="4147.5"/>
    <n v="45622.5"/>
  </r>
  <r>
    <s v="PB20INV4422"/>
    <d v="2021-03-19T00:00:00"/>
    <s v="SS 185"/>
    <s v="19.01.2021"/>
    <x v="0"/>
    <s v="Delhi"/>
    <s v="Smart Solutions"/>
    <s v="Freight charges"/>
    <s v="Delhi"/>
    <s v="RBP"/>
    <s v="Wholesale"/>
    <s v="Others"/>
    <n v="1"/>
    <n v="1135"/>
    <n v="1135"/>
  </r>
  <r>
    <s v="PB20INV4422"/>
    <d v="2021-03-19T00:00:00"/>
    <s v="SS 185"/>
    <s v="19.01.2021"/>
    <x v="0"/>
    <s v="Delhi"/>
    <s v="Smart Solutions"/>
    <s v="Cr4000_8notes"/>
    <s v="Delhi"/>
    <s v="RBP"/>
    <s v="Wholesale"/>
    <s v="Posiflex"/>
    <n v="50"/>
    <n v="4540"/>
    <n v="227000"/>
  </r>
  <r>
    <s v="PB20INV4423"/>
    <d v="2021-03-19T00:00:00"/>
    <s v="SS 146"/>
    <s v="21.12.2020"/>
    <x v="0"/>
    <s v="Delhi"/>
    <s v="Smart Solutions"/>
    <s v="Freight charges"/>
    <s v="Delhi"/>
    <s v="RBP"/>
    <s v="Wholesale"/>
    <s v="Others"/>
    <n v="1"/>
    <n v="363.2"/>
    <n v="363.2"/>
  </r>
  <r>
    <s v="PB20INV4423"/>
    <d v="2021-03-19T00:00:00"/>
    <s v="SS 146"/>
    <s v="21.12.2020"/>
    <x v="0"/>
    <s v="Delhi"/>
    <s v="Smart Solutions"/>
    <s v="Cr4000_8notes"/>
    <s v="Delhi"/>
    <s v="RBP"/>
    <s v="Wholesale"/>
    <s v="Posiflex"/>
    <n v="20"/>
    <n v="4540"/>
    <n v="90800"/>
  </r>
  <r>
    <s v="PB20INV4424"/>
    <d v="2021-03-19T00:00:00"/>
    <s v="SS 135"/>
    <s v="08.03.2021"/>
    <x v="0"/>
    <s v="Delhi"/>
    <s v="Smart Solutions"/>
    <s v="Freight charges"/>
    <s v="Delhi"/>
    <s v="RBP"/>
    <s v="Wholesale"/>
    <s v="Others"/>
    <n v="1"/>
    <n v="370"/>
    <n v="370"/>
  </r>
  <r>
    <s v="PB20INV4424"/>
    <d v="2021-03-19T00:00:00"/>
    <s v="SS 135"/>
    <s v="08.03.2021"/>
    <x v="2"/>
    <s v="Delhi"/>
    <s v="Smart Solutions"/>
    <s v="Cd-3200u"/>
    <s v="Delhi"/>
    <s v="RBP"/>
    <s v="Wholesale"/>
    <s v="Rugtek"/>
    <n v="39"/>
    <n v="1900"/>
    <n v="74100"/>
  </r>
  <r>
    <s v="PB20INV4425"/>
    <d v="2021-03-19T00:00:00"/>
    <s v="SS 251"/>
    <s v="15.03.2021"/>
    <x v="0"/>
    <s v="Delhi"/>
    <s v="Smart Solutions"/>
    <s v="Freight charges"/>
    <s v="Delhi"/>
    <s v="RBP"/>
    <s v="Wholesale"/>
    <s v="Others"/>
    <n v="1"/>
    <n v="456"/>
    <n v="456"/>
  </r>
  <r>
    <s v="PB20INV4425"/>
    <d v="2021-03-19T00:00:00"/>
    <s v="SS 251"/>
    <s v="15.03.2021"/>
    <x v="2"/>
    <s v="Delhi"/>
    <s v="Smart Solutions"/>
    <s v="Cd-3200u"/>
    <s v="Delhi"/>
    <s v="RBP"/>
    <s v="Wholesale"/>
    <s v="Rugtek"/>
    <n v="48"/>
    <n v="1900"/>
    <n v="91200"/>
  </r>
  <r>
    <s v="PB20INV4426"/>
    <d v="2021-03-19T00:00:00"/>
    <s v="SS 251"/>
    <s v="15.03.2021"/>
    <x v="0"/>
    <s v="Delhi"/>
    <s v="Smart Solutions"/>
    <s v="Freight charges"/>
    <s v="Delhi"/>
    <s v="RBP"/>
    <s v="Wholesale"/>
    <s v="Others"/>
    <n v="1"/>
    <n v="399"/>
    <n v="399"/>
  </r>
  <r>
    <s v="PB20INV4426"/>
    <d v="2021-03-19T00:00:00"/>
    <s v="SS 251"/>
    <s v="15.03.2021"/>
    <x v="2"/>
    <s v="Delhi"/>
    <s v="Smart Solutions"/>
    <s v="Cd-3200u"/>
    <s v="Delhi"/>
    <s v="RBP"/>
    <s v="Wholesale"/>
    <s v="Rugtek"/>
    <n v="42"/>
    <n v="1900"/>
    <n v="79800"/>
  </r>
  <r>
    <s v="PB20INV4427"/>
    <d v="2021-03-20T00:00:00"/>
    <n v="21030164"/>
    <d v="2021-03-15T00:00:00"/>
    <x v="0"/>
    <s v="Bangalore"/>
    <s v="Stallion Systems And Solutions Pvt Ltd"/>
    <s v="Freight charges"/>
    <s v="Bangalore"/>
    <s v="NVAR"/>
    <s v="Wholesale"/>
    <s v="Others"/>
    <n v="1"/>
    <n v="250"/>
    <n v="250"/>
  </r>
  <r>
    <s v="PB20INV4427"/>
    <d v="2021-03-20T00:00:00"/>
    <n v="21030164"/>
    <d v="2021-03-15T00:00:00"/>
    <x v="13"/>
    <s v="Bangalore"/>
    <s v="Stallion Systems And Solutions Pvt Ltd"/>
    <s v="1472g2d-2usb-5-i"/>
    <s v="Bangalore"/>
    <s v="NVAR"/>
    <s v="Wholesale"/>
    <s v="Honeywell"/>
    <n v="5"/>
    <n v="11800"/>
    <n v="59000"/>
  </r>
  <r>
    <s v="PB20INV4428"/>
    <d v="2021-03-20T00:00:00"/>
    <s v="PIT/PO/2021/0107"/>
    <d v="2021-03-20T00:00:00"/>
    <x v="4"/>
    <s v="Mumbai"/>
    <s v="Portwell India Technology Private Limited"/>
    <s v="Ab1-3g39"/>
    <s v="Mumbai"/>
    <s v="Vendor"/>
    <s v="Wholesale"/>
    <s v="Portwell"/>
    <n v="1"/>
    <n v="1562"/>
    <n v="1562"/>
  </r>
  <r>
    <s v="PB20INV4428"/>
    <d v="2021-03-20T00:00:00"/>
    <s v="PIT/PO/2021/0107"/>
    <d v="2021-03-20T00:00:00"/>
    <x v="4"/>
    <s v="Mumbai"/>
    <s v="Portwell India Technology Private Limited"/>
    <s v="Wade-8172"/>
    <s v="Mumbai"/>
    <s v="Vendor"/>
    <s v="Wholesale"/>
    <s v="Portwell"/>
    <n v="1"/>
    <n v="1562"/>
    <n v="1562"/>
  </r>
  <r>
    <s v="PB20INV4428"/>
    <d v="2021-03-20T00:00:00"/>
    <s v="PIT/PO/2021/0107"/>
    <d v="2021-03-20T00:00:00"/>
    <x v="4"/>
    <s v="Mumbai"/>
    <s v="Portwell India Technology Private Limited"/>
    <s v="Aa1-2031"/>
    <s v="Mumbai"/>
    <s v="Vendor"/>
    <s v="Wholesale"/>
    <s v="Portwell"/>
    <n v="1"/>
    <n v="4529"/>
    <n v="4529"/>
  </r>
  <r>
    <s v="PB20INV4428"/>
    <d v="2021-03-20T00:00:00"/>
    <s v="PIT/PO/2021/0107"/>
    <d v="2021-03-20T00:00:00"/>
    <x v="4"/>
    <s v="Mumbai"/>
    <s v="Portwell India Technology Private Limited"/>
    <s v="Robo-8114vg2ar-q370"/>
    <s v="Mumbai"/>
    <s v="Vendor"/>
    <s v="Wholesale"/>
    <s v="Portwell"/>
    <n v="15"/>
    <n v="20299"/>
    <n v="304485"/>
  </r>
  <r>
    <s v="PB20INV4428"/>
    <d v="2021-03-20T00:00:00"/>
    <s v="PIT/PO/2021/0107"/>
    <d v="2021-03-20T00:00:00"/>
    <x v="4"/>
    <s v="Mumbai"/>
    <s v="Portwell India Technology Private Limited"/>
    <s v="Ab1-3e32"/>
    <s v="Mumbai"/>
    <s v="Vendor"/>
    <s v="Wholesale"/>
    <s v="Portwell"/>
    <n v="76"/>
    <n v="20455"/>
    <n v="1554580"/>
  </r>
  <r>
    <s v="PB20INV4428"/>
    <d v="2021-03-20T00:00:00"/>
    <s v="PIT/PO/2021/0107"/>
    <d v="2021-03-20T00:00:00"/>
    <x v="4"/>
    <s v="Mumbai"/>
    <s v="Portwell India Technology Private Limited"/>
    <s v="Ab1-3j28"/>
    <s v="Mumbai"/>
    <s v="Vendor"/>
    <s v="Wholesale"/>
    <s v="Portwell"/>
    <n v="2"/>
    <n v="20455"/>
    <n v="40910"/>
  </r>
  <r>
    <s v="PB20INV4429"/>
    <d v="2021-03-20T00:00:00"/>
    <s v="SS 135"/>
    <s v="14.12.2020"/>
    <x v="0"/>
    <s v="Delhi"/>
    <s v="Smart Solutions"/>
    <s v="Freight charges"/>
    <s v="Delhi"/>
    <s v="RBP"/>
    <s v="Wholesale"/>
    <s v="Others"/>
    <n v="1"/>
    <n v="674"/>
    <n v="674"/>
  </r>
  <r>
    <s v="PB20INV4429"/>
    <d v="2021-03-20T00:00:00"/>
    <s v="SS 135"/>
    <s v="14.12.2020"/>
    <x v="2"/>
    <s v="Delhi"/>
    <s v="Smart Solutions"/>
    <s v="Cd-3200u"/>
    <s v="Delhi"/>
    <s v="RBP"/>
    <s v="Wholesale"/>
    <s v="Rugtek"/>
    <n v="71"/>
    <n v="1900"/>
    <n v="134900"/>
  </r>
  <r>
    <s v="PB20INV4430"/>
    <d v="2021-03-22T00:00:00"/>
    <s v="002439/Mar-21"/>
    <d v="2021-03-19T00:00:00"/>
    <x v="0"/>
    <s v="Gujarat"/>
    <s v="Aegis Infoware Private Limited"/>
    <s v="Ddr3_ram_sodimm"/>
    <s v="Gujarat"/>
    <s v="RBP"/>
    <s v="Wholesale"/>
    <s v="Posiflex Spares"/>
    <n v="1"/>
    <n v="0"/>
    <n v="0"/>
  </r>
  <r>
    <s v="PB20INV4430"/>
    <d v="2021-03-22T00:00:00"/>
    <s v="002439/Mar-21"/>
    <d v="2021-03-19T00:00:00"/>
    <x v="0"/>
    <s v="Gujarat"/>
    <s v="Aegis Infoware Private Limited"/>
    <s v="Ssd_128gb"/>
    <s v="Gujarat"/>
    <s v="RBP"/>
    <s v="Wholesale"/>
    <s v="Posiflex Spares"/>
    <n v="1"/>
    <n v="0"/>
    <n v="0"/>
  </r>
  <r>
    <s v="PB20INV4430"/>
    <d v="2021-03-22T00:00:00"/>
    <s v="002439/Mar-21"/>
    <d v="2021-03-19T00:00:00"/>
    <x v="0"/>
    <s v="Gujarat"/>
    <s v="Aegis Infoware Private Limited"/>
    <s v="Freight charges"/>
    <s v="Gujarat"/>
    <s v="RBP"/>
    <s v="Wholesale"/>
    <s v="Others"/>
    <n v="1"/>
    <n v="150"/>
    <n v="150"/>
  </r>
  <r>
    <s v="PB20INV4430"/>
    <d v="2021-03-22T00:00:00"/>
    <s v="002439/Mar-21"/>
    <d v="2021-03-19T00:00:00"/>
    <x v="0"/>
    <s v="Gujarat"/>
    <s v="Aegis Infoware Private Limited"/>
    <s v="Hs-2414w-3a"/>
    <s v="Gujarat"/>
    <s v="RBP"/>
    <s v="Wholesale"/>
    <s v="Posiflex"/>
    <n v="1"/>
    <n v="43000"/>
    <n v="43000"/>
  </r>
  <r>
    <s v="PB20INV4431"/>
    <d v="2021-03-22T00:00:00"/>
    <s v="SS 173"/>
    <s v="04.01.2021"/>
    <x v="0"/>
    <s v="Delhi"/>
    <s v="Smart Solutions"/>
    <s v="Ssd_64gb"/>
    <s v="Delhi"/>
    <s v="RBP"/>
    <s v="Wholesale"/>
    <s v="Posiflex Spares"/>
    <n v="6"/>
    <n v="0"/>
    <n v="0"/>
  </r>
  <r>
    <s v="PB20INV4431"/>
    <d v="2021-03-22T00:00:00"/>
    <s v="SS 173"/>
    <s v="04.01.2021"/>
    <x v="0"/>
    <s v="Delhi"/>
    <s v="Smart Solutions"/>
    <s v="Lm-3210-b"/>
    <s v="Delhi"/>
    <s v="RBP"/>
    <s v="Wholesale"/>
    <s v="Posiflex"/>
    <n v="6"/>
    <n v="9000"/>
    <n v="54000"/>
  </r>
  <r>
    <s v="PB20INV4431"/>
    <d v="2021-03-22T00:00:00"/>
    <s v="SS 173"/>
    <s v="04.01.2021"/>
    <x v="0"/>
    <s v="Delhi"/>
    <s v="Smart Solutions"/>
    <s v="Ps-3316+"/>
    <s v="Delhi"/>
    <s v="RBP"/>
    <s v="Wholesale"/>
    <s v="Posiflex"/>
    <n v="6"/>
    <n v="34650"/>
    <n v="207900"/>
  </r>
  <r>
    <s v="PB20INV4432"/>
    <d v="2021-03-22T00:00:00"/>
    <s v="HTCPL/310/2020-21"/>
    <d v="2021-03-19T00:00:00"/>
    <x v="0"/>
    <s v="Bangalore"/>
    <s v="Hollasons Trading Company Private Limited"/>
    <s v="Hs-2414a-3a"/>
    <s v="Bangalore"/>
    <s v="RBP"/>
    <s v="Wholesale"/>
    <s v="Posiflex"/>
    <n v="2"/>
    <n v="36500"/>
    <n v="73000"/>
  </r>
  <r>
    <s v="PB20INV4433"/>
    <d v="2021-03-22T00:00:00"/>
    <s v="PO/000504/0321"/>
    <d v="2021-03-16T00:00:00"/>
    <x v="0"/>
    <s v="Mumbai"/>
    <s v="Hardcastle Restaurants Pvt. Ltd"/>
    <s v="Bb-3000 bumpbar"/>
    <s v="Mumbai"/>
    <s v="EndCustomer"/>
    <s v="Retail"/>
    <s v="Posiflex"/>
    <n v="1"/>
    <n v="7500"/>
    <n v="7500"/>
  </r>
  <r>
    <s v="PB20INV4434"/>
    <d v="2021-03-22T00:00:00"/>
    <s v="SC19032021CHN01"/>
    <d v="2021-03-19T00:00:00"/>
    <x v="0"/>
    <s v="Chennai"/>
    <s v="Supreme Computers India (P) Ltd"/>
    <s v="Freight charges"/>
    <s v="Chennai"/>
    <s v="RBP"/>
    <s v="Wholesale"/>
    <s v="Others"/>
    <n v="1"/>
    <n v="190"/>
    <n v="190"/>
  </r>
  <r>
    <s v="PB20INV4434"/>
    <d v="2021-03-22T00:00:00"/>
    <s v="SC19032021CHN01"/>
    <d v="2021-03-19T00:00:00"/>
    <x v="7"/>
    <s v="Chennai"/>
    <s v="Supreme Computers India (P) Ltd"/>
    <s v="Hh400-r1-2usb-i"/>
    <s v="Chennai"/>
    <s v="RBP"/>
    <s v="Wholesale"/>
    <s v="Honeywell"/>
    <n v="20"/>
    <n v="3800"/>
    <n v="76000"/>
  </r>
  <r>
    <s v="PB20INV4435"/>
    <d v="2021-03-22T00:00:00"/>
    <s v="Mail"/>
    <d v="2021-03-22T00:00:00"/>
    <x v="17"/>
    <s v="Chennai"/>
    <s v="Rhk Hypermarket Llp"/>
    <s v="Service charges"/>
    <s v="Chennai"/>
    <s v="EndCustomer"/>
    <s v="Retail"/>
    <s v="Others"/>
    <n v="1"/>
    <n v="500"/>
    <n v="500"/>
  </r>
  <r>
    <s v="PB20INV4435"/>
    <d v="2021-03-22T00:00:00"/>
    <s v="Mail"/>
    <d v="2021-03-22T00:00:00"/>
    <x v="17"/>
    <s v="Chennai"/>
    <s v="Rhk Hypermarket Llp"/>
    <s v="Cashdrawer_lock"/>
    <s v="Chennai"/>
    <s v="EndCustomer"/>
    <s v="Retail"/>
    <s v="Posiflex Spares"/>
    <n v="1"/>
    <n v="525"/>
    <n v="525"/>
  </r>
  <r>
    <s v="PB20INV4436"/>
    <d v="2021-03-22T00:00:00"/>
    <s v="SC20032021CHN01"/>
    <d v="2021-03-20T00:00:00"/>
    <x v="0"/>
    <s v="Chennai"/>
    <s v="Supreme Computers India (P) Ltd"/>
    <s v="Freight charges"/>
    <s v="Chennai"/>
    <s v="RBP"/>
    <s v="Wholesale"/>
    <s v="Others"/>
    <n v="1"/>
    <n v="50"/>
    <n v="50"/>
  </r>
  <r>
    <s v="PB20INV4436"/>
    <d v="2021-03-22T00:00:00"/>
    <s v="SC20032021CHN01"/>
    <d v="2021-03-20T00:00:00"/>
    <x v="0"/>
    <s v="Chennai"/>
    <s v="Supreme Computers India (P) Ltd"/>
    <s v="Win 10 iot (el)"/>
    <s v="Chennai"/>
    <s v="RBP"/>
    <s v="Wholesale"/>
    <s v="Posiflex"/>
    <n v="3"/>
    <n v="3500"/>
    <n v="10500"/>
  </r>
  <r>
    <s v="PB20INV4437"/>
    <d v="2021-03-22T00:00:00"/>
    <n v="6500000126"/>
    <s v="30.09.2020"/>
    <x v="1"/>
    <s v="Mumbai"/>
    <s v="Tata Starbucks Ltd"/>
    <s v="Service charges"/>
    <s v="Mumbai"/>
    <s v="EndCustomer"/>
    <s v="Retail"/>
    <s v="Others"/>
    <n v="16"/>
    <n v="750"/>
    <n v="12000"/>
  </r>
  <r>
    <s v="PB20INV4438"/>
    <d v="2021-03-22T00:00:00"/>
    <s v="SS 173"/>
    <s v="04.03.2021"/>
    <x v="0"/>
    <s v="Delhi"/>
    <s v="Smart Solutions"/>
    <s v="Ssd_64gb"/>
    <s v="Delhi"/>
    <s v="RBP"/>
    <s v="Wholesale"/>
    <s v="Posiflex Spares"/>
    <n v="21"/>
    <n v="0"/>
    <n v="0"/>
  </r>
  <r>
    <s v="PB20INV4438"/>
    <d v="2021-03-22T00:00:00"/>
    <s v="SS 173"/>
    <s v="04.03.2021"/>
    <x v="0"/>
    <s v="Delhi"/>
    <s v="Smart Solutions"/>
    <s v="Freight charges"/>
    <s v="Delhi"/>
    <s v="RBP"/>
    <s v="Wholesale"/>
    <s v="Others"/>
    <n v="1"/>
    <n v="5892.75"/>
    <n v="5892.75"/>
  </r>
  <r>
    <s v="PB20INV4438"/>
    <d v="2021-03-22T00:00:00"/>
    <s v="SS 173"/>
    <s v="04.03.2021"/>
    <x v="0"/>
    <s v="Delhi"/>
    <s v="Smart Solutions"/>
    <s v="Lm-3210-b"/>
    <s v="Delhi"/>
    <s v="RBP"/>
    <s v="Wholesale"/>
    <s v="Posiflex"/>
    <n v="21"/>
    <n v="9000"/>
    <n v="189000"/>
  </r>
  <r>
    <s v="PB20INV4438"/>
    <d v="2021-03-22T00:00:00"/>
    <s v="SS 173"/>
    <s v="04.03.2021"/>
    <x v="0"/>
    <s v="Delhi"/>
    <s v="Smart Solutions"/>
    <s v="Ps-3316+"/>
    <s v="Delhi"/>
    <s v="RBP"/>
    <s v="Wholesale"/>
    <s v="Posiflex"/>
    <n v="21"/>
    <n v="34650"/>
    <n v="727650"/>
  </r>
  <r>
    <s v="PB20INV4439"/>
    <d v="2021-03-22T00:00:00"/>
    <s v="SC20032021CHN02"/>
    <d v="2021-03-20T00:00:00"/>
    <x v="0"/>
    <s v="Chennai"/>
    <s v="Supreme Computers India (P) Ltd"/>
    <s v="Wifi module_rt series"/>
    <s v="Chennai"/>
    <s v="RBP"/>
    <s v="Wholesale"/>
    <s v="Posiflex Spares"/>
    <n v="1"/>
    <n v="0"/>
    <n v="0"/>
  </r>
  <r>
    <s v="PB20INV4439"/>
    <d v="2021-03-22T00:00:00"/>
    <s v="SC20032021CHN02"/>
    <d v="2021-03-20T00:00:00"/>
    <x v="0"/>
    <s v="Chennai"/>
    <s v="Supreme Computers India (P) Ltd"/>
    <s v="Freight charges"/>
    <s v="Chennai"/>
    <s v="RBP"/>
    <s v="Wholesale"/>
    <s v="Others"/>
    <n v="1"/>
    <n v="209"/>
    <n v="209"/>
  </r>
  <r>
    <s v="PB20INV4439"/>
    <d v="2021-03-22T00:00:00"/>
    <s v="SC20032021CHN02"/>
    <d v="2021-03-20T00:00:00"/>
    <x v="0"/>
    <s v="Chennai"/>
    <s v="Supreme Computers India (P) Ltd"/>
    <s v="Xt-6515"/>
    <s v="Chennai"/>
    <s v="RBP"/>
    <s v="Wholesale"/>
    <s v="Posiflex"/>
    <n v="1"/>
    <n v="83750"/>
    <n v="83750"/>
  </r>
  <r>
    <s v="PB20INV4440"/>
    <d v="2021-03-22T00:00:00"/>
    <s v="ITPL2021131"/>
    <d v="2021-03-22T00:00:00"/>
    <x v="0"/>
    <s v="Hyderabad"/>
    <s v="Itecsys Technologies Pvt Ltd"/>
    <s v="Freight charges"/>
    <s v="Hyderabad"/>
    <s v="RBP"/>
    <s v="Wholesale"/>
    <s v="Others"/>
    <n v="1"/>
    <n v="175"/>
    <n v="175"/>
  </r>
  <r>
    <s v="PB20INV4440"/>
    <d v="2021-03-22T00:00:00"/>
    <s v="ITPL2021131"/>
    <d v="2021-03-22T00:00:00"/>
    <x v="0"/>
    <s v="Hyderabad"/>
    <s v="Itecsys Technologies Pvt Ltd"/>
    <s v="Cr4000_8notes"/>
    <s v="Hyderabad"/>
    <s v="RBP"/>
    <s v="Wholesale"/>
    <s v="Posiflex"/>
    <n v="15"/>
    <n v="4675"/>
    <n v="70125"/>
  </r>
  <r>
    <s v="PB20INV4441"/>
    <d v="2021-03-22T00:00:00"/>
    <s v="PO-S/20-21/002492"/>
    <s v="18.March 2021"/>
    <x v="1"/>
    <s v="Mumbai"/>
    <s v="Burger King India Pvt  Ltd.,"/>
    <s v="Printer head_pp8800"/>
    <s v="Mumbai"/>
    <s v="EndCustomer"/>
    <s v="Retail"/>
    <s v="Posiflex Spares"/>
    <n v="1"/>
    <n v="3500"/>
    <n v="3500"/>
  </r>
  <r>
    <s v="PB20INV4442"/>
    <d v="2021-03-22T00:00:00"/>
    <s v="PO-S/20-21/002493"/>
    <s v="18. March 2021"/>
    <x v="1"/>
    <s v="Mumbai"/>
    <s v="Burger King India Pvt  Ltd.,"/>
    <s v="Printer head_pp8800"/>
    <s v="Mumbai"/>
    <s v="EndCustomer"/>
    <s v="Retail"/>
    <s v="Posiflex Spares"/>
    <n v="1"/>
    <n v="3500"/>
    <n v="3500"/>
  </r>
  <r>
    <s v="PB20INV4443"/>
    <d v="2021-03-22T00:00:00"/>
    <s v="PO/2021/574"/>
    <d v="2021-03-16T00:00:00"/>
    <x v="3"/>
    <s v="Bangalore"/>
    <s v="Puma Sports India Private Limited"/>
    <s v="Warranty_charges"/>
    <s v="Bangalore"/>
    <s v="EndCustomer"/>
    <s v="Retail"/>
    <s v="Others"/>
    <n v="4"/>
    <n v="475"/>
    <n v="1900"/>
  </r>
  <r>
    <s v="PB20INV4443"/>
    <d v="2021-03-22T00:00:00"/>
    <s v="PO/2021/574"/>
    <d v="2021-03-16T00:00:00"/>
    <x v="11"/>
    <s v="Bangalore"/>
    <s v="Puma Sports India Private Limited"/>
    <s v="Cr-410b"/>
    <s v="Bangalore"/>
    <s v="EndCustomer"/>
    <s v="Retail"/>
    <s v="Rugtek"/>
    <n v="4"/>
    <n v="4600"/>
    <n v="18400"/>
  </r>
  <r>
    <s v="PB20INV4444"/>
    <d v="2021-03-22T00:00:00"/>
    <n v="6500000135"/>
    <s v="30.09.2020"/>
    <x v="1"/>
    <s v="Mumbai"/>
    <s v="Tata Starbucks Ltd"/>
    <s v="Service charges"/>
    <s v="Mumbai"/>
    <s v="EndCustomer"/>
    <s v="Retail"/>
    <s v="Others"/>
    <n v="46"/>
    <n v="750"/>
    <n v="34500"/>
  </r>
  <r>
    <s v="PB20INV4445"/>
    <d v="2021-03-22T00:00:00"/>
    <s v="PO-S/20-21/002491"/>
    <s v=" 18. March 2021"/>
    <x v="1"/>
    <s v="Mumbai"/>
    <s v="Burger King India Pvt  Ltd.,"/>
    <s v="Printer head_pp8800"/>
    <s v="Mumbai"/>
    <s v="EndCustomer"/>
    <s v="Retail"/>
    <s v="Posiflex Spares"/>
    <n v="2"/>
    <n v="3500"/>
    <n v="7000"/>
  </r>
  <r>
    <s v="PB20INV4446"/>
    <d v="2021-03-22T00:00:00"/>
    <s v=": SC20032021CBE01"/>
    <d v="2021-03-20T00:00:00"/>
    <x v="0"/>
    <s v="Chennai"/>
    <s v="Supreme Computers India (P) Ltd"/>
    <s v="Freight charges"/>
    <s v="Chennai"/>
    <s v="RBP"/>
    <s v="Wholesale"/>
    <s v="Others"/>
    <n v="1"/>
    <n v="117"/>
    <n v="117"/>
  </r>
  <r>
    <s v="PB20INV4446"/>
    <d v="2021-03-22T00:00:00"/>
    <s v=": SC20032021CBE01"/>
    <d v="2021-03-20T00:00:00"/>
    <x v="0"/>
    <s v="Chennai"/>
    <s v="Supreme Computers India (P) Ltd"/>
    <s v="Lm-3210-b"/>
    <s v="Chennai"/>
    <s v="RBP"/>
    <s v="Wholesale"/>
    <s v="Posiflex"/>
    <n v="5"/>
    <n v="9350"/>
    <n v="46750"/>
  </r>
  <r>
    <s v="PB20INV4447"/>
    <d v="2021-03-22T00:00:00"/>
    <n v="6200004685"/>
    <d v="2021-03-13T00:00:00"/>
    <x v="12"/>
    <s v="Mumbai"/>
    <s v="Trent Limited"/>
    <s v="Cd-3200u"/>
    <s v="Mumbai"/>
    <s v="EndCustomer"/>
    <s v="Retail"/>
    <s v="Rugtek"/>
    <n v="2"/>
    <n v="4085"/>
    <n v="8170"/>
  </r>
  <r>
    <s v="PB20INV4448"/>
    <d v="2021-03-22T00:00:00"/>
    <n v="6200004622"/>
    <d v="2021-03-13T00:00:00"/>
    <x v="18"/>
    <s v="Mumbai"/>
    <s v="Trent Limited"/>
    <s v="Serial i/f board pp9000"/>
    <s v="Mumbai"/>
    <s v="EndCustomer"/>
    <s v="Retail"/>
    <s v="Posiflex Spares"/>
    <n v="4"/>
    <n v="0"/>
    <n v="0"/>
  </r>
  <r>
    <s v="PB20INV4448"/>
    <d v="2021-03-22T00:00:00"/>
    <n v="6200004622"/>
    <d v="2021-03-13T00:00:00"/>
    <x v="18"/>
    <s v="Mumbai"/>
    <s v="Trent Limited"/>
    <s v="Mouse_logitech"/>
    <s v="Mumbai"/>
    <s v="EndCustomer"/>
    <s v="Retail"/>
    <s v="Posiflex"/>
    <n v="4"/>
    <n v="247"/>
    <n v="988"/>
  </r>
  <r>
    <s v="PB20INV4448"/>
    <d v="2021-03-22T00:00:00"/>
    <n v="6200004622"/>
    <d v="2021-03-13T00:00:00"/>
    <x v="18"/>
    <s v="Mumbai"/>
    <s v="Trent Limited"/>
    <s v="Std_keyboard"/>
    <s v="Mumbai"/>
    <s v="EndCustomer"/>
    <s v="Retail"/>
    <s v="Posiflex"/>
    <n v="4"/>
    <n v="436"/>
    <n v="1744"/>
  </r>
  <r>
    <s v="PB20INV4448"/>
    <d v="2021-03-22T00:00:00"/>
    <n v="6200004622"/>
    <d v="2021-03-13T00:00:00"/>
    <x v="18"/>
    <s v="Mumbai"/>
    <s v="Trent Limited"/>
    <s v="Sa-105z-b"/>
    <s v="Mumbai"/>
    <s v="EndCustomer"/>
    <s v="Retail"/>
    <s v="Posiflex"/>
    <n v="4"/>
    <n v="1744"/>
    <n v="6976"/>
  </r>
  <r>
    <s v="PB20INV4448"/>
    <d v="2021-03-22T00:00:00"/>
    <n v="6200004622"/>
    <d v="2021-03-13T00:00:00"/>
    <x v="12"/>
    <s v="Mumbai"/>
    <s v="Trent Limited"/>
    <s v="Cr-410b"/>
    <s v="Mumbai"/>
    <s v="EndCustomer"/>
    <s v="Retail"/>
    <s v="Rugtek"/>
    <n v="4"/>
    <n v="3499"/>
    <n v="13996"/>
  </r>
  <r>
    <s v="PB20INV4448"/>
    <d v="2021-03-22T00:00:00"/>
    <n v="6200004622"/>
    <d v="2021-03-13T00:00:00"/>
    <x v="12"/>
    <s v="Mumbai"/>
    <s v="Trent Limited"/>
    <s v="Cd-3200u"/>
    <s v="Mumbai"/>
    <s v="EndCustomer"/>
    <s v="Retail"/>
    <s v="Rugtek"/>
    <n v="5"/>
    <n v="4085"/>
    <n v="20425"/>
  </r>
  <r>
    <s v="PB20INV4448"/>
    <d v="2021-03-22T00:00:00"/>
    <n v="6200004622"/>
    <d v="2021-03-13T00:00:00"/>
    <x v="18"/>
    <s v="Mumbai"/>
    <s v="Trent Limited"/>
    <s v="Pp8800u-b"/>
    <s v="Mumbai"/>
    <s v="EndCustomer"/>
    <s v="Retail"/>
    <s v="Posiflex"/>
    <n v="4"/>
    <n v="9800"/>
    <n v="39200"/>
  </r>
  <r>
    <s v="PB20INV4448"/>
    <d v="2021-03-22T00:00:00"/>
    <n v="6200004622"/>
    <d v="2021-03-13T00:00:00"/>
    <x v="18"/>
    <s v="Mumbai"/>
    <s v="Trent Limited"/>
    <s v="Ps-3316+"/>
    <s v="Mumbai"/>
    <s v="EndCustomer"/>
    <s v="Retail"/>
    <s v="Posiflex"/>
    <n v="4"/>
    <n v="40605"/>
    <n v="162420"/>
  </r>
  <r>
    <s v="PB20INV4449"/>
    <d v="2021-03-22T00:00:00"/>
    <s v="MHMU2021PO00103"/>
    <d v="2021-02-15T00:00:00"/>
    <x v="0"/>
    <s v="Mumbai"/>
    <s v="Aashitech"/>
    <s v="Freight charges"/>
    <s v="Mumbai"/>
    <s v="RBP"/>
    <s v="Wholesale"/>
    <s v="Others"/>
    <n v="1"/>
    <n v="2196"/>
    <n v="2196"/>
  </r>
  <r>
    <s v="PB20INV4449"/>
    <d v="2021-03-22T00:00:00"/>
    <s v="MHMU2021PO00103"/>
    <d v="2021-02-15T00:00:00"/>
    <x v="0"/>
    <s v="Mumbai"/>
    <s v="Aashitech"/>
    <s v="Ps-3316+"/>
    <s v="Mumbai"/>
    <s v="RBP"/>
    <s v="Wholesale"/>
    <s v="Posiflex"/>
    <n v="15"/>
    <n v="36600"/>
    <n v="549000"/>
  </r>
  <r>
    <s v="PB20INV4450"/>
    <d v="2021-03-22T00:00:00"/>
    <n v="6200004631"/>
    <d v="2021-03-13T00:00:00"/>
    <x v="18"/>
    <s v="Mumbai"/>
    <s v="Trent Limited"/>
    <s v="Serial i/f board pp9000"/>
    <s v="Mumbai"/>
    <s v="EndCustomer"/>
    <s v="Retail"/>
    <s v="Posiflex Spares"/>
    <n v="4"/>
    <n v="0"/>
    <n v="0"/>
  </r>
  <r>
    <s v="PB20INV4450"/>
    <d v="2021-03-22T00:00:00"/>
    <n v="6200004631"/>
    <d v="2021-03-13T00:00:00"/>
    <x v="18"/>
    <s v="Mumbai"/>
    <s v="Trent Limited"/>
    <s v="Mouse_logitech"/>
    <s v="Mumbai"/>
    <s v="EndCustomer"/>
    <s v="Retail"/>
    <s v="Posiflex"/>
    <n v="4"/>
    <n v="247"/>
    <n v="988"/>
  </r>
  <r>
    <s v="PB20INV4450"/>
    <d v="2021-03-22T00:00:00"/>
    <n v="6200004631"/>
    <d v="2021-03-13T00:00:00"/>
    <x v="18"/>
    <s v="Mumbai"/>
    <s v="Trent Limited"/>
    <s v="Std_keyboard"/>
    <s v="Mumbai"/>
    <s v="EndCustomer"/>
    <s v="Retail"/>
    <s v="Posiflex"/>
    <n v="4"/>
    <n v="436"/>
    <n v="1744"/>
  </r>
  <r>
    <s v="PB20INV4450"/>
    <d v="2021-03-22T00:00:00"/>
    <n v="6200004631"/>
    <d v="2021-03-13T00:00:00"/>
    <x v="18"/>
    <s v="Mumbai"/>
    <s v="Trent Limited"/>
    <s v="Sa-105z-b"/>
    <s v="Mumbai"/>
    <s v="EndCustomer"/>
    <s v="Retail"/>
    <s v="Posiflex"/>
    <n v="4"/>
    <n v="1744"/>
    <n v="6976"/>
  </r>
  <r>
    <s v="PB20INV4450"/>
    <d v="2021-03-22T00:00:00"/>
    <n v="6200004631"/>
    <d v="2021-03-13T00:00:00"/>
    <x v="12"/>
    <s v="Mumbai"/>
    <s v="Trent Limited"/>
    <s v="Cr-410b"/>
    <s v="Mumbai"/>
    <s v="EndCustomer"/>
    <s v="Retail"/>
    <s v="Rugtek"/>
    <n v="4"/>
    <n v="3499"/>
    <n v="13996"/>
  </r>
  <r>
    <s v="PB20INV4450"/>
    <d v="2021-03-22T00:00:00"/>
    <n v="6200004631"/>
    <d v="2021-03-13T00:00:00"/>
    <x v="12"/>
    <s v="Mumbai"/>
    <s v="Trent Limited"/>
    <s v="Cd-3200u"/>
    <s v="Mumbai"/>
    <s v="EndCustomer"/>
    <s v="Retail"/>
    <s v="Rugtek"/>
    <n v="5"/>
    <n v="4085"/>
    <n v="20425"/>
  </r>
  <r>
    <s v="PB20INV4450"/>
    <d v="2021-03-22T00:00:00"/>
    <n v="6200004631"/>
    <d v="2021-03-13T00:00:00"/>
    <x v="18"/>
    <s v="Mumbai"/>
    <s v="Trent Limited"/>
    <s v="Pp8800u-b"/>
    <s v="Mumbai"/>
    <s v="EndCustomer"/>
    <s v="Retail"/>
    <s v="Posiflex"/>
    <n v="4"/>
    <n v="9800"/>
    <n v="39200"/>
  </r>
  <r>
    <s v="PB20INV4450"/>
    <d v="2021-03-22T00:00:00"/>
    <n v="6200004631"/>
    <d v="2021-03-13T00:00:00"/>
    <x v="18"/>
    <s v="Mumbai"/>
    <s v="Trent Limited"/>
    <s v="Ps-3316+"/>
    <s v="Mumbai"/>
    <s v="EndCustomer"/>
    <s v="Retail"/>
    <s v="Posiflex"/>
    <n v="4"/>
    <n v="40605"/>
    <n v="162420"/>
  </r>
  <r>
    <s v="PB20INV4451"/>
    <d v="2021-03-22T00:00:00"/>
    <s v="MHMU2021PO00118"/>
    <d v="2021-03-18T00:00:00"/>
    <x v="2"/>
    <s v="Mumbai"/>
    <s v="Aashitech"/>
    <s v="Std-3200u"/>
    <s v="Mumbai"/>
    <s v="RBP"/>
    <s v="Wholesale"/>
    <s v="Rugtek Spares"/>
    <n v="10"/>
    <n v="200"/>
    <n v="2000"/>
  </r>
  <r>
    <s v="PB20INV4451"/>
    <d v="2021-03-22T00:00:00"/>
    <s v="MHMU2021PO00118"/>
    <d v="2021-03-18T00:00:00"/>
    <x v="0"/>
    <s v="Mumbai"/>
    <s v="Aashitech"/>
    <s v="Freight charges"/>
    <s v="Mumbai"/>
    <s v="RBP"/>
    <s v="Wholesale"/>
    <s v="Others"/>
    <n v="1"/>
    <n v="500"/>
    <n v="500"/>
  </r>
  <r>
    <s v="PB20INV4451"/>
    <d v="2021-03-22T00:00:00"/>
    <s v="MHMU2021PO00118"/>
    <d v="2021-03-18T00:00:00"/>
    <x v="2"/>
    <s v="Mumbai"/>
    <s v="Aashitech"/>
    <s v="Bp-02"/>
    <s v="Mumbai"/>
    <s v="RBP"/>
    <s v="Wholesale"/>
    <s v="Rugtek"/>
    <n v="5"/>
    <n v="3500"/>
    <n v="17500"/>
  </r>
  <r>
    <s v="PB20INV4452"/>
    <d v="2021-03-22T00:00:00"/>
    <s v="HTCPL/315/2020-21"/>
    <d v="2021-03-22T00:00:00"/>
    <x v="2"/>
    <s v="Bangalore"/>
    <s v="Hollasons Trading Company Private Limited"/>
    <s v="Rp76v-r"/>
    <s v="Bangalore"/>
    <s v="RBP"/>
    <s v="Wholesale"/>
    <s v="Rugtek"/>
    <n v="2"/>
    <n v="12500"/>
    <n v="25000"/>
  </r>
  <r>
    <s v="PB20INV4453"/>
    <d v="2021-03-22T00:00:00"/>
    <s v="MHMU2021PO00088"/>
    <d v="2021-01-29T00:00:00"/>
    <x v="0"/>
    <s v="Mumbai"/>
    <s v="Aashitech"/>
    <s v="Freight charges"/>
    <s v="Mumbai"/>
    <s v="RBP"/>
    <s v="Wholesale"/>
    <s v="Others"/>
    <n v="1"/>
    <n v="369"/>
    <n v="369"/>
  </r>
  <r>
    <s v="PB20INV4453"/>
    <d v="2021-03-22T00:00:00"/>
    <s v="MHMU2021PO00088"/>
    <d v="2021-01-29T00:00:00"/>
    <x v="2"/>
    <s v="Mumbai"/>
    <s v="Aashitech"/>
    <s v="Rp80use"/>
    <s v="Mumbai"/>
    <s v="RBP"/>
    <s v="Wholesale"/>
    <s v="Rugtek"/>
    <n v="14"/>
    <n v="6600"/>
    <n v="92400"/>
  </r>
  <r>
    <s v="PB20INV4454"/>
    <d v="2021-03-22T00:00:00"/>
    <n v="4500883378"/>
    <s v="13.03.2021"/>
    <x v="6"/>
    <s v="Delhi"/>
    <s v="Mother Diary Fruit &amp; Vegetable Pvt Ltd"/>
    <s v="Gearwheelforfeed_pp7000"/>
    <s v="Delhi"/>
    <s v="EndCustomer"/>
    <s v="Retail"/>
    <s v="Posiflex Spares"/>
    <n v="100"/>
    <n v="140"/>
    <n v="14000"/>
  </r>
  <r>
    <s v="PB20INV4454"/>
    <d v="2021-03-22T00:00:00"/>
    <n v="4500883378"/>
    <s v="13.03.2021"/>
    <x v="6"/>
    <s v="Delhi"/>
    <s v="Mother Diary Fruit &amp; Vegetable Pvt Ltd"/>
    <s v="Gear wheel_rp80_big"/>
    <s v="Delhi"/>
    <s v="EndCustomer"/>
    <s v="Retail"/>
    <s v="Rugtek Spares"/>
    <n v="100"/>
    <n v="232"/>
    <n v="23200"/>
  </r>
  <r>
    <s v="PB20INV4455"/>
    <d v="2021-03-22T00:00:00"/>
    <s v="SC20032021CHN02"/>
    <d v="2021-03-20T00:00:00"/>
    <x v="0"/>
    <s v="Chennai"/>
    <s v="Supreme Computers India (P) Ltd"/>
    <s v="Freight charges"/>
    <s v="Chennai"/>
    <s v="RBP"/>
    <s v="Wholesale"/>
    <s v="Others"/>
    <n v="1"/>
    <n v="234"/>
    <n v="234"/>
  </r>
  <r>
    <s v="PB20INV4455"/>
    <d v="2021-03-22T00:00:00"/>
    <s v="SC20032021CHN02"/>
    <d v="2021-03-20T00:00:00"/>
    <x v="0"/>
    <s v="Chennai"/>
    <s v="Supreme Computers India (P) Ltd"/>
    <s v="Lm-3210-b"/>
    <s v="Chennai"/>
    <s v="RBP"/>
    <s v="Wholesale"/>
    <s v="Posiflex"/>
    <n v="10"/>
    <n v="9350"/>
    <n v="93500"/>
  </r>
  <r>
    <s v="PB20INV4456"/>
    <d v="2021-03-22T00:00:00"/>
    <s v="MHMU2021PO00088"/>
    <d v="2021-01-21T00:00:00"/>
    <x v="0"/>
    <s v="Mumbai"/>
    <s v="Aashitech"/>
    <s v="Freight charges"/>
    <s v="Mumbai"/>
    <s v="RBP"/>
    <s v="Wholesale"/>
    <s v="Others"/>
    <n v="1"/>
    <n v="300"/>
    <n v="300"/>
  </r>
  <r>
    <s v="PB20INV4456"/>
    <d v="2021-03-22T00:00:00"/>
    <s v="MHMU2021PO00088"/>
    <d v="2021-01-21T00:00:00"/>
    <x v="0"/>
    <s v="Mumbai"/>
    <s v="Aashitech"/>
    <s v="Cr-410b"/>
    <s v="Mumbai"/>
    <s v="RBP"/>
    <s v="Wholesale"/>
    <s v="Rugtek"/>
    <n v="10"/>
    <n v="2450"/>
    <n v="24500"/>
  </r>
  <r>
    <s v="PB20INV4456"/>
    <d v="2021-03-22T00:00:00"/>
    <s v="MHMU2021PO00088"/>
    <d v="2021-01-21T00:00:00"/>
    <x v="0"/>
    <s v="Mumbai"/>
    <s v="Aashitech"/>
    <s v="Rp80use"/>
    <s v="Mumbai"/>
    <s v="RBP"/>
    <s v="Wholesale"/>
    <s v="Rugtek"/>
    <n v="10"/>
    <n v="6600"/>
    <n v="66000"/>
  </r>
  <r>
    <s v="PB20INV4457"/>
    <d v="2021-03-22T00:00:00"/>
    <s v="QSPL/PO/2021/0649-1"/>
    <d v="2021-03-22T00:00:00"/>
    <x v="4"/>
    <s v="Bangalore"/>
    <s v="Quinta Systems Pvt. Ltd"/>
    <s v="1950gsr-2usb-i"/>
    <s v="Bangalore"/>
    <s v="Vendor"/>
    <s v="Wholesale"/>
    <s v="Honeywell"/>
    <n v="1"/>
    <n v="8007"/>
    <n v="8007"/>
  </r>
  <r>
    <s v="PB20INV4458"/>
    <d v="2021-03-22T00:00:00"/>
    <s v="QSPL/PO/2021/0644-1"/>
    <d v="2021-03-16T00:00:00"/>
    <x v="4"/>
    <s v="Bangalore"/>
    <s v="Quinta Systems Pvt. Ltd"/>
    <s v="C4050"/>
    <s v="Bangalore"/>
    <s v="Vendor"/>
    <s v="Wholesale"/>
    <s v="Chainway"/>
    <n v="1"/>
    <n v="28607"/>
    <n v="28607"/>
  </r>
  <r>
    <s v="PB20INV4459"/>
    <d v="2021-03-22T00:00:00"/>
    <s v="PO/000630/0321"/>
    <d v="2021-03-18T00:00:00"/>
    <x v="18"/>
    <s v="Mumbai"/>
    <s v="Hardcastle Restaurants Pvt. Ltd"/>
    <s v="Ddr3_ram_sodimm"/>
    <s v="Mumbai"/>
    <s v="EndCustomer"/>
    <s v="Retail"/>
    <s v="Posiflex Spares"/>
    <n v="2"/>
    <n v="0"/>
    <n v="0"/>
  </r>
  <r>
    <s v="PB20INV4459"/>
    <d v="2021-03-22T00:00:00"/>
    <s v="PO/000630/0321"/>
    <d v="2021-03-18T00:00:00"/>
    <x v="18"/>
    <s v="Mumbai"/>
    <s v="Hardcastle Restaurants Pvt. Ltd"/>
    <s v="Parallel connector cable_xt-4015"/>
    <s v="Mumbai"/>
    <s v="EndCustomer"/>
    <s v="Retail"/>
    <s v="Posiflex Spares"/>
    <n v="2"/>
    <n v="0"/>
    <n v="0"/>
  </r>
  <r>
    <s v="PB20INV4459"/>
    <d v="2021-03-22T00:00:00"/>
    <s v="PO/000630/0321"/>
    <d v="2021-03-18T00:00:00"/>
    <x v="18"/>
    <s v="Mumbai"/>
    <s v="Hardcastle Restaurants Pvt. Ltd"/>
    <s v="Sa-105z-b"/>
    <s v="Mumbai"/>
    <s v="EndCustomer"/>
    <s v="Retail"/>
    <s v="Posiflex"/>
    <n v="2"/>
    <n v="2850"/>
    <n v="5700"/>
  </r>
  <r>
    <s v="PB20INV4459"/>
    <d v="2021-03-22T00:00:00"/>
    <s v="PO/000630/0321"/>
    <d v="2021-03-18T00:00:00"/>
    <x v="12"/>
    <s v="Mumbai"/>
    <s v="Hardcastle Restaurants Pvt. Ltd"/>
    <s v="Cr-410b"/>
    <s v="Mumbai"/>
    <s v="EndCustomer"/>
    <s v="Retail"/>
    <s v="Rugtek"/>
    <n v="2"/>
    <n v="4250"/>
    <n v="8500"/>
  </r>
  <r>
    <s v="PB20INV4459"/>
    <d v="2021-03-22T00:00:00"/>
    <s v="PO/000630/0321"/>
    <d v="2021-03-18T00:00:00"/>
    <x v="18"/>
    <s v="Mumbai"/>
    <s v="Hardcastle Restaurants Pvt. Ltd"/>
    <s v="Win 10 iot (vl)"/>
    <s v="Mumbai"/>
    <s v="EndCustomer"/>
    <s v="Retail"/>
    <s v="Posiflex"/>
    <n v="2"/>
    <n v="5350"/>
    <n v="10700"/>
  </r>
  <r>
    <s v="PB20INV4459"/>
    <d v="2021-03-22T00:00:00"/>
    <s v="PO/000630/0321"/>
    <d v="2021-03-18T00:00:00"/>
    <x v="18"/>
    <s v="Mumbai"/>
    <s v="Hardcastle Restaurants Pvt. Ltd"/>
    <s v="Lm-3210-b"/>
    <s v="Mumbai"/>
    <s v="EndCustomer"/>
    <s v="Retail"/>
    <s v="Posiflex"/>
    <n v="2"/>
    <n v="12700"/>
    <n v="25400"/>
  </r>
  <r>
    <s v="PB20INV4459"/>
    <d v="2021-03-22T00:00:00"/>
    <s v="PO/000630/0321"/>
    <d v="2021-03-18T00:00:00"/>
    <x v="18"/>
    <s v="Mumbai"/>
    <s v="Hardcastle Restaurants Pvt. Ltd"/>
    <s v="Xt-4015"/>
    <s v="Mumbai"/>
    <s v="EndCustomer"/>
    <s v="Retail"/>
    <s v="Posiflex"/>
    <n v="2"/>
    <n v="63500"/>
    <n v="127000"/>
  </r>
  <r>
    <s v="PB20INV4460"/>
    <d v="2021-03-22T00:00:00"/>
    <s v="PO/000098/0221"/>
    <s v="05-02-021"/>
    <x v="18"/>
    <s v="Mumbai"/>
    <s v="Hardcastle Restaurants Pvt. Ltd"/>
    <s v="Ddr3_ram_sodimm"/>
    <s v="Mumbai"/>
    <s v="EndCustomer"/>
    <s v="Retail"/>
    <s v="Posiflex Spares"/>
    <n v="1"/>
    <n v="0"/>
    <n v="0"/>
  </r>
  <r>
    <s v="PB20INV4460"/>
    <d v="2021-03-22T00:00:00"/>
    <s v="PO/000098/0221"/>
    <s v="05-02-021"/>
    <x v="18"/>
    <s v="Mumbai"/>
    <s v="Hardcastle Restaurants Pvt. Ltd"/>
    <s v="Parallel connector cable_xt-4015"/>
    <s v="Mumbai"/>
    <s v="EndCustomer"/>
    <s v="Retail"/>
    <s v="Posiflex Spares"/>
    <n v="1"/>
    <n v="0"/>
    <n v="0"/>
  </r>
  <r>
    <s v="PB20INV4460"/>
    <d v="2021-03-22T00:00:00"/>
    <s v="PO/000098/0221"/>
    <s v="05-02-021"/>
    <x v="18"/>
    <s v="Mumbai"/>
    <s v="Hardcastle Restaurants Pvt. Ltd"/>
    <s v="Sa-105z-b"/>
    <s v="Mumbai"/>
    <s v="EndCustomer"/>
    <s v="Retail"/>
    <s v="Posiflex"/>
    <n v="1"/>
    <n v="2850"/>
    <n v="2850"/>
  </r>
  <r>
    <s v="PB20INV4460"/>
    <d v="2021-03-22T00:00:00"/>
    <s v="PO/000098/0221"/>
    <s v="05-02-021"/>
    <x v="12"/>
    <s v="Mumbai"/>
    <s v="Hardcastle Restaurants Pvt. Ltd"/>
    <s v="Cr-410b"/>
    <s v="Mumbai"/>
    <s v="EndCustomer"/>
    <s v="Retail"/>
    <s v="Rugtek"/>
    <n v="1"/>
    <n v="4250"/>
    <n v="4250"/>
  </r>
  <r>
    <s v="PB20INV4460"/>
    <d v="2021-03-22T00:00:00"/>
    <s v="PO/000098/0221"/>
    <s v="05-02-021"/>
    <x v="18"/>
    <s v="Mumbai"/>
    <s v="Hardcastle Restaurants Pvt. Ltd"/>
    <s v="Win 10 iot (vl)"/>
    <s v="Mumbai"/>
    <s v="EndCustomer"/>
    <s v="Retail"/>
    <s v="Posiflex"/>
    <n v="1"/>
    <n v="5350"/>
    <n v="5350"/>
  </r>
  <r>
    <s v="PB20INV4460"/>
    <d v="2021-03-22T00:00:00"/>
    <s v="PO/000098/0221"/>
    <s v="05-02-021"/>
    <x v="18"/>
    <s v="Mumbai"/>
    <s v="Hardcastle Restaurants Pvt. Ltd"/>
    <s v="Lm-3210-b"/>
    <s v="Mumbai"/>
    <s v="EndCustomer"/>
    <s v="Retail"/>
    <s v="Posiflex"/>
    <n v="1"/>
    <n v="12700"/>
    <n v="12700"/>
  </r>
  <r>
    <s v="PB20INV4460"/>
    <d v="2021-03-22T00:00:00"/>
    <s v="PO/000098/0221"/>
    <s v="05-02-021"/>
    <x v="18"/>
    <s v="Mumbai"/>
    <s v="Hardcastle Restaurants Pvt. Ltd"/>
    <s v="Xt-4015"/>
    <s v="Mumbai"/>
    <s v="EndCustomer"/>
    <s v="Retail"/>
    <s v="Posiflex"/>
    <n v="1"/>
    <n v="63500"/>
    <n v="63500"/>
  </r>
  <r>
    <s v="PB20INV4461"/>
    <d v="2021-03-22T00:00:00"/>
    <s v="mail confirmation"/>
    <d v="2021-03-01T00:00:00"/>
    <x v="0"/>
    <s v="Mumbai"/>
    <s v="Taj Gvk Hotels &amp; Resorts Ltd"/>
    <s v="Freight charges"/>
    <s v="Mumbai"/>
    <s v="EndCustomer"/>
    <s v="Retail"/>
    <s v="Others"/>
    <n v="1"/>
    <n v="150"/>
    <n v="150"/>
  </r>
  <r>
    <s v="PB20INV4461"/>
    <d v="2021-03-22T00:00:00"/>
    <s v="mail confirmation"/>
    <d v="2021-03-01T00:00:00"/>
    <x v="1"/>
    <s v="Mumbai"/>
    <s v="Taj Gvk Hotels &amp; Resorts Ltd"/>
    <s v="Powersupply130w/xt-4015"/>
    <s v="Mumbai"/>
    <s v="EndCustomer"/>
    <s v="Retail"/>
    <s v="Posiflex Spares"/>
    <n v="1"/>
    <n v="6450"/>
    <n v="6450"/>
  </r>
  <r>
    <s v="PB20INV4462"/>
    <d v="2021-03-22T00:00:00"/>
    <s v="QSPL/PO/2021/0639-1"/>
    <d v="2021-03-15T00:00:00"/>
    <x v="4"/>
    <s v="Bangalore"/>
    <s v="Quinta Systems Pvt. Ltd"/>
    <s v="Cbl-020-300-c00"/>
    <s v="Bangalore"/>
    <s v="Vendor"/>
    <s v="Wholesale"/>
    <s v="Metrologic"/>
    <n v="4"/>
    <n v="515.78"/>
    <n v="2063.12"/>
  </r>
  <r>
    <s v="PB20INV4463"/>
    <d v="2021-03-23T00:00:00"/>
    <s v="Mail Confirmation"/>
    <d v="2021-03-18T00:00:00"/>
    <x v="1"/>
    <s v="Mumbai"/>
    <s v="Tata Starbucks Ltd"/>
    <s v="Service charges"/>
    <s v="Mumbai"/>
    <s v="EndCustomer"/>
    <s v="Retail"/>
    <s v="Others"/>
    <n v="1"/>
    <n v="200"/>
    <n v="200"/>
  </r>
  <r>
    <s v="PB20INV4463"/>
    <d v="2021-03-23T00:00:00"/>
    <s v="Mail Confirmation"/>
    <d v="2021-03-18T00:00:00"/>
    <x v="1"/>
    <s v="Mumbai"/>
    <s v="Tata Starbucks Ltd"/>
    <s v="Cashdrawer_ycable"/>
    <s v="Mumbai"/>
    <s v="EndCustomer"/>
    <s v="Retail"/>
    <s v="Posiflex Spares"/>
    <n v="1"/>
    <n v="750"/>
    <n v="750"/>
  </r>
  <r>
    <s v="PB20INV4464"/>
    <d v="2021-03-23T00:00:00"/>
    <s v="SC22032021CBE01"/>
    <d v="2021-03-22T00:00:00"/>
    <x v="0"/>
    <s v="Chennai"/>
    <s v="Supreme Computers India (P) Ltd"/>
    <s v="Freight charges"/>
    <s v="Chennai"/>
    <s v="RBP"/>
    <s v="Wholesale"/>
    <s v="Others"/>
    <n v="1"/>
    <n v="100"/>
    <n v="100"/>
  </r>
  <r>
    <s v="PB20INV4464"/>
    <d v="2021-03-23T00:00:00"/>
    <s v="SC22032021CBE01"/>
    <d v="2021-03-22T00:00:00"/>
    <x v="17"/>
    <s v="Chennai"/>
    <s v="Supreme Computers India (P) Ltd"/>
    <s v="Pg-200-2d"/>
    <s v="Chennai"/>
    <s v="RBP"/>
    <s v="Wholesale"/>
    <s v="Posiflex Spares"/>
    <n v="1"/>
    <n v="12700"/>
    <n v="12700"/>
  </r>
  <r>
    <s v="PB20INV4465"/>
    <d v="2021-03-23T00:00:00"/>
    <s v="MHMU2021PO00117"/>
    <d v="2021-03-18T00:00:00"/>
    <x v="0"/>
    <s v="Mumbai"/>
    <s v="Aashitech"/>
    <s v="Warranty_charges"/>
    <s v="Mumbai"/>
    <s v="RBP"/>
    <s v="Wholesale"/>
    <s v="Others"/>
    <n v="2"/>
    <n v="4000"/>
    <n v="8000"/>
  </r>
  <r>
    <s v="PB20INV4466"/>
    <d v="2021-03-23T00:00:00"/>
    <s v="MHMU2021PO00110"/>
    <d v="2021-02-02T00:00:00"/>
    <x v="0"/>
    <s v="Mumbai"/>
    <s v="Aashitech"/>
    <s v="Warranty_charges"/>
    <s v="Mumbai"/>
    <s v="RBP"/>
    <s v="Wholesale"/>
    <s v="Others"/>
    <n v="1"/>
    <n v="4000"/>
    <n v="4000"/>
  </r>
  <r>
    <s v="PB20INV4467"/>
    <d v="2021-03-23T00:00:00"/>
    <s v="MHMU2021PO00111"/>
    <d v="2021-02-02T00:00:00"/>
    <x v="0"/>
    <s v="Mumbai"/>
    <s v="Aashitech"/>
    <s v="Warranty_charges"/>
    <s v="Mumbai"/>
    <s v="RBP"/>
    <s v="Wholesale"/>
    <s v="Others"/>
    <n v="3"/>
    <n v="4000"/>
    <n v="12000"/>
  </r>
  <r>
    <s v="PB20INV4468"/>
    <d v="2021-03-23T00:00:00"/>
    <s v="PO/000328/1020"/>
    <d v="2020-10-1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469"/>
    <d v="2021-03-23T00:00:00"/>
    <s v="PO/000525/1020"/>
    <d v="2020-10-31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470"/>
    <d v="2021-03-23T00:00:00"/>
    <s v="PO/000525/1020"/>
    <d v="2020-10-31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471"/>
    <d v="2021-03-23T00:00:00"/>
    <s v="PO/000525/1020"/>
    <d v="2020-10-31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472"/>
    <d v="2021-03-23T00:00:00"/>
    <s v="PO/000525/1020"/>
    <d v="2020-10-31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473"/>
    <d v="2021-03-23T00:00:00"/>
    <s v="PO/000094/1120"/>
    <d v="2020-11-05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474"/>
    <d v="2021-03-23T00:00:00"/>
    <s v="PO/000129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475"/>
    <d v="2021-03-23T00:00:00"/>
    <s v="PO/000129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476"/>
    <d v="2021-03-23T00:00:00"/>
    <s v="PO/000130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477"/>
    <d v="2021-03-23T00:00:00"/>
    <s v="PO/000130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478"/>
    <d v="2021-03-23T00:00:00"/>
    <s v="Mail Confirmation"/>
    <d v="2021-03-18T00:00:00"/>
    <x v="17"/>
    <s v="Chennai"/>
    <s v="Blr Lounge Services Private Limited"/>
    <s v="Wifi module_hs2414-3a"/>
    <s v="Chennai"/>
    <s v="EndCustomer"/>
    <s v="Retail"/>
    <s v="Posiflex"/>
    <n v="1"/>
    <n v="2800"/>
    <n v="2800"/>
  </r>
  <r>
    <s v="PB20INV4479"/>
    <d v="2021-03-23T00:00:00"/>
    <s v="PO/000624/0321"/>
    <d v="2021-03-18T00:00:00"/>
    <x v="1"/>
    <s v="Mumbai"/>
    <s v="Hardcastle Restaurants Pvt. Ltd"/>
    <s v="Paperfeedroller_pp7000"/>
    <s v="Mumbai"/>
    <s v="EndCustomer"/>
    <s v="Retail"/>
    <s v="Posiflex Spares"/>
    <n v="1"/>
    <n v="1045"/>
    <n v="1045"/>
  </r>
  <r>
    <s v="PB20INV4479"/>
    <d v="2021-03-23T00:00:00"/>
    <s v="PO/000624/0321"/>
    <d v="2021-03-18T00:00:00"/>
    <x v="1"/>
    <s v="Mumbai"/>
    <s v="Hardcastle Restaurants Pvt. Ltd"/>
    <s v="Parallel i/f board pp8800"/>
    <s v="Mumbai"/>
    <s v="EndCustomer"/>
    <s v="Retail"/>
    <s v="Posiflex Spares"/>
    <n v="1"/>
    <n v="1250"/>
    <n v="1250"/>
  </r>
  <r>
    <s v="PB20INV4480"/>
    <d v="2021-03-23T00:00:00"/>
    <s v="Mail"/>
    <d v="2021-03-22T00:00:00"/>
    <x v="17"/>
    <s v="Chennai"/>
    <s v="Whiz Foods Pvt Ltd"/>
    <s v="Motherboard-ps3316e"/>
    <s v="Chennai"/>
    <s v="EndCustomer"/>
    <s v="Retail"/>
    <s v="Posiflex Spares"/>
    <n v="1"/>
    <n v="18900"/>
    <n v="18900"/>
  </r>
  <r>
    <s v="PB20INV4481"/>
    <d v="2021-03-23T00:00:00"/>
    <n v="22"/>
    <d v="2021-01-01T00:00:00"/>
    <x v="5"/>
    <s v="Bangalore"/>
    <s v="Skanda Technologies"/>
    <s v="318-034-034"/>
    <s v="Bangalore"/>
    <s v="AVAR"/>
    <s v="Wholesale"/>
    <s v="Honeywell"/>
    <n v="4"/>
    <n v="4025"/>
    <n v="16100"/>
  </r>
  <r>
    <s v="PB20INV4481"/>
    <d v="2021-03-23T00:00:00"/>
    <n v="22"/>
    <d v="2021-01-01T00:00:00"/>
    <x v="5"/>
    <s v="Bangalore"/>
    <s v="Skanda Technologies"/>
    <s v="203-879-003"/>
    <s v="Bangalore"/>
    <s v="AVAR"/>
    <s v="Wholesale"/>
    <s v="Honeywell"/>
    <n v="5"/>
    <n v="4830"/>
    <n v="24150"/>
  </r>
  <r>
    <s v="PB20INV4481"/>
    <d v="2021-03-23T00:00:00"/>
    <n v="22"/>
    <d v="2021-01-01T00:00:00"/>
    <x v="5"/>
    <s v="Bangalore"/>
    <s v="Skanda Technologies"/>
    <s v="871-230-101"/>
    <s v="Bangalore"/>
    <s v="AVAR"/>
    <s v="Wholesale"/>
    <s v="Intermec"/>
    <n v="1"/>
    <n v="13800"/>
    <n v="13800"/>
  </r>
  <r>
    <s v="PB20INV4481"/>
    <d v="2021-03-23T00:00:00"/>
    <n v="22"/>
    <d v="2021-01-01T00:00:00"/>
    <x v="5"/>
    <s v="Bangalore"/>
    <s v="Skanda Technologies"/>
    <s v="Ck3raa4s000w4400"/>
    <s v="Bangalore"/>
    <s v="AVAR"/>
    <s v="Wholesale"/>
    <s v="Intermec"/>
    <n v="5"/>
    <n v="58500"/>
    <n v="292500"/>
  </r>
  <r>
    <s v="PB20INV4482"/>
    <d v="2021-03-23T00:00:00"/>
    <s v="PO/000130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483"/>
    <d v="2021-03-23T00:00:00"/>
    <s v="PO/000130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484"/>
    <d v="2021-03-23T00:00:00"/>
    <s v="PO/000130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485"/>
    <d v="2021-03-23T00:00:00"/>
    <s v="PO/000130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486"/>
    <d v="2021-03-23T00:00:00"/>
    <s v="002106/Feb-21"/>
    <d v="2021-02-17T00:00:00"/>
    <x v="0"/>
    <s v="Gujarat"/>
    <s v="Aegis Infoware Private Limited"/>
    <s v="Freight charges"/>
    <s v="Gujarat"/>
    <s v="RBP"/>
    <s v="Wholesale"/>
    <s v="Others"/>
    <n v="1"/>
    <n v="100"/>
    <n v="100"/>
  </r>
  <r>
    <s v="PB20INV4486"/>
    <d v="2021-03-23T00:00:00"/>
    <s v="002106/Feb-21"/>
    <d v="2021-02-17T00:00:00"/>
    <x v="0"/>
    <s v="Gujarat"/>
    <s v="Aegis Infoware Private Limited"/>
    <s v="Lan i/f board pp9000"/>
    <s v="Gujarat"/>
    <s v="RBP"/>
    <s v="Wholesale"/>
    <s v="Posiflex Spares"/>
    <n v="10"/>
    <n v="1200"/>
    <n v="12000"/>
  </r>
  <r>
    <s v="PB20INV4487"/>
    <d v="2021-03-23T00:00:00"/>
    <s v="MHMU2021PO00121"/>
    <d v="2021-03-23T00:00:00"/>
    <x v="0"/>
    <s v="Mumbai"/>
    <s v="Aashitech"/>
    <s v="Freight charges"/>
    <s v="Mumbai"/>
    <s v="RBP"/>
    <s v="Wholesale"/>
    <s v="Others"/>
    <n v="1"/>
    <n v="149"/>
    <n v="149"/>
  </r>
  <r>
    <s v="PB20INV4487"/>
    <d v="2021-03-23T00:00:00"/>
    <s v="MHMU2021PO00121"/>
    <d v="2021-03-23T00:00:00"/>
    <x v="0"/>
    <s v="Mumbai"/>
    <s v="Aashitech"/>
    <s v="Lm-3210-b"/>
    <s v="Mumbai"/>
    <s v="RBP"/>
    <s v="Wholesale"/>
    <s v="Posiflex"/>
    <n v="4"/>
    <n v="9350"/>
    <n v="37400"/>
  </r>
  <r>
    <s v="PB20INV4488"/>
    <d v="2021-03-23T00:00:00"/>
    <s v="QSPL/PO/2021/0650-1"/>
    <d v="2021-03-22T00:00:00"/>
    <x v="4"/>
    <s v="Bangalore"/>
    <s v="Quinta Systems Pvt. Ltd"/>
    <s v="1472g1d-2usb-5-i"/>
    <s v="Bangalore"/>
    <s v="Vendor"/>
    <s v="Wholesale"/>
    <s v="Honeywell"/>
    <n v="6"/>
    <n v="8715"/>
    <n v="52290"/>
  </r>
  <r>
    <s v="PB20INV4489"/>
    <d v="2021-03-23T00:00:00"/>
    <s v="ITPL2021132"/>
    <d v="2021-03-23T00:00:00"/>
    <x v="0"/>
    <s v="Hyderabad"/>
    <s v="Itecsys Technologies Pvt Ltd"/>
    <s v="Sata_2.5&quot;slimhdd"/>
    <s v="Hyderabad"/>
    <s v="RBP"/>
    <s v="Wholesale"/>
    <s v="Posiflex Spares"/>
    <n v="3"/>
    <n v="0"/>
    <n v="0"/>
  </r>
  <r>
    <s v="PB20INV4489"/>
    <d v="2021-03-23T00:00:00"/>
    <s v="ITPL2021132"/>
    <d v="2021-03-23T00:00:00"/>
    <x v="0"/>
    <s v="Hyderabad"/>
    <s v="Itecsys Technologies Pvt Ltd"/>
    <s v="Freight charges"/>
    <s v="Hyderabad"/>
    <s v="RBP"/>
    <s v="Wholesale"/>
    <s v="Others"/>
    <n v="1"/>
    <n v="443"/>
    <n v="443"/>
  </r>
  <r>
    <s v="PB20INV4489"/>
    <d v="2021-03-23T00:00:00"/>
    <s v="ITPL2021132"/>
    <d v="2021-03-23T00:00:00"/>
    <x v="0"/>
    <s v="Hyderabad"/>
    <s v="Itecsys Technologies Pvt Ltd"/>
    <s v="Win 10 iot (vl)"/>
    <s v="Hyderabad"/>
    <s v="RBP"/>
    <s v="Wholesale"/>
    <s v="Posiflex"/>
    <n v="3"/>
    <n v="5250"/>
    <n v="15750"/>
  </r>
  <r>
    <s v="PB20INV4489"/>
    <d v="2021-03-23T00:00:00"/>
    <s v="ITPL2021132"/>
    <d v="2021-03-23T00:00:00"/>
    <x v="0"/>
    <s v="Hyderabad"/>
    <s v="Itecsys Technologies Pvt Ltd"/>
    <s v="Xt-4015"/>
    <s v="Hyderabad"/>
    <s v="RBP"/>
    <s v="Wholesale"/>
    <s v="Posiflex"/>
    <n v="3"/>
    <n v="53825"/>
    <n v="161475"/>
  </r>
  <r>
    <s v="PB20INV4490"/>
    <d v="2021-03-23T00:00:00"/>
    <s v="ITPL2021133"/>
    <d v="2021-03-23T00:00:00"/>
    <x v="0"/>
    <s v="Hyderabad"/>
    <s v="Itecsys Technologies Pvt Ltd"/>
    <s v="Freight charges"/>
    <s v="Hyderabad"/>
    <s v="RBP"/>
    <s v="Wholesale"/>
    <s v="Others"/>
    <n v="1"/>
    <n v="119"/>
    <n v="119"/>
  </r>
  <r>
    <s v="PB20INV4490"/>
    <d v="2021-03-23T00:00:00"/>
    <s v="ITPL2021133"/>
    <d v="2021-03-23T00:00:00"/>
    <x v="2"/>
    <s v="Hyderabad"/>
    <s v="Itecsys Technologies Pvt Ltd"/>
    <s v="Cd-3200u"/>
    <s v="Hyderabad"/>
    <s v="RBP"/>
    <s v="Wholesale"/>
    <s v="Rugtek"/>
    <n v="25"/>
    <n v="1900"/>
    <n v="47500"/>
  </r>
  <r>
    <s v="PB20INV4491"/>
    <d v="2021-03-23T00:00:00"/>
    <s v="ITPL2021133"/>
    <d v="2021-03-23T00:00:00"/>
    <x v="0"/>
    <s v="Hyderabad"/>
    <s v="Itecsys Technologies Pvt Ltd"/>
    <s v="Freight charges"/>
    <s v="Hyderabad"/>
    <s v="RBP"/>
    <s v="Wholesale"/>
    <s v="Others"/>
    <n v="1"/>
    <n v="119"/>
    <n v="119"/>
  </r>
  <r>
    <s v="PB20INV4491"/>
    <d v="2021-03-23T00:00:00"/>
    <s v="ITPL2021133"/>
    <d v="2021-03-23T00:00:00"/>
    <x v="2"/>
    <s v="Hyderabad"/>
    <s v="Itecsys Technologies Pvt Ltd"/>
    <s v="Cd-3200u"/>
    <s v="Hyderabad"/>
    <s v="RBP"/>
    <s v="Wholesale"/>
    <s v="Rugtek"/>
    <n v="25"/>
    <n v="1900"/>
    <n v="47500"/>
  </r>
  <r>
    <s v="PB20INV4492"/>
    <d v="2021-03-23T00:00:00"/>
    <s v="mail confirmation"/>
    <d v="2021-03-17T00:00:00"/>
    <x v="0"/>
    <s v="Mumbai"/>
    <s v="Sapphire Foods India Pvt Ltd"/>
    <s v="Freight charges"/>
    <s v="Mumbai"/>
    <s v="EndCustomer"/>
    <s v="Retail"/>
    <s v="Others"/>
    <n v="1"/>
    <n v="150"/>
    <n v="150"/>
  </r>
  <r>
    <s v="PB20INV4492"/>
    <d v="2021-03-23T00:00:00"/>
    <s v="mail confirmation"/>
    <d v="2021-03-17T00:00:00"/>
    <x v="1"/>
    <s v="Mumbai"/>
    <s v="Sapphire Foods India Pvt Ltd"/>
    <s v="Control mechanism_cr4000"/>
    <s v="Mumbai"/>
    <s v="EndCustomer"/>
    <s v="Retail"/>
    <s v="Posiflex Spares"/>
    <n v="2"/>
    <n v="1950"/>
    <n v="3900"/>
  </r>
  <r>
    <s v="PB20INV4493"/>
    <d v="2021-03-23T00:00:00"/>
    <s v="QSPL/PO/2021/0654-1"/>
    <d v="2021-03-23T00:00:00"/>
    <x v="4"/>
    <s v="Bangalore"/>
    <s v="Quinta Systems Pvt. Ltd"/>
    <s v="318-055-012"/>
    <s v="Bangalore"/>
    <s v="Vendor"/>
    <s v="Wholesale"/>
    <s v="Honeywell"/>
    <n v="31"/>
    <n v="3702"/>
    <n v="114762"/>
  </r>
  <r>
    <s v="PB20INV4494"/>
    <d v="2021-03-23T00:00:00"/>
    <s v="MHMU2021PO00108"/>
    <d v="2021-02-26T00:00:00"/>
    <x v="0"/>
    <s v="Mumbai"/>
    <s v="Aashitech"/>
    <s v="Ddr3_ram_sodimm"/>
    <s v="Mumbai"/>
    <s v="RBP"/>
    <s v="Wholesale"/>
    <s v="Posiflex Spares"/>
    <n v="10"/>
    <n v="0"/>
    <n v="0"/>
  </r>
  <r>
    <s v="PB20INV4494"/>
    <d v="2021-03-23T00:00:00"/>
    <s v="MHMU2021PO00108"/>
    <d v="2021-02-26T00:00:00"/>
    <x v="0"/>
    <s v="Mumbai"/>
    <s v="Aashitech"/>
    <s v="Ssd_128gb"/>
    <s v="Mumbai"/>
    <s v="RBP"/>
    <s v="Wholesale"/>
    <s v="Posiflex Spares"/>
    <n v="10"/>
    <n v="0"/>
    <n v="0"/>
  </r>
  <r>
    <s v="PB20INV4494"/>
    <d v="2021-03-23T00:00:00"/>
    <s v="MHMU2021PO00108"/>
    <d v="2021-02-26T00:00:00"/>
    <x v="0"/>
    <s v="Mumbai"/>
    <s v="Aashitech"/>
    <s v="Freight charges"/>
    <s v="Mumbai"/>
    <s v="RBP"/>
    <s v="Wholesale"/>
    <s v="Others"/>
    <n v="1"/>
    <n v="2000"/>
    <n v="2000"/>
  </r>
  <r>
    <s v="PB20INV4494"/>
    <d v="2021-03-23T00:00:00"/>
    <s v="MHMU2021PO00108"/>
    <d v="2021-02-26T00:00:00"/>
    <x v="0"/>
    <s v="Mumbai"/>
    <s v="Aashitech"/>
    <s v="Xt-4015"/>
    <s v="Mumbai"/>
    <s v="RBP"/>
    <s v="Wholesale"/>
    <s v="Posiflex"/>
    <n v="10"/>
    <n v="50000"/>
    <n v="500000"/>
  </r>
  <r>
    <s v="PB20INV4495"/>
    <d v="2021-03-23T00:00:00"/>
    <s v="SS 259"/>
    <s v="22.03.2021"/>
    <x v="2"/>
    <s v="Delhi"/>
    <s v="Smart Solutions"/>
    <s v="Rp80use"/>
    <s v="Delhi"/>
    <s v="RBP"/>
    <s v="Wholesale"/>
    <s v="Rugtek"/>
    <n v="4"/>
    <n v="0"/>
    <n v="0"/>
  </r>
  <r>
    <s v="PB20INV4495"/>
    <d v="2021-03-23T00:00:00"/>
    <s v="SS 259"/>
    <s v="22.03.2021"/>
    <x v="2"/>
    <s v="Delhi"/>
    <s v="Smart Solutions"/>
    <s v="Cr-410b"/>
    <s v="Delhi"/>
    <s v="RBP"/>
    <s v="Wholesale"/>
    <s v="Rugtek"/>
    <n v="100"/>
    <n v="2450"/>
    <n v="245000"/>
  </r>
  <r>
    <s v="PB20INV4495"/>
    <d v="2021-03-23T00:00:00"/>
    <s v="SS 259"/>
    <s v="22.03.2021"/>
    <x v="0"/>
    <s v="Delhi"/>
    <s v="Smart Solutions"/>
    <s v="Freight charges"/>
    <s v="Delhi"/>
    <s v="RBP"/>
    <s v="Wholesale"/>
    <s v="Others"/>
    <n v="1"/>
    <n v="4345"/>
    <n v="4345"/>
  </r>
  <r>
    <s v="PB20INV4495"/>
    <d v="2021-03-23T00:00:00"/>
    <s v="SS 259"/>
    <s v="22.03.2021"/>
    <x v="2"/>
    <s v="Delhi"/>
    <s v="Smart Solutions"/>
    <s v="Rp80use"/>
    <s v="Delhi"/>
    <s v="RBP"/>
    <s v="Wholesale"/>
    <s v="Rugtek"/>
    <n v="96"/>
    <n v="6500"/>
    <n v="624000"/>
  </r>
  <r>
    <s v="PB20INV4496"/>
    <d v="2021-03-23T00:00:00"/>
    <s v="002431/Mar-21"/>
    <d v="2021-03-18T00:00:00"/>
    <x v="0"/>
    <s v="Mumbai"/>
    <s v="Aegis Infoware Private Limited"/>
    <s v="Freight charges"/>
    <s v="Mumbai"/>
    <s v="RBP"/>
    <s v="Wholesale"/>
    <s v="Others"/>
    <n v="1"/>
    <n v="150"/>
    <n v="150"/>
  </r>
  <r>
    <s v="PB20INV4496"/>
    <d v="2021-03-23T00:00:00"/>
    <s v="002431/Mar-21"/>
    <d v="2021-03-18T00:00:00"/>
    <x v="1"/>
    <s v="Mumbai"/>
    <s v="Aegis Infoware Private Limited"/>
    <s v="Cutter_rp80"/>
    <s v="Mumbai"/>
    <s v="RBP"/>
    <s v="Wholesale"/>
    <s v="Rugtek Spares"/>
    <n v="2"/>
    <n v="961"/>
    <n v="1922"/>
  </r>
  <r>
    <s v="PB20INV4496"/>
    <d v="2021-03-23T00:00:00"/>
    <s v="002431/Mar-21"/>
    <d v="2021-03-18T00:00:00"/>
    <x v="1"/>
    <s v="Mumbai"/>
    <s v="Aegis Infoware Private Limited"/>
    <s v="Printer head_rp80"/>
    <s v="Mumbai"/>
    <s v="RBP"/>
    <s v="Wholesale"/>
    <s v="Rugtek Spares"/>
    <n v="2"/>
    <n v="1076"/>
    <n v="2152"/>
  </r>
  <r>
    <s v="PB20INV4497"/>
    <d v="2021-03-24T00:00:00"/>
    <s v="PO/000130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498"/>
    <d v="2021-03-24T00:00:00"/>
    <s v="SC23032021CBE01"/>
    <d v="2021-03-23T00:00:00"/>
    <x v="0"/>
    <s v="Chennai"/>
    <s v="Supreme Computers India (P) Ltd"/>
    <s v="Freight charges"/>
    <s v="Chennai"/>
    <s v="RBP"/>
    <s v="Wholesale"/>
    <s v="Others"/>
    <n v="1"/>
    <n v="1588"/>
    <n v="1588"/>
  </r>
  <r>
    <s v="PB20INV4498"/>
    <d v="2021-03-24T00:00:00"/>
    <s v="SC23032021CBE01"/>
    <d v="2021-03-23T00:00:00"/>
    <x v="7"/>
    <s v="Chennai"/>
    <s v="Supreme Computers India (P) Ltd"/>
    <s v="Hf680-r1-2usb-i"/>
    <s v="Chennai"/>
    <s v="RBP"/>
    <s v="Wholesale"/>
    <s v="Honeywell"/>
    <n v="100"/>
    <n v="6350"/>
    <n v="635000"/>
  </r>
  <r>
    <s v="PB20INV4499"/>
    <d v="2021-03-24T00:00:00"/>
    <s v="SC23032021CHN01"/>
    <d v="2021-03-23T00:00:00"/>
    <x v="7"/>
    <s v="Chennai"/>
    <s v="Supreme Computers India (P) Ltd"/>
    <s v="Mk7120-31a38-i"/>
    <s v="Chennai"/>
    <s v="RBP"/>
    <s v="Wholesale"/>
    <s v="Metrologic"/>
    <n v="11"/>
    <n v="0"/>
    <n v="0"/>
  </r>
  <r>
    <s v="PB20INV4499"/>
    <d v="2021-03-24T00:00:00"/>
    <s v="SC23032021CHN01"/>
    <d v="2021-03-23T00:00:00"/>
    <x v="0"/>
    <s v="Chennai"/>
    <s v="Supreme Computers India (P) Ltd"/>
    <s v="Freight charges"/>
    <s v="Chennai"/>
    <s v="RBP"/>
    <s v="Wholesale"/>
    <s v="Others"/>
    <n v="1"/>
    <n v="3513"/>
    <n v="3513"/>
  </r>
  <r>
    <s v="PB20INV4499"/>
    <d v="2021-03-24T00:00:00"/>
    <s v="SC23032021CHN01"/>
    <d v="2021-03-23T00:00:00"/>
    <x v="21"/>
    <s v="Chennai"/>
    <s v="Supreme Computers India (P) Ltd"/>
    <s v="Hf680-r1-2usb-i"/>
    <s v="Chennai"/>
    <s v="RBP"/>
    <s v="Wholesale"/>
    <s v="Honeywell"/>
    <n v="100"/>
    <n v="6350"/>
    <n v="635000"/>
  </r>
  <r>
    <s v="PB20INV4499"/>
    <d v="2021-03-24T00:00:00"/>
    <s v="SC23032021CHN01"/>
    <d v="2021-03-23T00:00:00"/>
    <x v="7"/>
    <s v="Chennai"/>
    <s v="Supreme Computers India (P) Ltd"/>
    <s v="Mk7120-31a38-i"/>
    <s v="Chennai"/>
    <s v="RBP"/>
    <s v="Wholesale"/>
    <s v="Metrologic"/>
    <n v="100"/>
    <n v="7700"/>
    <n v="770000"/>
  </r>
  <r>
    <s v="PB20INV4500"/>
    <d v="2021-03-24T00:00:00"/>
    <s v="SS 263"/>
    <s v="23.03.2021"/>
    <x v="0"/>
    <s v="Delhi"/>
    <s v="Smart Solutions"/>
    <s v="Ddr3_ram_sodimm"/>
    <s v="Delhi"/>
    <s v="RBP"/>
    <s v="Wholesale"/>
    <s v="Posiflex Spares"/>
    <n v="2"/>
    <n v="0"/>
    <n v="0"/>
  </r>
  <r>
    <s v="PB20INV4500"/>
    <d v="2021-03-24T00:00:00"/>
    <s v="SS 263"/>
    <s v="23.03.2021"/>
    <x v="0"/>
    <s v="Delhi"/>
    <s v="Smart Solutions"/>
    <s v="Ssd_128gb"/>
    <s v="Delhi"/>
    <s v="RBP"/>
    <s v="Wholesale"/>
    <s v="Posiflex Spares"/>
    <n v="2"/>
    <n v="0"/>
    <n v="0"/>
  </r>
  <r>
    <s v="PB20INV4500"/>
    <d v="2021-03-24T00:00:00"/>
    <s v="SS 263"/>
    <s v="23.03.2021"/>
    <x v="0"/>
    <s v="Delhi"/>
    <s v="Smart Solutions"/>
    <s v="Freight charges"/>
    <s v="Delhi"/>
    <s v="RBP"/>
    <s v="Wholesale"/>
    <s v="Others"/>
    <n v="1"/>
    <n v="551"/>
    <n v="551"/>
  </r>
  <r>
    <s v="PB20INV4500"/>
    <d v="2021-03-24T00:00:00"/>
    <s v="SS 263"/>
    <s v="23.03.2021"/>
    <x v="0"/>
    <s v="Delhi"/>
    <s v="Smart Solutions"/>
    <s v="Xt-4015"/>
    <s v="Delhi"/>
    <s v="RBP"/>
    <s v="Wholesale"/>
    <s v="Posiflex"/>
    <n v="2"/>
    <n v="55100"/>
    <n v="110200"/>
  </r>
  <r>
    <s v="PB20INV4501"/>
    <d v="2021-03-24T00:00:00"/>
    <n v="14"/>
    <d v="2021-03-23T00:00:00"/>
    <x v="0"/>
    <s v="Mumbai"/>
    <s v="Sri Galaxy Computers"/>
    <s v="Freight charges"/>
    <s v="Mumbai"/>
    <s v="NVAR"/>
    <s v="Wholesale"/>
    <s v="Others"/>
    <n v="1"/>
    <n v="250"/>
    <n v="250"/>
  </r>
  <r>
    <s v="PB20INV4501"/>
    <d v="2021-03-24T00:00:00"/>
    <n v="14"/>
    <d v="2021-03-23T00:00:00"/>
    <x v="13"/>
    <s v="Mumbai"/>
    <s v="Sri Galaxy Computers"/>
    <s v="1472g2d-2usb-5-i"/>
    <s v="Mumbai"/>
    <s v="NVAR"/>
    <s v="Wholesale"/>
    <s v="Honeywell"/>
    <n v="5"/>
    <n v="11900"/>
    <n v="59500"/>
  </r>
  <r>
    <s v="PB20INV4502"/>
    <d v="2021-03-24T00:00:00"/>
    <s v="Mail Confirmation"/>
    <s v="16.03.2021"/>
    <x v="1"/>
    <s v="Mumbai"/>
    <s v="Taj Gvk Hotels &amp; Resorts Ltd"/>
    <s v="Service charges"/>
    <s v="Mumbai"/>
    <s v="EndCustomer"/>
    <s v="Retail"/>
    <s v="Others"/>
    <n v="2"/>
    <n v="1000"/>
    <n v="2000"/>
  </r>
  <r>
    <s v="PB20INV4503"/>
    <d v="2021-03-24T00:00:00"/>
    <s v="Mail Confirmation"/>
    <s v="23.03.2021"/>
    <x v="1"/>
    <s v="Mumbai"/>
    <s v="Spencer'S Retail Limited"/>
    <s v="Powersupply 60w_xp series"/>
    <s v="Mumbai"/>
    <s v="EndCustomer"/>
    <s v="Retail"/>
    <s v="Posiflex Spares"/>
    <n v="1"/>
    <n v="2250"/>
    <n v="2250"/>
  </r>
  <r>
    <s v="PB20INV4503"/>
    <d v="2021-03-24T00:00:00"/>
    <s v="Mail Confirmation"/>
    <s v="23.03.2021"/>
    <x v="1"/>
    <s v="Mumbai"/>
    <s v="Spencer'S Retail Limited"/>
    <s v="Powersupply_60w"/>
    <s v="Mumbai"/>
    <s v="EndCustomer"/>
    <s v="Retail"/>
    <s v="Posiflex Spares"/>
    <n v="1"/>
    <n v="2250"/>
    <n v="2250"/>
  </r>
  <r>
    <s v="PB20INV4504"/>
    <d v="2021-03-24T00:00:00"/>
    <s v="002467/Mar-21"/>
    <d v="2021-03-23T00:00:00"/>
    <x v="0"/>
    <s v="Gujarat"/>
    <s v="Aegis Infoware Private Limited"/>
    <s v="Freight charges"/>
    <s v="Gujarat"/>
    <s v="RBP"/>
    <s v="Wholesale"/>
    <s v="Others"/>
    <n v="1"/>
    <n v="250"/>
    <n v="250"/>
  </r>
  <r>
    <s v="PB20INV4504"/>
    <d v="2021-03-24T00:00:00"/>
    <s v="002467/Mar-21"/>
    <d v="2021-03-23T00:00:00"/>
    <x v="2"/>
    <s v="Gujarat"/>
    <s v="Aegis Infoware Private Limited"/>
    <s v="Cd-3200bt"/>
    <s v="Gujarat"/>
    <s v="RBP"/>
    <s v="Wholesale"/>
    <s v="Rugtek"/>
    <n v="15"/>
    <n v="4200"/>
    <n v="63000"/>
  </r>
  <r>
    <s v="PB20INV4505"/>
    <d v="2021-03-24T00:00:00"/>
    <n v="8400023712"/>
    <d v="2021-03-17T00:00:00"/>
    <x v="1"/>
    <s v="Mumbai"/>
    <s v="Trent Hypermarket Private Limited"/>
    <s v="Kb6600_single key"/>
    <s v="Mumbai"/>
    <s v="EndCustomer"/>
    <s v="Retail"/>
    <s v="Posiflex Spares"/>
    <n v="23"/>
    <n v="96"/>
    <n v="2208"/>
  </r>
  <r>
    <s v="PB20INV4505"/>
    <d v="2021-03-24T00:00:00"/>
    <n v="8400023712"/>
    <d v="2021-03-17T00:00:00"/>
    <x v="1"/>
    <s v="Mumbai"/>
    <s v="Trent Hypermarket Private Limited"/>
    <s v="Dk-2100_kb6600_key top-hor"/>
    <s v="Mumbai"/>
    <s v="EndCustomer"/>
    <s v="Retail"/>
    <s v="Posiflex Spares"/>
    <n v="6"/>
    <n v="196"/>
    <n v="1176"/>
  </r>
  <r>
    <s v="PB20INV4506"/>
    <d v="2021-03-24T00:00:00"/>
    <s v="Quote#-2021_03_58 &amp;mail"/>
    <s v="18.03.2021 &amp; 23.03.2021"/>
    <x v="1"/>
    <s v="Mumbai"/>
    <s v="Reliance Retail Limited"/>
    <s v="Front led board"/>
    <s v="Mumbai"/>
    <s v="EndCustomer"/>
    <s v="Retail"/>
    <s v="Posiflex Spares"/>
    <n v="1"/>
    <n v="750"/>
    <n v="750"/>
  </r>
  <r>
    <s v="PB20INV4507"/>
    <d v="2021-03-24T00:00:00"/>
    <s v="S&amp;P/PTI/001"/>
    <d v="2021-02-24T00:00:00"/>
    <x v="3"/>
    <s v="Bangalore"/>
    <s v="Source &amp; Process Solutions"/>
    <s v="Ssd_64gb"/>
    <s v="Bangalore"/>
    <s v="PVAR+"/>
    <s v="Wholesale"/>
    <s v="Posiflex Spares"/>
    <n v="34"/>
    <n v="0"/>
    <n v="0"/>
  </r>
  <r>
    <s v="PB20INV4507"/>
    <d v="2021-03-24T00:00:00"/>
    <s v="S&amp;P/PTI/001"/>
    <d v="2021-02-24T00:00:00"/>
    <x v="3"/>
    <s v="Bangalore"/>
    <s v="Source &amp; Process Solutions"/>
    <s v="Xt-3915ir"/>
    <s v="Bangalore"/>
    <s v="PVAR+"/>
    <s v="Wholesale"/>
    <s v="Posiflex"/>
    <n v="34"/>
    <n v="38150"/>
    <n v="1297100"/>
  </r>
  <r>
    <s v="PB20INV4508"/>
    <d v="2021-03-24T00:00:00"/>
    <s v="S&amp;P/PTI/001"/>
    <d v="2021-02-24T00:00:00"/>
    <x v="3"/>
    <s v="Bangalore"/>
    <s v="Source &amp; Process Solutions"/>
    <s v="Ssd_64gb"/>
    <s v="Bangalore"/>
    <s v="PVAR+"/>
    <s v="Wholesale"/>
    <s v="Posiflex Spares"/>
    <n v="34"/>
    <n v="0"/>
    <n v="0"/>
  </r>
  <r>
    <s v="PB20INV4508"/>
    <d v="2021-03-24T00:00:00"/>
    <s v="S&amp;P/PTI/001"/>
    <d v="2021-02-24T00:00:00"/>
    <x v="3"/>
    <s v="Bangalore"/>
    <s v="Source &amp; Process Solutions"/>
    <s v="Xt-3915ir"/>
    <s v="Bangalore"/>
    <s v="PVAR+"/>
    <s v="Wholesale"/>
    <s v="Posiflex"/>
    <n v="34"/>
    <n v="38150"/>
    <n v="1297100"/>
  </r>
  <r>
    <s v="PB20INV4509"/>
    <d v="2021-03-24T00:00:00"/>
    <s v="002466/Mar-21"/>
    <d v="2021-03-23T00:00:00"/>
    <x v="0"/>
    <s v="Gujarat"/>
    <s v="Aegis Infoware Private Limited"/>
    <s v="Freight charges"/>
    <s v="Gujarat"/>
    <s v="RBP"/>
    <s v="Wholesale"/>
    <s v="Others"/>
    <n v="1"/>
    <n v="1400"/>
    <n v="1400"/>
  </r>
  <r>
    <s v="PB20INV4509"/>
    <d v="2021-03-24T00:00:00"/>
    <s v="002466/Mar-21"/>
    <d v="2021-03-23T00:00:00"/>
    <x v="2"/>
    <s v="Gujarat"/>
    <s v="Aegis Infoware Private Limited"/>
    <s v="Cd-3200bt"/>
    <s v="Gujarat"/>
    <s v="RBP"/>
    <s v="Wholesale"/>
    <s v="Rugtek"/>
    <n v="85"/>
    <n v="4200"/>
    <n v="357000"/>
  </r>
  <r>
    <s v="PB20INV4510"/>
    <d v="2021-03-24T00:00:00"/>
    <s v="SC22032021CHN01"/>
    <d v="2021-03-22T00:00:00"/>
    <x v="0"/>
    <s v="Chennai"/>
    <s v="Supreme Computers India (P) Ltd"/>
    <s v="Freight charges"/>
    <s v="Chennai"/>
    <s v="RBP"/>
    <s v="Wholesale"/>
    <s v="Others"/>
    <n v="1"/>
    <n v="100"/>
    <n v="100"/>
  </r>
  <r>
    <s v="PB20INV4510"/>
    <d v="2021-03-24T00:00:00"/>
    <s v="SC22032021CHN01"/>
    <d v="2021-03-22T00:00:00"/>
    <x v="17"/>
    <s v="Chennai"/>
    <s v="Supreme Computers India (P) Ltd"/>
    <s v="Power adaptor_rp327"/>
    <s v="Chennai"/>
    <s v="RBP"/>
    <s v="Wholesale"/>
    <s v="Rugtek Spares"/>
    <n v="20"/>
    <n v="810"/>
    <n v="16200"/>
  </r>
  <r>
    <s v="PB20INV4510"/>
    <d v="2021-03-24T00:00:00"/>
    <s v="SC22032021CHN01"/>
    <d v="2021-03-22T00:00:00"/>
    <x v="17"/>
    <s v="Chennai"/>
    <s v="Supreme Computers India (P) Ltd"/>
    <s v="Printer head_rp80"/>
    <s v="Chennai"/>
    <s v="RBP"/>
    <s v="Wholesale"/>
    <s v="Rugtek Spares"/>
    <n v="3"/>
    <n v="1127"/>
    <n v="3381"/>
  </r>
  <r>
    <s v="PB20INV4510"/>
    <d v="2021-03-24T00:00:00"/>
    <s v="SC22032021CHN01"/>
    <d v="2021-03-22T00:00:00"/>
    <x v="17"/>
    <s v="Chennai"/>
    <s v="Supreme Computers India (P) Ltd"/>
    <s v="Powersupply_40w"/>
    <s v="Chennai"/>
    <s v="RBP"/>
    <s v="Wholesale"/>
    <s v="Posiflex Spares"/>
    <n v="2"/>
    <n v="1175"/>
    <n v="2350"/>
  </r>
  <r>
    <s v="PB20INV4511"/>
    <d v="2021-03-24T00:00:00"/>
    <s v="Mail Confirmation"/>
    <s v="22.03.2021"/>
    <x v="1"/>
    <s v="Mumbai"/>
    <s v="Spencer'S Retail Limited"/>
    <s v="Usb cable-pd320"/>
    <s v="Mumbai"/>
    <s v="EndCustomer"/>
    <s v="Retail"/>
    <s v="Posiflex Spares"/>
    <n v="1"/>
    <n v="450"/>
    <n v="450"/>
  </r>
  <r>
    <s v="PB20INV4511"/>
    <d v="2021-03-24T00:00:00"/>
    <s v="Mail Confirmation"/>
    <s v="22.03.2021"/>
    <x v="1"/>
    <s v="Mumbai"/>
    <s v="Spencer'S Retail Limited"/>
    <s v="Powersupply 60w_xp series"/>
    <s v="Mumbai"/>
    <s v="EndCustomer"/>
    <s v="Retail"/>
    <s v="Posiflex Spares"/>
    <n v="1"/>
    <n v="2250"/>
    <n v="2250"/>
  </r>
  <r>
    <s v="PB20INV4512"/>
    <d v="2021-03-24T00:00:00"/>
    <s v="Quote# 2021_03_61"/>
    <s v="18.03.2021 &amp; 23.03.2021"/>
    <x v="1"/>
    <s v="Mumbai"/>
    <s v="Reliance Retail Limited"/>
    <s v="Powersupply_60w"/>
    <s v="Mumbai"/>
    <s v="EndCustomer"/>
    <s v="Retail"/>
    <s v="Posiflex Spares"/>
    <n v="2"/>
    <n v="1210"/>
    <n v="2420"/>
  </r>
  <r>
    <s v="PB20INV4512"/>
    <d v="2021-03-24T00:00:00"/>
    <s v="Quote# 2021_03_61"/>
    <s v="18.03.2021 &amp; 23.03.2021"/>
    <x v="1"/>
    <s v="Mumbai"/>
    <s v="Reliance Retail Limited"/>
    <s v="Powersupply130w/xt-4015"/>
    <s v="Mumbai"/>
    <s v="EndCustomer"/>
    <s v="Retail"/>
    <s v="Posiflex Spares"/>
    <n v="2"/>
    <n v="3470"/>
    <n v="6940"/>
  </r>
  <r>
    <s v="PB20INV4513"/>
    <d v="2021-03-24T00:00:00"/>
    <s v="SS/2021/ March/e-po/224"/>
    <d v="2021-03-23T00:00:00"/>
    <x v="0"/>
    <s v="Chennai"/>
    <s v="Shogan Systems"/>
    <s v="Freight charges"/>
    <s v="Chennai"/>
    <s v="PVAR+"/>
    <s v="Wholesale"/>
    <s v="Others"/>
    <n v="1"/>
    <n v="302"/>
    <n v="302"/>
  </r>
  <r>
    <s v="PB20INV4513"/>
    <d v="2021-03-24T00:00:00"/>
    <s v="SS/2021/ March/e-po/224"/>
    <d v="2021-03-23T00:00:00"/>
    <x v="21"/>
    <s v="Chennai"/>
    <s v="Shogan Systems"/>
    <s v="1950gsr-2usb-i"/>
    <s v="Chennai"/>
    <s v="PVAR+"/>
    <s v="Wholesale"/>
    <s v="Honeywell"/>
    <n v="5"/>
    <n v="7800"/>
    <n v="39000"/>
  </r>
  <r>
    <s v="PB20INV4513"/>
    <d v="2021-03-24T00:00:00"/>
    <s v="SS/2021/ March/e-po/224"/>
    <d v="2021-03-23T00:00:00"/>
    <x v="21"/>
    <s v="Chennai"/>
    <s v="Shogan Systems"/>
    <s v="1472g2d-2usb-5-i"/>
    <s v="Chennai"/>
    <s v="PVAR+"/>
    <s v="Wholesale"/>
    <s v="Honeywell"/>
    <n v="7"/>
    <n v="11700"/>
    <n v="81900"/>
  </r>
  <r>
    <s v="PB20INV4514"/>
    <d v="2021-03-24T00:00:00"/>
    <s v="ITPL2021134"/>
    <d v="2021-04-23T00:00:00"/>
    <x v="0"/>
    <s v="Hyderabad"/>
    <s v="Itecsys Technologies Pvt Ltd"/>
    <s v="Cr4000_8notes"/>
    <s v="Hyderabad"/>
    <s v="RBP"/>
    <s v="Wholesale"/>
    <s v="Posiflex"/>
    <n v="1"/>
    <n v="0"/>
    <n v="0"/>
  </r>
  <r>
    <s v="PB20INV4514"/>
    <d v="2021-03-24T00:00:00"/>
    <s v="ITPL2021134"/>
    <d v="2021-04-23T00:00:00"/>
    <x v="0"/>
    <s v="Hyderabad"/>
    <s v="Itecsys Technologies Pvt Ltd"/>
    <s v="Intel celeron processor"/>
    <s v="Hyderabad"/>
    <s v="RBP"/>
    <s v="Wholesale"/>
    <s v="Posiflex Spares"/>
    <n v="1"/>
    <n v="0"/>
    <n v="0"/>
  </r>
  <r>
    <s v="PB20INV4514"/>
    <d v="2021-03-24T00:00:00"/>
    <s v="ITPL2021134"/>
    <d v="2021-04-23T00:00:00"/>
    <x v="0"/>
    <s v="Hyderabad"/>
    <s v="Itecsys Technologies Pvt Ltd"/>
    <s v="Pp8800u-b"/>
    <s v="Hyderabad"/>
    <s v="RBP"/>
    <s v="Wholesale"/>
    <s v="Posiflex"/>
    <n v="1"/>
    <n v="0"/>
    <n v="0"/>
  </r>
  <r>
    <s v="PB20INV4514"/>
    <d v="2021-03-24T00:00:00"/>
    <s v="ITPL2021134"/>
    <d v="2021-04-23T00:00:00"/>
    <x v="0"/>
    <s v="Hyderabad"/>
    <s v="Itecsys Technologies Pvt Ltd"/>
    <s v="Ssd_128gb"/>
    <s v="Hyderabad"/>
    <s v="RBP"/>
    <s v="Wholesale"/>
    <s v="Posiflex Spares"/>
    <n v="1"/>
    <n v="0"/>
    <n v="0"/>
  </r>
  <r>
    <s v="PB20INV4514"/>
    <d v="2021-03-24T00:00:00"/>
    <s v="ITPL2021134"/>
    <d v="2021-04-23T00:00:00"/>
    <x v="0"/>
    <s v="Hyderabad"/>
    <s v="Itecsys Technologies Pvt Ltd"/>
    <s v="Zeb-vs16hd led"/>
    <s v="Hyderabad"/>
    <s v="RBP"/>
    <s v="Wholesale"/>
    <s v="Posiflex"/>
    <n v="1"/>
    <n v="0"/>
    <n v="0"/>
  </r>
  <r>
    <s v="PB20INV4514"/>
    <d v="2021-03-24T00:00:00"/>
    <s v="ITPL2021134"/>
    <d v="2021-04-23T00:00:00"/>
    <x v="0"/>
    <s v="Hyderabad"/>
    <s v="Itecsys Technologies Pvt Ltd"/>
    <s v="Freight charges"/>
    <s v="Hyderabad"/>
    <s v="RBP"/>
    <s v="Wholesale"/>
    <s v="Others"/>
    <n v="1"/>
    <n v="133"/>
    <n v="133"/>
  </r>
  <r>
    <s v="PB20INV4514"/>
    <d v="2021-03-24T00:00:00"/>
    <s v="ITPL2021134"/>
    <d v="2021-04-23T00:00:00"/>
    <x v="0"/>
    <s v="Hyderabad"/>
    <s v="Itecsys Technologies Pvt Ltd"/>
    <s v="Win 10 iot (el)"/>
    <s v="Hyderabad"/>
    <s v="RBP"/>
    <s v="Wholesale"/>
    <s v="Posiflex"/>
    <n v="1"/>
    <n v="3500"/>
    <n v="3500"/>
  </r>
  <r>
    <s v="PB20INV4514"/>
    <d v="2021-03-24T00:00:00"/>
    <s v="ITPL2021134"/>
    <d v="2021-04-23T00:00:00"/>
    <x v="0"/>
    <s v="Hyderabad"/>
    <s v="Itecsys Technologies Pvt Ltd"/>
    <s v="Warranty_charges"/>
    <s v="Hyderabad"/>
    <s v="RBP"/>
    <s v="Wholesale"/>
    <s v="Others"/>
    <n v="1"/>
    <n v="5000"/>
    <n v="5000"/>
  </r>
  <r>
    <s v="PB20INV4514"/>
    <d v="2021-03-24T00:00:00"/>
    <s v="ITPL2021134"/>
    <d v="2021-04-23T00:00:00"/>
    <x v="0"/>
    <s v="Hyderabad"/>
    <s v="Itecsys Technologies Pvt Ltd"/>
    <s v="Tx-5600"/>
    <s v="Hyderabad"/>
    <s v="RBP"/>
    <s v="Wholesale"/>
    <s v="Posiflex"/>
    <n v="1"/>
    <n v="44700"/>
    <n v="44700"/>
  </r>
  <r>
    <s v="PB20INV4515"/>
    <d v="2021-03-24T00:00:00"/>
    <s v="HTCPL/325/2020-21"/>
    <d v="2021-03-24T00:00:00"/>
    <x v="0"/>
    <s v="Bangalore"/>
    <s v="Hollasons Trading Company Private Limited"/>
    <s v="Win 10 iot (el)"/>
    <s v="Bangalore"/>
    <s v="RBP"/>
    <s v="Wholesale"/>
    <s v="Posiflex"/>
    <n v="2"/>
    <n v="3500"/>
    <n v="7000"/>
  </r>
  <r>
    <s v="PB20INV4516"/>
    <d v="2021-03-24T00:00:00"/>
    <s v="SS 171"/>
    <s v="01.01.2021"/>
    <x v="0"/>
    <s v="Delhi"/>
    <s v="Smart Solutions"/>
    <s v="Freight charges"/>
    <s v="Delhi"/>
    <s v="RBP"/>
    <s v="Wholesale"/>
    <s v="Others"/>
    <n v="1"/>
    <n v="340"/>
    <n v="340"/>
  </r>
  <r>
    <s v="PB20INV4516"/>
    <d v="2021-03-24T00:00:00"/>
    <s v="SS 171"/>
    <s v="01.01.2021"/>
    <x v="0"/>
    <s v="Delhi"/>
    <s v="Smart Solutions"/>
    <s v="Cr4000_8notes"/>
    <s v="Delhi"/>
    <s v="RBP"/>
    <s v="Wholesale"/>
    <s v="Posiflex"/>
    <n v="15"/>
    <n v="4540"/>
    <n v="68100"/>
  </r>
  <r>
    <s v="PB20INV4517"/>
    <d v="2021-03-24T00:00:00"/>
    <s v="MHMU2021PO00097"/>
    <d v="2021-02-10T00:00:00"/>
    <x v="0"/>
    <s v="Mumbai"/>
    <s v="Aashitech"/>
    <s v="Ddr3_ram_sodimm"/>
    <s v="Mumbai"/>
    <s v="RBP"/>
    <s v="Wholesale"/>
    <s v="Posiflex Spares"/>
    <n v="13"/>
    <n v="0"/>
    <n v="0"/>
  </r>
  <r>
    <s v="PB20INV4517"/>
    <d v="2021-03-24T00:00:00"/>
    <s v="MHMU2021PO00097"/>
    <d v="2021-02-10T00:00:00"/>
    <x v="0"/>
    <s v="Mumbai"/>
    <s v="Aashitech"/>
    <s v="Ssd_128gb"/>
    <s v="Mumbai"/>
    <s v="RBP"/>
    <s v="Wholesale"/>
    <s v="Posiflex Spares"/>
    <n v="13"/>
    <n v="0"/>
    <n v="0"/>
  </r>
  <r>
    <s v="PB20INV4517"/>
    <d v="2021-03-24T00:00:00"/>
    <s v="MHMU2021PO00097"/>
    <d v="2021-02-10T00:00:00"/>
    <x v="0"/>
    <s v="Mumbai"/>
    <s v="Aashitech"/>
    <s v="Wifi module kit_xt series"/>
    <s v="Mumbai"/>
    <s v="RBP"/>
    <s v="Wholesale"/>
    <s v="Posiflex Spares"/>
    <n v="13"/>
    <n v="1500"/>
    <n v="19500"/>
  </r>
  <r>
    <s v="PB20INV4517"/>
    <d v="2021-03-24T00:00:00"/>
    <s v="MHMU2021PO00097"/>
    <d v="2021-02-10T00:00:00"/>
    <x v="0"/>
    <s v="Mumbai"/>
    <s v="Aashitech"/>
    <s v="Freight charges"/>
    <s v="Mumbai"/>
    <s v="RBP"/>
    <s v="Wholesale"/>
    <s v="Others"/>
    <n v="1"/>
    <n v="2400"/>
    <n v="2400"/>
  </r>
  <r>
    <s v="PB20INV4517"/>
    <d v="2021-03-24T00:00:00"/>
    <s v="MHMU2021PO00097"/>
    <d v="2021-02-10T00:00:00"/>
    <x v="0"/>
    <s v="Mumbai"/>
    <s v="Aashitech"/>
    <s v="Win 10 iot (el)"/>
    <s v="Mumbai"/>
    <s v="RBP"/>
    <s v="Wholesale"/>
    <s v="Posiflex"/>
    <n v="13"/>
    <n v="3500"/>
    <n v="45500"/>
  </r>
  <r>
    <s v="PB20INV4517"/>
    <d v="2021-03-24T00:00:00"/>
    <s v="MHMU2021PO00097"/>
    <d v="2021-02-10T00:00:00"/>
    <x v="0"/>
    <s v="Mumbai"/>
    <s v="Aashitech"/>
    <s v="Hs-2414w-3a"/>
    <s v="Mumbai"/>
    <s v="RBP"/>
    <s v="Wholesale"/>
    <s v="Posiflex"/>
    <n v="13"/>
    <n v="43000"/>
    <n v="559000"/>
  </r>
  <r>
    <s v="PB20INV4518"/>
    <d v="2021-03-25T00:00:00"/>
    <s v="PO/2021/108"/>
    <d v="2021-01-21T00:00:00"/>
    <x v="17"/>
    <s v="Chennai"/>
    <s v="Puma Sports India Private Limited"/>
    <s v="Service charges"/>
    <s v="Chennai"/>
    <s v="EndCustomer"/>
    <s v="Retail"/>
    <s v="Others"/>
    <n v="2"/>
    <n v="2500"/>
    <n v="5000"/>
  </r>
  <r>
    <s v="PB20INV4518"/>
    <d v="2021-03-25T00:00:00"/>
    <s v="PO/2021/108"/>
    <d v="2021-01-21T00:00:00"/>
    <x v="17"/>
    <s v="Chennai"/>
    <s v="Puma Sports India Private Limited"/>
    <s v="710-129s-001"/>
    <s v="Chennai"/>
    <s v="EndCustomer"/>
    <s v="Retail"/>
    <s v="Intermec"/>
    <n v="2"/>
    <n v="35750"/>
    <n v="71500"/>
  </r>
  <r>
    <s v="PB20INV4519"/>
    <d v="2021-03-25T00:00:00"/>
    <s v="SS 270"/>
    <s v="23.03.2021"/>
    <x v="0"/>
    <s v="Delhi"/>
    <s v="Smart Solutions"/>
    <s v="Freight charges"/>
    <s v="Delhi"/>
    <s v="RBP"/>
    <s v="Wholesale"/>
    <s v="Others"/>
    <n v="1"/>
    <n v="1464"/>
    <n v="1464"/>
  </r>
  <r>
    <s v="PB20INV4519"/>
    <d v="2021-03-25T00:00:00"/>
    <s v="SS 270"/>
    <s v="23.03.2021"/>
    <x v="0"/>
    <s v="Delhi"/>
    <s v="Smart Solutions"/>
    <s v="Ps-3316+"/>
    <s v="Delhi"/>
    <s v="RBP"/>
    <s v="Wholesale"/>
    <s v="Posiflex"/>
    <n v="8"/>
    <n v="36600"/>
    <n v="292800"/>
  </r>
  <r>
    <s v="PB20INV4520"/>
    <d v="2021-03-25T00:00:00"/>
    <s v="QSPL/PO/2021/0660-1"/>
    <d v="2021-03-24T00:00:00"/>
    <x v="4"/>
    <s v="Bangalore"/>
    <s v="Quinta Systems Pvt. Ltd"/>
    <s v="Eda51-sh-r"/>
    <s v="Bangalore"/>
    <s v="Vendor"/>
    <s v="Wholesale"/>
    <s v="Metrologic"/>
    <n v="1"/>
    <n v="1732.5"/>
    <n v="1732.5"/>
  </r>
  <r>
    <s v="PB20INV4521"/>
    <d v="2021-03-25T00:00:00"/>
    <s v="RDP/HYD/HO-PUR/20210227/04550"/>
    <d v="2021-02-27T00:00:00"/>
    <x v="19"/>
    <s v="Mumbai"/>
    <s v="Ratnadeep Super  Market(P) Ltd.,"/>
    <s v="Powersupply130w/xt-4015"/>
    <s v="Mumbai"/>
    <s v="EndCustomer"/>
    <s v="Retail"/>
    <s v="Posiflex Spares"/>
    <n v="80"/>
    <n v="0"/>
    <n v="0"/>
  </r>
  <r>
    <s v="PB20INV4521"/>
    <d v="2021-03-25T00:00:00"/>
    <s v="RDP/HYD/HO-PUR/20210227/04550"/>
    <d v="2021-02-27T00:00:00"/>
    <x v="19"/>
    <s v="Mumbai"/>
    <s v="Ratnadeep Super  Market(P) Ltd.,"/>
    <s v="Ssd_128gb"/>
    <s v="Mumbai"/>
    <s v="EndCustomer"/>
    <s v="Retail"/>
    <s v="Posiflex Spares"/>
    <n v="80"/>
    <n v="0"/>
    <n v="0"/>
  </r>
  <r>
    <s v="PB20INV4521"/>
    <d v="2021-03-25T00:00:00"/>
    <s v="RDP/HYD/HO-PUR/20210227/04550"/>
    <d v="2021-02-27T00:00:00"/>
    <x v="19"/>
    <s v="Mumbai"/>
    <s v="Ratnadeep Super  Market(P) Ltd.,"/>
    <s v="Tx-5600"/>
    <s v="Mumbai"/>
    <s v="EndCustomer"/>
    <s v="Retail"/>
    <s v="Posiflex"/>
    <n v="80"/>
    <n v="42188"/>
    <n v="3375040"/>
  </r>
  <r>
    <s v="PB20INV4522"/>
    <d v="2021-03-25T00:00:00"/>
    <s v="RDP/HYD/HO-PUR/202103204/04665"/>
    <d v="2021-03-04T00:00:00"/>
    <x v="9"/>
    <s v="Mumbai"/>
    <s v="Ratnadeep Super  Market(P) Ltd.,"/>
    <s v="7190g-2usbx-0"/>
    <s v="Mumbai"/>
    <s v="EndCustomer"/>
    <s v="Retail"/>
    <s v="Metrologic"/>
    <n v="6"/>
    <n v="0"/>
    <n v="0"/>
  </r>
  <r>
    <s v="PB20INV4522"/>
    <d v="2021-03-25T00:00:00"/>
    <s v="RDP/HYD/HO-PUR/202103204/04665"/>
    <d v="2021-03-04T00:00:00"/>
    <x v="19"/>
    <s v="Mumbai"/>
    <s v="Ratnadeep Super  Market(P) Ltd.,"/>
    <s v="Cr4000_8notes"/>
    <s v="Mumbai"/>
    <s v="EndCustomer"/>
    <s v="Retail"/>
    <s v="Posiflex"/>
    <n v="6"/>
    <n v="0"/>
    <n v="0"/>
  </r>
  <r>
    <s v="PB20INV4522"/>
    <d v="2021-03-25T00:00:00"/>
    <s v="RDP/HYD/HO-PUR/202103204/04665"/>
    <d v="2021-03-04T00:00:00"/>
    <x v="19"/>
    <s v="Mumbai"/>
    <s v="Ratnadeep Super  Market(P) Ltd.,"/>
    <s v="Kb6600_usb"/>
    <s v="Mumbai"/>
    <s v="EndCustomer"/>
    <s v="Retail"/>
    <s v="Posiflex"/>
    <n v="6"/>
    <n v="0"/>
    <n v="0"/>
  </r>
  <r>
    <s v="PB20INV4522"/>
    <d v="2021-03-25T00:00:00"/>
    <s v="RDP/HYD/HO-PUR/202103204/04665"/>
    <d v="2021-03-04T00:00:00"/>
    <x v="19"/>
    <s v="Mumbai"/>
    <s v="Ratnadeep Super  Market(P) Ltd.,"/>
    <s v="Mouse_logitech"/>
    <s v="Mumbai"/>
    <s v="EndCustomer"/>
    <s v="Retail"/>
    <s v="Posiflex"/>
    <n v="6"/>
    <n v="0"/>
    <n v="0"/>
  </r>
  <r>
    <s v="PB20INV4522"/>
    <d v="2021-03-25T00:00:00"/>
    <s v="RDP/HYD/HO-PUR/202103204/04665"/>
    <d v="2021-03-04T00:00:00"/>
    <x v="19"/>
    <s v="Mumbai"/>
    <s v="Ratnadeep Super  Market(P) Ltd.,"/>
    <s v="Powersupply130w/xt-4015"/>
    <s v="Mumbai"/>
    <s v="EndCustomer"/>
    <s v="Retail"/>
    <s v="Posiflex Spares"/>
    <n v="6"/>
    <n v="0"/>
    <n v="0"/>
  </r>
  <r>
    <s v="PB20INV4522"/>
    <d v="2021-03-25T00:00:00"/>
    <s v="RDP/HYD/HO-PUR/202103204/04665"/>
    <d v="2021-03-04T00:00:00"/>
    <x v="19"/>
    <s v="Mumbai"/>
    <s v="Ratnadeep Super  Market(P) Ltd.,"/>
    <s v="Pp8800u-b"/>
    <s v="Mumbai"/>
    <s v="EndCustomer"/>
    <s v="Retail"/>
    <s v="Posiflex"/>
    <n v="6"/>
    <n v="0"/>
    <n v="0"/>
  </r>
  <r>
    <s v="PB20INV4522"/>
    <d v="2021-03-25T00:00:00"/>
    <s v="RDP/HYD/HO-PUR/202103204/04665"/>
    <d v="2021-03-04T00:00:00"/>
    <x v="19"/>
    <s v="Mumbai"/>
    <s v="Ratnadeep Super  Market(P) Ltd.,"/>
    <s v="Ssd_128gb"/>
    <s v="Mumbai"/>
    <s v="EndCustomer"/>
    <s v="Retail"/>
    <s v="Posiflex Spares"/>
    <n v="6"/>
    <n v="0"/>
    <n v="0"/>
  </r>
  <r>
    <s v="PB20INV4522"/>
    <d v="2021-03-25T00:00:00"/>
    <s v="RDP/HYD/HO-PUR/202103204/04665"/>
    <d v="2021-03-04T00:00:00"/>
    <x v="19"/>
    <s v="Mumbai"/>
    <s v="Ratnadeep Super  Market(P) Ltd.,"/>
    <s v="Win 10 iot (vl)"/>
    <s v="Mumbai"/>
    <s v="EndCustomer"/>
    <s v="Retail"/>
    <s v="Posiflex"/>
    <n v="6"/>
    <n v="0"/>
    <n v="0"/>
  </r>
  <r>
    <s v="PB20INV4522"/>
    <d v="2021-03-25T00:00:00"/>
    <s v="RDP/HYD/HO-PUR/202103204/04665"/>
    <d v="2021-03-04T00:00:00"/>
    <x v="19"/>
    <s v="Mumbai"/>
    <s v="Ratnadeep Super  Market(P) Ltd.,"/>
    <s v="Zeb-vs16hd led"/>
    <s v="Mumbai"/>
    <s v="EndCustomer"/>
    <s v="Retail"/>
    <s v="Posiflex"/>
    <n v="6"/>
    <n v="0"/>
    <n v="0"/>
  </r>
  <r>
    <s v="PB20INV4522"/>
    <d v="2021-03-25T00:00:00"/>
    <s v="RDP/HYD/HO-PUR/202103204/04665"/>
    <d v="2021-03-04T00:00:00"/>
    <x v="19"/>
    <s v="Mumbai"/>
    <s v="Ratnadeep Super  Market(P) Ltd.,"/>
    <s v="Tx-5600"/>
    <s v="Mumbai"/>
    <s v="EndCustomer"/>
    <s v="Retail"/>
    <s v="Posiflex"/>
    <n v="6"/>
    <n v="81404"/>
    <n v="488424"/>
  </r>
  <r>
    <s v="PB20INV4523"/>
    <d v="2021-03-25T00:00:00"/>
    <s v="RDP/HYD/HO-PUR/202103204/04664"/>
    <d v="2021-03-04T00:00:00"/>
    <x v="9"/>
    <s v="Mumbai"/>
    <s v="Ratnadeep Super  Market(P) Ltd.,"/>
    <s v="7190g-2usbx-0"/>
    <s v="Mumbai"/>
    <s v="EndCustomer"/>
    <s v="Retail"/>
    <s v="Metrologic"/>
    <n v="3"/>
    <n v="0"/>
    <n v="0"/>
  </r>
  <r>
    <s v="PB20INV4523"/>
    <d v="2021-03-25T00:00:00"/>
    <s v="RDP/HYD/HO-PUR/202103204/04664"/>
    <d v="2021-03-04T00:00:00"/>
    <x v="19"/>
    <s v="Mumbai"/>
    <s v="Ratnadeep Super  Market(P) Ltd.,"/>
    <s v="Cr4000_8notes"/>
    <s v="Mumbai"/>
    <s v="EndCustomer"/>
    <s v="Retail"/>
    <s v="Posiflex"/>
    <n v="3"/>
    <n v="0"/>
    <n v="0"/>
  </r>
  <r>
    <s v="PB20INV4523"/>
    <d v="2021-03-25T00:00:00"/>
    <s v="RDP/HYD/HO-PUR/202103204/04664"/>
    <d v="2021-03-04T00:00:00"/>
    <x v="19"/>
    <s v="Mumbai"/>
    <s v="Ratnadeep Super  Market(P) Ltd.,"/>
    <s v="I3 skylake processor"/>
    <s v="Mumbai"/>
    <s v="EndCustomer"/>
    <s v="Retail"/>
    <s v="Posiflex Spares"/>
    <n v="3"/>
    <n v="0"/>
    <n v="0"/>
  </r>
  <r>
    <s v="PB20INV4523"/>
    <d v="2021-03-25T00:00:00"/>
    <s v="RDP/HYD/HO-PUR/202103204/04664"/>
    <d v="2021-03-04T00:00:00"/>
    <x v="19"/>
    <s v="Mumbai"/>
    <s v="Ratnadeep Super  Market(P) Ltd.,"/>
    <s v="Kb6600_usb"/>
    <s v="Mumbai"/>
    <s v="EndCustomer"/>
    <s v="Retail"/>
    <s v="Posiflex"/>
    <n v="3"/>
    <n v="0"/>
    <n v="0"/>
  </r>
  <r>
    <s v="PB20INV4523"/>
    <d v="2021-03-25T00:00:00"/>
    <s v="RDP/HYD/HO-PUR/202103204/04664"/>
    <d v="2021-03-04T00:00:00"/>
    <x v="19"/>
    <s v="Mumbai"/>
    <s v="Ratnadeep Super  Market(P) Ltd.,"/>
    <s v="Mouse_logitech"/>
    <s v="Mumbai"/>
    <s v="EndCustomer"/>
    <s v="Retail"/>
    <s v="Posiflex"/>
    <n v="3"/>
    <n v="0"/>
    <n v="0"/>
  </r>
  <r>
    <s v="PB20INV4523"/>
    <d v="2021-03-25T00:00:00"/>
    <s v="RDP/HYD/HO-PUR/202103204/04664"/>
    <d v="2021-03-04T00:00:00"/>
    <x v="19"/>
    <s v="Mumbai"/>
    <s v="Ratnadeep Super  Market(P) Ltd.,"/>
    <s v="Powersupply130w/xt-4015"/>
    <s v="Mumbai"/>
    <s v="EndCustomer"/>
    <s v="Retail"/>
    <s v="Posiflex Spares"/>
    <n v="3"/>
    <n v="0"/>
    <n v="0"/>
  </r>
  <r>
    <s v="PB20INV4523"/>
    <d v="2021-03-25T00:00:00"/>
    <s v="RDP/HYD/HO-PUR/202103204/04664"/>
    <d v="2021-03-04T00:00:00"/>
    <x v="19"/>
    <s v="Mumbai"/>
    <s v="Ratnadeep Super  Market(P) Ltd.,"/>
    <s v="Pp8800u-b"/>
    <s v="Mumbai"/>
    <s v="EndCustomer"/>
    <s v="Retail"/>
    <s v="Posiflex"/>
    <n v="3"/>
    <n v="0"/>
    <n v="0"/>
  </r>
  <r>
    <s v="PB20INV4523"/>
    <d v="2021-03-25T00:00:00"/>
    <s v="RDP/HYD/HO-PUR/202103204/04664"/>
    <d v="2021-03-04T00:00:00"/>
    <x v="19"/>
    <s v="Mumbai"/>
    <s v="Ratnadeep Super  Market(P) Ltd.,"/>
    <s v="Ssd_128gb"/>
    <s v="Mumbai"/>
    <s v="EndCustomer"/>
    <s v="Retail"/>
    <s v="Posiflex Spares"/>
    <n v="3"/>
    <n v="0"/>
    <n v="0"/>
  </r>
  <r>
    <s v="PB20INV4523"/>
    <d v="2021-03-25T00:00:00"/>
    <s v="RDP/HYD/HO-PUR/202103204/04664"/>
    <d v="2021-03-04T00:00:00"/>
    <x v="19"/>
    <s v="Mumbai"/>
    <s v="Ratnadeep Super  Market(P) Ltd.,"/>
    <s v="Win 10 iot (vl)"/>
    <s v="Mumbai"/>
    <s v="EndCustomer"/>
    <s v="Retail"/>
    <s v="Posiflex"/>
    <n v="3"/>
    <n v="0"/>
    <n v="0"/>
  </r>
  <r>
    <s v="PB20INV4523"/>
    <d v="2021-03-25T00:00:00"/>
    <s v="RDP/HYD/HO-PUR/202103204/04664"/>
    <d v="2021-03-04T00:00:00"/>
    <x v="19"/>
    <s v="Mumbai"/>
    <s v="Ratnadeep Super  Market(P) Ltd.,"/>
    <s v="Zeb-vs16hd led"/>
    <s v="Mumbai"/>
    <s v="EndCustomer"/>
    <s v="Retail"/>
    <s v="Posiflex"/>
    <n v="3"/>
    <n v="0"/>
    <n v="0"/>
  </r>
  <r>
    <s v="PB20INV4523"/>
    <d v="2021-03-25T00:00:00"/>
    <s v="RDP/HYD/HO-PUR/202103204/04664"/>
    <d v="2021-03-04T00:00:00"/>
    <x v="19"/>
    <s v="Mumbai"/>
    <s v="Ratnadeep Super  Market(P) Ltd.,"/>
    <s v="Tx-5600"/>
    <s v="Mumbai"/>
    <s v="EndCustomer"/>
    <s v="Retail"/>
    <s v="Posiflex"/>
    <n v="3"/>
    <n v="81404"/>
    <n v="244212"/>
  </r>
  <r>
    <s v="PB20INV4524"/>
    <d v="2021-03-25T00:00:00"/>
    <s v="SS 253"/>
    <s v="19.03.2021"/>
    <x v="6"/>
    <s v="Delhi"/>
    <s v="Smart Solutions"/>
    <s v="Warranty_charges"/>
    <s v="Delhi"/>
    <s v="RBP"/>
    <s v="Wholesale"/>
    <s v="Others"/>
    <n v="6"/>
    <n v="750"/>
    <n v="4500"/>
  </r>
  <r>
    <s v="PB20INV4525"/>
    <d v="2021-03-25T00:00:00"/>
    <n v="210304"/>
    <d v="2021-03-15T00:00:00"/>
    <x v="0"/>
    <s v="Chandigarh"/>
    <s v="Infoaccords Technologies"/>
    <s v="Ddr3_ram_sodimm"/>
    <s v="Chandigarh"/>
    <s v="RBP"/>
    <s v="Wholesale"/>
    <s v="Posiflex Spares"/>
    <n v="4"/>
    <n v="0"/>
    <n v="0"/>
  </r>
  <r>
    <s v="PB20INV4525"/>
    <d v="2021-03-25T00:00:00"/>
    <n v="210304"/>
    <d v="2021-03-15T00:00:00"/>
    <x v="0"/>
    <s v="Chandigarh"/>
    <s v="Infoaccords Technologies"/>
    <s v="Ssd_128gb"/>
    <s v="Chandigarh"/>
    <s v="RBP"/>
    <s v="Wholesale"/>
    <s v="Posiflex Spares"/>
    <n v="4"/>
    <n v="0"/>
    <n v="0"/>
  </r>
  <r>
    <s v="PB20INV4525"/>
    <d v="2021-03-25T00:00:00"/>
    <n v="210304"/>
    <d v="2021-03-15T00:00:00"/>
    <x v="0"/>
    <s v="Chandigarh"/>
    <s v="Infoaccords Technologies"/>
    <s v="Freight charges"/>
    <s v="Chandigarh"/>
    <s v="RBP"/>
    <s v="Wholesale"/>
    <s v="Others"/>
    <n v="1"/>
    <n v="1191"/>
    <n v="1191"/>
  </r>
  <r>
    <s v="PB20INV4525"/>
    <d v="2021-03-25T00:00:00"/>
    <n v="210304"/>
    <d v="2021-03-15T00:00:00"/>
    <x v="0"/>
    <s v="Chandigarh"/>
    <s v="Infoaccords Technologies"/>
    <s v="Lm-3210-b"/>
    <s v="Chandigarh"/>
    <s v="RBP"/>
    <s v="Wholesale"/>
    <s v="Posiflex"/>
    <n v="5"/>
    <n v="9350"/>
    <n v="46750"/>
  </r>
  <r>
    <s v="PB20INV4525"/>
    <d v="2021-03-25T00:00:00"/>
    <n v="210304"/>
    <d v="2021-03-15T00:00:00"/>
    <x v="0"/>
    <s v="Chandigarh"/>
    <s v="Infoaccords Technologies"/>
    <s v="Xt-4015"/>
    <s v="Chandigarh"/>
    <s v="RBP"/>
    <s v="Wholesale"/>
    <s v="Posiflex"/>
    <n v="2"/>
    <n v="54700"/>
    <n v="109400"/>
  </r>
  <r>
    <s v="PB20INV4525"/>
    <d v="2021-03-25T00:00:00"/>
    <n v="210304"/>
    <d v="2021-03-15T00:00:00"/>
    <x v="0"/>
    <s v="Chandigarh"/>
    <s v="Infoaccords Technologies"/>
    <s v="Xt-4015"/>
    <s v="Chandigarh"/>
    <s v="RBP"/>
    <s v="Wholesale"/>
    <s v="Posiflex"/>
    <n v="2"/>
    <n v="55400"/>
    <n v="110800"/>
  </r>
  <r>
    <s v="PB20INV4525"/>
    <d v="2021-03-25T00:00:00"/>
    <n v="210304"/>
    <d v="2021-03-15T00:00:00"/>
    <x v="0"/>
    <s v="Chandigarh"/>
    <s v="Infoaccords Technologies"/>
    <s v="Xt-4015"/>
    <s v="Chandigarh"/>
    <s v="RBP"/>
    <s v="Wholesale"/>
    <s v="Posiflex"/>
    <n v="2"/>
    <n v="57700"/>
    <n v="115400"/>
  </r>
  <r>
    <s v="PB20INV4526"/>
    <d v="2021-03-25T00:00:00"/>
    <s v="mail confirmation"/>
    <d v="2021-03-25T00:00:00"/>
    <x v="1"/>
    <s v="Mumbai"/>
    <s v="Binod Kumar Agarwal"/>
    <s v="Service charges"/>
    <s v="Mumbai"/>
    <s v="EndCustomer"/>
    <s v="Retail"/>
    <s v="Others"/>
    <n v="1"/>
    <n v="1000"/>
    <n v="1000"/>
  </r>
  <r>
    <s v="PB20INV4527"/>
    <d v="2021-03-25T00:00:00"/>
    <n v="22"/>
    <d v="2021-01-01T00:00:00"/>
    <x v="5"/>
    <s v="Bangalore"/>
    <s v="Skanda Technologies"/>
    <s v="318-034-034"/>
    <s v="Bangalore"/>
    <s v="AVAR"/>
    <s v="Wholesale"/>
    <s v="Honeywell"/>
    <n v="1"/>
    <n v="4025"/>
    <n v="4025"/>
  </r>
  <r>
    <s v="PB20INV4528"/>
    <d v="2021-03-25T00:00:00"/>
    <s v="RDP/BLR/HO-PUR/20210305/04696"/>
    <d v="2021-03-05T00:00:00"/>
    <x v="9"/>
    <s v="Mumbai"/>
    <s v="Ratnadeep Super  Market(P) Ltd.,"/>
    <s v="7190g-2usbx-0"/>
    <s v="Mumbai"/>
    <s v="EndCustomer"/>
    <s v="Retail"/>
    <s v="Metrologic"/>
    <n v="2"/>
    <n v="0"/>
    <n v="0"/>
  </r>
  <r>
    <s v="PB20INV4528"/>
    <d v="2021-03-25T00:00:00"/>
    <s v="RDP/BLR/HO-PUR/20210305/04696"/>
    <d v="2021-03-05T00:00:00"/>
    <x v="19"/>
    <s v="Mumbai"/>
    <s v="Ratnadeep Super  Market(P) Ltd.,"/>
    <s v="Cr4000_8notes"/>
    <s v="Mumbai"/>
    <s v="EndCustomer"/>
    <s v="Retail"/>
    <s v="Posiflex"/>
    <n v="2"/>
    <n v="0"/>
    <n v="0"/>
  </r>
  <r>
    <s v="PB20INV4528"/>
    <d v="2021-03-25T00:00:00"/>
    <s v="RDP/BLR/HO-PUR/20210305/04696"/>
    <d v="2021-03-05T00:00:00"/>
    <x v="19"/>
    <s v="Mumbai"/>
    <s v="Ratnadeep Super  Market(P) Ltd.,"/>
    <s v="I3 skylake processor"/>
    <s v="Mumbai"/>
    <s v="EndCustomer"/>
    <s v="Retail"/>
    <s v="Posiflex Spares"/>
    <n v="2"/>
    <n v="0"/>
    <n v="0"/>
  </r>
  <r>
    <s v="PB20INV4528"/>
    <d v="2021-03-25T00:00:00"/>
    <s v="RDP/BLR/HO-PUR/20210305/04696"/>
    <d v="2021-03-05T00:00:00"/>
    <x v="19"/>
    <s v="Mumbai"/>
    <s v="Ratnadeep Super  Market(P) Ltd.,"/>
    <s v="Kb6600_usb"/>
    <s v="Mumbai"/>
    <s v="EndCustomer"/>
    <s v="Retail"/>
    <s v="Posiflex"/>
    <n v="2"/>
    <n v="0"/>
    <n v="0"/>
  </r>
  <r>
    <s v="PB20INV4528"/>
    <d v="2021-03-25T00:00:00"/>
    <s v="RDP/BLR/HO-PUR/20210305/04696"/>
    <d v="2021-03-05T00:00:00"/>
    <x v="19"/>
    <s v="Mumbai"/>
    <s v="Ratnadeep Super  Market(P) Ltd.,"/>
    <s v="Mouse_logitech"/>
    <s v="Mumbai"/>
    <s v="EndCustomer"/>
    <s v="Retail"/>
    <s v="Posiflex"/>
    <n v="2"/>
    <n v="0"/>
    <n v="0"/>
  </r>
  <r>
    <s v="PB20INV4528"/>
    <d v="2021-03-25T00:00:00"/>
    <s v="RDP/BLR/HO-PUR/20210305/04696"/>
    <d v="2021-03-05T00:00:00"/>
    <x v="19"/>
    <s v="Mumbai"/>
    <s v="Ratnadeep Super  Market(P) Ltd.,"/>
    <s v="Powersupply130w/xt-4015"/>
    <s v="Mumbai"/>
    <s v="EndCustomer"/>
    <s v="Retail"/>
    <s v="Posiflex Spares"/>
    <n v="2"/>
    <n v="0"/>
    <n v="0"/>
  </r>
  <r>
    <s v="PB20INV4528"/>
    <d v="2021-03-25T00:00:00"/>
    <s v="RDP/BLR/HO-PUR/20210305/04696"/>
    <d v="2021-03-05T00:00:00"/>
    <x v="19"/>
    <s v="Mumbai"/>
    <s v="Ratnadeep Super  Market(P) Ltd.,"/>
    <s v="Pp8800u-b"/>
    <s v="Mumbai"/>
    <s v="EndCustomer"/>
    <s v="Retail"/>
    <s v="Posiflex"/>
    <n v="2"/>
    <n v="0"/>
    <n v="0"/>
  </r>
  <r>
    <s v="PB20INV4528"/>
    <d v="2021-03-25T00:00:00"/>
    <s v="RDP/BLR/HO-PUR/20210305/04696"/>
    <d v="2021-03-05T00:00:00"/>
    <x v="19"/>
    <s v="Mumbai"/>
    <s v="Ratnadeep Super  Market(P) Ltd.,"/>
    <s v="Ssd_128gb"/>
    <s v="Mumbai"/>
    <s v="EndCustomer"/>
    <s v="Retail"/>
    <s v="Posiflex Spares"/>
    <n v="2"/>
    <n v="0"/>
    <n v="0"/>
  </r>
  <r>
    <s v="PB20INV4528"/>
    <d v="2021-03-25T00:00:00"/>
    <s v="RDP/BLR/HO-PUR/20210305/04696"/>
    <d v="2021-03-05T00:00:00"/>
    <x v="19"/>
    <s v="Mumbai"/>
    <s v="Ratnadeep Super  Market(P) Ltd.,"/>
    <s v="Win 10 iot (vl)"/>
    <s v="Mumbai"/>
    <s v="EndCustomer"/>
    <s v="Retail"/>
    <s v="Posiflex"/>
    <n v="2"/>
    <n v="0"/>
    <n v="0"/>
  </r>
  <r>
    <s v="PB20INV4528"/>
    <d v="2021-03-25T00:00:00"/>
    <s v="RDP/BLR/HO-PUR/20210305/04696"/>
    <d v="2021-03-05T00:00:00"/>
    <x v="19"/>
    <s v="Mumbai"/>
    <s v="Ratnadeep Super  Market(P) Ltd.,"/>
    <s v="Zeb-vs16hd led"/>
    <s v="Mumbai"/>
    <s v="EndCustomer"/>
    <s v="Retail"/>
    <s v="Posiflex"/>
    <n v="2"/>
    <n v="0"/>
    <n v="0"/>
  </r>
  <r>
    <s v="PB20INV4528"/>
    <d v="2021-03-25T00:00:00"/>
    <s v="RDP/BLR/HO-PUR/20210305/04696"/>
    <d v="2021-03-05T00:00:00"/>
    <x v="19"/>
    <s v="Mumbai"/>
    <s v="Ratnadeep Super  Market(P) Ltd.,"/>
    <s v="Tx-5600"/>
    <s v="Mumbai"/>
    <s v="EndCustomer"/>
    <s v="Retail"/>
    <s v="Posiflex"/>
    <n v="2"/>
    <n v="81404"/>
    <n v="162808"/>
  </r>
  <r>
    <s v="PB20INV4529"/>
    <d v="2021-03-25T00:00:00"/>
    <n v="412104545"/>
    <d v="2021-03-16T00:00:00"/>
    <x v="18"/>
    <s v="Mumbai"/>
    <s v="Pricewaterhousecoopers Private Limited"/>
    <s v="Pd-350ue-b"/>
    <s v="Mumbai"/>
    <s v="EndCustomer"/>
    <s v="Retail"/>
    <s v="Posiflex"/>
    <n v="5"/>
    <n v="2000"/>
    <n v="10000"/>
  </r>
  <r>
    <s v="PB20INV4529"/>
    <d v="2021-03-25T00:00:00"/>
    <n v="412104545"/>
    <d v="2021-03-16T00:00:00"/>
    <x v="18"/>
    <s v="Mumbai"/>
    <s v="Pricewaterhousecoopers Private Limited"/>
    <s v="Win 10 iot (vl)_ltsc"/>
    <s v="Mumbai"/>
    <s v="EndCustomer"/>
    <s v="Retail"/>
    <s v="Posiflex"/>
    <n v="5"/>
    <n v="4500"/>
    <n v="22500"/>
  </r>
  <r>
    <s v="PB20INV4529"/>
    <d v="2021-03-25T00:00:00"/>
    <n v="412104545"/>
    <d v="2021-03-16T00:00:00"/>
    <x v="12"/>
    <s v="Mumbai"/>
    <s v="Pricewaterhousecoopers Private Limited"/>
    <s v="Cr-410b"/>
    <s v="Mumbai"/>
    <s v="EndCustomer"/>
    <s v="Retail"/>
    <s v="Rugtek"/>
    <n v="5"/>
    <n v="4800"/>
    <n v="24000"/>
  </r>
  <r>
    <s v="PB20INV4529"/>
    <d v="2021-03-25T00:00:00"/>
    <n v="412104545"/>
    <d v="2021-03-16T00:00:00"/>
    <x v="18"/>
    <s v="Mumbai"/>
    <s v="Pricewaterhousecoopers Private Limited"/>
    <s v="Pp8800u-b"/>
    <s v="Mumbai"/>
    <s v="EndCustomer"/>
    <s v="Retail"/>
    <s v="Posiflex"/>
    <n v="5"/>
    <n v="9000"/>
    <n v="45000"/>
  </r>
  <r>
    <s v="PB20INV4529"/>
    <d v="2021-03-25T00:00:00"/>
    <n v="412104545"/>
    <d v="2021-03-16T00:00:00"/>
    <x v="18"/>
    <s v="Mumbai"/>
    <s v="Pricewaterhousecoopers Private Limited"/>
    <s v="Xt-4015"/>
    <s v="Mumbai"/>
    <s v="EndCustomer"/>
    <s v="Retail"/>
    <s v="Posiflex"/>
    <n v="5"/>
    <n v="47765"/>
    <n v="238825"/>
  </r>
  <r>
    <s v="PB20INV4530"/>
    <d v="2021-03-25T00:00:00"/>
    <n v="412104545"/>
    <d v="2021-03-16T00:00:00"/>
    <x v="18"/>
    <s v="Mumbai"/>
    <s v="Pricewaterhousecoopers Private Limited"/>
    <s v="Wifi module kit_xt series"/>
    <s v="Mumbai"/>
    <s v="EndCustomer"/>
    <s v="Retail"/>
    <s v="Posiflex Spares"/>
    <n v="5"/>
    <n v="1950"/>
    <n v="9750"/>
  </r>
  <r>
    <s v="PB20INV4531"/>
    <d v="2021-03-25T00:00:00"/>
    <s v="TSPL/PUR/20-21/331"/>
    <d v="2021-03-11T00:00:00"/>
    <x v="1"/>
    <s v="Mumbai"/>
    <s v="Turbonet Systems Private Limited"/>
    <s v="Cutter_rp80"/>
    <s v="Mumbai"/>
    <s v="RBP"/>
    <s v="Wholesale"/>
    <s v="Rugtek Spares"/>
    <n v="6"/>
    <n v="961"/>
    <n v="5766"/>
  </r>
  <r>
    <s v="PB20INV4531"/>
    <d v="2021-03-25T00:00:00"/>
    <s v="TSPL/PUR/20-21/331"/>
    <d v="2021-03-11T00:00:00"/>
    <x v="1"/>
    <s v="Mumbai"/>
    <s v="Turbonet Systems Private Limited"/>
    <s v="Powersupply_40w"/>
    <s v="Mumbai"/>
    <s v="RBP"/>
    <s v="Wholesale"/>
    <s v="Posiflex Spares"/>
    <n v="5"/>
    <n v="1131"/>
    <n v="5655"/>
  </r>
  <r>
    <s v="PB20INV4531"/>
    <d v="2021-03-25T00:00:00"/>
    <s v="TSPL/PUR/20-21/331"/>
    <d v="2021-03-11T00:00:00"/>
    <x v="1"/>
    <s v="Mumbai"/>
    <s v="Turbonet Systems Private Limited"/>
    <s v="Powersupply80w_pb2200"/>
    <s v="Mumbai"/>
    <s v="RBP"/>
    <s v="Wholesale"/>
    <s v="Posiflex Spares"/>
    <n v="3"/>
    <n v="2827"/>
    <n v="8481"/>
  </r>
  <r>
    <s v="PB20INV4531"/>
    <d v="2021-03-25T00:00:00"/>
    <s v="TSPL/PUR/20-21/331"/>
    <d v="2021-03-11T00:00:00"/>
    <x v="1"/>
    <s v="Mumbai"/>
    <s v="Turbonet Systems Private Limited"/>
    <s v="Powersupply130w/xt-4015"/>
    <s v="Mumbai"/>
    <s v="RBP"/>
    <s v="Wholesale"/>
    <s v="Posiflex Spares"/>
    <n v="2"/>
    <n v="4864"/>
    <n v="9728"/>
  </r>
  <r>
    <s v="PB20INV4532"/>
    <d v="2021-03-25T00:00:00"/>
    <s v="SS 262"/>
    <s v="23.03.2021"/>
    <x v="6"/>
    <s v="Delhi"/>
    <s v="Smart Solutions"/>
    <s v="I5 core intel processor"/>
    <s v="Delhi"/>
    <s v="RBP"/>
    <s v="Wholesale"/>
    <s v="Posiflex Spares"/>
    <n v="2"/>
    <n v="13000"/>
    <n v="26000"/>
  </r>
  <r>
    <s v="PB20INV4533"/>
    <d v="2021-03-25T00:00:00"/>
    <s v="Quote#2021_03_47, 48, 51"/>
    <s v="06.03.2021 &amp; 24.03.2021"/>
    <x v="1"/>
    <s v="Mumbai"/>
    <s v="Reliance Retail Limited"/>
    <s v="Powersupply_60w"/>
    <s v="Mumbai"/>
    <s v="EndCustomer"/>
    <s v="Retail"/>
    <s v="Posiflex Spares"/>
    <n v="2"/>
    <n v="1210"/>
    <n v="2420"/>
  </r>
  <r>
    <s v="PB20INV4533"/>
    <d v="2021-03-25T00:00:00"/>
    <s v="Quote#2021_03_47, 48, 51"/>
    <s v="06.03.2021 &amp; 24.03.2021"/>
    <x v="1"/>
    <s v="Mumbai"/>
    <s v="Reliance Retail Limited"/>
    <s v="Powersupply130w/xt-4015"/>
    <s v="Mumbai"/>
    <s v="EndCustomer"/>
    <s v="Retail"/>
    <s v="Posiflex Spares"/>
    <n v="3"/>
    <n v="3470"/>
    <n v="10410"/>
  </r>
  <r>
    <s v="PB20INV4534"/>
    <d v="2021-03-25T00:00:00"/>
    <s v="QSPL/PO/2021/0661-1"/>
    <d v="2021-03-25T00:00:00"/>
    <x v="4"/>
    <s v="Bangalore"/>
    <s v="Quinta Systems Pvt. Ltd"/>
    <s v="46-00526-6-i"/>
    <s v="Bangalore"/>
    <s v="Vendor"/>
    <s v="Wholesale"/>
    <s v="Metrologic"/>
    <n v="20"/>
    <n v="1050"/>
    <n v="21000"/>
  </r>
  <r>
    <s v="PB20INV4535"/>
    <d v="2021-03-25T00:00:00"/>
    <s v="HTCPL/335/2020-21"/>
    <d v="2021-03-25T00:00:00"/>
    <x v="2"/>
    <s v="Bangalore"/>
    <s v="Hollasons Trading Company Private Limited"/>
    <s v="Cr-410b"/>
    <s v="Bangalore"/>
    <s v="RBP"/>
    <s v="Wholesale"/>
    <s v="Rugtek"/>
    <n v="7"/>
    <n v="0"/>
    <n v="0"/>
  </r>
  <r>
    <s v="PB20INV4535"/>
    <d v="2021-03-25T00:00:00"/>
    <s v="HTCPL/335/2020-21"/>
    <d v="2021-03-25T00:00:00"/>
    <x v="2"/>
    <s v="Bangalore"/>
    <s v="Hollasons Trading Company Private Limited"/>
    <s v="Ls-3000r"/>
    <s v="Bangalore"/>
    <s v="RBP"/>
    <s v="Wholesale"/>
    <s v="Rugtek"/>
    <n v="1"/>
    <n v="0"/>
    <n v="0"/>
  </r>
  <r>
    <s v="PB20INV4535"/>
    <d v="2021-03-25T00:00:00"/>
    <s v="HTCPL/335/2020-21"/>
    <d v="2021-03-25T00:00:00"/>
    <x v="2"/>
    <s v="Bangalore"/>
    <s v="Hollasons Trading Company Private Limited"/>
    <s v="Cr-410b"/>
    <s v="Bangalore"/>
    <s v="RBP"/>
    <s v="Wholesale"/>
    <s v="Rugtek"/>
    <n v="50"/>
    <n v="2650"/>
    <n v="132500"/>
  </r>
  <r>
    <s v="PB20INV4536"/>
    <d v="2021-03-25T00:00:00"/>
    <s v="MHMU2021PO00123"/>
    <d v="2021-03-23T00:00:00"/>
    <x v="0"/>
    <s v="Mumbai"/>
    <s v="Aashitech"/>
    <s v="Freight charges"/>
    <s v="Mumbai"/>
    <s v="RBP"/>
    <s v="Wholesale"/>
    <s v="Others"/>
    <n v="1"/>
    <n v="300"/>
    <n v="300"/>
  </r>
  <r>
    <s v="PB20INV4536"/>
    <d v="2021-03-25T00:00:00"/>
    <s v="MHMU2021PO00123"/>
    <d v="2021-03-23T00:00:00"/>
    <x v="8"/>
    <s v="Mumbai"/>
    <s v="Aashitech"/>
    <s v="Hf680-r1-2usb-i"/>
    <s v="Mumbai"/>
    <s v="RBP"/>
    <s v="Wholesale"/>
    <s v="Honeywell"/>
    <n v="18"/>
    <n v="6350"/>
    <n v="114300"/>
  </r>
  <r>
    <s v="PB20INV4537"/>
    <d v="2021-03-25T00:00:00"/>
    <s v="Mail"/>
    <s v="24th March-2021"/>
    <x v="1"/>
    <s v="Mumbai"/>
    <s v="Tata Starbucks Ltd"/>
    <s v="Service charges"/>
    <s v="Mumbai"/>
    <s v="EndCustomer"/>
    <s v="Retail"/>
    <s v="Others"/>
    <n v="1"/>
    <n v="200"/>
    <n v="200"/>
  </r>
  <r>
    <s v="PB20INV4537"/>
    <d v="2021-03-25T00:00:00"/>
    <s v="Mail"/>
    <s v="24th March-2021"/>
    <x v="1"/>
    <s v="Mumbai"/>
    <s v="Tata Starbucks Ltd"/>
    <s v="Cashdrawer_ycable"/>
    <s v="Mumbai"/>
    <s v="EndCustomer"/>
    <s v="Retail"/>
    <s v="Posiflex Spares"/>
    <n v="1"/>
    <n v="750"/>
    <n v="750"/>
  </r>
  <r>
    <s v="PB20INV4538"/>
    <d v="2021-03-25T00:00:00"/>
    <n v="210304"/>
    <d v="2021-03-15T00:00:00"/>
    <x v="0"/>
    <s v="Chandigarh"/>
    <s v="Infoaccords Technologies"/>
    <s v="Ddr3_ram_sodimm"/>
    <s v="Chandigarh"/>
    <s v="RBP"/>
    <s v="Wholesale"/>
    <s v="Posiflex Spares"/>
    <n v="4"/>
    <n v="0"/>
    <n v="0"/>
  </r>
  <r>
    <s v="PB20INV4538"/>
    <d v="2021-03-25T00:00:00"/>
    <n v="210304"/>
    <d v="2021-03-15T00:00:00"/>
    <x v="0"/>
    <s v="Chandigarh"/>
    <s v="Infoaccords Technologies"/>
    <s v="Ssd_128gb"/>
    <s v="Chandigarh"/>
    <s v="RBP"/>
    <s v="Wholesale"/>
    <s v="Posiflex Spares"/>
    <n v="4"/>
    <n v="0"/>
    <n v="0"/>
  </r>
  <r>
    <s v="PB20INV4538"/>
    <d v="2021-03-25T00:00:00"/>
    <n v="210304"/>
    <d v="2021-03-15T00:00:00"/>
    <x v="0"/>
    <s v="Chandigarh"/>
    <s v="Infoaccords Technologies"/>
    <s v="Freight charges"/>
    <s v="Chandigarh"/>
    <s v="RBP"/>
    <s v="Wholesale"/>
    <s v="Others"/>
    <n v="1"/>
    <n v="1191"/>
    <n v="1191"/>
  </r>
  <r>
    <s v="PB20INV4538"/>
    <d v="2021-03-25T00:00:00"/>
    <n v="210304"/>
    <d v="2021-03-15T00:00:00"/>
    <x v="0"/>
    <s v="Chandigarh"/>
    <s v="Infoaccords Technologies"/>
    <s v="Lm-3210-b"/>
    <s v="Chandigarh"/>
    <s v="RBP"/>
    <s v="Wholesale"/>
    <s v="Posiflex"/>
    <n v="5"/>
    <n v="9350"/>
    <n v="46750"/>
  </r>
  <r>
    <s v="PB20INV4538"/>
    <d v="2021-03-25T00:00:00"/>
    <n v="210304"/>
    <d v="2021-03-15T00:00:00"/>
    <x v="0"/>
    <s v="Chandigarh"/>
    <s v="Infoaccords Technologies"/>
    <s v="Xt-4015"/>
    <s v="Chandigarh"/>
    <s v="RBP"/>
    <s v="Wholesale"/>
    <s v="Posiflex"/>
    <n v="2"/>
    <n v="54700"/>
    <n v="109400"/>
  </r>
  <r>
    <s v="PB20INV4538"/>
    <d v="2021-03-25T00:00:00"/>
    <n v="210304"/>
    <d v="2021-03-15T00:00:00"/>
    <x v="0"/>
    <s v="Chandigarh"/>
    <s v="Infoaccords Technologies"/>
    <s v="Xt-4015"/>
    <s v="Chandigarh"/>
    <s v="RBP"/>
    <s v="Wholesale"/>
    <s v="Posiflex"/>
    <n v="2"/>
    <n v="55400"/>
    <n v="110800"/>
  </r>
  <r>
    <s v="PB20INV4538"/>
    <d v="2021-03-25T00:00:00"/>
    <n v="210304"/>
    <d v="2021-03-15T00:00:00"/>
    <x v="0"/>
    <s v="Chandigarh"/>
    <s v="Infoaccords Technologies"/>
    <s v="Xt-4015"/>
    <s v="Chandigarh"/>
    <s v="RBP"/>
    <s v="Wholesale"/>
    <s v="Posiflex"/>
    <n v="2"/>
    <n v="57700"/>
    <n v="115400"/>
  </r>
  <r>
    <s v="PB20INV4539"/>
    <d v="2021-03-25T00:00:00"/>
    <s v="PO/000624/0321"/>
    <d v="2021-03-18T00:00:00"/>
    <x v="1"/>
    <s v="Mumbai"/>
    <s v="Hardcastle Restaurants Pvt. Ltd"/>
    <s v="Control mechanism_cr4000"/>
    <s v="Mumbai"/>
    <s v="EndCustomer"/>
    <s v="Retail"/>
    <s v="Posiflex Spares"/>
    <n v="1"/>
    <n v="1855"/>
    <n v="1855"/>
  </r>
  <r>
    <s v="PB20INV4540"/>
    <d v="2021-03-25T00:00:00"/>
    <n v="860009139"/>
    <s v="24.03.2021"/>
    <x v="1"/>
    <s v="Mumbai"/>
    <s v="Trent Hypermarket Private Limited"/>
    <s v="Lock mechanics assy_cr-2020"/>
    <s v="Mumbai"/>
    <s v="EndCustomer"/>
    <s v="Retail"/>
    <s v="Posiflex Spares"/>
    <n v="3"/>
    <n v="525"/>
    <n v="1575"/>
  </r>
  <r>
    <s v="PB20INV4541"/>
    <d v="2021-03-25T00:00:00"/>
    <s v="HTCPL/336/2020-21"/>
    <d v="2021-03-25T00:00:00"/>
    <x v="0"/>
    <s v="Bangalore"/>
    <s v="Hollasons Trading Company Private Limited"/>
    <s v="Ddr3_ram_sodimm"/>
    <s v="Bangalore"/>
    <s v="RBP"/>
    <s v="Wholesale"/>
    <s v="Posiflex Spares"/>
    <n v="1"/>
    <n v="0"/>
    <n v="0"/>
  </r>
  <r>
    <s v="PB20INV4541"/>
    <d v="2021-03-25T00:00:00"/>
    <s v="HTCPL/336/2020-21"/>
    <d v="2021-03-25T00:00:00"/>
    <x v="0"/>
    <s v="Bangalore"/>
    <s v="Hollasons Trading Company Private Limited"/>
    <s v="Ssd_64gb"/>
    <s v="Bangalore"/>
    <s v="RBP"/>
    <s v="Wholesale"/>
    <s v="Posiflex Spares"/>
    <n v="1"/>
    <n v="0"/>
    <n v="0"/>
  </r>
  <r>
    <s v="PB20INV4541"/>
    <d v="2021-03-25T00:00:00"/>
    <s v="HTCPL/336/2020-21"/>
    <d v="2021-03-25T00:00:00"/>
    <x v="0"/>
    <s v="Bangalore"/>
    <s v="Hollasons Trading Company Private Limited"/>
    <s v="Win 10 iot (vl)_ltsc"/>
    <s v="Bangalore"/>
    <s v="RBP"/>
    <s v="Wholesale"/>
    <s v="Posiflex"/>
    <n v="1"/>
    <n v="6200"/>
    <n v="6200"/>
  </r>
  <r>
    <s v="PB20INV4541"/>
    <d v="2021-03-25T00:00:00"/>
    <s v="HTCPL/336/2020-21"/>
    <d v="2021-03-25T00:00:00"/>
    <x v="0"/>
    <s v="Bangalore"/>
    <s v="Hollasons Trading Company Private Limited"/>
    <s v="Xt-4015"/>
    <s v="Bangalore"/>
    <s v="RBP"/>
    <s v="Wholesale"/>
    <s v="Posiflex"/>
    <n v="1"/>
    <n v="53700"/>
    <n v="53700"/>
  </r>
  <r>
    <s v="PB20INV4542"/>
    <d v="2021-03-26T00:00:00"/>
    <s v="SC25032021CBE01"/>
    <d v="2021-03-25T00:00:00"/>
    <x v="0"/>
    <s v="Chennai"/>
    <s v="Supreme Computers India (P) Ltd"/>
    <s v="Freight charges"/>
    <s v="Chennai"/>
    <s v="RBP"/>
    <s v="Wholesale"/>
    <s v="Others"/>
    <n v="1"/>
    <n v="100"/>
    <n v="100"/>
  </r>
  <r>
    <s v="PB20INV4542"/>
    <d v="2021-03-26T00:00:00"/>
    <s v="SC25032021CBE01"/>
    <d v="2021-03-25T00:00:00"/>
    <x v="2"/>
    <s v="Chennai"/>
    <s v="Supreme Computers India (P) Ltd"/>
    <s v="Rp76v-wuse"/>
    <s v="Chennai"/>
    <s v="RBP"/>
    <s v="Wholesale"/>
    <s v="Rugtek"/>
    <n v="1"/>
    <n v="17000"/>
    <n v="17000"/>
  </r>
  <r>
    <s v="PB20INV4543"/>
    <d v="2021-03-26T00:00:00"/>
    <s v="SC25032021CHN"/>
    <d v="2021-03-25T00:00:00"/>
    <x v="0"/>
    <s v="Chennai"/>
    <s v="Supreme Computers India (P) Ltd"/>
    <s v="Freight charges"/>
    <s v="Chennai"/>
    <s v="RBP"/>
    <s v="Wholesale"/>
    <s v="Others"/>
    <n v="1"/>
    <n v="347"/>
    <n v="347"/>
  </r>
  <r>
    <s v="PB20INV4543"/>
    <d v="2021-03-26T00:00:00"/>
    <s v="SC25032021CHN"/>
    <d v="2021-03-25T00:00:00"/>
    <x v="7"/>
    <s v="Chennai"/>
    <s v="Supreme Computers India (P) Ltd"/>
    <s v="1950ghd-2usb-i"/>
    <s v="Chennai"/>
    <s v="RBP"/>
    <s v="Wholesale"/>
    <s v="Honeywell"/>
    <n v="15"/>
    <n v="9250"/>
    <n v="138750"/>
  </r>
  <r>
    <s v="PB20INV4544"/>
    <d v="2021-03-26T00:00:00"/>
    <s v="U000445"/>
    <d v="2021-03-25T00:00:00"/>
    <x v="20"/>
    <s v="Delhi"/>
    <s v="Wayinfotech Solutions"/>
    <s v="Bat-scn01a"/>
    <s v="Delhi"/>
    <s v="NVAR"/>
    <s v="Wholesale"/>
    <s v="Metrologic"/>
    <n v="10"/>
    <n v="3000"/>
    <n v="30000"/>
  </r>
  <r>
    <s v="PB20INV4545"/>
    <d v="2021-03-26T00:00:00"/>
    <s v=" HTCPL/340/2020-21"/>
    <d v="2021-03-25T00:00:00"/>
    <x v="0"/>
    <s v="Bangalore"/>
    <s v="Hollasons Trading Company Private Limited"/>
    <s v="Pp8800u-b"/>
    <s v="Bangalore"/>
    <s v="RBP"/>
    <s v="Wholesale"/>
    <s v="Posiflex"/>
    <n v="1"/>
    <n v="9290"/>
    <n v="9290"/>
  </r>
  <r>
    <s v="PB20INV4546"/>
    <d v="2021-03-26T00:00:00"/>
    <s v="Ocs/20-21/171"/>
    <d v="2021-03-20T00:00:00"/>
    <x v="0"/>
    <s v="West Bengal"/>
    <s v="Odyssey Computer Services P Ltd"/>
    <s v="Warranty_charges"/>
    <s v="West Bengal"/>
    <s v="RBP"/>
    <s v="Wholesale"/>
    <s v="Others"/>
    <n v="9"/>
    <n v="600"/>
    <n v="5400"/>
  </r>
  <r>
    <s v="PB20INV4547"/>
    <d v="2021-03-26T00:00:00"/>
    <s v="Ocs/20-21/173"/>
    <d v="2021-03-24T00:00:00"/>
    <x v="0"/>
    <s v="West Bengal"/>
    <s v="Odyssey Computer Services P Ltd"/>
    <s v="Freight charges"/>
    <s v="West Bengal"/>
    <s v="RBP"/>
    <s v="Wholesale"/>
    <s v="Others"/>
    <n v="1"/>
    <n v="136"/>
    <n v="136"/>
  </r>
  <r>
    <s v="PB20INV4547"/>
    <d v="2021-03-26T00:00:00"/>
    <s v="Ocs/20-21/173"/>
    <d v="2021-03-24T00:00:00"/>
    <x v="0"/>
    <s v="West Bengal"/>
    <s v="Odyssey Computer Services P Ltd"/>
    <s v="Tm-3315-b"/>
    <s v="West Bengal"/>
    <s v="RBP"/>
    <s v="Wholesale"/>
    <s v="Posiflex"/>
    <n v="1"/>
    <n v="19500"/>
    <n v="19500"/>
  </r>
  <r>
    <s v="PB20INV4548"/>
    <d v="2021-03-26T00:00:00"/>
    <s v="Ocs/20-21/172"/>
    <d v="2021-03-23T00:00:00"/>
    <x v="0"/>
    <s v="West Bengal"/>
    <s v="Odyssey Computer Services P Ltd"/>
    <s v="Ddr3_ram_sodimm"/>
    <s v="West Bengal"/>
    <s v="RBP"/>
    <s v="Wholesale"/>
    <s v="Posiflex Spares"/>
    <n v="1"/>
    <n v="0"/>
    <n v="0"/>
  </r>
  <r>
    <s v="PB20INV4548"/>
    <d v="2021-03-26T00:00:00"/>
    <s v="Ocs/20-21/172"/>
    <d v="2021-03-23T00:00:00"/>
    <x v="0"/>
    <s v="West Bengal"/>
    <s v="Odyssey Computer Services P Ltd"/>
    <s v="Sata_2.5&quot;slimhdd"/>
    <s v="West Bengal"/>
    <s v="RBP"/>
    <s v="Wholesale"/>
    <s v="Posiflex Spares"/>
    <n v="1"/>
    <n v="0"/>
    <n v="0"/>
  </r>
  <r>
    <s v="PB20INV4548"/>
    <d v="2021-03-26T00:00:00"/>
    <s v="Ocs/20-21/172"/>
    <d v="2021-03-23T00:00:00"/>
    <x v="0"/>
    <s v="West Bengal"/>
    <s v="Odyssey Computer Services P Ltd"/>
    <s v="Freight charges"/>
    <s v="West Bengal"/>
    <s v="RBP"/>
    <s v="Wholesale"/>
    <s v="Others"/>
    <n v="1"/>
    <n v="840"/>
    <n v="840"/>
  </r>
  <r>
    <s v="PB20INV4548"/>
    <d v="2021-03-26T00:00:00"/>
    <s v="Ocs/20-21/172"/>
    <d v="2021-03-23T00:00:00"/>
    <x v="0"/>
    <s v="West Bengal"/>
    <s v="Odyssey Computer Services P Ltd"/>
    <s v="Xt-4015"/>
    <s v="West Bengal"/>
    <s v="RBP"/>
    <s v="Wholesale"/>
    <s v="Posiflex"/>
    <n v="1"/>
    <n v="55200"/>
    <n v="55200"/>
  </r>
  <r>
    <s v="PB20INV4549"/>
    <d v="2021-03-26T00:00:00"/>
    <s v="PO_240/2020-21"/>
    <d v="2021-03-17T00:00:00"/>
    <x v="20"/>
    <s v="Delhi"/>
    <s v="Karishma Computers Pvt Ltd"/>
    <s v="Mk5145-31a38-i"/>
    <s v="Delhi"/>
    <s v="NVAR"/>
    <s v="Wholesale"/>
    <s v="Metrologic"/>
    <n v="3"/>
    <n v="1850"/>
    <n v="5550"/>
  </r>
  <r>
    <s v="PB20INV4550"/>
    <d v="2021-03-26T00:00:00"/>
    <s v="Mail"/>
    <d v="2021-03-25T00:00:00"/>
    <x v="17"/>
    <s v="Chennai"/>
    <s v="Pragatis Foods"/>
    <s v="Powercable_3pin"/>
    <s v="Chennai"/>
    <s v="EndCustomer"/>
    <s v="Retail"/>
    <s v="Posiflex Spares"/>
    <n v="1"/>
    <n v="150"/>
    <n v="150"/>
  </r>
  <r>
    <s v="PB20INV4550"/>
    <d v="2021-03-26T00:00:00"/>
    <s v="Mail"/>
    <d v="2021-03-25T00:00:00"/>
    <x v="17"/>
    <s v="Chennai"/>
    <s v="Pragatis Foods"/>
    <s v="Powersupply40w/xt-2614"/>
    <s v="Chennai"/>
    <s v="EndCustomer"/>
    <s v="Retail"/>
    <s v="Posiflex Spares"/>
    <n v="1"/>
    <n v="1400"/>
    <n v="1400"/>
  </r>
  <r>
    <s v="PB20INV4551"/>
    <d v="2021-03-26T00:00:00"/>
    <s v="QSPL/PO/2021/0663-1"/>
    <d v="2021-03-26T00:00:00"/>
    <x v="4"/>
    <s v="Bangalore"/>
    <s v="Quinta Systems Pvt. Ltd"/>
    <s v="318-055-011"/>
    <s v="Bangalore"/>
    <s v="Vendor"/>
    <s v="Wholesale"/>
    <s v="Intermec"/>
    <n v="11"/>
    <n v="3958.29"/>
    <n v="43541.19"/>
  </r>
  <r>
    <s v="PB20INV4552"/>
    <d v="2021-03-26T00:00:00"/>
    <s v="SS 262"/>
    <s v="25.03.2021"/>
    <x v="0"/>
    <s v="Delhi"/>
    <s v="Smart Solutions"/>
    <s v="Freight charges"/>
    <s v="Delhi"/>
    <s v="RBP"/>
    <s v="Wholesale"/>
    <s v="Others"/>
    <n v="1"/>
    <n v="2349"/>
    <n v="2349"/>
  </r>
  <r>
    <s v="PB20INV4552"/>
    <d v="2021-03-26T00:00:00"/>
    <s v="SS 262"/>
    <s v="25.03.2021"/>
    <x v="2"/>
    <s v="Delhi"/>
    <s v="Smart Solutions"/>
    <s v="Rp326"/>
    <s v="Delhi"/>
    <s v="RBP"/>
    <s v="Wholesale"/>
    <s v="Rugtek"/>
    <n v="105"/>
    <n v="4475"/>
    <n v="469875"/>
  </r>
  <r>
    <s v="PB20INV4553"/>
    <d v="2021-03-26T00:00:00"/>
    <s v="Mail Confirmation"/>
    <s v="25.03.2021"/>
    <x v="17"/>
    <s v="Chennai"/>
    <s v="Info Barcode Solutions"/>
    <s v="Gearwheelforfeed_pp7000"/>
    <s v="Chennai"/>
    <s v="NVAR"/>
    <s v="Wholesale"/>
    <s v="Posiflex Spares"/>
    <n v="2"/>
    <n v="140"/>
    <n v="280"/>
  </r>
  <r>
    <s v="PB20INV4553"/>
    <d v="2021-03-26T00:00:00"/>
    <s v="Mail Confirmation"/>
    <s v="25.03.2021"/>
    <x v="17"/>
    <s v="Chennai"/>
    <s v="Info Barcode Solutions"/>
    <s v="Gear wheel_rp80_small"/>
    <s v="Chennai"/>
    <s v="NVAR"/>
    <s v="Wholesale"/>
    <s v="Rugtek Spares"/>
    <n v="2"/>
    <n v="164"/>
    <n v="328"/>
  </r>
  <r>
    <s v="PB20INV4553"/>
    <d v="2021-03-26T00:00:00"/>
    <s v="Mail Confirmation"/>
    <s v="25.03.2021"/>
    <x v="17"/>
    <s v="Chennai"/>
    <s v="Info Barcode Solutions"/>
    <s v="Gear wheel_rp80_big"/>
    <s v="Chennai"/>
    <s v="NVAR"/>
    <s v="Wholesale"/>
    <s v="Rugtek Spares"/>
    <n v="2"/>
    <n v="232"/>
    <n v="464"/>
  </r>
  <r>
    <s v="PB20INV4553"/>
    <d v="2021-03-26T00:00:00"/>
    <s v="Mail Confirmation"/>
    <s v="25.03.2021"/>
    <x v="17"/>
    <s v="Chennai"/>
    <s v="Info Barcode Solutions"/>
    <s v="Service charges"/>
    <s v="Chennai"/>
    <s v="NVAR"/>
    <s v="Wholesale"/>
    <s v="Others"/>
    <n v="2"/>
    <n v="500"/>
    <n v="1000"/>
  </r>
  <r>
    <s v="PB20INV4554"/>
    <d v="2021-03-26T00:00:00"/>
    <n v="421004960"/>
    <d v="2021-03-23T00:00:00"/>
    <x v="1"/>
    <s v="Mumbai"/>
    <s v="More Retail Limited"/>
    <s v="318-033-021"/>
    <s v="Mumbai"/>
    <s v="EndCustomer"/>
    <s v="Retail"/>
    <s v="Intermec"/>
    <n v="5"/>
    <n v="7480"/>
    <n v="37400"/>
  </r>
  <r>
    <s v="PB20INV4555"/>
    <d v="2021-03-26T00:00:00"/>
    <s v="RSBL/20-21/ADMN/1037"/>
    <s v="24.03.21"/>
    <x v="20"/>
    <s v="Delhi"/>
    <s v="Rs Barcoders Pvt. Ltd."/>
    <s v="Svcpd43-exw3"/>
    <s v="Delhi"/>
    <s v="NVAR"/>
    <s v="Wholesale"/>
    <s v="Honeywell"/>
    <n v="1"/>
    <n v="4136"/>
    <n v="4136"/>
  </r>
  <r>
    <s v="PB20INV4555"/>
    <d v="2021-03-26T00:00:00"/>
    <s v="RSBL/20-21/ADMN/1037"/>
    <s v="24.03.21"/>
    <x v="20"/>
    <s v="Delhi"/>
    <s v="Rs Barcoders Pvt. Ltd."/>
    <s v="Pd43a03100010206"/>
    <s v="Delhi"/>
    <s v="NVAR"/>
    <s v="Wholesale"/>
    <s v="Honeywell"/>
    <n v="1"/>
    <n v="38000"/>
    <n v="38000"/>
  </r>
  <r>
    <s v="PB20INV4556"/>
    <d v="2021-03-26T00:00:00"/>
    <s v="Quote #2021_03_60"/>
    <s v="18.03.2021 &amp; 23.03.2021"/>
    <x v="1"/>
    <s v="Mumbai"/>
    <s v="Reliance Retail Limited"/>
    <s v="Powersupply_60w"/>
    <s v="Mumbai"/>
    <s v="EndCustomer"/>
    <s v="Retail"/>
    <s v="Posiflex Spares"/>
    <n v="1"/>
    <n v="1210"/>
    <n v="1210"/>
  </r>
  <r>
    <s v="PB20INV4557"/>
    <d v="2021-03-26T00:00:00"/>
    <s v="Mail Confirmation"/>
    <s v="24.03.2021"/>
    <x v="1"/>
    <s v="Mumbai"/>
    <s v="Spencer'S Retail Limited"/>
    <s v="Powersupply 60w_xp series"/>
    <s v="Mumbai"/>
    <s v="EndCustomer"/>
    <s v="Retail"/>
    <s v="Posiflex Spares"/>
    <n v="1"/>
    <n v="2250"/>
    <n v="2250"/>
  </r>
  <r>
    <s v="PB20INV4558"/>
    <d v="2021-03-26T00:00:00"/>
    <s v="SC26032021CBE01"/>
    <d v="2021-03-26T00:00:00"/>
    <x v="0"/>
    <s v="West Bengal"/>
    <s v="Supreme Computers India (P) Ltd"/>
    <s v="Ddr3_ram_sodimm"/>
    <s v="West Bengal"/>
    <s v="RBP"/>
    <s v="Wholesale"/>
    <s v="Posiflex Spares"/>
    <n v="5"/>
    <n v="0"/>
    <n v="0"/>
  </r>
  <r>
    <s v="PB20INV4558"/>
    <d v="2021-03-26T00:00:00"/>
    <s v="SC26032021CBE01"/>
    <d v="2021-03-26T00:00:00"/>
    <x v="0"/>
    <s v="West Bengal"/>
    <s v="Supreme Computers India (P) Ltd"/>
    <s v="Ssd_128gb"/>
    <s v="West Bengal"/>
    <s v="RBP"/>
    <s v="Wholesale"/>
    <s v="Posiflex Spares"/>
    <n v="5"/>
    <n v="0"/>
    <n v="0"/>
  </r>
  <r>
    <s v="PB20INV4558"/>
    <d v="2021-03-26T00:00:00"/>
    <s v="SC26032021CBE01"/>
    <d v="2021-03-26T00:00:00"/>
    <x v="0"/>
    <s v="West Bengal"/>
    <s v="Supreme Computers India (P) Ltd"/>
    <s v="Freight charges"/>
    <s v="West Bengal"/>
    <s v="RBP"/>
    <s v="Wholesale"/>
    <s v="Others"/>
    <n v="1"/>
    <n v="538"/>
    <n v="538"/>
  </r>
  <r>
    <s v="PB20INV4558"/>
    <d v="2021-03-26T00:00:00"/>
    <s v="SC26032021CBE01"/>
    <d v="2021-03-26T00:00:00"/>
    <x v="0"/>
    <s v="West Bengal"/>
    <s v="Supreme Computers India (P) Ltd"/>
    <s v="Hs-2414w-3a"/>
    <s v="West Bengal"/>
    <s v="RBP"/>
    <s v="Wholesale"/>
    <s v="Posiflex"/>
    <n v="5"/>
    <n v="43000"/>
    <n v="215000"/>
  </r>
  <r>
    <s v="PB20INV4559"/>
    <d v="2021-03-26T00:00:00"/>
    <s v="Mail Confirmation"/>
    <s v="22.03.2021"/>
    <x v="17"/>
    <s v="Chennai"/>
    <s v="Barcode Technologies Mahe"/>
    <s v="Printer head_rp80"/>
    <s v="Chennai"/>
    <s v="PVAR+"/>
    <s v="Wholesale"/>
    <s v="Rugtek Spares"/>
    <n v="5"/>
    <n v="1077"/>
    <n v="5385"/>
  </r>
  <r>
    <s v="PB20INV4560"/>
    <d v="2021-03-26T00:00:00"/>
    <s v="VPSYS/AMC/CORPORATE/17-18"/>
    <s v="Amended date-05-02-2020"/>
    <x v="1"/>
    <s v="Mumbai"/>
    <s v="Spencer'S Retail Limited"/>
    <s v="Amc_charges"/>
    <s v="Mumbai"/>
    <s v="EndCustomer"/>
    <s v="Retail"/>
    <s v="Others"/>
    <n v="37"/>
    <n v="1664.3835999999999"/>
    <n v="61582.193200000002"/>
  </r>
  <r>
    <s v="PB20INV4561"/>
    <d v="2021-03-26T00:00:00"/>
    <s v="QSPL/PO/2021/0664-1"/>
    <d v="2021-03-26T00:00:00"/>
    <x v="4"/>
    <s v="Bangalore"/>
    <s v="Quinta Systems Pvt. Ltd"/>
    <s v="Mb4-bat-scn01d0-in"/>
    <s v="Bangalore"/>
    <s v="Vendor"/>
    <s v="Wholesale"/>
    <s v="Honeywell"/>
    <n v="10"/>
    <n v="15910.65"/>
    <n v="159106.5"/>
  </r>
  <r>
    <s v="PB20INV4562"/>
    <d v="2021-03-26T00:00:00"/>
    <s v="VPSYS/AMC/CORPORATE/17-18"/>
    <s v="Amended date-05-02-2020"/>
    <x v="1"/>
    <s v="Mumbai"/>
    <s v="Spencer'S Retail Limited"/>
    <s v="Amc_charges"/>
    <s v="Mumbai"/>
    <s v="EndCustomer"/>
    <s v="Retail"/>
    <s v="Others"/>
    <n v="12"/>
    <n v="1664.3835999999999"/>
    <n v="19972.603200000001"/>
  </r>
  <r>
    <s v="PB20INV4563"/>
    <d v="2021-03-26T00:00:00"/>
    <s v="VPSYS/AMC/CORPORATE/17-18"/>
    <s v="Amended date-05-02-2020"/>
    <x v="1"/>
    <s v="Mumbai"/>
    <s v="Spencer'S Retail Limited"/>
    <s v="Amc_charges"/>
    <s v="Mumbai"/>
    <s v="EndCustomer"/>
    <s v="Retail"/>
    <s v="Others"/>
    <n v="22"/>
    <n v="1664.3835999999999"/>
    <n v="36616.439200000001"/>
  </r>
  <r>
    <s v="PB20INV4564"/>
    <d v="2021-03-26T00:00:00"/>
    <s v="VPSYS/AMC/CORPORATE/17-18"/>
    <s v="Amended date-05-02-2020"/>
    <x v="1"/>
    <s v="Mumbai"/>
    <s v="Spencer'S Retail Limited"/>
    <s v="Amc_charges"/>
    <s v="Mumbai"/>
    <s v="EndCustomer"/>
    <s v="Retail"/>
    <s v="Others"/>
    <n v="85"/>
    <n v="1664.3835999999999"/>
    <n v="141472.606"/>
  </r>
  <r>
    <s v="PB20INV4565"/>
    <d v="2021-03-26T00:00:00"/>
    <s v="VPSYS/AMC/CORPORATE/17-18"/>
    <s v="Amended date-05-02-2020"/>
    <x v="1"/>
    <s v="Mumbai"/>
    <s v="Spencer'S Retail Limited"/>
    <s v="Amc_charges"/>
    <s v="Mumbai"/>
    <s v="EndCustomer"/>
    <s v="Retail"/>
    <s v="Others"/>
    <n v="86"/>
    <n v="1664.3835999999999"/>
    <n v="143136.9896"/>
  </r>
  <r>
    <s v="PB20INV4566"/>
    <d v="2021-03-26T00:00:00"/>
    <s v="VPSYS/AMC/CORPORATE/17-18"/>
    <s v="Amended date-05-02-2020"/>
    <x v="1"/>
    <s v="Mumbai"/>
    <s v="Spencer'S Retail Limited"/>
    <s v="Amc_charges"/>
    <s v="Mumbai"/>
    <s v="EndCustomer"/>
    <s v="Retail"/>
    <s v="Others"/>
    <n v="29"/>
    <n v="1664.3835999999999"/>
    <n v="48267.124400000001"/>
  </r>
  <r>
    <s v="PB20INV4567"/>
    <d v="2021-03-26T00:00:00"/>
    <s v="VPSYS/AMC/CORPORATE/17-18"/>
    <s v="Amended date-05-02-2020"/>
    <x v="1"/>
    <s v="Mumbai"/>
    <s v="Spencer'S Retail Limited"/>
    <s v="Amc_charges"/>
    <s v="Mumbai"/>
    <s v="EndCustomer"/>
    <s v="Retail"/>
    <s v="Others"/>
    <n v="69"/>
    <n v="1664.3835999999999"/>
    <n v="114842.4684"/>
  </r>
  <r>
    <s v="PB20INV4568"/>
    <d v="2021-03-26T00:00:00"/>
    <s v="VPSYS/AMC/CORPORATE/17-18"/>
    <s v="Amended date-05-02-2020"/>
    <x v="1"/>
    <s v="Mumbai"/>
    <s v="Spencer'S Retail Limited"/>
    <s v="Amc_charges"/>
    <s v="Mumbai"/>
    <s v="EndCustomer"/>
    <s v="Retail"/>
    <s v="Others"/>
    <n v="30"/>
    <n v="1664.3835999999999"/>
    <n v="49931.508000000002"/>
  </r>
  <r>
    <s v="PB20INV4569"/>
    <d v="2021-03-27T00:00:00"/>
    <s v="Mail Confirmation"/>
    <s v="26.03.2021"/>
    <x v="17"/>
    <s v="Chennai"/>
    <s v="M.K. Retail"/>
    <s v="Gearwheelforfeed_pp7000"/>
    <s v="Chennai"/>
    <s v="EndCustomer"/>
    <s v="Retail"/>
    <s v="Posiflex Spares"/>
    <n v="1"/>
    <n v="140"/>
    <n v="140"/>
  </r>
  <r>
    <s v="PB20INV4569"/>
    <d v="2021-03-27T00:00:00"/>
    <s v="Mail Confirmation"/>
    <s v="26.03.2021"/>
    <x v="17"/>
    <s v="Chennai"/>
    <s v="M.K. Retail"/>
    <s v="Gear wheel_rp80_small"/>
    <s v="Chennai"/>
    <s v="EndCustomer"/>
    <s v="Retail"/>
    <s v="Rugtek Spares"/>
    <n v="1"/>
    <n v="164"/>
    <n v="164"/>
  </r>
  <r>
    <s v="PB20INV4569"/>
    <d v="2021-03-27T00:00:00"/>
    <s v="Mail Confirmation"/>
    <s v="26.03.2021"/>
    <x v="17"/>
    <s v="Chennai"/>
    <s v="M.K. Retail"/>
    <s v="Gear wheel_rp80_big"/>
    <s v="Chennai"/>
    <s v="EndCustomer"/>
    <s v="Retail"/>
    <s v="Rugtek Spares"/>
    <n v="1"/>
    <n v="232"/>
    <n v="232"/>
  </r>
  <r>
    <s v="PB20INV4569"/>
    <d v="2021-03-27T00:00:00"/>
    <s v="Mail Confirmation"/>
    <s v="26.03.2021"/>
    <x v="17"/>
    <s v="Chennai"/>
    <s v="M.K. Retail"/>
    <s v="Service charges"/>
    <s v="Chennai"/>
    <s v="EndCustomer"/>
    <s v="Retail"/>
    <s v="Others"/>
    <n v="1"/>
    <n v="500"/>
    <n v="500"/>
  </r>
  <r>
    <s v="PB20INV4570"/>
    <d v="2021-03-27T00:00:00"/>
    <s v="mail confirmation"/>
    <d v="2021-03-01T00:00:00"/>
    <x v="1"/>
    <s v="Mumbai"/>
    <s v="Madhurima Sweets"/>
    <s v="Service charges"/>
    <s v="Mumbai"/>
    <s v="EndCustomer"/>
    <s v="Retail"/>
    <s v="Others"/>
    <n v="1"/>
    <n v="1000"/>
    <n v="1000"/>
  </r>
  <r>
    <s v="PB20INV4571"/>
    <d v="2021-03-27T00:00:00"/>
    <s v="Mail Confirmation"/>
    <s v="20.03.2021"/>
    <x v="1"/>
    <s v="Mumbai"/>
    <s v="Tata Starbucks Ltd"/>
    <s v="Service charges"/>
    <s v="Mumbai"/>
    <s v="EndCustomer"/>
    <s v="Retail"/>
    <s v="Others"/>
    <n v="1"/>
    <n v="200"/>
    <n v="200"/>
  </r>
  <r>
    <s v="PB20INV4571"/>
    <d v="2021-03-27T00:00:00"/>
    <s v="Mail Confirmation"/>
    <s v="20.03.2021"/>
    <x v="1"/>
    <s v="Mumbai"/>
    <s v="Tata Starbucks Ltd"/>
    <s v="Cashdrawer_ycable"/>
    <s v="Mumbai"/>
    <s v="EndCustomer"/>
    <s v="Retail"/>
    <s v="Posiflex Spares"/>
    <n v="1"/>
    <n v="750"/>
    <n v="750"/>
  </r>
  <r>
    <s v="PB20INV4572"/>
    <d v="2021-03-27T00:00:00"/>
    <n v="8400024053"/>
    <d v="2021-03-25T00:00:00"/>
    <x v="1"/>
    <s v="Mumbai"/>
    <s v="Trent Hypermarket Private Limited"/>
    <s v="Dk-2100_kb6600_key top-hor"/>
    <s v="Mumbai"/>
    <s v="EndCustomer"/>
    <s v="Retail"/>
    <s v="Posiflex Spares"/>
    <n v="2"/>
    <n v="196"/>
    <n v="392"/>
  </r>
  <r>
    <s v="PB20INV4572"/>
    <d v="2021-03-27T00:00:00"/>
    <n v="8400024053"/>
    <d v="2021-03-25T00:00:00"/>
    <x v="1"/>
    <s v="Mumbai"/>
    <s v="Trent Hypermarket Private Limited"/>
    <s v="Usbcable_aura printer"/>
    <s v="Mumbai"/>
    <s v="EndCustomer"/>
    <s v="Retail"/>
    <s v="Posiflex Spares"/>
    <n v="1"/>
    <n v="350"/>
    <n v="350"/>
  </r>
  <r>
    <s v="PB20INV4573"/>
    <d v="2021-03-27T00:00:00"/>
    <s v="PO/000339/1120"/>
    <d v="2020-11-23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74"/>
    <d v="2021-03-27T00:00:00"/>
    <s v="PO/000339/1120"/>
    <d v="2020-11-23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75"/>
    <d v="2021-03-27T00:00:00"/>
    <s v="PO/000339/1120"/>
    <d v="2020-11-23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76"/>
    <d v="2021-03-27T00:00:00"/>
    <s v="PO/000338/1120"/>
    <d v="2020-11-23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77"/>
    <d v="2021-03-27T00:00:00"/>
    <s v="PO/000340/1120"/>
    <d v="2020-11-23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78"/>
    <d v="2021-03-27T00:00:00"/>
    <s v="PO/000339/1120"/>
    <d v="2020-11-23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79"/>
    <d v="2021-03-27T00:00:00"/>
    <s v="PO/000339/1120"/>
    <d v="2020-11-23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80"/>
    <d v="2021-03-27T00:00:00"/>
    <s v="2021_03_56"/>
    <s v="15.03.2021 &amp; 23.03.2021"/>
    <x v="1"/>
    <s v="Mumbai"/>
    <s v="Reliance Retail Limited"/>
    <s v="Cash drawer tray_wheel"/>
    <s v="Mumbai"/>
    <s v="EndCustomer"/>
    <s v="Retail"/>
    <s v="Others"/>
    <n v="1"/>
    <n v="300"/>
    <n v="300"/>
  </r>
  <r>
    <s v="PB20INV4580"/>
    <d v="2021-03-27T00:00:00"/>
    <s v="2021_03_56"/>
    <s v="15.03.2021 &amp; 23.03.2021"/>
    <x v="1"/>
    <s v="Mumbai"/>
    <s v="Reliance Retail Limited"/>
    <s v="Control mechanism_cr-410"/>
    <s v="Mumbai"/>
    <s v="EndCustomer"/>
    <s v="Retail"/>
    <s v="Rugtek Spares"/>
    <n v="1"/>
    <n v="670"/>
    <n v="670"/>
  </r>
  <r>
    <s v="PB20INV4581"/>
    <d v="2021-03-27T00:00:00"/>
    <s v="PO/000339/1120"/>
    <d v="2020-11-23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82"/>
    <d v="2021-03-27T00:00:00"/>
    <s v="PO/000339/1120"/>
    <d v="2020-11-23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83"/>
    <d v="2021-03-27T00:00:00"/>
    <s v="PO/000339/1120"/>
    <d v="2020-11-23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84"/>
    <d v="2021-03-27T00:00:00"/>
    <s v="PO/000341/1120"/>
    <d v="2020-11-23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85"/>
    <d v="2021-03-27T00:00:00"/>
    <s v="PO/000340/1120"/>
    <d v="2020-11-23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86"/>
    <d v="2021-03-27T00:00:00"/>
    <s v="PO/000340/1120"/>
    <d v="2020-11-23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87"/>
    <d v="2021-03-27T00:00:00"/>
    <s v="PO/000131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88"/>
    <d v="2021-03-27T00:00:00"/>
    <s v="PO/000131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89"/>
    <d v="2021-03-27T00:00:00"/>
    <s v="PO/000131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90"/>
    <d v="2021-03-27T00:00:00"/>
    <s v="PO/000131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91"/>
    <d v="2021-03-27T00:00:00"/>
    <s v="PO/000131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92"/>
    <d v="2021-03-27T00:00:00"/>
    <s v="PO/000392/1120"/>
    <d v="2020-11-25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93"/>
    <d v="2021-03-27T00:00:00"/>
    <s v="PO/000131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94"/>
    <d v="2021-03-27T00:00:00"/>
    <s v="PO/000131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95"/>
    <d v="2021-03-27T00:00:00"/>
    <s v="PO/000131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96"/>
    <d v="2021-03-27T00:00:00"/>
    <s v="PO/000392/1120"/>
    <d v="2020-11-25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97"/>
    <d v="2021-03-27T00:00:00"/>
    <s v="PO/000392/1120"/>
    <d v="2020-11-25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98"/>
    <d v="2021-03-27T00:00:00"/>
    <s v="PO/000393/1120"/>
    <d v="2020-11-25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599"/>
    <d v="2021-03-27T00:00:00"/>
    <s v="PO/000392/1120"/>
    <d v="2020-11-25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600"/>
    <d v="2021-03-27T00:00:00"/>
    <s v="PO/000131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601"/>
    <d v="2021-03-27T00:00:00"/>
    <s v="PO/000131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602"/>
    <d v="2021-03-27T00:00:00"/>
    <s v="PO/000131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603"/>
    <d v="2021-03-27T00:00:00"/>
    <s v="PO/000131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604"/>
    <d v="2021-03-27T00:00:00"/>
    <s v="PO/000131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605"/>
    <d v="2021-03-27T00:00:00"/>
    <s v="PO/000131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606"/>
    <d v="2021-03-27T00:00:00"/>
    <s v="PO/000131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607"/>
    <d v="2021-03-27T00:00:00"/>
    <s v="PO/000131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608"/>
    <d v="2021-03-27T00:00:00"/>
    <s v="PO/000131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609"/>
    <d v="2021-03-27T00:00:00"/>
    <s v="PO/000131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610"/>
    <d v="2021-03-27T00:00:00"/>
    <s v="PO/000132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611"/>
    <d v="2021-03-27T00:00:00"/>
    <s v="PO/000392/1120"/>
    <d v="2020-11-25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612"/>
    <d v="2021-03-27T00:00:00"/>
    <s v="PO/000393/1120"/>
    <d v="2020-11-25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613"/>
    <d v="2021-03-27T00:00:00"/>
    <s v="PO/000393/1120"/>
    <d v="2020-11-25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614"/>
    <d v="2021-03-29T00:00:00"/>
    <n v="6500000301"/>
    <s v="05.03.2021"/>
    <x v="1"/>
    <s v="Mumbai"/>
    <s v="Tata Starbucks Ltd"/>
    <s v="Amc_charges"/>
    <s v="Mumbai"/>
    <s v="EndCustomer"/>
    <s v="Retail"/>
    <s v="Others"/>
    <n v="1"/>
    <n v="21158"/>
    <n v="21158"/>
  </r>
  <r>
    <s v="PB20INV4615"/>
    <d v="2021-03-29T00:00:00"/>
    <s v="HTCPL/356/2020-21"/>
    <d v="2021-03-29T00:00:00"/>
    <x v="0"/>
    <s v="Bangalore"/>
    <s v="Hollasons Trading Company Private Limited"/>
    <s v="Cd-3200u"/>
    <s v="Bangalore"/>
    <s v="RBP"/>
    <s v="Wholesale"/>
    <s v="Rugtek"/>
    <n v="10"/>
    <n v="2300"/>
    <n v="23000"/>
  </r>
  <r>
    <s v="PB20INV4616"/>
    <d v="2021-03-29T00:00:00"/>
    <s v="HTCPL/355/2020-21"/>
    <d v="2021-03-29T00:00:00"/>
    <x v="0"/>
    <s v="Bangalore"/>
    <s v="Hollasons Trading Company Private Limited"/>
    <s v="Pp8800u-b"/>
    <s v="Bangalore"/>
    <s v="RBP"/>
    <s v="Wholesale"/>
    <s v="Posiflex"/>
    <n v="2"/>
    <n v="9290"/>
    <n v="18580"/>
  </r>
  <r>
    <s v="PB20INV4617"/>
    <d v="2021-03-29T00:00:00"/>
    <s v="QSPL/PO/2021/0668-1"/>
    <d v="2021-03-29T00:00:00"/>
    <x v="4"/>
    <s v="Bangalore"/>
    <s v="Quinta Systems Pvt. Ltd"/>
    <s v="Bat-scn01a"/>
    <s v="Bangalore"/>
    <s v="Vendor"/>
    <s v="Wholesale"/>
    <s v="Metrologic"/>
    <n v="18"/>
    <n v="2244"/>
    <n v="40392"/>
  </r>
  <r>
    <s v="PB20INV4618"/>
    <d v="2021-03-29T00:00:00"/>
    <s v="SC26032021CHN01"/>
    <d v="2021-03-26T00:00:00"/>
    <x v="0"/>
    <s v="Chennai"/>
    <s v="Supreme Computers India (P) Ltd"/>
    <s v="Ddr3_ram_sodimm"/>
    <s v="Chennai"/>
    <s v="RBP"/>
    <s v="Wholesale"/>
    <s v="Posiflex Spares"/>
    <n v="17"/>
    <n v="0"/>
    <n v="0"/>
  </r>
  <r>
    <s v="PB20INV4618"/>
    <d v="2021-03-29T00:00:00"/>
    <s v="SC26032021CHN01"/>
    <d v="2021-03-26T00:00:00"/>
    <x v="0"/>
    <s v="Chennai"/>
    <s v="Supreme Computers India (P) Ltd"/>
    <s v="Ssd_128gb"/>
    <s v="Chennai"/>
    <s v="RBP"/>
    <s v="Wholesale"/>
    <s v="Posiflex Spares"/>
    <n v="17"/>
    <n v="0"/>
    <n v="0"/>
  </r>
  <r>
    <s v="PB20INV4618"/>
    <d v="2021-03-29T00:00:00"/>
    <s v="SC26032021CHN01"/>
    <d v="2021-03-26T00:00:00"/>
    <x v="0"/>
    <s v="Chennai"/>
    <s v="Supreme Computers India (P) Ltd"/>
    <s v="Freight charges"/>
    <s v="Chennai"/>
    <s v="RBP"/>
    <s v="Wholesale"/>
    <s v="Others"/>
    <n v="1"/>
    <n v="2656"/>
    <n v="2656"/>
  </r>
  <r>
    <s v="PB20INV4618"/>
    <d v="2021-03-29T00:00:00"/>
    <s v="SC26032021CHN01"/>
    <d v="2021-03-26T00:00:00"/>
    <x v="0"/>
    <s v="Chennai"/>
    <s v="Supreme Computers India (P) Ltd"/>
    <s v="Pp8800u-b"/>
    <s v="Chennai"/>
    <s v="RBP"/>
    <s v="Wholesale"/>
    <s v="Posiflex"/>
    <n v="24"/>
    <n v="8100"/>
    <n v="194400"/>
  </r>
  <r>
    <s v="PB20INV4618"/>
    <d v="2021-03-29T00:00:00"/>
    <s v="SC26032021CHN01"/>
    <d v="2021-03-26T00:00:00"/>
    <x v="0"/>
    <s v="Chennai"/>
    <s v="Supreme Computers India (P) Ltd"/>
    <s v="Hs-2414w-3a"/>
    <s v="Chennai"/>
    <s v="RBP"/>
    <s v="Wholesale"/>
    <s v="Posiflex"/>
    <n v="5"/>
    <n v="43000"/>
    <n v="215000"/>
  </r>
  <r>
    <s v="PB20INV4618"/>
    <d v="2021-03-29T00:00:00"/>
    <s v="SC26032021CHN01"/>
    <d v="2021-03-26T00:00:00"/>
    <x v="0"/>
    <s v="Chennai"/>
    <s v="Supreme Computers India (P) Ltd"/>
    <s v="Xt-4015"/>
    <s v="Chennai"/>
    <s v="RBP"/>
    <s v="Wholesale"/>
    <s v="Posiflex"/>
    <n v="12"/>
    <n v="54400"/>
    <n v="652800"/>
  </r>
  <r>
    <s v="PB20INV4619"/>
    <d v="2021-03-29T00:00:00"/>
    <s v="SC27032021CHN01"/>
    <d v="2021-03-27T00:00:00"/>
    <x v="0"/>
    <s v="Chennai"/>
    <s v="Supreme Computers India (P) Ltd"/>
    <s v="Freight charges"/>
    <s v="Chennai"/>
    <s v="RBP"/>
    <s v="Wholesale"/>
    <s v="Others"/>
    <n v="1"/>
    <n v="50"/>
    <n v="50"/>
  </r>
  <r>
    <s v="PB20INV4619"/>
    <d v="2021-03-29T00:00:00"/>
    <s v="SC27032021CHN01"/>
    <d v="2021-03-27T00:00:00"/>
    <x v="0"/>
    <s v="Chennai"/>
    <s v="Supreme Computers India (P) Ltd"/>
    <s v="Win 10 iot (el)"/>
    <s v="Chennai"/>
    <s v="RBP"/>
    <s v="Wholesale"/>
    <s v="Posiflex"/>
    <n v="1"/>
    <n v="3500"/>
    <n v="3500"/>
  </r>
  <r>
    <s v="PB20INV4620"/>
    <d v="2021-03-29T00:00:00"/>
    <s v="VPSYS/AMC/CORPORATE/17-18"/>
    <s v="Amended date-05-02-2020"/>
    <x v="1"/>
    <s v="Mumbai"/>
    <s v="Spencer'S Retail Limited"/>
    <s v="Amc_charges"/>
    <s v="Mumbai"/>
    <s v="EndCustomer"/>
    <s v="Retail"/>
    <s v="Others"/>
    <n v="8"/>
    <n v="1664.3835999999999"/>
    <n v="13315.068799999999"/>
  </r>
  <r>
    <s v="PB20INV4621"/>
    <d v="2021-03-29T00:00:00"/>
    <s v="PO/000131/1120"/>
    <d v="2020-11-09T00:00:00"/>
    <x v="1"/>
    <s v="Mumbai"/>
    <s v="Hardcastle Restaurants Pvt. Ltd"/>
    <s v="Cashdrawercable"/>
    <s v="Mumbai"/>
    <s v="EndCustomer"/>
    <s v="Retail"/>
    <s v="Posiflex Spares"/>
    <n v="1"/>
    <n v="143"/>
    <n v="143"/>
  </r>
  <r>
    <s v="PB20INV4622"/>
    <d v="2021-03-29T00:00:00"/>
    <n v="6500000272"/>
    <s v="24.02.2021"/>
    <x v="1"/>
    <s v="Mumbai"/>
    <s v="Tata Starbucks Ltd"/>
    <s v="Amc_charges"/>
    <s v="Mumbai"/>
    <s v="EndCustomer"/>
    <s v="Retail"/>
    <s v="Others"/>
    <n v="3"/>
    <n v="17760.330000000002"/>
    <n v="53280.99"/>
  </r>
  <r>
    <s v="PB20INV4623"/>
    <d v="2021-03-29T00:00:00"/>
    <n v="6500000273"/>
    <s v="24.02.2021"/>
    <x v="1"/>
    <s v="Mumbai"/>
    <s v="Tata Starbucks Ltd"/>
    <s v="Amc_charges"/>
    <s v="Mumbai"/>
    <s v="EndCustomer"/>
    <s v="Retail"/>
    <s v="Others"/>
    <n v="3"/>
    <n v="28169.67"/>
    <n v="84509.01"/>
  </r>
  <r>
    <s v="PB20INV4624"/>
    <d v="2021-03-29T00:00:00"/>
    <n v="6500000274"/>
    <s v="25.02.2021"/>
    <x v="1"/>
    <s v="Mumbai"/>
    <s v="Tata Starbucks Ltd"/>
    <s v="Amc_charges"/>
    <s v="Mumbai"/>
    <s v="EndCustomer"/>
    <s v="Retail"/>
    <s v="Others"/>
    <n v="1"/>
    <n v="10965"/>
    <n v="10965"/>
  </r>
  <r>
    <s v="PB20INV4625"/>
    <d v="2021-03-29T00:00:00"/>
    <n v="6500000275"/>
    <s v="25.02.2021"/>
    <x v="1"/>
    <s v="Mumbai"/>
    <s v="Tata Starbucks Ltd"/>
    <s v="Amc_charges"/>
    <s v="Mumbai"/>
    <s v="EndCustomer"/>
    <s v="Retail"/>
    <s v="Others"/>
    <n v="1"/>
    <n v="3903.49"/>
    <n v="3903.49"/>
  </r>
  <r>
    <s v="PB20INV4626"/>
    <d v="2021-03-29T00:00:00"/>
    <s v="DSIIT20210003"/>
    <s v="04.01.2021"/>
    <x v="17"/>
    <s v="Chennai"/>
    <s v="Decathlon Sports India Private Ltd"/>
    <s v="Cr4000_8notes"/>
    <s v="Chennai"/>
    <s v="EndCustomer"/>
    <s v="Retail"/>
    <s v="Posiflex"/>
    <n v="1"/>
    <n v="6356"/>
    <n v="6356"/>
  </r>
  <r>
    <s v="PB20INV4627"/>
    <d v="2021-03-29T00:00:00"/>
    <n v="6500000276"/>
    <s v="25.02.2021"/>
    <x v="1"/>
    <s v="Mumbai"/>
    <s v="Tata Starbucks Ltd"/>
    <s v="Amc_charges"/>
    <s v="Mumbai"/>
    <s v="EndCustomer"/>
    <s v="Retail"/>
    <s v="Others"/>
    <n v="1"/>
    <n v="3630"/>
    <n v="3630"/>
  </r>
  <r>
    <s v="PB20INV4628"/>
    <d v="2021-03-29T00:00:00"/>
    <n v="6500000277"/>
    <s v="25.02.2021"/>
    <x v="1"/>
    <s v="Mumbai"/>
    <s v="Tata Starbucks Ltd"/>
    <s v="Amc_charges"/>
    <s v="Mumbai"/>
    <s v="EndCustomer"/>
    <s v="Retail"/>
    <s v="Others"/>
    <n v="2"/>
    <n v="3903.49"/>
    <n v="7806.98"/>
  </r>
  <r>
    <s v="PB20INV4629"/>
    <d v="2021-03-29T00:00:00"/>
    <n v="6500000278"/>
    <s v="25.02.2021"/>
    <x v="1"/>
    <s v="Mumbai"/>
    <s v="Tata Starbucks Ltd"/>
    <s v="Amc_charges"/>
    <s v="Mumbai"/>
    <s v="EndCustomer"/>
    <s v="Retail"/>
    <s v="Others"/>
    <n v="1"/>
    <n v="3903.49"/>
    <n v="3903.49"/>
  </r>
  <r>
    <s v="PB20INV4630"/>
    <d v="2021-03-29T00:00:00"/>
    <n v="6500000279"/>
    <s v="25.02.2021"/>
    <x v="1"/>
    <s v="Mumbai"/>
    <s v="Tata Starbucks Ltd"/>
    <s v="Amc_charges"/>
    <s v="Mumbai"/>
    <s v="EndCustomer"/>
    <s v="Retail"/>
    <s v="Others"/>
    <n v="2"/>
    <n v="3630"/>
    <n v="7260"/>
  </r>
  <r>
    <s v="PB20INV4631"/>
    <d v="2021-03-29T00:00:00"/>
    <n v="6500000280"/>
    <s v="25.02.2021"/>
    <x v="1"/>
    <s v="Mumbai"/>
    <s v="Tata Starbucks Ltd"/>
    <s v="Amc_charges"/>
    <s v="Mumbai"/>
    <s v="EndCustomer"/>
    <s v="Retail"/>
    <s v="Others"/>
    <n v="2"/>
    <n v="10964.59"/>
    <n v="21929.18"/>
  </r>
  <r>
    <s v="PB20INV4632"/>
    <d v="2021-03-29T00:00:00"/>
    <n v="6500000281"/>
    <s v="25.02.2021"/>
    <x v="1"/>
    <s v="Mumbai"/>
    <s v="Tata Starbucks Ltd"/>
    <s v="Amc_charges"/>
    <s v="Mumbai"/>
    <s v="EndCustomer"/>
    <s v="Retail"/>
    <s v="Others"/>
    <n v="2"/>
    <n v="10964.59"/>
    <n v="21929.18"/>
  </r>
  <r>
    <s v="PB20INV4633"/>
    <d v="2021-03-29T00:00:00"/>
    <n v="6500000282"/>
    <s v="25.02.2021"/>
    <x v="1"/>
    <s v="Mumbai"/>
    <s v="Tata Starbucks Ltd"/>
    <s v="Amc_charges"/>
    <s v="Mumbai"/>
    <s v="EndCustomer"/>
    <s v="Retail"/>
    <s v="Others"/>
    <n v="1"/>
    <n v="3630"/>
    <n v="3630"/>
  </r>
  <r>
    <s v="PB20INV4634"/>
    <d v="2021-03-29T00:00:00"/>
    <n v="6500000283"/>
    <s v="25.02.2021"/>
    <x v="1"/>
    <s v="Mumbai"/>
    <s v="Tata Starbucks Ltd"/>
    <s v="Amc_charges"/>
    <s v="Mumbai"/>
    <s v="EndCustomer"/>
    <s v="Retail"/>
    <s v="Others"/>
    <n v="2"/>
    <n v="3630"/>
    <n v="7260"/>
  </r>
  <r>
    <s v="PB20INV4635"/>
    <d v="2021-03-29T00:00:00"/>
    <n v="6500000284"/>
    <s v="25.02.2021"/>
    <x v="1"/>
    <s v="Mumbai"/>
    <s v="Tata Starbucks Ltd"/>
    <s v="Amc_charges"/>
    <s v="Mumbai"/>
    <s v="EndCustomer"/>
    <s v="Retail"/>
    <s v="Others"/>
    <n v="1"/>
    <n v="10964.59"/>
    <n v="10964.59"/>
  </r>
  <r>
    <s v="PB20INV4636"/>
    <d v="2021-03-29T00:00:00"/>
    <n v="6500000292"/>
    <s v="05.03.2021"/>
    <x v="1"/>
    <s v="Mumbai"/>
    <s v="Tata Starbucks Ltd"/>
    <s v="Amc_charges"/>
    <s v="Mumbai"/>
    <s v="EndCustomer"/>
    <s v="Retail"/>
    <s v="Others"/>
    <n v="2"/>
    <n v="3630"/>
    <n v="7260"/>
  </r>
  <r>
    <s v="PB20INV4637"/>
    <d v="2021-03-29T00:00:00"/>
    <s v="PO/000046/1020"/>
    <d v="2020-10-05T00:00:00"/>
    <x v="1"/>
    <s v="Mumbai"/>
    <s v="Hardcastle Restaurants Pvt. Ltd"/>
    <s v="Service charges"/>
    <s v="Mumbai"/>
    <s v="EndCustomer"/>
    <s v="Retail"/>
    <s v="Others"/>
    <n v="2"/>
    <n v="900"/>
    <n v="1800"/>
  </r>
  <r>
    <s v="PB20INV4637"/>
    <d v="2021-03-29T00:00:00"/>
    <s v="PO/000046/1020"/>
    <d v="2020-10-05T00:00:00"/>
    <x v="1"/>
    <s v="Mumbai"/>
    <s v="Hardcastle Restaurants Pvt. Ltd"/>
    <s v="Powersupply_60w"/>
    <s v="Mumbai"/>
    <s v="EndCustomer"/>
    <s v="Retail"/>
    <s v="Posiflex Spares"/>
    <n v="1"/>
    <n v="2140"/>
    <n v="2140"/>
  </r>
  <r>
    <s v="PB20INV4637"/>
    <d v="2021-03-29T00:00:00"/>
    <s v="PO/000046/1020"/>
    <d v="2020-10-05T00:00:00"/>
    <x v="1"/>
    <s v="Mumbai"/>
    <s v="Hardcastle Restaurants Pvt. Ltd"/>
    <s v="Control board_bb-3000"/>
    <s v="Mumbai"/>
    <s v="EndCustomer"/>
    <s v="Retail"/>
    <s v="Posiflex Spares"/>
    <n v="2"/>
    <n v="2250"/>
    <n v="4500"/>
  </r>
  <r>
    <s v="PB20INV4638"/>
    <d v="2021-03-30T00:00:00"/>
    <s v="PO/000091/1020"/>
    <d v="2020-10-05T00:00:00"/>
    <x v="1"/>
    <s v="Mumbai"/>
    <s v="Hardcastle Restaurants Pvt. Ltd"/>
    <s v="Cashdrawercable"/>
    <s v="Mumbai"/>
    <s v="EndCustomer"/>
    <s v="Retail"/>
    <s v="Posiflex Spares"/>
    <n v="1"/>
    <n v="143"/>
    <n v="143"/>
  </r>
  <r>
    <s v="PB20INV4639"/>
    <d v="2021-03-30T00:00:00"/>
    <s v="PO/000328/1020"/>
    <d v="2020-10-19T00:00:00"/>
    <x v="1"/>
    <s v="Mumbai"/>
    <s v="Hardcastle Restaurants Pvt. Ltd"/>
    <s v="Powersupply 60w_xp series"/>
    <s v="Mumbai"/>
    <s v="EndCustomer"/>
    <s v="Retail"/>
    <s v="Posiflex Spares"/>
    <n v="1"/>
    <n v="2150"/>
    <n v="2150"/>
  </r>
  <r>
    <s v="PB20INV4640"/>
    <d v="2021-03-30T00:00:00"/>
    <n v="155"/>
    <d v="2021-03-19T00:00:00"/>
    <x v="5"/>
    <s v="Bangalore"/>
    <s v="Crown Computers"/>
    <s v="Mk7120-31a38-i"/>
    <s v="Bangalore"/>
    <s v="NVAR"/>
    <s v="Wholesale"/>
    <s v="Metrologic"/>
    <n v="8"/>
    <n v="0"/>
    <n v="0"/>
  </r>
  <r>
    <s v="PB20INV4640"/>
    <d v="2021-03-30T00:00:00"/>
    <n v="155"/>
    <d v="2021-03-19T00:00:00"/>
    <x v="5"/>
    <s v="Bangalore"/>
    <s v="Crown Computers"/>
    <s v="Hf680-r1-2usb-i"/>
    <s v="Bangalore"/>
    <s v="NVAR"/>
    <s v="Wholesale"/>
    <s v="Honeywell"/>
    <n v="20"/>
    <n v="6325"/>
    <n v="126500"/>
  </r>
  <r>
    <s v="PB20INV4640"/>
    <d v="2021-03-30T00:00:00"/>
    <n v="155"/>
    <d v="2021-03-19T00:00:00"/>
    <x v="5"/>
    <s v="Bangalore"/>
    <s v="Crown Computers"/>
    <s v="Mk7120-31a38-i"/>
    <s v="Bangalore"/>
    <s v="NVAR"/>
    <s v="Wholesale"/>
    <s v="Metrologic"/>
    <n v="80"/>
    <n v="7700"/>
    <n v="616000"/>
  </r>
  <r>
    <s v="PB20INV4641"/>
    <d v="2021-03-30T00:00:00"/>
    <s v="PO/000328/1020"/>
    <d v="2020-10-19T00:00:00"/>
    <x v="1"/>
    <s v="Mumbai"/>
    <s v="Hardcastle Restaurants Pvt. Ltd"/>
    <s v="Powersupply130w/xt-4015"/>
    <s v="Mumbai"/>
    <s v="EndCustomer"/>
    <s v="Retail"/>
    <s v="Posiflex Spares"/>
    <n v="1"/>
    <n v="6130"/>
    <n v="6130"/>
  </r>
  <r>
    <s v="PB20INV4642"/>
    <d v="2021-03-30T00:00:00"/>
    <s v="PO-S/20-21/002539"/>
    <d v="2021-03-25T00:00:00"/>
    <x v="1"/>
    <s v="Mumbai"/>
    <s v="Burger King India Pvt  Ltd.,"/>
    <s v="Cashdrawercable"/>
    <s v="Mumbai"/>
    <s v="EndCustomer"/>
    <s v="Retail"/>
    <s v="Posiflex Spares"/>
    <n v="2"/>
    <n v="175"/>
    <n v="350"/>
  </r>
  <r>
    <s v="PB20INV4643"/>
    <d v="2021-03-30T00:00:00"/>
    <s v="Mail"/>
    <d v="2021-03-29T00:00:00"/>
    <x v="6"/>
    <s v="Delhi"/>
    <s v="Burman Hospitality Private Limited"/>
    <s v="Powersupply_40w"/>
    <s v="Delhi"/>
    <s v="EndCustomer"/>
    <s v="Retail"/>
    <s v="Posiflex Spares"/>
    <n v="1"/>
    <n v="1400"/>
    <n v="1400"/>
  </r>
  <r>
    <s v="PB20INV4644"/>
    <d v="2021-03-30T00:00:00"/>
    <s v="Mail"/>
    <d v="2021-03-23T00:00:00"/>
    <x v="6"/>
    <s v="Delhi"/>
    <s v="Burman Hospitality Private Limited"/>
    <s v="Lock &amp; key_cr-410b"/>
    <s v="Delhi"/>
    <s v="EndCustomer"/>
    <s v="Retail"/>
    <s v="Rugtek Spares"/>
    <n v="1"/>
    <n v="200"/>
    <n v="200"/>
  </r>
  <r>
    <s v="PB20INV4645"/>
    <d v="2021-03-30T00:00:00"/>
    <s v="SC12032021CHN"/>
    <d v="2021-03-12T00:00:00"/>
    <x v="0"/>
    <s v="Chennai"/>
    <s v="Supreme Computers India (P) Ltd"/>
    <s v="Freight charges"/>
    <s v="Chennai"/>
    <s v="RBP"/>
    <s v="Wholesale"/>
    <s v="Others"/>
    <n v="1"/>
    <n v="137"/>
    <n v="137"/>
  </r>
  <r>
    <s v="PB20INV4645"/>
    <d v="2021-03-30T00:00:00"/>
    <s v="SC12032021CHN"/>
    <d v="2021-03-12T00:00:00"/>
    <x v="2"/>
    <s v="Chennai"/>
    <s v="Supreme Computers India (P) Ltd"/>
    <s v="Bp-03"/>
    <s v="Chennai"/>
    <s v="RBP"/>
    <s v="Wholesale"/>
    <s v="Rugtek"/>
    <n v="10"/>
    <n v="5500"/>
    <n v="55000"/>
  </r>
  <r>
    <s v="PB20INV4646"/>
    <d v="2021-03-30T00:00:00"/>
    <s v="TSPL/PUR/20-21/296"/>
    <d v="2021-02-11T00:00:00"/>
    <x v="0"/>
    <s v="Mumbai"/>
    <s v="Turbonet Systems Private Limited"/>
    <s v="Freight charges"/>
    <s v="Mumbai"/>
    <s v="RBP"/>
    <s v="Wholesale"/>
    <s v="Others"/>
    <n v="1"/>
    <n v="232"/>
    <n v="232"/>
  </r>
  <r>
    <s v="PB20INV4646"/>
    <d v="2021-03-30T00:00:00"/>
    <s v="TSPL/PUR/20-21/296"/>
    <d v="2021-02-11T00:00:00"/>
    <x v="2"/>
    <s v="Mumbai"/>
    <s v="Turbonet Systems Private Limited"/>
    <s v="Std-3200u"/>
    <s v="Mumbai"/>
    <s v="RBP"/>
    <s v="Wholesale"/>
    <s v="Rugtek Spares"/>
    <n v="7"/>
    <n v="250"/>
    <n v="1750"/>
  </r>
  <r>
    <s v="PB20INV4646"/>
    <d v="2021-03-30T00:00:00"/>
    <s v="TSPL/PUR/20-21/296"/>
    <d v="2021-02-11T00:00:00"/>
    <x v="2"/>
    <s v="Mumbai"/>
    <s v="Turbonet Systems Private Limited"/>
    <s v="Bp-03"/>
    <s v="Mumbai"/>
    <s v="RBP"/>
    <s v="Wholesale"/>
    <s v="Rugtek"/>
    <n v="10"/>
    <n v="5800"/>
    <n v="58000"/>
  </r>
  <r>
    <s v="PB20INV4647"/>
    <d v="2021-03-30T00:00:00"/>
    <s v="PO/000327/1020"/>
    <d v="2020-10-19T00:00:00"/>
    <x v="1"/>
    <s v="Mumbai"/>
    <s v="Hardcastle Restaurants Pvt. Ltd"/>
    <s v="Cashdrawercable"/>
    <s v="Mumbai"/>
    <s v="EndCustomer"/>
    <s v="Retail"/>
    <s v="Posiflex Spares"/>
    <n v="1"/>
    <n v="143"/>
    <n v="143"/>
  </r>
  <r>
    <s v="PB20INV4648"/>
    <d v="2021-03-30T00:00:00"/>
    <s v="PO/000328/1020"/>
    <d v="2020-10-19T00:00:00"/>
    <x v="1"/>
    <s v="Mumbai"/>
    <s v="Hardcastle Restaurants Pvt. Ltd"/>
    <s v="Cashdrawercable"/>
    <s v="Mumbai"/>
    <s v="EndCustomer"/>
    <s v="Retail"/>
    <s v="Posiflex Spares"/>
    <n v="1"/>
    <n v="143"/>
    <n v="143"/>
  </r>
  <r>
    <s v="PB20INV4649"/>
    <d v="2021-03-30T00:00:00"/>
    <s v="PO/000328/1020"/>
    <d v="2020-10-19T00:00:00"/>
    <x v="1"/>
    <s v="Mumbai"/>
    <s v="Hardcastle Restaurants Pvt. Ltd"/>
    <s v="Powersupply_60w"/>
    <s v="Mumbai"/>
    <s v="EndCustomer"/>
    <s v="Retail"/>
    <s v="Posiflex Spares"/>
    <n v="1"/>
    <n v="2140"/>
    <n v="2140"/>
  </r>
  <r>
    <s v="PB20INV4650"/>
    <d v="2021-03-30T00:00:00"/>
    <s v="ITPL2021136"/>
    <d v="2021-03-30T00:00:00"/>
    <x v="0"/>
    <s v="Hyderabad"/>
    <s v="Itecsys Technologies Pvt Ltd"/>
    <s v="Sata_2.5&quot;slimhdd"/>
    <s v="Hyderabad"/>
    <s v="RBP"/>
    <s v="Wholesale"/>
    <s v="Posiflex Spares"/>
    <n v="1"/>
    <n v="0"/>
    <n v="0"/>
  </r>
  <r>
    <s v="PB20INV4650"/>
    <d v="2021-03-30T00:00:00"/>
    <s v="ITPL2021136"/>
    <d v="2021-03-30T00:00:00"/>
    <x v="0"/>
    <s v="Hyderabad"/>
    <s v="Itecsys Technologies Pvt Ltd"/>
    <s v="Freight charges"/>
    <s v="Hyderabad"/>
    <s v="RBP"/>
    <s v="Wholesale"/>
    <s v="Others"/>
    <n v="1"/>
    <n v="148"/>
    <n v="148"/>
  </r>
  <r>
    <s v="PB20INV4650"/>
    <d v="2021-03-30T00:00:00"/>
    <s v="ITPL2021136"/>
    <d v="2021-03-30T00:00:00"/>
    <x v="0"/>
    <s v="Hyderabad"/>
    <s v="Itecsys Technologies Pvt Ltd"/>
    <s v="Win 10 iot (vl)"/>
    <s v="Hyderabad"/>
    <s v="RBP"/>
    <s v="Wholesale"/>
    <s v="Posiflex"/>
    <n v="1"/>
    <n v="5250"/>
    <n v="5250"/>
  </r>
  <r>
    <s v="PB20INV4650"/>
    <d v="2021-03-30T00:00:00"/>
    <s v="ITPL2021136"/>
    <d v="2021-03-30T00:00:00"/>
    <x v="0"/>
    <s v="Hyderabad"/>
    <s v="Itecsys Technologies Pvt Ltd"/>
    <s v="Xt-4015"/>
    <s v="Hyderabad"/>
    <s v="RBP"/>
    <s v="Wholesale"/>
    <s v="Posiflex"/>
    <n v="1"/>
    <n v="53825"/>
    <n v="53825"/>
  </r>
  <r>
    <s v="PB20INV4651"/>
    <d v="2021-03-30T00:00:00"/>
    <s v="QSPL/PO/2021/0666-1"/>
    <d v="2021-03-29T00:00:00"/>
    <x v="4"/>
    <s v="Bangalore"/>
    <s v="Quinta Systems Pvt. Ltd"/>
    <s v="Surelock+suremdm"/>
    <s v="Bangalore"/>
    <s v="Vendor"/>
    <s v="Wholesale"/>
    <s v="Others"/>
    <n v="214"/>
    <n v="1270.5"/>
    <n v="271887"/>
  </r>
  <r>
    <s v="PB20INV4652"/>
    <d v="2021-03-30T00:00:00"/>
    <n v="6500000297"/>
    <s v="05.03.2021"/>
    <x v="1"/>
    <s v="Mumbai"/>
    <s v="Tata Starbucks Ltd"/>
    <s v="Amc_charges"/>
    <s v="Mumbai"/>
    <s v="EndCustomer"/>
    <s v="Retail"/>
    <s v="Others"/>
    <n v="1"/>
    <n v="23545"/>
    <n v="23545"/>
  </r>
  <r>
    <s v="PB20INV4653"/>
    <d v="2021-03-30T00:00:00"/>
    <n v="6500000295"/>
    <s v="05.03.2021"/>
    <x v="1"/>
    <s v="Mumbai"/>
    <s v="Tata Starbucks Ltd"/>
    <s v="Amc_charges"/>
    <s v="Mumbai"/>
    <s v="EndCustomer"/>
    <s v="Retail"/>
    <s v="Others"/>
    <n v="2"/>
    <n v="3903"/>
    <n v="7806"/>
  </r>
  <r>
    <s v="PB20INV4654"/>
    <d v="2021-03-30T00:00:00"/>
    <n v="6500000299"/>
    <s v="05.03.2021"/>
    <x v="1"/>
    <s v="Mumbai"/>
    <s v="Tata Starbucks Ltd"/>
    <s v="Amc_charges"/>
    <s v="Mumbai"/>
    <s v="EndCustomer"/>
    <s v="Retail"/>
    <s v="Others"/>
    <n v="2"/>
    <n v="3630"/>
    <n v="7260"/>
  </r>
  <r>
    <s v="PB20INV4655"/>
    <d v="2021-03-30T00:00:00"/>
    <n v="6500000293"/>
    <s v="05.03.2021"/>
    <x v="1"/>
    <s v="Mumbai"/>
    <s v="Tata Starbucks Ltd"/>
    <s v="Amc_charges"/>
    <s v="Mumbai"/>
    <s v="EndCustomer"/>
    <s v="Retail"/>
    <s v="Others"/>
    <n v="1"/>
    <n v="3630"/>
    <n v="3630"/>
  </r>
  <r>
    <s v="PB20INV4656"/>
    <d v="2021-03-30T00:00:00"/>
    <n v="6500000300"/>
    <s v="05.03.2021"/>
    <x v="1"/>
    <s v="Mumbai"/>
    <s v="Tata Starbucks Ltd"/>
    <s v="Amc_charges"/>
    <s v="Mumbai"/>
    <s v="EndCustomer"/>
    <s v="Retail"/>
    <s v="Others"/>
    <n v="2"/>
    <n v="3630"/>
    <n v="7260"/>
  </r>
  <r>
    <s v="PB20INV4657"/>
    <d v="2021-03-30T00:00:00"/>
    <s v="HTCPL/360/2020-21"/>
    <d v="2021-03-30T00:00:00"/>
    <x v="2"/>
    <s v="Bangalore"/>
    <s v="Hollasons Trading Company Private Limited"/>
    <s v="Bp-03"/>
    <s v="Bangalore"/>
    <s v="RBP"/>
    <s v="Wholesale"/>
    <s v="Rugtek"/>
    <n v="1"/>
    <n v="5500"/>
    <n v="5500"/>
  </r>
  <r>
    <s v="PB20INV4658"/>
    <d v="2021-03-30T00:00:00"/>
    <n v="6500000298"/>
    <s v="05.03.2021"/>
    <x v="1"/>
    <s v="Mumbai"/>
    <s v="Tata Starbucks Ltd"/>
    <s v="Amc_charges"/>
    <s v="Mumbai"/>
    <s v="EndCustomer"/>
    <s v="Retail"/>
    <s v="Others"/>
    <n v="2"/>
    <n v="3630"/>
    <n v="7260"/>
  </r>
  <r>
    <s v="PB20INV4659"/>
    <d v="2021-03-30T00:00:00"/>
    <n v="6500000294"/>
    <s v="05.03.2021"/>
    <x v="1"/>
    <s v="Mumbai"/>
    <s v="Tata Starbucks Ltd"/>
    <s v="Amc_charges"/>
    <s v="Mumbai"/>
    <s v="EndCustomer"/>
    <s v="Retail"/>
    <s v="Others"/>
    <n v="1"/>
    <n v="3630"/>
    <n v="3630"/>
  </r>
  <r>
    <s v="PB20INV4660"/>
    <d v="2021-03-30T00:00:00"/>
    <s v="PO-C/20-21/000594"/>
    <s v="5. March 2021"/>
    <x v="18"/>
    <s v="Mumbai"/>
    <s v="Burger King India Pvt  Ltd.,"/>
    <s v="Win 10 iot (el)"/>
    <s v="Mumbai"/>
    <s v="EndCustomer"/>
    <s v="Retail"/>
    <s v="Posiflex"/>
    <n v="1"/>
    <n v="3100"/>
    <n v="3100"/>
  </r>
  <r>
    <s v="PB20INV4660"/>
    <d v="2021-03-30T00:00:00"/>
    <s v="PO-C/20-21/000594"/>
    <s v="5. March 2021"/>
    <x v="18"/>
    <s v="Mumbai"/>
    <s v="Burger King India Pvt  Ltd.,"/>
    <s v="Tx-2100"/>
    <s v="Mumbai"/>
    <s v="EndCustomer"/>
    <s v="Retail"/>
    <s v="Posiflex"/>
    <n v="1"/>
    <n v="20650"/>
    <n v="20650"/>
  </r>
  <r>
    <s v="PB20INV4661"/>
    <d v="2021-03-30T00:00:00"/>
    <s v="PO-C/20-21/000603"/>
    <s v="5. March 2021"/>
    <x v="18"/>
    <s v="Mumbai"/>
    <s v="Burger King India Pvt  Ltd.,"/>
    <s v="Win 10 iot (el)"/>
    <s v="Mumbai"/>
    <s v="EndCustomer"/>
    <s v="Retail"/>
    <s v="Posiflex"/>
    <n v="1"/>
    <n v="3100"/>
    <n v="3100"/>
  </r>
  <r>
    <s v="PB20INV4661"/>
    <d v="2021-03-30T00:00:00"/>
    <s v="PO-C/20-21/000603"/>
    <s v="5. March 2021"/>
    <x v="18"/>
    <s v="Mumbai"/>
    <s v="Burger King India Pvt  Ltd.,"/>
    <s v="Tx-2100"/>
    <s v="Mumbai"/>
    <s v="EndCustomer"/>
    <s v="Retail"/>
    <s v="Posiflex"/>
    <n v="1"/>
    <n v="20650"/>
    <n v="20650"/>
  </r>
  <r>
    <s v="PB20INV4662"/>
    <d v="2021-03-30T00:00:00"/>
    <s v="PO-C/20-21/000611"/>
    <s v="5. March 2021"/>
    <x v="18"/>
    <s v="Mumbai"/>
    <s v="Burger King India Pvt  Ltd.,"/>
    <s v="Win 10 iot (el)"/>
    <s v="Mumbai"/>
    <s v="EndCustomer"/>
    <s v="Retail"/>
    <s v="Posiflex"/>
    <n v="1"/>
    <n v="3100"/>
    <n v="3100"/>
  </r>
  <r>
    <s v="PB20INV4662"/>
    <d v="2021-03-30T00:00:00"/>
    <s v="PO-C/20-21/000611"/>
    <s v="5. March 2021"/>
    <x v="18"/>
    <s v="Mumbai"/>
    <s v="Burger King India Pvt  Ltd.,"/>
    <s v="Tx-2100"/>
    <s v="Mumbai"/>
    <s v="EndCustomer"/>
    <s v="Retail"/>
    <s v="Posiflex"/>
    <n v="1"/>
    <n v="20650"/>
    <n v="20650"/>
  </r>
  <r>
    <s v="PB20INV4663"/>
    <d v="2021-03-30T00:00:00"/>
    <s v="001891/Jan-21"/>
    <d v="2021-01-27T00:00:00"/>
    <x v="0"/>
    <s v="Gujarat"/>
    <s v="Aegis Infoware Private Limited"/>
    <s v="Freight charges"/>
    <s v="Gujarat"/>
    <s v="RBP"/>
    <s v="Wholesale"/>
    <s v="Others"/>
    <n v="1"/>
    <n v="600"/>
    <n v="600"/>
  </r>
  <r>
    <s v="PB20INV4663"/>
    <d v="2021-03-30T00:00:00"/>
    <s v="001891/Jan-21"/>
    <d v="2021-01-27T00:00:00"/>
    <x v="2"/>
    <s v="Gujarat"/>
    <s v="Aegis Infoware Private Limited"/>
    <s v="Bp-03"/>
    <s v="Gujarat"/>
    <s v="RBP"/>
    <s v="Wholesale"/>
    <s v="Rugtek"/>
    <n v="30"/>
    <n v="5300"/>
    <n v="159000"/>
  </r>
  <r>
    <s v="PB20INV4664"/>
    <d v="2021-03-30T00:00:00"/>
    <s v="PO/000328/1020"/>
    <d v="2020-10-19T00:00:00"/>
    <x v="1"/>
    <s v="Mumbai"/>
    <s v="Hardcastle Restaurants Pvt. Ltd"/>
    <s v="Control board_bb-3000"/>
    <s v="Mumbai"/>
    <s v="EndCustomer"/>
    <s v="Retail"/>
    <s v="Posiflex Spares"/>
    <n v="1"/>
    <n v="2250"/>
    <n v="2250"/>
  </r>
  <r>
    <s v="PB20INV4665"/>
    <d v="2021-03-30T00:00:00"/>
    <s v="QSPL/PO/2021/0659-1"/>
    <s v=" 24-03-2021"/>
    <x v="4"/>
    <s v="Bangalore"/>
    <s v="Quinta Systems Pvt. Ltd"/>
    <s v="203-879-003"/>
    <s v="Bangalore"/>
    <s v="Vendor"/>
    <s v="Wholesale"/>
    <s v="Honeywell"/>
    <n v="12"/>
    <n v="4274.71"/>
    <n v="51296.52"/>
  </r>
  <r>
    <s v="PB20INV4665"/>
    <d v="2021-03-30T00:00:00"/>
    <s v="QSPL/PO/2021/0659-1"/>
    <s v=" 24-03-2021"/>
    <x v="4"/>
    <s v="Bangalore"/>
    <s v="Quinta Systems Pvt. Ltd"/>
    <s v="871-229-201"/>
    <s v="Bangalore"/>
    <s v="Vendor"/>
    <s v="Wholesale"/>
    <s v="Honeywell"/>
    <n v="2"/>
    <n v="30282.799999999999"/>
    <n v="60565.599999999999"/>
  </r>
  <r>
    <s v="PB20INV4665"/>
    <d v="2021-03-30T00:00:00"/>
    <s v="QSPL/PO/2021/0659-1"/>
    <s v=" 24-03-2021"/>
    <x v="4"/>
    <s v="Bangalore"/>
    <s v="Quinta Systems Pvt. Ltd"/>
    <s v="Ck65-l0n-asn210n"/>
    <s v="Bangalore"/>
    <s v="Vendor"/>
    <s v="Wholesale"/>
    <s v="Honeywell"/>
    <n v="12"/>
    <n v="51676.95"/>
    <n v="620123.4"/>
  </r>
  <r>
    <s v="PB20INV4666"/>
    <d v="2021-03-31T00:00:00"/>
    <s v="QSPL/PO/2021/0659-1"/>
    <s v=" 24-03-2021"/>
    <x v="4"/>
    <s v="Bangalore"/>
    <s v="Quinta Systems Pvt. Ltd"/>
    <s v="Ppps-oipc-setup"/>
    <s v="Bangalore"/>
    <s v="Vendor"/>
    <s v="Wholesale"/>
    <s v="Honeywell"/>
    <n v="1"/>
    <n v="0"/>
    <n v="0"/>
  </r>
  <r>
    <s v="PB20INV4666"/>
    <d v="2021-03-31T00:00:00"/>
    <s v="QSPL/PO/2021/0659-1"/>
    <s v=" 24-03-2021"/>
    <x v="4"/>
    <s v="Bangalore"/>
    <s v="Quinta Systems Pvt. Ltd"/>
    <s v="Ppsw-opintel-pmp36"/>
    <s v="Bangalore"/>
    <s v="Vendor"/>
    <s v="Wholesale"/>
    <s v="Honeywell"/>
    <n v="12"/>
    <n v="6288.72"/>
    <n v="75464.639999999999"/>
  </r>
  <r>
    <s v="PB20INV4666"/>
    <d v="2021-03-31T00:00:00"/>
    <s v="QSPL/PO/2021/0659-1"/>
    <s v=" 24-03-2021"/>
    <x v="4"/>
    <s v="Bangalore"/>
    <s v="Quinta Systems Pvt. Ltd"/>
    <s v="Svcck65-sg3n"/>
    <s v="Bangalore"/>
    <s v="Vendor"/>
    <s v="Wholesale"/>
    <s v="Honeywell"/>
    <n v="12"/>
    <n v="7807.52"/>
    <n v="93690.240000000005"/>
  </r>
  <r>
    <s v="PB20INV4667"/>
    <d v="2021-03-31T00:00:00"/>
    <s v="Mail Confirmation"/>
    <s v="30.03.2021"/>
    <x v="17"/>
    <s v="Chennai"/>
    <s v="M.K. Retail"/>
    <s v="Gearwheelforfeed_pp7000"/>
    <s v="Chennai"/>
    <s v="EndCustomer"/>
    <s v="Retail"/>
    <s v="Posiflex Spares"/>
    <n v="1"/>
    <n v="140"/>
    <n v="140"/>
  </r>
  <r>
    <s v="PB20INV4667"/>
    <d v="2021-03-31T00:00:00"/>
    <s v="Mail Confirmation"/>
    <s v="30.03.2021"/>
    <x v="17"/>
    <s v="Chennai"/>
    <s v="M.K. Retail"/>
    <s v="Gear wheel_rp80_small"/>
    <s v="Chennai"/>
    <s v="EndCustomer"/>
    <s v="Retail"/>
    <s v="Rugtek Spares"/>
    <n v="1"/>
    <n v="164"/>
    <n v="164"/>
  </r>
  <r>
    <s v="PB20INV4667"/>
    <d v="2021-03-31T00:00:00"/>
    <s v="Mail Confirmation"/>
    <s v="30.03.2021"/>
    <x v="17"/>
    <s v="Chennai"/>
    <s v="M.K. Retail"/>
    <s v="Gear wheel_rp80_big"/>
    <s v="Chennai"/>
    <s v="EndCustomer"/>
    <s v="Retail"/>
    <s v="Rugtek Spares"/>
    <n v="1"/>
    <n v="232"/>
    <n v="232"/>
  </r>
  <r>
    <s v="PB20INV4667"/>
    <d v="2021-03-31T00:00:00"/>
    <s v="Mail Confirmation"/>
    <s v="30.03.2021"/>
    <x v="17"/>
    <s v="Chennai"/>
    <s v="M.K. Retail"/>
    <s v="Service charges"/>
    <s v="Chennai"/>
    <s v="EndCustomer"/>
    <s v="Retail"/>
    <s v="Others"/>
    <n v="1"/>
    <n v="500"/>
    <n v="500"/>
  </r>
  <r>
    <s v="PB20INV4668"/>
    <d v="2021-03-31T00:00:00"/>
    <n v="6500000353"/>
    <s v="30.03.2021"/>
    <x v="18"/>
    <s v="Mumbai"/>
    <s v="Tata Starbucks Ltd"/>
    <s v="Warranty_charges"/>
    <s v="Mumbai"/>
    <s v="EndCustomer"/>
    <s v="Retail"/>
    <s v="Others"/>
    <n v="49"/>
    <n v="8124"/>
    <n v="398076"/>
  </r>
  <r>
    <s v="PB20INV4669"/>
    <d v="2021-03-31T00:00:00"/>
    <s v="SS 276"/>
    <s v="30.03.2021"/>
    <x v="0"/>
    <s v="Delhi"/>
    <s v="Smart Solutions"/>
    <s v="Freight charges"/>
    <s v="Delhi"/>
    <s v="RBP"/>
    <s v="Wholesale"/>
    <s v="Others"/>
    <n v="1"/>
    <n v="1512"/>
    <n v="1512"/>
  </r>
  <r>
    <s v="PB20INV4669"/>
    <d v="2021-03-31T00:00:00"/>
    <s v="SS 276"/>
    <s v="30.03.2021"/>
    <x v="2"/>
    <s v="Delhi"/>
    <s v="Smart Solutions"/>
    <s v="Bp-03"/>
    <s v="Delhi"/>
    <s v="RBP"/>
    <s v="Wholesale"/>
    <s v="Rugtek"/>
    <n v="55"/>
    <n v="5500"/>
    <n v="302500"/>
  </r>
  <r>
    <s v="PB20INV4670"/>
    <d v="2021-03-31T00:00:00"/>
    <s v="TSPL/PUR/20-21/352"/>
    <d v="2021-03-26T00:00:00"/>
    <x v="0"/>
    <s v="Mumbai"/>
    <s v="Turbonet Systems Private Limited"/>
    <s v="Freight charges"/>
    <s v="Mumbai"/>
    <s v="RBP"/>
    <s v="Wholesale"/>
    <s v="Others"/>
    <n v="1"/>
    <n v="100"/>
    <n v="100"/>
  </r>
  <r>
    <s v="PB20INV4670"/>
    <d v="2021-03-31T00:00:00"/>
    <s v="TSPL/PUR/20-21/352"/>
    <d v="2021-03-26T00:00:00"/>
    <x v="0"/>
    <s v="Mumbai"/>
    <s v="Turbonet Systems Private Limited"/>
    <s v="Wall mount single"/>
    <s v="Mumbai"/>
    <s v="RBP"/>
    <s v="Wholesale"/>
    <s v="Posiflex Spares"/>
    <n v="8"/>
    <n v="800"/>
    <n v="6400"/>
  </r>
  <r>
    <s v="PB20INV4671"/>
    <d v="2021-03-31T00:00:00"/>
    <n v="6300000641"/>
    <d v="2021-03-01T00:00:00"/>
    <x v="18"/>
    <s v="Mumbai"/>
    <s v="Tata Starbucks Ltd"/>
    <s v="Sa-105z-b"/>
    <s v="Mumbai"/>
    <s v="EndCustomer"/>
    <s v="Retail"/>
    <s v="Posiflex"/>
    <n v="10"/>
    <n v="2300"/>
    <n v="23000"/>
  </r>
  <r>
    <s v="PB20INV4671"/>
    <d v="2021-03-31T00:00:00"/>
    <n v="6300000641"/>
    <d v="2021-03-01T00:00:00"/>
    <x v="18"/>
    <s v="Mumbai"/>
    <s v="Tata Starbucks Ltd"/>
    <s v="Mr-2106u-3"/>
    <s v="Mumbai"/>
    <s v="EndCustomer"/>
    <s v="Retail"/>
    <s v="Posiflex"/>
    <n v="5"/>
    <n v="2900"/>
    <n v="14500"/>
  </r>
  <r>
    <s v="PB20INV4672"/>
    <d v="2021-03-31T00:00:00"/>
    <s v="SS 270"/>
    <s v="27.03.2021"/>
    <x v="0"/>
    <s v="Delhi"/>
    <s v="Smart Solutions"/>
    <s v="Freight charges"/>
    <s v="Delhi"/>
    <s v="RBP"/>
    <s v="Wholesale"/>
    <s v="Others"/>
    <n v="1"/>
    <n v="420"/>
    <n v="420"/>
  </r>
  <r>
    <s v="PB20INV4672"/>
    <d v="2021-03-31T00:00:00"/>
    <s v="SS 270"/>
    <s v="27.03.2021"/>
    <x v="2"/>
    <s v="Delhi"/>
    <s v="Smart Solutions"/>
    <s v="Mpos800"/>
    <s v="Delhi"/>
    <s v="RBP"/>
    <s v="Wholesale"/>
    <s v="Rugtek"/>
    <n v="1"/>
    <n v="10000"/>
    <n v="10000"/>
  </r>
  <r>
    <s v="PB20INV4673"/>
    <d v="2021-03-31T00:00:00"/>
    <n v="6300000643"/>
    <d v="2021-03-01T00:00:00"/>
    <x v="18"/>
    <s v="Mumbai"/>
    <s v="Tata Starbucks Ltd"/>
    <s v="Sa-105z-b"/>
    <s v="Mumbai"/>
    <s v="EndCustomer"/>
    <s v="Retail"/>
    <s v="Posiflex"/>
    <n v="10"/>
    <n v="2300"/>
    <n v="23000"/>
  </r>
  <r>
    <s v="PB20INV4673"/>
    <d v="2021-03-31T00:00:00"/>
    <n v="6300000643"/>
    <d v="2021-03-01T00:00:00"/>
    <x v="18"/>
    <s v="Mumbai"/>
    <s v="Tata Starbucks Ltd"/>
    <s v="Mr-2106u-3"/>
    <s v="Mumbai"/>
    <s v="EndCustomer"/>
    <s v="Retail"/>
    <s v="Posiflex"/>
    <n v="5"/>
    <n v="2900"/>
    <n v="14500"/>
  </r>
  <r>
    <s v="PB20INV4674"/>
    <d v="2021-03-31T00:00:00"/>
    <s v="PO-C/20-21/000599"/>
    <s v="5. March 2021"/>
    <x v="18"/>
    <s v="Mumbai"/>
    <s v="Burger King India Pvt  Ltd.,"/>
    <s v="Win 10 iot (el)"/>
    <s v="Mumbai"/>
    <s v="EndCustomer"/>
    <s v="Retail"/>
    <s v="Posiflex"/>
    <n v="1"/>
    <n v="3100"/>
    <n v="3100"/>
  </r>
  <r>
    <s v="PB20INV4674"/>
    <d v="2021-03-31T00:00:00"/>
    <s v="PO-C/20-21/000599"/>
    <s v="5. March 2021"/>
    <x v="18"/>
    <s v="Mumbai"/>
    <s v="Burger King India Pvt  Ltd.,"/>
    <s v="Ps-3316+"/>
    <s v="Mumbai"/>
    <s v="EndCustomer"/>
    <s v="Retail"/>
    <s v="Posiflex"/>
    <n v="1"/>
    <n v="38250"/>
    <n v="38250"/>
  </r>
  <r>
    <s v="PB20INV4675"/>
    <d v="2021-03-31T00:00:00"/>
    <n v="6300000642"/>
    <d v="2021-03-01T00:00:00"/>
    <x v="18"/>
    <s v="Mumbai"/>
    <s v="Tata Starbucks Ltd"/>
    <s v="Sa-105z-b"/>
    <s v="Mumbai"/>
    <s v="EndCustomer"/>
    <s v="Retail"/>
    <s v="Posiflex"/>
    <n v="10"/>
    <n v="2300"/>
    <n v="23000"/>
  </r>
  <r>
    <s v="PB20INV4675"/>
    <d v="2021-03-31T00:00:00"/>
    <n v="6300000642"/>
    <d v="2021-03-01T00:00:00"/>
    <x v="18"/>
    <s v="Mumbai"/>
    <s v="Tata Starbucks Ltd"/>
    <s v="Mr-2106u-3"/>
    <s v="Mumbai"/>
    <s v="EndCustomer"/>
    <s v="Retail"/>
    <s v="Posiflex"/>
    <n v="5"/>
    <n v="2900"/>
    <n v="14500"/>
  </r>
  <r>
    <s v="PB20INV4676"/>
    <d v="2021-03-31T00:00:00"/>
    <s v="PO-C/20-21/000595"/>
    <s v="5. March 2021"/>
    <x v="18"/>
    <s v="Mumbai"/>
    <s v="Burger King India Pvt  Ltd.,"/>
    <s v="Win 10 iot (el)"/>
    <s v="Mumbai"/>
    <s v="EndCustomer"/>
    <s v="Retail"/>
    <s v="Posiflex"/>
    <n v="1"/>
    <n v="3100"/>
    <n v="3100"/>
  </r>
  <r>
    <s v="PB20INV4676"/>
    <d v="2021-03-31T00:00:00"/>
    <s v="PO-C/20-21/000595"/>
    <s v="5. March 2021"/>
    <x v="18"/>
    <s v="Mumbai"/>
    <s v="Burger King India Pvt  Ltd.,"/>
    <s v="Ps-3316+"/>
    <s v="Mumbai"/>
    <s v="EndCustomer"/>
    <s v="Retail"/>
    <s v="Posiflex"/>
    <n v="1"/>
    <n v="38250"/>
    <n v="38250"/>
  </r>
  <r>
    <s v="PB20INV4677"/>
    <d v="2021-03-31T00:00:00"/>
    <s v="PO-S/20-21/002543"/>
    <s v="26.03.2021"/>
    <x v="1"/>
    <s v="Mumbai"/>
    <s v="Burger King India Pvt  Ltd.,"/>
    <s v="Printer head_pp8800"/>
    <s v="Mumbai"/>
    <s v="EndCustomer"/>
    <s v="Retail"/>
    <s v="Posiflex Spares"/>
    <n v="2"/>
    <n v="3500"/>
    <n v="7000"/>
  </r>
  <r>
    <s v="PB20INV4678"/>
    <d v="2021-03-31T00:00:00"/>
    <s v="PO-S/20-21/002542"/>
    <s v="26.03.2021"/>
    <x v="1"/>
    <s v="Mumbai"/>
    <s v="Burger King India Pvt  Ltd.,"/>
    <s v="Printer head_pp8800"/>
    <s v="Mumbai"/>
    <s v="EndCustomer"/>
    <s v="Retail"/>
    <s v="Posiflex Spares"/>
    <n v="1"/>
    <n v="3500"/>
    <n v="3500"/>
  </r>
  <r>
    <s v="PB20INV4679"/>
    <d v="2021-03-31T00:00:00"/>
    <s v="PO-S/20-21/002545"/>
    <s v="26.03.2021"/>
    <x v="1"/>
    <s v="Mumbai"/>
    <s v="Burger King India Pvt  Ltd.,"/>
    <s v="Printer head_pp8800"/>
    <s v="Mumbai"/>
    <s v="EndCustomer"/>
    <s v="Retail"/>
    <s v="Posiflex Spares"/>
    <n v="1"/>
    <n v="3500"/>
    <n v="3500"/>
  </r>
  <r>
    <s v="PB20INV4680"/>
    <d v="2021-03-31T00:00:00"/>
    <s v="PO-C/20-21/000612"/>
    <s v="5. March 2021"/>
    <x v="18"/>
    <s v="Mumbai"/>
    <s v="Burger King India Pvt  Ltd.,"/>
    <s v="Win 10 iot (el)"/>
    <s v="Mumbai"/>
    <s v="EndCustomer"/>
    <s v="Retail"/>
    <s v="Posiflex"/>
    <n v="1"/>
    <n v="3100"/>
    <n v="3100"/>
  </r>
  <r>
    <s v="PB20INV4680"/>
    <d v="2021-03-31T00:00:00"/>
    <s v="PO-C/20-21/000612"/>
    <s v="5. March 2021"/>
    <x v="18"/>
    <s v="Mumbai"/>
    <s v="Burger King India Pvt  Ltd.,"/>
    <s v="Ps-3316+"/>
    <s v="Mumbai"/>
    <s v="EndCustomer"/>
    <s v="Retail"/>
    <s v="Posiflex"/>
    <n v="1"/>
    <n v="38250"/>
    <n v="38250"/>
  </r>
  <r>
    <s v="PB20INV4681"/>
    <d v="2021-03-31T00:00:00"/>
    <s v="PO-S/20-21/002544"/>
    <s v="26.03.2021"/>
    <x v="1"/>
    <s v="Mumbai"/>
    <s v="Burger King India Pvt  Ltd.,"/>
    <s v="Powersupply 60w_xp series"/>
    <s v="Mumbai"/>
    <s v="EndCustomer"/>
    <s v="Retail"/>
    <s v="Posiflex Spares"/>
    <n v="1"/>
    <n v="2250"/>
    <n v="2250"/>
  </r>
  <r>
    <s v="PB20INV4682"/>
    <d v="2021-03-31T00:00:00"/>
    <s v="PO &amp; PTPL/AMC/BLR/20-21/M020"/>
    <d v="2021-03-12T00:00:00"/>
    <x v="1"/>
    <s v="Mumbai"/>
    <s v="Caculo Retails Pvt. Ltd"/>
    <s v="Amc_charges"/>
    <s v="Mumbai"/>
    <s v="EndCustomer"/>
    <s v="Retail"/>
    <s v="Others"/>
    <n v="3"/>
    <n v="7500"/>
    <n v="22500"/>
  </r>
  <r>
    <s v="PB20INV4683"/>
    <d v="2021-03-31T00:00:00"/>
    <s v="mail confirmation"/>
    <d v="2021-03-30T00:00:00"/>
    <x v="1"/>
    <s v="Mumbai"/>
    <s v="Lenexis Foodworks Pvt. Ltd"/>
    <s v="Service charges"/>
    <s v="Mumbai"/>
    <s v="EndCustomer"/>
    <s v="Retail"/>
    <s v="Others"/>
    <n v="1"/>
    <n v="1000"/>
    <n v="1000"/>
  </r>
  <r>
    <s v="PB20INV4684"/>
    <d v="2021-03-31T00:00:00"/>
    <s v="PO/2021/531"/>
    <d v="2021-03-10T00:00:00"/>
    <x v="17"/>
    <s v="Chennai"/>
    <s v="Puma Sports India Private Limited"/>
    <s v="Service charges"/>
    <s v="Chennai"/>
    <s v="EndCustomer"/>
    <s v="Retail"/>
    <s v="Others"/>
    <n v="1"/>
    <n v="1500"/>
    <n v="1500"/>
  </r>
  <r>
    <s v="PB20INV4685"/>
    <d v="2021-03-31T00:00:00"/>
    <s v="PO/2021/493"/>
    <d v="2021-03-09T00:00:00"/>
    <x v="17"/>
    <s v="Chennai"/>
    <s v="Puma Sports India Private Limited"/>
    <s v="Service charges"/>
    <s v="Chennai"/>
    <s v="EndCustomer"/>
    <s v="Retail"/>
    <s v="Others"/>
    <n v="1"/>
    <n v="1500"/>
    <n v="1500"/>
  </r>
  <r>
    <s v="PB20INV4686"/>
    <d v="2021-03-31T00:00:00"/>
    <s v="SS 171"/>
    <s v="01.01.2021"/>
    <x v="0"/>
    <s v="Delhi"/>
    <s v="Smart Solutions"/>
    <s v="Freight charges"/>
    <s v="Delhi"/>
    <s v="RBP"/>
    <s v="Wholesale"/>
    <s v="Others"/>
    <n v="1"/>
    <n v="140"/>
    <n v="140"/>
  </r>
  <r>
    <s v="PB20INV4686"/>
    <d v="2021-03-31T00:00:00"/>
    <s v="SS 171"/>
    <s v="01.01.2021"/>
    <x v="0"/>
    <s v="Delhi"/>
    <s v="Smart Solutions"/>
    <s v="Cr4000_8notes"/>
    <s v="Delhi"/>
    <s v="RBP"/>
    <s v="Wholesale"/>
    <s v="Posiflex"/>
    <n v="5"/>
    <n v="4540"/>
    <n v="22700"/>
  </r>
  <r>
    <s v="PB20INV4687"/>
    <d v="2021-03-31T00:00:00"/>
    <s v="TSPL/PUR/20-21/333"/>
    <d v="2021-03-15T00:00:00"/>
    <x v="1"/>
    <s v="Mumbai"/>
    <s v="Turbonet Systems Private Limited"/>
    <s v="Kz-200"/>
    <s v="Mumbai"/>
    <s v="RBP"/>
    <s v="Wholesale"/>
    <s v="Posiflex"/>
    <n v="5"/>
    <n v="220"/>
    <n v="1100"/>
  </r>
  <r>
    <s v="PB20INV4688"/>
    <d v="2021-03-31T00:00:00"/>
    <s v="TSPL/PUR/20-21/342"/>
    <d v="2021-03-18T00:00:00"/>
    <x v="0"/>
    <s v="Mumbai"/>
    <s v="Turbonet Systems Private Limited"/>
    <s v="Freight charges"/>
    <s v="Mumbai"/>
    <s v="RBP"/>
    <s v="Wholesale"/>
    <s v="Others"/>
    <n v="1"/>
    <n v="797"/>
    <n v="797"/>
  </r>
  <r>
    <s v="PB20INV4688"/>
    <d v="2021-03-31T00:00:00"/>
    <s v="TSPL/PUR/20-21/342"/>
    <d v="2021-03-18T00:00:00"/>
    <x v="0"/>
    <s v="Mumbai"/>
    <s v="Turbonet Systems Private Limited"/>
    <s v="Cr4000_8notes"/>
    <s v="Mumbai"/>
    <s v="RBP"/>
    <s v="Wholesale"/>
    <s v="Posiflex"/>
    <n v="75"/>
    <n v="4250"/>
    <n v="318750"/>
  </r>
  <r>
    <s v="PB20INV4689"/>
    <d v="2021-03-31T00:00:00"/>
    <n v="4500062886"/>
    <d v="2021-01-05T00:00:00"/>
    <x v="18"/>
    <s v="Mumbai"/>
    <s v="Infiniti Retail Ltd."/>
    <s v="Cr4000_8notes"/>
    <s v="Mumbai"/>
    <s v="EndCustomer"/>
    <s v="Retail"/>
    <s v="Posiflex"/>
    <n v="50"/>
    <n v="5400"/>
    <n v="270000"/>
  </r>
  <r>
    <s v="PB20INV4690"/>
    <d v="2021-03-31T00:00:00"/>
    <s v="HTCPL/294/2020-21"/>
    <d v="2021-03-17T00:00:00"/>
    <x v="0"/>
    <s v="Bangalore"/>
    <s v="Hollasons Trading Company Private Limited"/>
    <s v="Ps-3316+"/>
    <s v="Bangalore"/>
    <s v="RBP"/>
    <s v="Wholesale"/>
    <s v="Posiflex"/>
    <n v="20"/>
    <n v="35900"/>
    <n v="718000"/>
  </r>
  <r>
    <s v="PB20INV4691"/>
    <d v="2021-03-31T00:00:00"/>
    <s v="PO/000045/1020"/>
    <d v="2020-10-05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692"/>
    <d v="2021-03-31T00:00:00"/>
    <s v="PO/000045/1020"/>
    <d v="2020-10-05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693"/>
    <d v="2021-03-31T00:00:00"/>
    <s v="PO/000089/1020"/>
    <d v="2020-10-08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694"/>
    <d v="2021-03-31T00:00:00"/>
    <s v="QSPL/PO/2021/0670-1"/>
    <d v="2021-03-31T00:00:00"/>
    <x v="4"/>
    <s v="Bangalore"/>
    <s v="Quinta Systems Pvt. Ltd"/>
    <s v="851-061-501"/>
    <s v="Bangalore"/>
    <s v="Vendor"/>
    <s v="Wholesale"/>
    <s v="Metrologic"/>
    <n v="2"/>
    <n v="7433.17"/>
    <n v="14866.34"/>
  </r>
  <r>
    <s v="PB20INV4695"/>
    <d v="2021-03-31T00:00:00"/>
    <s v="PO/000525/1020"/>
    <d v="2020-10-31T00:00:00"/>
    <x v="1"/>
    <s v="Mumbai"/>
    <s v="Hardcastle Restaurants Pvt. Ltd"/>
    <s v="Paperfeedroller_pp7000"/>
    <s v="Mumbai"/>
    <s v="EndCustomer"/>
    <s v="Retail"/>
    <s v="Posiflex Spares"/>
    <n v="1"/>
    <n v="1045"/>
    <n v="1045"/>
  </r>
  <r>
    <s v="PB20INV4696"/>
    <d v="2021-03-31T00:00:00"/>
    <s v="002090/Feb-21"/>
    <d v="2021-02-16T00:00:00"/>
    <x v="0"/>
    <s v="Gujarat"/>
    <s v="Aegis Infoware Private Limited"/>
    <s v="Freight charges"/>
    <s v="Gujarat"/>
    <s v="RBP"/>
    <s v="Wholesale"/>
    <s v="Others"/>
    <n v="1"/>
    <n v="700"/>
    <n v="700"/>
  </r>
  <r>
    <s v="PB20INV4696"/>
    <d v="2021-03-31T00:00:00"/>
    <s v="002090/Feb-21"/>
    <d v="2021-02-16T00:00:00"/>
    <x v="0"/>
    <s v="Gujarat"/>
    <s v="Aegis Infoware Private Limited"/>
    <s v="Ps-3316+"/>
    <s v="Gujarat"/>
    <s v="RBP"/>
    <s v="Wholesale"/>
    <s v="Posiflex"/>
    <n v="5"/>
    <n v="36600"/>
    <n v="183000"/>
  </r>
  <r>
    <s v="PB20INV4697"/>
    <d v="2021-03-31T00:00:00"/>
    <s v="PO/000094/1120"/>
    <d v="2020-11-05T00:00:00"/>
    <x v="1"/>
    <s v="Mumbai"/>
    <s v="Hardcastle Restaurants Pvt. Ltd"/>
    <s v="Powersupply 60w_xp series"/>
    <s v="Mumbai"/>
    <s v="EndCustomer"/>
    <s v="Retail"/>
    <s v="Posiflex Spares"/>
    <n v="1"/>
    <n v="2150"/>
    <n v="2150"/>
  </r>
  <r>
    <s v="PB20INV4697"/>
    <d v="2021-03-31T00:00:00"/>
    <s v="PO/000094/1120"/>
    <d v="2020-11-05T00:00:00"/>
    <x v="1"/>
    <s v="Mumbai"/>
    <s v="Hardcastle Restaurants Pvt. Ltd"/>
    <s v="Powersupply130w/xt-4015"/>
    <s v="Mumbai"/>
    <s v="EndCustomer"/>
    <s v="Retail"/>
    <s v="Posiflex Spares"/>
    <n v="1"/>
    <n v="6130"/>
    <n v="6130"/>
  </r>
  <r>
    <s v="PB20INV4698"/>
    <d v="2021-03-31T00:00:00"/>
    <s v="ITPL2021137"/>
    <d v="2021-03-31T00:00:00"/>
    <x v="0"/>
    <s v="Hyderabad"/>
    <s v="Itecsys Technologies Pvt Ltd"/>
    <s v="Freight charges"/>
    <s v="Hyderabad"/>
    <s v="RBP"/>
    <s v="Wholesale"/>
    <s v="Others"/>
    <n v="1"/>
    <n v="449"/>
    <n v="449"/>
  </r>
  <r>
    <s v="PB20INV4698"/>
    <d v="2021-03-31T00:00:00"/>
    <s v="ITPL2021137"/>
    <d v="2021-03-31T00:00:00"/>
    <x v="0"/>
    <s v="Hyderabad"/>
    <s v="Itecsys Technologies Pvt Ltd"/>
    <s v="Ps-3316+"/>
    <s v="Hyderabad"/>
    <s v="RBP"/>
    <s v="Wholesale"/>
    <s v="Posiflex"/>
    <n v="5"/>
    <n v="35900"/>
    <n v="179500"/>
  </r>
  <r>
    <s v="PB20INV4699"/>
    <d v="2021-03-31T00:00:00"/>
    <s v="PO/000420/1020"/>
    <d v="2020-10-26T00:00:00"/>
    <x v="1"/>
    <s v="Mumbai"/>
    <s v="Hardcastle Restaurants Pvt. Ltd"/>
    <s v="Powersupply_60w"/>
    <s v="Mumbai"/>
    <s v="EndCustomer"/>
    <s v="Retail"/>
    <s v="Posiflex Spares"/>
    <n v="1"/>
    <n v="2140"/>
    <n v="2140"/>
  </r>
  <r>
    <s v="PB20INV4700"/>
    <d v="2021-03-31T00:00:00"/>
    <s v="PO/000328/1020"/>
    <d v="2020-10-19T00:00:00"/>
    <x v="1"/>
    <s v="Mumbai"/>
    <s v="Hardcastle Restaurants Pvt. Ltd"/>
    <s v="Powersupply_60w"/>
    <s v="Mumbai"/>
    <s v="EndCustomer"/>
    <s v="Retail"/>
    <s v="Posiflex Spares"/>
    <n v="1"/>
    <n v="2140"/>
    <n v="2140"/>
  </r>
  <r>
    <s v="PB20INV4701"/>
    <d v="2021-03-31T00:00:00"/>
    <n v="210304"/>
    <d v="2021-03-15T00:00:00"/>
    <x v="0"/>
    <s v="Chandigarh"/>
    <s v="Infoaccords Technologies"/>
    <s v="Freight charges"/>
    <s v="Chandigarh"/>
    <s v="RBP"/>
    <s v="Wholesale"/>
    <s v="Others"/>
    <n v="1"/>
    <n v="1847"/>
    <n v="1847"/>
  </r>
  <r>
    <s v="PB20INV4701"/>
    <d v="2021-03-31T00:00:00"/>
    <n v="210304"/>
    <d v="2021-03-15T00:00:00"/>
    <x v="0"/>
    <s v="Chandigarh"/>
    <s v="Infoaccords Technologies"/>
    <s v="Ps-3316+"/>
    <s v="Chandigarh"/>
    <s v="RBP"/>
    <s v="Wholesale"/>
    <s v="Posiflex"/>
    <n v="5"/>
    <n v="36500"/>
    <n v="182500"/>
  </r>
  <r>
    <s v="PB20INV4701"/>
    <d v="2021-03-31T00:00:00"/>
    <n v="210304"/>
    <d v="2021-03-15T00:00:00"/>
    <x v="0"/>
    <s v="Chandigarh"/>
    <s v="Infoaccords Technologies"/>
    <s v="Ps-3316+"/>
    <s v="Chandigarh"/>
    <s v="RBP"/>
    <s v="Wholesale"/>
    <s v="Posiflex"/>
    <n v="5"/>
    <n v="37400"/>
    <n v="187000"/>
  </r>
  <r>
    <s v="PB20INV4702"/>
    <d v="2021-03-31T00:00:00"/>
    <s v="MHMU2021PO00096"/>
    <d v="2021-02-10T00:00:00"/>
    <x v="0"/>
    <s v="Mumbai"/>
    <s v="Aashitech"/>
    <s v="Freight charges"/>
    <s v="Mumbai"/>
    <s v="RBP"/>
    <s v="Wholesale"/>
    <s v="Others"/>
    <n v="1"/>
    <n v="1464"/>
    <n v="1464"/>
  </r>
  <r>
    <s v="PB20INV4702"/>
    <d v="2021-03-31T00:00:00"/>
    <s v="MHMU2021PO00096"/>
    <d v="2021-02-10T00:00:00"/>
    <x v="0"/>
    <s v="Mumbai"/>
    <s v="Aashitech"/>
    <s v="Ps-3316+"/>
    <s v="Mumbai"/>
    <s v="RBP"/>
    <s v="Wholesale"/>
    <s v="Posiflex"/>
    <n v="10"/>
    <n v="36600"/>
    <n v="366000"/>
  </r>
  <r>
    <s v="PB20INV4703"/>
    <d v="2021-03-31T00:00:00"/>
    <s v="PO/000328/1020"/>
    <d v="2020-10-19T00:00:00"/>
    <x v="1"/>
    <s v="Mumbai"/>
    <s v="Hardcastle Restaurants Pvt. Ltd"/>
    <s v="Cashdrawercable"/>
    <s v="Mumbai"/>
    <s v="EndCustomer"/>
    <s v="Retail"/>
    <s v="Posiflex Spares"/>
    <n v="1"/>
    <n v="143"/>
    <n v="143"/>
  </r>
  <r>
    <s v="PB20INV4704"/>
    <d v="2021-03-31T00:00:00"/>
    <s v="PO/000525/1020"/>
    <d v="2020-10-31T00:00:00"/>
    <x v="1"/>
    <s v="Mumbai"/>
    <s v="Hardcastle Restaurants Pvt. Ltd"/>
    <s v="Cashdrawercable"/>
    <s v="Mumbai"/>
    <s v="EndCustomer"/>
    <s v="Retail"/>
    <s v="Posiflex Spares"/>
    <n v="1"/>
    <n v="143"/>
    <n v="143"/>
  </r>
  <r>
    <s v="PB20INV4705"/>
    <d v="2021-03-31T00:00:00"/>
    <s v="PO/000094/1120"/>
    <d v="2020-11-05T00:00:00"/>
    <x v="1"/>
    <s v="Mumbai"/>
    <s v="Hardcastle Restaurants Pvt. Ltd"/>
    <s v="Control board_bb-3000"/>
    <s v="Mumbai"/>
    <s v="EndCustomer"/>
    <s v="Retail"/>
    <s v="Posiflex Spares"/>
    <n v="1"/>
    <n v="2250"/>
    <n v="2250"/>
  </r>
  <r>
    <s v="PB20INV4706"/>
    <d v="2021-03-31T00:00:00"/>
    <s v="QSPL/PO/2021/0670-1"/>
    <d v="2021-03-31T00:00:00"/>
    <x v="4"/>
    <s v="Bangalore"/>
    <s v="Quinta Systems Pvt. Ltd"/>
    <s v="851-061-501"/>
    <s v="Bangalore"/>
    <s v="Vendor"/>
    <s v="Wholesale"/>
    <s v="Metrologic"/>
    <n v="2"/>
    <n v="7433.17"/>
    <n v="14866.34"/>
  </r>
  <r>
    <s v="PB20INV4707"/>
    <d v="2021-03-31T00:00:00"/>
    <s v="PO/000131/1120"/>
    <d v="2020-11-09T00:00:00"/>
    <x v="1"/>
    <s v="Mumbai"/>
    <s v="Hardcastle Restaurants Pvt. Ltd"/>
    <s v="Control board_bb-3000"/>
    <s v="Mumbai"/>
    <s v="EndCustomer"/>
    <s v="Retail"/>
    <s v="Posiflex Spares"/>
    <n v="1"/>
    <n v="2250"/>
    <n v="2250"/>
  </r>
  <r>
    <s v="PB20INV4708"/>
    <d v="2021-03-31T00:00:00"/>
    <s v="OCS/20-21/180"/>
    <d v="2021-03-31T00:00:00"/>
    <x v="0"/>
    <s v="West Bengal"/>
    <s v="Odyssey Computer Services P Ltd"/>
    <s v="Freight charges"/>
    <s v="West Bengal"/>
    <s v="RBP"/>
    <s v="Wholesale"/>
    <s v="Others"/>
    <n v="1"/>
    <n v="875"/>
    <n v="875"/>
  </r>
  <r>
    <s v="PB20INV4708"/>
    <d v="2021-03-31T00:00:00"/>
    <s v="OCS/20-21/180"/>
    <d v="2021-03-31T00:00:00"/>
    <x v="2"/>
    <s v="West Bengal"/>
    <s v="Odyssey Computer Services P Ltd"/>
    <s v="Cr-410b"/>
    <s v="West Bengal"/>
    <s v="RBP"/>
    <s v="Wholesale"/>
    <s v="Rugtek"/>
    <n v="50"/>
    <n v="2500"/>
    <n v="125000"/>
  </r>
  <r>
    <s v="PB20INV4709"/>
    <d v="2021-03-31T00:00:00"/>
    <s v="PO Copy"/>
    <s v="27.02.2020"/>
    <x v="6"/>
    <s v="Delhi"/>
    <s v="The Suryaa Hotel"/>
    <s v="Amc_charges"/>
    <s v="Delhi"/>
    <s v="EndCustomer"/>
    <s v="Retail"/>
    <s v="Others"/>
    <n v="1"/>
    <n v="17500"/>
    <n v="17500"/>
  </r>
  <r>
    <s v="PB20INV4710"/>
    <d v="2021-03-31T00:00:00"/>
    <s v="SS 201"/>
    <s v="09.02.2021"/>
    <x v="0"/>
    <s v="Delhi"/>
    <s v="Smart Solutions"/>
    <s v="Freight charges"/>
    <s v="Delhi"/>
    <s v="RBP"/>
    <s v="Wholesale"/>
    <s v="Others"/>
    <n v="1"/>
    <n v="2745"/>
    <n v="2745"/>
  </r>
  <r>
    <s v="PB20INV4710"/>
    <d v="2021-03-31T00:00:00"/>
    <s v="SS 201"/>
    <s v="09.02.2021"/>
    <x v="0"/>
    <s v="Delhi"/>
    <s v="Smart Solutions"/>
    <s v="Ps-3316+"/>
    <s v="Delhi"/>
    <s v="RBP"/>
    <s v="Wholesale"/>
    <s v="Posiflex"/>
    <n v="15"/>
    <n v="36600"/>
    <n v="549000"/>
  </r>
  <r>
    <s v="PB20INV4711"/>
    <d v="2021-03-31T00:00:00"/>
    <s v="Mail Confirmation"/>
    <s v="31.03.2021"/>
    <x v="17"/>
    <s v="Chennai"/>
    <s v="Printech Computer"/>
    <s v="141-000044-962"/>
    <s v="Chennai"/>
    <s v="PVAR"/>
    <s v="Wholesale"/>
    <s v="Intermec Spares"/>
    <n v="1"/>
    <n v="15200"/>
    <n v="15200"/>
  </r>
  <r>
    <s v="PB20INV4712"/>
    <d v="2021-03-31T00:00:00"/>
    <s v="PO/000129/1120"/>
    <d v="2020-11-09T00:00:00"/>
    <x v="1"/>
    <s v="Mumbai"/>
    <s v="Hardcastle Restaurants Pvt. Ltd"/>
    <s v="Control board_bb-3000"/>
    <s v="Mumbai"/>
    <s v="EndCustomer"/>
    <s v="Retail"/>
    <s v="Posiflex Spares"/>
    <n v="1"/>
    <n v="2250"/>
    <n v="2250"/>
  </r>
  <r>
    <s v="PB20INV4713"/>
    <d v="2021-03-31T00:00:00"/>
    <s v="PO/000128/1120"/>
    <d v="2020-11-09T00:00:00"/>
    <x v="1"/>
    <s v="Mumbai"/>
    <s v="Hardcastle Restaurants Pvt. Ltd"/>
    <s v="Control board_bb-3000"/>
    <s v="Mumbai"/>
    <s v="EndCustomer"/>
    <s v="Retail"/>
    <s v="Posiflex Spares"/>
    <n v="1"/>
    <n v="2250"/>
    <n v="2250"/>
  </r>
  <r>
    <s v="PB20INV4714"/>
    <d v="2021-03-31T00:00:00"/>
    <s v="Mail Confirmation"/>
    <s v="30.03.2021"/>
    <x v="17"/>
    <s v="Chennai"/>
    <s v="Abakki It Solutions"/>
    <s v="Gearwheelforfeed_pp7000"/>
    <s v="Chennai"/>
    <s v="NVAR"/>
    <s v="Wholesale"/>
    <s v="Posiflex Spares"/>
    <n v="1"/>
    <n v="140"/>
    <n v="140"/>
  </r>
  <r>
    <s v="PB20INV4714"/>
    <d v="2021-03-31T00:00:00"/>
    <s v="Mail Confirmation"/>
    <s v="30.03.2021"/>
    <x v="17"/>
    <s v="Chennai"/>
    <s v="Abakki It Solutions"/>
    <s v="Gear wheel_rp80_small"/>
    <s v="Chennai"/>
    <s v="NVAR"/>
    <s v="Wholesale"/>
    <s v="Rugtek Spares"/>
    <n v="1"/>
    <n v="164"/>
    <n v="164"/>
  </r>
  <r>
    <s v="PB20INV4714"/>
    <d v="2021-03-31T00:00:00"/>
    <s v="Mail Confirmation"/>
    <s v="30.03.2021"/>
    <x v="17"/>
    <s v="Chennai"/>
    <s v="Abakki It Solutions"/>
    <s v="Gear wheel_rp80_big"/>
    <s v="Chennai"/>
    <s v="NVAR"/>
    <s v="Wholesale"/>
    <s v="Rugtek Spares"/>
    <n v="1"/>
    <n v="232"/>
    <n v="232"/>
  </r>
  <r>
    <s v="PB20INV4714"/>
    <d v="2021-03-31T00:00:00"/>
    <s v="Mail Confirmation"/>
    <s v="30.03.2021"/>
    <x v="17"/>
    <s v="Chennai"/>
    <s v="Abakki It Solutions"/>
    <s v="Lock gear plate_cr-4000"/>
    <s v="Chennai"/>
    <s v="NVAR"/>
    <s v="Wholesale"/>
    <s v="Posiflex Spares"/>
    <n v="1"/>
    <n v="250"/>
    <n v="250"/>
  </r>
  <r>
    <s v="PB20INV4714"/>
    <d v="2021-03-31T00:00:00"/>
    <s v="Mail Confirmation"/>
    <s v="30.03.2021"/>
    <x v="17"/>
    <s v="Chennai"/>
    <s v="Abakki It Solutions"/>
    <s v="Service charges"/>
    <s v="Chennai"/>
    <s v="NVAR"/>
    <s v="Wholesale"/>
    <s v="Others"/>
    <n v="2"/>
    <n v="500"/>
    <n v="1000"/>
  </r>
  <r>
    <s v="PB20INV4714"/>
    <d v="2021-03-31T00:00:00"/>
    <s v="Mail Confirmation"/>
    <s v="30.03.2021"/>
    <x v="17"/>
    <s v="Chennai"/>
    <s v="Abakki It Solutions"/>
    <s v="Cashdrawer_lock"/>
    <s v="Chennai"/>
    <s v="NVAR"/>
    <s v="Wholesale"/>
    <s v="Posiflex Spares"/>
    <n v="1"/>
    <n v="525"/>
    <n v="525"/>
  </r>
  <r>
    <s v="PB20INV4715"/>
    <d v="2021-03-31T00:00:00"/>
    <s v="PO/000129/1120"/>
    <d v="2020-11-09T00:00:00"/>
    <x v="1"/>
    <s v="Mumbai"/>
    <s v="Hardcastle Restaurants Pvt. Ltd"/>
    <s v="Auto cutter_pp8800"/>
    <s v="Mumbai"/>
    <s v="EndCustomer"/>
    <s v="Retail"/>
    <s v="Posiflex Spares"/>
    <n v="1"/>
    <n v="4256"/>
    <n v="4256"/>
  </r>
  <r>
    <s v="PB20INV4716"/>
    <d v="2021-03-31T00:00:00"/>
    <s v="mail confirmation"/>
    <d v="2021-03-31T00:00:00"/>
    <x v="1"/>
    <s v="Mumbai"/>
    <s v="Tata Starbucks Ltd"/>
    <s v="Service charges"/>
    <s v="Mumbai"/>
    <s v="EndCustomer"/>
    <s v="Retail"/>
    <s v="Others"/>
    <n v="1"/>
    <n v="200"/>
    <n v="200"/>
  </r>
  <r>
    <s v="PB20INV4716"/>
    <d v="2021-03-31T00:00:00"/>
    <s v="mail confirmation"/>
    <d v="2021-03-31T00:00:00"/>
    <x v="1"/>
    <s v="Mumbai"/>
    <s v="Tata Starbucks Ltd"/>
    <s v="Cashdrawer_ycable"/>
    <s v="Mumbai"/>
    <s v="EndCustomer"/>
    <s v="Retail"/>
    <s v="Posiflex Spares"/>
    <n v="1"/>
    <n v="750"/>
    <n v="750"/>
  </r>
  <r>
    <s v="PB20INV4717"/>
    <d v="2021-03-31T00:00:00"/>
    <s v="SS 261"/>
    <s v="23.03.2021"/>
    <x v="6"/>
    <s v="Delhi"/>
    <s v="Smart Solutions"/>
    <s v="Warranty_charges"/>
    <s v="Delhi"/>
    <s v="RBP"/>
    <s v="Wholesale"/>
    <s v="Others"/>
    <n v="9"/>
    <n v="750"/>
    <n v="6750"/>
  </r>
  <r>
    <s v="PB20INV4717"/>
    <d v="2021-03-31T00:00:00"/>
    <s v="SS 261"/>
    <s v="23.03.2021"/>
    <x v="0"/>
    <s v="Delhi"/>
    <s v="Smart Solutions"/>
    <s v="Freight charges"/>
    <s v="Delhi"/>
    <s v="RBP"/>
    <s v="Wholesale"/>
    <s v="Others"/>
    <n v="1"/>
    <n v="1000"/>
    <n v="1000"/>
  </r>
  <r>
    <s v="PB20INV4717"/>
    <d v="2021-03-31T00:00:00"/>
    <s v="SS 261"/>
    <s v="23.03.2021"/>
    <x v="6"/>
    <s v="Delhi"/>
    <s v="Smart Solutions"/>
    <s v="Powersupply_60w"/>
    <s v="Delhi"/>
    <s v="RBP"/>
    <s v="Wholesale"/>
    <s v="Posiflex Spares"/>
    <n v="10"/>
    <n v="1472"/>
    <n v="14720"/>
  </r>
  <r>
    <s v="PB20INV4718"/>
    <d v="2021-03-31T00:00:00"/>
    <s v="mail confirmation"/>
    <d v="2021-03-31T00:00:00"/>
    <x v="1"/>
    <s v="Mumbai"/>
    <s v="Tata Starbucks Ltd"/>
    <s v="Service charges"/>
    <s v="Mumbai"/>
    <s v="EndCustomer"/>
    <s v="Retail"/>
    <s v="Others"/>
    <n v="1"/>
    <n v="200"/>
    <n v="200"/>
  </r>
  <r>
    <s v="PB20INV4718"/>
    <d v="2021-03-31T00:00:00"/>
    <s v="mail confirmation"/>
    <d v="2021-03-31T00:00:00"/>
    <x v="1"/>
    <s v="Mumbai"/>
    <s v="Tata Starbucks Ltd"/>
    <s v="Cashdrawer_ycable"/>
    <s v="Mumbai"/>
    <s v="EndCustomer"/>
    <s v="Retail"/>
    <s v="Posiflex Spares"/>
    <n v="1"/>
    <n v="750"/>
    <n v="750"/>
  </r>
  <r>
    <s v="PB20INV4719"/>
    <d v="2021-03-31T00:00:00"/>
    <n v="6300000630"/>
    <d v="2021-02-04T00:00:00"/>
    <x v="18"/>
    <s v="Mumbai"/>
    <s v="Tata Starbucks Ltd"/>
    <s v="Psu 60w_pos series"/>
    <s v="Mumbai"/>
    <s v="EndCustomer"/>
    <s v="Retail"/>
    <s v="Jos Tech"/>
    <n v="20"/>
    <n v="0"/>
    <n v="0"/>
  </r>
  <r>
    <s v="PB20INV4719"/>
    <d v="2021-03-31T00:00:00"/>
    <n v="6300000630"/>
    <d v="2021-02-04T00:00:00"/>
    <x v="18"/>
    <s v="Mumbai"/>
    <s v="Tata Starbucks Ltd"/>
    <s v="Serial i/f board pp9000"/>
    <s v="Mumbai"/>
    <s v="EndCustomer"/>
    <s v="Retail"/>
    <s v="Posiflex Spares"/>
    <n v="35"/>
    <n v="0"/>
    <n v="0"/>
  </r>
  <r>
    <s v="PB20INV4719"/>
    <d v="2021-03-31T00:00:00"/>
    <n v="6300000630"/>
    <d v="2021-02-04T00:00:00"/>
    <x v="18"/>
    <s v="Mumbai"/>
    <s v="Tata Starbucks Ltd"/>
    <s v="Cashdrawer_ycable"/>
    <s v="Mumbai"/>
    <s v="EndCustomer"/>
    <s v="Retail"/>
    <s v="Posiflex Spares"/>
    <n v="21"/>
    <n v="763"/>
    <n v="16023"/>
  </r>
  <r>
    <s v="PB20INV4719"/>
    <d v="2021-03-31T00:00:00"/>
    <n v="6300000630"/>
    <d v="2021-02-04T00:00:00"/>
    <x v="18"/>
    <s v="Mumbai"/>
    <s v="Tata Starbucks Ltd"/>
    <s v="Sa-105z-b"/>
    <s v="Mumbai"/>
    <s v="EndCustomer"/>
    <s v="Retail"/>
    <s v="Posiflex"/>
    <n v="4"/>
    <n v="2300"/>
    <n v="9200"/>
  </r>
  <r>
    <s v="PB20INV4719"/>
    <d v="2021-03-31T00:00:00"/>
    <n v="6300000630"/>
    <d v="2021-02-04T00:00:00"/>
    <x v="18"/>
    <s v="Mumbai"/>
    <s v="Tata Starbucks Ltd"/>
    <s v="Cr4000_8notes"/>
    <s v="Mumbai"/>
    <s v="EndCustomer"/>
    <s v="Retail"/>
    <s v="Posiflex"/>
    <n v="46"/>
    <n v="3620"/>
    <n v="166520"/>
  </r>
  <r>
    <s v="PB20INV4719"/>
    <d v="2021-03-31T00:00:00"/>
    <n v="6300000630"/>
    <d v="2021-02-04T00:00:00"/>
    <x v="18"/>
    <s v="Mumbai"/>
    <s v="Tata Starbucks Ltd"/>
    <s v="Win 10 iot (el)"/>
    <s v="Mumbai"/>
    <s v="EndCustomer"/>
    <s v="Retail"/>
    <s v="Posiflex"/>
    <n v="12"/>
    <n v="5346"/>
    <n v="64152"/>
  </r>
  <r>
    <s v="PB20INV4719"/>
    <d v="2021-03-31T00:00:00"/>
    <n v="6300000630"/>
    <d v="2021-02-04T00:00:00"/>
    <x v="18"/>
    <s v="Mumbai"/>
    <s v="Tata Starbucks Ltd"/>
    <s v="Pp8800u-b"/>
    <s v="Mumbai"/>
    <s v="EndCustomer"/>
    <s v="Retail"/>
    <s v="Posiflex"/>
    <n v="35"/>
    <n v="9927"/>
    <n v="347445"/>
  </r>
  <r>
    <s v="PB20INV4719"/>
    <d v="2021-03-31T00:00:00"/>
    <n v="6300000630"/>
    <d v="2021-02-04T00:00:00"/>
    <x v="18"/>
    <s v="Mumbai"/>
    <s v="Tata Starbucks Ltd"/>
    <s v="Ps-3216a"/>
    <s v="Mumbai"/>
    <s v="EndCustomer"/>
    <s v="Retail"/>
    <s v="Posiflex"/>
    <n v="20"/>
    <n v="34000"/>
    <n v="680000"/>
  </r>
  <r>
    <s v="PB20INV4719"/>
    <d v="2021-03-31T00:00:00"/>
    <n v="6300000630"/>
    <d v="2021-02-04T00:00:00"/>
    <x v="18"/>
    <s v="Mumbai"/>
    <s v="Tata Starbucks Ltd"/>
    <s v="Xt-3915ir"/>
    <s v="Mumbai"/>
    <s v="EndCustomer"/>
    <s v="Retail"/>
    <s v="Posiflex"/>
    <n v="12"/>
    <n v="46058"/>
    <n v="552696"/>
  </r>
  <r>
    <s v="PB20INV4720"/>
    <d v="2021-03-31T00:00:00"/>
    <s v="mail confirmation"/>
    <d v="2021-03-31T00:00:00"/>
    <x v="0"/>
    <s v="Mumbai"/>
    <s v="Equinox India Enterprises"/>
    <s v="Freight charges"/>
    <s v="Mumbai"/>
    <s v="PVAR+"/>
    <s v="Wholesale"/>
    <s v="Others"/>
    <n v="1"/>
    <n v="100"/>
    <n v="100"/>
  </r>
  <r>
    <s v="PB20INV4720"/>
    <d v="2021-03-31T00:00:00"/>
    <s v="mail confirmation"/>
    <d v="2021-03-31T00:00:00"/>
    <x v="1"/>
    <s v="Mumbai"/>
    <s v="Equinox India Enterprises"/>
    <s v="Power adaptor_rp327"/>
    <s v="Mumbai"/>
    <s v="PVAR+"/>
    <s v="Wholesale"/>
    <s v="Rugtek Spares"/>
    <n v="3"/>
    <n v="769"/>
    <n v="2307"/>
  </r>
  <r>
    <s v="PB20INV4721"/>
    <d v="2021-03-31T00:00:00"/>
    <s v="PO/000525/1020"/>
    <d v="2020-10-31T00:00:00"/>
    <x v="1"/>
    <s v="Mumbai"/>
    <s v="Hardcastle Restaurants Pvt. Ltd"/>
    <s v="Powersupply130w/xt-4015"/>
    <s v="Mumbai"/>
    <s v="EndCustomer"/>
    <s v="Retail"/>
    <s v="Posiflex Spares"/>
    <n v="1"/>
    <n v="6130"/>
    <n v="6130"/>
  </r>
  <r>
    <s v="PB20INV4722"/>
    <d v="2021-03-31T00:00:00"/>
    <s v="RM2/63286588"/>
    <d v="2021-03-19T00:00:00"/>
    <x v="25"/>
    <s v="Mumbai"/>
    <s v="Reliance Corporate It Park Limited"/>
    <s v="Cr-410b"/>
    <s v="Mumbai"/>
    <s v="EndCustomer"/>
    <s v="Retail"/>
    <s v="Rugtek"/>
    <n v="54"/>
    <n v="2545"/>
    <n v="137430"/>
  </r>
  <r>
    <s v="PB20INV4722"/>
    <d v="2021-03-31T00:00:00"/>
    <s v="RM2/63286588"/>
    <d v="2021-03-19T00:00:00"/>
    <x v="25"/>
    <s v="Mumbai"/>
    <s v="Reliance Corporate It Park Limited"/>
    <s v="Cr-410b(1001)"/>
    <s v="Mumbai"/>
    <s v="EndCustomer"/>
    <s v="Retail"/>
    <s v="Rugtek"/>
    <n v="551"/>
    <n v="2545"/>
    <n v="1402295"/>
  </r>
  <r>
    <s v="PB20INV4723"/>
    <d v="2021-03-31T00:00:00"/>
    <s v=" PIT/PO/2021/0113-1"/>
    <s v="30.03.2021"/>
    <x v="4"/>
    <s v="Mumbai"/>
    <s v="Portwell India Technology Private Limited"/>
    <s v="Intel core i3_9350k"/>
    <s v="Mumbai"/>
    <s v="Vendor"/>
    <s v="Wholesale"/>
    <s v="Posiflex Spares"/>
    <n v="150"/>
    <n v="9270"/>
    <n v="1390500"/>
  </r>
  <r>
    <s v="PB20INV4724"/>
    <d v="2021-03-31T00:00:00"/>
    <n v="6300000629"/>
    <d v="2021-02-04T00:00:00"/>
    <x v="18"/>
    <s v="Mumbai"/>
    <s v="Tata Starbucks Ltd"/>
    <s v="Psu 60w_pos series"/>
    <s v="Mumbai"/>
    <s v="EndCustomer"/>
    <s v="Retail"/>
    <s v="Jos Tech"/>
    <n v="23"/>
    <n v="0"/>
    <n v="0"/>
  </r>
  <r>
    <s v="PB20INV4724"/>
    <d v="2021-03-31T00:00:00"/>
    <n v="6300000629"/>
    <d v="2021-02-04T00:00:00"/>
    <x v="18"/>
    <s v="Mumbai"/>
    <s v="Tata Starbucks Ltd"/>
    <s v="Serial i/f board pp9000"/>
    <s v="Mumbai"/>
    <s v="EndCustomer"/>
    <s v="Retail"/>
    <s v="Posiflex Spares"/>
    <n v="25"/>
    <n v="0"/>
    <n v="0"/>
  </r>
  <r>
    <s v="PB20INV4724"/>
    <d v="2021-03-31T00:00:00"/>
    <n v="6300000629"/>
    <d v="2021-02-04T00:00:00"/>
    <x v="18"/>
    <s v="Mumbai"/>
    <s v="Tata Starbucks Ltd"/>
    <s v="Cashdrawer_ycable"/>
    <s v="Mumbai"/>
    <s v="EndCustomer"/>
    <s v="Retail"/>
    <s v="Posiflex Spares"/>
    <n v="19"/>
    <n v="763"/>
    <n v="14497"/>
  </r>
  <r>
    <s v="PB20INV4724"/>
    <d v="2021-03-31T00:00:00"/>
    <n v="6300000629"/>
    <d v="2021-02-04T00:00:00"/>
    <x v="18"/>
    <s v="Mumbai"/>
    <s v="Tata Starbucks Ltd"/>
    <s v="Sa-105z-b"/>
    <s v="Mumbai"/>
    <s v="EndCustomer"/>
    <s v="Retail"/>
    <s v="Posiflex"/>
    <n v="20"/>
    <n v="2300"/>
    <n v="46000"/>
  </r>
  <r>
    <s v="PB20INV4724"/>
    <d v="2021-03-31T00:00:00"/>
    <n v="6300000629"/>
    <d v="2021-02-04T00:00:00"/>
    <x v="18"/>
    <s v="Mumbai"/>
    <s v="Tata Starbucks Ltd"/>
    <s v="Cr4000_8notes"/>
    <s v="Mumbai"/>
    <s v="EndCustomer"/>
    <s v="Retail"/>
    <s v="Posiflex"/>
    <n v="40"/>
    <n v="3620"/>
    <n v="144800"/>
  </r>
  <r>
    <s v="PB20INV4724"/>
    <d v="2021-03-31T00:00:00"/>
    <n v="6300000629"/>
    <d v="2021-02-04T00:00:00"/>
    <x v="18"/>
    <s v="Mumbai"/>
    <s v="Tata Starbucks Ltd"/>
    <s v="Win 10 iot (el)"/>
    <s v="Mumbai"/>
    <s v="EndCustomer"/>
    <s v="Retail"/>
    <s v="Posiflex"/>
    <n v="14"/>
    <n v="5346"/>
    <n v="74844"/>
  </r>
  <r>
    <s v="PB20INV4724"/>
    <d v="2021-03-31T00:00:00"/>
    <n v="6300000629"/>
    <d v="2021-02-04T00:00:00"/>
    <x v="18"/>
    <s v="Mumbai"/>
    <s v="Tata Starbucks Ltd"/>
    <s v="Pp8800u-b"/>
    <s v="Mumbai"/>
    <s v="EndCustomer"/>
    <s v="Retail"/>
    <s v="Posiflex"/>
    <n v="25"/>
    <n v="9927"/>
    <n v="248175"/>
  </r>
  <r>
    <s v="PB20INV4724"/>
    <d v="2021-03-31T00:00:00"/>
    <n v="6300000629"/>
    <d v="2021-02-04T00:00:00"/>
    <x v="18"/>
    <s v="Mumbai"/>
    <s v="Tata Starbucks Ltd"/>
    <s v="Ps-3216a"/>
    <s v="Mumbai"/>
    <s v="EndCustomer"/>
    <s v="Retail"/>
    <s v="Posiflex"/>
    <n v="23"/>
    <n v="34000"/>
    <n v="782000"/>
  </r>
  <r>
    <s v="PB20INV4724"/>
    <d v="2021-03-31T00:00:00"/>
    <n v="6300000629"/>
    <d v="2021-02-04T00:00:00"/>
    <x v="18"/>
    <s v="Mumbai"/>
    <s v="Tata Starbucks Ltd"/>
    <s v="Xt-3915ir"/>
    <s v="Mumbai"/>
    <s v="EndCustomer"/>
    <s v="Retail"/>
    <s v="Posiflex"/>
    <n v="14"/>
    <n v="46058"/>
    <n v="644812"/>
  </r>
  <r>
    <s v="PB20INV4725"/>
    <d v="2021-03-31T00:00:00"/>
    <n v="7900012284"/>
    <s v="24.02.2021"/>
    <x v="23"/>
    <s v="Mumbai"/>
    <s v="Devyani International Limited"/>
    <s v="Win 10 iot (el)"/>
    <s v="Mumbai"/>
    <s v="EndCustomer"/>
    <s v="Retail"/>
    <s v="Posiflex"/>
    <n v="1"/>
    <n v="0"/>
    <n v="0"/>
  </r>
  <r>
    <s v="PB20INV4725"/>
    <d v="2021-03-31T00:00:00"/>
    <n v="7900012284"/>
    <s v="24.02.2021"/>
    <x v="23"/>
    <s v="Mumbai"/>
    <s v="Devyani International Limited"/>
    <s v="Ps-3316+"/>
    <s v="Mumbai"/>
    <s v="EndCustomer"/>
    <s v="Retail"/>
    <s v="Posiflex"/>
    <n v="1"/>
    <n v="36950"/>
    <n v="36950"/>
  </r>
  <r>
    <s v="PB20INV4726"/>
    <d v="2021-03-31T00:00:00"/>
    <s v="Mail Confirmation"/>
    <d v="2021-03-31T00:00:00"/>
    <x v="17"/>
    <s v="Chennai"/>
    <s v="T.S. Info Systems"/>
    <s v="Gear wheel_rp80_big"/>
    <s v="Chennai"/>
    <s v="PVAR"/>
    <s v="Wholesale"/>
    <s v="Rugtek Spares"/>
    <n v="10"/>
    <n v="116"/>
    <n v="1160"/>
  </r>
  <r>
    <s v="PB20INV4726"/>
    <d v="2021-03-31T00:00:00"/>
    <s v="Mail Confirmation"/>
    <d v="2021-03-31T00:00:00"/>
    <x v="17"/>
    <s v="Chennai"/>
    <s v="T.S. Info Systems"/>
    <s v="Gear wheel_rp80_small"/>
    <s v="Chennai"/>
    <s v="PVAR"/>
    <s v="Wholesale"/>
    <s v="Rugtek Spares"/>
    <n v="10"/>
    <n v="116"/>
    <n v="1160"/>
  </r>
  <r>
    <s v="PB20INV4726"/>
    <d v="2021-03-31T00:00:00"/>
    <s v="Mail Confirmation"/>
    <d v="2021-03-31T00:00:00"/>
    <x v="17"/>
    <s v="Chennai"/>
    <s v="T.S. Info Systems"/>
    <s v="Gearwheelforfeed_pp7000"/>
    <s v="Chennai"/>
    <s v="PVAR"/>
    <s v="Wholesale"/>
    <s v="Posiflex Spares"/>
    <n v="10"/>
    <n v="118"/>
    <n v="1180"/>
  </r>
  <r>
    <s v="PB20INV4727"/>
    <d v="2021-03-31T00:00:00"/>
    <s v="PO-00811"/>
    <d v="2021-02-24T00:00:00"/>
    <x v="0"/>
    <s v="Chennai"/>
    <s v="Prime Barcode Solutions"/>
    <s v="Freight charges"/>
    <s v="Chennai"/>
    <s v="PVAR+"/>
    <s v="Wholesale"/>
    <s v="Others"/>
    <n v="1"/>
    <n v="50"/>
    <n v="50"/>
  </r>
  <r>
    <s v="PB20INV4727"/>
    <d v="2021-03-31T00:00:00"/>
    <s v="PO-00811"/>
    <d v="2021-02-24T00:00:00"/>
    <x v="17"/>
    <s v="Chennai"/>
    <s v="Prime Barcode Solutions"/>
    <s v="Gear wheel_rp80_big"/>
    <s v="Chennai"/>
    <s v="PVAR+"/>
    <s v="Wholesale"/>
    <s v="Rugtek Spares"/>
    <n v="10"/>
    <n v="110"/>
    <n v="1100"/>
  </r>
  <r>
    <s v="PB20INV4728"/>
    <d v="2021-03-31T00:00:00"/>
    <s v="PO/000730/0321"/>
    <d v="2021-03-23T00:00:00"/>
    <x v="18"/>
    <s v="Mumbai"/>
    <s v="Hardcastle Restaurants Pvt. Ltd"/>
    <s v="Ddr3_ram_sodimm"/>
    <s v="Mumbai"/>
    <s v="EndCustomer"/>
    <s v="Retail"/>
    <s v="Posiflex Spares"/>
    <n v="1"/>
    <n v="0"/>
    <n v="0"/>
  </r>
  <r>
    <s v="PB20INV4728"/>
    <d v="2021-03-31T00:00:00"/>
    <s v="PO/000730/0321"/>
    <d v="2021-03-23T00:00:00"/>
    <x v="18"/>
    <s v="Mumbai"/>
    <s v="Hardcastle Restaurants Pvt. Ltd"/>
    <s v="Parallel connector cable_xt-4015"/>
    <s v="Mumbai"/>
    <s v="EndCustomer"/>
    <s v="Retail"/>
    <s v="Posiflex Spares"/>
    <n v="1"/>
    <n v="0"/>
    <n v="0"/>
  </r>
  <r>
    <s v="PB20INV4728"/>
    <d v="2021-03-31T00:00:00"/>
    <s v="PO/000730/0321"/>
    <d v="2021-03-23T00:00:00"/>
    <x v="18"/>
    <s v="Mumbai"/>
    <s v="Hardcastle Restaurants Pvt. Ltd"/>
    <s v="Sa-105z-b"/>
    <s v="Mumbai"/>
    <s v="EndCustomer"/>
    <s v="Retail"/>
    <s v="Posiflex"/>
    <n v="1"/>
    <n v="2850"/>
    <n v="2850"/>
  </r>
  <r>
    <s v="PB20INV4728"/>
    <d v="2021-03-31T00:00:00"/>
    <s v="PO/000730/0321"/>
    <d v="2021-03-23T00:00:00"/>
    <x v="12"/>
    <s v="Mumbai"/>
    <s v="Hardcastle Restaurants Pvt. Ltd"/>
    <s v="Cr-410b"/>
    <s v="Mumbai"/>
    <s v="EndCustomer"/>
    <s v="Retail"/>
    <s v="Rugtek"/>
    <n v="1"/>
    <n v="4250"/>
    <n v="4250"/>
  </r>
  <r>
    <s v="PB20INV4728"/>
    <d v="2021-03-31T00:00:00"/>
    <s v="PO/000730/0321"/>
    <d v="2021-03-23T00:00:00"/>
    <x v="18"/>
    <s v="Mumbai"/>
    <s v="Hardcastle Restaurants Pvt. Ltd"/>
    <s v="Win 10 iot (vl)"/>
    <s v="Mumbai"/>
    <s v="EndCustomer"/>
    <s v="Retail"/>
    <s v="Posiflex"/>
    <n v="1"/>
    <n v="5350"/>
    <n v="5350"/>
  </r>
  <r>
    <s v="PB20INV4728"/>
    <d v="2021-03-31T00:00:00"/>
    <s v="PO/000730/0321"/>
    <d v="2021-03-23T00:00:00"/>
    <x v="18"/>
    <s v="Mumbai"/>
    <s v="Hardcastle Restaurants Pvt. Ltd"/>
    <s v="Lm-3210-b"/>
    <s v="Mumbai"/>
    <s v="EndCustomer"/>
    <s v="Retail"/>
    <s v="Posiflex"/>
    <n v="1"/>
    <n v="12700"/>
    <n v="12700"/>
  </r>
  <r>
    <s v="PB20INV4728"/>
    <d v="2021-03-31T00:00:00"/>
    <s v="PO/000730/0321"/>
    <d v="2021-03-23T00:00:00"/>
    <x v="18"/>
    <s v="Mumbai"/>
    <s v="Hardcastle Restaurants Pvt. Ltd"/>
    <s v="Xt-4015"/>
    <s v="Mumbai"/>
    <s v="EndCustomer"/>
    <s v="Retail"/>
    <s v="Posiflex"/>
    <n v="1"/>
    <n v="63500"/>
    <n v="63500"/>
  </r>
  <r>
    <s v="PB20INV4729"/>
    <d v="2021-03-31T00:00:00"/>
    <s v="Quote # 2021_03_66"/>
    <s v="27.03.2021 &amp; 31.03.2021"/>
    <x v="1"/>
    <s v="Mumbai"/>
    <s v="Reliance Retail Limited"/>
    <s v="Control mechanism_cr-410"/>
    <s v="Mumbai"/>
    <s v="EndCustomer"/>
    <s v="Retail"/>
    <s v="Rugtek Spares"/>
    <n v="1"/>
    <n v="670"/>
    <n v="670"/>
  </r>
  <r>
    <s v="PB20INV4730"/>
    <d v="2021-03-31T00:00:00"/>
    <s v="SS 173"/>
    <s v="04.03.2021"/>
    <x v="0"/>
    <s v="Delhi"/>
    <s v="Smart Solutions"/>
    <s v="Freight charges"/>
    <s v="Delhi"/>
    <s v="RBP"/>
    <s v="Wholesale"/>
    <s v="Others"/>
    <n v="1"/>
    <n v="7274"/>
    <n v="7274"/>
  </r>
  <r>
    <s v="PB20INV4730"/>
    <d v="2021-03-31T00:00:00"/>
    <s v="SS 173"/>
    <s v="04.03.2021"/>
    <x v="0"/>
    <s v="Delhi"/>
    <s v="Smart Solutions"/>
    <s v="Lm-3210-b"/>
    <s v="Delhi"/>
    <s v="RBP"/>
    <s v="Wholesale"/>
    <s v="Posiflex"/>
    <n v="29"/>
    <n v="9000"/>
    <n v="261000"/>
  </r>
  <r>
    <s v="PB20INV4730"/>
    <d v="2021-03-31T00:00:00"/>
    <s v="SS 173"/>
    <s v="04.03.2021"/>
    <x v="0"/>
    <s v="Delhi"/>
    <s v="Smart Solutions"/>
    <s v="Ps-3316+"/>
    <s v="Delhi"/>
    <s v="RBP"/>
    <s v="Wholesale"/>
    <s v="Posiflex"/>
    <n v="29"/>
    <n v="34650"/>
    <n v="1004850"/>
  </r>
  <r>
    <s v="PB20INV4731"/>
    <d v="2021-03-31T00:00:00"/>
    <s v="PO/000729/0321"/>
    <d v="2021-03-23T00:00:00"/>
    <x v="18"/>
    <s v="Mumbai"/>
    <s v="Hardcastle Restaurants Pvt. Ltd"/>
    <s v="Ddr3_ram_sodimm"/>
    <s v="Mumbai"/>
    <s v="EndCustomer"/>
    <s v="Retail"/>
    <s v="Posiflex Spares"/>
    <n v="1"/>
    <n v="0"/>
    <n v="0"/>
  </r>
  <r>
    <s v="PB20INV4731"/>
    <d v="2021-03-31T00:00:00"/>
    <s v="PO/000729/0321"/>
    <d v="2021-03-23T00:00:00"/>
    <x v="18"/>
    <s v="Mumbai"/>
    <s v="Hardcastle Restaurants Pvt. Ltd"/>
    <s v="Parallel connector cable_xt-4015"/>
    <s v="Mumbai"/>
    <s v="EndCustomer"/>
    <s v="Retail"/>
    <s v="Posiflex Spares"/>
    <n v="1"/>
    <n v="0"/>
    <n v="0"/>
  </r>
  <r>
    <s v="PB20INV4731"/>
    <d v="2021-03-31T00:00:00"/>
    <s v="PO/000729/0321"/>
    <d v="2021-03-23T00:00:00"/>
    <x v="18"/>
    <s v="Mumbai"/>
    <s v="Hardcastle Restaurants Pvt. Ltd"/>
    <s v="Sa-105z-b"/>
    <s v="Mumbai"/>
    <s v="EndCustomer"/>
    <s v="Retail"/>
    <s v="Posiflex"/>
    <n v="1"/>
    <n v="2850"/>
    <n v="2850"/>
  </r>
  <r>
    <s v="PB20INV4731"/>
    <d v="2021-03-31T00:00:00"/>
    <s v="PO/000729/0321"/>
    <d v="2021-03-23T00:00:00"/>
    <x v="12"/>
    <s v="Mumbai"/>
    <s v="Hardcastle Restaurants Pvt. Ltd"/>
    <s v="Cr-410b"/>
    <s v="Mumbai"/>
    <s v="EndCustomer"/>
    <s v="Retail"/>
    <s v="Rugtek"/>
    <n v="1"/>
    <n v="4250"/>
    <n v="4250"/>
  </r>
  <r>
    <s v="PB20INV4731"/>
    <d v="2021-03-31T00:00:00"/>
    <s v="PO/000729/0321"/>
    <d v="2021-03-23T00:00:00"/>
    <x v="18"/>
    <s v="Mumbai"/>
    <s v="Hardcastle Restaurants Pvt. Ltd"/>
    <s v="Win 10 iot (vl)"/>
    <s v="Mumbai"/>
    <s v="EndCustomer"/>
    <s v="Retail"/>
    <s v="Posiflex"/>
    <n v="1"/>
    <n v="5350"/>
    <n v="5350"/>
  </r>
  <r>
    <s v="PB20INV4731"/>
    <d v="2021-03-31T00:00:00"/>
    <s v="PO/000729/0321"/>
    <d v="2021-03-23T00:00:00"/>
    <x v="18"/>
    <s v="Mumbai"/>
    <s v="Hardcastle Restaurants Pvt. Ltd"/>
    <s v="Lm-3210-b"/>
    <s v="Mumbai"/>
    <s v="EndCustomer"/>
    <s v="Retail"/>
    <s v="Posiflex"/>
    <n v="1"/>
    <n v="12700"/>
    <n v="12700"/>
  </r>
  <r>
    <s v="PB20INV4731"/>
    <d v="2021-03-31T00:00:00"/>
    <s v="PO/000729/0321"/>
    <d v="2021-03-23T00:00:00"/>
    <x v="18"/>
    <s v="Mumbai"/>
    <s v="Hardcastle Restaurants Pvt. Ltd"/>
    <s v="Xt-4015"/>
    <s v="Mumbai"/>
    <s v="EndCustomer"/>
    <s v="Retail"/>
    <s v="Posiflex"/>
    <n v="1"/>
    <n v="63500"/>
    <n v="63500"/>
  </r>
  <r>
    <s v="PB20INV4732"/>
    <d v="2021-03-31T00:00:00"/>
    <s v="PO/000504/0321"/>
    <d v="2021-03-16T00:00:00"/>
    <x v="18"/>
    <s v="Mumbai"/>
    <s v="Hardcastle Restaurants Pvt. Ltd"/>
    <s v="Kds casing_tx-2000"/>
    <s v="Mumbai"/>
    <s v="EndCustomer"/>
    <s v="Retail"/>
    <s v="Posiflex Spares"/>
    <n v="1"/>
    <n v="0"/>
    <n v="0"/>
  </r>
  <r>
    <s v="PB20INV4732"/>
    <d v="2021-03-31T00:00:00"/>
    <s v="PO/000504/0321"/>
    <d v="2021-03-16T00:00:00"/>
    <x v="18"/>
    <s v="Mumbai"/>
    <s v="Hardcastle Restaurants Pvt. Ltd"/>
    <s v="Win 10 iot (el)"/>
    <s v="Mumbai"/>
    <s v="EndCustomer"/>
    <s v="Retail"/>
    <s v="Posiflex"/>
    <n v="1"/>
    <n v="3286"/>
    <n v="3286"/>
  </r>
  <r>
    <s v="PB20INV4732"/>
    <d v="2021-03-31T00:00:00"/>
    <s v="PO/000504/0321"/>
    <d v="2021-03-16T00:00:00"/>
    <x v="18"/>
    <s v="Mumbai"/>
    <s v="Hardcastle Restaurants Pvt. Ltd"/>
    <s v="Tx-2100"/>
    <s v="Mumbai"/>
    <s v="EndCustomer"/>
    <s v="Retail"/>
    <s v="Posiflex"/>
    <n v="1"/>
    <n v="25300"/>
    <n v="25300"/>
  </r>
  <r>
    <s v="PB20INV4733"/>
    <d v="2021-03-31T00:00:00"/>
    <s v="MHMU2021PO00068"/>
    <d v="2020-12-23T00:00:00"/>
    <x v="0"/>
    <s v="Mumbai"/>
    <s v="Aashitech"/>
    <s v="Freight charges"/>
    <s v="Mumbai"/>
    <s v="RBP"/>
    <s v="Wholesale"/>
    <s v="Others"/>
    <n v="1"/>
    <n v="2300"/>
    <n v="2300"/>
  </r>
  <r>
    <s v="PB20INV4733"/>
    <d v="2021-03-31T00:00:00"/>
    <s v="MHMU2021PO00068"/>
    <d v="2020-12-23T00:00:00"/>
    <x v="2"/>
    <s v="Mumbai"/>
    <s v="Aashitech"/>
    <s v="Cd-3200bt"/>
    <s v="Mumbai"/>
    <s v="RBP"/>
    <s v="Wholesale"/>
    <s v="Rugtek"/>
    <n v="150"/>
    <n v="3900"/>
    <n v="585000"/>
  </r>
  <r>
    <s v="PB20INV4734"/>
    <d v="2021-03-31T00:00:00"/>
    <s v="mail confirmation"/>
    <d v="2021-02-17T00:00:00"/>
    <x v="1"/>
    <s v="Mumbai"/>
    <s v="Tata Starbucks Ltd"/>
    <s v="Paperfeedroller_pp7000"/>
    <s v="Mumbai"/>
    <s v="EndCustomer"/>
    <s v="Retail"/>
    <s v="Posiflex Spares"/>
    <n v="1"/>
    <n v="1100"/>
    <n v="1100"/>
  </r>
  <r>
    <s v="PB20INV4735"/>
    <d v="2021-03-31T00:00:00"/>
    <s v="SS 274"/>
    <s v="30.03.2021"/>
    <x v="0"/>
    <s v="Delhi"/>
    <s v="Smart Solutions"/>
    <s v="Ddr3_ram_sodimm"/>
    <s v="Delhi"/>
    <s v="RBP"/>
    <s v="Wholesale"/>
    <s v="Posiflex Spares"/>
    <n v="10"/>
    <n v="0"/>
    <n v="0"/>
  </r>
  <r>
    <s v="PB20INV4735"/>
    <d v="2021-03-31T00:00:00"/>
    <s v="SS 274"/>
    <s v="30.03.2021"/>
    <x v="0"/>
    <s v="Delhi"/>
    <s v="Smart Solutions"/>
    <s v="Ssd_128gb"/>
    <s v="Delhi"/>
    <s v="RBP"/>
    <s v="Wholesale"/>
    <s v="Posiflex Spares"/>
    <n v="10"/>
    <n v="0"/>
    <n v="0"/>
  </r>
  <r>
    <s v="PB20INV4735"/>
    <d v="2021-03-31T00:00:00"/>
    <s v="SS 274"/>
    <s v="30.03.2021"/>
    <x v="0"/>
    <s v="Delhi"/>
    <s v="Smart Solutions"/>
    <s v="Freight charges"/>
    <s v="Delhi"/>
    <s v="RBP"/>
    <s v="Wholesale"/>
    <s v="Others"/>
    <n v="1"/>
    <n v="2675"/>
    <n v="2675"/>
  </r>
  <r>
    <s v="PB20INV4735"/>
    <d v="2021-03-31T00:00:00"/>
    <s v="SS 274"/>
    <s v="30.03.2021"/>
    <x v="0"/>
    <s v="Delhi"/>
    <s v="Smart Solutions"/>
    <s v="Xt-4015"/>
    <s v="Delhi"/>
    <s v="RBP"/>
    <s v="Wholesale"/>
    <s v="Posiflex"/>
    <n v="10"/>
    <n v="53500"/>
    <n v="535000"/>
  </r>
  <r>
    <s v="PB20INV4736"/>
    <d v="2021-03-31T00:00:00"/>
    <s v="002516/Mar-21"/>
    <d v="2021-03-27T00:00:00"/>
    <x v="0"/>
    <s v="Gujarat"/>
    <s v="Aegis Infoware Private Limited"/>
    <s v="Ssd_128gb"/>
    <s v="Gujarat"/>
    <s v="RBP"/>
    <s v="Wholesale"/>
    <s v="Posiflex Spares"/>
    <n v="1"/>
    <n v="0"/>
    <n v="0"/>
  </r>
  <r>
    <s v="PB20INV4736"/>
    <d v="2021-03-31T00:00:00"/>
    <s v="002516/Mar-21"/>
    <d v="2021-03-27T00:00:00"/>
    <x v="0"/>
    <s v="Gujarat"/>
    <s v="Aegis Infoware Private Limited"/>
    <s v="Freight charges"/>
    <s v="Gujarat"/>
    <s v="RBP"/>
    <s v="Wholesale"/>
    <s v="Others"/>
    <n v="1"/>
    <n v="250"/>
    <n v="250"/>
  </r>
  <r>
    <s v="PB20INV4736"/>
    <d v="2021-03-31T00:00:00"/>
    <s v="002516/Mar-21"/>
    <d v="2021-03-27T00:00:00"/>
    <x v="0"/>
    <s v="Gujarat"/>
    <s v="Aegis Infoware Private Limited"/>
    <s v="Warranty_charges"/>
    <s v="Gujarat"/>
    <s v="RBP"/>
    <s v="Wholesale"/>
    <s v="Others"/>
    <n v="1"/>
    <n v="7500"/>
    <n v="7500"/>
  </r>
  <r>
    <s v="PB20INV4736"/>
    <d v="2021-03-31T00:00:00"/>
    <s v="002516/Mar-21"/>
    <d v="2021-03-27T00:00:00"/>
    <x v="0"/>
    <s v="Gujarat"/>
    <s v="Aegis Infoware Private Limited"/>
    <s v="Xt-3915ir"/>
    <s v="Gujarat"/>
    <s v="RBP"/>
    <s v="Wholesale"/>
    <s v="Posiflex"/>
    <n v="1"/>
    <n v="41000"/>
    <n v="41000"/>
  </r>
  <r>
    <s v="PB20INV4737"/>
    <d v="2021-03-31T00:00:00"/>
    <s v="OCS/20-21/180"/>
    <d v="2021-03-31T00:00:00"/>
    <x v="0"/>
    <s v="West Bengal"/>
    <s v="Odyssey Computer Services P Ltd"/>
    <s v="Freight charges"/>
    <s v="West Bengal"/>
    <s v="RBP"/>
    <s v="Wholesale"/>
    <s v="Others"/>
    <n v="1"/>
    <n v="2891"/>
    <n v="2891"/>
  </r>
  <r>
    <s v="PB20INV4737"/>
    <d v="2021-03-31T00:00:00"/>
    <s v="OCS/20-21/180"/>
    <d v="2021-03-31T00:00:00"/>
    <x v="0"/>
    <s v="West Bengal"/>
    <s v="Odyssey Computer Services P Ltd"/>
    <s v="Win 10 iot (el)"/>
    <s v="West Bengal"/>
    <s v="RBP"/>
    <s v="Wholesale"/>
    <s v="Posiflex"/>
    <n v="5"/>
    <n v="3500"/>
    <n v="17500"/>
  </r>
  <r>
    <s v="PB20INV4737"/>
    <d v="2021-03-31T00:00:00"/>
    <s v="OCS/20-21/180"/>
    <d v="2021-03-31T00:00:00"/>
    <x v="0"/>
    <s v="West Bengal"/>
    <s v="Odyssey Computer Services P Ltd"/>
    <s v="Pp8802u+s"/>
    <s v="West Bengal"/>
    <s v="RBP"/>
    <s v="Wholesale"/>
    <s v="Posiflex"/>
    <n v="25"/>
    <n v="8500"/>
    <n v="212500"/>
  </r>
  <r>
    <s v="PB20INV4737"/>
    <d v="2021-03-31T00:00:00"/>
    <s v="OCS/20-21/180"/>
    <d v="2021-03-31T00:00:00"/>
    <x v="0"/>
    <s v="West Bengal"/>
    <s v="Odyssey Computer Services P Ltd"/>
    <s v="Ps-3316+"/>
    <s v="West Bengal"/>
    <s v="RBP"/>
    <s v="Wholesale"/>
    <s v="Posiflex"/>
    <n v="5"/>
    <n v="36600"/>
    <n v="183000"/>
  </r>
  <r>
    <s v="PB20INV4738"/>
    <d v="2021-03-31T00:00:00"/>
    <s v="MHMU2021PO00131"/>
    <d v="2021-03-31T00:00:00"/>
    <x v="0"/>
    <s v="Mumbai"/>
    <s v="Aashitech"/>
    <s v="Freight charges"/>
    <s v="Mumbai"/>
    <s v="RBP"/>
    <s v="Wholesale"/>
    <s v="Others"/>
    <n v="1"/>
    <n v="600"/>
    <n v="600"/>
  </r>
  <r>
    <s v="PB20INV4738"/>
    <d v="2021-03-31T00:00:00"/>
    <s v="MHMU2021PO00131"/>
    <d v="2021-03-31T00:00:00"/>
    <x v="2"/>
    <s v="Mumbai"/>
    <s v="Aashitech"/>
    <s v="Bp-02"/>
    <s v="Mumbai"/>
    <s v="RBP"/>
    <s v="Wholesale"/>
    <s v="Rugtek"/>
    <n v="55"/>
    <n v="2730"/>
    <n v="150150"/>
  </r>
  <r>
    <s v="PB20INV4739"/>
    <d v="2021-03-31T00:00:00"/>
    <s v="PO/000131/1120"/>
    <d v="2020-11-09T00:00:00"/>
    <x v="1"/>
    <s v="Mumbai"/>
    <s v="Hardcastle Restaurants Pvt. Ltd"/>
    <s v="Cash drawer tray_wheel"/>
    <s v="Mumbai"/>
    <s v="EndCustomer"/>
    <s v="Retail"/>
    <s v="Portwell"/>
    <n v="1"/>
    <n v="150"/>
    <n v="150"/>
  </r>
  <r>
    <s v="PB20INV4739"/>
    <d v="2021-03-31T00:00:00"/>
    <s v="PO/000131/1120"/>
    <d v="2020-11-09T00:00:00"/>
    <x v="1"/>
    <s v="Mumbai"/>
    <s v="Hardcastle Restaurants Pvt. Ltd"/>
    <s v="Control mechanism_cr4000"/>
    <s v="Mumbai"/>
    <s v="EndCustomer"/>
    <s v="Retail"/>
    <s v="Posiflex Spares"/>
    <n v="1"/>
    <n v="1855"/>
    <n v="1855"/>
  </r>
  <r>
    <s v="PB20INV4740"/>
    <d v="2021-03-31T00:00:00"/>
    <s v="PO/SSPL/ 075"/>
    <d v="2021-03-24T00:00:00"/>
    <x v="14"/>
    <s v="Mumbai"/>
    <s v="Shawman Software Pvt Ltd"/>
    <s v="Ddr3_ram_sodimm"/>
    <s v="Mumbai"/>
    <s v="PVAR+"/>
    <s v="Wholesale"/>
    <s v="Posiflex Spares"/>
    <n v="4"/>
    <n v="0"/>
    <n v="0"/>
  </r>
  <r>
    <s v="PB20INV4740"/>
    <d v="2021-03-31T00:00:00"/>
    <s v="PO/SSPL/ 075"/>
    <d v="2021-03-24T00:00:00"/>
    <x v="14"/>
    <s v="Mumbai"/>
    <s v="Shawman Software Pvt Ltd"/>
    <s v="Parallel connector cable_xt-4015"/>
    <s v="Mumbai"/>
    <s v="PVAR+"/>
    <s v="Wholesale"/>
    <s v="Posiflex Spares"/>
    <n v="4"/>
    <n v="0"/>
    <n v="0"/>
  </r>
  <r>
    <s v="PB20INV4740"/>
    <d v="2021-03-31T00:00:00"/>
    <s v="PO/SSPL/ 075"/>
    <d v="2021-03-24T00:00:00"/>
    <x v="14"/>
    <s v="Mumbai"/>
    <s v="Shawman Software Pvt Ltd"/>
    <s v="Sa-105z-b"/>
    <s v="Mumbai"/>
    <s v="PVAR+"/>
    <s v="Wholesale"/>
    <s v="Posiflex"/>
    <n v="4"/>
    <n v="2250"/>
    <n v="9000"/>
  </r>
  <r>
    <s v="PB20INV4740"/>
    <d v="2021-03-31T00:00:00"/>
    <s v="PO/SSPL/ 075"/>
    <d v="2021-03-24T00:00:00"/>
    <x v="14"/>
    <s v="Mumbai"/>
    <s v="Shawman Software Pvt Ltd"/>
    <s v="Win 10 iot (el)"/>
    <s v="Mumbai"/>
    <s v="PVAR+"/>
    <s v="Wholesale"/>
    <s v="Posiflex"/>
    <n v="4"/>
    <n v="3500"/>
    <n v="14000"/>
  </r>
  <r>
    <s v="PB20INV4740"/>
    <d v="2021-03-31T00:00:00"/>
    <s v="PO/SSPL/ 075"/>
    <d v="2021-03-24T00:00:00"/>
    <x v="14"/>
    <s v="Mumbai"/>
    <s v="Shawman Software Pvt Ltd"/>
    <s v="Ps-3316+"/>
    <s v="Mumbai"/>
    <s v="PVAR+"/>
    <s v="Wholesale"/>
    <s v="Posiflex"/>
    <n v="4"/>
    <n v="41000"/>
    <n v="164000"/>
  </r>
  <r>
    <s v="PB20INV4741"/>
    <d v="2021-03-31T00:00:00"/>
    <s v="ITPL2021129"/>
    <d v="2021-03-16T00:00:00"/>
    <x v="0"/>
    <s v="Hyderabad"/>
    <s v="Itecsys Technologies Pvt Ltd"/>
    <s v="Cr4000_8notes"/>
    <s v="Hyderabad"/>
    <s v="RBP"/>
    <s v="Wholesale"/>
    <s v="Posiflex"/>
    <n v="10"/>
    <n v="0"/>
    <n v="0"/>
  </r>
  <r>
    <s v="PB20INV4741"/>
    <d v="2021-03-31T00:00:00"/>
    <s v="ITPL2021129"/>
    <d v="2021-03-16T00:00:00"/>
    <x v="0"/>
    <s v="Hyderabad"/>
    <s v="Itecsys Technologies Pvt Ltd"/>
    <s v="Pp8800u-b"/>
    <s v="Hyderabad"/>
    <s v="RBP"/>
    <s v="Wholesale"/>
    <s v="Posiflex"/>
    <n v="10"/>
    <n v="0"/>
    <n v="0"/>
  </r>
  <r>
    <s v="PB20INV4741"/>
    <d v="2021-03-31T00:00:00"/>
    <s v="ITPL2021129"/>
    <d v="2021-03-16T00:00:00"/>
    <x v="0"/>
    <s v="Hyderabad"/>
    <s v="Itecsys Technologies Pvt Ltd"/>
    <s v="Win 10 iot (el)"/>
    <s v="Hyderabad"/>
    <s v="RBP"/>
    <s v="Wholesale"/>
    <s v="Posiflex"/>
    <n v="10"/>
    <n v="0"/>
    <n v="0"/>
  </r>
  <r>
    <s v="PB20INV4741"/>
    <d v="2021-03-31T00:00:00"/>
    <s v="ITPL2021129"/>
    <d v="2021-03-16T00:00:00"/>
    <x v="0"/>
    <s v="Hyderabad"/>
    <s v="Itecsys Technologies Pvt Ltd"/>
    <s v="Freight charges"/>
    <s v="Hyderabad"/>
    <s v="RBP"/>
    <s v="Wholesale"/>
    <s v="Others"/>
    <n v="1"/>
    <n v="1250"/>
    <n v="1250"/>
  </r>
  <r>
    <s v="PB20INV4741"/>
    <d v="2021-03-31T00:00:00"/>
    <s v="ITPL2021129"/>
    <d v="2021-03-16T00:00:00"/>
    <x v="0"/>
    <s v="Hyderabad"/>
    <s v="Itecsys Technologies Pvt Ltd"/>
    <s v="Ps-3316+"/>
    <s v="Hyderabad"/>
    <s v="RBP"/>
    <s v="Wholesale"/>
    <s v="Posiflex"/>
    <n v="10"/>
    <n v="49987"/>
    <n v="499870"/>
  </r>
  <r>
    <s v="PB20INV4742"/>
    <d v="2021-03-31T00:00:00"/>
    <s v="QSPL/PO/2021/0671-1"/>
    <d v="2021-03-31T00:00:00"/>
    <x v="4"/>
    <s v="Bangalore"/>
    <s v="Quinta Systems Pvt. Ltd"/>
    <s v="Surelock+suremdm"/>
    <s v="Bangalore"/>
    <s v="Vendor"/>
    <s v="Wholesale"/>
    <s v="Others"/>
    <n v="250"/>
    <n v="1270.5"/>
    <n v="317625"/>
  </r>
  <r>
    <s v="PB20INV4743"/>
    <d v="2021-03-31T00:00:00"/>
    <s v="PO/SSPL/ 067"/>
    <d v="2021-02-24T00:00:00"/>
    <x v="14"/>
    <s v="Mumbai"/>
    <s v="Shawman Software Pvt Ltd"/>
    <s v="Ddr3_ram_sodimm"/>
    <s v="Mumbai"/>
    <s v="PVAR+"/>
    <s v="Wholesale"/>
    <s v="Posiflex Spares"/>
    <n v="1"/>
    <n v="0"/>
    <n v="0"/>
  </r>
  <r>
    <s v="PB20INV4743"/>
    <d v="2021-03-31T00:00:00"/>
    <s v="PO/SSPL/ 067"/>
    <d v="2021-02-24T00:00:00"/>
    <x v="14"/>
    <s v="Mumbai"/>
    <s v="Shawman Software Pvt Ltd"/>
    <s v="Parallel connector cable_xt-4015"/>
    <s v="Mumbai"/>
    <s v="PVAR+"/>
    <s v="Wholesale"/>
    <s v="Posiflex Spares"/>
    <n v="1"/>
    <n v="0"/>
    <n v="0"/>
  </r>
  <r>
    <s v="PB20INV4743"/>
    <d v="2021-03-31T00:00:00"/>
    <s v="PO/SSPL/ 067"/>
    <d v="2021-02-24T00:00:00"/>
    <x v="14"/>
    <s v="Mumbai"/>
    <s v="Shawman Software Pvt Ltd"/>
    <s v="Sa-105z-b"/>
    <s v="Mumbai"/>
    <s v="PVAR+"/>
    <s v="Wholesale"/>
    <s v="Posiflex"/>
    <n v="1"/>
    <n v="2250"/>
    <n v="2250"/>
  </r>
  <r>
    <s v="PB20INV4743"/>
    <d v="2021-03-31T00:00:00"/>
    <s v="PO/SSPL/ 067"/>
    <d v="2021-02-24T00:00:00"/>
    <x v="14"/>
    <s v="Mumbai"/>
    <s v="Shawman Software Pvt Ltd"/>
    <s v="Win 10 iot (el)"/>
    <s v="Mumbai"/>
    <s v="PVAR+"/>
    <s v="Wholesale"/>
    <s v="Posiflex"/>
    <n v="1"/>
    <n v="3500"/>
    <n v="3500"/>
  </r>
  <r>
    <s v="PB20INV4743"/>
    <d v="2021-03-31T00:00:00"/>
    <s v="PO/SSPL/ 067"/>
    <d v="2021-02-24T00:00:00"/>
    <x v="14"/>
    <s v="Mumbai"/>
    <s v="Shawman Software Pvt Ltd"/>
    <s v="Ps-3316+"/>
    <s v="Mumbai"/>
    <s v="PVAR+"/>
    <s v="Wholesale"/>
    <s v="Posiflex"/>
    <n v="1"/>
    <n v="41000"/>
    <n v="41000"/>
  </r>
  <r>
    <s v="PB20INV4744"/>
    <d v="2021-03-31T00:00:00"/>
    <s v="PO/000339/1120"/>
    <d v="2020-11-23T00:00:00"/>
    <x v="1"/>
    <s v="Mumbai"/>
    <s v="Hardcastle Restaurants Pvt. Ltd"/>
    <s v="Cashdrawercable"/>
    <s v="Mumbai"/>
    <s v="EndCustomer"/>
    <s v="Retail"/>
    <s v="Posiflex Spares"/>
    <n v="2"/>
    <n v="143"/>
    <n v="286"/>
  </r>
  <r>
    <s v="PB20INV4744"/>
    <d v="2021-03-31T00:00:00"/>
    <s v="PO/000339/1120"/>
    <d v="2020-11-23T00:00:00"/>
    <x v="1"/>
    <s v="Mumbai"/>
    <s v="Hardcastle Restaurants Pvt. Ltd"/>
    <s v="Powersupply_60w"/>
    <s v="Mumbai"/>
    <s v="EndCustomer"/>
    <s v="Retail"/>
    <s v="Posiflex Spares"/>
    <n v="1"/>
    <n v="2140"/>
    <n v="2140"/>
  </r>
  <r>
    <s v="PB20INV4745"/>
    <d v="2021-03-31T00:00:00"/>
    <s v=" QSPL/PO/2021/0657-1"/>
    <d v="2021-03-24T00:00:00"/>
    <x v="4"/>
    <s v="Bangalore"/>
    <s v="Quinta Systems Pvt. Ltd"/>
    <s v="1981ifr-3usb-5-i"/>
    <s v="Bangalore"/>
    <s v="Vendor"/>
    <s v="Wholesale"/>
    <s v="Metrologic"/>
    <n v="2"/>
    <n v="50437.8"/>
    <n v="100875.6"/>
  </r>
  <r>
    <s v="PB20INV4746"/>
    <d v="2021-03-31T00:00:00"/>
    <s v="002516/Mar-21"/>
    <d v="2021-03-27T00:00:00"/>
    <x v="0"/>
    <s v="Gujarat"/>
    <s v="Aegis Infoware Private Limited"/>
    <s v="Ssd_128gb"/>
    <s v="Gujarat"/>
    <s v="RBP"/>
    <s v="Wholesale"/>
    <s v="Posiflex Spares"/>
    <n v="1"/>
    <n v="0"/>
    <n v="0"/>
  </r>
  <r>
    <s v="PB20INV4746"/>
    <d v="2021-03-31T00:00:00"/>
    <s v="002516/Mar-21"/>
    <d v="2021-03-27T00:00:00"/>
    <x v="0"/>
    <s v="Gujarat"/>
    <s v="Aegis Infoware Private Limited"/>
    <s v="Freight charges"/>
    <s v="Gujarat"/>
    <s v="RBP"/>
    <s v="Wholesale"/>
    <s v="Others"/>
    <n v="1"/>
    <n v="250"/>
    <n v="250"/>
  </r>
  <r>
    <s v="PB20INV4746"/>
    <d v="2021-03-31T00:00:00"/>
    <s v="002516/Mar-21"/>
    <d v="2021-03-27T00:00:00"/>
    <x v="0"/>
    <s v="Gujarat"/>
    <s v="Aegis Infoware Private Limited"/>
    <s v="Warranty_charges"/>
    <s v="Gujarat"/>
    <s v="RBP"/>
    <s v="Wholesale"/>
    <s v="Others"/>
    <n v="1"/>
    <n v="7500"/>
    <n v="7500"/>
  </r>
  <r>
    <s v="PB20INV4746"/>
    <d v="2021-03-31T00:00:00"/>
    <s v="002516/Mar-21"/>
    <d v="2021-03-27T00:00:00"/>
    <x v="0"/>
    <s v="Gujarat"/>
    <s v="Aegis Infoware Private Limited"/>
    <s v="Xt-3915ir"/>
    <s v="Gujarat"/>
    <s v="RBP"/>
    <s v="Wholesale"/>
    <s v="Posiflex"/>
    <n v="1"/>
    <n v="41000"/>
    <n v="41000"/>
  </r>
  <r>
    <s v="PB20INV4747"/>
    <d v="2021-03-31T00:00:00"/>
    <s v="Mail Confirmation"/>
    <s v="30.03.2021"/>
    <x v="1"/>
    <s v="Mumbai"/>
    <s v="Spencer'S Retail Limited"/>
    <s v="Cbl-500-300-s00-03"/>
    <s v="Mumbai"/>
    <s v="EndCustomer"/>
    <s v="Retail"/>
    <s v="Metrologic Spares"/>
    <n v="1"/>
    <n v="1207"/>
    <n v="1207"/>
  </r>
  <r>
    <s v="PB20INV4748"/>
    <d v="2021-03-31T00:00:00"/>
    <s v="MHMU2021PO00082"/>
    <d v="2021-03-22T00:00:00"/>
    <x v="0"/>
    <s v="Mumbai"/>
    <s v="Aashitech"/>
    <s v="Yj5900-1-usb"/>
    <s v="Mumbai"/>
    <s v="RBP"/>
    <s v="Wholesale"/>
    <s v="Metrologic"/>
    <n v="3"/>
    <n v="0"/>
    <n v="0"/>
  </r>
  <r>
    <s v="PB20INV4748"/>
    <d v="2021-03-31T00:00:00"/>
    <s v="MHMU2021PO00082"/>
    <d v="2021-03-22T00:00:00"/>
    <x v="0"/>
    <s v="Mumbai"/>
    <s v="Aashitech"/>
    <s v="Freight charges"/>
    <s v="Mumbai"/>
    <s v="RBP"/>
    <s v="Wholesale"/>
    <s v="Others"/>
    <n v="1"/>
    <n v="1100"/>
    <n v="1100"/>
  </r>
  <r>
    <s v="PB20INV4748"/>
    <d v="2021-03-31T00:00:00"/>
    <s v="MHMU2021PO00082"/>
    <d v="2021-03-22T00:00:00"/>
    <x v="2"/>
    <s v="Mumbai"/>
    <s v="Aashitech"/>
    <s v="Bp-03"/>
    <s v="Mumbai"/>
    <s v="RBP"/>
    <s v="Wholesale"/>
    <s v="Rugtek"/>
    <n v="50"/>
    <n v="5500"/>
    <n v="275000"/>
  </r>
  <r>
    <s v="PB20INV4749"/>
    <d v="2021-03-31T00:00:00"/>
    <s v="PO/000131/1120"/>
    <d v="2020-11-09T00:00:00"/>
    <x v="1"/>
    <s v="Mumbai"/>
    <s v="Hardcastle Restaurants Pvt. Ltd"/>
    <s v="Control mechanism_cr4000"/>
    <s v="Mumbai"/>
    <s v="EndCustomer"/>
    <s v="Retail"/>
    <s v="Posiflex Spares"/>
    <n v="1"/>
    <n v="1855"/>
    <n v="1855"/>
  </r>
  <r>
    <s v="PB20INV4750"/>
    <d v="2021-03-31T00:00:00"/>
    <s v="SC31032021CHN01"/>
    <d v="2021-03-31T00:00:00"/>
    <x v="0"/>
    <s v="Chennai"/>
    <s v="Supreme Computers India (P) Ltd"/>
    <s v="Freight charges"/>
    <s v="Chennai"/>
    <s v="RBP"/>
    <s v="Wholesale"/>
    <s v="Others"/>
    <n v="1"/>
    <n v="195"/>
    <n v="195"/>
  </r>
  <r>
    <s v="PB20INV4750"/>
    <d v="2021-03-31T00:00:00"/>
    <s v="SC31032021CHN01"/>
    <d v="2021-03-31T00:00:00"/>
    <x v="2"/>
    <s v="Chennai"/>
    <s v="Supreme Computers India (P) Ltd"/>
    <s v="Bp-03"/>
    <s v="Chennai"/>
    <s v="RBP"/>
    <s v="Wholesale"/>
    <s v="Rugtek"/>
    <n v="15"/>
    <n v="5200"/>
    <n v="78000"/>
  </r>
  <r>
    <s v="PB20INV4751"/>
    <d v="2021-03-31T00:00:00"/>
    <s v="PO/000444/1120"/>
    <d v="2020-11-27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752"/>
    <d v="2021-03-31T00:00:00"/>
    <s v="PO/000396/1120"/>
    <d v="2020-11-25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753"/>
    <d v="2021-03-31T00:00:00"/>
    <s v="PO/000394/1120"/>
    <d v="2020-11-25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754"/>
    <d v="2021-03-31T00:00:00"/>
    <s v="PO/000393/1120"/>
    <d v="2020-11-25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755"/>
    <d v="2021-03-31T00:00:00"/>
    <s v="PO/000393/1120"/>
    <d v="2020-11-25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756"/>
    <d v="2021-03-31T00:00:00"/>
    <s v="PO/000329/1020"/>
    <d v="2020-10-1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757"/>
    <d v="2021-03-31T00:00:00"/>
    <s v="PO/000131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758"/>
    <d v="2021-03-31T00:00:00"/>
    <s v="PO/000132/1120"/>
    <d v="2020-11-09T00:00:00"/>
    <x v="1"/>
    <s v="Mumbai"/>
    <s v="Hardcastle Restaurants Pvt. Ltd"/>
    <s v="Service charges"/>
    <s v="Mumbai"/>
    <s v="EndCustomer"/>
    <s v="Retail"/>
    <s v="Others"/>
    <n v="1"/>
    <n v="900"/>
    <n v="900"/>
  </r>
  <r>
    <s v="PB20INV4759"/>
    <d v="2021-03-31T00:00:00"/>
    <s v="PSA/323"/>
    <d v="2021-01-06T00:00:00"/>
    <x v="5"/>
    <s v="Bangalore"/>
    <s v="Pentagon Systems And Automation"/>
    <s v="Cbl-020-300-c00"/>
    <s v="Bangalore"/>
    <s v="NVAR"/>
    <s v="Wholesale"/>
    <s v="Metrologic"/>
    <n v="1"/>
    <n v="1250"/>
    <n v="1250"/>
  </r>
  <r>
    <s v="PB20INV4759"/>
    <d v="2021-03-31T00:00:00"/>
    <s v="PSA/323"/>
    <d v="2021-01-06T00:00:00"/>
    <x v="5"/>
    <s v="Bangalore"/>
    <s v="Pentagon Systems And Automation"/>
    <s v="Ps-05-1000w-c_poweradaptor"/>
    <s v="Bangalore"/>
    <s v="NVAR"/>
    <s v="Wholesale"/>
    <s v="Metrologic Spares"/>
    <n v="1"/>
    <n v="2500"/>
    <n v="2500"/>
  </r>
  <r>
    <s v="PB20INV4759"/>
    <d v="2021-03-31T00:00:00"/>
    <s v="PSA/323"/>
    <d v="2021-01-06T00:00:00"/>
    <x v="5"/>
    <s v="Bangalore"/>
    <s v="Pentagon Systems And Automation"/>
    <s v="1920idpm-3ser-i"/>
    <s v="Bangalore"/>
    <s v="NVAR"/>
    <s v="Wholesale"/>
    <s v="Metrologic"/>
    <n v="1"/>
    <n v="43225"/>
    <n v="43225"/>
  </r>
  <r>
    <s v="PB20INV4760"/>
    <d v="2021-03-31T00:00:00"/>
    <s v="HTCPL/342/2020-21"/>
    <d v="2021-03-26T00:00:00"/>
    <x v="0"/>
    <s v="Bangalore"/>
    <s v="Hollasons Trading Company Private Limited"/>
    <s v="Cr4000_8notes"/>
    <s v="Bangalore"/>
    <s v="RBP"/>
    <s v="Wholesale"/>
    <s v="Posiflex"/>
    <n v="4"/>
    <n v="4675"/>
    <n v="18700"/>
  </r>
  <r>
    <s v="PB20INV4760"/>
    <d v="2021-03-31T00:00:00"/>
    <s v="HTCPL/342/2020-21"/>
    <d v="2021-03-26T00:00:00"/>
    <x v="0"/>
    <s v="Bangalore"/>
    <s v="Hollasons Trading Company Private Limited"/>
    <s v="Ps-3316+"/>
    <s v="Bangalore"/>
    <s v="RBP"/>
    <s v="Wholesale"/>
    <s v="Posiflex"/>
    <n v="10"/>
    <n v="35900"/>
    <n v="359000"/>
  </r>
  <r>
    <s v="PB20INV4761"/>
    <d v="2021-03-31T00:00:00"/>
    <s v="SS 185"/>
    <s v="19.01.2021"/>
    <x v="0"/>
    <s v="Delhi"/>
    <s v="Smart Solutions"/>
    <s v="Freight charges"/>
    <s v="Delhi"/>
    <s v="RBP"/>
    <s v="Wholesale"/>
    <s v="Others"/>
    <n v="1"/>
    <n v="794.5"/>
    <n v="794.5"/>
  </r>
  <r>
    <s v="PB20INV4761"/>
    <d v="2021-03-31T00:00:00"/>
    <s v="SS 185"/>
    <s v="19.01.2021"/>
    <x v="0"/>
    <s v="Delhi"/>
    <s v="Smart Solutions"/>
    <s v="Cr4000_8notes"/>
    <s v="Delhi"/>
    <s v="RBP"/>
    <s v="Wholesale"/>
    <s v="Posiflex"/>
    <n v="35"/>
    <n v="4540"/>
    <n v="158900"/>
  </r>
  <r>
    <s v="PB20INV4762"/>
    <d v="2021-03-31T00:00:00"/>
    <s v="SC20032021CHN02"/>
    <d v="2021-03-20T00:00:00"/>
    <x v="0"/>
    <s v="Chennai"/>
    <s v="Supreme Computers India (P) Ltd"/>
    <s v="Freight charges"/>
    <s v="Chennai"/>
    <s v="RBP"/>
    <s v="Wholesale"/>
    <s v="Others"/>
    <n v="1"/>
    <n v="1346"/>
    <n v="1346"/>
  </r>
  <r>
    <s v="PB20INV4762"/>
    <d v="2021-03-31T00:00:00"/>
    <s v="SC20032021CHN02"/>
    <d v="2021-03-20T00:00:00"/>
    <x v="0"/>
    <s v="Chennai"/>
    <s v="Supreme Computers India (P) Ltd"/>
    <s v="Ps-3316+"/>
    <s v="Chennai"/>
    <s v="RBP"/>
    <s v="Wholesale"/>
    <s v="Posiflex"/>
    <n v="15"/>
    <n v="35900"/>
    <n v="538500"/>
  </r>
  <r>
    <s v="PB20INV4763"/>
    <d v="2021-03-31T00:00:00"/>
    <s v=": SC20032021CBE01"/>
    <d v="2021-03-20T00:00:00"/>
    <x v="0"/>
    <s v="Chennai"/>
    <s v="Supreme Computers India (P) Ltd"/>
    <s v="Freight charges"/>
    <s v="Chennai"/>
    <s v="RBP"/>
    <s v="Wholesale"/>
    <s v="Others"/>
    <n v="1"/>
    <n v="1346"/>
    <n v="1346"/>
  </r>
  <r>
    <s v="PB20INV4763"/>
    <d v="2021-03-31T00:00:00"/>
    <s v=": SC20032021CBE01"/>
    <d v="2021-03-20T00:00:00"/>
    <x v="0"/>
    <s v="Chennai"/>
    <s v="Supreme Computers India (P) Ltd"/>
    <s v="Ps-3316+"/>
    <s v="Chennai"/>
    <s v="RBP"/>
    <s v="Wholesale"/>
    <s v="Posiflex"/>
    <n v="15"/>
    <n v="35900"/>
    <n v="538500"/>
  </r>
  <r>
    <s v="PB20INV4764"/>
    <d v="2021-03-31T00:00:00"/>
    <s v="MHMU2021PO00134"/>
    <d v="2021-03-31T00:00:00"/>
    <x v="0"/>
    <s v="Mumbai"/>
    <s v="Aashitech"/>
    <s v="Ddr3_ram_sodimm"/>
    <s v="Mumbai"/>
    <s v="RBP"/>
    <s v="Wholesale"/>
    <s v="Posiflex Spares"/>
    <n v="1"/>
    <n v="0"/>
    <n v="0"/>
  </r>
  <r>
    <s v="PB20INV4764"/>
    <d v="2021-03-31T00:00:00"/>
    <s v="MHMU2021PO00134"/>
    <d v="2021-03-31T00:00:00"/>
    <x v="0"/>
    <s v="Mumbai"/>
    <s v="Aashitech"/>
    <s v="Freight charges"/>
    <s v="Mumbai"/>
    <s v="RBP"/>
    <s v="Wholesale"/>
    <s v="Others"/>
    <n v="1"/>
    <n v="250"/>
    <n v="250"/>
  </r>
  <r>
    <s v="PB20INV4764"/>
    <d v="2021-03-31T00:00:00"/>
    <s v="MHMU2021PO00134"/>
    <d v="2021-03-31T00:00:00"/>
    <x v="0"/>
    <s v="Mumbai"/>
    <s v="Aashitech"/>
    <s v="Xt-4015"/>
    <s v="Mumbai"/>
    <s v="RBP"/>
    <s v="Wholesale"/>
    <s v="Posiflex"/>
    <n v="1"/>
    <n v="50000"/>
    <n v="50000"/>
  </r>
  <r>
    <s v="PB20INV4765"/>
    <d v="2021-03-31T00:00:00"/>
    <n v="3020012772"/>
    <d v="2021-03-22T00:00:00"/>
    <x v="10"/>
    <s v="Bangalore"/>
    <s v="Life Style International Pvt Ltd"/>
    <s v="1250g-2usb-i"/>
    <s v="Bangalore"/>
    <s v="EndCustomer"/>
    <s v="Retail"/>
    <s v="Metrologic"/>
    <n v="1"/>
    <n v="0"/>
    <n v="0"/>
  </r>
  <r>
    <s v="PB20INV4765"/>
    <d v="2021-03-31T00:00:00"/>
    <n v="3020012772"/>
    <d v="2021-03-22T00:00:00"/>
    <x v="11"/>
    <s v="Bangalore"/>
    <s v="Life Style International Pvt Ltd"/>
    <s v="Cr-410b"/>
    <s v="Bangalore"/>
    <s v="EndCustomer"/>
    <s v="Retail"/>
    <s v="Rugtek"/>
    <n v="1"/>
    <n v="0"/>
    <n v="0"/>
  </r>
  <r>
    <s v="PB20INV4765"/>
    <d v="2021-03-31T00:00:00"/>
    <n v="3020012772"/>
    <d v="2021-03-22T00:00:00"/>
    <x v="3"/>
    <s v="Bangalore"/>
    <s v="Life Style International Pvt Ltd"/>
    <s v="Keyboard_tvs gold"/>
    <s v="Bangalore"/>
    <s v="EndCustomer"/>
    <s v="Retail"/>
    <s v="Posiflex"/>
    <n v="1"/>
    <n v="0"/>
    <n v="0"/>
  </r>
  <r>
    <s v="PB20INV4765"/>
    <d v="2021-03-31T00:00:00"/>
    <n v="3020012772"/>
    <d v="2021-03-22T00:00:00"/>
    <x v="3"/>
    <s v="Bangalore"/>
    <s v="Life Style International Pvt Ltd"/>
    <s v="Long pole_pd-350 series"/>
    <s v="Bangalore"/>
    <s v="EndCustomer"/>
    <s v="Retail"/>
    <s v="Posiflex Spares"/>
    <n v="1"/>
    <n v="0"/>
    <n v="0"/>
  </r>
  <r>
    <s v="PB20INV4765"/>
    <d v="2021-03-31T00:00:00"/>
    <n v="3020012772"/>
    <d v="2021-03-22T00:00:00"/>
    <x v="3"/>
    <s v="Bangalore"/>
    <s v="Life Style International Pvt Ltd"/>
    <s v="Mouse_logitech"/>
    <s v="Bangalore"/>
    <s v="EndCustomer"/>
    <s v="Retail"/>
    <s v="Posiflex"/>
    <n v="1"/>
    <n v="0"/>
    <n v="0"/>
  </r>
  <r>
    <s v="PB20INV4765"/>
    <d v="2021-03-31T00:00:00"/>
    <n v="3020012772"/>
    <d v="2021-03-22T00:00:00"/>
    <x v="3"/>
    <s v="Bangalore"/>
    <s v="Life Style International Pvt Ltd"/>
    <s v="Pd-350ue-b"/>
    <s v="Bangalore"/>
    <s v="EndCustomer"/>
    <s v="Retail"/>
    <s v="Posiflex"/>
    <n v="1"/>
    <n v="0"/>
    <n v="0"/>
  </r>
  <r>
    <s v="PB20INV4765"/>
    <d v="2021-03-31T00:00:00"/>
    <n v="3020012772"/>
    <d v="2021-03-22T00:00:00"/>
    <x v="3"/>
    <s v="Bangalore"/>
    <s v="Life Style International Pvt Ltd"/>
    <s v="Powersupply130w/xt-4015"/>
    <s v="Bangalore"/>
    <s v="EndCustomer"/>
    <s v="Retail"/>
    <s v="Posiflex Spares"/>
    <n v="1"/>
    <n v="0"/>
    <n v="0"/>
  </r>
  <r>
    <s v="PB20INV4765"/>
    <d v="2021-03-31T00:00:00"/>
    <n v="3020012772"/>
    <d v="2021-03-22T00:00:00"/>
    <x v="3"/>
    <s v="Bangalore"/>
    <s v="Life Style International Pvt Ltd"/>
    <s v="Pp8800u-b"/>
    <s v="Bangalore"/>
    <s v="EndCustomer"/>
    <s v="Retail"/>
    <s v="Posiflex"/>
    <n v="1"/>
    <n v="0"/>
    <n v="0"/>
  </r>
  <r>
    <s v="PB20INV4765"/>
    <d v="2021-03-31T00:00:00"/>
    <n v="3020012772"/>
    <d v="2021-03-22T00:00:00"/>
    <x v="3"/>
    <s v="Bangalore"/>
    <s v="Life Style International Pvt Ltd"/>
    <s v="Win 10 iot (el)"/>
    <s v="Bangalore"/>
    <s v="EndCustomer"/>
    <s v="Retail"/>
    <s v="Posiflex"/>
    <n v="1"/>
    <n v="0"/>
    <n v="0"/>
  </r>
  <r>
    <s v="PB20INV4765"/>
    <d v="2021-03-31T00:00:00"/>
    <n v="3020012772"/>
    <d v="2021-03-22T00:00:00"/>
    <x v="3"/>
    <s v="Bangalore"/>
    <s v="Life Style International Pvt Ltd"/>
    <s v="Zeb-vs16hd led"/>
    <s v="Bangalore"/>
    <s v="EndCustomer"/>
    <s v="Retail"/>
    <s v="Posiflex"/>
    <n v="1"/>
    <n v="0"/>
    <n v="0"/>
  </r>
  <r>
    <s v="PB20INV4765"/>
    <d v="2021-03-31T00:00:00"/>
    <n v="3020012772"/>
    <d v="2021-03-22T00:00:00"/>
    <x v="3"/>
    <s v="Bangalore"/>
    <s v="Life Style International Pvt Ltd"/>
    <s v="Tx-5600"/>
    <s v="Bangalore"/>
    <s v="EndCustomer"/>
    <s v="Retail"/>
    <s v="Posiflex"/>
    <n v="1"/>
    <n v="52000"/>
    <n v="52000"/>
  </r>
  <r>
    <s v="PB20INV4766"/>
    <d v="2021-03-31T00:00:00"/>
    <s v="MHMU2021PO00127"/>
    <d v="2021-03-30T00:00:00"/>
    <x v="0"/>
    <s v="Mumbai"/>
    <s v="Aashitech"/>
    <s v="Freight charges"/>
    <s v="Mumbai"/>
    <s v="RBP"/>
    <s v="Wholesale"/>
    <s v="Others"/>
    <n v="1"/>
    <n v="300"/>
    <n v="300"/>
  </r>
  <r>
    <s v="PB20INV4766"/>
    <d v="2021-03-31T00:00:00"/>
    <s v="MHMU2021PO00127"/>
    <d v="2021-03-30T00:00:00"/>
    <x v="2"/>
    <s v="Mumbai"/>
    <s v="Aashitech"/>
    <s v="Ls-3000r"/>
    <s v="Mumbai"/>
    <s v="RBP"/>
    <s v="Wholesale"/>
    <s v="Rugtek"/>
    <n v="50"/>
    <n v="1250"/>
    <n v="62500"/>
  </r>
  <r>
    <s v="PB20INV4767"/>
    <d v="2021-03-31T00:00:00"/>
    <s v="SS 275"/>
    <s v="30.03.2021"/>
    <x v="2"/>
    <s v="Delhi"/>
    <s v="Smart Solutions"/>
    <s v="Bp-02"/>
    <s v="Delhi"/>
    <s v="RBP"/>
    <s v="Wholesale"/>
    <s v="Rugtek"/>
    <n v="250"/>
    <n v="2250"/>
    <n v="562500"/>
  </r>
  <r>
    <s v="PB20INV4767"/>
    <d v="2021-03-31T00:00:00"/>
    <s v="SS 275"/>
    <s v="30.03.2021"/>
    <x v="0"/>
    <s v="Delhi"/>
    <s v="Smart Solutions"/>
    <s v="Freight charges"/>
    <s v="Delhi"/>
    <s v="RBP"/>
    <s v="Wholesale"/>
    <s v="Others"/>
    <n v="1"/>
    <n v="2812"/>
    <n v="2812"/>
  </r>
  <r>
    <s v="PB20INV4768"/>
    <d v="2021-03-31T00:00:00"/>
    <s v="SC30032021CHN01"/>
    <d v="2021-03-30T00:00:00"/>
    <x v="0"/>
    <s v="Chennai"/>
    <s v="Supreme Computers India (P) Ltd"/>
    <s v="Freight charges"/>
    <s v="Chennai"/>
    <s v="RBP"/>
    <s v="Wholesale"/>
    <s v="Others"/>
    <n v="1"/>
    <n v="263"/>
    <n v="263"/>
  </r>
  <r>
    <s v="PB20INV4768"/>
    <d v="2021-03-31T00:00:00"/>
    <s v="SC30032021CHN01"/>
    <d v="2021-03-30T00:00:00"/>
    <x v="0"/>
    <s v="Chennai"/>
    <s v="Supreme Computers India (P) Ltd"/>
    <s v="Long pole_pd-350 series"/>
    <s v="Chennai"/>
    <s v="RBP"/>
    <s v="Wholesale"/>
    <s v="Posiflex Spares"/>
    <n v="28"/>
    <n v="500"/>
    <n v="14000"/>
  </r>
  <r>
    <s v="PB20INV4768"/>
    <d v="2021-03-31T00:00:00"/>
    <s v="SC30032021CHN01"/>
    <d v="2021-03-30T00:00:00"/>
    <x v="0"/>
    <s v="Chennai"/>
    <s v="Supreme Computers India (P) Ltd"/>
    <s v="Pd-350ue-b"/>
    <s v="Chennai"/>
    <s v="RBP"/>
    <s v="Wholesale"/>
    <s v="Posiflex"/>
    <n v="28"/>
    <n v="3250"/>
    <n v="91000"/>
  </r>
  <r>
    <s v="PB20INV4769"/>
    <d v="2021-03-31T00:00:00"/>
    <s v="SS 277"/>
    <s v="31.03.2021"/>
    <x v="0"/>
    <s v="Delhi"/>
    <s v="Smart Solutions"/>
    <s v="Freight charges"/>
    <s v="Delhi"/>
    <s v="RBP"/>
    <s v="Wholesale"/>
    <s v="Others"/>
    <n v="1"/>
    <n v="1687"/>
    <n v="1687"/>
  </r>
  <r>
    <s v="PB20INV4769"/>
    <d v="2021-03-31T00:00:00"/>
    <s v="SS 277"/>
    <s v="31.03.2021"/>
    <x v="2"/>
    <s v="Delhi"/>
    <s v="Smart Solutions"/>
    <s v="Bp-02"/>
    <s v="Delhi"/>
    <s v="RBP"/>
    <s v="Wholesale"/>
    <s v="Rugtek"/>
    <n v="150"/>
    <n v="2250"/>
    <n v="337500"/>
  </r>
  <r>
    <s v="PB20INV4770"/>
    <d v="2021-03-31T00:00:00"/>
    <s v="SS 277"/>
    <s v="31.03.2021"/>
    <x v="0"/>
    <s v="Delhi"/>
    <s v="Smart Solutions"/>
    <s v="Freight charges"/>
    <s v="Delhi"/>
    <s v="RBP"/>
    <s v="Wholesale"/>
    <s v="Others"/>
    <n v="1"/>
    <n v="1687"/>
    <n v="1687"/>
  </r>
  <r>
    <s v="PB20INV4770"/>
    <d v="2021-03-31T00:00:00"/>
    <s v="SS 277"/>
    <s v="31.03.2021"/>
    <x v="2"/>
    <s v="Delhi"/>
    <s v="Smart Solutions"/>
    <s v="Bp-02"/>
    <s v="Delhi"/>
    <s v="RBP"/>
    <s v="Wholesale"/>
    <s v="Rugtek"/>
    <n v="150"/>
    <n v="2250"/>
    <n v="337500"/>
  </r>
  <r>
    <s v="PB20INV4771"/>
    <d v="2021-03-31T00:00:00"/>
    <n v="36"/>
    <d v="2021-03-31T00:00:00"/>
    <x v="5"/>
    <s v="Bangalore"/>
    <s v="Snapbizz Cloud Tech Private Limited"/>
    <s v="Mk5145-31a38-i"/>
    <s v="Bangalore"/>
    <s v="PVAR"/>
    <s v="Wholesale"/>
    <s v="Metrologic"/>
    <n v="50"/>
    <n v="2300"/>
    <n v="115000"/>
  </r>
  <r>
    <s v="PB20INV4772"/>
    <d v="2021-03-31T00:00:00"/>
    <s v="HTCPL/366/2020-21"/>
    <d v="2021-03-31T00:00:00"/>
    <x v="0"/>
    <s v="Bangalore"/>
    <s v="Hollasons Trading Company Private Limited"/>
    <s v="Cr4000_8notes"/>
    <s v="Bangalore"/>
    <s v="RBP"/>
    <s v="Wholesale"/>
    <s v="Posiflex"/>
    <n v="10"/>
    <n v="4675"/>
    <n v="46750"/>
  </r>
  <r>
    <s v="PB20INV4772"/>
    <d v="2021-03-31T00:00:00"/>
    <s v="HTCPL/366/2020-21"/>
    <d v="2021-03-31T00:00:00"/>
    <x v="0"/>
    <s v="Bangalore"/>
    <s v="Hollasons Trading Company Private Limited"/>
    <s v="Cr4015"/>
    <s v="Bangalore"/>
    <s v="RBP"/>
    <s v="Wholesale"/>
    <s v="Posiflex"/>
    <n v="7"/>
    <n v="6325"/>
    <n v="44275"/>
  </r>
  <r>
    <s v="PB20INV4773"/>
    <d v="2021-03-31T00:00:00"/>
    <s v="HTCPL/366/2020-21"/>
    <d v="2021-03-31T00:00:00"/>
    <x v="2"/>
    <s v="Bangalore"/>
    <s v="Hollasons Trading Company Private Limited"/>
    <s v="Cr-410b"/>
    <s v="Bangalore"/>
    <s v="RBP"/>
    <s v="Wholesale"/>
    <s v="Rugtek"/>
    <n v="20"/>
    <n v="2650"/>
    <n v="53000"/>
  </r>
  <r>
    <s v="PB20INV4774"/>
    <d v="2021-03-31T00:00:00"/>
    <s v="HTCPL/365/2020-21"/>
    <d v="2021-03-31T00:00:00"/>
    <x v="0"/>
    <s v="Bangalore"/>
    <s v="Hollasons Trading Company Private Limited"/>
    <s v="Long pole_pd-350 series"/>
    <s v="Bangalore"/>
    <s v="RBP"/>
    <s v="Wholesale"/>
    <s v="Posiflex Spares"/>
    <n v="1"/>
    <n v="500"/>
    <n v="500"/>
  </r>
  <r>
    <s v="PB20INV4774"/>
    <d v="2021-03-31T00:00:00"/>
    <s v="HTCPL/365/2020-21"/>
    <d v="2021-03-31T00:00:00"/>
    <x v="0"/>
    <s v="Bangalore"/>
    <s v="Hollasons Trading Company Private Limited"/>
    <s v="Pd-350ue-b"/>
    <s v="Bangalore"/>
    <s v="RBP"/>
    <s v="Wholesale"/>
    <s v="Posiflex"/>
    <n v="1"/>
    <n v="3250"/>
    <n v="3250"/>
  </r>
  <r>
    <s v="PB20INV4774"/>
    <d v="2021-03-31T00:00:00"/>
    <s v="HTCPL/365/2020-21"/>
    <d v="2021-03-31T00:00:00"/>
    <x v="0"/>
    <s v="Bangalore"/>
    <s v="Hollasons Trading Company Private Limited"/>
    <s v="Win 10 iot (el)"/>
    <s v="Bangalore"/>
    <s v="RBP"/>
    <s v="Wholesale"/>
    <s v="Posiflex"/>
    <n v="1"/>
    <n v="3500"/>
    <n v="3500"/>
  </r>
  <r>
    <s v="PB20INV4774"/>
    <d v="2021-03-31T00:00:00"/>
    <s v="HTCPL/365/2020-21"/>
    <d v="2021-03-31T00:00:00"/>
    <x v="0"/>
    <s v="Bangalore"/>
    <s v="Hollasons Trading Company Private Limited"/>
    <s v="Cr4000_8notes"/>
    <s v="Bangalore"/>
    <s v="RBP"/>
    <s v="Wholesale"/>
    <s v="Posiflex"/>
    <n v="10"/>
    <n v="4650"/>
    <n v="46500"/>
  </r>
  <r>
    <s v="PB20INV4775"/>
    <d v="2021-03-31T00:00:00"/>
    <n v="6600037703"/>
    <d v="2021-02-23T00:00:00"/>
    <x v="11"/>
    <s v="Bangalore"/>
    <s v="Aditya Birla Fasion &amp; Retail Limited"/>
    <s v="Cr-410b"/>
    <s v="Bangalore"/>
    <s v="EndCustomer"/>
    <s v="Retail"/>
    <s v="Rugtek"/>
    <n v="1"/>
    <n v="5000"/>
    <n v="5000"/>
  </r>
  <r>
    <s v="PB20INV4776"/>
    <d v="2021-03-31T00:00:00"/>
    <n v="6600037704"/>
    <d v="2021-02-23T00:00:00"/>
    <x v="11"/>
    <s v="Bangalore"/>
    <s v="Aditya Birla Fasion &amp; Retail Limited"/>
    <s v="Cr-410b"/>
    <s v="Bangalore"/>
    <s v="EndCustomer"/>
    <s v="Retail"/>
    <s v="Rugtek"/>
    <n v="1"/>
    <n v="5000"/>
    <n v="5000"/>
  </r>
  <r>
    <s v="PB20INV4777"/>
    <d v="2021-03-31T00:00:00"/>
    <s v=" QSPL/PO/2021/0672-1"/>
    <s v=": 31-03-2021"/>
    <x v="4"/>
    <s v="Bangalore"/>
    <s v="Quinta Systems Pvt. Ltd"/>
    <s v="318-033-021"/>
    <s v="Bangalore"/>
    <s v="Vendor"/>
    <s v="Wholesale"/>
    <s v="Intermec"/>
    <n v="1"/>
    <n v="2429.34"/>
    <n v="2429.34"/>
  </r>
  <r>
    <s v="PB20INV4778"/>
    <d v="2021-03-31T00:00:00"/>
    <s v="002545/Mar-21"/>
    <d v="2021-03-31T00:00:00"/>
    <x v="0"/>
    <s v="Gujarat"/>
    <s v="Aegis Infoware Private Limited"/>
    <s v="Freight charges"/>
    <s v="Gujarat"/>
    <s v="RBP"/>
    <s v="Wholesale"/>
    <s v="Others"/>
    <n v="1"/>
    <n v="100"/>
    <n v="100"/>
  </r>
  <r>
    <s v="PB20INV4778"/>
    <d v="2021-03-31T00:00:00"/>
    <s v="002545/Mar-21"/>
    <d v="2021-03-31T00:00:00"/>
    <x v="2"/>
    <s v="Gujarat"/>
    <s v="Aegis Infoware Private Limited"/>
    <s v="Bp-02"/>
    <s v="Gujarat"/>
    <s v="RBP"/>
    <s v="Wholesale"/>
    <s v="Rugtek"/>
    <n v="3"/>
    <n v="3500"/>
    <n v="10500"/>
  </r>
  <r>
    <s v="PB20INV4779"/>
    <d v="2021-03-31T00:00:00"/>
    <s v="MHMU2021PO00133"/>
    <d v="2021-03-31T00:00:00"/>
    <x v="0"/>
    <s v="Mumbai"/>
    <s v="Aashitech"/>
    <s v="Ddr3_ram_sodimm"/>
    <s v="Mumbai"/>
    <s v="RBP"/>
    <s v="Wholesale"/>
    <s v="Posiflex Spares"/>
    <n v="10"/>
    <n v="0"/>
    <n v="0"/>
  </r>
  <r>
    <s v="PB20INV4779"/>
    <d v="2021-03-31T00:00:00"/>
    <s v="MHMU2021PO00133"/>
    <d v="2021-03-31T00:00:00"/>
    <x v="0"/>
    <s v="Mumbai"/>
    <s v="Aashitech"/>
    <s v="Ssd_128gb"/>
    <s v="Mumbai"/>
    <s v="RBP"/>
    <s v="Wholesale"/>
    <s v="Posiflex Spares"/>
    <n v="10"/>
    <n v="0"/>
    <n v="0"/>
  </r>
  <r>
    <s v="PB20INV4779"/>
    <d v="2021-03-31T00:00:00"/>
    <s v="MHMU2021PO00133"/>
    <d v="2021-03-31T00:00:00"/>
    <x v="0"/>
    <s v="Mumbai"/>
    <s v="Aashitech"/>
    <s v="Freight charges"/>
    <s v="Mumbai"/>
    <s v="RBP"/>
    <s v="Wholesale"/>
    <s v="Others"/>
    <n v="1"/>
    <n v="1700"/>
    <n v="1700"/>
  </r>
  <r>
    <s v="PB20INV4779"/>
    <d v="2021-03-31T00:00:00"/>
    <s v="MHMU2021PO00133"/>
    <d v="2021-03-31T00:00:00"/>
    <x v="0"/>
    <s v="Mumbai"/>
    <s v="Aashitech"/>
    <s v="Hs-2414w-3a"/>
    <s v="Mumbai"/>
    <s v="RBP"/>
    <s v="Wholesale"/>
    <s v="Posiflex"/>
    <n v="10"/>
    <n v="43000"/>
    <n v="430000"/>
  </r>
  <r>
    <s v="PB20INV4780"/>
    <d v="2021-03-31T00:00:00"/>
    <s v="The City Centre Westside"/>
    <d v="2021-02-23T00:00:00"/>
    <x v="18"/>
    <s v="Mumbai"/>
    <s v="Trent Limited"/>
    <s v="Serial i/f board pp9000"/>
    <s v="Mumbai"/>
    <s v="EndCustomer"/>
    <s v="Retail"/>
    <s v="Posiflex Spares"/>
    <n v="6"/>
    <n v="0"/>
    <n v="0"/>
  </r>
  <r>
    <s v="PB20INV4780"/>
    <d v="2021-03-31T00:00:00"/>
    <s v="The City Centre Westside"/>
    <d v="2021-02-23T00:00:00"/>
    <x v="18"/>
    <s v="Mumbai"/>
    <s v="Trent Limited"/>
    <s v="Mouse_logitech"/>
    <s v="Mumbai"/>
    <s v="EndCustomer"/>
    <s v="Retail"/>
    <s v="Posiflex"/>
    <n v="6"/>
    <n v="247"/>
    <n v="1482"/>
  </r>
  <r>
    <s v="PB20INV4780"/>
    <d v="2021-03-31T00:00:00"/>
    <s v="The City Centre Westside"/>
    <d v="2021-02-23T00:00:00"/>
    <x v="18"/>
    <s v="Mumbai"/>
    <s v="Trent Limited"/>
    <s v="Std_keyboard"/>
    <s v="Mumbai"/>
    <s v="EndCustomer"/>
    <s v="Retail"/>
    <s v="Posiflex"/>
    <n v="6"/>
    <n v="436"/>
    <n v="2616"/>
  </r>
  <r>
    <s v="PB20INV4780"/>
    <d v="2021-03-31T00:00:00"/>
    <s v="The City Centre Westside"/>
    <d v="2021-02-23T00:00:00"/>
    <x v="18"/>
    <s v="Mumbai"/>
    <s v="Trent Limited"/>
    <s v="Sa-105z-b"/>
    <s v="Mumbai"/>
    <s v="EndCustomer"/>
    <s v="Retail"/>
    <s v="Posiflex"/>
    <n v="6"/>
    <n v="1744"/>
    <n v="10464"/>
  </r>
  <r>
    <s v="PB20INV4780"/>
    <d v="2021-03-31T00:00:00"/>
    <s v="The City Centre Westside"/>
    <d v="2021-02-23T00:00:00"/>
    <x v="12"/>
    <s v="Mumbai"/>
    <s v="Trent Limited"/>
    <s v="Cr-410b"/>
    <s v="Mumbai"/>
    <s v="EndCustomer"/>
    <s v="Retail"/>
    <s v="Rugtek"/>
    <n v="6"/>
    <n v="3499"/>
    <n v="20994"/>
  </r>
  <r>
    <s v="PB20INV4780"/>
    <d v="2021-03-31T00:00:00"/>
    <s v="The City Centre Westside"/>
    <d v="2021-02-23T00:00:00"/>
    <x v="18"/>
    <s v="Mumbai"/>
    <s v="Trent Limited"/>
    <s v="Pd-360ue-b"/>
    <s v="Mumbai"/>
    <s v="EndCustomer"/>
    <s v="Retail"/>
    <s v="Posiflex"/>
    <n v="6"/>
    <n v="3561"/>
    <n v="21366"/>
  </r>
  <r>
    <s v="PB20INV4780"/>
    <d v="2021-03-31T00:00:00"/>
    <s v="The City Centre Westside"/>
    <d v="2021-02-23T00:00:00"/>
    <x v="12"/>
    <s v="Mumbai"/>
    <s v="Trent Limited"/>
    <s v="Cd-3200u"/>
    <s v="Mumbai"/>
    <s v="EndCustomer"/>
    <s v="Retail"/>
    <s v="Rugtek"/>
    <n v="7"/>
    <n v="4085"/>
    <n v="28595"/>
  </r>
  <r>
    <s v="PB20INV4780"/>
    <d v="2021-03-31T00:00:00"/>
    <s v="The City Centre Westside"/>
    <d v="2021-02-23T00:00:00"/>
    <x v="18"/>
    <s v="Mumbai"/>
    <s v="Trent Limited"/>
    <s v="Pp8800u-b"/>
    <s v="Mumbai"/>
    <s v="EndCustomer"/>
    <s v="Retail"/>
    <s v="Posiflex"/>
    <n v="6"/>
    <n v="9800"/>
    <n v="58800"/>
  </r>
  <r>
    <s v="PB20INV4780"/>
    <d v="2021-03-31T00:00:00"/>
    <s v="The City Centre Westside"/>
    <d v="2021-02-23T00:00:00"/>
    <x v="18"/>
    <s v="Mumbai"/>
    <s v="Trent Limited"/>
    <s v="Ps-3316+"/>
    <s v="Mumbai"/>
    <s v="EndCustomer"/>
    <s v="Retail"/>
    <s v="Posiflex"/>
    <n v="6"/>
    <n v="40605"/>
    <n v="243630"/>
  </r>
  <r>
    <s v="PB20INV4781"/>
    <d v="2021-03-31T00:00:00"/>
    <s v="MHMU2021PO00119"/>
    <d v="2021-03-22T00:00:00"/>
    <x v="0"/>
    <s v="Mumbai"/>
    <s v="Aashitech"/>
    <s v="Freight charges"/>
    <s v="Mumbai"/>
    <s v="RBP"/>
    <s v="Wholesale"/>
    <s v="Others"/>
    <n v="1"/>
    <n v="374"/>
    <n v="374"/>
  </r>
  <r>
    <s v="PB20INV4781"/>
    <d v="2021-03-31T00:00:00"/>
    <s v="MHMU2021PO00119"/>
    <d v="2021-03-22T00:00:00"/>
    <x v="0"/>
    <s v="Mumbai"/>
    <s v="Aashitech"/>
    <s v="Lm-3210-b"/>
    <s v="Mumbai"/>
    <s v="RBP"/>
    <s v="Wholesale"/>
    <s v="Posiflex"/>
    <n v="10"/>
    <n v="9350"/>
    <n v="93500"/>
  </r>
  <r>
    <s v="PB20INV4782"/>
    <d v="2021-03-31T00:00:00"/>
    <s v="SS/2021/ March/e-po/211"/>
    <d v="2021-03-03T00:00:00"/>
    <x v="0"/>
    <s v="Chennai"/>
    <s v="Shogan Systems"/>
    <s v="Freight charges"/>
    <s v="Chennai"/>
    <s v="PVAR+"/>
    <s v="Wholesale"/>
    <s v="Others"/>
    <n v="1"/>
    <n v="100"/>
    <n v="100"/>
  </r>
  <r>
    <s v="PB20INV4782"/>
    <d v="2021-03-31T00:00:00"/>
    <s v="SS/2021/ March/e-po/211"/>
    <d v="2021-03-03T00:00:00"/>
    <x v="17"/>
    <s v="Chennai"/>
    <s v="Shogan Systems"/>
    <s v="Lan i/f board pp9000"/>
    <s v="Chennai"/>
    <s v="PVAR+"/>
    <s v="Wholesale"/>
    <s v="Posiflex Spares"/>
    <n v="10"/>
    <n v="1250"/>
    <n v="12500"/>
  </r>
  <r>
    <s v="PB20INV4783"/>
    <d v="2021-03-31T00:00:00"/>
    <s v="MHMU2021PO00128"/>
    <d v="2021-03-30T00:00:00"/>
    <x v="0"/>
    <s v="Mumbai"/>
    <s v="Aashitech"/>
    <s v="Warranty_charges"/>
    <s v="Mumbai"/>
    <s v="RBP"/>
    <s v="Wholesale"/>
    <s v="Others"/>
    <n v="5"/>
    <n v="150"/>
    <n v="750"/>
  </r>
  <r>
    <s v="PB20INV4783"/>
    <d v="2021-03-31T00:00:00"/>
    <s v="MHMU2021PO00128"/>
    <d v="2021-03-30T00:00:00"/>
    <x v="0"/>
    <s v="Mumbai"/>
    <s v="Aashitech"/>
    <s v="Warranty_charges"/>
    <s v="Mumbai"/>
    <s v="RBP"/>
    <s v="Wholesale"/>
    <s v="Others"/>
    <n v="5"/>
    <n v="1500"/>
    <n v="7500"/>
  </r>
  <r>
    <s v="PB20INV4783"/>
    <d v="2021-03-31T00:00:00"/>
    <s v="MHMU2021PO00128"/>
    <d v="2021-03-30T00:00:00"/>
    <x v="0"/>
    <s v="Mumbai"/>
    <s v="Aashitech"/>
    <s v="Warranty_charges"/>
    <s v="Mumbai"/>
    <s v="RBP"/>
    <s v="Wholesale"/>
    <s v="Others"/>
    <n v="5"/>
    <n v="6000"/>
    <n v="30000"/>
  </r>
  <r>
    <s v="PB20INV4784"/>
    <d v="2021-03-31T00:00:00"/>
    <s v="MHMU2021PO00130"/>
    <d v="2021-03-31T00:00:00"/>
    <x v="0"/>
    <s v="Mumbai"/>
    <s v="Aashitech"/>
    <s v="Warranty_charges"/>
    <s v="Mumbai"/>
    <s v="RBP"/>
    <s v="Wholesale"/>
    <s v="Others"/>
    <n v="1"/>
    <n v="4000"/>
    <n v="4000"/>
  </r>
  <r>
    <s v="PB20INV4785"/>
    <d v="2021-03-31T00:00:00"/>
    <s v="MHMU2021PO00132"/>
    <d v="2021-03-31T00:00:00"/>
    <x v="2"/>
    <s v="Mumbai"/>
    <s v="Aashitech"/>
    <s v="Cd-3200u"/>
    <s v="Mumbai"/>
    <s v="RBP"/>
    <s v="Wholesale"/>
    <s v="Rugtek"/>
    <n v="100"/>
    <n v="1900"/>
    <n v="190000"/>
  </r>
  <r>
    <s v="PB20INV4785"/>
    <d v="2021-03-31T00:00:00"/>
    <s v="MHMU2021PO00132"/>
    <d v="2021-03-31T00:00:00"/>
    <x v="0"/>
    <s v="Mumbai"/>
    <s v="Aashitech"/>
    <s v="Freight charges"/>
    <s v="Mumbai"/>
    <s v="RBP"/>
    <s v="Wholesale"/>
    <s v="Others"/>
    <n v="1"/>
    <n v="1900"/>
    <n v="1900"/>
  </r>
  <r>
    <s v="PB20INV4785"/>
    <d v="2021-03-31T00:00:00"/>
    <s v="MHMU2021PO00132"/>
    <d v="2021-03-31T00:00:00"/>
    <x v="2"/>
    <s v="Mumbai"/>
    <s v="Aashitech"/>
    <s v="Rp80use"/>
    <s v="Mumbai"/>
    <s v="RBP"/>
    <s v="Wholesale"/>
    <s v="Rugtek"/>
    <n v="48"/>
    <n v="6600"/>
    <n v="316800"/>
  </r>
  <r>
    <s v="PB20INV4786"/>
    <d v="2021-03-31T00:00:00"/>
    <s v="PO/000369/1220"/>
    <d v="2020-12-16T00:00:00"/>
    <x v="1"/>
    <s v="Mumbai"/>
    <s v="Hardcastle Restaurants Pvt. Ltd"/>
    <s v="Motherboard_tx4200"/>
    <s v="Mumbai"/>
    <s v="EndCustomer"/>
    <s v="Retail"/>
    <s v="Posiflex Spares"/>
    <n v="1"/>
    <n v="20350"/>
    <n v="20350"/>
  </r>
  <r>
    <s v="PB20INV4787"/>
    <d v="2021-03-31T00:00:00"/>
    <s v="MHMU2021PO00093"/>
    <d v="2021-02-08T00:00:00"/>
    <x v="0"/>
    <s v="Mumbai"/>
    <s v="Aashitech"/>
    <s v="Freight charges"/>
    <s v="Mumbai"/>
    <s v="RBP"/>
    <s v="Wholesale"/>
    <s v="Others"/>
    <n v="1"/>
    <n v="588"/>
    <n v="588"/>
  </r>
  <r>
    <s v="PB20INV4787"/>
    <d v="2021-03-31T00:00:00"/>
    <s v="MHMU2021PO00093"/>
    <d v="2021-02-08T00:00:00"/>
    <x v="2"/>
    <s v="Mumbai"/>
    <s v="Aashitech"/>
    <s v="Cr-410b"/>
    <s v="Mumbai"/>
    <s v="RBP"/>
    <s v="Wholesale"/>
    <s v="Rugtek"/>
    <n v="60"/>
    <n v="2450"/>
    <n v="147000"/>
  </r>
  <r>
    <s v="PB20INV4788"/>
    <d v="2021-03-31T00:00:00"/>
    <s v="PO/000245/1220"/>
    <d v="2020-12-11T00:00:00"/>
    <x v="1"/>
    <s v="Mumbai"/>
    <s v="Hardcastle Restaurants Pvt. Ltd"/>
    <s v="Touch control board_xt-4015"/>
    <s v="Mumbai"/>
    <s v="EndCustomer"/>
    <s v="Retail"/>
    <s v="Posiflex Spares"/>
    <n v="1"/>
    <n v="0"/>
    <n v="0"/>
  </r>
  <r>
    <s v="PB20INV4788"/>
    <d v="2021-03-31T00:00:00"/>
    <s v="PO/000245/1220"/>
    <d v="2020-12-11T00:00:00"/>
    <x v="1"/>
    <s v="Mumbai"/>
    <s v="Hardcastle Restaurants Pvt. Ltd"/>
    <s v="Usb i/o cable-xt2614"/>
    <s v="Mumbai"/>
    <s v="EndCustomer"/>
    <s v="Retail"/>
    <s v="Posiflex Spares"/>
    <n v="1"/>
    <n v="0"/>
    <n v="0"/>
  </r>
  <r>
    <s v="PB20INV4788"/>
    <d v="2021-03-31T00:00:00"/>
    <s v="PO/000245/1220"/>
    <d v="2020-12-11T00:00:00"/>
    <x v="1"/>
    <s v="Mumbai"/>
    <s v="Hardcastle Restaurants Pvt. Ltd"/>
    <s v="Touch panel kit for xt-4015"/>
    <s v="Mumbai"/>
    <s v="EndCustomer"/>
    <s v="Retail"/>
    <s v="Posiflex Spares"/>
    <n v="1"/>
    <n v="11988"/>
    <n v="11988"/>
  </r>
  <r>
    <s v="PB20INV4789"/>
    <d v="2021-03-31T00:00:00"/>
    <s v="MHMU2021PO00103"/>
    <d v="2021-02-15T00:00:00"/>
    <x v="0"/>
    <s v="Mumbai"/>
    <s v="Aashitech"/>
    <s v="Ssd_128gb"/>
    <s v="Mumbai"/>
    <s v="RBP"/>
    <s v="Wholesale"/>
    <s v="Posiflex Spares"/>
    <n v="15"/>
    <n v="0"/>
    <n v="0"/>
  </r>
  <r>
    <s v="PB20INV4789"/>
    <d v="2021-03-31T00:00:00"/>
    <s v="MHMU2021PO00103"/>
    <d v="2021-02-15T00:00:00"/>
    <x v="0"/>
    <s v="Mumbai"/>
    <s v="Aashitech"/>
    <s v="Freight charges"/>
    <s v="Mumbai"/>
    <s v="RBP"/>
    <s v="Wholesale"/>
    <s v="Others"/>
    <n v="1"/>
    <n v="3000"/>
    <n v="3000"/>
  </r>
  <r>
    <s v="PB20INV4789"/>
    <d v="2021-03-31T00:00:00"/>
    <s v="MHMU2021PO00103"/>
    <d v="2021-02-15T00:00:00"/>
    <x v="0"/>
    <s v="Mumbai"/>
    <s v="Aashitech"/>
    <s v="Xt-4015"/>
    <s v="Mumbai"/>
    <s v="RBP"/>
    <s v="Wholesale"/>
    <s v="Posiflex"/>
    <n v="15"/>
    <n v="54400"/>
    <n v="816000"/>
  </r>
  <r>
    <s v="PB20INV4790"/>
    <d v="2021-03-31T00:00:00"/>
    <s v="MHMU2021PO00112"/>
    <d v="2021-02-02T00:00:00"/>
    <x v="0"/>
    <s v="Mumbai"/>
    <s v="Aashitech"/>
    <s v="Freight charges"/>
    <s v="Mumbai"/>
    <s v="RBP"/>
    <s v="Wholesale"/>
    <s v="Others"/>
    <n v="1"/>
    <n v="400"/>
    <n v="400"/>
  </r>
  <r>
    <s v="PB20INV4790"/>
    <d v="2021-03-31T00:00:00"/>
    <s v="MHMU2021PO00112"/>
    <d v="2021-02-02T00:00:00"/>
    <x v="0"/>
    <s v="Mumbai"/>
    <s v="Aashitech"/>
    <s v="Cr4000_8notes"/>
    <s v="Mumbai"/>
    <s v="RBP"/>
    <s v="Wholesale"/>
    <s v="Posiflex"/>
    <n v="25"/>
    <n v="4675"/>
    <n v="116875"/>
  </r>
  <r>
    <s v="PB20INV4791"/>
    <d v="2021-03-31T00:00:00"/>
    <s v="PO/000304/1220"/>
    <d v="2020-12-14T00:00:00"/>
    <x v="1"/>
    <s v="Mumbai"/>
    <s v="Hardcastle Restaurants Pvt. Ltd"/>
    <s v="Motherboard_xt-4015h_i3-3220_3.3g"/>
    <s v="Mumbai"/>
    <s v="EndCustomer"/>
    <s v="Retail"/>
    <s v="Posiflex Spares"/>
    <n v="1"/>
    <n v="24500"/>
    <n v="24500"/>
  </r>
  <r>
    <s v="PB20INV4792"/>
    <d v="2021-03-31T00:00:00"/>
    <s v="MHMU2021PO00114"/>
    <d v="2021-03-09T00:00:00"/>
    <x v="0"/>
    <s v="Mumbai"/>
    <s v="Aashitech"/>
    <s v="Ddr3_ram_sodimm"/>
    <s v="Mumbai"/>
    <s v="RBP"/>
    <s v="Wholesale"/>
    <s v="Posiflex Spares"/>
    <n v="5"/>
    <n v="0"/>
    <n v="0"/>
  </r>
  <r>
    <s v="PB20INV4792"/>
    <d v="2021-03-31T00:00:00"/>
    <s v="MHMU2021PO00114"/>
    <d v="2021-03-09T00:00:00"/>
    <x v="0"/>
    <s v="Mumbai"/>
    <s v="Aashitech"/>
    <s v="Ssd_128gb"/>
    <s v="Mumbai"/>
    <s v="RBP"/>
    <s v="Wholesale"/>
    <s v="Posiflex Spares"/>
    <n v="5"/>
    <n v="0"/>
    <n v="0"/>
  </r>
  <r>
    <s v="PB20INV4792"/>
    <d v="2021-03-31T00:00:00"/>
    <s v="MHMU2021PO00114"/>
    <d v="2021-03-09T00:00:00"/>
    <x v="0"/>
    <s v="Mumbai"/>
    <s v="Aashitech"/>
    <s v="Freight charges"/>
    <s v="Mumbai"/>
    <s v="RBP"/>
    <s v="Wholesale"/>
    <s v="Others"/>
    <n v="1"/>
    <n v="900"/>
    <n v="900"/>
  </r>
  <r>
    <s v="PB20INV4792"/>
    <d v="2021-03-31T00:00:00"/>
    <s v="MHMU2021PO00114"/>
    <d v="2021-03-09T00:00:00"/>
    <x v="0"/>
    <s v="Mumbai"/>
    <s v="Aashitech"/>
    <s v="Win 10 iot (el)"/>
    <s v="Mumbai"/>
    <s v="RBP"/>
    <s v="Wholesale"/>
    <s v="Posiflex"/>
    <n v="5"/>
    <n v="3500"/>
    <n v="17500"/>
  </r>
  <r>
    <s v="PB20INV4792"/>
    <d v="2021-03-31T00:00:00"/>
    <s v="MHMU2021PO00114"/>
    <d v="2021-03-09T00:00:00"/>
    <x v="0"/>
    <s v="Mumbai"/>
    <s v="Aashitech"/>
    <s v="Hs-2414w-3a"/>
    <s v="Mumbai"/>
    <s v="RBP"/>
    <s v="Wholesale"/>
    <s v="Posiflex"/>
    <n v="5"/>
    <n v="44600"/>
    <n v="223000"/>
  </r>
  <r>
    <s v="PB20INV4793"/>
    <d v="2021-03-31T00:00:00"/>
    <s v="PO/000131/1120"/>
    <d v="2020-11-09T00:00:00"/>
    <x v="1"/>
    <s v="Mumbai"/>
    <s v="Hardcastle Restaurants Pvt. Ltd"/>
    <s v="Control mechanism_cr4000"/>
    <s v="Mumbai"/>
    <s v="EndCustomer"/>
    <s v="Retail"/>
    <s v="Posiflex Spares"/>
    <n v="1"/>
    <n v="1855"/>
    <n v="1855"/>
  </r>
  <r>
    <s v="PB20INV4794"/>
    <d v="2021-03-31T00:00:00"/>
    <s v="MHMU2021PO00115"/>
    <d v="2021-03-09T00:00:00"/>
    <x v="0"/>
    <s v="Mumbai"/>
    <s v="Aashitech"/>
    <s v="Ddr3_ram_sodimm"/>
    <s v="Mumbai"/>
    <s v="RBP"/>
    <s v="Wholesale"/>
    <s v="Posiflex Spares"/>
    <n v="5"/>
    <n v="0"/>
    <n v="0"/>
  </r>
  <r>
    <s v="PB20INV4794"/>
    <d v="2021-03-31T00:00:00"/>
    <s v="MHMU2021PO00115"/>
    <d v="2021-03-09T00:00:00"/>
    <x v="0"/>
    <s v="Mumbai"/>
    <s v="Aashitech"/>
    <s v="Ssd_128gb"/>
    <s v="Mumbai"/>
    <s v="RBP"/>
    <s v="Wholesale"/>
    <s v="Posiflex Spares"/>
    <n v="5"/>
    <n v="0"/>
    <n v="0"/>
  </r>
  <r>
    <s v="PB20INV4794"/>
    <d v="2021-03-31T00:00:00"/>
    <s v="MHMU2021PO00115"/>
    <d v="2021-03-09T00:00:00"/>
    <x v="0"/>
    <s v="Mumbai"/>
    <s v="Aashitech"/>
    <s v="Freight charges"/>
    <s v="Mumbai"/>
    <s v="RBP"/>
    <s v="Wholesale"/>
    <s v="Others"/>
    <n v="1"/>
    <n v="800"/>
    <n v="800"/>
  </r>
  <r>
    <s v="PB20INV4794"/>
    <d v="2021-03-31T00:00:00"/>
    <s v="MHMU2021PO00115"/>
    <d v="2021-03-09T00:00:00"/>
    <x v="0"/>
    <s v="Mumbai"/>
    <s v="Aashitech"/>
    <s v="Hs-2414w-3a"/>
    <s v="Mumbai"/>
    <s v="RBP"/>
    <s v="Wholesale"/>
    <s v="Posiflex"/>
    <n v="5"/>
    <n v="43000"/>
    <n v="215000"/>
  </r>
  <r>
    <s v="PB20INV4795"/>
    <d v="2021-03-31T00:00:00"/>
    <s v="OCS/20-21/180"/>
    <d v="2021-03-31T00:00:00"/>
    <x v="0"/>
    <s v="West Bengal"/>
    <s v="Odyssey Computer Services P Ltd"/>
    <s v="Ddr3_ram_sodimm"/>
    <s v="West Bengal"/>
    <s v="RBP"/>
    <s v="Wholesale"/>
    <s v="Posiflex Spares"/>
    <n v="1"/>
    <n v="0"/>
    <n v="0"/>
  </r>
  <r>
    <s v="PB20INV4795"/>
    <d v="2021-03-31T00:00:00"/>
    <s v="OCS/20-21/180"/>
    <d v="2021-03-31T00:00:00"/>
    <x v="0"/>
    <s v="West Bengal"/>
    <s v="Odyssey Computer Services P Ltd"/>
    <s v="Freight charges"/>
    <s v="West Bengal"/>
    <s v="RBP"/>
    <s v="Wholesale"/>
    <s v="Others"/>
    <n v="1"/>
    <n v="995.33"/>
    <n v="995.33"/>
  </r>
  <r>
    <s v="PB20INV4795"/>
    <d v="2021-03-31T00:00:00"/>
    <s v="OCS/20-21/180"/>
    <d v="2021-03-31T00:00:00"/>
    <x v="0"/>
    <s v="West Bengal"/>
    <s v="Odyssey Computer Services P Ltd"/>
    <s v="Win 10 iot (el)"/>
    <s v="West Bengal"/>
    <s v="RBP"/>
    <s v="Wholesale"/>
    <s v="Posiflex"/>
    <n v="3"/>
    <n v="3500"/>
    <n v="10500"/>
  </r>
  <r>
    <s v="PB20INV4795"/>
    <d v="2021-03-31T00:00:00"/>
    <s v="OCS/20-21/180"/>
    <d v="2021-03-31T00:00:00"/>
    <x v="0"/>
    <s v="West Bengal"/>
    <s v="Odyssey Computer Services P Ltd"/>
    <s v="Ps-3316+"/>
    <s v="West Bengal"/>
    <s v="RBP"/>
    <s v="Wholesale"/>
    <s v="Posiflex"/>
    <n v="2"/>
    <n v="35900"/>
    <n v="71800"/>
  </r>
  <r>
    <s v="PB20INV4795"/>
    <d v="2021-03-31T00:00:00"/>
    <s v="OCS/20-21/180"/>
    <d v="2021-03-31T00:00:00"/>
    <x v="0"/>
    <s v="West Bengal"/>
    <s v="Odyssey Computer Services P Ltd"/>
    <s v="Ps-3316+"/>
    <s v="West Bengal"/>
    <s v="RBP"/>
    <s v="Wholesale"/>
    <s v="Posiflex"/>
    <n v="1"/>
    <n v="38200"/>
    <n v="38200"/>
  </r>
  <r>
    <s v="PB20INV4796"/>
    <d v="2021-03-31T00:00:00"/>
    <s v="Mail"/>
    <d v="2021-03-31T00:00:00"/>
    <x v="17"/>
    <s v="Chennai"/>
    <s v="Barcode Technologies Mahe"/>
    <s v="Cashdrawercable"/>
    <s v="Chennai"/>
    <s v="PVAR+"/>
    <s v="Wholesale"/>
    <s v="Posiflex Spares"/>
    <n v="3"/>
    <n v="113.11"/>
    <n v="339.33"/>
  </r>
  <r>
    <s v="PB20INV4797"/>
    <d v="2021-03-31T00:00:00"/>
    <n v="366"/>
    <d v="2021-03-29T00:00:00"/>
    <x v="0"/>
    <s v="Pune"/>
    <s v="Klassic Labels"/>
    <s v="Freight charges"/>
    <s v="Pune"/>
    <s v="NVAR"/>
    <s v="Wholesale"/>
    <s v="Others"/>
    <n v="1"/>
    <n v="100"/>
    <n v="100"/>
  </r>
  <r>
    <s v="PB20INV4797"/>
    <d v="2021-03-31T00:00:00"/>
    <n v="366"/>
    <d v="2021-03-29T00:00:00"/>
    <x v="1"/>
    <s v="Pune"/>
    <s v="Klassic Labels"/>
    <s v="Printer head_rp80"/>
    <s v="Pune"/>
    <s v="NVAR"/>
    <s v="Wholesale"/>
    <s v="Rugtek Spares"/>
    <n v="1"/>
    <n v="1090"/>
    <n v="1090"/>
  </r>
  <r>
    <s v="PB20INV4798"/>
    <d v="2021-03-31T00:00:00"/>
    <n v="6500000296"/>
    <s v="05.03.2021"/>
    <x v="1"/>
    <s v="Mumbai"/>
    <s v="Tata Starbucks Ltd"/>
    <s v="Amc_charges"/>
    <s v="Mumbai"/>
    <s v="EndCustomer"/>
    <s v="Retail"/>
    <s v="Others"/>
    <n v="1"/>
    <n v="3903"/>
    <n v="3903"/>
  </r>
  <r>
    <s v="PB20INV4799"/>
    <d v="2021-03-31T00:00:00"/>
    <s v="mail confirmation"/>
    <d v="2021-04-01T00:00:00"/>
    <x v="1"/>
    <s v="Mumbai"/>
    <s v="Travel Food Services Chennai Pvt Ltd"/>
    <s v="Billweightassembly_cr4000"/>
    <s v="Mumbai"/>
    <s v="EndCustomer"/>
    <s v="Retail"/>
    <s v="Posiflex Spares"/>
    <n v="80"/>
    <n v="130"/>
    <n v="10400"/>
  </r>
  <r>
    <s v="PB20INV4799"/>
    <d v="2021-03-31T00:00:00"/>
    <s v="mail confirmation"/>
    <d v="2021-04-01T00:00:00"/>
    <x v="0"/>
    <s v="Mumbai"/>
    <s v="Travel Food Services Chennai Pvt Ltd"/>
    <s v="Freight charges"/>
    <s v="Mumbai"/>
    <s v="EndCustomer"/>
    <s v="Retail"/>
    <s v="Others"/>
    <n v="1"/>
    <n v="150"/>
    <n v="150"/>
  </r>
  <r>
    <s v="PB20INV4800"/>
    <d v="2021-03-31T00:00:00"/>
    <s v="MHMU2021PO00107"/>
    <d v="2021-03-25T00:00:00"/>
    <x v="0"/>
    <s v="Mumbai"/>
    <s v="Aashitech"/>
    <s v="Ddr3_ram_sodimm"/>
    <s v="Mumbai"/>
    <s v="RBP"/>
    <s v="Wholesale"/>
    <s v="Posiflex Spares"/>
    <n v="5"/>
    <n v="0"/>
    <n v="0"/>
  </r>
  <r>
    <s v="PB20INV4800"/>
    <d v="2021-03-31T00:00:00"/>
    <s v="MHMU2021PO00107"/>
    <d v="2021-03-25T00:00:00"/>
    <x v="0"/>
    <s v="Mumbai"/>
    <s v="Aashitech"/>
    <s v="Ssd_128gb"/>
    <s v="Mumbai"/>
    <s v="RBP"/>
    <s v="Wholesale"/>
    <s v="Posiflex Spares"/>
    <n v="5"/>
    <n v="0"/>
    <n v="0"/>
  </r>
  <r>
    <s v="PB20INV4800"/>
    <d v="2021-03-31T00:00:00"/>
    <s v="MHMU2021PO00107"/>
    <d v="2021-03-25T00:00:00"/>
    <x v="0"/>
    <s v="Mumbai"/>
    <s v="Aashitech"/>
    <s v="Freight charges"/>
    <s v="Mumbai"/>
    <s v="RBP"/>
    <s v="Wholesale"/>
    <s v="Others"/>
    <n v="1"/>
    <n v="800"/>
    <n v="800"/>
  </r>
  <r>
    <s v="PB20INV4800"/>
    <d v="2021-03-31T00:00:00"/>
    <s v="MHMU2021PO00107"/>
    <d v="2021-03-25T00:00:00"/>
    <x v="0"/>
    <s v="Mumbai"/>
    <s v="Aashitech"/>
    <s v="Hs-2414w-3a"/>
    <s v="Mumbai"/>
    <s v="RBP"/>
    <s v="Wholesale"/>
    <s v="Posiflex"/>
    <n v="5"/>
    <n v="43000"/>
    <n v="215000"/>
  </r>
  <r>
    <s v="PB20INV4801"/>
    <d v="2021-03-31T00:00:00"/>
    <s v="Quote#021_03_64"/>
    <s v="26.03.2021 &amp; 1.04.2021"/>
    <x v="1"/>
    <s v="Mumbai"/>
    <s v="Reliance Retail Limited"/>
    <s v="Metal tray w/lock-cr410"/>
    <s v="Mumbai"/>
    <s v="EndCustomer"/>
    <s v="Retail"/>
    <s v="Posiflex Spares"/>
    <n v="1"/>
    <n v="593"/>
    <n v="593"/>
  </r>
  <r>
    <s v="PB20INV4802"/>
    <d v="2021-03-31T00:00:00"/>
    <s v="mail confirmation"/>
    <d v="2021-04-01T00:00:00"/>
    <x v="0"/>
    <s v="Mumbai"/>
    <s v="Equinox India Enterprises"/>
    <s v="Freight charges"/>
    <s v="Mumbai"/>
    <s v="PVAR+"/>
    <s v="Wholesale"/>
    <s v="Others"/>
    <n v="1"/>
    <n v="100"/>
    <n v="100"/>
  </r>
  <r>
    <s v="PB20INV4802"/>
    <d v="2021-03-31T00:00:00"/>
    <s v="mail confirmation"/>
    <d v="2021-04-01T00:00:00"/>
    <x v="1"/>
    <s v="Mumbai"/>
    <s v="Equinox India Enterprises"/>
    <s v="Powersupply_40w"/>
    <s v="Mumbai"/>
    <s v="PVAR+"/>
    <s v="Wholesale"/>
    <s v="Posiflex Spares"/>
    <n v="3"/>
    <n v="1131"/>
    <n v="3393"/>
  </r>
  <r>
    <s v="PB20INV4803"/>
    <d v="2021-03-31T00:00:00"/>
    <s v="SC26022021CHN01"/>
    <d v="2021-02-26T00:00:00"/>
    <x v="0"/>
    <s v="Chennai"/>
    <s v="Supreme Computers India (P) Ltd"/>
    <s v="Freight charges"/>
    <s v="Chennai"/>
    <s v="RBP"/>
    <s v="Wholesale"/>
    <s v="Others"/>
    <n v="1"/>
    <n v="898"/>
    <n v="898"/>
  </r>
  <r>
    <s v="PB20INV4803"/>
    <d v="2021-03-31T00:00:00"/>
    <s v="SC26022021CHN01"/>
    <d v="2021-02-26T00:00:00"/>
    <x v="0"/>
    <s v="Chennai"/>
    <s v="Supreme Computers India (P) Ltd"/>
    <s v="Ps-3316+"/>
    <s v="Chennai"/>
    <s v="RBP"/>
    <s v="Wholesale"/>
    <s v="Posiflex"/>
    <n v="10"/>
    <n v="35900"/>
    <n v="359000"/>
  </r>
  <r>
    <s v="PB20INV4804"/>
    <d v="2021-03-31T00:00:00"/>
    <s v="Mail Confirmation"/>
    <s v="01.04.2021"/>
    <x v="17"/>
    <s v="Chennai"/>
    <s v="M.K. Retail"/>
    <s v="Gearwheelforfeed_pp7000"/>
    <s v="Chennai"/>
    <s v="EndCustomer"/>
    <s v="Retail"/>
    <s v="Posiflex Spares"/>
    <n v="1"/>
    <n v="140"/>
    <n v="140"/>
  </r>
  <r>
    <s v="PB20INV4804"/>
    <d v="2021-03-31T00:00:00"/>
    <s v="Mail Confirmation"/>
    <s v="01.04.2021"/>
    <x v="17"/>
    <s v="Chennai"/>
    <s v="M.K. Retail"/>
    <s v="Gear wheel_rp80_small"/>
    <s v="Chennai"/>
    <s v="EndCustomer"/>
    <s v="Retail"/>
    <s v="Rugtek Spares"/>
    <n v="1"/>
    <n v="164"/>
    <n v="164"/>
  </r>
  <r>
    <s v="PB20INV4804"/>
    <d v="2021-03-31T00:00:00"/>
    <s v="Mail Confirmation"/>
    <s v="01.04.2021"/>
    <x v="17"/>
    <s v="Chennai"/>
    <s v="M.K. Retail"/>
    <s v="Gear wheel_rp80_big"/>
    <s v="Chennai"/>
    <s v="EndCustomer"/>
    <s v="Retail"/>
    <s v="Rugtek Spares"/>
    <n v="1"/>
    <n v="232"/>
    <n v="232"/>
  </r>
  <r>
    <s v="PB20INV4804"/>
    <d v="2021-03-31T00:00:00"/>
    <s v="Mail Confirmation"/>
    <s v="01.04.2021"/>
    <x v="17"/>
    <s v="Chennai"/>
    <s v="M.K. Retail"/>
    <s v="Service charges"/>
    <s v="Chennai"/>
    <s v="EndCustomer"/>
    <s v="Retail"/>
    <s v="Others"/>
    <n v="1"/>
    <n v="500"/>
    <n v="500"/>
  </r>
  <r>
    <s v="PB20INV4805"/>
    <d v="2021-03-31T00:00:00"/>
    <s v="Mail"/>
    <d v="2021-03-09T00:00:00"/>
    <x v="1"/>
    <s v="Mumbai"/>
    <s v="Burger King India Pvt  Ltd.,"/>
    <s v="Service charges"/>
    <s v="Mumbai"/>
    <s v="EndCustomer"/>
    <s v="Retail"/>
    <s v="Others"/>
    <n v="1"/>
    <n v="750"/>
    <n v="750"/>
  </r>
  <r>
    <s v="PB20INV4806"/>
    <d v="2021-03-31T00:00:00"/>
    <s v="ITPL2021136"/>
    <d v="2021-03-30T00:00:00"/>
    <x v="0"/>
    <s v="Hyderabad"/>
    <s v="Itecsys Technologies Pvt Ltd"/>
    <s v="Ddr3_ram_sodimm"/>
    <s v="Hyderabad"/>
    <s v="RBP"/>
    <s v="Wholesale"/>
    <s v="Posiflex Spares"/>
    <n v="1"/>
    <n v="0"/>
    <n v="0"/>
  </r>
  <r>
    <s v="PB20INV4806"/>
    <d v="2021-03-31T00:00:00"/>
    <s v="ITPL2021136"/>
    <d v="2021-03-30T00:00:00"/>
    <x v="0"/>
    <s v="Hyderabad"/>
    <s v="Itecsys Technologies Pvt Ltd"/>
    <s v="Ssd_64gb"/>
    <s v="Hyderabad"/>
    <s v="RBP"/>
    <s v="Wholesale"/>
    <s v="Posiflex Spares"/>
    <n v="1"/>
    <n v="0"/>
    <n v="0"/>
  </r>
  <r>
    <s v="PB20INV4806"/>
    <d v="2021-03-31T00:00:00"/>
    <s v="ITPL2021136"/>
    <d v="2021-03-30T00:00:00"/>
    <x v="0"/>
    <s v="Hyderabad"/>
    <s v="Itecsys Technologies Pvt Ltd"/>
    <s v="Freight charges"/>
    <s v="Hyderabad"/>
    <s v="RBP"/>
    <s v="Wholesale"/>
    <s v="Others"/>
    <n v="1"/>
    <n v="150"/>
    <n v="150"/>
  </r>
  <r>
    <s v="PB20INV4806"/>
    <d v="2021-03-31T00:00:00"/>
    <s v="ITPL2021136"/>
    <d v="2021-03-30T00:00:00"/>
    <x v="0"/>
    <s v="Hyderabad"/>
    <s v="Itecsys Technologies Pvt Ltd"/>
    <s v="Xt-4015"/>
    <s v="Hyderabad"/>
    <s v="RBP"/>
    <s v="Wholesale"/>
    <s v="Posiflex"/>
    <n v="1"/>
    <n v="66700"/>
    <n v="66700"/>
  </r>
  <r>
    <s v="PB20INV4807"/>
    <d v="2021-03-31T00:00:00"/>
    <s v="Mail"/>
    <d v="2021-03-31T00:00:00"/>
    <x v="17"/>
    <s v="Chennai"/>
    <s v="Bon Fresh Foods Pvt Ltd"/>
    <s v="Gearwheelforfeed_pp7000"/>
    <s v="Chennai"/>
    <s v="EndCustomer"/>
    <s v="Retail"/>
    <s v="Posiflex Spares"/>
    <n v="1"/>
    <n v="140"/>
    <n v="140"/>
  </r>
  <r>
    <s v="PB20INV4807"/>
    <d v="2021-03-31T00:00:00"/>
    <s v="Mail"/>
    <d v="2021-03-31T00:00:00"/>
    <x v="17"/>
    <s v="Chennai"/>
    <s v="Bon Fresh Foods Pvt Ltd"/>
    <s v="Gear wheel_rp80_small"/>
    <s v="Chennai"/>
    <s v="EndCustomer"/>
    <s v="Retail"/>
    <s v="Rugtek Spares"/>
    <n v="1"/>
    <n v="164"/>
    <n v="164"/>
  </r>
  <r>
    <s v="PB20INV4807"/>
    <d v="2021-03-31T00:00:00"/>
    <s v="Mail"/>
    <d v="2021-03-31T00:00:00"/>
    <x v="17"/>
    <s v="Chennai"/>
    <s v="Bon Fresh Foods Pvt Ltd"/>
    <s v="Gear wheel_rp80_big"/>
    <s v="Chennai"/>
    <s v="EndCustomer"/>
    <s v="Retail"/>
    <s v="Rugtek Spares"/>
    <n v="1"/>
    <n v="232"/>
    <n v="232"/>
  </r>
  <r>
    <s v="PB20INV4807"/>
    <d v="2021-03-31T00:00:00"/>
    <s v="Mail"/>
    <d v="2021-03-31T00:00:00"/>
    <x v="17"/>
    <s v="Chennai"/>
    <s v="Bon Fresh Foods Pvt Ltd"/>
    <s v="Service charges"/>
    <s v="Chennai"/>
    <s v="EndCustomer"/>
    <s v="Retail"/>
    <s v="Others"/>
    <n v="2"/>
    <n v="550"/>
    <n v="1100"/>
  </r>
  <r>
    <s v="PB20INV4807"/>
    <d v="2021-03-31T00:00:00"/>
    <s v="Mail"/>
    <d v="2021-03-31T00:00:00"/>
    <x v="17"/>
    <s v="Chennai"/>
    <s v="Bon Fresh Foods Pvt Ltd"/>
    <s v="Paperfeedroller_pp7000"/>
    <s v="Chennai"/>
    <s v="EndCustomer"/>
    <s v="Retail"/>
    <s v="Posiflex Spares"/>
    <n v="1"/>
    <n v="1100"/>
    <n v="1100"/>
  </r>
  <r>
    <s v="PB20INV4807"/>
    <d v="2021-03-31T00:00:00"/>
    <s v="Mail"/>
    <d v="2021-03-31T00:00:00"/>
    <x v="17"/>
    <s v="Chennai"/>
    <s v="Bon Fresh Foods Pvt Ltd"/>
    <s v="Cutter_rp80"/>
    <s v="Chennai"/>
    <s v="EndCustomer"/>
    <s v="Retail"/>
    <s v="Rugtek Spares"/>
    <n v="1"/>
    <n v="1275"/>
    <n v="1275"/>
  </r>
  <r>
    <s v="PB20INV4808"/>
    <d v="2021-03-31T00:00:00"/>
    <s v="mail confirmation"/>
    <d v="2021-04-01T00:00:00"/>
    <x v="1"/>
    <s v="Mumbai"/>
    <s v="Royal Challenge Restaurent &amp; Bar"/>
    <s v="Service charges"/>
    <s v="Mumbai"/>
    <s v="EndCustomer"/>
    <s v="Retail"/>
    <s v="Others"/>
    <n v="1"/>
    <n v="1000"/>
    <n v="1000"/>
  </r>
  <r>
    <s v="PB20INV4809"/>
    <d v="2021-03-31T00:00:00"/>
    <s v="Mail"/>
    <d v="2021-03-31T00:00:00"/>
    <x v="17"/>
    <s v="Chennai"/>
    <s v="Ratnadeep Super  Market(P) Ltd.,"/>
    <s v="Kb6600_double enter key"/>
    <s v="Chennai"/>
    <s v="EndCustomer"/>
    <s v="Retail"/>
    <s v="Posiflex Spares"/>
    <n v="1"/>
    <n v="196"/>
    <n v="196"/>
  </r>
  <r>
    <s v="PB20INV4810"/>
    <d v="2021-03-31T00:00:00"/>
    <s v="PO-S/20-21/002543"/>
    <s v="26.03.2021"/>
    <x v="1"/>
    <s v="Mumbai"/>
    <s v="Burger King India Pvt  Ltd.,"/>
    <s v="Printer head_pp8800"/>
    <s v="Mumbai"/>
    <s v="EndCustomer"/>
    <s v="Retail"/>
    <s v="Posiflex Spares"/>
    <n v="2"/>
    <n v="3500"/>
    <n v="7000"/>
  </r>
  <r>
    <s v="PB20INV4811"/>
    <d v="2021-03-31T00:00:00"/>
    <s v="mail confirmation"/>
    <d v="2021-04-01T00:00:00"/>
    <x v="1"/>
    <s v="Mumbai"/>
    <s v="Satyasai Consultancy Llp"/>
    <s v="Service charges"/>
    <s v="Mumbai"/>
    <s v="NVAR"/>
    <s v="Wholesale"/>
    <s v="Others"/>
    <n v="1"/>
    <n v="1000"/>
    <n v="1000"/>
  </r>
  <r>
    <s v="PC20INV0018"/>
    <d v="2021-03-04T00:00:00"/>
    <s v="Mail Confirmation"/>
    <d v="2021-03-01T00:00:00"/>
    <x v="17"/>
    <s v="Chennai"/>
    <s v="T.S. Info Systems"/>
    <s v="Cashdrawer_lock"/>
    <s v="Chennai"/>
    <s v="PVAR"/>
    <s v="Wholesale"/>
    <s v="Posiflex Spares"/>
    <n v="1"/>
    <n v="525"/>
    <n v="525"/>
  </r>
  <r>
    <s v="PC20INV0019"/>
    <d v="2021-03-11T00:00:00"/>
    <s v="TFP/PO/20-21/110"/>
    <d v="2021-03-08T00:00:00"/>
    <x v="17"/>
    <s v="Chennai"/>
    <s v="Rmkv Fabrics Pvt Ltd"/>
    <s v="76*300_wax"/>
    <s v="Chennai"/>
    <s v="EndCustomer"/>
    <s v="Retail"/>
    <s v="Consumables"/>
    <n v="50"/>
    <n v="525"/>
    <n v="26250"/>
  </r>
  <r>
    <s v="PC20INV0019"/>
    <d v="2021-03-11T00:00:00"/>
    <s v="TFP/PO/20-21/110"/>
    <d v="2021-03-08T00:00:00"/>
    <x v="17"/>
    <s v="Chennai"/>
    <s v="Rmkv Fabrics Pvt Ltd"/>
    <s v="75*25_fp_1_3_dc"/>
    <s v="Chennai"/>
    <s v="EndCustomer"/>
    <s v="Retail"/>
    <s v="Consumables"/>
    <n v="100"/>
    <n v="580"/>
    <n v="58000"/>
  </r>
  <r>
    <s v="PC20INV0020"/>
    <d v="2021-03-15T00:00:00"/>
    <s v="CRS/PO/20-21/332"/>
    <d v="2021-03-01T00:00:00"/>
    <x v="17"/>
    <s v="Chennai"/>
    <s v="Rmkv Silk Pvt Ltd"/>
    <s v="75*300_wax"/>
    <s v="Chennai"/>
    <s v="EndCustomer"/>
    <s v="Retail"/>
    <s v="Consumables"/>
    <n v="10"/>
    <n v="525"/>
    <n v="5250"/>
  </r>
  <r>
    <s v="PC20INV0020"/>
    <d v="2021-03-15T00:00:00"/>
    <s v="CRS/PO/20-21/332"/>
    <d v="2021-03-01T00:00:00"/>
    <x v="17"/>
    <s v="Chennai"/>
    <s v="Rmkv Silk Pvt Ltd"/>
    <s v="75*25_fp_1_3_dc"/>
    <s v="Chennai"/>
    <s v="EndCustomer"/>
    <s v="Retail"/>
    <s v="Consumables"/>
    <n v="20"/>
    <n v="580"/>
    <n v="11600"/>
  </r>
  <r>
    <s v="PC20INV0021"/>
    <d v="2021-03-15T00:00:00"/>
    <s v="CFP/PO/20-21/68"/>
    <d v="2021-03-01T00:00:00"/>
    <x v="17"/>
    <s v="Chennai"/>
    <s v="Rmkv Fabrics Pvt Ltd"/>
    <s v="75*300_wax"/>
    <s v="Chennai"/>
    <s v="EndCustomer"/>
    <s v="Retail"/>
    <s v="Consumables"/>
    <n v="10"/>
    <n v="525"/>
    <n v="5250"/>
  </r>
  <r>
    <s v="PC20INV0021"/>
    <d v="2021-03-15T00:00:00"/>
    <s v="CFP/PO/20-21/68"/>
    <d v="2021-03-01T00:00:00"/>
    <x v="17"/>
    <s v="Chennai"/>
    <s v="Rmkv Fabrics Pvt Ltd"/>
    <s v="75*25_fp_1_3_dc"/>
    <s v="Chennai"/>
    <s v="EndCustomer"/>
    <s v="Retail"/>
    <s v="Consumables"/>
    <n v="20"/>
    <n v="580"/>
    <n v="11600"/>
  </r>
  <r>
    <s v="PC20INV0022"/>
    <d v="2021-03-18T00:00:00"/>
    <s v="PO/422/2020-21"/>
    <d v="2021-03-17T00:00:00"/>
    <x v="17"/>
    <s v="Chennai"/>
    <s v="Allmark Device Integrations Pvt Ltd"/>
    <s v="Lock &amp; key_cr-410b"/>
    <s v="Chennai"/>
    <s v="PVAR"/>
    <s v="Wholesale"/>
    <s v="Rugtek Spares"/>
    <n v="1"/>
    <n v="200"/>
    <n v="200"/>
  </r>
  <r>
    <s v="PC20INV0023"/>
    <d v="2021-03-26T00:00:00"/>
    <s v="Mail Confirmation"/>
    <d v="2021-03-26T00:00:00"/>
    <x v="17"/>
    <s v="Chennai"/>
    <s v="Rdss Hotels Private Limited"/>
    <s v="Kl100_kitchenbell"/>
    <s v="Chennai"/>
    <s v="EndCustomer"/>
    <s v="Retail"/>
    <s v="Posiflex"/>
    <n v="2"/>
    <n v="1500"/>
    <n v="3000"/>
  </r>
  <r>
    <s v="PC20INV0024"/>
    <d v="2021-03-29T00:00:00"/>
    <s v="TFP/PO/20-21/119"/>
    <d v="2021-03-24T00:00:00"/>
    <x v="17"/>
    <s v="Chennai"/>
    <s v="Rmkv Fabrics Pvt Ltd"/>
    <s v="40*300_wax"/>
    <s v="Chennai"/>
    <s v="EndCustomer"/>
    <s v="Retail"/>
    <s v="Consumables"/>
    <n v="50"/>
    <n v="225"/>
    <n v="11250"/>
  </r>
  <r>
    <s v="PC20INV0025"/>
    <d v="2021-03-31T00:00:00"/>
    <s v="TFP/PO/20-21/119"/>
    <d v="2021-03-24T00:00:00"/>
    <x v="17"/>
    <s v="Chennai"/>
    <s v="Rmkv Fabrics Pvt Ltd"/>
    <s v="40*25_fp_1_3_dc"/>
    <s v="Chennai"/>
    <s v="EndCustomer"/>
    <s v="Retail"/>
    <s v="Consumables"/>
    <n v="100"/>
    <n v="285"/>
    <n v="28500"/>
  </r>
  <r>
    <s v="PD20INV0159"/>
    <d v="2021-03-10T00:00:00"/>
    <s v="POP/000504-20/21"/>
    <s v="09.03.21"/>
    <x v="20"/>
    <s v="Delhi"/>
    <s v="Rajkamal Barscan Systems ( P ) Limited"/>
    <s v="Stnd-15f03-009-6"/>
    <s v="Delhi"/>
    <s v="NVAR"/>
    <s v="Wholesale"/>
    <s v="Metrologic"/>
    <n v="42"/>
    <n v="0"/>
    <n v="0"/>
  </r>
  <r>
    <s v="PD20INV0159"/>
    <d v="2021-03-10T00:00:00"/>
    <s v="POP/000504-20/21"/>
    <s v="09.03.21"/>
    <x v="20"/>
    <s v="Delhi"/>
    <s v="Rajkamal Barscan Systems ( P ) Limited"/>
    <s v="1250g-2usb-1-i"/>
    <s v="Delhi"/>
    <s v="NVAR"/>
    <s v="Wholesale"/>
    <s v="Metrologic"/>
    <n v="42"/>
    <n v="3350"/>
    <n v="140700"/>
  </r>
  <r>
    <s v="PD20INV0160"/>
    <d v="2021-03-10T00:00:00"/>
    <s v="SS 180"/>
    <s v="18.01.2021"/>
    <x v="20"/>
    <s v="Delhi"/>
    <s v="Smart Solutions"/>
    <s v="7190g-2usbx-0"/>
    <s v="Delhi"/>
    <s v="RBP"/>
    <s v="Wholesale"/>
    <s v="Metrologic"/>
    <n v="80"/>
    <n v="8800"/>
    <n v="704000"/>
  </r>
  <r>
    <s v="PD20INV0161"/>
    <d v="2021-03-16T00:00:00"/>
    <n v="4000017044"/>
    <d v="2021-03-03T00:00:00"/>
    <x v="22"/>
    <s v="Delhi"/>
    <s v="Spencer'S Retail Limited"/>
    <s v="Stnd-22f00-001-6"/>
    <s v="Delhi"/>
    <s v="EndCustomer"/>
    <s v="Retail"/>
    <s v="Metrologic"/>
    <n v="2"/>
    <n v="0"/>
    <n v="0"/>
  </r>
  <r>
    <s v="PD20INV0161"/>
    <d v="2021-03-16T00:00:00"/>
    <n v="4000017044"/>
    <d v="2021-03-03T00:00:00"/>
    <x v="22"/>
    <s v="Delhi"/>
    <s v="Spencer'S Retail Limited"/>
    <s v="1950gsr-2usb-i"/>
    <s v="Delhi"/>
    <s v="EndCustomer"/>
    <s v="Retail"/>
    <s v="Honeywell"/>
    <n v="2"/>
    <n v="10800"/>
    <n v="21600"/>
  </r>
  <r>
    <s v="PD20INV0162"/>
    <d v="2021-03-16T00:00:00"/>
    <n v="4000016956"/>
    <d v="2021-01-20T00:00:00"/>
    <x v="22"/>
    <s v="Delhi"/>
    <s v="Spencer'S Retail Limited"/>
    <s v="Stnd-22f00-001-6"/>
    <s v="Delhi"/>
    <s v="EndCustomer"/>
    <s v="Retail"/>
    <s v="Metrologic"/>
    <n v="16"/>
    <n v="0"/>
    <n v="0"/>
  </r>
  <r>
    <s v="PD20INV0162"/>
    <d v="2021-03-16T00:00:00"/>
    <n v="4000016956"/>
    <d v="2021-01-20T00:00:00"/>
    <x v="22"/>
    <s v="Delhi"/>
    <s v="Spencer'S Retail Limited"/>
    <s v="1950gsr-2usb-i"/>
    <s v="Delhi"/>
    <s v="EndCustomer"/>
    <s v="Retail"/>
    <s v="Honeywell"/>
    <n v="16"/>
    <n v="10800"/>
    <n v="172800"/>
  </r>
  <r>
    <s v="PD20INV0163"/>
    <d v="2021-03-17T00:00:00"/>
    <s v="PO/20-21/MISC/058"/>
    <s v="21th Dec. 2020"/>
    <x v="20"/>
    <s v="Delhi"/>
    <s v="Maxworth Electronic Systems (P) Ltd."/>
    <s v="1-010043-910"/>
    <s v="Delhi"/>
    <s v="NVAR"/>
    <s v="Wholesale"/>
    <s v="Honeywell"/>
    <n v="37"/>
    <n v="7938"/>
    <n v="293706"/>
  </r>
  <r>
    <s v="PD20INV0164"/>
    <d v="2021-03-18T00:00:00"/>
    <s v="PO_240/2020-21"/>
    <d v="2021-03-17T00:00:00"/>
    <x v="20"/>
    <s v="Delhi"/>
    <s v="Karishma Computers Pvt Ltd"/>
    <s v="Mk5145-31a38-i"/>
    <s v="Delhi"/>
    <s v="NVAR"/>
    <s v="Wholesale"/>
    <s v="Metrologic"/>
    <n v="3"/>
    <n v="1850"/>
    <n v="5550"/>
  </r>
  <r>
    <s v="PD20INV0165"/>
    <d v="2021-03-19T00:00:00"/>
    <s v="RSBL/20-21/ADMN/1045"/>
    <s v="17.03.21"/>
    <x v="20"/>
    <s v="Delhi"/>
    <s v="Rs Barcoders Pvt. Ltd."/>
    <s v="Pc43ta00000202"/>
    <s v="Delhi"/>
    <s v="NVAR"/>
    <s v="Wholesale"/>
    <s v="Intermec"/>
    <n v="1"/>
    <n v="7200"/>
    <n v="7200"/>
  </r>
  <r>
    <s v="PD20INV0166"/>
    <d v="2021-03-22T00:00:00"/>
    <s v="PO_244/2020-21"/>
    <d v="2021-03-18T00:00:00"/>
    <x v="20"/>
    <s v="Delhi"/>
    <s v="Karishma Computers Pvt Ltd"/>
    <s v="1950gsr-2usb-i"/>
    <s v="Delhi"/>
    <s v="NVAR"/>
    <s v="Wholesale"/>
    <s v="Honeywell"/>
    <n v="100"/>
    <n v="7750"/>
    <n v="775000"/>
  </r>
  <r>
    <s v="PD20INV0167"/>
    <d v="2021-03-22T00:00:00"/>
    <s v="Verbal"/>
    <d v="2021-03-19T00:00:00"/>
    <x v="1"/>
    <s v="Mumbai"/>
    <s v="Tata Starbucks Ltd"/>
    <s v="Service charges"/>
    <s v="Mumbai"/>
    <s v="EndCustomer"/>
    <s v="Retail"/>
    <s v="Others"/>
    <n v="1"/>
    <n v="200"/>
    <n v="200"/>
  </r>
  <r>
    <s v="PD20INV0167"/>
    <d v="2021-03-22T00:00:00"/>
    <s v="Verbal"/>
    <d v="2021-03-19T00:00:00"/>
    <x v="1"/>
    <s v="Mumbai"/>
    <s v="Tata Starbucks Ltd"/>
    <s v="Cashdrawer_ycable"/>
    <s v="Mumbai"/>
    <s v="EndCustomer"/>
    <s v="Retail"/>
    <s v="Posiflex Spares"/>
    <n v="1"/>
    <n v="750"/>
    <n v="750"/>
  </r>
  <r>
    <s v="PD20INV0168"/>
    <d v="2021-03-23T00:00:00"/>
    <s v="Mail"/>
    <d v="2021-03-22T00:00:00"/>
    <x v="6"/>
    <s v="Delhi"/>
    <s v="Kathuria Dairy And Sweets"/>
    <s v="Service charges"/>
    <s v="Delhi"/>
    <s v="EndCustomer"/>
    <s v="Retail"/>
    <s v="Others"/>
    <n v="1"/>
    <n v="1000"/>
    <n v="1000"/>
  </r>
  <r>
    <s v="PD20INV0169"/>
    <d v="2021-03-23T00:00:00"/>
    <s v="PO-07599"/>
    <d v="2020-03-22T00:00:00"/>
    <x v="20"/>
    <s v="Delhi"/>
    <s v="Sarasvati Barcode &amp; Peripherals"/>
    <s v="Mk7580-30b38-02-i"/>
    <s v="Delhi"/>
    <s v="NVAR"/>
    <s v="Wholesale"/>
    <s v="Metrologic"/>
    <n v="1"/>
    <n v="8300"/>
    <n v="8300"/>
  </r>
  <r>
    <s v="PD20INV0170"/>
    <d v="2021-03-23T00:00:00"/>
    <s v="PO_244/2020-21"/>
    <d v="2021-03-18T00:00:00"/>
    <x v="20"/>
    <s v="Delhi"/>
    <s v="Karishma Computers Pvt Ltd"/>
    <s v="Yj5900-1-usb"/>
    <s v="Delhi"/>
    <s v="NVAR"/>
    <s v="Wholesale"/>
    <s v="Metrologic"/>
    <n v="4"/>
    <n v="1"/>
    <n v="4"/>
  </r>
  <r>
    <s v="PD20INV0171"/>
    <d v="2021-03-24T00:00:00"/>
    <s v="PO04692"/>
    <d v="2021-03-22T00:00:00"/>
    <x v="26"/>
    <s v="Delhi"/>
    <s v="Maven Automation"/>
    <s v="Mk7580-30b38-02-i"/>
    <s v="Delhi"/>
    <s v="NVAR"/>
    <s v="Wholesale"/>
    <s v="Metrologic"/>
    <n v="1"/>
    <n v="8600"/>
    <n v="8600"/>
  </r>
  <r>
    <s v="PD20INV0172"/>
    <d v="2021-03-25T00:00:00"/>
    <s v="PO_254/2020-21"/>
    <d v="2021-03-24T00:00:00"/>
    <x v="20"/>
    <s v="Delhi"/>
    <s v="Karishma Computers Pvt Ltd"/>
    <s v="Hf680-r1-2usb-i"/>
    <s v="Delhi"/>
    <s v="NVAR"/>
    <s v="Wholesale"/>
    <s v="Honeywell"/>
    <n v="50"/>
    <n v="6350"/>
    <n v="317500"/>
  </r>
  <r>
    <s v="PD20INV0172"/>
    <d v="2021-03-25T00:00:00"/>
    <s v="PO_254/2020-21"/>
    <d v="2021-03-24T00:00:00"/>
    <x v="20"/>
    <s v="Delhi"/>
    <s v="Karishma Computers Pvt Ltd"/>
    <s v="Mk7120-31a38-i"/>
    <s v="Delhi"/>
    <s v="NVAR"/>
    <s v="Wholesale"/>
    <s v="Metrologic"/>
    <n v="176"/>
    <n v="6900"/>
    <n v="1214400"/>
  </r>
  <r>
    <s v="PD20INV0173"/>
    <d v="2021-03-26T00:00:00"/>
    <s v="Mail"/>
    <d v="2021-03-24T00:00:00"/>
    <x v="6"/>
    <s v="Delhi"/>
    <s v="Premier Restaurants Private Limited"/>
    <s v="Service charges"/>
    <s v="Delhi"/>
    <s v="EndCustomer"/>
    <s v="Retail"/>
    <s v="Others"/>
    <n v="1"/>
    <n v="1000"/>
    <n v="1000"/>
  </r>
  <r>
    <s v="PD20INV0174"/>
    <d v="2021-03-26T00:00:00"/>
    <s v="mail confirmation"/>
    <s v="26.03.21"/>
    <x v="0"/>
    <s v="Delhi"/>
    <s v="Smart Solutions"/>
    <s v="Serial i/f board pp9000"/>
    <s v="Delhi"/>
    <s v="RBP"/>
    <s v="Wholesale"/>
    <s v="Posiflex Spares"/>
    <n v="1"/>
    <n v="425"/>
    <n v="425"/>
  </r>
  <r>
    <s v="PD20INV0175"/>
    <d v="2021-03-30T00:00:00"/>
    <s v="Mail"/>
    <d v="2021-03-09T00:00:00"/>
    <x v="6"/>
    <s v="Delhi"/>
    <s v="Majestic Cafe Private Limited"/>
    <s v="Service charges"/>
    <s v="Delhi"/>
    <s v="EndCustomer"/>
    <s v="Retail"/>
    <s v="Others"/>
    <n v="1"/>
    <n v="1000"/>
    <n v="1000"/>
  </r>
  <r>
    <s v="PD20INV0175"/>
    <d v="2021-03-30T00:00:00"/>
    <s v="Mail"/>
    <d v="2021-03-09T00:00:00"/>
    <x v="6"/>
    <s v="Delhi"/>
    <s v="Majestic Cafe Private Limited"/>
    <s v="Printer head_rp80"/>
    <s v="Delhi"/>
    <s v="EndCustomer"/>
    <s v="Retail"/>
    <s v="Rugtek Spares"/>
    <n v="1"/>
    <n v="1428"/>
    <n v="1428"/>
  </r>
  <r>
    <s v="PD20INV0176"/>
    <d v="2021-03-31T00:00:00"/>
    <s v="Mail"/>
    <d v="2021-03-30T00:00:00"/>
    <x v="6"/>
    <s v="Delhi"/>
    <s v="Rahul Bakers"/>
    <s v="Service charges"/>
    <s v="Delhi"/>
    <s v="EndCustomer"/>
    <s v="Retail"/>
    <s v="Others"/>
    <n v="1"/>
    <n v="1000"/>
    <n v="1000"/>
  </r>
  <r>
    <s v="PD20INV0177"/>
    <d v="2021-03-31T00:00:00"/>
    <s v="ACS260321"/>
    <d v="2021-03-26T00:00:00"/>
    <x v="20"/>
    <s v="Delhi"/>
    <s v="Acs Solutions"/>
    <s v="Yj5900-1-usb"/>
    <s v="Delhi"/>
    <s v="NVAR"/>
    <s v="Wholesale"/>
    <s v="Metrologic"/>
    <n v="2"/>
    <n v="0"/>
    <n v="0"/>
  </r>
  <r>
    <s v="PD20INV0177"/>
    <d v="2021-03-31T00:00:00"/>
    <s v="ACS260321"/>
    <d v="2021-03-26T00:00:00"/>
    <x v="20"/>
    <s v="Delhi"/>
    <s v="Acs Solutions"/>
    <s v="Mk5145-31a38-i"/>
    <s v="Delhi"/>
    <s v="NVAR"/>
    <s v="Wholesale"/>
    <s v="Metrologic"/>
    <n v="100"/>
    <n v="1850"/>
    <n v="185000"/>
  </r>
  <r>
    <s v="PD20INV0178"/>
    <d v="2021-03-31T00:00:00"/>
    <n v="1006"/>
    <d v="2021-03-30T00:00:00"/>
    <x v="20"/>
    <s v="Delhi"/>
    <s v="Dhawan Retail Solutions Private Limited"/>
    <s v="Yj5900-1-usb"/>
    <s v="Delhi"/>
    <s v="NVAR"/>
    <s v="Wholesale"/>
    <s v="Metrologic"/>
    <n v="1"/>
    <n v="0"/>
    <n v="0"/>
  </r>
  <r>
    <s v="PD20INV0178"/>
    <d v="2021-03-31T00:00:00"/>
    <n v="1006"/>
    <d v="2021-03-30T00:00:00"/>
    <x v="20"/>
    <s v="Delhi"/>
    <s v="Dhawan Retail Solutions Private Limited"/>
    <s v="Mk5145-31a38-i"/>
    <s v="Delhi"/>
    <s v="NVAR"/>
    <s v="Wholesale"/>
    <s v="Metrologic"/>
    <n v="100"/>
    <n v="1800"/>
    <n v="180000"/>
  </r>
  <r>
    <s v="PD20INV0178"/>
    <d v="2021-03-31T00:00:00"/>
    <n v="1006"/>
    <d v="2021-03-30T00:00:00"/>
    <x v="20"/>
    <s v="Delhi"/>
    <s v="Dhawan Retail Solutions Private Limited"/>
    <s v="1250g-2usb-i"/>
    <s v="Delhi"/>
    <s v="NVAR"/>
    <s v="Wholesale"/>
    <s v="Metrologic"/>
    <n v="24"/>
    <n v="3200"/>
    <n v="76800"/>
  </r>
  <r>
    <s v="PD20INV0178"/>
    <d v="2021-03-31T00:00:00"/>
    <n v="1006"/>
    <d v="2021-03-30T00:00:00"/>
    <x v="20"/>
    <s v="Delhi"/>
    <s v="Dhawan Retail Solutions Private Limited"/>
    <s v="Hf680-r1-2usb-i"/>
    <s v="Delhi"/>
    <s v="NVAR"/>
    <s v="Wholesale"/>
    <s v="Honeywell"/>
    <n v="24"/>
    <n v="6350"/>
    <n v="152400"/>
  </r>
  <r>
    <s v="PD20INV0178"/>
    <d v="2021-03-31T00:00:00"/>
    <n v="1006"/>
    <d v="2021-03-30T00:00:00"/>
    <x v="20"/>
    <s v="Delhi"/>
    <s v="Dhawan Retail Solutions Private Limited"/>
    <s v="1950gsr-2usb-i"/>
    <s v="Delhi"/>
    <s v="NVAR"/>
    <s v="Wholesale"/>
    <s v="Honeywell"/>
    <n v="24"/>
    <n v="7750"/>
    <n v="186000"/>
  </r>
  <r>
    <s v="PD20INV0178"/>
    <d v="2021-03-31T00:00:00"/>
    <n v="1006"/>
    <d v="2021-03-30T00:00:00"/>
    <x v="20"/>
    <s v="Delhi"/>
    <s v="Dhawan Retail Solutions Private Limited"/>
    <s v="1472g2d-2usb-5-i"/>
    <s v="Delhi"/>
    <s v="NVAR"/>
    <s v="Wholesale"/>
    <s v="Honeywell"/>
    <n v="30"/>
    <n v="11500"/>
    <n v="345000"/>
  </r>
  <r>
    <s v="PD20INV0179"/>
    <d v="2021-03-31T00:00:00"/>
    <s v="Mail"/>
    <d v="2021-03-31T00:00:00"/>
    <x v="6"/>
    <s v="Delhi"/>
    <s v="Silicon Systech &amp;Services Pvt. Ltd"/>
    <s v="Powersupply 60w_xp series"/>
    <s v="Delhi"/>
    <s v="AVAR"/>
    <s v="Wholesale"/>
    <s v="Posiflex Spares"/>
    <n v="1"/>
    <n v="1697"/>
    <n v="1697"/>
  </r>
  <r>
    <s v="PM20INV0031"/>
    <d v="2021-03-03T00:00:00"/>
    <n v="39"/>
    <d v="2021-03-01T00:00:00"/>
    <x v="0"/>
    <s v="Pune"/>
    <s v="Vidarbha Tech Services"/>
    <s v="Freight charges"/>
    <s v="Pune"/>
    <s v="NVAR"/>
    <s v="Wholesale"/>
    <s v="Others"/>
    <n v="1"/>
    <n v="100"/>
    <n v="100"/>
  </r>
  <r>
    <s v="PM20INV0031"/>
    <d v="2021-03-03T00:00:00"/>
    <n v="39"/>
    <d v="2021-03-01T00:00:00"/>
    <x v="16"/>
    <s v="Pune"/>
    <s v="Vidarbha Tech Services"/>
    <s v="1250g-2usb-i"/>
    <s v="Pune"/>
    <s v="NVAR"/>
    <s v="Wholesale"/>
    <s v="Metrologic"/>
    <n v="10"/>
    <n v="3450"/>
    <n v="34500"/>
  </r>
  <r>
    <s v="PM20INV0032"/>
    <d v="2021-03-04T00:00:00"/>
    <s v="Mail"/>
    <d v="2021-03-01T00:00:00"/>
    <x v="27"/>
    <s v="Gujarat"/>
    <s v="Het Consultancy"/>
    <s v="Xt-4015"/>
    <s v="Gujarat"/>
    <s v="PVAR"/>
    <s v="Wholesale"/>
    <s v="Posiflex"/>
    <n v="1"/>
    <n v="37769"/>
    <n v="37769"/>
  </r>
  <r>
    <s v="PM20INV0033"/>
    <d v="2021-03-04T00:00:00"/>
    <s v="Mail"/>
    <d v="2021-03-01T00:00:00"/>
    <x v="27"/>
    <s v="Gujarat"/>
    <s v="Het Consultancy"/>
    <s v="Pp8800u-b"/>
    <s v="Gujarat"/>
    <s v="PVAR"/>
    <s v="Wholesale"/>
    <s v="Posiflex"/>
    <n v="1"/>
    <n v="5850"/>
    <n v="5850"/>
  </r>
  <r>
    <s v="PM20INV0033"/>
    <d v="2021-03-04T00:00:00"/>
    <s v="Mail"/>
    <d v="2021-03-01T00:00:00"/>
    <x v="27"/>
    <s v="Gujarat"/>
    <s v="Het Consultancy"/>
    <s v="Tm-3010e-b/hs"/>
    <s v="Gujarat"/>
    <s v="PVAR"/>
    <s v="Wholesale"/>
    <s v="Posiflex"/>
    <n v="1"/>
    <n v="10176"/>
    <n v="10176"/>
  </r>
  <r>
    <s v="PM20INV0034"/>
    <d v="2021-03-09T00:00:00"/>
    <s v="kl"/>
    <s v="sdf"/>
    <x v="16"/>
    <s v="Pune"/>
    <s v="Falcon Exim Pvt. Ltd."/>
    <s v="1472g2d-2usb-5-i"/>
    <s v="Pune"/>
    <s v="NVAR"/>
    <s v="Wholesale"/>
    <s v="Honeywell"/>
    <n v="2"/>
    <n v="11800"/>
    <n v="23600"/>
  </r>
  <r>
    <s v="PM20INV0035"/>
    <d v="2021-03-15T00:00:00"/>
    <s v="mail confirmation"/>
    <d v="2021-03-15T00:00:00"/>
    <x v="16"/>
    <s v="Pune"/>
    <s v="Iaidc Technologies Private Ltd"/>
    <s v="1470g2d-2usb-i"/>
    <s v="Pune"/>
    <s v="NVAR"/>
    <s v="Wholesale"/>
    <s v="Honeywell"/>
    <n v="5"/>
    <n v="4400"/>
    <n v="22000"/>
  </r>
  <r>
    <s v="PM20INV0036"/>
    <d v="2021-03-15T00:00:00"/>
    <s v="mail confirmation"/>
    <d v="2021-03-15T00:00:00"/>
    <x v="16"/>
    <s v="Pune"/>
    <s v="Iaidc Technologies Private Ltd"/>
    <s v="1470g2d-2usb-i"/>
    <s v="Pune"/>
    <s v="NVAR"/>
    <s v="Wholesale"/>
    <s v="Honeywell"/>
    <n v="5"/>
    <n v="4400"/>
    <n v="22000"/>
  </r>
  <r>
    <s v="PM20INV0037"/>
    <d v="2021-03-24T00:00:00"/>
    <s v="MHMU2021PO00124"/>
    <d v="2021-03-24T00:00:00"/>
    <x v="8"/>
    <s v="Mumbai"/>
    <s v="Aashitech"/>
    <s v="1472g2d-2usb-5-i"/>
    <s v="Mumbai"/>
    <s v="RBP"/>
    <s v="Wholesale"/>
    <s v="Honeywell"/>
    <n v="2"/>
    <n v="11682"/>
    <n v="23364"/>
  </r>
  <r>
    <s v="PB20INV4812"/>
    <d v="2021-03-31T00:00:00"/>
    <n v="155"/>
    <d v="2021-03-19T00:00:00"/>
    <x v="5"/>
    <s v="Bangalore"/>
    <s v="Crown Computers"/>
    <s v="Mk7120-31a38-i"/>
    <s v="Bangalore"/>
    <s v="NVAR"/>
    <s v="Wholesale"/>
    <s v="Honeywell"/>
    <n v="80"/>
    <n v="7700"/>
    <n v="616000"/>
  </r>
  <r>
    <s v="PB20INV4812"/>
    <d v="2021-03-31T00:00:00"/>
    <n v="155"/>
    <d v="2021-03-19T00:00:00"/>
    <x v="5"/>
    <s v="Bangalore"/>
    <s v="Crown Computers"/>
    <s v="Mk7120-31a38-i"/>
    <s v="Bangalore"/>
    <s v="NVAR"/>
    <s v="Wholesale"/>
    <s v="Honeywell"/>
    <n v="8"/>
    <n v="0"/>
    <n v="0"/>
  </r>
  <r>
    <s v="PB20INV4812"/>
    <d v="2021-03-31T00:00:00"/>
    <n v="155"/>
    <d v="2021-03-19T00:00:00"/>
    <x v="5"/>
    <s v="Bangalore"/>
    <s v="Crown Computers"/>
    <s v="Hf680-r1-2usb-i"/>
    <s v="Bangalore"/>
    <s v="NVAR"/>
    <s v="Wholesale"/>
    <s v="Honeywell"/>
    <n v="20"/>
    <n v="6325"/>
    <n v="126500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">
  <r>
    <s v="OCS/MAR-21/10560"/>
    <d v="2021-03-01T00:00:00"/>
    <s v="Bijay Store Saree Kendra"/>
    <s v="LS3000R"/>
    <s v="Rugtek"/>
    <n v="1"/>
    <s v="Kolkata"/>
    <x v="0"/>
    <n v="1250"/>
    <s v="EndCustomer"/>
    <s v="Retail"/>
  </r>
  <r>
    <s v="OCS/MAR-21/10643"/>
    <d v="2021-03-03T00:00:00"/>
    <s v="The Stadel"/>
    <s v=" RP-80USe"/>
    <s v="Rugtek"/>
    <n v="1"/>
    <s v="Kolkata"/>
    <x v="0"/>
    <n v="6600"/>
    <s v="EndCustomer"/>
    <s v="Retail"/>
  </r>
  <r>
    <s v="OCS/MAR-21/10761"/>
    <d v="2021-03-05T00:00:00"/>
    <s v="The Formatter"/>
    <s v="LS3000R"/>
    <s v="Rugtek"/>
    <n v="10"/>
    <s v="Patna"/>
    <x v="0"/>
    <n v="12500"/>
    <s v="PVAR"/>
    <s v="New Customer"/>
  </r>
  <r>
    <s v="OCS/MAR-21/10824"/>
    <d v="2021-03-06T00:00:00"/>
    <s v="The Formatter"/>
    <s v="CR410B"/>
    <s v="Rugtek"/>
    <n v="2"/>
    <s v="Patna"/>
    <x v="0"/>
    <n v="5000"/>
    <s v="PVAR"/>
    <s v="New Customer"/>
  </r>
  <r>
    <s v="OCS/MAR-21/10824"/>
    <d v="2021-03-06T00:00:00"/>
    <s v="The Formatter"/>
    <s v="Std-3200u"/>
    <s v="Rugtek"/>
    <n v="2"/>
    <s v="Patna"/>
    <x v="0"/>
    <n v="500"/>
    <s v="PVAR"/>
    <s v="New Customer"/>
  </r>
  <r>
    <s v="OCS/MAR-21/10797"/>
    <d v="2021-03-06T00:00:00"/>
    <s v="Tech Ridge Solutions Pvt Ltd"/>
    <s v="_x000a_PP-8800 U"/>
    <s v="Posiflex"/>
    <n v="52"/>
    <s v="Kolkata"/>
    <x v="1"/>
    <n v="455000"/>
    <s v="AVAR"/>
    <s v="New Partner"/>
  </r>
  <r>
    <s v="OCS/MAR-21/10797"/>
    <d v="2021-03-06T00:00:00"/>
    <s v="Tech Ridge Solutions Pvt Ltd"/>
    <s v="Pm-900W"/>
    <s v="Posiflex"/>
    <n v="52"/>
    <s v="Kolkata"/>
    <x v="1"/>
    <n v="156000"/>
    <s v="AVAR"/>
    <s v="New Partner"/>
  </r>
  <r>
    <s v="OCS/MAR-21/10797"/>
    <d v="2021-03-06T00:00:00"/>
    <s v="Tech Ridge Solutions Pvt Ltd"/>
    <s v="Posiflex Warranty Care Pack"/>
    <s v="Posiflex"/>
    <n v="52"/>
    <s v="Kolkata"/>
    <x v="1"/>
    <n v="31200"/>
    <s v="AVAR"/>
    <s v="New Partner"/>
  </r>
  <r>
    <s v="OCS/MAR-21/10835"/>
    <d v="2021-03-08T00:00:00"/>
    <s v="Compute &amp; Compile"/>
    <s v="CR410B"/>
    <s v="Rugtek"/>
    <n v="8"/>
    <s v="Raipur"/>
    <x v="0"/>
    <n v="20000"/>
    <s v="NVAR"/>
    <s v="Retail"/>
  </r>
  <r>
    <s v="OCS/MAR-21/10882"/>
    <d v="2021-03-09T00:00:00"/>
    <s v="Life Care Medical Foundation"/>
    <s v="LS3000R"/>
    <s v="Rugtek"/>
    <n v="2"/>
    <s v="Kolkata"/>
    <x v="0"/>
    <n v="2500"/>
    <s v="EndCustomer"/>
    <s v="Retail"/>
  </r>
  <r>
    <s v="OCS/MAR-21/10897"/>
    <d v="2021-03-09T00:00:00"/>
    <s v="Alco Info-Tech Pvt Ltd-Sd"/>
    <s v="LS3000R"/>
    <s v="Rugtek"/>
    <n v="15"/>
    <s v="Kolkata"/>
    <x v="0"/>
    <n v="18750"/>
    <s v="EndCustomer"/>
    <s v="Retail"/>
  </r>
  <r>
    <s v="OCS/MAR-21/10917"/>
    <d v="2021-03-09T00:00:00"/>
    <s v="Alco Info-Tech Pvt Ltd-Sd"/>
    <s v="LS3000R"/>
    <s v="Rugtek"/>
    <n v="10"/>
    <s v="Kolkata"/>
    <x v="0"/>
    <n v="12500"/>
    <s v="EndCustomer"/>
    <s v="Retail"/>
  </r>
  <r>
    <s v="OCS/MAR-21/10990"/>
    <d v="2021-03-11T00:00:00"/>
    <s v="Barbeque-Nation Hospitality Ltd."/>
    <s v="PP-8800 U"/>
    <s v="Posiflex"/>
    <n v="1"/>
    <s v="Kolkata"/>
    <x v="2"/>
    <n v="8750"/>
    <s v="EndCustomer"/>
    <s v="Retail"/>
  </r>
  <r>
    <s v="OCS/MAR-21/10990"/>
    <d v="2021-03-11T00:00:00"/>
    <s v="Barbeque-Nation Hospitality Ltd."/>
    <s v="I/f Board PP90"/>
    <s v="Posiflex"/>
    <n v="1"/>
    <s v="Kolkata"/>
    <x v="2"/>
    <n v="3000"/>
    <s v="EndCustomer"/>
    <s v="Retail"/>
  </r>
  <r>
    <s v="OCS/MAR-21/11001"/>
    <d v="2021-03-11T00:00:00"/>
    <s v="Crystal Technologies"/>
    <s v="RS3200"/>
    <s v="Rugtek"/>
    <n v="1"/>
    <s v="Siliguri"/>
    <x v="0"/>
    <n v="4000"/>
    <s v="NVAR"/>
    <s v="Retail"/>
  </r>
  <r>
    <s v="OCS/MAR-21/11013"/>
    <d v="2021-03-11T00:00:00"/>
    <s v="Khadim India Ltd"/>
    <s v="PP-8800 U"/>
    <s v="Posiflex"/>
    <n v="9"/>
    <s v="Kolkata"/>
    <x v="1"/>
    <n v="78750"/>
    <s v="EndCustomer"/>
    <s v="Retail"/>
  </r>
  <r>
    <s v="OCS/MAR-21/11013"/>
    <d v="2021-03-11T00:00:00"/>
    <s v="Khadim India Ltd"/>
    <s v="PP-8800 U"/>
    <s v="Posiflex"/>
    <n v="9"/>
    <s v="Kolkata"/>
    <x v="1"/>
    <n v="78750"/>
    <s v="EndCustomer"/>
    <s v="Retail"/>
  </r>
  <r>
    <s v="OCS/MAR-21/11042"/>
    <d v="2021-03-12T00:00:00"/>
    <s v="Software House"/>
    <s v="RP-80USe"/>
    <s v="Rugtek"/>
    <n v="1"/>
    <s v="Kolkata"/>
    <x v="0"/>
    <n v="6600"/>
    <s v="NVAR"/>
    <s v="Retail"/>
  </r>
  <r>
    <s v="OCS/MAR-21/11118"/>
    <d v="2021-03-15T00:00:00"/>
    <s v="Dalgreen Foods Pvt Ltd"/>
    <s v="PP-8800 U"/>
    <s v="Posiflex"/>
    <n v="2"/>
    <s v="Kolkata"/>
    <x v="1"/>
    <n v="17500"/>
    <s v="EndCustomer"/>
    <s v="Retail"/>
  </r>
  <r>
    <s v="OCS/MAR-21/11118"/>
    <d v="2021-03-15T00:00:00"/>
    <s v="Dalgreen Foods Pvt Ltd"/>
    <s v="I/f Board PP90"/>
    <s v="Posiflex"/>
    <n v="2"/>
    <s v="Kolkata"/>
    <x v="1"/>
    <n v="6000"/>
    <s v="EndCustomer"/>
    <s v="Retail"/>
  </r>
  <r>
    <s v="OCS/MAR-21/11138"/>
    <d v="2021-03-15T00:00:00"/>
    <s v="Compute &amp; Compile"/>
    <s v="RP-80USe"/>
    <s v="Rugtek"/>
    <n v="9"/>
    <s v="Raipur"/>
    <x v="0"/>
    <n v="59400"/>
    <s v="NVAR"/>
    <s v="Retail"/>
  </r>
  <r>
    <s v="OCS/MAR-21/11294"/>
    <d v="2021-03-18T00:00:00"/>
    <s v="Compute &amp; Compile"/>
    <s v="XT-4015 15&quot;"/>
    <s v="Posiflex"/>
    <n v="1"/>
    <s v="Raipur"/>
    <x v="1"/>
    <n v="53700"/>
    <s v="NVAR"/>
    <s v="Retail"/>
  </r>
  <r>
    <s v="OCS/MAR-21/11294"/>
    <d v="2021-03-18T00:00:00"/>
    <s v="Compute &amp; Compile"/>
    <s v="SSD 64GB"/>
    <s v="Posiflex"/>
    <n v="1"/>
    <s v="Raipur"/>
    <x v="1"/>
    <n v="0"/>
    <s v="NVAR"/>
    <s v="Retail"/>
  </r>
  <r>
    <s v="OCS/MAR-21/11294"/>
    <d v="2021-03-18T00:00:00"/>
    <s v="Compute &amp; Compile"/>
    <s v="DDR3 RAM"/>
    <s v="Posiflex"/>
    <n v="1"/>
    <s v="Raipur"/>
    <x v="1"/>
    <n v="0"/>
    <s v="NVAR"/>
    <s v="Retail"/>
  </r>
  <r>
    <s v="OCS/MAR-21/11305"/>
    <d v="2021-03-19T00:00:00"/>
    <s v="Goramu"/>
    <s v="TM3315"/>
    <s v="Posiflex"/>
    <n v="1"/>
    <s v="Kolkata"/>
    <x v="1"/>
    <n v="19500"/>
    <s v="EndCustomer"/>
    <s v="Retail"/>
  </r>
  <r>
    <s v="OCS/MAR-21/11344"/>
    <d v="2021-03-20T00:00:00"/>
    <s v="The Formatter"/>
    <s v="PP-8800 U"/>
    <s v="Posiflex"/>
    <n v="4"/>
    <s v="Patna"/>
    <x v="1"/>
    <n v="35000"/>
    <s v="PVAR"/>
    <s v="New Customer"/>
  </r>
  <r>
    <s v="OCS/MAR-21/11373"/>
    <d v="2021-03-20T00:00:00"/>
    <s v="Logic Fusion Pvt Ltd"/>
    <s v="PP-8800 U"/>
    <s v="Posiflex"/>
    <n v="2"/>
    <s v="Siliguri"/>
    <x v="1"/>
    <n v="17500"/>
    <s v="NVAR"/>
    <s v="Retail"/>
  </r>
  <r>
    <s v="OCS/MAR-21/11373"/>
    <d v="2021-03-20T00:00:00"/>
    <s v="Logic Fusion Pvt Ltd"/>
    <s v="I/f Board PP90"/>
    <s v="Posiflex"/>
    <n v="1"/>
    <s v="Siliguri"/>
    <x v="1"/>
    <n v="3000"/>
    <s v="NVAR"/>
    <s v="Retail"/>
  </r>
  <r>
    <s v="OCS/MAR-21/11472"/>
    <d v="2021-03-23T00:00:00"/>
    <s v="Maple Computer"/>
    <s v="PS-3316+ 8GB 256G SSD"/>
    <s v="Posiflex"/>
    <n v="1"/>
    <s v="Murshidabad"/>
    <x v="1"/>
    <n v="40100"/>
    <s v="NVAR"/>
    <s v="Retail"/>
  </r>
  <r>
    <s v="OCS/MAR-21/11472"/>
    <d v="2021-03-23T00:00:00"/>
    <s v="Maple Computer"/>
    <s v="WIN 10 Iot (El) 997331"/>
    <s v="Posiflex"/>
    <n v="1"/>
    <s v="Murshidabad"/>
    <x v="1"/>
    <n v="3500"/>
    <s v="NVAR"/>
    <s v="Retail"/>
  </r>
  <r>
    <s v="OCS/MAR-21/11472"/>
    <d v="2021-03-23T00:00:00"/>
    <s v="Maple Computer"/>
    <s v="PS-3316+ 8GB 256G SSD"/>
    <s v="Posiflex"/>
    <n v="2"/>
    <s v="Murshidabad"/>
    <x v="1"/>
    <n v="80200"/>
    <s v="NVAR"/>
    <s v="Retail"/>
  </r>
  <r>
    <s v="OCS/MAR-21/11473"/>
    <d v="2021-03-23T00:00:00"/>
    <s v="P C Forms &amp; Stationery"/>
    <s v="PS-3316+ 8GB 256G SSD"/>
    <s v="Posiflex"/>
    <n v="3"/>
    <s v="Kolkata"/>
    <x v="1"/>
    <n v="120300"/>
    <s v="PVAR"/>
    <s v="Old Partner"/>
  </r>
  <r>
    <s v="OCS/MAR-21/11473"/>
    <d v="2021-03-23T00:00:00"/>
    <s v="P C Forms &amp; Stationery"/>
    <s v="WIN 10 Iot (El) 997331"/>
    <s v="Posiflex"/>
    <n v="5"/>
    <s v="Kolkata"/>
    <x v="1"/>
    <n v="17500"/>
    <s v="PVAR"/>
    <s v="Old Partner"/>
  </r>
  <r>
    <s v="OCS/MAR-21/11473"/>
    <d v="2021-03-23T00:00:00"/>
    <s v="P C Forms &amp; Stationery"/>
    <s v="Sa-105z-B"/>
    <s v="Posiflex"/>
    <n v="5"/>
    <s v="Kolkata"/>
    <x v="1"/>
    <n v="11250"/>
    <s v="PVAR"/>
    <s v="Old Partner"/>
  </r>
  <r>
    <s v="OCS/MAR-21/11473"/>
    <d v="2021-03-23T00:00:00"/>
    <s v="P C Forms &amp; Stationery"/>
    <s v="CR410B"/>
    <s v="Rugtek"/>
    <n v="10"/>
    <s v="Kolkata"/>
    <x v="0"/>
    <n v="25000"/>
    <s v="PVAR"/>
    <s v="Old Partner"/>
  </r>
  <r>
    <s v="OCS/MAR-21/11583"/>
    <d v="2021-03-25T00:00:00"/>
    <s v="Software House"/>
    <s v="MR-2106U-3"/>
    <s v="Posiflex"/>
    <n v="1"/>
    <s v="Kolkata"/>
    <x v="1"/>
    <n v="2700"/>
    <s v="NVAR"/>
    <s v="Retail"/>
  </r>
  <r>
    <s v="OCS/MAR-21/11596"/>
    <d v="2021-03-25T00:00:00"/>
    <s v="P C Forms &amp; Stationery"/>
    <s v="RP-80USe"/>
    <s v="Rugtek"/>
    <n v="15"/>
    <s v="Kolkata"/>
    <x v="0"/>
    <n v="99000"/>
    <s v="PVAR"/>
    <s v="Old Partner"/>
  </r>
  <r>
    <s v="OCS/MAR-21/11767"/>
    <d v="2021-03-30T00:00:00"/>
    <s v="Softnet Technoware Pvt Ltd"/>
    <s v="RP326"/>
    <s v="Rugtek"/>
    <n v="24"/>
    <s v="Bhubaneswar"/>
    <x v="0"/>
    <n v="100800"/>
    <s v="PVAR"/>
    <s v="Old Partner"/>
  </r>
  <r>
    <s v="OCS/MAR-21/11767"/>
    <d v="2021-03-30T00:00:00"/>
    <s v="Softnet Technoware Pvt Ltd"/>
    <s v="CD3200U"/>
    <s v="Rugtek"/>
    <n v="20"/>
    <s v="Bhubaneswar"/>
    <x v="0"/>
    <n v="38000"/>
    <s v="PVAR"/>
    <s v="Old Partner"/>
  </r>
  <r>
    <s v="OCS/MAR-21/11783"/>
    <d v="2021-03-30T00:00:00"/>
    <s v="Maple Computer"/>
    <s v="XT-4015 "/>
    <s v="Posiflex"/>
    <n v="1"/>
    <s v="West Bengal"/>
    <x v="1"/>
    <n v="55200"/>
    <s v="NVAR"/>
    <s v="Retail"/>
  </r>
  <r>
    <s v="OCS/MAR-21/11808"/>
    <d v="2021-03-31T00:00:00"/>
    <s v="Pioneer Packaging Industries P Ltd"/>
    <s v="CD3200BT"/>
    <s v="Rugtek"/>
    <n v="1"/>
    <s v="West Bengal"/>
    <x v="0"/>
    <n v="4200"/>
    <s v="EndCustomer"/>
    <s v="Retail"/>
  </r>
  <r>
    <s v="OCS/MAR-21/11839"/>
    <d v="2021-03-31T00:00:00"/>
    <s v="The Formatter"/>
    <s v="PS-3316E+ 4GB/128G SSD_x000a_"/>
    <s v="Posiflex"/>
    <n v="2"/>
    <s v="Bihar"/>
    <x v="1"/>
    <n v="73200"/>
    <s v="PVAR"/>
    <s v="New Customer"/>
  </r>
  <r>
    <s v="OCS/MAR-21/11839"/>
    <d v="2021-03-31T00:00:00"/>
    <s v="The Formatter"/>
    <s v="WIN 10 Iot (El) 997331"/>
    <s v="Posiflex"/>
    <n v="2"/>
    <s v="Bihar"/>
    <x v="1"/>
    <n v="7000"/>
    <s v="PVAR"/>
    <s v="New Customer"/>
  </r>
  <r>
    <s v="OCS/MAR-21/11839"/>
    <d v="2021-03-31T00:00:00"/>
    <s v="The Formatter"/>
    <s v="CD3200BT"/>
    <s v="Rugtek"/>
    <n v="5"/>
    <s v="Bihar"/>
    <x v="0"/>
    <n v="21000"/>
    <s v="PVAR"/>
    <s v="New Customer"/>
  </r>
  <r>
    <s v="OCS/MAR-21/11840"/>
    <d v="2021-03-31T00:00:00"/>
    <s v="Electro Services Pvt Ltd"/>
    <s v="RP80Use"/>
    <s v="Rugtek"/>
    <n v="6"/>
    <s v="West Bengal"/>
    <x v="0"/>
    <n v="39600"/>
    <s v="PVAR"/>
    <s v="Old Partner"/>
  </r>
  <r>
    <s v="OCS/MAR-21/11840"/>
    <d v="2021-03-31T00:00:00"/>
    <s v="Electro Services Pvt Ltd"/>
    <s v="PS-3316E+ 4GB/128G SSD"/>
    <s v="Posiflex"/>
    <n v="3"/>
    <s v="West Bengal"/>
    <x v="1"/>
    <n v="109800"/>
    <s v="PVAR"/>
    <s v="Old Partner"/>
  </r>
  <r>
    <s v="OCS/MAR-21/11840"/>
    <d v="2021-03-31T00:00:00"/>
    <s v="Electro Services Pvt Ltd"/>
    <s v="WIN 10 Iot (El) 997331"/>
    <s v="Posiflex"/>
    <n v="3"/>
    <s v="West Bengal"/>
    <x v="1"/>
    <n v="10500"/>
    <s v="PVAR"/>
    <s v="Old Partner"/>
  </r>
  <r>
    <s v="OCS/MAR-21/11840"/>
    <d v="2021-03-31T00:00:00"/>
    <s v="Electro Services Pvt Ltd"/>
    <s v="Sa-105z-B"/>
    <s v="Posiflex"/>
    <n v="3"/>
    <s v="West Bengal"/>
    <x v="1"/>
    <n v="6750"/>
    <s v="PVAR"/>
    <s v="Old Partner"/>
  </r>
  <r>
    <s v="OCS/MAR-21/11846"/>
    <d v="2021-03-31T00:00:00"/>
    <s v="Siddhi Shubham"/>
    <s v="RP-80USe"/>
    <s v="Rugtek"/>
    <n v="1"/>
    <s v="West Bengal"/>
    <x v="0"/>
    <n v="6600"/>
    <s v="NVAR"/>
    <s v="Retail"/>
  </r>
  <r>
    <s v="OCS/MAR-21/11870"/>
    <d v="2021-03-31T00:00:00"/>
    <s v="Softnet Technoware Pvt Ltd"/>
    <s v="PS-3316E+ 4GB/128G SSD"/>
    <s v="Posiflex"/>
    <n v="1"/>
    <s v="Bhubaneswar"/>
    <x v="1"/>
    <n v="36600"/>
    <s v="PVAR"/>
    <s v="Old Partner"/>
  </r>
  <r>
    <s v="OCS/MAR-21/11870"/>
    <d v="2021-03-31T00:00:00"/>
    <s v="Softnet Technoware Pvt Ltd"/>
    <s v="WIN 10 Iot (El) 997331"/>
    <s v="Posiflex"/>
    <n v="1"/>
    <s v="Bhubaneswar"/>
    <x v="1"/>
    <n v="3500"/>
    <s v="PVAR"/>
    <s v="Old Partner"/>
  </r>
  <r>
    <s v="OCS/MAR-21/11880"/>
    <d v="2021-03-31T00:00:00"/>
    <s v="P C Forms &amp; Stationery"/>
    <s v="PS-3316E+ 4GB/128G SSD"/>
    <s v="Posiflex"/>
    <n v="6"/>
    <s v="West Bengal"/>
    <x v="1"/>
    <n v="219600"/>
    <s v="PVAR"/>
    <s v="Old Partner"/>
  </r>
  <r>
    <s v="OCS/MAR-21/11880"/>
    <d v="2021-03-31T00:00:00"/>
    <s v="P C Forms &amp; Stationery"/>
    <s v="WIN 10 Iot (El) 997331"/>
    <s v="Posiflex"/>
    <n v="6"/>
    <s v="West Bengal"/>
    <x v="1"/>
    <n v="21000"/>
    <s v="PVAR"/>
    <s v="Old Partner"/>
  </r>
  <r>
    <s v="OCS/MAR-21/11880"/>
    <d v="2021-03-31T00:00:00"/>
    <s v="P C Forms &amp; Stationery"/>
    <s v="CD3200BT"/>
    <s v="Rugtek"/>
    <n v="10"/>
    <s v="West Bengal"/>
    <x v="0"/>
    <n v="42000"/>
    <s v="PVAR"/>
    <s v="Old Partner"/>
  </r>
  <r>
    <s v="OCS/MAR-21/11880"/>
    <d v="2021-03-31T00:00:00"/>
    <s v="P C Forms &amp; Stationery"/>
    <s v="PD350"/>
    <s v="Posiflex"/>
    <n v="2"/>
    <s v="West Bengal"/>
    <x v="1"/>
    <n v="6500"/>
    <s v="PVAR"/>
    <s v="Old Partner"/>
  </r>
  <r>
    <s v="OCS/MAR-21/11880"/>
    <d v="2021-03-31T00:00:00"/>
    <s v="P C Forms &amp; Stationery"/>
    <s v="Long Pole PD350U"/>
    <s v="Posiflex"/>
    <n v="2"/>
    <s v="West Bengal"/>
    <x v="1"/>
    <n v="972"/>
    <s v="PVAR"/>
    <s v="Old Partner"/>
  </r>
  <r>
    <s v="OCS/MAR-21/11883"/>
    <d v="2021-03-31T00:00:00"/>
    <s v="Electro Services Pvt Ltd"/>
    <s v="Ps-3316+(W)/64GB"/>
    <s v="Posiflex"/>
    <n v="3"/>
    <s v="West Bengal"/>
    <x v="1"/>
    <n v="107700"/>
    <s v="PVAR"/>
    <s v="Old Partner"/>
  </r>
  <r>
    <s v="OCS/MAR-21/11883"/>
    <d v="2021-03-31T00:00:00"/>
    <s v="Electro Services Pvt Ltd"/>
    <s v="WIN 10 Iot (El) 997331"/>
    <s v="Posiflex"/>
    <n v="3"/>
    <s v="West Bengal"/>
    <x v="1"/>
    <n v="10500"/>
    <s v="PVAR"/>
    <s v="Old Partner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n v="631"/>
    <s v="02.02.2021"/>
    <s v="Snabizz Cloudtech Pvt Ltd"/>
    <s v="RP326"/>
    <s v="Rugtek"/>
    <n v="50"/>
    <s v="Bangalore"/>
    <x v="0"/>
    <n v="220000"/>
    <s v="PVAR"/>
    <s v="New Partner"/>
  </r>
  <r>
    <n v="632"/>
    <s v="02.02.2021"/>
    <s v="Avocado Gallery"/>
    <s v="CR410"/>
    <s v="Rugtek"/>
    <n v="1"/>
    <s v="Bangalore"/>
    <x v="0"/>
    <n v="2850"/>
    <s v="EndCustomer"/>
    <s v="Retail"/>
  </r>
  <r>
    <n v="633"/>
    <s v="02.02.2021"/>
    <s v="Pos Technology"/>
    <s v="XT4215, 8GB,64GB"/>
    <s v="Posiflex"/>
    <n v="5"/>
    <s v="Mysore"/>
    <x v="1"/>
    <n v="316500"/>
    <s v="PVAR"/>
    <s v="Old Partner"/>
  </r>
  <r>
    <n v="633"/>
    <s v="02.02.2021"/>
    <s v="Pos Technology"/>
    <s v="Win 10 IoT (VL)"/>
    <s v="Posiflex"/>
    <n v="5"/>
    <s v="Mysore"/>
    <x v="1"/>
    <n v="26250"/>
    <s v="PVAR"/>
    <s v="Old Partner"/>
  </r>
  <r>
    <n v="633"/>
    <s v="02.02.2021"/>
    <s v="Pos Technology"/>
    <s v="PP8800U-B"/>
    <s v="Posiflex"/>
    <n v="4"/>
    <s v="Mysore"/>
    <x v="1"/>
    <n v="36000"/>
    <s v="PVAR"/>
    <s v="Old Partner"/>
  </r>
  <r>
    <n v="633"/>
    <s v="02.02.2021"/>
    <s v="Pos Technology"/>
    <s v="RP80USE"/>
    <s v="Rugtek"/>
    <n v="3"/>
    <s v="Mysore"/>
    <x v="1"/>
    <n v="22200"/>
    <s v="PVAR"/>
    <s v="Old Partner"/>
  </r>
  <r>
    <n v="633"/>
    <s v="02.02.2021"/>
    <s v="Pos Technology"/>
    <s v="CR410B"/>
    <s v="Rugtek"/>
    <n v="5"/>
    <s v="Mysore"/>
    <x v="1"/>
    <n v="14250"/>
    <s v="PVAR"/>
    <s v="Old Partner"/>
  </r>
  <r>
    <n v="637"/>
    <s v="03.02.2021"/>
    <s v="Infodot Technologies"/>
    <s v="PS3316E+ 64GB"/>
    <s v="Posiflex"/>
    <n v="1"/>
    <s v="Bangalore"/>
    <x v="2"/>
    <n v="35900"/>
    <s v="AVAR"/>
    <s v="New Partner"/>
  </r>
  <r>
    <n v="637"/>
    <s v="03.02.2021"/>
    <s v="Infodot Technologies"/>
    <s v="Win 10 IoT (EL)"/>
    <s v="Posiflex"/>
    <n v="1"/>
    <s v="Bangalore"/>
    <x v="2"/>
    <n v="3500"/>
    <s v="AVAR"/>
    <s v="New Partner"/>
  </r>
  <r>
    <n v="637"/>
    <s v="03.02.2021"/>
    <s v="Infodot Technologies"/>
    <s v="RP80USE"/>
    <s v="Rugtek"/>
    <n v="5"/>
    <s v="Bangalore"/>
    <x v="0"/>
    <n v="37000"/>
    <s v="AVAR"/>
    <s v="New Partner"/>
  </r>
  <r>
    <n v="638"/>
    <s v="03.02.2021"/>
    <s v="Flash Innovations"/>
    <s v="CR4000"/>
    <s v="Posiflex"/>
    <n v="5"/>
    <s v="Bangalore"/>
    <x v="2"/>
    <n v="22125"/>
    <s v="PVAR"/>
    <s v="Old Partner"/>
  </r>
  <r>
    <n v="640"/>
    <s v="03.02.2021"/>
    <s v="Canny Pos Inc"/>
    <s v="PS3316E+ 64GB"/>
    <s v="Posiflex"/>
    <n v="1"/>
    <s v="Bangalore"/>
    <x v="1"/>
    <n v="35900"/>
    <s v="PVAR"/>
    <s v="Old Partner"/>
  </r>
  <r>
    <n v="640"/>
    <s v="03.02.2021"/>
    <s v="Canny Pos Inc"/>
    <s v="Win 10 IoT (EL)"/>
    <s v="Posiflex"/>
    <n v="1"/>
    <s v="Bangalore"/>
    <x v="1"/>
    <n v="3500"/>
    <s v="PVAR"/>
    <s v="Old Partner"/>
  </r>
  <r>
    <n v="642"/>
    <s v="03.02.2021"/>
    <s v="Prime Barcode Solutions"/>
    <s v="RP80 BUSE"/>
    <s v="Rugtek"/>
    <n v="2"/>
    <s v="Hyderabad"/>
    <x v="3"/>
    <n v="15950"/>
    <s v="PVAR+"/>
    <s v="Old Partner"/>
  </r>
  <r>
    <n v="644"/>
    <s v="04.02.2021"/>
    <s v="Linus Computers"/>
    <s v="CR4000"/>
    <s v="Posiflex"/>
    <n v="2"/>
    <s v="Mangalore"/>
    <x v="2"/>
    <n v="8850"/>
    <s v="NVAR"/>
    <s v="Retail"/>
  </r>
  <r>
    <n v="645"/>
    <s v="04.02.2021"/>
    <s v="Sristi Business Automation"/>
    <s v="PS3316E+ 64GB"/>
    <s v="Posiflex"/>
    <n v="1"/>
    <s v="Hubli"/>
    <x v="2"/>
    <n v="35900"/>
    <s v="AVAR"/>
    <s v="Old Partner"/>
  </r>
  <r>
    <n v="648"/>
    <s v="05.02.2021"/>
    <s v="Guru Kripa Infotech"/>
    <s v="CR410B"/>
    <s v="Rugtek"/>
    <n v="1"/>
    <s v="Bangalore"/>
    <x v="0"/>
    <n v="2850"/>
    <s v="PVAR+"/>
    <s v="Old Partner"/>
  </r>
  <r>
    <n v="649"/>
    <s v="05.02.2021"/>
    <s v="Annapurna Technolgies Inc."/>
    <s v="CR4000"/>
    <s v="Posiflex"/>
    <n v="1"/>
    <s v="Bangalore"/>
    <x v="2"/>
    <n v="4425"/>
    <s v="PVAR"/>
    <s v="Old Partner"/>
  </r>
  <r>
    <n v="653"/>
    <s v="08.02.2021"/>
    <s v="Source and Process Solutions"/>
    <s v="SA-105Z-B MSR"/>
    <s v="Posiflex"/>
    <n v="3"/>
    <s v="Bangalore"/>
    <x v="2"/>
    <n v="6750"/>
    <s v="PVAR+"/>
    <s v="Old Partner"/>
  </r>
  <r>
    <n v="654"/>
    <s v="09.02.2021"/>
    <s v="Power Bridge Systems Pvt Ltd"/>
    <s v="CR4000"/>
    <s v="Posiflex"/>
    <n v="1"/>
    <s v="Bangalore"/>
    <x v="2"/>
    <n v="4425"/>
    <s v="AVAR"/>
    <s v="New Partner"/>
  </r>
  <r>
    <n v="655"/>
    <s v="09.02.2021"/>
    <s v="Power Bridge Systems Pvt Ltd"/>
    <s v="CR4000"/>
    <s v="Posiflex"/>
    <n v="1"/>
    <s v="Bangalore"/>
    <x v="2"/>
    <n v="4425"/>
    <s v="AVAR"/>
    <s v="New Partner"/>
  </r>
  <r>
    <n v="656"/>
    <s v="09.02.2021"/>
    <s v="Power Bridge Systems Pvt Ltd"/>
    <s v="CR4000"/>
    <s v="Posiflex"/>
    <n v="1"/>
    <s v="Bangalore"/>
    <x v="2"/>
    <n v="4425"/>
    <s v="AVAR"/>
    <s v="New Partner"/>
  </r>
  <r>
    <n v="657"/>
    <s v="09.02.2021"/>
    <s v="Prime Barcode Solutions"/>
    <s v="KB6600"/>
    <s v="Posiflex"/>
    <n v="6"/>
    <s v="Hyderabad"/>
    <x v="4"/>
    <n v="28188"/>
    <s v="PVAR+"/>
    <s v="Old Partner"/>
  </r>
  <r>
    <n v="658"/>
    <s v="09.02.2021"/>
    <s v="Prime Barcode Solutions"/>
    <s v="XT4015"/>
    <s v="Posiflex"/>
    <n v="1"/>
    <s v="Hyderabad"/>
    <x v="4"/>
    <n v="54400"/>
    <s v="PVAR+"/>
    <s v="Old Partner"/>
  </r>
  <r>
    <n v="659"/>
    <s v="09.02.2021"/>
    <s v="Laptech &amp; Company"/>
    <s v="RP326"/>
    <s v="Rugtek"/>
    <n v="1"/>
    <s v="Mysore"/>
    <x v="0"/>
    <n v="4400"/>
    <s v="NVAR"/>
    <s v="Retail"/>
  </r>
  <r>
    <n v="660"/>
    <s v="10.02.2021"/>
    <s v="Shree Design"/>
    <s v="CR410B"/>
    <s v="Rugtek"/>
    <n v="4"/>
    <s v="Bangalore"/>
    <x v="0"/>
    <n v="11400"/>
    <s v="EndCustomer"/>
    <s v="Retail"/>
  </r>
  <r>
    <n v="661"/>
    <s v="11.02.2021"/>
    <s v="Canny Pos Inc"/>
    <s v="RP326"/>
    <s v="Rugtek"/>
    <n v="1"/>
    <s v="Bangalore"/>
    <x v="1"/>
    <n v="4400"/>
    <s v="PVAR"/>
    <s v="Old Partner"/>
  </r>
  <r>
    <n v="663"/>
    <s v="11.02.2021"/>
    <s v="Prime Barcode Solutions"/>
    <s v="MR2106U"/>
    <s v="Posiflex"/>
    <n v="1"/>
    <s v="Hyderabad"/>
    <x v="4"/>
    <n v="2916"/>
    <s v="PVAR+"/>
    <s v="Old Partner"/>
  </r>
  <r>
    <n v="663"/>
    <s v="11.02.2021"/>
    <s v="Prime Barcode Solutions"/>
    <s v="PD350U"/>
    <s v="Posiflex"/>
    <n v="4"/>
    <s v="Hyderabad"/>
    <x v="4"/>
    <n v="11700"/>
    <s v="PVAR+"/>
    <s v="Old Partner"/>
  </r>
  <r>
    <n v="663"/>
    <s v="11.02.2021"/>
    <s v="Prime Barcode Solutions"/>
    <s v="Pole Stand"/>
    <s v="Posiflex"/>
    <n v="4"/>
    <s v="Hyderabad"/>
    <x v="4"/>
    <n v="1800"/>
    <s v="PVAR+"/>
    <s v="Old Partner"/>
  </r>
  <r>
    <n v="664"/>
    <s v="11.02.2021"/>
    <s v="Logiq Labs Pvt Ltd"/>
    <s v="BP3"/>
    <s v="Rugtek"/>
    <n v="2"/>
    <s v="Bangalore"/>
    <x v="0"/>
    <n v="18000"/>
    <s v="NVAR"/>
    <s v="Retail"/>
  </r>
  <r>
    <n v="667"/>
    <s v="12.02.2021"/>
    <s v="Turbonet Systems Pvt Ltd"/>
    <s v="PM900L"/>
    <s v="Posiflex"/>
    <n v="10"/>
    <s v="Mumbai"/>
    <x v="5"/>
    <n v="0"/>
    <s v="RBP"/>
    <s v="Old Partner"/>
  </r>
  <r>
    <n v="668"/>
    <s v="13.02.2021"/>
    <s v="Ace Services"/>
    <s v="CR410B"/>
    <s v="Rugtek"/>
    <n v="2"/>
    <s v="Bangalore"/>
    <x v="0"/>
    <n v="5700"/>
    <s v="NVAR"/>
    <s v="Retail"/>
  </r>
  <r>
    <n v="673"/>
    <s v="15.02.2021"/>
    <s v="MNS Enterprises"/>
    <s v="PP8800U-B"/>
    <s v="Posiflex"/>
    <n v="4"/>
    <s v="Bangalore"/>
    <x v="2"/>
    <n v="36000"/>
    <s v="NVAR"/>
    <s v="Retail"/>
  </r>
  <r>
    <n v="674"/>
    <s v="15.02.2021"/>
    <s v="Flash Innovations"/>
    <s v="RP326"/>
    <s v="Rugtek"/>
    <n v="12"/>
    <s v="Bangalore"/>
    <x v="0"/>
    <n v="52800"/>
    <s v="PVAR"/>
    <s v="Old Partner"/>
  </r>
  <r>
    <n v="674"/>
    <s v="15.02.2021"/>
    <s v="Flash Innovations"/>
    <s v="CR4000"/>
    <s v="Posiflex"/>
    <n v="3"/>
    <s v="Bangalore"/>
    <x v="2"/>
    <n v="13275"/>
    <s v="PVAR"/>
    <s v="Old Partner"/>
  </r>
  <r>
    <n v="676"/>
    <s v="16.02.2021"/>
    <s v="Canny Pos Inc"/>
    <s v="RP326"/>
    <s v="Rugtek"/>
    <n v="1"/>
    <s v="Bangalore"/>
    <x v="0"/>
    <n v="4400"/>
    <s v="PVAR"/>
    <s v="Old Partner"/>
  </r>
  <r>
    <n v="677"/>
    <s v="16.02.2021"/>
    <s v="Focus Technologies"/>
    <s v="CR410B"/>
    <s v="Rugtek"/>
    <n v="10"/>
    <s v="Bangalore"/>
    <x v="0"/>
    <n v="28500"/>
    <s v="NVAR"/>
    <s v="Retail"/>
  </r>
  <r>
    <n v="678"/>
    <s v="16.02.2021"/>
    <s v="Pos Technology"/>
    <s v="BP02"/>
    <s v="Rugtek"/>
    <n v="1"/>
    <s v="Mysore"/>
    <x v="6"/>
    <n v="3500"/>
    <s v="PVAR"/>
    <s v="Old Partner"/>
  </r>
  <r>
    <n v="683"/>
    <s v="16.02.2021"/>
    <s v="Compu Power Solutions"/>
    <s v="PP8800U-B"/>
    <s v="Posiflex"/>
    <n v="2"/>
    <s v="Bangalore"/>
    <x v="2"/>
    <n v="18000"/>
    <s v="NVAR"/>
    <s v="Retail"/>
  </r>
  <r>
    <n v="685"/>
    <s v="18.02.2021"/>
    <s v="Source and Process Solutions"/>
    <s v="PD350U"/>
    <s v="Posiflex"/>
    <n v="1"/>
    <s v="Bangalore"/>
    <x v="2"/>
    <n v="2925"/>
    <s v="PVAR+"/>
    <s v="Old Partner"/>
  </r>
  <r>
    <n v="685"/>
    <s v="18.02.2021"/>
    <s v="Source and Process Solutions"/>
    <s v="Pole Stand"/>
    <s v="Posiflex"/>
    <n v="1"/>
    <s v="Bangalore"/>
    <x v="2"/>
    <n v="450"/>
    <s v="PVAR+"/>
    <s v="Old Partner"/>
  </r>
  <r>
    <n v="686"/>
    <s v="18.02.2021"/>
    <s v="Snabizz Cloudtech Pvt Ltd"/>
    <s v="RP326"/>
    <s v="Rugtek"/>
    <n v="50"/>
    <s v="Bangalore"/>
    <x v="0"/>
    <n v="220000"/>
    <s v="PVAR"/>
    <s v="New Partner"/>
  </r>
  <r>
    <n v="688"/>
    <s v="18.02.2021"/>
    <s v="Pos Technology"/>
    <s v="PP8800U-B"/>
    <s v="Posiflex"/>
    <n v="2"/>
    <s v="Mysore"/>
    <x v="1"/>
    <n v="18000"/>
    <s v="PVAR"/>
    <s v="Old Partner"/>
  </r>
  <r>
    <n v="690"/>
    <s v="18.02.2021"/>
    <s v="Flash Innovations"/>
    <s v="CD3200-BT"/>
    <s v="Rugtek"/>
    <n v="3"/>
    <s v="Bangalore"/>
    <x v="0"/>
    <n v="12300"/>
    <s v="PVAR"/>
    <s v="Old Partner"/>
  </r>
  <r>
    <n v="694"/>
    <s v="23.02.2021"/>
    <s v="Canny Pos Inc"/>
    <s v="CD3200-BT"/>
    <s v="Rugtek"/>
    <n v="1"/>
    <s v="Bangalore"/>
    <x v="6"/>
    <n v="4100"/>
    <s v="PVAR"/>
    <s v="Old Partner"/>
  </r>
  <r>
    <n v="696"/>
    <s v="23.02.2021"/>
    <s v="Source and Process Solutions"/>
    <s v="PS3316E+ 64GB"/>
    <s v="Posiflex"/>
    <n v="5"/>
    <s v="Bangalore"/>
    <x v="1"/>
    <n v="179500"/>
    <s v="PVAR+"/>
    <s v="Old Partner"/>
  </r>
  <r>
    <n v="696"/>
    <s v="23.02.2021"/>
    <s v="Source and Process Solutions"/>
    <s v="RP326"/>
    <s v="Rugtek"/>
    <n v="6"/>
    <s v="Bangalore"/>
    <x v="6"/>
    <n v="26400"/>
    <s v="PVAR+"/>
    <s v="Old Partner"/>
  </r>
  <r>
    <n v="696"/>
    <s v="23.02.2021"/>
    <s v="Source and Process Solutions"/>
    <s v="CR410B"/>
    <s v="Rugtek"/>
    <n v="5"/>
    <s v="Bangalore"/>
    <x v="0"/>
    <n v="14250"/>
    <s v="PVAR+"/>
    <s v="Old Partner"/>
  </r>
  <r>
    <n v="696"/>
    <s v="23.02.2021"/>
    <s v="Source and Process Solutions"/>
    <s v="RP76-V R"/>
    <s v="Rugtek"/>
    <n v="2"/>
    <s v="Bangalore"/>
    <x v="0"/>
    <n v="25000"/>
    <s v="PVAR+"/>
    <s v="Old Partner"/>
  </r>
  <r>
    <n v="697"/>
    <s v="23.02.2021"/>
    <s v="Source and Process Solutions"/>
    <s v="CR410B"/>
    <s v="Rugtek"/>
    <n v="5"/>
    <s v="Bangalore"/>
    <x v="0"/>
    <n v="14250"/>
    <s v="PVAR+"/>
    <s v="Old Partner"/>
  </r>
  <r>
    <n v="698"/>
    <s v="24.02.2021"/>
    <s v="Source and Process Solutions"/>
    <s v="XT3915IR"/>
    <s v="Posiflex"/>
    <n v="1"/>
    <s v="Bangalore"/>
    <x v="2"/>
    <n v="36900"/>
    <s v="PVAR+"/>
    <s v="Old Partner"/>
  </r>
  <r>
    <n v="698"/>
    <s v="24.02.2021"/>
    <s v="Source and Process Solutions"/>
    <s v="XT4015"/>
    <s v="Posiflex"/>
    <n v="1"/>
    <s v="Bangalore"/>
    <x v="2"/>
    <n v="48330"/>
    <s v="PVAR+"/>
    <s v="Old Partner"/>
  </r>
  <r>
    <n v="698"/>
    <s v="24.02.2021"/>
    <s v="Source and Process Solutions"/>
    <s v="HS2414W-3A"/>
    <s v="Posiflex"/>
    <n v="1"/>
    <s v="Bangalore"/>
    <x v="2"/>
    <n v="40500"/>
    <s v="PVAR+"/>
    <s v="Old Partner"/>
  </r>
  <r>
    <n v="698"/>
    <s v="24.02.2021"/>
    <s v="Source and Process Solutions"/>
    <s v="Flange Pole Mount"/>
    <s v="Posiflex"/>
    <n v="1"/>
    <s v="Bangalore"/>
    <x v="2"/>
    <n v="2329"/>
    <s v="PVAR+"/>
    <s v="Old Partner"/>
  </r>
  <r>
    <n v="698"/>
    <s v="24.02.2021"/>
    <s v="Source and Process Solutions"/>
    <s v="Pole Stand"/>
    <s v="Posiflex"/>
    <n v="1"/>
    <s v="Bangalore"/>
    <x v="2"/>
    <n v="1656"/>
    <s v="PVAR+"/>
    <s v="Old Partner"/>
  </r>
  <r>
    <n v="698"/>
    <s v="24.02.2021"/>
    <s v="Source and Process Solutions"/>
    <s v="Swipe Machine Holder"/>
    <s v="Posiflex"/>
    <n v="1"/>
    <s v="Bangalore"/>
    <x v="2"/>
    <n v="725"/>
    <s v="PVAR+"/>
    <s v="Old Partner"/>
  </r>
  <r>
    <n v="698"/>
    <s v="24.02.2021"/>
    <s v="Source and Process Solutions"/>
    <s v="Printer Holder"/>
    <s v="Posiflex"/>
    <n v="1"/>
    <s v="Bangalore"/>
    <x v="2"/>
    <n v="1294"/>
    <s v="PVAR+"/>
    <s v="Old Partner"/>
  </r>
  <r>
    <n v="698"/>
    <s v="24.02.2021"/>
    <s v="Source and Process Solutions"/>
    <s v="TM3010F-B"/>
    <s v="Posiflex"/>
    <n v="1"/>
    <s v="Bangalore"/>
    <x v="2"/>
    <n v="13230"/>
    <s v="PVAR+"/>
    <s v="Old Partner"/>
  </r>
  <r>
    <n v="698"/>
    <s v="24.02.2021"/>
    <s v="Source and Process Solutions"/>
    <s v="PD350U"/>
    <s v="Posiflex"/>
    <n v="1"/>
    <s v="Bangalore"/>
    <x v="2"/>
    <n v="2925"/>
    <s v="PVAR+"/>
    <s v="Old Partner"/>
  </r>
  <r>
    <n v="698"/>
    <s v="24.02.2021"/>
    <s v="Source and Process Solutions"/>
    <s v="Pole Stand"/>
    <s v="Posiflex"/>
    <n v="1"/>
    <s v="Bangalore"/>
    <x v="2"/>
    <n v="450"/>
    <s v="PVAR+"/>
    <s v="Old Partner"/>
  </r>
  <r>
    <n v="698"/>
    <s v="24.02.2021"/>
    <s v="Source and Process Solutions"/>
    <s v="Stand for Scanner"/>
    <s v="Rugtek"/>
    <n v="3"/>
    <s v="Bangalore"/>
    <x v="2"/>
    <n v="750"/>
    <s v="PVAR+"/>
    <s v="Old Partner"/>
  </r>
  <r>
    <n v="698"/>
    <s v="24.02.2021"/>
    <s v="Source and Process Solutions"/>
    <s v="CR2020B"/>
    <s v="Posiflex"/>
    <n v="1"/>
    <s v="Bangalore"/>
    <x v="2"/>
    <n v="6683"/>
    <s v="PVAR+"/>
    <s v="Old Partner"/>
  </r>
  <r>
    <n v="699"/>
    <s v="24.02.2021"/>
    <s v="Source and Process Solutions"/>
    <s v="RP326"/>
    <s v="Rugtek"/>
    <n v="2"/>
    <s v="Bangalore"/>
    <x v="0"/>
    <n v="8800"/>
    <s v="PVAR+"/>
    <s v="Old Partner"/>
  </r>
  <r>
    <n v="700"/>
    <s v="24.02.2021"/>
    <s v="Kumudu"/>
    <s v="PP8800U-B"/>
    <s v="Posiflex"/>
    <n v="2"/>
    <s v="Bangalore"/>
    <x v="1"/>
    <n v="18000"/>
    <s v="EndCustomer"/>
    <s v="Retail"/>
  </r>
  <r>
    <n v="700"/>
    <s v="24.02.2021"/>
    <s v="Kumudu"/>
    <s v="PM900W"/>
    <s v="Posiflex"/>
    <n v="2"/>
    <s v="Bangalore"/>
    <x v="1"/>
    <n v="6000"/>
    <s v="EndCustomer"/>
    <s v="Retail"/>
  </r>
  <r>
    <n v="701"/>
    <s v="24.02.2021"/>
    <s v="Skanda Technologies"/>
    <s v="PS3316E+ 128GB"/>
    <s v="Posiflex"/>
    <n v="4"/>
    <s v="Bangalore"/>
    <x v="2"/>
    <n v="146400"/>
    <s v="AVAR"/>
    <s v="Old Partner"/>
  </r>
  <r>
    <n v="701"/>
    <s v="24.02.2021"/>
    <s v="Skanda Technologies"/>
    <s v="Win 10 IoT (EL)"/>
    <s v="Posiflex"/>
    <n v="4"/>
    <s v="Bangalore"/>
    <x v="2"/>
    <n v="14000"/>
    <s v="AVAR"/>
    <s v="Old Partner"/>
  </r>
  <r>
    <n v="701"/>
    <s v="24.02.2021"/>
    <s v="Skanda Technologies"/>
    <s v="CR410B"/>
    <s v="Rugtek"/>
    <n v="4"/>
    <s v="Bangalore"/>
    <x v="0"/>
    <n v="11400"/>
    <s v="AVAR"/>
    <s v="Old Partner"/>
  </r>
  <r>
    <n v="701"/>
    <s v="24.02.2021"/>
    <s v="Skanda Technologies"/>
    <s v="PD350U"/>
    <s v="Posiflex"/>
    <n v="4"/>
    <s v="Bangalore"/>
    <x v="2"/>
    <n v="11700"/>
    <s v="AVAR"/>
    <s v="Old Partner"/>
  </r>
  <r>
    <n v="701"/>
    <s v="24.02.2021"/>
    <s v="Skanda Technologies"/>
    <s v="Pole Stand"/>
    <s v="Posiflex"/>
    <n v="4"/>
    <s v="Bangalore"/>
    <x v="2"/>
    <n v="1800"/>
    <s v="AVAR"/>
    <s v="Old Partner"/>
  </r>
  <r>
    <n v="702"/>
    <s v="24.02.2021"/>
    <s v="Focus Technologies"/>
    <s v="RP326"/>
    <s v="Rugtek"/>
    <n v="12"/>
    <s v="Bangalore"/>
    <x v="0"/>
    <n v="52800"/>
    <s v="NVAR"/>
    <s v="Retail"/>
  </r>
  <r>
    <n v="703"/>
    <s v="24.02.2021"/>
    <s v="Prime Barcode Solutions"/>
    <s v="CD3200-BT"/>
    <s v="Rugtek"/>
    <n v="3"/>
    <s v="Hyderabad"/>
    <x v="3"/>
    <n v="12300"/>
    <s v="PVAR+"/>
    <s v="Old Partner"/>
  </r>
  <r>
    <n v="704"/>
    <s v="24.02.2021"/>
    <s v="Focus Technologies"/>
    <s v="XT4015"/>
    <s v="Posiflex"/>
    <n v="2"/>
    <s v="Bangalore"/>
    <x v="1"/>
    <n v="107400"/>
    <s v="NVAR"/>
    <s v="Retail"/>
  </r>
  <r>
    <n v="704"/>
    <s v="24.02.2021"/>
    <s v="Focus Technologies"/>
    <s v="Win 10 IoT (VL)"/>
    <s v="Posiflex"/>
    <n v="2"/>
    <s v="Bangalore"/>
    <x v="1"/>
    <n v="10500"/>
    <s v="NVAR"/>
    <s v="Retail"/>
  </r>
  <r>
    <n v="705"/>
    <s v="25.02.2021"/>
    <s v="Ace Services"/>
    <s v="CR410B"/>
    <s v="Rugtek"/>
    <n v="2"/>
    <s v="Bangalore"/>
    <x v="0"/>
    <n v="5700"/>
    <s v="NVAR"/>
    <s v="Retail"/>
  </r>
  <r>
    <n v="711"/>
    <s v="26.02.2021"/>
    <s v="Guru Kripa Infotech"/>
    <s v="RP326"/>
    <s v="Rugtek"/>
    <n v="15"/>
    <s v="Bangalore"/>
    <x v="0"/>
    <n v="66000"/>
    <s v="PVAR+"/>
    <s v="Old Partner"/>
  </r>
  <r>
    <n v="711"/>
    <s v="26.02.2021"/>
    <s v="Guru Kripa Infotech"/>
    <s v="RP326"/>
    <s v="Rugtek"/>
    <n v="1"/>
    <s v="Bangalore"/>
    <x v="0"/>
    <n v="0"/>
    <s v="PVAR+"/>
    <s v="Old Partner"/>
  </r>
  <r>
    <n v="712"/>
    <s v="26.02.2021"/>
    <s v="Shri Siddaganga Technologies"/>
    <s v="RP326"/>
    <s v="Rugtek"/>
    <n v="12"/>
    <s v="Bangalore"/>
    <x v="0"/>
    <n v="52800"/>
    <s v="NVAR"/>
    <s v="Retail"/>
  </r>
  <r>
    <n v="714"/>
    <s v="26.02.2021"/>
    <s v="Focus Technologies"/>
    <s v="CR4015"/>
    <s v="Posiflex"/>
    <n v="6"/>
    <s v="Bangalore"/>
    <x v="1"/>
    <n v="37950"/>
    <s v="NVAR"/>
    <s v="Retail"/>
  </r>
  <r>
    <n v="717"/>
    <s v="27.02.2021"/>
    <s v="Flash Innovations"/>
    <s v="RP326"/>
    <s v="Rugtek"/>
    <n v="12"/>
    <s v="Bangalore"/>
    <x v="0"/>
    <n v="52800"/>
    <s v="PVAR"/>
    <s v="Old Partner"/>
  </r>
  <r>
    <n v="717"/>
    <s v="27.02.2021"/>
    <s v="Flash Innovations"/>
    <s v="LS3200R"/>
    <s v="Rugtek"/>
    <n v="5"/>
    <s v="Bangalore"/>
    <x v="0"/>
    <n v="6250"/>
    <s v="PVAR"/>
    <s v="Old Partner"/>
  </r>
  <r>
    <n v="717"/>
    <s v="27.02.2021"/>
    <s v="Flash Innovations"/>
    <s v="LS3200R"/>
    <s v="Rugtek"/>
    <n v="1"/>
    <s v="Bangalore"/>
    <x v="0"/>
    <n v="0"/>
    <s v="PVAR"/>
    <s v="Old Partner"/>
  </r>
  <r>
    <n v="718"/>
    <s v="27.02.2021"/>
    <s v="Focus Technologies"/>
    <s v="RP326"/>
    <s v="Rugtek"/>
    <n v="13"/>
    <s v="Bangalore"/>
    <x v="0"/>
    <n v="57200"/>
    <s v="NVAR"/>
    <s v="Retail"/>
  </r>
  <r>
    <n v="718"/>
    <s v="27.02.2021"/>
    <s v="Focus Technologies"/>
    <s v="RP326"/>
    <s v="Rugtek"/>
    <n v="1"/>
    <s v="Bangalore"/>
    <x v="0"/>
    <n v="0"/>
    <s v="NVAR"/>
    <s v="Retail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n v="722"/>
    <s v="01.03.2021"/>
    <s v="Infocore Technologies Pvt Ltd."/>
    <s v="PS331E+ 64GB"/>
    <s v="Posiflex"/>
    <n v="1"/>
    <s v="Bangalore"/>
    <x v="0"/>
    <n v="35900"/>
    <s v="NVAR"/>
    <s v="Retail"/>
  </r>
  <r>
    <n v="722"/>
    <s v="01.03.2021"/>
    <s v="Infocore Technologies Pvt Ltd."/>
    <s v="Win 10 IoT(EL)"/>
    <s v="Posiflex"/>
    <n v="1"/>
    <s v="Bangalore"/>
    <x v="0"/>
    <n v="3500"/>
    <s v="NVAR"/>
    <s v="Retail"/>
  </r>
  <r>
    <n v="725"/>
    <s v="02.03.2021"/>
    <s v="Platina Enterprises"/>
    <s v="PS331E+ 64GB"/>
    <s v="Posiflex"/>
    <n v="1"/>
    <s v="Bangalore"/>
    <x v="0"/>
    <n v="35900"/>
    <s v="EndCustomer"/>
    <s v="Retail"/>
  </r>
  <r>
    <n v="725"/>
    <s v="02.03.2021"/>
    <s v="Platina Enterprises"/>
    <s v="Win 10 IoT(EL)"/>
    <s v="Posiflex"/>
    <n v="1"/>
    <s v="Bangalore"/>
    <x v="0"/>
    <n v="3500"/>
    <s v="EndCustomer"/>
    <s v="Retail"/>
  </r>
  <r>
    <n v="726"/>
    <s v="02.03.2021"/>
    <s v="Prime Barcode Solutions"/>
    <s v="CD3200-BT"/>
    <s v="Rugtek"/>
    <n v="1"/>
    <s v="Hyderabad"/>
    <x v="1"/>
    <n v="4200"/>
    <s v="PVAR+"/>
    <s v="Old Partner"/>
  </r>
  <r>
    <n v="729"/>
    <s v="03.03.2021"/>
    <s v="Ace Services"/>
    <s v="CR410-B"/>
    <s v="Rugtek"/>
    <n v="10"/>
    <s v="Bangalore"/>
    <x v="2"/>
    <n v="26500"/>
    <s v="NVAR"/>
    <s v="Retail"/>
  </r>
  <r>
    <n v="730"/>
    <s v="03.03.2021"/>
    <s v="Guru Kripa  Infotech"/>
    <s v="CD3200-BT"/>
    <s v="Rugtek"/>
    <n v="5"/>
    <s v="Bangalore"/>
    <x v="2"/>
    <n v="21000"/>
    <s v="NVAR"/>
    <s v="Retail"/>
  </r>
  <r>
    <n v="731"/>
    <s v="04.03.2021"/>
    <s v="Mns Enterprises"/>
    <s v="PP8800U-B"/>
    <s v="Posiflex"/>
    <n v="2"/>
    <s v="Bangalore"/>
    <x v="0"/>
    <n v="18580"/>
    <s v="EndCustomer"/>
    <s v="Retail"/>
  </r>
  <r>
    <n v="732"/>
    <s v="04.03.2021"/>
    <s v="Source And Process Solutions"/>
    <s v="LM3210E-B"/>
    <s v="Posiflex"/>
    <n v="1"/>
    <s v="Bangalore"/>
    <x v="3"/>
    <n v="8415"/>
    <s v="PVAR+"/>
    <s v="Old Partner"/>
  </r>
  <r>
    <n v="733"/>
    <s v="04.03.2021"/>
    <s v="Pos Technology"/>
    <s v="PS331E+ 64GB"/>
    <s v="Posiflex"/>
    <n v="4"/>
    <s v="Mysore"/>
    <x v="3"/>
    <n v="143600"/>
    <s v="PVAR"/>
    <s v="Old Partner"/>
  </r>
  <r>
    <n v="733"/>
    <s v="04.03.2021"/>
    <s v="Pos Technology"/>
    <s v="Win 10 IoT(EL)"/>
    <s v="Posiflex"/>
    <n v="4"/>
    <s v="Mysore"/>
    <x v="3"/>
    <n v="14000"/>
    <s v="PVAR"/>
    <s v="Old Partner"/>
  </r>
  <r>
    <n v="733"/>
    <s v="04.03.2021"/>
    <s v="Pos Technology"/>
    <s v="PP8800U-B"/>
    <s v="Posiflex"/>
    <n v="2"/>
    <s v="Mysore"/>
    <x v="3"/>
    <n v="18580"/>
    <s v="PVAR"/>
    <s v="Old Partner"/>
  </r>
  <r>
    <n v="734"/>
    <s v="04.03.2021"/>
    <s v="Laptech &amp; Company"/>
    <s v="RP326"/>
    <s v="Rugtek"/>
    <n v="3"/>
    <s v="Mysore"/>
    <x v="2"/>
    <n v="13200"/>
    <s v="NVAR"/>
    <s v="Retail"/>
  </r>
  <r>
    <n v="736"/>
    <s v="05.03.2021"/>
    <s v="Prime Barcode Solutions"/>
    <s v="XT4015"/>
    <s v="Posiflex"/>
    <n v="1"/>
    <s v="Hyderabad"/>
    <x v="4"/>
    <n v="48330"/>
    <s v="PVAR+"/>
    <s v="Old Partner"/>
  </r>
  <r>
    <n v="736"/>
    <s v="05.03.2021"/>
    <s v="Prime Barcode Solutions"/>
    <s v="CD3200-BT"/>
    <s v="Rugtek"/>
    <n v="1"/>
    <s v="Hyderabad"/>
    <x v="1"/>
    <n v="4200"/>
    <s v="PVAR+"/>
    <s v="Old Partner"/>
  </r>
  <r>
    <n v="737"/>
    <s v="06.03.2021"/>
    <s v="Focus Technologies"/>
    <s v="CR410B"/>
    <s v="Rugtek"/>
    <n v="10"/>
    <s v="Bangalore"/>
    <x v="2"/>
    <n v="26500"/>
    <s v="PVAR"/>
    <s v="Old Partner"/>
  </r>
  <r>
    <n v="738"/>
    <s v="08.03.2021"/>
    <s v="Sumukha Technologies &amp; Solutions"/>
    <s v="PD350U"/>
    <s v="Posiflex"/>
    <n v="1"/>
    <s v="Bangalore"/>
    <x v="0"/>
    <n v="3250"/>
    <s v="NVAR"/>
    <s v="Retail"/>
  </r>
  <r>
    <n v="738"/>
    <s v="08.03.2021"/>
    <s v="Sumukha Technologies &amp; Solutions"/>
    <s v="Pole Stand"/>
    <s v="Posiflex"/>
    <n v="1"/>
    <s v="Bangalore"/>
    <x v="0"/>
    <n v="500"/>
    <s v="NVAR"/>
    <s v="Retail"/>
  </r>
  <r>
    <n v="742"/>
    <s v="08.03.2021"/>
    <s v="Focus Technologies"/>
    <s v="CD3200-BT"/>
    <s v="Rugtek"/>
    <n v="5"/>
    <s v="Bangalore"/>
    <x v="2"/>
    <n v="21000"/>
    <s v="PVAR"/>
    <s v="Old Partner"/>
  </r>
  <r>
    <n v="743"/>
    <s v="09.03.2021"/>
    <s v="Mns Enterprises"/>
    <s v="PP8800U-B"/>
    <s v="Posiflex"/>
    <n v="2"/>
    <s v="Bangalore"/>
    <x v="0"/>
    <n v="18580"/>
    <s v="EndCustomer"/>
    <s v="Retail"/>
  </r>
  <r>
    <n v="744"/>
    <s v="09.03.2021"/>
    <s v="Source And Process Solutions"/>
    <s v="CD3200-BT"/>
    <s v="Rugtek"/>
    <n v="2"/>
    <s v="Bangalore"/>
    <x v="5"/>
    <n v="8400"/>
    <s v="PVAR+"/>
    <s v="Old Partner"/>
  </r>
  <r>
    <n v="750"/>
    <s v="10.03.2021"/>
    <s v="Prime Barcode Solutions"/>
    <s v="PS3316E+64GB"/>
    <s v="Posiflex"/>
    <n v="5"/>
    <s v="Hyderabad"/>
    <x v="4"/>
    <n v="179500"/>
    <s v="PVAR+"/>
    <s v="Old Partner"/>
  </r>
  <r>
    <n v="752"/>
    <s v="12.03.2021"/>
    <s v="Flash Innovations"/>
    <s v="PS3316E+128GB"/>
    <s v="Posiflex"/>
    <n v="1"/>
    <s v="Bangalore"/>
    <x v="0"/>
    <n v="36600"/>
    <s v="PVAR"/>
    <s v="Old Partner"/>
  </r>
  <r>
    <n v="752"/>
    <s v="12.03.2021"/>
    <s v="Flash Innovations"/>
    <s v="CR410B"/>
    <s v="Rugtek"/>
    <n v="1"/>
    <s v="Bangalore"/>
    <x v="2"/>
    <n v="2650"/>
    <s v="PVAR"/>
    <s v="Old Partner"/>
  </r>
  <r>
    <n v="755"/>
    <s v="13.03.2021"/>
    <s v="Focus Tecnologies"/>
    <s v="CD3200-BT"/>
    <s v="Rugtek"/>
    <n v="5"/>
    <s v="Bangalore"/>
    <x v="2"/>
    <n v="21000"/>
    <s v="PVAR"/>
    <s v="Old Partner"/>
  </r>
  <r>
    <n v="758"/>
    <s v="16.03.2021"/>
    <s v="Brindco Sales Pvt Ltd"/>
    <s v="CR410B"/>
    <s v="Rugtek"/>
    <n v="4"/>
    <s v="Bangalore"/>
    <x v="2"/>
    <n v="10600"/>
    <s v="EndCustomer"/>
    <s v="Retail"/>
  </r>
  <r>
    <n v="758"/>
    <s v="16.03.2021"/>
    <s v="Brindco Sales Pvt Ltd"/>
    <s v="RP326"/>
    <s v="Rugtek"/>
    <n v="4"/>
    <s v="Bangalore"/>
    <x v="2"/>
    <n v="17600"/>
    <s v="EndCustomer"/>
    <s v="Retail"/>
  </r>
  <r>
    <n v="760"/>
    <s v="17.03.2021"/>
    <s v="Snapbizz Cloudtech Pvt Ltd"/>
    <s v="RP326"/>
    <s v="Rugtek"/>
    <n v="50"/>
    <s v="Bangalore"/>
    <x v="2"/>
    <n v="220000"/>
    <s v="PVAR"/>
    <s v="New Partner"/>
  </r>
  <r>
    <n v="763"/>
    <s v="17.03.2021"/>
    <s v="Sumukha Technologies &amp; Solutions"/>
    <s v="PD350U"/>
    <s v="Posiflex"/>
    <n v="5"/>
    <s v="Bangalore"/>
    <x v="0"/>
    <n v="16250"/>
    <s v="NVAR"/>
    <s v="Retail"/>
  </r>
  <r>
    <n v="763"/>
    <s v="17.03.2021"/>
    <s v="Sumukha Technologies &amp; Solutions"/>
    <s v="Pole Stand"/>
    <s v="Posiflex"/>
    <n v="5"/>
    <s v="Bangalore"/>
    <x v="0"/>
    <n v="2500"/>
    <s v="NVAR"/>
    <s v="Retail"/>
  </r>
  <r>
    <n v="770"/>
    <s v="18.03.2021"/>
    <s v="Source And Process Solutions"/>
    <s v="HS2414W-3A"/>
    <s v="Posiflex"/>
    <n v="2"/>
    <s v="Bangalore"/>
    <x v="3"/>
    <n v="90000"/>
    <s v="PVAR+"/>
    <s v="Old Partner"/>
  </r>
  <r>
    <n v="773"/>
    <s v="19.03.2021"/>
    <s v="Flash Innovations"/>
    <s v="LS3000R"/>
    <s v="Rugtek"/>
    <n v="10"/>
    <s v="Bangalore"/>
    <x v="2"/>
    <n v="12500"/>
    <s v="PVAR"/>
    <s v="Old Partner"/>
  </r>
  <r>
    <n v="773"/>
    <s v="19.03.2021"/>
    <s v="Flash Innovations"/>
    <s v="LS3000R"/>
    <s v="Rugtek"/>
    <n v="2"/>
    <s v="Bangalore"/>
    <x v="2"/>
    <n v="2500"/>
    <s v="PVAR"/>
    <s v="Old Partner"/>
  </r>
  <r>
    <n v="774"/>
    <s v="19.03.2021"/>
    <s v="Swasti Business Solutions"/>
    <s v="RP326"/>
    <s v="Rugtek"/>
    <n v="2"/>
    <s v="Bangalore"/>
    <x v="2"/>
    <n v="8800"/>
    <s v="NVAR"/>
    <s v="Retail"/>
  </r>
  <r>
    <n v="775"/>
    <s v="20.03.2021"/>
    <s v="Flash Innovations"/>
    <s v="RP326"/>
    <s v="Rugtek"/>
    <n v="12"/>
    <s v="Bangalore"/>
    <x v="2"/>
    <n v="52800"/>
    <s v="PVAR"/>
    <s v="Old Partner"/>
  </r>
  <r>
    <n v="775"/>
    <s v="20.03.2021"/>
    <s v="Flash Innovations"/>
    <s v="LS3000R"/>
    <s v="Rugtek"/>
    <n v="5"/>
    <s v="Bangalore"/>
    <x v="2"/>
    <n v="6250"/>
    <s v="PVAR"/>
    <s v="Old Partner"/>
  </r>
  <r>
    <n v="775"/>
    <s v="20.03.2021"/>
    <s v="Flash Innovations"/>
    <s v="LS3000R"/>
    <s v="Rugtek"/>
    <n v="1"/>
    <s v="Bangalore"/>
    <x v="2"/>
    <n v="1250"/>
    <s v="PVAR"/>
    <s v="Old Partner"/>
  </r>
  <r>
    <n v="776"/>
    <s v="22.03.2021"/>
    <s v="Focus Technologies"/>
    <s v="HS2414A-3A"/>
    <s v="Posiflex"/>
    <n v="2"/>
    <s v="Bangalore"/>
    <x v="0"/>
    <n v="73000"/>
    <s v="PVAR"/>
    <s v="Old Partner"/>
  </r>
  <r>
    <n v="777"/>
    <s v="22.03.2021"/>
    <s v="Flash Innovations"/>
    <s v="RP76-V R"/>
    <s v="Rugtek"/>
    <n v="2"/>
    <s v="Bangalore"/>
    <x v="2"/>
    <n v="25000"/>
    <s v="PVAR"/>
    <s v="Old Partner"/>
  </r>
  <r>
    <n v="780"/>
    <s v="25.03.2021"/>
    <s v="Infinity Engineers Pvt Ltd"/>
    <s v="PS3316E+64GB"/>
    <s v="Posiflex"/>
    <n v="2"/>
    <s v="Bangalore"/>
    <x v="0"/>
    <n v="71800"/>
    <s v="EndCustomer"/>
    <s v="Retail"/>
  </r>
  <r>
    <n v="780"/>
    <s v="25.03.2021"/>
    <s v="Infinity Engineers Pvt Ltd"/>
    <s v="Win 10 IoT(EL)"/>
    <s v="Posiflex"/>
    <n v="2"/>
    <s v="Bangalore"/>
    <x v="0"/>
    <n v="7000"/>
    <s v="EndCustomer"/>
    <s v="Retail"/>
  </r>
  <r>
    <n v="780"/>
    <s v="25.03.2021"/>
    <s v="Infinity Engineers Pvt Ltd"/>
    <s v="CR410B"/>
    <s v="Rugtek"/>
    <n v="2"/>
    <s v="Bangalore"/>
    <x v="2"/>
    <n v="5300"/>
    <s v="EndCustomer"/>
    <s v="Retail"/>
  </r>
  <r>
    <n v="785"/>
    <s v="26.03.2021"/>
    <s v="Focus Technologies"/>
    <s v="CR410B"/>
    <s v="Rugtek"/>
    <n v="50"/>
    <s v="Bangalore"/>
    <x v="2"/>
    <n v="132500"/>
    <s v="PVAR"/>
    <s v="Old Partner"/>
  </r>
  <r>
    <n v="787"/>
    <s v="26.03.2021"/>
    <s v="Focus Technologies"/>
    <s v="XT4015"/>
    <s v="Posiflex"/>
    <n v="1"/>
    <s v="Bangalore"/>
    <x v="0"/>
    <n v="53700"/>
    <s v="PVAR"/>
    <s v="Old Partner"/>
  </r>
  <r>
    <n v="787"/>
    <s v="26.03.2021"/>
    <s v="Focus Technologies"/>
    <s v="Win 10 IoT (VL)"/>
    <s v="Posiflex"/>
    <n v="1"/>
    <s v="Bangalore"/>
    <x v="0"/>
    <n v="5250"/>
    <s v="PVAR"/>
    <s v="Old Partner"/>
  </r>
  <r>
    <n v="787"/>
    <s v="26.03.2021"/>
    <s v="Focus Technologies"/>
    <s v="PP8800U-B"/>
    <s v="Posiflex"/>
    <n v="1"/>
    <s v="Bangalore"/>
    <x v="0"/>
    <n v="9290"/>
    <s v="PVAR"/>
    <s v="Old Partner"/>
  </r>
  <r>
    <n v="791"/>
    <s v="27.03.2021"/>
    <s v="Keshri Infotech Pvt Ltd"/>
    <s v="CD3200-BT"/>
    <s v="Rugtek"/>
    <n v="1"/>
    <s v="Bangalore"/>
    <x v="2"/>
    <n v="4200"/>
    <s v="NVAR"/>
    <s v="Retail"/>
  </r>
  <r>
    <n v="791"/>
    <s v="27.03.2021"/>
    <s v="Keshri Infotech Pvt Ltd"/>
    <s v="STAND"/>
    <s v="Posiflex"/>
    <n v="1"/>
    <s v="Bangalore"/>
    <x v="0"/>
    <n v="250"/>
    <s v="NVAR"/>
    <s v="Retail"/>
  </r>
  <r>
    <n v="792"/>
    <s v="29.03.2021"/>
    <s v="Mns Enterprises"/>
    <s v="PP8800U-B"/>
    <s v="Posiflex"/>
    <n v="2"/>
    <s v="Bangalore"/>
    <x v="0"/>
    <n v="18580"/>
    <s v="EndCustomer"/>
    <s v="Retail"/>
  </r>
  <r>
    <n v="793"/>
    <s v="29.03.2021"/>
    <s v="Flash Innovations"/>
    <s v="CR410-B"/>
    <s v="Rugtek"/>
    <n v="5"/>
    <s v="Bangalore"/>
    <x v="2"/>
    <n v="13250"/>
    <s v="PVAR"/>
    <s v="Old Partner"/>
  </r>
  <r>
    <n v="793"/>
    <s v="29.03.2021"/>
    <s v="Flash Innovations"/>
    <s v="CD3200U-B"/>
    <s v="Rugtek"/>
    <n v="10"/>
    <s v="Bangalore"/>
    <x v="2"/>
    <n v="23000"/>
    <s v="PVAR"/>
    <s v="Old Partner"/>
  </r>
  <r>
    <n v="794"/>
    <s v="30.03.2021"/>
    <s v="Tornik Technologies Pvt Ltd"/>
    <s v="BP3"/>
    <s v="Rugtek"/>
    <n v="1"/>
    <s v="Bangalore"/>
    <x v="2"/>
    <n v="5500"/>
    <s v="NVAR"/>
    <s v="Retail"/>
  </r>
  <r>
    <n v="796"/>
    <s v="31.03.2021"/>
    <s v="Flash Innovations"/>
    <s v="PS3316E+128GB"/>
    <s v="Posiflex"/>
    <n v="12"/>
    <s v="Bangalore"/>
    <x v="0"/>
    <n v="439200"/>
    <s v="PVAR"/>
    <s v="Old Partner"/>
  </r>
  <r>
    <n v="799"/>
    <s v="31.03.2021"/>
    <s v="Focus Technologies"/>
    <s v="CR4000"/>
    <s v="Posiflex"/>
    <n v="10"/>
    <s v="Bangalore"/>
    <x v="0"/>
    <n v="46500"/>
    <s v="PVAR"/>
    <s v="Old Partner"/>
  </r>
  <r>
    <n v="799"/>
    <s v="31.03.2021"/>
    <s v="Focus Technologies"/>
    <s v="CR4015"/>
    <s v="Posiflex"/>
    <n v="7"/>
    <s v="Bangalore"/>
    <x v="0"/>
    <n v="44275"/>
    <s v="PVAR"/>
    <s v="Old Partner"/>
  </r>
  <r>
    <n v="799"/>
    <s v="31.03.2021"/>
    <s v="Focus Technologies"/>
    <s v="CR410B"/>
    <s v="Rugtek"/>
    <n v="20"/>
    <s v="Bangalore"/>
    <x v="2"/>
    <n v="53000"/>
    <s v="PVAR"/>
    <s v="Old Partner"/>
  </r>
  <r>
    <n v="800"/>
    <s v="31.03.2021"/>
    <s v="Focus Technologies"/>
    <s v="RP326"/>
    <s v="Rugtek"/>
    <n v="25"/>
    <s v="Bangalore"/>
    <x v="2"/>
    <n v="110000"/>
    <s v="PVAR"/>
    <s v="Old Partner"/>
  </r>
  <r>
    <n v="800"/>
    <s v="31.03.2021"/>
    <s v="Focus Technologies"/>
    <s v="RP326"/>
    <s v="Rugtek"/>
    <n v="1"/>
    <s v="Bangalore"/>
    <x v="2"/>
    <n v="4400"/>
    <s v="PVAR"/>
    <s v="Old Partner"/>
  </r>
  <r>
    <n v="800"/>
    <s v="31.03.2021"/>
    <s v="Focus Technologies"/>
    <s v="PS3316E+128GB"/>
    <s v="Posiflex"/>
    <n v="2"/>
    <s v="Bangalore"/>
    <x v="0"/>
    <n v="73200"/>
    <s v="PVAR"/>
    <s v="Old Partner"/>
  </r>
  <r>
    <n v="801"/>
    <s v="31.03.2021"/>
    <s v="Skanda Technologies"/>
    <s v="PS3316E+128GB"/>
    <s v="Posiflex"/>
    <n v="1"/>
    <s v="Bangalore"/>
    <x v="0"/>
    <n v="36600"/>
    <s v="AVAR"/>
    <s v="Old Partner"/>
  </r>
  <r>
    <n v="801"/>
    <s v="31.03.2021"/>
    <s v="Skanda Technologies"/>
    <s v="Win 10 IoT(EL)"/>
    <s v="Posiflex"/>
    <n v="1"/>
    <s v="Bangalore"/>
    <x v="0"/>
    <n v="3500"/>
    <s v="AVAR"/>
    <s v="Old Partner"/>
  </r>
  <r>
    <n v="801"/>
    <s v="31.03.2021"/>
    <s v="Skanda Technologies"/>
    <s v="CR410B"/>
    <s v="Rugtek"/>
    <n v="1"/>
    <s v="Bangalore"/>
    <x v="2"/>
    <n v="2650"/>
    <s v="AVAR"/>
    <s v="Old Partner"/>
  </r>
  <r>
    <n v="801"/>
    <s v="31.03.2021"/>
    <s v="Skanda Technologies"/>
    <s v="PD350U"/>
    <s v="Posiflex"/>
    <n v="1"/>
    <s v="Bangalore"/>
    <x v="0"/>
    <n v="3250"/>
    <s v="AVAR"/>
    <s v="Old Partner"/>
  </r>
  <r>
    <n v="801"/>
    <s v="31.03.2021"/>
    <s v="Skanda Technologies"/>
    <s v="Pole Stand"/>
    <s v="Posiflex"/>
    <n v="1"/>
    <s v="Bangalore"/>
    <x v="0"/>
    <n v="500"/>
    <s v="AVAR"/>
    <s v="Old Partner"/>
  </r>
  <r>
    <n v="802"/>
    <s v="31.03.2021"/>
    <s v="Perisys Inc."/>
    <s v="PS3316E+128GB"/>
    <s v="Posiflex"/>
    <n v="5"/>
    <s v="Bangalore"/>
    <x v="0"/>
    <n v="183000"/>
    <s v="EndCustomer"/>
    <s v="Retail"/>
  </r>
  <r>
    <n v="803"/>
    <s v="31.03.2021"/>
    <s v="Infinity Engineers Pvt Ltd"/>
    <s v="PS3316E+128GB"/>
    <s v="Posiflex"/>
    <n v="10"/>
    <s v="Bangalore"/>
    <x v="0"/>
    <n v="366000"/>
    <s v="EndCustomer"/>
    <s v="Retail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">
  <r>
    <s v="ITC/S-622/20-21"/>
    <d v="2021-01-02T00:00:00"/>
    <s v="PrintBill"/>
    <s v="3316E+ _x000a_Win 10"/>
    <s v="Posiflex"/>
    <n v="1"/>
    <s v="Noida"/>
    <x v="0"/>
    <n v="47000"/>
    <s v="PVAR"/>
    <s v="Retail"/>
  </r>
  <r>
    <s v="ITC/S-624/20-21"/>
    <d v="2021-01-02T00:00:00"/>
    <s v="Smart Solutions"/>
    <s v="3316E+ "/>
    <s v="Posiflex"/>
    <n v="1"/>
    <s v="Delhi"/>
    <x v="0"/>
    <n v="0"/>
    <s v="RBP"/>
    <s v="Retail"/>
  </r>
  <r>
    <s v="ITC/S-626/20-21"/>
    <d v="2021-01-04T00:00:00"/>
    <s v="ALM Foods"/>
    <s v="CD 3200 bt"/>
    <s v="Rugtek"/>
    <n v="1"/>
    <s v="Derabassi"/>
    <x v="1"/>
    <n v="4200"/>
    <s v="EndCustomer"/>
    <s v="Retail"/>
  </r>
  <r>
    <s v="ITC/S-627/20-21"/>
    <d v="2021-01-04T00:00:00"/>
    <s v="Optimiser Infotech"/>
    <s v="CD3200U"/>
    <s v="Rugtek"/>
    <n v="1"/>
    <s v="Chandigarh"/>
    <x v="1"/>
    <n v="1900"/>
    <s v="NVAR"/>
    <s v="Retail"/>
  </r>
  <r>
    <s v="ITC/S-627/20-21"/>
    <d v="2021-01-04T00:00:00"/>
    <s v="Optimiser Infotech"/>
    <s v="RP80US"/>
    <s v="Rugtek"/>
    <n v="1"/>
    <s v="Chandigarh"/>
    <x v="1"/>
    <n v="5000"/>
    <s v="NVAR"/>
    <s v="Retail"/>
  </r>
  <r>
    <s v="ITC/S-630/20-21"/>
    <d v="2021-01-05T00:00:00"/>
    <s v="Entrust Solutions"/>
    <s v="Cr-410"/>
    <s v="Rugtek"/>
    <n v="5"/>
    <s v="Ludhiana"/>
    <x v="1"/>
    <n v="13250"/>
    <s v="NVAR"/>
    <s v="Retail"/>
  </r>
  <r>
    <s v="ITC/S-631/20-21"/>
    <d v="2021-01-05T00:00:00"/>
    <s v="iTransition Network"/>
    <s v="RP80US"/>
    <s v="Rugtek"/>
    <n v="1"/>
    <s v="Chandigarh"/>
    <x v="1"/>
    <n v="5000"/>
    <s v="NVAR"/>
    <s v="Retail"/>
  </r>
  <r>
    <s v="ITC/S-634/20-21"/>
    <d v="2021-01-06T00:00:00"/>
    <s v="Printbilll"/>
    <s v="3316E+_x000a_Win 10"/>
    <s v="Posiflex"/>
    <n v="1"/>
    <s v="Noida"/>
    <x v="0"/>
    <n v="47000"/>
    <s v="PVAR"/>
    <s v="Retail"/>
  </r>
  <r>
    <s v="ITC/S-635/20-21"/>
    <d v="2021-01-07T00:00:00"/>
    <s v="Smart Solutions"/>
    <s v="LS 3000R"/>
    <s v="Rugtek"/>
    <n v="20"/>
    <s v="Delhi"/>
    <x v="1"/>
    <n v="0"/>
    <s v="RBP"/>
    <s v="Retail"/>
  </r>
  <r>
    <s v="ITC/S-638/20-21"/>
    <d v="2021-01-08T00:00:00"/>
    <s v="Butterfly Software"/>
    <s v="BP 02 BU"/>
    <s v="Rugtek"/>
    <n v="10"/>
    <s v="Mohali"/>
    <x v="1"/>
    <n v="25000"/>
    <s v="NVAR"/>
    <s v="Retail"/>
  </r>
  <r>
    <s v="ITC/S-640/20-21"/>
    <d v="2021-01-08T00:00:00"/>
    <s v="iTransition Network"/>
    <s v="RP80US"/>
    <s v="Rugtek"/>
    <n v="1"/>
    <s v="Chandigarh"/>
    <x v="1"/>
    <n v="5000"/>
    <s v="NVAR"/>
    <s v="Retail"/>
  </r>
  <r>
    <s v="ITC/S-641/20-21"/>
    <d v="2021-01-08T00:00:00"/>
    <s v="Laksita Supermarket"/>
    <s v="RP -326"/>
    <s v="Rugtek"/>
    <n v="1"/>
    <s v="Dehradun"/>
    <x v="1"/>
    <n v="4300"/>
    <s v="EndCustomer"/>
    <s v="Retail"/>
  </r>
  <r>
    <s v="ITC/S-642/20-21"/>
    <d v="2021-01-08T00:00:00"/>
    <s v="Smart Solutions"/>
    <s v="LS 3000R"/>
    <s v="Rugtek"/>
    <n v="10"/>
    <s v="Delhi"/>
    <x v="1"/>
    <n v="0"/>
    <s v="RBP"/>
    <s v="Retail"/>
  </r>
  <r>
    <s v="ITC/S-643/20-21"/>
    <d v="2021-01-08T00:00:00"/>
    <s v="Yantra Systems"/>
    <s v="Jiva XT 2614"/>
    <s v="Posiflex"/>
    <n v="1"/>
    <s v="Chandigarh"/>
    <x v="0"/>
    <n v="25500"/>
    <s v="NVAR"/>
    <s v="Retail"/>
  </r>
  <r>
    <s v="ITC/S-643/20-21"/>
    <d v="2021-01-08T00:00:00"/>
    <s v="Yantra Systems"/>
    <s v="RP 326"/>
    <s v="Rugtek"/>
    <n v="1"/>
    <s v="Chandigarh"/>
    <x v="1"/>
    <n v="4300"/>
    <s v="NVAR"/>
    <s v="Retail"/>
  </r>
  <r>
    <s v="ITC/S-646/20-21"/>
    <d v="2021-01-11T00:00:00"/>
    <s v="Smart Solutions"/>
    <s v="CD 3200 bt"/>
    <s v="Rugtek"/>
    <n v="8"/>
    <s v="Delhi"/>
    <x v="1"/>
    <n v="0"/>
    <s v="RBP"/>
    <s v="Retail"/>
  </r>
  <r>
    <s v="ITC/S-648/20-21"/>
    <d v="2021-01-12T00:00:00"/>
    <s v="Gurukripa Supermarket"/>
    <s v="RP 326"/>
    <s v="Rugtek"/>
    <n v="1"/>
    <s v="Chandigarh"/>
    <x v="1"/>
    <n v="4300"/>
    <s v="EndCustomer"/>
    <s v="Retail"/>
  </r>
  <r>
    <s v="ITC/S-649/20-21"/>
    <d v="2021-01-12T00:00:00"/>
    <s v="Burger 13"/>
    <s v="3316E+"/>
    <s v="Posiflex"/>
    <n v="1"/>
    <s v="Tohana"/>
    <x v="0"/>
    <n v="36700"/>
    <s v="EndCustomer"/>
    <s v="Retail"/>
  </r>
  <r>
    <s v="ITC/S-650/20-21"/>
    <d v="2021-01-12T00:00:00"/>
    <s v="Smart Solutions"/>
    <s v="CD 3200 bt"/>
    <s v="Rugtek"/>
    <n v="7"/>
    <s v="Delhi"/>
    <x v="1"/>
    <n v="0"/>
    <s v="RBP"/>
    <s v="Retail"/>
  </r>
  <r>
    <s v="ITC/S-651/20-21"/>
    <d v="2021-01-12T00:00:00"/>
    <s v="BCLUB"/>
    <s v="CR 410"/>
    <s v="Rugtek"/>
    <n v="2"/>
    <s v="Delhi"/>
    <x v="1"/>
    <n v="5300"/>
    <s v="EndCustomer"/>
    <s v="Retail"/>
  </r>
  <r>
    <s v="ITC/S-652/20-21"/>
    <d v="2021-01-12T00:00:00"/>
    <s v="Lexer Technologies"/>
    <s v="RP 326"/>
    <s v="Rugtek"/>
    <n v="1"/>
    <s v="Kurukshetra"/>
    <x v="1"/>
    <n v="4300"/>
    <s v="NVAR"/>
    <s v="Retail"/>
  </r>
  <r>
    <s v="ITC/S-653/20-21"/>
    <d v="2021-01-13T00:00:00"/>
    <s v="DS Data Spec"/>
    <s v="CD 3200 bt"/>
    <s v="Rugtek"/>
    <n v="1"/>
    <s v="Chandigarh"/>
    <x v="1"/>
    <n v="4200"/>
    <s v="NVAR"/>
    <s v="Retail"/>
  </r>
  <r>
    <s v="ITC/S-654/20-21"/>
    <d v="2021-01-13T00:00:00"/>
    <s v="Smart Solutions"/>
    <s v="Cr 4000"/>
    <s v="Posiflex"/>
    <n v="5"/>
    <s v="Delhi"/>
    <x v="0"/>
    <n v="0"/>
    <s v="RBP"/>
    <s v="Retail"/>
  </r>
  <r>
    <s v="ITC/S-657/20-21"/>
    <d v="2021-01-13T00:00:00"/>
    <s v="Delta IT Network"/>
    <s v="PD 300"/>
    <s v="Posiflex"/>
    <n v="6"/>
    <s v="Delhi"/>
    <x v="2"/>
    <n v="22680"/>
    <s v="NVAR"/>
    <s v="Retail"/>
  </r>
  <r>
    <s v="ITC/S-665/20-21"/>
    <d v="2021-01-18T00:00:00"/>
    <s v="RSD Fashion Point"/>
    <s v="RP 80US"/>
    <s v="Rugtek"/>
    <n v="1"/>
    <s v="Chandigarh"/>
    <x v="1"/>
    <n v="5000"/>
    <s v="EndCustomer"/>
    <s v="Retail"/>
  </r>
  <r>
    <s v="ITC/S-669/20-21"/>
    <d v="2021-01-18T00:00:00"/>
    <s v="Inspired Technologies"/>
    <s v="RP 80 USE"/>
    <s v="Rugtek"/>
    <n v="2"/>
    <s v="Delhi"/>
    <x v="1"/>
    <n v="15580"/>
    <s v="NVAR"/>
    <s v="Retail"/>
  </r>
  <r>
    <s v="ITC/S-669/20-21"/>
    <d v="2021-01-18T00:00:00"/>
    <s v="Inspired Technologies"/>
    <s v="RP 80 US"/>
    <s v="Rugtek"/>
    <n v="4"/>
    <s v="Delhi"/>
    <x v="1"/>
    <n v="20000"/>
    <s v="NVAR"/>
    <s v="Retail"/>
  </r>
  <r>
    <s v="ITC/S-671/20-21"/>
    <d v="2021-01-19T00:00:00"/>
    <s v="Entrust Solutions"/>
    <s v="3316E+"/>
    <s v="Posiflex"/>
    <n v="1"/>
    <s v="Ludhiana"/>
    <x v="0"/>
    <n v="36700"/>
    <s v="NVAR"/>
    <s v="Retail"/>
  </r>
  <r>
    <s v="ITC/S-678/20-21"/>
    <d v="2021-01-21T00:00:00"/>
    <s v="Maa Tara Ent"/>
    <s v="RP 80 UP"/>
    <s v="Rugtek"/>
    <n v="1"/>
    <s v="Solan"/>
    <x v="1"/>
    <n v="5000"/>
    <s v="EndCustomer"/>
    <s v="Retail"/>
  </r>
  <r>
    <s v="ITC/S-686/20-21"/>
    <d v="2021-01-25T00:00:00"/>
    <s v="Entrust Solutions"/>
    <s v="3316E+"/>
    <s v="Posiflex"/>
    <n v="1"/>
    <s v="Ludhiana"/>
    <x v="0"/>
    <n v="36700"/>
    <s v="NVAR"/>
    <s v="Retail"/>
  </r>
  <r>
    <s v="ITC/S-690/20-21"/>
    <d v="2021-01-25T00:00:00"/>
    <s v="Vishal Dairy"/>
    <s v="LM 3210"/>
    <s v="Posiflex"/>
    <n v="1"/>
    <s v="Chandigarh"/>
    <x v="2"/>
    <n v="9350"/>
    <s v="EndCustomer"/>
    <s v="Retail"/>
  </r>
  <r>
    <s v="ITC/S-697/20-21"/>
    <d v="2021-01-28T00:00:00"/>
    <s v="Entrust Solutions"/>
    <s v="3316E+"/>
    <s v="Posiflex"/>
    <n v="1"/>
    <s v="Ludhiana"/>
    <x v="0"/>
    <n v="36700"/>
    <s v="NVAR"/>
    <s v="Retail"/>
  </r>
  <r>
    <s v="ITC/S-698/20-21"/>
    <d v="2021-01-28T00:00:00"/>
    <s v="K25 Computer"/>
    <s v="RP326"/>
    <s v="Rugtek"/>
    <n v="1"/>
    <s v="Chandigarh"/>
    <x v="1"/>
    <n v="4300"/>
    <s v="NVAR"/>
    <s v="Retail"/>
  </r>
  <r>
    <s v="ITC/S-701/20-21"/>
    <d v="2021-01-29T00:00:00"/>
    <s v="Shudh Punjabi Dhaba"/>
    <s v="PP 8800+ WiFi+ Ext WPP"/>
    <s v="Posiflex"/>
    <n v="1"/>
    <s v="Chandigarh"/>
    <x v="0"/>
    <n v="12290"/>
    <s v="EndCustomer"/>
    <s v="Retail"/>
  </r>
  <r>
    <s v="ITC/S-704/20-21"/>
    <d v="2021-01-30T00:00:00"/>
    <s v="Signature Services"/>
    <s v="RP 80 UP"/>
    <s v="Rugtek"/>
    <n v="1"/>
    <s v="Delhi"/>
    <x v="1"/>
    <n v="5000"/>
    <s v="EndCustomer"/>
    <s v="Retail"/>
  </r>
  <r>
    <s v="ITC/S-704/20-21"/>
    <d v="2021-01-30T00:00:00"/>
    <s v="Signature Services"/>
    <s v="CD 3200 U"/>
    <s v="Rugtek"/>
    <n v="2"/>
    <s v="Delhi"/>
    <x v="1"/>
    <n v="3800"/>
    <s v="EndCustomer"/>
    <s v="Retail"/>
  </r>
  <r>
    <s v="ITC/S-705/20-21"/>
    <d v="2021-01-30T00:00:00"/>
    <s v="Best Computers"/>
    <s v="RP326"/>
    <s v="Rugtek"/>
    <n v="1"/>
    <s v="Dehradun"/>
    <x v="1"/>
    <n v="4300"/>
    <s v="NVAR"/>
    <s v="Retail"/>
  </r>
  <r>
    <s v="ITC/S-705/20-21"/>
    <d v="2021-01-30T00:00:00"/>
    <s v="Best Computers"/>
    <s v="CR 410B"/>
    <s v="Rugtek"/>
    <n v="1"/>
    <s v="Dehradun"/>
    <x v="1"/>
    <n v="2650"/>
    <s v="NVAR"/>
    <s v="Retail"/>
  </r>
  <r>
    <s v="ITC/S-706/20-21"/>
    <d v="2021-01-30T00:00:00"/>
    <s v="Krishna Sales"/>
    <s v="RP 80 UP"/>
    <s v="Rugtek"/>
    <n v="1"/>
    <s v="Panchkula"/>
    <x v="1"/>
    <n v="5000"/>
    <s v="NVAR"/>
    <s v="Retail"/>
  </r>
  <r>
    <s v="ITC/S-707/20-21"/>
    <d v="2021-01-30T00:00:00"/>
    <s v="Dayal Sweets"/>
    <s v="Jiva XT4015+ Win 10 VL"/>
    <s v="Posiflex"/>
    <n v="1"/>
    <s v="Una"/>
    <x v="0"/>
    <n v="57000"/>
    <s v="EndCustomer"/>
    <s v="Retail"/>
  </r>
  <r>
    <s v="ITC/S-707/20-21"/>
    <d v="2021-01-30T00:00:00"/>
    <s v="Dayal Sweets"/>
    <s v="PS3316E+"/>
    <s v="Posiflex"/>
    <n v="2"/>
    <s v="Una"/>
    <x v="0"/>
    <n v="73400"/>
    <s v="EndCustomer"/>
    <s v="Retail"/>
  </r>
  <r>
    <s v="ITC/S-707/20-21"/>
    <d v="2021-01-30T00:00:00"/>
    <s v="Dayal Sweets"/>
    <s v="RP 80 USE"/>
    <s v="Rugtek"/>
    <n v="8"/>
    <s v="Una"/>
    <x v="1"/>
    <n v="62320"/>
    <s v="EndCustomer"/>
    <s v="Retail"/>
  </r>
  <r>
    <s v="ITC/S-707/20-21"/>
    <d v="2021-01-30T00:00:00"/>
    <s v="Dayal Sweets"/>
    <s v="Cr 4000"/>
    <s v="Posiflex"/>
    <n v="2"/>
    <s v="Una"/>
    <x v="0"/>
    <n v="9350"/>
    <s v="EndCustomer"/>
    <s v="Retail"/>
  </r>
  <r>
    <s v="ITC/S-707/20-21"/>
    <d v="2021-01-30T00:00:00"/>
    <s v="Dayal Sweets"/>
    <s v="CR 410"/>
    <s v="Rugtek"/>
    <n v="1"/>
    <s v="Una"/>
    <x v="1"/>
    <n v="2650"/>
    <s v="EndCustomer"/>
    <s v="Retail"/>
  </r>
  <r>
    <s v="ITC/S-707/20-21"/>
    <d v="2021-01-30T00:00:00"/>
    <s v="Dayal Sweets"/>
    <s v="LM 3010"/>
    <s v="Rugtek"/>
    <n v="1"/>
    <s v="Una"/>
    <x v="0"/>
    <n v="9350"/>
    <s v="EndCustomer"/>
    <s v="Retai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21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10" firstHeaderRow="2" firstDataRow="2" firstDataCol="1"/>
  <pivotFields count="13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7">
        <item x="1"/>
        <item x="0"/>
        <item x="4"/>
        <item m="1" x="5"/>
        <item x="2"/>
        <item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</pivotFields>
  <rowFields count="1">
    <field x="4"/>
  </rowFields>
  <rowItems count="6">
    <i>
      <x/>
    </i>
    <i>
      <x v="1"/>
    </i>
    <i>
      <x v="2"/>
    </i>
    <i>
      <x v="4"/>
    </i>
    <i>
      <x v="5"/>
    </i>
    <i t="grand">
      <x/>
    </i>
  </rowItems>
  <colItems count="1">
    <i/>
  </colItems>
  <dataFields count="1">
    <dataField name="Sum of Sales Price" fld="11" baseField="0" baseItem="0" numFmtId="166"/>
  </dataFields>
  <formats count="2">
    <format dxfId="83">
      <pivotArea outline="0" fieldPosition="0"/>
    </format>
    <format dxfId="82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0" cacheId="18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13" firstHeaderRow="2" firstDataRow="2" firstDataCol="1"/>
  <pivotFields count="13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9">
        <item x="7"/>
        <item x="0"/>
        <item x="4"/>
        <item x="6"/>
        <item x="1"/>
        <item x="2"/>
        <item x="3"/>
        <item x="5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Sales Price" fld="11" baseField="0" baseItem="0" numFmtId="166"/>
  </dataFields>
  <formats count="2">
    <format dxfId="81">
      <pivotArea outline="0" fieldPosition="0"/>
    </format>
    <format dxfId="80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4" cacheId="33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A3:B16" firstHeaderRow="2" firstDataRow="2" firstDataCol="1"/>
  <pivotFields count="13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2">
        <item x="0"/>
        <item x="3"/>
        <item x="8"/>
        <item x="6"/>
        <item x="9"/>
        <item x="5"/>
        <item x="1"/>
        <item x="4"/>
        <item x="2"/>
        <item x="10"/>
        <item x="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Sales Price" fld="11" baseField="0" baseItem="0" numFmtId="166"/>
  </dataFields>
  <formats count="2">
    <format dxfId="79">
      <pivotArea outline="0" fieldPosition="0"/>
    </format>
    <format dxfId="78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2" cacheId="8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6" firstHeaderRow="2" firstDataRow="2" firstDataCol="1"/>
  <pivotFields count="12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2"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4" outline="0" showAll="0" includeNewItemsInFilter="1"/>
    <pivotField dataField="1" compact="0" numFmtId="4" outline="0" showAll="0" includeNewItemsInFilter="1"/>
  </pivotFields>
  <rowFields count="1">
    <field x="4"/>
  </rowFields>
  <rowItems count="2">
    <i>
      <x/>
    </i>
    <i t="grand">
      <x/>
    </i>
  </rowItems>
  <colItems count="1">
    <i/>
  </colItems>
  <dataFields count="1">
    <dataField name="Sum of Sold Price" fld="11" baseField="0" baseItem="0" numFmtId="166"/>
  </dataFields>
  <formats count="2">
    <format dxfId="77">
      <pivotArea outline="0" fieldPosition="0"/>
    </format>
    <format dxfId="76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2" cacheId="3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6" firstHeaderRow="2" firstDataRow="2" firstDataCol="1"/>
  <pivotFields count="12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2"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66" outline="0" showAll="0" includeNewItemsInFilter="1"/>
    <pivotField dataField="1" compact="0" numFmtId="166" outline="0" showAll="0" includeNewItemsInFilter="1"/>
  </pivotFields>
  <rowFields count="1">
    <field x="4"/>
  </rowFields>
  <rowItems count="2">
    <i>
      <x/>
    </i>
    <i t="grand">
      <x/>
    </i>
  </rowItems>
  <colItems count="1">
    <i/>
  </colItems>
  <dataFields count="1">
    <dataField name="Sum of Sold Price" fld="11" baseField="0" baseItem="0" numFmtId="166"/>
  </dataFields>
  <formats count="2">
    <format dxfId="75">
      <pivotArea outline="0" fieldPosition="0"/>
    </format>
    <format dxfId="74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4" cacheId="10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6" firstHeaderRow="2" firstDataRow="2" firstDataCol="1"/>
  <pivotFields count="12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2"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4"/>
  </rowFields>
  <rowItems count="2">
    <i>
      <x/>
    </i>
    <i t="grand">
      <x/>
    </i>
  </rowItems>
  <colItems count="1">
    <i/>
  </colItems>
  <dataFields count="1">
    <dataField name="Sum of Sold Price" fld="11" baseField="0" baseItem="0" numFmtId="166"/>
  </dataFields>
  <formats count="2">
    <format dxfId="73">
      <pivotArea outline="0" fieldPosition="0"/>
    </format>
    <format dxfId="72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3" cacheId="32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A3:B6" firstHeaderRow="2" firstDataRow="2" firstDataCol="1"/>
  <pivotFields count="12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m="1" x="1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4"/>
  </rowFields>
  <rowItems count="2">
    <i>
      <x v="1"/>
    </i>
    <i t="grand">
      <x/>
    </i>
  </rowItems>
  <colItems count="1">
    <i/>
  </colItems>
  <dataFields count="1">
    <dataField name="Sum of Sold Price" fld="11" baseField="0" baseItem="0" numFmtId="166"/>
  </dataFields>
  <formats count="2">
    <format dxfId="71">
      <pivotArea outline="0" fieldPosition="0"/>
    </format>
    <format dxfId="70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DF3CA4-B901-47C3-89D7-9EBCF06A36E6}" name="PivotTable1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5" firstHeaderRow="1" firstDataRow="1" firstDataCol="1"/>
  <pivotFields count="12">
    <pivotField showAll="0"/>
    <pivotField numFmtId="14" showAll="0"/>
    <pivotField showAll="0"/>
    <pivotField numFmtId="14" showAll="0"/>
    <pivotField axis="axisRow" showAll="0">
      <items count="4">
        <item x="0"/>
        <item m="1" x="1"/>
        <item m="1" x="2"/>
        <item t="default"/>
      </items>
    </pivotField>
    <pivotField showAll="0"/>
    <pivotField showAll="0"/>
    <pivotField showAll="0"/>
    <pivotField showAll="0"/>
    <pivotField showAll="0"/>
    <pivotField numFmtId="4" showAll="0"/>
    <pivotField dataField="1" numFmtId="4" showAll="0"/>
  </pivotFields>
  <rowFields count="1">
    <field x="4"/>
  </rowFields>
  <rowItems count="2">
    <i>
      <x/>
    </i>
    <i t="grand">
      <x/>
    </i>
  </rowItems>
  <colItems count="1">
    <i/>
  </colItems>
  <dataFields count="1">
    <dataField name="Sum of Sold Price" fld="11" baseField="0" baseItem="0" numFmtId="166"/>
  </dataFields>
  <formats count="2">
    <format dxfId="69">
      <pivotArea outline="0" collapsedLevelsAreSubtotals="1" fieldPosition="0"/>
    </format>
    <format dxfId="6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3" cacheId="42" dataOnRows="1" applyNumberFormats="0" applyBorderFormats="0" applyFontFormats="0" applyPatternFormats="0" applyAlignmentFormats="0" applyWidthHeightFormats="1" dataCaption="Data" updatedVersion="7" minRefreshableVersion="3" showMemberPropertyTips="0" useAutoFormatting="1" itemPrintTitles="1" createdVersion="7" indent="0" compact="0" compactData="0" gridDropZones="1">
  <location ref="A3:B32" firstHeaderRow="2" firstDataRow="2" firstDataCol="1"/>
  <pivotFields count="15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28">
        <item x="17"/>
        <item x="2"/>
        <item x="6"/>
        <item x="8"/>
        <item x="7"/>
        <item x="21"/>
        <item x="16"/>
        <item x="15"/>
        <item x="1"/>
        <item x="0"/>
        <item x="19"/>
        <item x="3"/>
        <item x="12"/>
        <item x="4"/>
        <item x="9"/>
        <item x="11"/>
        <item x="26"/>
        <item x="24"/>
        <item x="25"/>
        <item x="10"/>
        <item x="22"/>
        <item x="23"/>
        <item x="13"/>
        <item x="14"/>
        <item x="5"/>
        <item x="18"/>
        <item x="2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4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Sold Price" fld="14" baseField="0" baseItem="0" numFmtId="166"/>
  </dataFields>
  <formats count="2">
    <format dxfId="67">
      <pivotArea outline="0" fieldPosition="0"/>
    </format>
    <format dxfId="66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PivotTable5" cacheId="43" dataOnRows="1" applyNumberFormats="0" applyBorderFormats="0" applyFontFormats="0" applyPatternFormats="0" applyAlignmentFormats="0" applyWidthHeightFormats="1" dataCaption="Data" updatedVersion="7" minRefreshableVersion="3" showMemberPropertyTips="0" useAutoFormatting="1" itemPrintTitles="1" createdVersion="7" indent="0" compact="0" compactData="0" gridDropZones="1">
  <location ref="A3:B31" firstHeaderRow="2" firstDataRow="2" firstDataCol="1"/>
  <pivotFields count="15">
    <pivotField compact="0" outline="0" showAll="0" includeNewItemsInFilter="1"/>
    <pivotField compact="0" numFmtId="15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1">
        <item x="15"/>
        <item x="3"/>
        <item x="12"/>
        <item x="18"/>
        <item x="17"/>
        <item x="25"/>
        <item x="0"/>
        <item m="1" x="28"/>
        <item m="1" x="27"/>
        <item x="7"/>
        <item x="13"/>
        <item x="9"/>
        <item x="8"/>
        <item x="2"/>
        <item x="10"/>
        <item x="6"/>
        <item x="4"/>
        <item x="16"/>
        <item x="5"/>
        <item x="19"/>
        <item x="22"/>
        <item x="20"/>
        <item x="21"/>
        <item x="14"/>
        <item x="1"/>
        <item x="23"/>
        <item x="11"/>
        <item m="1" x="26"/>
        <item m="1" x="29"/>
        <item x="24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4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9"/>
    </i>
    <i t="grand">
      <x/>
    </i>
  </rowItems>
  <colItems count="1">
    <i/>
  </colItems>
  <dataFields count="1">
    <dataField name="Sum of Sold Price" fld="14" baseField="0" baseItem="0" numFmtId="166"/>
  </dataFields>
  <formats count="2">
    <format dxfId="65">
      <pivotArea outline="0" fieldPosition="0"/>
    </format>
    <format dxfId="64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PivotTable1" cacheId="44" dataOnRows="1" applyNumberFormats="0" applyBorderFormats="0" applyFontFormats="0" applyPatternFormats="0" applyAlignmentFormats="0" applyWidthHeightFormats="1" dataCaption="Data" updatedVersion="7" minRefreshableVersion="3" showMemberPropertyTips="0" useAutoFormatting="1" itemPrintTitles="1" createdVersion="7" indent="0" compact="0" compactData="0" gridDropZones="1">
  <location ref="A3:B33" firstHeaderRow="2" firstDataRow="2" firstDataCol="1"/>
  <pivotFields count="15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1">
        <item x="13"/>
        <item x="2"/>
        <item x="10"/>
        <item x="3"/>
        <item x="11"/>
        <item x="22"/>
        <item x="26"/>
        <item x="27"/>
        <item x="9"/>
        <item x="19"/>
        <item x="0"/>
        <item x="25"/>
        <item x="4"/>
        <item x="23"/>
        <item x="21"/>
        <item x="1"/>
        <item x="17"/>
        <item x="24"/>
        <item x="18"/>
        <item x="12"/>
        <item x="5"/>
        <item x="8"/>
        <item x="14"/>
        <item x="15"/>
        <item x="20"/>
        <item x="6"/>
        <item m="1" x="29"/>
        <item m="1" x="28"/>
        <item x="16"/>
        <item x="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4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8"/>
    </i>
    <i>
      <x v="29"/>
    </i>
    <i t="grand">
      <x/>
    </i>
  </rowItems>
  <colItems count="1">
    <i/>
  </colItems>
  <dataFields count="1">
    <dataField name="Sum of Sold Price" fld="14" baseField="0" baseItem="0" numFmtId="166"/>
  </dataFields>
  <formats count="4">
    <format dxfId="63">
      <pivotArea outline="0" fieldPosition="0"/>
    </format>
    <format dxfId="62">
      <pivotArea type="topRight" dataOnly="0" labelOnly="1" outline="0" fieldPosition="0"/>
    </format>
    <format dxfId="61">
      <pivotArea type="all" dataOnly="0" outline="0" fieldPosition="0"/>
    </format>
    <format dxfId="60">
      <pivotArea type="all" dataOnly="0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500-000000000000}" name="PivotTable4" cacheId="4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7" firstHeaderRow="2" firstDataRow="2" firstDataCol="1"/>
  <pivotFields count="1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1"/>
        <item x="0"/>
        <item t="default"/>
      </items>
    </pivotField>
    <pivotField dataField="1" compact="0" numFmtId="166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Sum of Amount" fld="8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0000000}" name="PivotTable1" cacheId="14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7" firstHeaderRow="2" firstDataRow="2" firstDataCol="1"/>
  <pivotFields count="1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0"/>
        <item x="1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Sum of Amount" fld="8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900-000000000000}" name="PivotTable10" cacheId="35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A3:B7" firstHeaderRow="2" firstDataRow="2" firstDataCol="1"/>
  <pivotFields count="1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1"/>
        <item x="0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Sum of Amount" fld="8" baseField="0" baseItem="0" numFmtId="166"/>
  </dataFields>
  <formats count="2">
    <format dxfId="59">
      <pivotArea outline="0" fieldPosition="0"/>
    </format>
    <format dxfId="58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B00-000000000000}" name="PivotTable1" cacheId="38" dataOnRows="1" applyNumberFormats="0" applyBorderFormats="0" applyFontFormats="0" applyPatternFormats="0" applyAlignmentFormats="0" applyWidthHeightFormats="1" dataCaption="Data" updatedVersion="7" minRefreshableVersion="3" showMemberPropertyTips="0" useAutoFormatting="1" itemPrintTitles="1" createdVersion="7" indent="0" compact="0" compactData="0" gridDropZones="1">
  <location ref="A3:B14" firstHeaderRow="2" firstDataRow="2" firstDataCol="1"/>
  <pivotFields count="11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ubtotalTop="0" showAll="0" defaultSubtotal="0">
      <items count="9">
        <item x="7"/>
        <item x="8"/>
        <item x="5"/>
        <item x="3"/>
        <item x="4"/>
        <item x="6"/>
        <item x="2"/>
        <item x="1"/>
        <item x="0"/>
      </items>
    </pivotField>
    <pivotField dataField="1" compact="0" numFmtId="166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Amount" fld="8" baseField="0" baseItem="0" numFmtId="166"/>
  </dataFields>
  <formats count="2">
    <format dxfId="57">
      <pivotArea outline="0" fieldPosition="0"/>
    </format>
    <format dxfId="56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D00-000000000000}" name="PivotTable7" cacheId="37" dataOnRows="1" applyNumberFormats="0" applyBorderFormats="0" applyFontFormats="0" applyPatternFormats="0" applyAlignmentFormats="0" applyWidthHeightFormats="1" dataCaption="Data" updatedVersion="7" minRefreshableVersion="3" showMemberPropertyTips="0" useAutoFormatting="1" itemPrintTitles="1" createdVersion="7" indent="0" compact="0" compactData="0" gridDropZones="1">
  <location ref="A3:B13" firstHeaderRow="2" firstDataRow="2" firstDataCol="1"/>
  <pivotFields count="11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1">
        <item x="6"/>
        <item x="5"/>
        <item x="2"/>
        <item m="1" x="9"/>
        <item m="1" x="8"/>
        <item x="0"/>
        <item x="1"/>
        <item x="7"/>
        <item x="3"/>
        <item x="4"/>
        <item t="default"/>
      </items>
    </pivotField>
    <pivotField dataField="1" compact="0" numFmtId="166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9">
    <i>
      <x/>
    </i>
    <i>
      <x v="1"/>
    </i>
    <i>
      <x v="2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Amount" fld="8" baseField="0" baseItem="0" numFmtId="166"/>
  </dataFields>
  <formats count="8">
    <format dxfId="55">
      <pivotArea outline="0" fieldPosition="0"/>
    </format>
    <format dxfId="54">
      <pivotArea type="all" dataOnly="0" outline="0" fieldPosition="0"/>
    </format>
    <format dxfId="53">
      <pivotArea outline="0" fieldPosition="0"/>
    </format>
    <format dxfId="52">
      <pivotArea type="origin" dataOnly="0" labelOnly="1" outline="0" fieldPosition="0"/>
    </format>
    <format dxfId="51">
      <pivotArea field="7" type="button" dataOnly="0" labelOnly="1" outline="0" axis="axisRow" fieldPosition="0"/>
    </format>
    <format dxfId="50">
      <pivotArea dataOnly="0" labelOnly="1" outline="0" fieldPosition="0">
        <references count="1">
          <reference field="7" count="0"/>
        </references>
      </pivotArea>
    </format>
    <format dxfId="49">
      <pivotArea dataOnly="0" labelOnly="1" grandRow="1" outline="0" fieldPosition="0"/>
    </format>
    <format dxfId="48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F00-000000000000}" name="PivotTable3" cacheId="39" dataOnRows="1" applyNumberFormats="0" applyBorderFormats="0" applyFontFormats="0" applyPatternFormats="0" applyAlignmentFormats="0" applyWidthHeightFormats="1" dataCaption="Data" updatedVersion="7" minRefreshableVersion="3" showMemberPropertyTips="0" useAutoFormatting="1" itemPrintTitles="1" createdVersion="7" indent="0" compact="0" compactData="0" gridDropZones="1">
  <location ref="A3:B12" firstHeaderRow="2" firstDataRow="2" firstDataCol="1"/>
  <pivotFields count="11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0">
        <item x="3"/>
        <item x="2"/>
        <item m="1" x="8"/>
        <item m="1" x="7"/>
        <item x="1"/>
        <item x="0"/>
        <item x="6"/>
        <item x="4"/>
        <item x="5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ubtotalTop="0" showAll="0" includeNewItemsInFilter="1" defaultSubtotal="0"/>
  </pivotFields>
  <rowFields count="1">
    <field x="7"/>
  </rowFields>
  <rowItems count="8">
    <i>
      <x/>
    </i>
    <i>
      <x v="1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Amount" fld="8" baseField="0" baseItem="0" numFmtId="166"/>
  </dataFields>
  <formats count="2">
    <format dxfId="47">
      <pivotArea outline="0" fieldPosition="0"/>
    </format>
    <format dxfId="46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100-000000000000}" name="PivotTable11" cacheId="15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13" firstHeaderRow="2" firstDataRow="2" firstDataCol="1"/>
  <pivotFields count="1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9">
        <item x="6"/>
        <item x="5"/>
        <item x="0"/>
        <item x="1"/>
        <item x="7"/>
        <item x="2"/>
        <item x="3"/>
        <item x="4"/>
        <item t="default"/>
      </items>
    </pivotField>
    <pivotField dataField="1" compact="0" numFmtId="166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Amount" fld="8" baseField="0" baseItem="0" numFmtId="166"/>
  </dataFields>
  <formats count="2">
    <format dxfId="45">
      <pivotArea outline="0" fieldPosition="0"/>
    </format>
    <format dxfId="44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300-000000000000}" name="PivotTable2" cacheId="19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13" firstHeaderRow="2" firstDataRow="2" firstDataCol="1"/>
  <pivotFields count="1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9">
        <item x="3"/>
        <item x="7"/>
        <item x="2"/>
        <item x="1"/>
        <item x="6"/>
        <item x="0"/>
        <item x="5"/>
        <item x="4"/>
        <item t="default"/>
      </items>
    </pivotField>
    <pivotField dataField="1" compact="0" numFmtId="166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Amount" fld="8" baseField="0" baseItem="0" numFmtId="166"/>
  </dataFields>
  <formats count="2">
    <format dxfId="43">
      <pivotArea outline="0" fieldPosition="0"/>
    </format>
    <format dxfId="42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500-000000000000}" name="PivotTable2" cacheId="31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A3:B13" firstHeaderRow="2" firstDataRow="2" firstDataCol="1"/>
  <pivotFields count="11">
    <pivotField compact="0" outline="0" showAll="0" includeNewItemsInFilter="1"/>
    <pivotField compact="0" numFmtId="17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" outline="0" showAll="0" includeNewItemsInFilter="1"/>
    <pivotField compact="0" outline="0" showAll="0" includeNewItemsInFilter="1"/>
    <pivotField axis="axisRow" compact="0" outline="0" showAll="0" includeNewItemsInFilter="1">
      <items count="9">
        <item x="4"/>
        <item x="5"/>
        <item x="6"/>
        <item x="0"/>
        <item x="2"/>
        <item x="3"/>
        <item x="1"/>
        <item x="7"/>
        <item t="default"/>
      </items>
    </pivotField>
    <pivotField dataField="1" compact="0" numFmtId="166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Amount" fld="8" baseField="0" baseItem="0" numFmtId="166"/>
  </dataFields>
  <formats count="2">
    <format dxfId="41">
      <pivotArea outline="0" fieldPosition="0"/>
    </format>
    <format dxfId="40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700-000000000000}" name="PivotTable6" cacheId="5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8" firstHeaderRow="2" firstDataRow="2" firstDataCol="1"/>
  <pivotFields count="11">
    <pivotField compact="0" outline="0" showAll="0" includeNewItemsInFilter="1"/>
    <pivotField compact="0" numFmtId="15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2"/>
        <item x="1"/>
        <item x="0"/>
        <item t="default"/>
      </items>
    </pivotField>
    <pivotField dataField="1" compact="0" numFmtId="166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Amount" fld="8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900-000000000000}" name="PivotTable1" cacheId="16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7" firstHeaderRow="2" firstDataRow="2" firstDataCol="1"/>
  <pivotFields count="11">
    <pivotField compact="0" outline="0" showAll="0" includeNewItemsInFilter="1"/>
    <pivotField compact="0" numFmtId="15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0"/>
        <item x="1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Sum of Amount" fld="8" baseField="0" baseItem="0" numFmtId="166"/>
  </dataFields>
  <formats count="2">
    <format dxfId="39">
      <pivotArea outline="0" fieldPosition="0"/>
    </format>
    <format dxfId="38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B00-000000000000}" name="PivotTable6" cacheId="45" dataOnRows="1" applyNumberFormats="0" applyBorderFormats="0" applyFontFormats="0" applyPatternFormats="0" applyAlignmentFormats="0" applyWidthHeightFormats="1" dataCaption="Data" updatedVersion="7" minRefreshableVersion="3" showMemberPropertyTips="0" useAutoFormatting="1" itemPrintTitles="1" createdVersion="7" indent="0" compact="0" compactData="0" gridDropZones="1">
  <location ref="A3:B8" firstHeaderRow="2" firstDataRow="2" firstDataCol="1"/>
  <pivotFields count="11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2"/>
        <item x="1"/>
        <item x="0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Amount" fld="8" baseField="0" baseItem="0" numFmtId="166"/>
  </dataFields>
  <formats count="2">
    <format dxfId="37">
      <pivotArea outline="0" fieldPosition="0"/>
    </format>
    <format dxfId="36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D00-000000000000}" name="PivotTable5" cacheId="9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10" firstHeaderRow="2" firstDataRow="2" firstDataCol="1"/>
  <pivotFields count="1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6">
        <item x="3"/>
        <item x="2"/>
        <item x="1"/>
        <item x="0"/>
        <item x="4"/>
        <item t="default"/>
      </items>
    </pivotField>
    <pivotField dataField="1" compact="0" numFmtId="166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Amount" fld="8" baseField="0" baseItem="0" numFmtId="166"/>
  </dataFields>
  <formats count="2">
    <format dxfId="35">
      <pivotArea outline="0" fieldPosition="0"/>
    </format>
    <format dxfId="34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F00-000000000000}" name="PivotTable2" cacheId="46" dataOnRows="1" applyNumberFormats="0" applyBorderFormats="0" applyFontFormats="0" applyPatternFormats="0" applyAlignmentFormats="0" applyWidthHeightFormats="1" dataCaption="Data" updatedVersion="7" minRefreshableVersion="3" showMemberPropertyTips="0" useAutoFormatting="1" itemPrintTitles="1" createdVersion="7" indent="0" compact="0" compactData="0" gridDropZones="1">
  <location ref="A3:B12" firstHeaderRow="2" firstDataRow="2" firstDataCol="1"/>
  <pivotFields count="1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9">
        <item x="1"/>
        <item x="6"/>
        <item x="4"/>
        <item x="3"/>
        <item m="1" x="7"/>
        <item x="2"/>
        <item x="0"/>
        <item x="5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8">
    <i>
      <x/>
    </i>
    <i>
      <x v="1"/>
    </i>
    <i>
      <x v="2"/>
    </i>
    <i>
      <x v="3"/>
    </i>
    <i>
      <x v="5"/>
    </i>
    <i>
      <x v="6"/>
    </i>
    <i>
      <x v="7"/>
    </i>
    <i t="grand">
      <x/>
    </i>
  </rowItems>
  <colItems count="1">
    <i/>
  </colItems>
  <dataFields count="1">
    <dataField name="Sum of Amount " fld="8" baseField="0" baseItem="0" numFmtId="166"/>
  </dataFields>
  <formats count="2">
    <format dxfId="33">
      <pivotArea outline="0" fieldPosition="0"/>
    </format>
    <format dxfId="32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100-000000000000}" name="PivotTable1" cacheId="47" dataOnRows="1" applyNumberFormats="0" applyBorderFormats="0" applyFontFormats="0" applyPatternFormats="0" applyAlignmentFormats="0" applyWidthHeightFormats="1" dataCaption="Data" updatedVersion="7" minRefreshableVersion="3" showMemberPropertyTips="0" useAutoFormatting="1" itemPrintTitles="1" createdVersion="7" indent="0" compact="0" compactData="0" gridDropZones="1">
  <location ref="A3:B11" firstHeaderRow="2" firstDataRow="2" firstDataCol="1"/>
  <pivotFields count="1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7">
        <item x="3"/>
        <item x="5"/>
        <item x="4"/>
        <item x="1"/>
        <item x="0"/>
        <item x="2"/>
        <item t="default"/>
      </items>
    </pivotField>
    <pivotField dataField="1" compact="0" numFmtId="166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Amount " fld="8" baseField="0" baseItem="0" numFmtId="166"/>
  </dataFields>
  <formats count="2">
    <format dxfId="31">
      <pivotArea outline="0" fieldPosition="0"/>
    </format>
    <format dxfId="30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300-000000000000}" name="PivotTable10" cacheId="23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7" firstHeaderRow="2" firstDataRow="2" firstDataCol="1"/>
  <pivotFields count="11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1"/>
        <item x="0"/>
        <item t="default"/>
      </items>
    </pivotField>
    <pivotField dataField="1" compact="0" numFmtId="166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Sum of Amount" fld="8" baseField="0" baseItem="0" numFmtId="166"/>
  </dataFields>
  <formats count="2">
    <format dxfId="29">
      <pivotArea outline="0" fieldPosition="0"/>
    </format>
    <format dxfId="28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500-000000000000}" name="PivotTable8" cacheId="11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7" firstHeaderRow="2" firstDataRow="2" firstDataCol="1"/>
  <pivotFields count="11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0"/>
        <item x="1"/>
        <item t="default"/>
      </items>
    </pivotField>
    <pivotField dataField="1" compact="0" numFmtId="166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Sum of Amount" fld="8" baseField="0" baseItem="0" numFmtId="166"/>
  </dataFields>
  <formats count="2">
    <format dxfId="27">
      <pivotArea outline="0" fieldPosition="0"/>
    </format>
    <format dxfId="26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700-000000000000}" name="PivotTable2" cacheId="26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7" firstHeaderRow="2" firstDataRow="2" firstDataCol="1"/>
  <pivotFields count="11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0"/>
        <item x="1"/>
        <item t="default"/>
      </items>
    </pivotField>
    <pivotField dataField="1" compact="0" numFmtId="166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Sum of Amount" fld="8" baseField="0" baseItem="0" numFmtId="166"/>
  </dataFields>
  <formats count="2">
    <format dxfId="25">
      <pivotArea outline="0" fieldPosition="0"/>
    </format>
    <format dxfId="24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900-000000000000}" name="PivotTable2" cacheId="22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8" firstHeaderRow="2" firstDataRow="2" firstDataCol="1"/>
  <pivotFields count="11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m="1" x="3"/>
        <item x="0"/>
        <item x="1"/>
        <item x="2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 of Amount" fld="8" baseField="0" baseItem="0" numFmtId="166"/>
  </dataFields>
  <formats count="2">
    <format dxfId="23">
      <pivotArea outline="0" fieldPosition="0"/>
    </format>
    <format dxfId="22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B00-000000000000}" name="PivotTable9" cacheId="12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7" firstHeaderRow="2" firstDataRow="2" firstDataCol="1"/>
  <pivotFields count="11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1"/>
        <item x="0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Sum of Amount" fld="8" baseField="0" baseItem="0" numFmtId="166"/>
  </dataFields>
  <formats count="2">
    <format dxfId="21">
      <pivotArea outline="0" fieldPosition="0"/>
    </format>
    <format dxfId="20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D00-000000000000}" name="PivotTable1" cacheId="34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A3:B7" firstHeaderRow="2" firstDataRow="2" firstDataCol="1"/>
  <pivotFields count="11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0"/>
        <item x="1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Sum of Amount" fld="8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3F00-000000000000}" name="PivotTable1" cacheId="25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13" firstHeaderRow="2" firstDataRow="2" firstDataCol="1"/>
  <pivotFields count="11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9">
        <item x="6"/>
        <item x="0"/>
        <item x="2"/>
        <item x="7"/>
        <item x="4"/>
        <item x="5"/>
        <item x="1"/>
        <item x="3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ubtotalTop="0" showAll="0" includeNewItemsInFilter="1" defaultSubtotal="0"/>
  </pivotFields>
  <rowFields count="1"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Amount" fld="8" baseField="0" baseItem="0" numFmtId="166"/>
  </dataFields>
  <formats count="2">
    <format dxfId="19">
      <pivotArea outline="0" fieldPosition="0"/>
    </format>
    <format dxfId="18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100-000000000000}" name="PivotTable9" cacheId="17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14" firstHeaderRow="2" firstDataRow="2" firstDataCol="1"/>
  <pivotFields count="11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0">
        <item x="5"/>
        <item x="6"/>
        <item x="4"/>
        <item x="1"/>
        <item x="7"/>
        <item x="8"/>
        <item x="0"/>
        <item x="2"/>
        <item x="3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Amount" fld="8" baseField="0" baseItem="0" numFmtId="166"/>
  </dataFields>
  <formats count="2">
    <format dxfId="17">
      <pivotArea outline="0" fieldPosition="0"/>
    </format>
    <format dxfId="16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300-000000000000}" name="PivotTable2" cacheId="29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A3:B11" firstHeaderRow="2" firstDataRow="2" firstDataCol="1"/>
  <pivotFields count="11">
    <pivotField compact="0" outline="0" showAll="0" includeNewItemsInFilter="1">
      <items count="177">
        <item x="0"/>
        <item x="55"/>
        <item x="72"/>
        <item x="78"/>
        <item x="88"/>
        <item x="103"/>
        <item x="122"/>
        <item x="137"/>
        <item x="1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61"/>
        <item x="54"/>
        <item x="56"/>
        <item x="57"/>
        <item x="58"/>
        <item x="59"/>
        <item x="60"/>
        <item x="62"/>
        <item x="63"/>
        <item x="64"/>
        <item x="65"/>
        <item x="66"/>
        <item x="67"/>
        <item x="68"/>
        <item x="69"/>
        <item x="70"/>
        <item x="71"/>
        <item x="73"/>
        <item x="74"/>
        <item x="75"/>
        <item x="76"/>
        <item x="77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7">
        <item x="4"/>
        <item x="3"/>
        <item x="5"/>
        <item x="0"/>
        <item x="2"/>
        <item x="1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Amount" fld="8" baseField="0" baseItem="0" numFmtId="166"/>
  </dataFields>
  <formats count="2">
    <format dxfId="15">
      <pivotArea outline="0" fieldPosition="0"/>
    </format>
    <format dxfId="14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500-000000000000}" name="PivotTable7" cacheId="7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7" firstHeaderRow="2" firstDataRow="2" firstDataCol="1"/>
  <pivotFields count="11">
    <pivotField compact="0" outline="0" showAll="0" includeNewItemsInFilter="1"/>
    <pivotField compact="0" numFmtId="15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0"/>
        <item x="1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Sum of Amount" fld="8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700-000000000000}" name="PivotTable1" cacheId="13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6" firstHeaderRow="2" firstDataRow="2" firstDataCol="1"/>
  <pivotFields count="11">
    <pivotField compact="0" outline="0" showAll="0" includeNewItemsInFilter="1"/>
    <pivotField compact="0" numFmtId="15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2">
        <item x="0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2">
    <i>
      <x/>
    </i>
    <i t="grand">
      <x/>
    </i>
  </rowItems>
  <colItems count="1">
    <i/>
  </colItems>
  <dataFields count="1">
    <dataField name="Sum of Amount" fld="8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900-000000000000}" name="PivotTable8" cacheId="30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A3:B6" firstHeaderRow="2" firstDataRow="2" firstDataCol="1"/>
  <pivotFields count="1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2">
        <item x="0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2">
    <i>
      <x/>
    </i>
    <i t="grand">
      <x/>
    </i>
  </rowItems>
  <colItems count="1">
    <i/>
  </colItems>
  <dataFields count="1">
    <dataField name="Sum of Amount" fld="8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B00-000000000000}" name="PivotTable6" cacheId="6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14" firstHeaderRow="2" firstDataRow="2" firstDataCol="1"/>
  <pivotFields count="11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0">
        <item x="1"/>
        <item x="5"/>
        <item x="6"/>
        <item x="0"/>
        <item x="3"/>
        <item x="7"/>
        <item x="8"/>
        <item x="4"/>
        <item x="2"/>
        <item t="default"/>
      </items>
    </pivotField>
    <pivotField dataField="1" compact="0" numFmtId="166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Amount" fld="8" baseField="0" baseItem="0" numFmtId="166"/>
  </dataFields>
  <formats count="2">
    <format dxfId="13">
      <pivotArea outline="0" fieldPosition="0"/>
    </format>
    <format dxfId="12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4D00-000000000000}" name="PivotTable4" cacheId="40" dataOnRows="1" applyNumberFormats="0" applyBorderFormats="0" applyFontFormats="0" applyPatternFormats="0" applyAlignmentFormats="0" applyWidthHeightFormats="1" dataCaption="Data" updatedVersion="7" minRefreshableVersion="3" showMemberPropertyTips="0" useAutoFormatting="1" itemPrintTitles="1" createdVersion="7" indent="0" compact="0" compactData="0" gridDropZones="1">
  <location ref="A3:B16" firstHeaderRow="2" firstDataRow="2" firstDataCol="1"/>
  <pivotFields count="11">
    <pivotField compact="0" outline="0" showAll="0" includeNewItemsInFilter="1"/>
    <pivotField compact="0" numFmtId="15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8">
        <item m="1" x="11"/>
        <item x="0"/>
        <item x="1"/>
        <item x="2"/>
        <item x="3"/>
        <item x="4"/>
        <item x="5"/>
        <item m="1" x="14"/>
        <item m="1" x="15"/>
        <item m="1" x="16"/>
        <item m="1" x="12"/>
        <item m="1" x="13"/>
        <item x="9"/>
        <item x="8"/>
        <item x="10"/>
        <item x="6"/>
        <item x="7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12">
    <i>
      <x v="1"/>
    </i>
    <i>
      <x v="2"/>
    </i>
    <i>
      <x v="3"/>
    </i>
    <i>
      <x v="4"/>
    </i>
    <i>
      <x v="5"/>
    </i>
    <i>
      <x v="6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Amount" fld="8" baseField="7" baseItem="1" numFmtId="166"/>
  </dataFields>
  <formats count="2">
    <format dxfId="11">
      <pivotArea outline="0" fieldPosition="0"/>
    </format>
    <format dxfId="10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D91DB9-60F5-4325-A35F-FB8948A7F883}" name="PivotTable6" cacheId="40" dataOnRows="1" applyNumberFormats="0" applyBorderFormats="0" applyFontFormats="0" applyPatternFormats="0" applyAlignmentFormats="0" applyWidthHeightFormats="1" dataCaption="Data" updatedVersion="7" minRefreshableVersion="3" showMemberPropertyTips="0" useAutoFormatting="1" itemPrintTitles="1" createdVersion="7" indent="0" compact="0" compactData="0" gridDropZones="1">
  <location ref="A3:B16" firstHeaderRow="2" firstDataRow="2" firstDataCol="1"/>
  <pivotFields count="1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8">
        <item x="9"/>
        <item x="10"/>
        <item m="1" x="13"/>
        <item x="8"/>
        <item x="4"/>
        <item x="5"/>
        <item m="1" x="15"/>
        <item x="2"/>
        <item x="0"/>
        <item m="1" x="16"/>
        <item m="1" x="12"/>
        <item m="1" x="14"/>
        <item x="3"/>
        <item x="1"/>
        <item m="1" x="11"/>
        <item x="6"/>
        <item x="7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12">
    <i>
      <x/>
    </i>
    <i>
      <x v="1"/>
    </i>
    <i>
      <x v="3"/>
    </i>
    <i>
      <x v="4"/>
    </i>
    <i>
      <x v="5"/>
    </i>
    <i>
      <x v="7"/>
    </i>
    <i>
      <x v="8"/>
    </i>
    <i>
      <x v="12"/>
    </i>
    <i>
      <x v="13"/>
    </i>
    <i>
      <x v="15"/>
    </i>
    <i>
      <x v="16"/>
    </i>
    <i t="grand">
      <x/>
    </i>
  </rowItems>
  <colItems count="1">
    <i/>
  </colItems>
  <dataFields count="1">
    <dataField name="Sum of Amount" fld="8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6FEA7E-68AB-434F-B83D-64E02B11FAE8}" name="PivotTable6" cacheId="41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A3:B14" firstHeaderRow="2" firstDataRow="2" firstDataCol="1"/>
  <pivotFields count="11">
    <pivotField compact="0" outline="0" showAll="0" includeNewItemsInFilter="1"/>
    <pivotField compact="0" numFmtId="15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" outline="0" showAll="0" includeNewItemsInFilter="1"/>
    <pivotField compact="0" outline="0" showAll="0" includeNewItemsInFilter="1"/>
    <pivotField axis="axisRow" compact="0" outline="0" showAll="0" includeNewItemsInFilter="1">
      <items count="12">
        <item x="7"/>
        <item x="8"/>
        <item x="1"/>
        <item x="2"/>
        <item x="0"/>
        <item m="1" x="10"/>
        <item m="1" x="9"/>
        <item x="3"/>
        <item x="5"/>
        <item x="4"/>
        <item x="6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Amount" fld="8" baseField="0" baseItem="0" numFmtId="166"/>
  </dataFields>
  <formats count="2">
    <format dxfId="9">
      <pivotArea outline="0" fieldPosition="0"/>
    </format>
    <format dxfId="8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100-000000000000}" name="PivotTable1" cacheId="48" dataOnRows="1" applyNumberFormats="0" applyBorderFormats="0" applyFontFormats="0" applyPatternFormats="0" applyAlignmentFormats="0" applyWidthHeightFormats="1" dataCaption="Data" updatedVersion="7" minRefreshableVersion="3" showMemberPropertyTips="0" useAutoFormatting="1" itemPrintTitles="1" createdVersion="7" indent="0" compact="0" compactData="0" gridDropZones="1">
  <location ref="A3:B8" firstHeaderRow="2" firstDataRow="2" firstDataCol="1"/>
  <pivotFields count="11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dataField="1" compact="0" numFmtId="166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Amount" fld="8" baseField="0" baseItem="0" numFmtId="166"/>
  </dataFields>
  <formats count="2">
    <format dxfId="7">
      <pivotArea outline="0" fieldPosition="0"/>
    </format>
    <format dxfId="6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300-000000000000}" name="PivotTable1" cacheId="24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11" firstHeaderRow="2" firstDataRow="2" firstDataCol="1"/>
  <pivotFields count="11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" outline="0" showAll="0" includeNewItemsInFilter="1"/>
    <pivotField compact="0" outline="0" showAll="0" includeNewItemsInFilter="1"/>
    <pivotField axis="axisRow" compact="0" outline="0" showAll="0" includeNewItemsInFilter="1">
      <items count="8">
        <item m="1" x="6"/>
        <item x="1"/>
        <item x="0"/>
        <item x="4"/>
        <item x="3"/>
        <item x="5"/>
        <item x="2"/>
        <item t="default"/>
      </items>
    </pivotField>
    <pivotField dataField="1" compact="0" numFmtId="166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Amount" fld="8" baseField="0" baseItem="0" numFmtId="166"/>
  </dataFields>
  <formats count="2">
    <format dxfId="5">
      <pivotArea outline="0" fieldPosition="0"/>
    </format>
    <format dxfId="4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500-000000000000}" name="PivotTable2" cacheId="28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A3:B10" firstHeaderRow="2" firstDataRow="2" firstDataCol="1"/>
  <pivotFields count="11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" outline="0" showAll="0" includeNewItemsInFilter="1"/>
    <pivotField compact="0" outline="0" showAll="0" includeNewItemsInFilter="1"/>
    <pivotField axis="axisRow" compact="0" outline="0" showAll="0" includeNewItemsInFilter="1">
      <items count="6">
        <item x="1"/>
        <item x="0"/>
        <item x="2"/>
        <item x="4"/>
        <item x="3"/>
        <item t="default"/>
      </items>
    </pivotField>
    <pivotField dataField="1" compact="0" numFmtId="166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Amount" fld="8" baseField="0" baseItem="0" numFmtId="166"/>
  </dataFields>
  <formats count="2">
    <format dxfId="3">
      <pivotArea outline="0" fieldPosition="0"/>
    </format>
    <format dxfId="2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700-000000000000}" name="PivotTable1" cacheId="20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B6" firstHeaderRow="2" firstDataRow="2" firstDataCol="1"/>
  <pivotFields count="11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2">
        <item x="0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2">
    <i>
      <x/>
    </i>
    <i t="grand">
      <x/>
    </i>
  </rowItems>
  <colItems count="1">
    <i/>
  </colItems>
  <dataFields count="1">
    <dataField name="Sum of Amount" fld="8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5900-000000000000}" name="PivotTable1" cacheId="27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>
  <location ref="A3:B7" firstHeaderRow="2" firstDataRow="2" firstDataCol="1"/>
  <pivotFields count="11">
    <pivotField compact="0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1"/>
        <item x="0"/>
        <item t="default"/>
      </items>
    </pivotField>
    <pivotField dataField="1" compact="0" numFmtId="166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Sum of Amount" fld="8" baseField="0" baseItem="0" numFmtId="166"/>
  </dataFields>
  <formats count="2">
    <format dxfId="1">
      <pivotArea outline="0" fieldPosition="0"/>
    </format>
    <format dxfId="0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indexed="17"/>
  </sheetPr>
  <dimension ref="A1:AS159"/>
  <sheetViews>
    <sheetView topLeftCell="B75" zoomScaleNormal="100" workbookViewId="0">
      <selection activeCell="N88" sqref="L88:N88"/>
    </sheetView>
  </sheetViews>
  <sheetFormatPr defaultRowHeight="12.75" x14ac:dyDescent="0.2"/>
  <cols>
    <col min="1" max="1" width="21.7109375" style="5" bestFit="1" customWidth="1"/>
    <col min="2" max="2" width="10.7109375" style="5" customWidth="1"/>
    <col min="3" max="3" width="13.85546875" style="5" bestFit="1" customWidth="1"/>
    <col min="4" max="4" width="15" style="5" customWidth="1"/>
    <col min="5" max="7" width="14.7109375" style="36" bestFit="1" customWidth="1"/>
    <col min="8" max="8" width="14.140625" style="5" bestFit="1" customWidth="1"/>
    <col min="9" max="9" width="13.28515625" style="38" bestFit="1" customWidth="1"/>
    <col min="10" max="10" width="12.140625" style="38" bestFit="1" customWidth="1"/>
    <col min="11" max="11" width="11.42578125" style="5" bestFit="1" customWidth="1"/>
    <col min="12" max="13" width="11.140625" style="37" bestFit="1" customWidth="1"/>
    <col min="14" max="14" width="12.140625" style="10" bestFit="1" customWidth="1"/>
    <col min="15" max="16" width="10" style="37" bestFit="1" customWidth="1"/>
    <col min="17" max="17" width="11.140625" style="10" bestFit="1" customWidth="1"/>
    <col min="18" max="18" width="9" style="10" bestFit="1" customWidth="1"/>
    <col min="19" max="20" width="11.140625" style="10" bestFit="1" customWidth="1"/>
    <col min="21" max="21" width="11.42578125" style="39" bestFit="1" customWidth="1"/>
    <col min="22" max="22" width="13.7109375" style="39" bestFit="1" customWidth="1"/>
    <col min="23" max="23" width="11.42578125" style="39" bestFit="1" customWidth="1"/>
    <col min="24" max="24" width="9" style="39" bestFit="1" customWidth="1"/>
    <col min="25" max="25" width="9.7109375" style="39" bestFit="1" customWidth="1"/>
    <col min="26" max="26" width="10" style="39" bestFit="1" customWidth="1"/>
    <col min="27" max="27" width="10.140625" style="39" customWidth="1"/>
    <col min="28" max="29" width="9" style="39" bestFit="1" customWidth="1"/>
    <col min="30" max="32" width="10" style="39" bestFit="1" customWidth="1"/>
    <col min="33" max="35" width="10" style="39" customWidth="1"/>
    <col min="36" max="36" width="9" style="39" bestFit="1" customWidth="1"/>
    <col min="37" max="38" width="9.7109375" style="39" bestFit="1" customWidth="1"/>
    <col min="39" max="40" width="10" style="39" bestFit="1" customWidth="1"/>
    <col min="41" max="41" width="10.42578125" style="39" bestFit="1" customWidth="1"/>
    <col min="42" max="42" width="12.140625" style="39" bestFit="1" customWidth="1"/>
    <col min="43" max="43" width="12.7109375" style="39" customWidth="1"/>
    <col min="44" max="44" width="13.7109375" style="39" bestFit="1" customWidth="1"/>
    <col min="45" max="45" width="12.42578125" style="39" customWidth="1"/>
    <col min="46" max="16384" width="9.140625" style="5"/>
  </cols>
  <sheetData>
    <row r="1" spans="1:45" ht="18" customHeight="1" thickBot="1" x14ac:dyDescent="0.25">
      <c r="A1" s="1" t="s">
        <v>13</v>
      </c>
      <c r="B1" s="2"/>
      <c r="C1" s="2"/>
      <c r="D1" s="108" t="s">
        <v>120</v>
      </c>
      <c r="E1" s="239"/>
      <c r="F1" s="108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204"/>
      <c r="AN1" s="204"/>
      <c r="AO1" s="204"/>
      <c r="AP1" s="4"/>
      <c r="AQ1" s="4"/>
      <c r="AR1" s="3"/>
      <c r="AS1" s="3"/>
    </row>
    <row r="2" spans="1:45" ht="28.5" customHeight="1" thickBot="1" x14ac:dyDescent="0.25">
      <c r="A2" s="6" t="s">
        <v>5</v>
      </c>
      <c r="B2" s="7"/>
      <c r="C2" s="7"/>
      <c r="D2" s="570" t="s">
        <v>119</v>
      </c>
      <c r="E2" s="391" t="s">
        <v>8</v>
      </c>
      <c r="F2" s="770" t="s">
        <v>6</v>
      </c>
      <c r="G2" s="768"/>
      <c r="H2" s="769"/>
      <c r="I2" s="768" t="s">
        <v>21</v>
      </c>
      <c r="J2" s="768"/>
      <c r="K2" s="769"/>
      <c r="L2" s="768" t="s">
        <v>28</v>
      </c>
      <c r="M2" s="768"/>
      <c r="N2" s="769"/>
      <c r="O2" s="770" t="s">
        <v>29</v>
      </c>
      <c r="P2" s="768"/>
      <c r="Q2" s="769"/>
      <c r="R2" s="770" t="s">
        <v>30</v>
      </c>
      <c r="S2" s="768"/>
      <c r="T2" s="769"/>
      <c r="U2" s="770" t="s">
        <v>32</v>
      </c>
      <c r="V2" s="768"/>
      <c r="W2" s="768"/>
      <c r="X2" s="770" t="s">
        <v>31</v>
      </c>
      <c r="Y2" s="768"/>
      <c r="Z2" s="769"/>
      <c r="AA2" s="768" t="s">
        <v>62</v>
      </c>
      <c r="AB2" s="768"/>
      <c r="AC2" s="769"/>
      <c r="AD2" s="770" t="s">
        <v>91</v>
      </c>
      <c r="AE2" s="768"/>
      <c r="AF2" s="769"/>
      <c r="AG2" s="770" t="s">
        <v>5091</v>
      </c>
      <c r="AH2" s="768"/>
      <c r="AI2" s="769"/>
      <c r="AJ2" s="770" t="s">
        <v>61</v>
      </c>
      <c r="AK2" s="768"/>
      <c r="AL2" s="769"/>
      <c r="AM2" s="770" t="s">
        <v>33</v>
      </c>
      <c r="AN2" s="768"/>
      <c r="AO2" s="769"/>
      <c r="AP2" s="128" t="s">
        <v>4</v>
      </c>
      <c r="AQ2" s="129" t="s">
        <v>7</v>
      </c>
      <c r="AR2" s="129" t="s">
        <v>10</v>
      </c>
      <c r="AS2" s="130" t="s">
        <v>9</v>
      </c>
    </row>
    <row r="3" spans="1:45" s="10" customFormat="1" ht="17.25" customHeight="1" thickBot="1" x14ac:dyDescent="0.3">
      <c r="A3" s="168" t="s">
        <v>11</v>
      </c>
      <c r="B3" s="169" t="s">
        <v>45</v>
      </c>
      <c r="C3" s="170" t="s">
        <v>16</v>
      </c>
      <c r="D3" s="8"/>
      <c r="E3" s="392"/>
      <c r="F3" s="171" t="s">
        <v>121</v>
      </c>
      <c r="G3" s="172" t="s">
        <v>122</v>
      </c>
      <c r="H3" s="173" t="s">
        <v>123</v>
      </c>
      <c r="I3" s="396" t="s">
        <v>121</v>
      </c>
      <c r="J3" s="174" t="s">
        <v>122</v>
      </c>
      <c r="K3" s="175" t="s">
        <v>123</v>
      </c>
      <c r="L3" s="176" t="s">
        <v>121</v>
      </c>
      <c r="M3" s="177" t="s">
        <v>122</v>
      </c>
      <c r="N3" s="178" t="s">
        <v>123</v>
      </c>
      <c r="O3" s="179" t="s">
        <v>121</v>
      </c>
      <c r="P3" s="180" t="s">
        <v>122</v>
      </c>
      <c r="Q3" s="181" t="s">
        <v>123</v>
      </c>
      <c r="R3" s="182" t="s">
        <v>121</v>
      </c>
      <c r="S3" s="183" t="s">
        <v>122</v>
      </c>
      <c r="T3" s="184" t="s">
        <v>123</v>
      </c>
      <c r="U3" s="185" t="s">
        <v>121</v>
      </c>
      <c r="V3" s="186" t="s">
        <v>122</v>
      </c>
      <c r="W3" s="427" t="s">
        <v>123</v>
      </c>
      <c r="X3" s="187" t="s">
        <v>121</v>
      </c>
      <c r="Y3" s="188" t="s">
        <v>122</v>
      </c>
      <c r="Z3" s="189" t="s">
        <v>123</v>
      </c>
      <c r="AA3" s="179" t="s">
        <v>121</v>
      </c>
      <c r="AB3" s="190" t="s">
        <v>122</v>
      </c>
      <c r="AC3" s="191" t="s">
        <v>123</v>
      </c>
      <c r="AD3" s="192" t="s">
        <v>121</v>
      </c>
      <c r="AE3" s="192" t="s">
        <v>122</v>
      </c>
      <c r="AF3" s="192" t="s">
        <v>123</v>
      </c>
      <c r="AG3" s="677" t="s">
        <v>121</v>
      </c>
      <c r="AH3" s="677" t="s">
        <v>122</v>
      </c>
      <c r="AI3" s="677" t="s">
        <v>123</v>
      </c>
      <c r="AJ3" s="193" t="s">
        <v>121</v>
      </c>
      <c r="AK3" s="193" t="s">
        <v>122</v>
      </c>
      <c r="AL3" s="193" t="s">
        <v>123</v>
      </c>
      <c r="AM3" s="203" t="s">
        <v>121</v>
      </c>
      <c r="AN3" s="203" t="s">
        <v>122</v>
      </c>
      <c r="AO3" s="203" t="s">
        <v>123</v>
      </c>
      <c r="AP3" s="194"/>
      <c r="AQ3" s="195" t="s">
        <v>7</v>
      </c>
      <c r="AR3" s="195"/>
      <c r="AS3" s="196" t="s">
        <v>9</v>
      </c>
    </row>
    <row r="4" spans="1:45" ht="15" x14ac:dyDescent="0.25">
      <c r="A4" s="102" t="s">
        <v>14</v>
      </c>
      <c r="B4" s="110" t="s">
        <v>46</v>
      </c>
      <c r="C4" s="242" t="s">
        <v>82</v>
      </c>
      <c r="D4" s="405">
        <v>283000000</v>
      </c>
      <c r="E4" s="406">
        <v>70750000</v>
      </c>
      <c r="F4" s="17">
        <v>0</v>
      </c>
      <c r="G4" s="18">
        <v>0</v>
      </c>
      <c r="H4" s="19"/>
      <c r="I4" s="164"/>
      <c r="J4" s="15"/>
      <c r="K4" s="160"/>
      <c r="L4" s="17"/>
      <c r="M4" s="18"/>
      <c r="N4" s="19"/>
      <c r="O4" s="164">
        <v>0</v>
      </c>
      <c r="P4" s="18"/>
      <c r="Q4" s="19"/>
      <c r="R4" s="17"/>
      <c r="S4" s="18"/>
      <c r="T4" s="19"/>
      <c r="U4" s="17"/>
      <c r="V4" s="18"/>
      <c r="W4" s="160"/>
      <c r="X4" s="17"/>
      <c r="Y4" s="18"/>
      <c r="Z4" s="19"/>
      <c r="AA4" s="164"/>
      <c r="AB4" s="18"/>
      <c r="AC4" s="19"/>
      <c r="AD4" s="17"/>
      <c r="AE4" s="18"/>
      <c r="AF4" s="160"/>
      <c r="AG4" s="679"/>
      <c r="AH4" s="680"/>
      <c r="AI4" s="681"/>
      <c r="AJ4" s="164"/>
      <c r="AK4" s="18"/>
      <c r="AL4" s="160"/>
      <c r="AM4" s="17"/>
      <c r="AN4" s="18"/>
      <c r="AO4" s="19"/>
      <c r="AP4" s="133">
        <f>SUM(F4:AO4)</f>
        <v>0</v>
      </c>
      <c r="AQ4" s="9">
        <f>AP4/E4</f>
        <v>0</v>
      </c>
      <c r="AR4" s="133">
        <f>SUM(F4:AO4)</f>
        <v>0</v>
      </c>
      <c r="AS4" s="22">
        <f t="shared" ref="AS4:AS11" si="0">AR4/$AR$72</f>
        <v>0</v>
      </c>
    </row>
    <row r="5" spans="1:45" ht="15" x14ac:dyDescent="0.25">
      <c r="A5" s="23" t="s">
        <v>15</v>
      </c>
      <c r="B5" s="110" t="s">
        <v>56</v>
      </c>
      <c r="C5" s="242" t="s">
        <v>83</v>
      </c>
      <c r="E5" s="393"/>
      <c r="F5" s="14">
        <f>GETPIVOTDATA("Sold Price",ERP_Con_JAN!$A$3,"Sales Responsible","Baskar1")</f>
        <v>22903265.825000003</v>
      </c>
      <c r="G5" s="15">
        <f>GETPIVOTDATA("Sold Price",ERP_Con_Feb!$A$3,"Sales Responsible","Baskar1")</f>
        <v>33689572.825000003</v>
      </c>
      <c r="H5" s="16">
        <f>GETPIVOTDATA("Sold Price",ERP_Con_Mar!$A$3,"Sales Responsible","Baskar1")</f>
        <v>25123948.204999998</v>
      </c>
      <c r="I5" s="164"/>
      <c r="J5" s="15"/>
      <c r="K5" s="161"/>
      <c r="L5" s="14"/>
      <c r="M5" s="15"/>
      <c r="N5" s="16"/>
      <c r="O5" s="164">
        <v>0</v>
      </c>
      <c r="P5" s="15"/>
      <c r="Q5" s="16"/>
      <c r="R5" s="17"/>
      <c r="S5" s="15"/>
      <c r="T5" s="16"/>
      <c r="U5" s="14"/>
      <c r="V5" s="15"/>
      <c r="W5" s="161"/>
      <c r="X5" s="14"/>
      <c r="Y5" s="15"/>
      <c r="Z5" s="16"/>
      <c r="AA5" s="164"/>
      <c r="AB5" s="15"/>
      <c r="AC5" s="16"/>
      <c r="AD5" s="17"/>
      <c r="AE5" s="15"/>
      <c r="AF5" s="161"/>
      <c r="AG5" s="14"/>
      <c r="AH5" s="15"/>
      <c r="AI5" s="16"/>
      <c r="AJ5" s="164"/>
      <c r="AK5" s="15"/>
      <c r="AL5" s="161"/>
      <c r="AM5" s="14"/>
      <c r="AN5" s="15"/>
      <c r="AO5" s="16"/>
      <c r="AP5" s="133">
        <f t="shared" ref="AP5:AP68" si="1">SUM(F5:AO5)</f>
        <v>81716786.855000004</v>
      </c>
      <c r="AQ5" s="9" t="e">
        <f t="shared" ref="AQ5:AQ66" si="2">AP5/E5</f>
        <v>#DIV/0!</v>
      </c>
      <c r="AR5" s="133">
        <v>0</v>
      </c>
      <c r="AS5" s="22">
        <f t="shared" si="0"/>
        <v>0</v>
      </c>
    </row>
    <row r="6" spans="1:45" ht="15" x14ac:dyDescent="0.25">
      <c r="A6" s="102" t="s">
        <v>14</v>
      </c>
      <c r="B6" s="110" t="s">
        <v>47</v>
      </c>
      <c r="C6" s="242" t="s">
        <v>82</v>
      </c>
      <c r="D6" s="405">
        <v>10000000</v>
      </c>
      <c r="E6" s="406">
        <v>2500000</v>
      </c>
      <c r="F6" s="14">
        <v>0</v>
      </c>
      <c r="G6" s="15">
        <v>0</v>
      </c>
      <c r="H6" s="16">
        <f>GETPIVOTDATA("Sold Price",ERP_Con_Mar!$A$3,"Sales Responsible","Baskar-Rug")</f>
        <v>1539725</v>
      </c>
      <c r="I6" s="164"/>
      <c r="J6" s="15"/>
      <c r="K6" s="161"/>
      <c r="L6" s="14"/>
      <c r="M6" s="15"/>
      <c r="N6" s="16"/>
      <c r="O6" s="164">
        <v>0</v>
      </c>
      <c r="P6" s="15"/>
      <c r="Q6" s="16"/>
      <c r="R6" s="17"/>
      <c r="S6" s="15"/>
      <c r="T6" s="16"/>
      <c r="U6" s="14"/>
      <c r="V6" s="15"/>
      <c r="W6" s="161"/>
      <c r="X6" s="14"/>
      <c r="Y6" s="15"/>
      <c r="Z6" s="16"/>
      <c r="AA6" s="164"/>
      <c r="AB6" s="15"/>
      <c r="AC6" s="16"/>
      <c r="AD6" s="17"/>
      <c r="AE6" s="15"/>
      <c r="AF6" s="161"/>
      <c r="AG6" s="14"/>
      <c r="AH6" s="15"/>
      <c r="AI6" s="16"/>
      <c r="AJ6" s="164"/>
      <c r="AK6" s="15"/>
      <c r="AL6" s="161"/>
      <c r="AM6" s="14"/>
      <c r="AN6" s="15"/>
      <c r="AO6" s="16"/>
      <c r="AP6" s="133">
        <f t="shared" si="1"/>
        <v>1539725</v>
      </c>
      <c r="AQ6" s="9">
        <f t="shared" si="2"/>
        <v>0.61589000000000005</v>
      </c>
      <c r="AR6" s="133">
        <f t="shared" ref="AR6:AR68" si="3">SUM(F6:AO6)</f>
        <v>1539725</v>
      </c>
      <c r="AS6" s="22">
        <f t="shared" si="0"/>
        <v>4.2369217795086376E-3</v>
      </c>
    </row>
    <row r="7" spans="1:45" ht="15" x14ac:dyDescent="0.25">
      <c r="A7" s="244" t="s">
        <v>69</v>
      </c>
      <c r="B7" s="253" t="s">
        <v>71</v>
      </c>
      <c r="C7" s="11" t="s">
        <v>72</v>
      </c>
      <c r="D7" s="247">
        <v>10000000</v>
      </c>
      <c r="E7" s="406">
        <v>2500000</v>
      </c>
      <c r="F7" s="14">
        <f>GETPIVOTDATA("Sold Price",ERP_Con_JAN!$A$3,"Sales Responsible","Saroj")</f>
        <v>966552.85</v>
      </c>
      <c r="G7" s="15">
        <f>GETPIVOTDATA("Sold Price",ERP_Con_Feb!$A$3,"Sales Responsible","Saroj")</f>
        <v>186080</v>
      </c>
      <c r="H7" s="16">
        <f>GETPIVOTDATA("Sold Price",ERP_Con_Mar!$A$3,"Sales Responsible","Saroj")</f>
        <v>146261</v>
      </c>
      <c r="I7" s="164"/>
      <c r="J7" s="15"/>
      <c r="K7" s="161"/>
      <c r="L7" s="14"/>
      <c r="M7" s="15"/>
      <c r="N7" s="16"/>
      <c r="O7" s="164">
        <v>0</v>
      </c>
      <c r="P7" s="15"/>
      <c r="Q7" s="16"/>
      <c r="R7" s="17"/>
      <c r="S7" s="15"/>
      <c r="T7" s="16"/>
      <c r="U7" s="14"/>
      <c r="V7" s="15"/>
      <c r="W7" s="161"/>
      <c r="X7" s="14"/>
      <c r="Y7" s="15"/>
      <c r="Z7" s="16"/>
      <c r="AA7" s="164"/>
      <c r="AB7" s="15"/>
      <c r="AC7" s="16"/>
      <c r="AD7" s="17"/>
      <c r="AE7" s="15"/>
      <c r="AF7" s="161"/>
      <c r="AG7" s="14"/>
      <c r="AH7" s="15"/>
      <c r="AI7" s="16"/>
      <c r="AJ7" s="164"/>
      <c r="AK7" s="15"/>
      <c r="AL7" s="161"/>
      <c r="AM7" s="14"/>
      <c r="AN7" s="15"/>
      <c r="AO7" s="16"/>
      <c r="AP7" s="133">
        <f t="shared" si="1"/>
        <v>1298893.8500000001</v>
      </c>
      <c r="AQ7" s="9">
        <f t="shared" si="2"/>
        <v>0.51955753999999998</v>
      </c>
      <c r="AR7" s="133">
        <f t="shared" si="3"/>
        <v>1298893.8500000001</v>
      </c>
      <c r="AS7" s="22">
        <f t="shared" si="0"/>
        <v>3.5742172416079665E-3</v>
      </c>
    </row>
    <row r="8" spans="1:45" ht="15" x14ac:dyDescent="0.25">
      <c r="A8" s="244" t="s">
        <v>70</v>
      </c>
      <c r="B8" s="253" t="s">
        <v>71</v>
      </c>
      <c r="C8" s="11" t="s">
        <v>74</v>
      </c>
      <c r="D8" s="247">
        <v>15000000</v>
      </c>
      <c r="E8" s="406">
        <v>3750000</v>
      </c>
      <c r="F8" s="14">
        <f>GETPIVOTDATA("Sold Price",ERP_Con_JAN!$A$3,"Sales Responsible","Manish")</f>
        <v>1027784.7199999999</v>
      </c>
      <c r="G8" s="15">
        <f>GETPIVOTDATA("Sold Price",ERP_Con_Feb!$A$3,"Sales Responsible","Manish")</f>
        <v>2077416.85</v>
      </c>
      <c r="H8" s="16">
        <f>GETPIVOTDATA("Sold Price",ERP_Con_Mar!$A$3,"Sales Responsible","Manish")</f>
        <v>1662890.9108</v>
      </c>
      <c r="I8" s="164"/>
      <c r="J8" s="15"/>
      <c r="K8" s="161"/>
      <c r="L8" s="14"/>
      <c r="M8" s="15"/>
      <c r="N8" s="16"/>
      <c r="O8" s="164">
        <v>0</v>
      </c>
      <c r="P8" s="15"/>
      <c r="Q8" s="16"/>
      <c r="R8" s="17"/>
      <c r="S8" s="15"/>
      <c r="T8" s="16"/>
      <c r="U8" s="14"/>
      <c r="V8" s="15"/>
      <c r="W8" s="161"/>
      <c r="X8" s="14"/>
      <c r="Y8" s="15"/>
      <c r="Z8" s="16"/>
      <c r="AA8" s="164"/>
      <c r="AB8" s="15"/>
      <c r="AC8" s="16"/>
      <c r="AD8" s="17"/>
      <c r="AE8" s="15"/>
      <c r="AF8" s="161"/>
      <c r="AG8" s="14"/>
      <c r="AH8" s="15"/>
      <c r="AI8" s="16"/>
      <c r="AJ8" s="164"/>
      <c r="AK8" s="15"/>
      <c r="AL8" s="161"/>
      <c r="AM8" s="14"/>
      <c r="AN8" s="15"/>
      <c r="AO8" s="16"/>
      <c r="AP8" s="133">
        <f t="shared" si="1"/>
        <v>4768092.4808</v>
      </c>
      <c r="AQ8" s="9">
        <f t="shared" si="2"/>
        <v>1.2714913282133333</v>
      </c>
      <c r="AR8" s="133">
        <f t="shared" si="3"/>
        <v>4768092.4808</v>
      </c>
      <c r="AS8" s="22">
        <f t="shared" si="0"/>
        <v>1.3120547421528449E-2</v>
      </c>
    </row>
    <row r="9" spans="1:45" ht="15" x14ac:dyDescent="0.25">
      <c r="A9" s="244" t="s">
        <v>63</v>
      </c>
      <c r="B9" s="253" t="s">
        <v>71</v>
      </c>
      <c r="C9" s="11" t="s">
        <v>73</v>
      </c>
      <c r="D9" s="247">
        <v>10000000</v>
      </c>
      <c r="E9" s="406">
        <v>2500000</v>
      </c>
      <c r="F9" s="14">
        <f>GETPIVOTDATA("Sold Price",ERP_Con_JAN!$A$3,"Sales Responsible","Muthuraman")</f>
        <v>1336523.8999999999</v>
      </c>
      <c r="G9" s="15">
        <f>GETPIVOTDATA("Sold Price",ERP_Con_Feb!$A$3,"Sales Responsible","Muthuraman")</f>
        <v>1134746.3</v>
      </c>
      <c r="H9" s="16">
        <f>GETPIVOTDATA("Sold Price",ERP_Con_Mar!$A$3,"Sales Responsible","Muthuraman")</f>
        <v>643657.10000000009</v>
      </c>
      <c r="I9" s="164"/>
      <c r="J9" s="15"/>
      <c r="K9" s="161"/>
      <c r="L9" s="14"/>
      <c r="M9" s="15"/>
      <c r="N9" s="16"/>
      <c r="O9" s="164">
        <v>0</v>
      </c>
      <c r="P9" s="15"/>
      <c r="Q9" s="16"/>
      <c r="R9" s="17"/>
      <c r="S9" s="15"/>
      <c r="T9" s="16"/>
      <c r="U9" s="14"/>
      <c r="V9" s="15"/>
      <c r="W9" s="161"/>
      <c r="X9" s="14"/>
      <c r="Y9" s="15"/>
      <c r="Z9" s="16"/>
      <c r="AA9" s="164"/>
      <c r="AB9" s="15"/>
      <c r="AC9" s="16"/>
      <c r="AD9" s="17"/>
      <c r="AE9" s="15"/>
      <c r="AF9" s="161"/>
      <c r="AG9" s="14"/>
      <c r="AH9" s="15"/>
      <c r="AI9" s="16"/>
      <c r="AJ9" s="164"/>
      <c r="AK9" s="15"/>
      <c r="AL9" s="161"/>
      <c r="AM9" s="14"/>
      <c r="AN9" s="15"/>
      <c r="AO9" s="16"/>
      <c r="AP9" s="133">
        <f t="shared" si="1"/>
        <v>3114927.3000000003</v>
      </c>
      <c r="AQ9" s="9">
        <f t="shared" si="2"/>
        <v>1.2459709200000002</v>
      </c>
      <c r="AR9" s="133">
        <f t="shared" si="3"/>
        <v>3114927.3000000003</v>
      </c>
      <c r="AS9" s="22">
        <f t="shared" si="0"/>
        <v>8.5714678393583512E-3</v>
      </c>
    </row>
    <row r="10" spans="1:45" ht="15" x14ac:dyDescent="0.25">
      <c r="A10" s="357" t="s">
        <v>59</v>
      </c>
      <c r="B10" s="360" t="s">
        <v>47</v>
      </c>
      <c r="C10" s="456" t="s">
        <v>82</v>
      </c>
      <c r="D10" s="457">
        <v>182000000</v>
      </c>
      <c r="E10" s="459">
        <v>45500000</v>
      </c>
      <c r="F10" s="14">
        <f>GETPIVOTDATA("Sold Price",ERP_Con_JAN!$A$3,"Sales Responsible","Abhrajit-Rug")</f>
        <v>12283470</v>
      </c>
      <c r="G10" s="15">
        <f>GETPIVOTDATA("Sold Price",ERP_Con_Feb!$A$3,"Sales Responsible","Abhrajit-Rug")</f>
        <v>16495750</v>
      </c>
      <c r="H10" s="16">
        <f>GETPIVOTDATA("Sold Price",ERP_Con_Mar!$A$3,"Sales Responsible","Abhrajit-Rug")</f>
        <v>15750650</v>
      </c>
      <c r="I10" s="164"/>
      <c r="J10" s="15"/>
      <c r="K10" s="161"/>
      <c r="L10" s="14"/>
      <c r="M10" s="15"/>
      <c r="N10" s="16"/>
      <c r="O10" s="164">
        <v>0</v>
      </c>
      <c r="P10" s="15"/>
      <c r="Q10" s="16"/>
      <c r="R10" s="17"/>
      <c r="S10" s="15"/>
      <c r="T10" s="16"/>
      <c r="U10" s="14"/>
      <c r="V10" s="15"/>
      <c r="W10" s="161"/>
      <c r="X10" s="14"/>
      <c r="Y10" s="15"/>
      <c r="Z10" s="16"/>
      <c r="AA10" s="164"/>
      <c r="AB10" s="15"/>
      <c r="AC10" s="16"/>
      <c r="AD10" s="17"/>
      <c r="AE10" s="15"/>
      <c r="AF10" s="161"/>
      <c r="AG10" s="14"/>
      <c r="AH10" s="15"/>
      <c r="AI10" s="16"/>
      <c r="AJ10" s="164"/>
      <c r="AK10" s="15"/>
      <c r="AL10" s="161"/>
      <c r="AM10" s="14"/>
      <c r="AN10" s="15"/>
      <c r="AO10" s="16"/>
      <c r="AP10" s="133">
        <f t="shared" si="1"/>
        <v>44529870</v>
      </c>
      <c r="AQ10" s="9">
        <f t="shared" si="2"/>
        <v>0.9786784615384615</v>
      </c>
      <c r="AR10" s="133">
        <f t="shared" si="3"/>
        <v>44529870</v>
      </c>
      <c r="AS10" s="22">
        <f t="shared" si="0"/>
        <v>0.12253459289268429</v>
      </c>
    </row>
    <row r="11" spans="1:45" ht="15" x14ac:dyDescent="0.25">
      <c r="A11" s="357" t="s">
        <v>59</v>
      </c>
      <c r="B11" s="360" t="s">
        <v>92</v>
      </c>
      <c r="C11" s="456" t="s">
        <v>82</v>
      </c>
      <c r="D11" s="457">
        <v>202000000</v>
      </c>
      <c r="E11" s="459">
        <v>50500000</v>
      </c>
      <c r="F11" s="14">
        <f>GETPIVOTDATA("Sold Price",ERP_Con_JAN!$A$3,"Sales Responsible","Abhrajit-AIDC")</f>
        <v>38200</v>
      </c>
      <c r="G11" s="15">
        <f>GETPIVOTDATA("Sold Price",ERP_Con_Feb!$A$3,"Sales Responsible","Abhrajit-AIDC")</f>
        <v>46500</v>
      </c>
      <c r="H11" s="98">
        <f>GETPIVOTDATA("Sold Price",ERP_Con_Mar!$A$3,"Sales Responsible","Abhrajit-AIDC")</f>
        <v>769106</v>
      </c>
      <c r="I11" s="164"/>
      <c r="J11" s="15"/>
      <c r="K11" s="161"/>
      <c r="L11" s="14"/>
      <c r="M11" s="15"/>
      <c r="N11" s="16"/>
      <c r="O11" s="164">
        <v>0</v>
      </c>
      <c r="P11" s="15"/>
      <c r="Q11" s="16"/>
      <c r="R11" s="17"/>
      <c r="S11" s="15"/>
      <c r="T11" s="16"/>
      <c r="U11" s="14"/>
      <c r="V11" s="15"/>
      <c r="W11" s="161"/>
      <c r="X11" s="14"/>
      <c r="Y11" s="15"/>
      <c r="Z11" s="16"/>
      <c r="AA11" s="164"/>
      <c r="AB11" s="15"/>
      <c r="AC11" s="16"/>
      <c r="AD11" s="17"/>
      <c r="AE11" s="15"/>
      <c r="AF11" s="161"/>
      <c r="AG11" s="14"/>
      <c r="AH11" s="15"/>
      <c r="AI11" s="16"/>
      <c r="AJ11" s="164"/>
      <c r="AK11" s="15"/>
      <c r="AL11" s="161"/>
      <c r="AM11" s="14"/>
      <c r="AN11" s="15"/>
      <c r="AO11" s="16"/>
      <c r="AP11" s="133">
        <f t="shared" si="1"/>
        <v>853806</v>
      </c>
      <c r="AQ11" s="9">
        <f t="shared" si="2"/>
        <v>1.6907049504950495E-2</v>
      </c>
      <c r="AR11" s="133">
        <f t="shared" si="3"/>
        <v>853806</v>
      </c>
      <c r="AS11" s="22">
        <f t="shared" si="0"/>
        <v>2.3494515169105862E-3</v>
      </c>
    </row>
    <row r="12" spans="1:45" ht="15" x14ac:dyDescent="0.25">
      <c r="A12" s="53" t="s">
        <v>118</v>
      </c>
      <c r="B12" s="446" t="s">
        <v>46</v>
      </c>
      <c r="C12" s="428" t="s">
        <v>84</v>
      </c>
      <c r="D12" s="447">
        <v>30000000</v>
      </c>
      <c r="E12" s="406">
        <v>7500000</v>
      </c>
      <c r="F12" s="448">
        <v>0</v>
      </c>
      <c r="G12" s="449">
        <v>0</v>
      </c>
      <c r="H12" s="453">
        <v>0</v>
      </c>
      <c r="I12" s="451"/>
      <c r="J12" s="449"/>
      <c r="K12" s="452"/>
      <c r="L12" s="448"/>
      <c r="M12" s="449"/>
      <c r="N12" s="453"/>
      <c r="O12" s="164">
        <v>0</v>
      </c>
      <c r="P12" s="449"/>
      <c r="Q12" s="453"/>
      <c r="R12" s="454">
        <f>GETPIVOTDATA("Amount",Hollasons_Con_JAN!$A$3,"Posiflex SalesExecutive","Piyus-POS")</f>
        <v>200650</v>
      </c>
      <c r="S12" s="449">
        <f>GETPIVOTDATA("Amount ",Hollasons_Con_Feb!$A$3,"Posiflex SalesExecutive","Piyus-POS")</f>
        <v>531047</v>
      </c>
      <c r="T12" s="453">
        <f>GETPIVOTDATA("Amount ",Hollasons_Con_Mar!$A$3,"Posiflex SalesExecutive","Piyus-POS")</f>
        <v>1609955</v>
      </c>
      <c r="U12" s="448"/>
      <c r="V12" s="449"/>
      <c r="W12" s="452"/>
      <c r="X12" s="448"/>
      <c r="Y12" s="449"/>
      <c r="Z12" s="453"/>
      <c r="AA12" s="451"/>
      <c r="AB12" s="449"/>
      <c r="AC12" s="453"/>
      <c r="AD12" s="454"/>
      <c r="AE12" s="449"/>
      <c r="AF12" s="452"/>
      <c r="AG12" s="448"/>
      <c r="AH12" s="449"/>
      <c r="AI12" s="453">
        <f>GETPIVOTDATA("Amount",'RT Computers_Con_Mar'!$A$3,"Posiflex SalesExecutive","Piyus-POS")</f>
        <v>111900</v>
      </c>
      <c r="AJ12" s="451"/>
      <c r="AK12" s="449"/>
      <c r="AL12" s="452"/>
      <c r="AM12" s="448"/>
      <c r="AN12" s="449"/>
      <c r="AO12" s="453"/>
      <c r="AP12" s="133">
        <f t="shared" si="1"/>
        <v>2453552</v>
      </c>
      <c r="AQ12" s="9">
        <f t="shared" si="2"/>
        <v>0.32714026666666668</v>
      </c>
      <c r="AR12" s="133">
        <f t="shared" si="3"/>
        <v>2453552</v>
      </c>
      <c r="AS12" s="22">
        <f t="shared" ref="AS12:AS71" si="4">AR12/$AR$72</f>
        <v>6.7515354403916141E-3</v>
      </c>
    </row>
    <row r="13" spans="1:45" ht="15" x14ac:dyDescent="0.25">
      <c r="A13" s="53" t="s">
        <v>118</v>
      </c>
      <c r="B13" s="446" t="s">
        <v>47</v>
      </c>
      <c r="C13" s="428" t="s">
        <v>84</v>
      </c>
      <c r="D13" s="447">
        <v>10000000</v>
      </c>
      <c r="E13" s="406">
        <v>2500000</v>
      </c>
      <c r="F13" s="448">
        <v>0</v>
      </c>
      <c r="G13" s="449">
        <v>0</v>
      </c>
      <c r="H13" s="453">
        <v>0</v>
      </c>
      <c r="I13" s="451"/>
      <c r="J13" s="449"/>
      <c r="K13" s="452"/>
      <c r="L13" s="448"/>
      <c r="M13" s="449"/>
      <c r="N13" s="453"/>
      <c r="O13" s="164">
        <v>0</v>
      </c>
      <c r="P13" s="449"/>
      <c r="Q13" s="453"/>
      <c r="R13" s="454">
        <f>GETPIVOTDATA("Amount",Hollasons_Con_JAN!$A$3,"Posiflex SalesExecutive","Piyus-Rug")</f>
        <v>121175</v>
      </c>
      <c r="S13" s="449">
        <f>GETPIVOTDATA("Amount ",Hollasons_Con_Feb!$A$3,"Posiflex SalesExecutive","Piyus-Rug")</f>
        <v>987450</v>
      </c>
      <c r="T13" s="453">
        <f>GETPIVOTDATA("Amount ",Hollasons_Con_Mar!$A$3,"Posiflex SalesExecutive","Piyus-Rug")</f>
        <v>842950</v>
      </c>
      <c r="U13" s="448"/>
      <c r="V13" s="449"/>
      <c r="W13" s="452"/>
      <c r="X13" s="448"/>
      <c r="Y13" s="449"/>
      <c r="Z13" s="453"/>
      <c r="AA13" s="451"/>
      <c r="AB13" s="449"/>
      <c r="AC13" s="453"/>
      <c r="AD13" s="454"/>
      <c r="AE13" s="449"/>
      <c r="AF13" s="452"/>
      <c r="AG13" s="448"/>
      <c r="AH13" s="449">
        <f>GETPIVOTDATA("Amount",RT_Con_Feb!$A$3)</f>
        <v>7500</v>
      </c>
      <c r="AI13" s="453">
        <f>GETPIVOTDATA("Amount",'RT Computers_Con_Mar'!$A$3,"Posiflex SalesExecutive","Piyus-Rug")</f>
        <v>46450</v>
      </c>
      <c r="AJ13" s="451"/>
      <c r="AK13" s="449"/>
      <c r="AL13" s="452"/>
      <c r="AM13" s="448"/>
      <c r="AN13" s="449"/>
      <c r="AO13" s="453"/>
      <c r="AP13" s="133">
        <f t="shared" si="1"/>
        <v>2005525</v>
      </c>
      <c r="AQ13" s="9">
        <f t="shared" si="2"/>
        <v>0.80220999999999998</v>
      </c>
      <c r="AR13" s="133">
        <f t="shared" si="3"/>
        <v>2005525</v>
      </c>
      <c r="AS13" s="22">
        <f t="shared" si="4"/>
        <v>5.5186819411577135E-3</v>
      </c>
    </row>
    <row r="14" spans="1:45" ht="15" x14ac:dyDescent="0.25">
      <c r="A14" s="53" t="s">
        <v>118</v>
      </c>
      <c r="B14" s="446" t="s">
        <v>92</v>
      </c>
      <c r="C14" s="428" t="s">
        <v>84</v>
      </c>
      <c r="D14" s="455">
        <v>20000000</v>
      </c>
      <c r="E14" s="406">
        <v>5000000</v>
      </c>
      <c r="F14" s="448">
        <f>GETPIVOTDATA("Sold Price",ERP_Con_JAN!$A$3,"Sales Responsible","Piyus-AIDC")</f>
        <v>1000100</v>
      </c>
      <c r="G14" s="449">
        <f>GETPIVOTDATA("Sold Price",ERP_Con_Feb!$A$3,"Sales Responsible","Piyus-AIDC")</f>
        <v>243200</v>
      </c>
      <c r="H14" s="450">
        <f>GETPIVOTDATA("Sold Price",ERP_Con_Mar!$A$3,"Sales Responsible","Piyus-AIDC")</f>
        <v>2196150</v>
      </c>
      <c r="I14" s="451"/>
      <c r="J14" s="449"/>
      <c r="K14" s="452"/>
      <c r="L14" s="448"/>
      <c r="M14" s="449"/>
      <c r="N14" s="453"/>
      <c r="O14" s="164">
        <v>0</v>
      </c>
      <c r="P14" s="449"/>
      <c r="Q14" s="453"/>
      <c r="R14" s="454"/>
      <c r="S14" s="449"/>
      <c r="T14" s="453"/>
      <c r="U14" s="448"/>
      <c r="V14" s="449"/>
      <c r="W14" s="452"/>
      <c r="X14" s="448"/>
      <c r="Y14" s="449"/>
      <c r="Z14" s="453"/>
      <c r="AA14" s="451"/>
      <c r="AB14" s="449"/>
      <c r="AC14" s="453"/>
      <c r="AD14" s="454"/>
      <c r="AE14" s="449"/>
      <c r="AF14" s="452"/>
      <c r="AG14" s="448"/>
      <c r="AH14" s="449"/>
      <c r="AI14" s="453"/>
      <c r="AJ14" s="451"/>
      <c r="AK14" s="449"/>
      <c r="AL14" s="452"/>
      <c r="AM14" s="448"/>
      <c r="AN14" s="449"/>
      <c r="AO14" s="453"/>
      <c r="AP14" s="133">
        <f t="shared" si="1"/>
        <v>3439450</v>
      </c>
      <c r="AQ14" s="9">
        <f t="shared" si="2"/>
        <v>0.68789</v>
      </c>
      <c r="AR14" s="133">
        <f t="shared" si="3"/>
        <v>3439450</v>
      </c>
      <c r="AS14" s="22">
        <f t="shared" si="4"/>
        <v>9.4644697037009756E-3</v>
      </c>
    </row>
    <row r="15" spans="1:45" ht="15" x14ac:dyDescent="0.25">
      <c r="A15" s="103" t="s">
        <v>88</v>
      </c>
      <c r="B15" s="110" t="s">
        <v>46</v>
      </c>
      <c r="C15" s="11" t="s">
        <v>84</v>
      </c>
      <c r="D15" s="247">
        <v>54000000</v>
      </c>
      <c r="E15" s="406">
        <v>13500000</v>
      </c>
      <c r="F15" s="25">
        <f>GETPIVOTDATA("Sold Price",ERP_Con_JAN!$A$3,"Sales Responsible","Adil-POS")</f>
        <v>2224700</v>
      </c>
      <c r="G15" s="15">
        <f>GETPIVOTDATA("Sold Price",ERP_Con_Feb!$A$3,"Sales Responsible","Adil-POS")</f>
        <v>6275980</v>
      </c>
      <c r="H15" s="98">
        <f>GETPIVOTDATA("Sold Price",ERP_Con_Mar!$A$3,"Sales Responsible","Adil-POS")</f>
        <v>6640558</v>
      </c>
      <c r="I15" s="164"/>
      <c r="J15" s="15">
        <f>GETPIVOTDATA("Amount",Tur_Con_Feb!$A$3,"Posiflex SalesExecutive","Adil-POS")</f>
        <v>93500</v>
      </c>
      <c r="K15" s="161"/>
      <c r="L15" s="14"/>
      <c r="M15" s="15"/>
      <c r="N15" s="16"/>
      <c r="O15" s="164">
        <v>0</v>
      </c>
      <c r="P15" s="15"/>
      <c r="Q15" s="16"/>
      <c r="R15" s="17">
        <f>GETPIVOTDATA("Amount",Hollasons_Con_JAN!$A$3,"Posiflex SalesExecutive","Adil-POS")</f>
        <v>130500</v>
      </c>
      <c r="S15" s="15">
        <f>GETPIVOTDATA("Amount ",Hollasons_Con_Feb!$A$3,"Posiflex SalesExecutive","Adil-POS")</f>
        <v>836350</v>
      </c>
      <c r="T15" s="16">
        <f>GETPIVOTDATA("Amount ",Hollasons_Con_Mar!$A$3,"Posiflex SalesExecutive","Adil-POS")</f>
        <v>274595</v>
      </c>
      <c r="U15" s="14"/>
      <c r="V15" s="15"/>
      <c r="W15" s="161"/>
      <c r="X15" s="14"/>
      <c r="Y15" s="15"/>
      <c r="Z15" s="16">
        <f>GETPIVOTDATA("Amount",Odyssey_Con_Mar!$A$3,"Posiflex SalesExecutive","Adil-POS")</f>
        <v>11750</v>
      </c>
      <c r="AA15" s="164"/>
      <c r="AB15" s="15"/>
      <c r="AC15" s="16"/>
      <c r="AD15" s="17"/>
      <c r="AE15" s="15"/>
      <c r="AF15" s="161"/>
      <c r="AG15" s="14"/>
      <c r="AH15" s="15"/>
      <c r="AI15" s="16"/>
      <c r="AJ15" s="164"/>
      <c r="AK15" s="15"/>
      <c r="AL15" s="161"/>
      <c r="AM15" s="14"/>
      <c r="AN15" s="15"/>
      <c r="AO15" s="16"/>
      <c r="AP15" s="133">
        <f t="shared" si="1"/>
        <v>16487933</v>
      </c>
      <c r="AQ15" s="9">
        <f t="shared" si="2"/>
        <v>1.2213283703703703</v>
      </c>
      <c r="AR15" s="133">
        <f t="shared" si="3"/>
        <v>16487933</v>
      </c>
      <c r="AS15" s="22">
        <f t="shared" si="4"/>
        <v>4.5370493059980969E-2</v>
      </c>
    </row>
    <row r="16" spans="1:45" ht="15" x14ac:dyDescent="0.25">
      <c r="A16" s="103" t="s">
        <v>88</v>
      </c>
      <c r="B16" s="110" t="s">
        <v>47</v>
      </c>
      <c r="C16" s="11" t="s">
        <v>84</v>
      </c>
      <c r="D16" s="247">
        <v>4000000</v>
      </c>
      <c r="E16" s="406">
        <v>1000000</v>
      </c>
      <c r="F16" s="25">
        <f>GETPIVOTDATA("Sold Price",ERP_Con_JAN!$A$3,"Sales Responsible","Adil-Rug")</f>
        <v>3300</v>
      </c>
      <c r="G16" s="15">
        <v>0</v>
      </c>
      <c r="H16" s="98">
        <f>GETPIVOTDATA("Sold Price",ERP_Con_Mar!$A$3,"Sales Responsible","Adil-Rug")</f>
        <v>28400</v>
      </c>
      <c r="I16" s="164"/>
      <c r="J16" s="15"/>
      <c r="K16" s="161"/>
      <c r="L16" s="14"/>
      <c r="M16" s="15"/>
      <c r="N16" s="16"/>
      <c r="O16" s="164">
        <v>0</v>
      </c>
      <c r="P16" s="15"/>
      <c r="Q16" s="16"/>
      <c r="R16" s="17"/>
      <c r="S16" s="15">
        <f>GETPIVOTDATA("Amount ",Hollasons_Con_Feb!$A$3,"Posiflex SalesExecutive","Adil-Rug")</f>
        <v>34000</v>
      </c>
      <c r="T16" s="16">
        <f>GETPIVOTDATA("Amount ",Hollasons_Con_Mar!$A$3,"Posiflex SalesExecutive","Adil-Rug")</f>
        <v>8400</v>
      </c>
      <c r="U16" s="14"/>
      <c r="V16" s="15"/>
      <c r="W16" s="161"/>
      <c r="X16" s="14">
        <f>GETPIVOTDATA("Amount",Odyssey_Con_JAN!$A$3,"Posiflex SalesExecutive","Adil-Rug")</f>
        <v>18000</v>
      </c>
      <c r="Y16" s="15"/>
      <c r="Z16" s="16"/>
      <c r="AA16" s="164"/>
      <c r="AB16" s="15"/>
      <c r="AC16" s="16"/>
      <c r="AD16" s="17"/>
      <c r="AE16" s="15"/>
      <c r="AF16" s="161"/>
      <c r="AG16" s="14"/>
      <c r="AH16" s="15"/>
      <c r="AI16" s="16"/>
      <c r="AJ16" s="164"/>
      <c r="AK16" s="15"/>
      <c r="AL16" s="161"/>
      <c r="AM16" s="14"/>
      <c r="AN16" s="15"/>
      <c r="AO16" s="16"/>
      <c r="AP16" s="133">
        <f t="shared" si="1"/>
        <v>92100</v>
      </c>
      <c r="AQ16" s="9">
        <f t="shared" si="2"/>
        <v>9.2100000000000001E-2</v>
      </c>
      <c r="AR16" s="133">
        <f t="shared" si="3"/>
        <v>92100</v>
      </c>
      <c r="AS16" s="571">
        <f t="shared" si="4"/>
        <v>2.5343518868157984E-4</v>
      </c>
    </row>
    <row r="17" spans="1:45" ht="15" x14ac:dyDescent="0.25">
      <c r="A17" s="103" t="s">
        <v>88</v>
      </c>
      <c r="B17" s="110" t="s">
        <v>92</v>
      </c>
      <c r="C17" s="11" t="s">
        <v>84</v>
      </c>
      <c r="D17" s="247">
        <v>2000000</v>
      </c>
      <c r="E17" s="406">
        <v>500000</v>
      </c>
      <c r="F17" s="236">
        <f>GETPIVOTDATA("Sold Price",ERP_Con_JAN!$A$3,"Sales Responsible","Adil-AIDC")</f>
        <v>30400</v>
      </c>
      <c r="G17" s="15">
        <f>GETPIVOTDATA("Sold Price",ERP_Con_Feb!$A$3,"Sales Responsible","Adil-AIDC")</f>
        <v>87600</v>
      </c>
      <c r="H17" s="98">
        <f>GETPIVOTDATA("Sold Price",ERP_Con_Mar!$A$3,"Sales Responsible","Adil-AIDC")</f>
        <v>30400</v>
      </c>
      <c r="I17" s="164"/>
      <c r="J17" s="15"/>
      <c r="K17" s="161"/>
      <c r="L17" s="14"/>
      <c r="M17" s="15"/>
      <c r="N17" s="16"/>
      <c r="O17" s="164">
        <v>0</v>
      </c>
      <c r="P17" s="15"/>
      <c r="Q17" s="16"/>
      <c r="R17" s="17"/>
      <c r="S17" s="15"/>
      <c r="T17" s="16"/>
      <c r="U17" s="14"/>
      <c r="V17" s="15"/>
      <c r="W17" s="161"/>
      <c r="X17" s="14"/>
      <c r="Y17" s="15"/>
      <c r="Z17" s="16"/>
      <c r="AA17" s="164"/>
      <c r="AB17" s="15"/>
      <c r="AC17" s="16"/>
      <c r="AD17" s="17"/>
      <c r="AE17" s="15"/>
      <c r="AF17" s="161"/>
      <c r="AG17" s="14"/>
      <c r="AH17" s="15"/>
      <c r="AI17" s="16"/>
      <c r="AJ17" s="164"/>
      <c r="AK17" s="15"/>
      <c r="AL17" s="161"/>
      <c r="AM17" s="14"/>
      <c r="AN17" s="15"/>
      <c r="AO17" s="16"/>
      <c r="AP17" s="133">
        <f t="shared" si="1"/>
        <v>148400</v>
      </c>
      <c r="AQ17" s="9">
        <f t="shared" si="2"/>
        <v>0.29680000000000001</v>
      </c>
      <c r="AR17" s="133">
        <f t="shared" si="3"/>
        <v>148400</v>
      </c>
      <c r="AS17" s="572">
        <f t="shared" si="4"/>
        <v>4.0835811075294734E-4</v>
      </c>
    </row>
    <row r="18" spans="1:45" ht="15" x14ac:dyDescent="0.25">
      <c r="A18" s="103" t="s">
        <v>90</v>
      </c>
      <c r="B18" s="110" t="s">
        <v>46</v>
      </c>
      <c r="C18" s="11" t="s">
        <v>84</v>
      </c>
      <c r="D18" s="247">
        <v>20000000</v>
      </c>
      <c r="E18" s="406">
        <v>5000000</v>
      </c>
      <c r="F18" s="97">
        <v>0</v>
      </c>
      <c r="G18" s="15">
        <v>0</v>
      </c>
      <c r="H18" s="16">
        <v>0</v>
      </c>
      <c r="I18" s="397"/>
      <c r="J18" s="15"/>
      <c r="K18" s="161"/>
      <c r="L18" s="14"/>
      <c r="M18" s="15"/>
      <c r="N18" s="16"/>
      <c r="O18" s="164">
        <v>0</v>
      </c>
      <c r="P18" s="15"/>
      <c r="Q18" s="16"/>
      <c r="R18" s="17"/>
      <c r="S18" s="15"/>
      <c r="T18" s="16"/>
      <c r="U18" s="112"/>
      <c r="V18" s="15"/>
      <c r="W18" s="161"/>
      <c r="X18" s="14"/>
      <c r="Y18" s="15"/>
      <c r="Z18" s="16"/>
      <c r="AA18" s="164"/>
      <c r="AB18" s="15"/>
      <c r="AC18" s="16"/>
      <c r="AD18" s="17"/>
      <c r="AE18" s="15"/>
      <c r="AF18" s="161"/>
      <c r="AG18" s="14"/>
      <c r="AH18" s="15"/>
      <c r="AI18" s="16"/>
      <c r="AJ18" s="164"/>
      <c r="AK18" s="15"/>
      <c r="AL18" s="161"/>
      <c r="AM18" s="14"/>
      <c r="AN18" s="15"/>
      <c r="AO18" s="16"/>
      <c r="AP18" s="133">
        <f t="shared" si="1"/>
        <v>0</v>
      </c>
      <c r="AQ18" s="9">
        <f t="shared" si="2"/>
        <v>0</v>
      </c>
      <c r="AR18" s="133">
        <f t="shared" si="3"/>
        <v>0</v>
      </c>
      <c r="AS18" s="22">
        <f t="shared" si="4"/>
        <v>0</v>
      </c>
    </row>
    <row r="19" spans="1:45" ht="15" x14ac:dyDescent="0.2">
      <c r="A19" s="103" t="s">
        <v>90</v>
      </c>
      <c r="B19" s="110" t="s">
        <v>47</v>
      </c>
      <c r="C19" s="11" t="s">
        <v>84</v>
      </c>
      <c r="D19" s="352">
        <v>6000000</v>
      </c>
      <c r="E19" s="406">
        <v>1500000</v>
      </c>
      <c r="F19" s="97">
        <v>0</v>
      </c>
      <c r="G19" s="15">
        <v>0</v>
      </c>
      <c r="H19" s="16">
        <v>0</v>
      </c>
      <c r="I19" s="397"/>
      <c r="J19" s="15"/>
      <c r="K19" s="161"/>
      <c r="L19" s="14"/>
      <c r="M19" s="15"/>
      <c r="N19" s="16"/>
      <c r="O19" s="164">
        <v>0</v>
      </c>
      <c r="P19" s="15"/>
      <c r="Q19" s="16"/>
      <c r="R19" s="17"/>
      <c r="S19" s="15"/>
      <c r="T19" s="16"/>
      <c r="U19" s="107"/>
      <c r="V19" s="15"/>
      <c r="W19" s="161"/>
      <c r="X19" s="14"/>
      <c r="Y19" s="15"/>
      <c r="Z19" s="16"/>
      <c r="AA19" s="164"/>
      <c r="AB19" s="15"/>
      <c r="AC19" s="16"/>
      <c r="AD19" s="17"/>
      <c r="AE19" s="15"/>
      <c r="AF19" s="161"/>
      <c r="AG19" s="14"/>
      <c r="AH19" s="15"/>
      <c r="AI19" s="16"/>
      <c r="AJ19" s="164"/>
      <c r="AK19" s="15"/>
      <c r="AL19" s="161"/>
      <c r="AM19" s="14"/>
      <c r="AN19" s="15"/>
      <c r="AO19" s="16"/>
      <c r="AP19" s="133">
        <f t="shared" si="1"/>
        <v>0</v>
      </c>
      <c r="AQ19" s="9">
        <f t="shared" si="2"/>
        <v>0</v>
      </c>
      <c r="AR19" s="133">
        <f t="shared" si="3"/>
        <v>0</v>
      </c>
      <c r="AS19" s="22">
        <f t="shared" si="4"/>
        <v>0</v>
      </c>
    </row>
    <row r="20" spans="1:45" ht="15" x14ac:dyDescent="0.2">
      <c r="A20" s="103" t="s">
        <v>90</v>
      </c>
      <c r="B20" s="110" t="s">
        <v>92</v>
      </c>
      <c r="C20" s="11" t="s">
        <v>84</v>
      </c>
      <c r="D20" s="352">
        <v>10000000</v>
      </c>
      <c r="E20" s="406">
        <v>2500000</v>
      </c>
      <c r="F20" s="97">
        <v>0</v>
      </c>
      <c r="G20" s="15">
        <v>0</v>
      </c>
      <c r="H20" s="16">
        <v>0</v>
      </c>
      <c r="I20" s="397"/>
      <c r="J20" s="15"/>
      <c r="K20" s="161"/>
      <c r="L20" s="14"/>
      <c r="M20" s="15"/>
      <c r="N20" s="16"/>
      <c r="O20" s="164">
        <v>0</v>
      </c>
      <c r="P20" s="15"/>
      <c r="Q20" s="16"/>
      <c r="R20" s="17"/>
      <c r="S20" s="15"/>
      <c r="T20" s="16"/>
      <c r="U20" s="107"/>
      <c r="V20" s="15"/>
      <c r="W20" s="161"/>
      <c r="X20" s="14"/>
      <c r="Y20" s="15"/>
      <c r="Z20" s="16"/>
      <c r="AA20" s="164"/>
      <c r="AB20" s="15"/>
      <c r="AC20" s="16"/>
      <c r="AD20" s="17"/>
      <c r="AE20" s="15"/>
      <c r="AF20" s="161"/>
      <c r="AG20" s="14"/>
      <c r="AH20" s="15"/>
      <c r="AI20" s="16"/>
      <c r="AJ20" s="164"/>
      <c r="AK20" s="15"/>
      <c r="AL20" s="161"/>
      <c r="AM20" s="14"/>
      <c r="AN20" s="15"/>
      <c r="AO20" s="16"/>
      <c r="AP20" s="133">
        <f t="shared" si="1"/>
        <v>0</v>
      </c>
      <c r="AQ20" s="9">
        <f t="shared" si="2"/>
        <v>0</v>
      </c>
      <c r="AR20" s="133">
        <f t="shared" si="3"/>
        <v>0</v>
      </c>
      <c r="AS20" s="22">
        <f t="shared" si="4"/>
        <v>0</v>
      </c>
    </row>
    <row r="21" spans="1:45" ht="15" x14ac:dyDescent="0.25">
      <c r="A21" s="102" t="s">
        <v>48</v>
      </c>
      <c r="B21" s="110" t="s">
        <v>46</v>
      </c>
      <c r="C21" s="11" t="s">
        <v>27</v>
      </c>
      <c r="D21" s="247">
        <v>44000000</v>
      </c>
      <c r="E21" s="406">
        <v>11000000</v>
      </c>
      <c r="F21" s="97">
        <f>GETPIVOTDATA("Sold Price",ERP_Con_JAN!$A$3,"Sales Responsible","Basha-POS")</f>
        <v>3959756</v>
      </c>
      <c r="G21" s="15">
        <f>GETPIVOTDATA("Sold Price",ERP_Con_Feb!$A$3,"Sales Responsible","Basha-POS")</f>
        <v>675404</v>
      </c>
      <c r="H21" s="98">
        <f>GETPIVOTDATA("Sold Price",ERP_Con_Mar!$A$3,"Sales Responsible","Basha-POS")</f>
        <v>4596111</v>
      </c>
      <c r="I21" s="165"/>
      <c r="J21" s="15"/>
      <c r="K21" s="161"/>
      <c r="L21" s="14">
        <f>GETPIVOTDATA("Amount",'i-TecSys_Con_JAN'!$A$3,"Posiflex SalesExecutive","Basha-POS")</f>
        <v>1675402</v>
      </c>
      <c r="M21" s="15">
        <f>GETPIVOTDATA("Amount",'i-TecSys_Con_Feb'!$A$3,"Posiflex SalesExecutive","Basha-POS")</f>
        <v>2276996</v>
      </c>
      <c r="N21" s="16">
        <f>GETPIVOTDATA("Amount",'i-TecSys_Con_Mar'!$A$3,"Posiflex SalesExecutive","Basha-POS")</f>
        <v>1744070</v>
      </c>
      <c r="O21" s="164">
        <v>0</v>
      </c>
      <c r="P21" s="15"/>
      <c r="Q21" s="16"/>
      <c r="R21" s="17">
        <f>GETPIVOTDATA("Amount",Hollasons_Con_JAN!$A$3,"Posiflex SalesExecutive","Basha-POS")</f>
        <v>160700</v>
      </c>
      <c r="S21" s="15">
        <f>GETPIVOTDATA("Amount ",Hollasons_Con_Feb!$A$3,"Posiflex SalesExecutive","Basha-POS")</f>
        <v>99004</v>
      </c>
      <c r="T21" s="16">
        <f>GETPIVOTDATA("Amount ",Hollasons_Con_Mar!$A$3,"Posiflex SalesExecutive","Basha-POS")</f>
        <v>227830</v>
      </c>
      <c r="U21" s="14">
        <f>GETPIVOTDATA("Amount",Supre_Con_Jan!$A$3,"Posiflex SalesExecutive","Basha-POS")</f>
        <v>32725</v>
      </c>
      <c r="V21" s="15">
        <f>GETPIVOTDATA("Amount",Supre_Con_Feb!$A$3,"Posiflex SalesExecutive","Basha-POS")</f>
        <v>238775</v>
      </c>
      <c r="W21" s="161"/>
      <c r="X21" s="14"/>
      <c r="Y21" s="15"/>
      <c r="Z21" s="16"/>
      <c r="AA21" s="164"/>
      <c r="AB21" s="15"/>
      <c r="AC21" s="16"/>
      <c r="AD21" s="17"/>
      <c r="AE21" s="15"/>
      <c r="AF21" s="161"/>
      <c r="AG21" s="14"/>
      <c r="AH21" s="15"/>
      <c r="AI21" s="16"/>
      <c r="AJ21" s="164"/>
      <c r="AK21" s="15"/>
      <c r="AL21" s="161"/>
      <c r="AM21" s="14"/>
      <c r="AN21" s="15"/>
      <c r="AO21" s="16"/>
      <c r="AP21" s="133">
        <f t="shared" si="1"/>
        <v>15686773</v>
      </c>
      <c r="AQ21" s="9">
        <f t="shared" si="2"/>
        <v>1.4260702727272727</v>
      </c>
      <c r="AR21" s="133">
        <f t="shared" si="3"/>
        <v>15686773</v>
      </c>
      <c r="AS21" s="22">
        <f t="shared" si="4"/>
        <v>4.3165909609773206E-2</v>
      </c>
    </row>
    <row r="22" spans="1:45" ht="15" x14ac:dyDescent="0.25">
      <c r="A22" s="102" t="s">
        <v>48</v>
      </c>
      <c r="B22" s="110" t="s">
        <v>47</v>
      </c>
      <c r="C22" s="11" t="s">
        <v>27</v>
      </c>
      <c r="D22" s="247">
        <v>10000000</v>
      </c>
      <c r="E22" s="406">
        <v>2500000</v>
      </c>
      <c r="F22" s="97">
        <v>0</v>
      </c>
      <c r="G22" s="15">
        <v>0</v>
      </c>
      <c r="H22" s="98">
        <v>0</v>
      </c>
      <c r="I22" s="165"/>
      <c r="J22" s="15"/>
      <c r="K22" s="161"/>
      <c r="L22" s="14">
        <f>GETPIVOTDATA("Amount",'i-TecSys_Con_JAN'!$A$3,"Posiflex SalesExecutive","Basha-Rug")</f>
        <v>227300</v>
      </c>
      <c r="M22" s="15">
        <f>GETPIVOTDATA("Amount",'i-TecSys_Con_Feb'!$A$3,"Posiflex SalesExecutive","Basha-Rug")</f>
        <v>97100</v>
      </c>
      <c r="N22" s="16">
        <f>GETPIVOTDATA("Amount",'i-TecSys_Con_Mar'!$A$3,"Posiflex SalesExecutive","Basha-Rug")</f>
        <v>376450</v>
      </c>
      <c r="O22" s="164">
        <v>0</v>
      </c>
      <c r="P22" s="15"/>
      <c r="Q22" s="16"/>
      <c r="R22" s="17">
        <f>GETPIVOTDATA("Amount",Hollasons_Con_JAN!$A$3,"Posiflex SalesExecutive","Basha-Rug")</f>
        <v>36450</v>
      </c>
      <c r="S22" s="15">
        <f>GETPIVOTDATA("Amount ",Hollasons_Con_Feb!$A$3,"Posiflex SalesExecutive","Basha-Rug")</f>
        <v>28250</v>
      </c>
      <c r="T22" s="16">
        <f>GETPIVOTDATA("Amount ",Hollasons_Con_Mar!$A$3,"Posiflex SalesExecutive","Basha-Rug")</f>
        <v>8400</v>
      </c>
      <c r="U22" s="14"/>
      <c r="V22" s="15"/>
      <c r="W22" s="161"/>
      <c r="X22" s="14"/>
      <c r="Y22" s="15"/>
      <c r="Z22" s="16"/>
      <c r="AA22" s="165"/>
      <c r="AB22" s="15"/>
      <c r="AC22" s="16"/>
      <c r="AD22" s="17">
        <f>GETPIVOTDATA("Amount",Aashitech_Con_East!$A$3,"Posiflex SalesExecutive","Basha-Rug")</f>
        <v>42500</v>
      </c>
      <c r="AE22" s="15"/>
      <c r="AF22" s="161"/>
      <c r="AG22" s="14"/>
      <c r="AH22" s="15"/>
      <c r="AI22" s="16"/>
      <c r="AJ22" s="164"/>
      <c r="AK22" s="15"/>
      <c r="AL22" s="161"/>
      <c r="AM22" s="14">
        <f>GETPIVOTDATA("Amount",Ageis_Con_Jan!$A$3,"Posiflex SalesExecutive","Basha-Rug")</f>
        <v>68000</v>
      </c>
      <c r="AN22" s="15"/>
      <c r="AO22" s="16"/>
      <c r="AP22" s="133">
        <f t="shared" si="1"/>
        <v>884450</v>
      </c>
      <c r="AQ22" s="9">
        <f t="shared" si="2"/>
        <v>0.35377999999999998</v>
      </c>
      <c r="AR22" s="133">
        <f t="shared" si="3"/>
        <v>884450</v>
      </c>
      <c r="AS22" s="22">
        <f t="shared" si="4"/>
        <v>2.4337758157374953E-3</v>
      </c>
    </row>
    <row r="23" spans="1:45" ht="15" x14ac:dyDescent="0.25">
      <c r="A23" s="102" t="s">
        <v>48</v>
      </c>
      <c r="B23" s="110" t="s">
        <v>92</v>
      </c>
      <c r="C23" s="11" t="s">
        <v>27</v>
      </c>
      <c r="D23" s="247">
        <v>7500000</v>
      </c>
      <c r="E23" s="406">
        <v>1875000</v>
      </c>
      <c r="F23" s="97">
        <f>GETPIVOTDATA("Sold Price",ERP_Con_JAN!$A$3,"Sales Responsible","Basha-AIDC")</f>
        <v>276000</v>
      </c>
      <c r="G23" s="15">
        <v>0</v>
      </c>
      <c r="H23" s="98">
        <f>GETPIVOTDATA("Sold Price",ERP_Con_Mar!$A$3,"Sales Responsible","Basha-AIDC")</f>
        <v>1369365</v>
      </c>
      <c r="I23" s="398"/>
      <c r="J23" s="15"/>
      <c r="K23" s="161"/>
      <c r="L23" s="14"/>
      <c r="M23" s="15"/>
      <c r="N23" s="16"/>
      <c r="O23" s="164">
        <v>0</v>
      </c>
      <c r="P23" s="15"/>
      <c r="Q23" s="16"/>
      <c r="R23" s="17"/>
      <c r="S23" s="15"/>
      <c r="T23" s="16"/>
      <c r="U23" s="14"/>
      <c r="V23" s="15"/>
      <c r="W23" s="161"/>
      <c r="X23" s="14"/>
      <c r="Y23" s="15"/>
      <c r="Z23" s="16"/>
      <c r="AA23" s="165"/>
      <c r="AB23" s="15"/>
      <c r="AC23" s="16"/>
      <c r="AD23" s="17"/>
      <c r="AE23" s="15"/>
      <c r="AF23" s="161"/>
      <c r="AG23" s="14"/>
      <c r="AH23" s="15"/>
      <c r="AI23" s="16"/>
      <c r="AJ23" s="164"/>
      <c r="AK23" s="15"/>
      <c r="AL23" s="161"/>
      <c r="AM23" s="14"/>
      <c r="AN23" s="15"/>
      <c r="AO23" s="16"/>
      <c r="AP23" s="133">
        <f t="shared" si="1"/>
        <v>1645365</v>
      </c>
      <c r="AQ23" s="9">
        <f t="shared" si="2"/>
        <v>0.87752799999999997</v>
      </c>
      <c r="AR23" s="133">
        <f t="shared" si="3"/>
        <v>1645365</v>
      </c>
      <c r="AS23" s="22">
        <f t="shared" si="4"/>
        <v>4.5276155181874882E-3</v>
      </c>
    </row>
    <row r="24" spans="1:45" ht="15" x14ac:dyDescent="0.25">
      <c r="A24" s="102" t="s">
        <v>49</v>
      </c>
      <c r="B24" s="110" t="s">
        <v>46</v>
      </c>
      <c r="C24" s="11" t="s">
        <v>85</v>
      </c>
      <c r="D24" s="247">
        <v>25000000</v>
      </c>
      <c r="E24" s="406">
        <v>6250000</v>
      </c>
      <c r="F24" s="97">
        <v>0</v>
      </c>
      <c r="G24" s="15">
        <v>0</v>
      </c>
      <c r="H24" s="98">
        <v>0</v>
      </c>
      <c r="I24" s="398"/>
      <c r="J24" s="15"/>
      <c r="K24" s="161"/>
      <c r="L24" s="14"/>
      <c r="M24" s="15"/>
      <c r="N24" s="16"/>
      <c r="O24" s="164">
        <v>0</v>
      </c>
      <c r="P24" s="15"/>
      <c r="Q24" s="16"/>
      <c r="R24" s="17"/>
      <c r="S24" s="15"/>
      <c r="T24" s="16"/>
      <c r="U24" s="14"/>
      <c r="V24" s="15"/>
      <c r="W24" s="161"/>
      <c r="X24" s="14">
        <f>GETPIVOTDATA("Amount",Odyssey_Con_JAN!$A$3,"Posiflex SalesExecutive","Amit-POS")</f>
        <v>534768</v>
      </c>
      <c r="Y24" s="15">
        <f>GETPIVOTDATA("Amount",Odyssety_Con_Feb!$A$3,"Posiflex SalesExecutive","Amit-POS")</f>
        <v>740750</v>
      </c>
      <c r="Z24" s="16">
        <f>GETPIVOTDATA("Amount",Odyssey_Con_Mar!$A$3,"Posiflex SalesExecutive","Amit-POS")</f>
        <v>1896272</v>
      </c>
      <c r="AA24" s="165"/>
      <c r="AB24" s="15"/>
      <c r="AC24" s="16"/>
      <c r="AD24" s="17"/>
      <c r="AE24" s="15"/>
      <c r="AF24" s="161"/>
      <c r="AG24" s="14"/>
      <c r="AH24" s="15"/>
      <c r="AI24" s="16"/>
      <c r="AJ24" s="164"/>
      <c r="AK24" s="15"/>
      <c r="AL24" s="161"/>
      <c r="AM24" s="14"/>
      <c r="AN24" s="15"/>
      <c r="AO24" s="16"/>
      <c r="AP24" s="133">
        <f t="shared" si="1"/>
        <v>3171790</v>
      </c>
      <c r="AQ24" s="9">
        <f t="shared" si="2"/>
        <v>0.5074864</v>
      </c>
      <c r="AR24" s="133">
        <f t="shared" si="3"/>
        <v>3171790</v>
      </c>
      <c r="AS24" s="22">
        <f t="shared" si="4"/>
        <v>8.7279391651286457E-3</v>
      </c>
    </row>
    <row r="25" spans="1:45" s="121" customFormat="1" ht="15" x14ac:dyDescent="0.25">
      <c r="A25" s="102" t="s">
        <v>49</v>
      </c>
      <c r="B25" s="110" t="s">
        <v>47</v>
      </c>
      <c r="C25" s="11" t="s">
        <v>85</v>
      </c>
      <c r="D25" s="247">
        <v>10000000</v>
      </c>
      <c r="E25" s="406">
        <v>2500000</v>
      </c>
      <c r="F25" s="25">
        <v>0</v>
      </c>
      <c r="G25" s="15">
        <v>0</v>
      </c>
      <c r="H25" s="98">
        <v>0</v>
      </c>
      <c r="I25" s="398"/>
      <c r="J25" s="15"/>
      <c r="K25" s="161"/>
      <c r="L25" s="14"/>
      <c r="M25" s="15"/>
      <c r="N25" s="16"/>
      <c r="O25" s="164">
        <v>0</v>
      </c>
      <c r="P25" s="15"/>
      <c r="Q25" s="16"/>
      <c r="R25" s="17"/>
      <c r="S25" s="15"/>
      <c r="T25" s="16"/>
      <c r="U25" s="14"/>
      <c r="V25" s="15"/>
      <c r="W25" s="161"/>
      <c r="X25" s="14">
        <f>GETPIVOTDATA("Amount",Odyssey_Con_JAN!$A$3,"Posiflex SalesExecutive","Amit-Rug")</f>
        <v>195840</v>
      </c>
      <c r="Y25" s="15">
        <f>GETPIVOTDATA("Amount",Odyssety_Con_Feb!$A$3,"Posiflex SalesExecutive","Amit-Rug")</f>
        <v>320880</v>
      </c>
      <c r="Z25" s="16">
        <f>GETPIVOTDATA("Amount",Odyssey_Con_Mar!$A$3,"Posiflex SalesExecutive","Amit-Rug")</f>
        <v>525800</v>
      </c>
      <c r="AA25" s="165"/>
      <c r="AB25" s="15"/>
      <c r="AC25" s="16"/>
      <c r="AD25" s="17">
        <f>GETPIVOTDATA("Amount",Aashitech_Con_East!$A$3,"Posiflex SalesExecutive","Amit-Rug")</f>
        <v>94250</v>
      </c>
      <c r="AE25" s="15">
        <f>GETPIVOTDATA("Amount",Aashitech_Con_Feb_East!$A$3,"Posiflex SalesExecutive","Amit-Rug")</f>
        <v>81550</v>
      </c>
      <c r="AF25" s="161">
        <f>GETPIVOTDATA("Amount",Aashitech_Con_Mar!$A$3)</f>
        <v>191800</v>
      </c>
      <c r="AG25" s="14"/>
      <c r="AH25" s="15"/>
      <c r="AI25" s="16"/>
      <c r="AJ25" s="164"/>
      <c r="AK25" s="15"/>
      <c r="AL25" s="161"/>
      <c r="AM25" s="14"/>
      <c r="AN25" s="15"/>
      <c r="AO25" s="16"/>
      <c r="AP25" s="133">
        <f t="shared" si="1"/>
        <v>1410120</v>
      </c>
      <c r="AQ25" s="9">
        <f t="shared" si="2"/>
        <v>0.56404799999999999</v>
      </c>
      <c r="AR25" s="133">
        <f t="shared" si="3"/>
        <v>1410120</v>
      </c>
      <c r="AS25" s="22">
        <f t="shared" si="4"/>
        <v>3.8802826087260519E-3</v>
      </c>
    </row>
    <row r="26" spans="1:45" s="121" customFormat="1" ht="15" x14ac:dyDescent="0.25">
      <c r="A26" s="102" t="s">
        <v>49</v>
      </c>
      <c r="B26" s="110" t="s">
        <v>92</v>
      </c>
      <c r="C26" s="11" t="s">
        <v>85</v>
      </c>
      <c r="D26" s="247">
        <v>6500000</v>
      </c>
      <c r="E26" s="406">
        <v>1625000</v>
      </c>
      <c r="F26" s="25">
        <f>GETPIVOTDATA("Sold Price",ERP_Con_JAN!$A$3,"Sales Responsible","Amit-AIDC")</f>
        <v>93000</v>
      </c>
      <c r="G26" s="15">
        <v>0</v>
      </c>
      <c r="H26" s="98">
        <f>GETPIVOTDATA("Sold Price",ERP_Con_Mar!$A$3,"Sales Responsible","Amit-AIDC")</f>
        <v>199900</v>
      </c>
      <c r="I26" s="398"/>
      <c r="J26" s="15"/>
      <c r="K26" s="161"/>
      <c r="L26" s="14"/>
      <c r="M26" s="15"/>
      <c r="N26" s="16"/>
      <c r="O26" s="164">
        <v>0</v>
      </c>
      <c r="P26" s="15"/>
      <c r="Q26" s="16"/>
      <c r="R26" s="17"/>
      <c r="S26" s="15"/>
      <c r="T26" s="16"/>
      <c r="U26" s="14"/>
      <c r="V26" s="15"/>
      <c r="W26" s="161"/>
      <c r="X26" s="14"/>
      <c r="Y26" s="15"/>
      <c r="Z26" s="16"/>
      <c r="AA26" s="165"/>
      <c r="AB26" s="15"/>
      <c r="AC26" s="16"/>
      <c r="AD26" s="17"/>
      <c r="AE26" s="15"/>
      <c r="AF26" s="161"/>
      <c r="AG26" s="14"/>
      <c r="AH26" s="15"/>
      <c r="AI26" s="16"/>
      <c r="AJ26" s="164"/>
      <c r="AK26" s="15"/>
      <c r="AL26" s="161"/>
      <c r="AM26" s="14"/>
      <c r="AN26" s="15"/>
      <c r="AO26" s="16"/>
      <c r="AP26" s="133">
        <f t="shared" si="1"/>
        <v>292900</v>
      </c>
      <c r="AQ26" s="9">
        <f t="shared" si="2"/>
        <v>0.18024615384615383</v>
      </c>
      <c r="AR26" s="133">
        <f t="shared" si="3"/>
        <v>292900</v>
      </c>
      <c r="AS26" s="22">
        <f t="shared" si="4"/>
        <v>8.0598443827182133E-4</v>
      </c>
    </row>
    <row r="27" spans="1:45" ht="15" x14ac:dyDescent="0.25">
      <c r="A27" s="103" t="s">
        <v>64</v>
      </c>
      <c r="B27" s="110" t="s">
        <v>46</v>
      </c>
      <c r="C27" s="53" t="s">
        <v>52</v>
      </c>
      <c r="D27" s="247">
        <v>23000000</v>
      </c>
      <c r="E27" s="406">
        <v>5750000</v>
      </c>
      <c r="F27" s="25">
        <v>0</v>
      </c>
      <c r="G27" s="15">
        <v>0</v>
      </c>
      <c r="H27" s="16">
        <v>0</v>
      </c>
      <c r="I27" s="164"/>
      <c r="J27" s="15"/>
      <c r="K27" s="161"/>
      <c r="L27" s="14"/>
      <c r="M27" s="15"/>
      <c r="N27" s="16"/>
      <c r="O27" s="164">
        <v>0</v>
      </c>
      <c r="P27" s="15"/>
      <c r="Q27" s="16"/>
      <c r="R27" s="17"/>
      <c r="S27" s="15"/>
      <c r="T27" s="16"/>
      <c r="U27" s="14">
        <f>GETPIVOTDATA("Amount",Supre_Con_Jan!$A$3,"Posiflex SalesExecutive","Stephen-POS")</f>
        <v>896900</v>
      </c>
      <c r="V27" s="135">
        <f>GETPIVOTDATA("Amount",Supre_Con_Feb!$A$3,"Posiflex SalesExecutive","Stephen-POS")</f>
        <v>1395075</v>
      </c>
      <c r="W27" s="161">
        <f>GETPIVOTDATA("Amount",Supre_Con_Mar!$A$3,"Posiflex SalesExecutive","Stephen-POS")</f>
        <v>1934350</v>
      </c>
      <c r="X27" s="14"/>
      <c r="Y27" s="15"/>
      <c r="Z27" s="16"/>
      <c r="AA27" s="165"/>
      <c r="AB27" s="15"/>
      <c r="AC27" s="16"/>
      <c r="AD27" s="14"/>
      <c r="AE27" s="15"/>
      <c r="AF27" s="161"/>
      <c r="AG27" s="14"/>
      <c r="AH27" s="15"/>
      <c r="AI27" s="16"/>
      <c r="AJ27" s="164"/>
      <c r="AK27" s="15"/>
      <c r="AL27" s="161"/>
      <c r="AM27" s="14"/>
      <c r="AN27" s="15"/>
      <c r="AO27" s="16"/>
      <c r="AP27" s="133">
        <f t="shared" si="1"/>
        <v>4226325</v>
      </c>
      <c r="AQ27" s="9">
        <f t="shared" si="2"/>
        <v>0.73501304347826091</v>
      </c>
      <c r="AR27" s="133">
        <f t="shared" si="3"/>
        <v>4226325</v>
      </c>
      <c r="AS27" s="22">
        <f t="shared" si="4"/>
        <v>1.1629744558139827E-2</v>
      </c>
    </row>
    <row r="28" spans="1:45" ht="15" x14ac:dyDescent="0.25">
      <c r="A28" s="103" t="s">
        <v>64</v>
      </c>
      <c r="B28" s="110" t="s">
        <v>47</v>
      </c>
      <c r="C28" s="53" t="s">
        <v>52</v>
      </c>
      <c r="D28" s="247">
        <v>12000000</v>
      </c>
      <c r="E28" s="406">
        <v>3000000</v>
      </c>
      <c r="F28" s="25">
        <f>GETPIVOTDATA("Sold Price",ERP_Con_JAN!$A$3,"Sales Responsible","Stephen-Rug")</f>
        <v>20550</v>
      </c>
      <c r="G28" s="15">
        <v>0</v>
      </c>
      <c r="H28" s="16">
        <v>0</v>
      </c>
      <c r="I28" s="165"/>
      <c r="J28" s="15"/>
      <c r="K28" s="161"/>
      <c r="L28" s="14"/>
      <c r="M28" s="15"/>
      <c r="N28" s="16"/>
      <c r="O28" s="164">
        <v>0</v>
      </c>
      <c r="P28" s="15"/>
      <c r="Q28" s="16"/>
      <c r="R28" s="17"/>
      <c r="S28" s="15"/>
      <c r="T28" s="16"/>
      <c r="U28" s="14">
        <f>GETPIVOTDATA("Amount",Supre_Con_Jan!$A$3,"Posiflex SalesExecutive","Stephen-Rug")</f>
        <v>1151100</v>
      </c>
      <c r="V28" s="15">
        <f>GETPIVOTDATA("Amount",Supre_Con_Feb!$A$3,"Posiflex SalesExecutive","Stephen-Rug")</f>
        <v>1184500</v>
      </c>
      <c r="W28" s="161">
        <f>GETPIVOTDATA("Amount",Supre_Con_Mar!$A$3,"Posiflex SalesExecutive","Stephen-Rug")</f>
        <v>8818150</v>
      </c>
      <c r="X28" s="14"/>
      <c r="Y28" s="15"/>
      <c r="Z28" s="16"/>
      <c r="AA28" s="165"/>
      <c r="AB28" s="15"/>
      <c r="AC28" s="16"/>
      <c r="AD28" s="14"/>
      <c r="AE28" s="15"/>
      <c r="AF28" s="161"/>
      <c r="AG28" s="14"/>
      <c r="AH28" s="15"/>
      <c r="AI28" s="16"/>
      <c r="AJ28" s="164"/>
      <c r="AK28" s="15"/>
      <c r="AL28" s="161"/>
      <c r="AM28" s="14"/>
      <c r="AN28" s="15"/>
      <c r="AO28" s="16"/>
      <c r="AP28" s="133">
        <f t="shared" si="1"/>
        <v>11174300</v>
      </c>
      <c r="AQ28" s="9">
        <f t="shared" si="2"/>
        <v>3.7247666666666666</v>
      </c>
      <c r="AR28" s="133">
        <f t="shared" si="3"/>
        <v>11174300</v>
      </c>
      <c r="AS28" s="22">
        <f t="shared" si="4"/>
        <v>3.0748760357052964E-2</v>
      </c>
    </row>
    <row r="29" spans="1:45" ht="15" x14ac:dyDescent="0.25">
      <c r="A29" s="103" t="s">
        <v>64</v>
      </c>
      <c r="B29" s="110" t="s">
        <v>92</v>
      </c>
      <c r="C29" s="53" t="s">
        <v>52</v>
      </c>
      <c r="D29" s="247">
        <v>24000000</v>
      </c>
      <c r="E29" s="406">
        <v>6000000</v>
      </c>
      <c r="F29" s="25">
        <f>GETPIVOTDATA("Sold Price",ERP_Con_JAN!$A$3,"Sales Responsible","Stephen-AIDC")</f>
        <v>1102600</v>
      </c>
      <c r="G29" s="15">
        <f>GETPIVOTDATA("Sold Price",ERP_Con_Feb!$A$3,"Sales Responsible","Stephen-AIDC")</f>
        <v>856000</v>
      </c>
      <c r="H29" s="16">
        <f>GETPIVOTDATA("Sold Price",ERP_Con_Mar!$A$3,"Sales Responsible","Stephen-AIDC")</f>
        <v>3594750</v>
      </c>
      <c r="I29" s="164"/>
      <c r="J29" s="15"/>
      <c r="K29" s="161"/>
      <c r="L29" s="14"/>
      <c r="M29" s="15"/>
      <c r="N29" s="16"/>
      <c r="O29" s="164">
        <v>0</v>
      </c>
      <c r="P29" s="15"/>
      <c r="Q29" s="16"/>
      <c r="R29" s="17"/>
      <c r="S29" s="15"/>
      <c r="T29" s="16"/>
      <c r="U29" s="14"/>
      <c r="V29" s="15"/>
      <c r="W29" s="161"/>
      <c r="X29" s="14"/>
      <c r="Y29" s="15"/>
      <c r="Z29" s="16"/>
      <c r="AA29" s="165"/>
      <c r="AB29" s="15"/>
      <c r="AC29" s="16"/>
      <c r="AD29" s="14"/>
      <c r="AE29" s="15"/>
      <c r="AF29" s="161"/>
      <c r="AG29" s="14"/>
      <c r="AH29" s="15"/>
      <c r="AI29" s="16"/>
      <c r="AJ29" s="164"/>
      <c r="AK29" s="15"/>
      <c r="AL29" s="161"/>
      <c r="AM29" s="14"/>
      <c r="AN29" s="15"/>
      <c r="AO29" s="16"/>
      <c r="AP29" s="133">
        <f t="shared" si="1"/>
        <v>5553350</v>
      </c>
      <c r="AQ29" s="9">
        <f t="shared" si="2"/>
        <v>0.92555833333333337</v>
      </c>
      <c r="AR29" s="133">
        <f t="shared" si="3"/>
        <v>5553350</v>
      </c>
      <c r="AS29" s="22">
        <f t="shared" si="4"/>
        <v>1.5281371390497844E-2</v>
      </c>
    </row>
    <row r="30" spans="1:45" ht="15" x14ac:dyDescent="0.25">
      <c r="A30" s="102" t="s">
        <v>50</v>
      </c>
      <c r="B30" s="110" t="s">
        <v>46</v>
      </c>
      <c r="C30" s="53" t="s">
        <v>52</v>
      </c>
      <c r="D30" s="247">
        <v>20000000</v>
      </c>
      <c r="E30" s="406">
        <v>5000000</v>
      </c>
      <c r="F30" s="25">
        <v>0</v>
      </c>
      <c r="G30" s="15">
        <f>GETPIVOTDATA("Sold Price",ERP_Con_Feb!$A$3,"Sales Responsible","Janakiraman-POS")</f>
        <v>43500</v>
      </c>
      <c r="H30" s="16" t="s">
        <v>5034</v>
      </c>
      <c r="I30" s="164"/>
      <c r="J30" s="15"/>
      <c r="K30" s="161"/>
      <c r="L30" s="14"/>
      <c r="M30" s="15"/>
      <c r="N30" s="16"/>
      <c r="O30" s="164">
        <v>0</v>
      </c>
      <c r="P30" s="15"/>
      <c r="Q30" s="16"/>
      <c r="R30" s="17"/>
      <c r="S30" s="15"/>
      <c r="T30" s="16"/>
      <c r="U30" s="14">
        <f>GETPIVOTDATA("Amount",Supre_Con_Jan!$A$3,"Posiflex SalesExecutive","Janakiraman-POS")</f>
        <v>1349075</v>
      </c>
      <c r="V30" s="15">
        <f>GETPIVOTDATA("Amount",Supre_Con_Feb!$A$3,"Posiflex SalesExecutive","Janakiraman-POS")</f>
        <v>1219475</v>
      </c>
      <c r="W30" s="161">
        <f>GETPIVOTDATA("Amount",Supre_Con_Mar!$A$3,"Posiflex SalesExecutive","Janakiraman-POS")</f>
        <v>1460900</v>
      </c>
      <c r="X30" s="14"/>
      <c r="Y30" s="15"/>
      <c r="Z30" s="16"/>
      <c r="AA30" s="165"/>
      <c r="AB30" s="15"/>
      <c r="AC30" s="16"/>
      <c r="AD30" s="14"/>
      <c r="AE30" s="15"/>
      <c r="AF30" s="161"/>
      <c r="AG30" s="14"/>
      <c r="AH30" s="15"/>
      <c r="AI30" s="16"/>
      <c r="AJ30" s="164"/>
      <c r="AK30" s="15"/>
      <c r="AL30" s="161"/>
      <c r="AM30" s="14"/>
      <c r="AN30" s="15"/>
      <c r="AO30" s="16"/>
      <c r="AP30" s="133">
        <f t="shared" si="1"/>
        <v>4072950</v>
      </c>
      <c r="AQ30" s="9">
        <f t="shared" si="2"/>
        <v>0.81459000000000004</v>
      </c>
      <c r="AR30" s="133">
        <f t="shared" si="3"/>
        <v>4072950</v>
      </c>
      <c r="AS30" s="22">
        <f t="shared" si="4"/>
        <v>1.1207696544415209E-2</v>
      </c>
    </row>
    <row r="31" spans="1:45" ht="15" x14ac:dyDescent="0.25">
      <c r="A31" s="102" t="s">
        <v>50</v>
      </c>
      <c r="B31" s="110" t="s">
        <v>47</v>
      </c>
      <c r="C31" s="53" t="s">
        <v>52</v>
      </c>
      <c r="D31" s="247">
        <v>10000000</v>
      </c>
      <c r="E31" s="406">
        <v>2500000</v>
      </c>
      <c r="F31" s="25">
        <v>0</v>
      </c>
      <c r="G31" s="15">
        <v>0</v>
      </c>
      <c r="H31" s="16">
        <v>0</v>
      </c>
      <c r="I31" s="165"/>
      <c r="J31" s="15"/>
      <c r="K31" s="161"/>
      <c r="L31" s="14"/>
      <c r="M31" s="15"/>
      <c r="N31" s="16"/>
      <c r="O31" s="164">
        <v>0</v>
      </c>
      <c r="P31" s="15"/>
      <c r="Q31" s="16"/>
      <c r="R31" s="17"/>
      <c r="S31" s="15"/>
      <c r="T31" s="16"/>
      <c r="U31" s="14">
        <f>GETPIVOTDATA("Amount",Supre_Con_Jan!$A$3,"Posiflex SalesExecutive","Janakiraman-Rug")</f>
        <v>487550</v>
      </c>
      <c r="V31" s="15">
        <f>GETPIVOTDATA("Amount",Supre_Con_Feb!$A$3,"Posiflex SalesExecutive","Janakiraman-Rug")</f>
        <v>1133950</v>
      </c>
      <c r="W31" s="161">
        <f>GETPIVOTDATA("Amount",Supre_Con_Mar!$A$3,"Posiflex SalesExecutive","Janakiraman-Rug")</f>
        <v>618350</v>
      </c>
      <c r="X31" s="14"/>
      <c r="Y31" s="15"/>
      <c r="Z31" s="16"/>
      <c r="AA31" s="165"/>
      <c r="AB31" s="15"/>
      <c r="AC31" s="16"/>
      <c r="AD31" s="14"/>
      <c r="AE31" s="15"/>
      <c r="AF31" s="161"/>
      <c r="AG31" s="14"/>
      <c r="AH31" s="15"/>
      <c r="AI31" s="16"/>
      <c r="AJ31" s="164"/>
      <c r="AK31" s="15"/>
      <c r="AL31" s="161"/>
      <c r="AM31" s="14"/>
      <c r="AN31" s="15"/>
      <c r="AO31" s="16"/>
      <c r="AP31" s="133">
        <f t="shared" si="1"/>
        <v>2239850</v>
      </c>
      <c r="AQ31" s="9">
        <f t="shared" si="2"/>
        <v>0.89593999999999996</v>
      </c>
      <c r="AR31" s="133">
        <f t="shared" si="3"/>
        <v>2239850</v>
      </c>
      <c r="AS31" s="22">
        <f t="shared" si="4"/>
        <v>6.1634832504716252E-3</v>
      </c>
    </row>
    <row r="32" spans="1:45" ht="15" x14ac:dyDescent="0.25">
      <c r="A32" s="102" t="s">
        <v>50</v>
      </c>
      <c r="B32" s="110" t="s">
        <v>92</v>
      </c>
      <c r="C32" s="53" t="s">
        <v>52</v>
      </c>
      <c r="D32" s="247">
        <v>10000000</v>
      </c>
      <c r="E32" s="406">
        <v>2500000</v>
      </c>
      <c r="F32" s="25">
        <v>0</v>
      </c>
      <c r="G32" s="15">
        <f>GETPIVOTDATA("Sold Price",ERP_Con_Feb!$A$3,"Sales Responsible","Janakiraman-AIDC")</f>
        <v>215437</v>
      </c>
      <c r="H32" s="16">
        <f>GETPIVOTDATA("Sold Price",ERP_Con_Mar!$A$3,"Sales Responsible","Janakiraman-AIDC")</f>
        <v>1035900</v>
      </c>
      <c r="I32" s="164"/>
      <c r="J32" s="15"/>
      <c r="K32" s="161"/>
      <c r="L32" s="14"/>
      <c r="M32" s="15"/>
      <c r="N32" s="16"/>
      <c r="O32" s="164">
        <v>0</v>
      </c>
      <c r="P32" s="15"/>
      <c r="Q32" s="16"/>
      <c r="R32" s="17"/>
      <c r="S32" s="15"/>
      <c r="T32" s="16"/>
      <c r="U32" s="14"/>
      <c r="V32" s="15"/>
      <c r="W32" s="161"/>
      <c r="X32" s="14"/>
      <c r="Y32" s="15"/>
      <c r="Z32" s="16"/>
      <c r="AA32" s="165"/>
      <c r="AB32" s="15"/>
      <c r="AC32" s="16"/>
      <c r="AD32" s="14"/>
      <c r="AE32" s="15"/>
      <c r="AF32" s="161"/>
      <c r="AG32" s="14"/>
      <c r="AH32" s="15"/>
      <c r="AI32" s="16"/>
      <c r="AJ32" s="164"/>
      <c r="AK32" s="15"/>
      <c r="AL32" s="161"/>
      <c r="AM32" s="14"/>
      <c r="AN32" s="15"/>
      <c r="AO32" s="16"/>
      <c r="AP32" s="133">
        <f t="shared" si="1"/>
        <v>1251337</v>
      </c>
      <c r="AQ32" s="9">
        <f t="shared" si="2"/>
        <v>0.50053479999999995</v>
      </c>
      <c r="AR32" s="133">
        <f t="shared" si="3"/>
        <v>1251337</v>
      </c>
      <c r="AS32" s="22">
        <f t="shared" si="4"/>
        <v>3.4433531889168523E-3</v>
      </c>
    </row>
    <row r="33" spans="1:45" ht="15" x14ac:dyDescent="0.2">
      <c r="A33" s="102" t="s">
        <v>51</v>
      </c>
      <c r="B33" s="110" t="s">
        <v>46</v>
      </c>
      <c r="C33" s="11" t="s">
        <v>86</v>
      </c>
      <c r="D33" s="148">
        <v>42000000</v>
      </c>
      <c r="E33" s="406">
        <v>10500000</v>
      </c>
      <c r="F33" s="25">
        <v>0</v>
      </c>
      <c r="G33" s="15">
        <v>0</v>
      </c>
      <c r="H33" s="16">
        <v>0</v>
      </c>
      <c r="I33" s="164"/>
      <c r="J33" s="15"/>
      <c r="K33" s="161"/>
      <c r="L33" s="14"/>
      <c r="M33" s="15"/>
      <c r="N33" s="16"/>
      <c r="O33" s="164">
        <v>0</v>
      </c>
      <c r="P33" s="15"/>
      <c r="Q33" s="16"/>
      <c r="R33" s="17"/>
      <c r="S33" s="15"/>
      <c r="T33" s="16"/>
      <c r="U33" s="14">
        <f>GETPIVOTDATA("Amount",Supre_Con_Jan!$A$3,"Posiflex SalesExecutive","Neelakandan-POS")</f>
        <v>12752771</v>
      </c>
      <c r="V33" s="135">
        <f>GETPIVOTDATA("Amount",Supre_Con_Feb!$A$3,"Posiflex SalesExecutive","Neelakandan-POS")</f>
        <v>12404525</v>
      </c>
      <c r="W33" s="161">
        <f>GETPIVOTDATA("Amount",Supre_Con_Mar!$A$3,"Posiflex SalesExecutive","Neelakandan-POS")</f>
        <v>1051900</v>
      </c>
      <c r="X33" s="14"/>
      <c r="Y33" s="15"/>
      <c r="Z33" s="16"/>
      <c r="AA33" s="165"/>
      <c r="AB33" s="15"/>
      <c r="AC33" s="16"/>
      <c r="AD33" s="14"/>
      <c r="AE33" s="15"/>
      <c r="AF33" s="161"/>
      <c r="AG33" s="14"/>
      <c r="AH33" s="15"/>
      <c r="AI33" s="16"/>
      <c r="AJ33" s="164"/>
      <c r="AK33" s="15"/>
      <c r="AL33" s="161"/>
      <c r="AM33" s="14"/>
      <c r="AN33" s="15"/>
      <c r="AO33" s="16"/>
      <c r="AP33" s="133">
        <f t="shared" si="1"/>
        <v>26209196</v>
      </c>
      <c r="AQ33" s="9">
        <f t="shared" si="2"/>
        <v>2.4961139047619048</v>
      </c>
      <c r="AR33" s="133">
        <f t="shared" si="3"/>
        <v>26209196</v>
      </c>
      <c r="AS33" s="22">
        <f t="shared" si="4"/>
        <v>7.2120874413165129E-2</v>
      </c>
    </row>
    <row r="34" spans="1:45" ht="15" x14ac:dyDescent="0.2">
      <c r="A34" s="102" t="s">
        <v>51</v>
      </c>
      <c r="B34" s="110" t="s">
        <v>47</v>
      </c>
      <c r="C34" s="11" t="s">
        <v>86</v>
      </c>
      <c r="D34" s="148">
        <v>13000000</v>
      </c>
      <c r="E34" s="406">
        <v>3250000</v>
      </c>
      <c r="F34" s="25">
        <v>0</v>
      </c>
      <c r="G34" s="15">
        <v>0</v>
      </c>
      <c r="H34" s="16">
        <v>0</v>
      </c>
      <c r="I34" s="164"/>
      <c r="J34" s="15"/>
      <c r="K34" s="161"/>
      <c r="L34" s="14"/>
      <c r="M34" s="15"/>
      <c r="N34" s="16"/>
      <c r="O34" s="164">
        <v>0</v>
      </c>
      <c r="P34" s="15"/>
      <c r="Q34" s="16"/>
      <c r="R34" s="17"/>
      <c r="S34" s="15"/>
      <c r="T34" s="16"/>
      <c r="U34" s="14">
        <f>GETPIVOTDATA("Amount",Supre_Con_Jan!$A$3,"Posiflex SalesExecutive","Neelakandan-Rug")</f>
        <v>2603375</v>
      </c>
      <c r="V34" s="15">
        <f>GETPIVOTDATA("Amount",Supre_Con_Feb!$A$3,"Posiflex SalesExecutive","Neelakandan-Rug")</f>
        <v>2742075</v>
      </c>
      <c r="W34" s="161">
        <f>GETPIVOTDATA("Amount",Supre_Con_Mar!$A$3,"Posiflex SalesExecutive","Neelakandan-Rug")</f>
        <v>754700</v>
      </c>
      <c r="X34" s="14"/>
      <c r="Y34" s="15"/>
      <c r="Z34" s="16"/>
      <c r="AA34" s="165"/>
      <c r="AB34" s="15"/>
      <c r="AC34" s="16"/>
      <c r="AD34" s="14"/>
      <c r="AE34" s="15"/>
      <c r="AF34" s="161"/>
      <c r="AG34" s="14"/>
      <c r="AH34" s="15"/>
      <c r="AI34" s="16"/>
      <c r="AJ34" s="164"/>
      <c r="AK34" s="15"/>
      <c r="AL34" s="161"/>
      <c r="AM34" s="14"/>
      <c r="AN34" s="15"/>
      <c r="AO34" s="16"/>
      <c r="AP34" s="133">
        <f t="shared" si="1"/>
        <v>6100150</v>
      </c>
      <c r="AQ34" s="9">
        <f t="shared" si="2"/>
        <v>1.8769692307692307</v>
      </c>
      <c r="AR34" s="133">
        <f t="shared" si="3"/>
        <v>6100150</v>
      </c>
      <c r="AS34" s="22">
        <f t="shared" si="4"/>
        <v>1.6786022434700752E-2</v>
      </c>
    </row>
    <row r="35" spans="1:45" ht="15" x14ac:dyDescent="0.2">
      <c r="A35" s="102" t="s">
        <v>51</v>
      </c>
      <c r="B35" s="110" t="s">
        <v>92</v>
      </c>
      <c r="C35" s="11" t="s">
        <v>86</v>
      </c>
      <c r="D35" s="148">
        <v>6000000</v>
      </c>
      <c r="E35" s="406">
        <v>1500000</v>
      </c>
      <c r="F35" s="25">
        <v>0</v>
      </c>
      <c r="G35" s="15">
        <v>0</v>
      </c>
      <c r="H35" s="16">
        <f>GETPIVOTDATA("Sold Price",ERP_Con_Mar!$A$3,"Sales Responsible","Neelakandan-AIDC")</f>
        <v>130000</v>
      </c>
      <c r="I35" s="164"/>
      <c r="J35" s="15"/>
      <c r="K35" s="161"/>
      <c r="L35" s="14"/>
      <c r="M35" s="15"/>
      <c r="N35" s="16"/>
      <c r="O35" s="164">
        <v>0</v>
      </c>
      <c r="P35" s="15"/>
      <c r="Q35" s="16"/>
      <c r="R35" s="17"/>
      <c r="S35" s="15"/>
      <c r="T35" s="16"/>
      <c r="U35" s="14"/>
      <c r="V35" s="15"/>
      <c r="W35" s="161"/>
      <c r="X35" s="14"/>
      <c r="Y35" s="15"/>
      <c r="Z35" s="16"/>
      <c r="AA35" s="165"/>
      <c r="AB35" s="15"/>
      <c r="AC35" s="16"/>
      <c r="AD35" s="14"/>
      <c r="AE35" s="15"/>
      <c r="AF35" s="161"/>
      <c r="AG35" s="14"/>
      <c r="AH35" s="15"/>
      <c r="AI35" s="16"/>
      <c r="AJ35" s="164"/>
      <c r="AK35" s="15"/>
      <c r="AL35" s="161"/>
      <c r="AM35" s="14"/>
      <c r="AN35" s="15"/>
      <c r="AO35" s="16"/>
      <c r="AP35" s="133">
        <f t="shared" si="1"/>
        <v>130000</v>
      </c>
      <c r="AQ35" s="9">
        <f t="shared" si="2"/>
        <v>8.666666666666667E-2</v>
      </c>
      <c r="AR35" s="133">
        <f t="shared" si="3"/>
        <v>130000</v>
      </c>
      <c r="AS35" s="22">
        <f t="shared" si="4"/>
        <v>3.5772610780244714E-4</v>
      </c>
    </row>
    <row r="36" spans="1:45" s="28" customFormat="1" ht="15" x14ac:dyDescent="0.25">
      <c r="A36" s="105" t="s">
        <v>43</v>
      </c>
      <c r="B36" s="118" t="s">
        <v>46</v>
      </c>
      <c r="C36" s="80" t="s">
        <v>74</v>
      </c>
      <c r="D36" s="247">
        <v>40000000</v>
      </c>
      <c r="E36" s="406">
        <v>10000000</v>
      </c>
      <c r="F36" s="14">
        <v>0</v>
      </c>
      <c r="G36" s="26">
        <f>GETPIVOTDATA("Sold Price",ERP_Con_Feb!$A$3,"Sales Responsible","Rajendra-POS")</f>
        <v>1866450</v>
      </c>
      <c r="H36" s="27">
        <f>GETPIVOTDATA("Sold Price",ERP_Con_Mar!$A$3,"Sales Responsible","Rajendra-POS")</f>
        <v>2422150</v>
      </c>
      <c r="I36" s="166">
        <f>GETPIVOTDATA("Amount",Tur_Con_Jan!$A$3,"Posiflex Sales Executive","Rajendra-POS")</f>
        <v>78700</v>
      </c>
      <c r="J36" s="26">
        <f>GETPIVOTDATA("Amount",Tur_Con_Feb!$A$3,"Posiflex SalesExecutive","Rajendra-POS")</f>
        <v>286450</v>
      </c>
      <c r="K36" s="162">
        <f>GETPIVOTDATA("Amount",Tur_Con_Mar!$A$3,"Posiflex SalesExecutive","Rajendra-POS")</f>
        <v>263000</v>
      </c>
      <c r="L36" s="25"/>
      <c r="M36" s="26"/>
      <c r="N36" s="27"/>
      <c r="O36" s="164">
        <v>0</v>
      </c>
      <c r="P36" s="26"/>
      <c r="Q36" s="27"/>
      <c r="R36" s="17"/>
      <c r="S36" s="26"/>
      <c r="T36" s="27"/>
      <c r="U36" s="25"/>
      <c r="V36" s="26"/>
      <c r="W36" s="162"/>
      <c r="X36" s="14"/>
      <c r="Y36" s="26"/>
      <c r="Z36" s="27"/>
      <c r="AA36" s="165"/>
      <c r="AB36" s="26"/>
      <c r="AC36" s="27"/>
      <c r="AD36" s="14">
        <f>GETPIVOTDATA("Amount",Aashitech_Con_West!$A$3,"Posiflex SalesExecutive","Rajendra-POS")</f>
        <v>1281347</v>
      </c>
      <c r="AE36" s="26">
        <f>GETPIVOTDATA("Amount",Aashitech_Con_Feb_West!$A$3,"Posiflex SalesExecutive","Rajendra-POS")</f>
        <v>1286472</v>
      </c>
      <c r="AF36" s="162">
        <f>GETPIVOTDATA("Amount",Aashitech_Con_West_Mar!$A$3,"Posiflex SalesExecutive","Rajendra-POS")</f>
        <v>1687470</v>
      </c>
      <c r="AG36" s="25"/>
      <c r="AH36" s="26"/>
      <c r="AI36" s="27"/>
      <c r="AJ36" s="166"/>
      <c r="AK36" s="26"/>
      <c r="AL36" s="162"/>
      <c r="AM36" s="25"/>
      <c r="AN36" s="26"/>
      <c r="AO36" s="27"/>
      <c r="AP36" s="133">
        <f t="shared" si="1"/>
        <v>9172039</v>
      </c>
      <c r="AQ36" s="9">
        <f t="shared" si="2"/>
        <v>0.91720389999999996</v>
      </c>
      <c r="AR36" s="133">
        <f t="shared" si="3"/>
        <v>9172039</v>
      </c>
      <c r="AS36" s="22">
        <f t="shared" si="4"/>
        <v>2.5239060092940382E-2</v>
      </c>
    </row>
    <row r="37" spans="1:45" s="28" customFormat="1" ht="15" x14ac:dyDescent="0.25">
      <c r="A37" s="105" t="s">
        <v>43</v>
      </c>
      <c r="B37" s="118" t="s">
        <v>47</v>
      </c>
      <c r="C37" s="80" t="s">
        <v>74</v>
      </c>
      <c r="D37" s="251">
        <v>11000000</v>
      </c>
      <c r="E37" s="406">
        <v>2750000</v>
      </c>
      <c r="F37" s="14">
        <v>0</v>
      </c>
      <c r="G37" s="26">
        <f>GETPIVOTDATA("Sold Price",ERP_Con_Feb!$A$3,"Sales Responsible","Rajendra-Rug")</f>
        <v>246600</v>
      </c>
      <c r="H37" s="27">
        <f>GETPIVOTDATA("Sold Price",ERP_Con_Mar!$A$3,"Sales Responsible","Rajendra-Rug")</f>
        <v>184950</v>
      </c>
      <c r="I37" s="166">
        <f>GETPIVOTDATA("Amount",Tur_Con_Jan!$A$3,"Posiflex Sales Executive","Rajendra-Rug")</f>
        <v>25850</v>
      </c>
      <c r="J37" s="26">
        <f>GETPIVOTDATA("Amount",Tur_Con_Feb!$A$3,"Posiflex SalesExecutive","Rajendra-Rug")</f>
        <v>117000</v>
      </c>
      <c r="K37" s="162">
        <f>GETPIVOTDATA("Amount",Tur_Con_Mar!$A$3,"Posiflex SalesExecutive","Rajendra-Rug")</f>
        <v>97200</v>
      </c>
      <c r="L37" s="25"/>
      <c r="M37" s="26"/>
      <c r="N37" s="27"/>
      <c r="O37" s="164">
        <v>0</v>
      </c>
      <c r="P37" s="26"/>
      <c r="Q37" s="27"/>
      <c r="R37" s="17"/>
      <c r="S37" s="26"/>
      <c r="T37" s="27"/>
      <c r="U37" s="25"/>
      <c r="V37" s="26"/>
      <c r="W37" s="162"/>
      <c r="X37" s="14"/>
      <c r="Y37" s="26"/>
      <c r="Z37" s="27"/>
      <c r="AA37" s="165"/>
      <c r="AB37" s="26"/>
      <c r="AC37" s="27"/>
      <c r="AD37" s="14">
        <f>GETPIVOTDATA("Amount",Aashitech_Con_West!$A$3,"Posiflex SalesExecutive","Rajendra-Rug")</f>
        <v>708300</v>
      </c>
      <c r="AE37" s="26">
        <f>GETPIVOTDATA("Amount",Aashitech_Con_Feb_West!$A$3,"Posiflex SalesExecutive","Rajendra-Rug")</f>
        <v>336250</v>
      </c>
      <c r="AF37" s="162">
        <f>GETPIVOTDATA("Amount",Aashitech_Con_West_Mar!$A$3,"Posiflex SalesExecutive","Rajendra-Rug")</f>
        <v>1055238</v>
      </c>
      <c r="AG37" s="25"/>
      <c r="AH37" s="26"/>
      <c r="AI37" s="27"/>
      <c r="AJ37" s="166"/>
      <c r="AK37" s="26"/>
      <c r="AL37" s="162"/>
      <c r="AM37" s="25"/>
      <c r="AN37" s="26"/>
      <c r="AO37" s="27"/>
      <c r="AP37" s="133">
        <f t="shared" si="1"/>
        <v>2771388</v>
      </c>
      <c r="AQ37" s="9">
        <f t="shared" si="2"/>
        <v>1.0077774545454545</v>
      </c>
      <c r="AR37" s="133">
        <f t="shared" si="3"/>
        <v>2771388</v>
      </c>
      <c r="AS37" s="22">
        <f t="shared" si="4"/>
        <v>7.6261372496185262E-3</v>
      </c>
    </row>
    <row r="38" spans="1:45" s="109" customFormat="1" ht="15" x14ac:dyDescent="0.25">
      <c r="A38" s="105" t="s">
        <v>43</v>
      </c>
      <c r="B38" s="118" t="s">
        <v>92</v>
      </c>
      <c r="C38" s="80" t="s">
        <v>74</v>
      </c>
      <c r="D38" s="251">
        <v>10000000</v>
      </c>
      <c r="E38" s="406">
        <v>2500000</v>
      </c>
      <c r="F38" s="14">
        <f>GETPIVOTDATA("Sold Price",ERP_Con_JAN!$A$3,"Sales Responsible","Rajendra-AIDC")</f>
        <v>283700</v>
      </c>
      <c r="G38" s="26">
        <f>GETPIVOTDATA("Sold Price",ERP_Con_Feb!$A$3,"Sales Responsible","Rajendra-AIDC")</f>
        <v>67400</v>
      </c>
      <c r="H38" s="27">
        <f>GETPIVOTDATA("Sold Price",ERP_Con_Mar!$A$3,"Sales Responsible","Rajendra-AIDC")</f>
        <v>157164</v>
      </c>
      <c r="I38" s="166"/>
      <c r="J38" s="26"/>
      <c r="K38" s="162"/>
      <c r="L38" s="25"/>
      <c r="M38" s="26"/>
      <c r="N38" s="27"/>
      <c r="O38" s="164">
        <v>0</v>
      </c>
      <c r="P38" s="26"/>
      <c r="Q38" s="27"/>
      <c r="R38" s="17"/>
      <c r="S38" s="26"/>
      <c r="T38" s="27"/>
      <c r="U38" s="25"/>
      <c r="V38" s="26"/>
      <c r="W38" s="162"/>
      <c r="X38" s="14"/>
      <c r="Y38" s="26"/>
      <c r="Z38" s="27"/>
      <c r="AA38" s="165"/>
      <c r="AB38" s="26"/>
      <c r="AC38" s="27"/>
      <c r="AD38" s="14"/>
      <c r="AE38" s="26"/>
      <c r="AF38" s="162"/>
      <c r="AG38" s="25"/>
      <c r="AH38" s="26"/>
      <c r="AI38" s="27"/>
      <c r="AJ38" s="166"/>
      <c r="AK38" s="26"/>
      <c r="AL38" s="162"/>
      <c r="AM38" s="25"/>
      <c r="AN38" s="26"/>
      <c r="AO38" s="27"/>
      <c r="AP38" s="133">
        <f t="shared" si="1"/>
        <v>508264</v>
      </c>
      <c r="AQ38" s="9">
        <f t="shared" si="2"/>
        <v>0.2033056</v>
      </c>
      <c r="AR38" s="133">
        <f t="shared" si="3"/>
        <v>508264</v>
      </c>
      <c r="AS38" s="22">
        <f t="shared" si="4"/>
        <v>1.3986100188931E-3</v>
      </c>
    </row>
    <row r="39" spans="1:45" s="29" customFormat="1" ht="15" x14ac:dyDescent="0.25">
      <c r="A39" s="105" t="s">
        <v>53</v>
      </c>
      <c r="B39" s="118" t="s">
        <v>46</v>
      </c>
      <c r="C39" s="80" t="s">
        <v>74</v>
      </c>
      <c r="D39" s="247">
        <v>30000000</v>
      </c>
      <c r="E39" s="406">
        <v>7500000</v>
      </c>
      <c r="F39" s="14">
        <v>0</v>
      </c>
      <c r="G39" s="26">
        <v>0</v>
      </c>
      <c r="H39" s="27">
        <v>0</v>
      </c>
      <c r="I39" s="166">
        <f>GETPIVOTDATA("Amount",Tur_Con_Jan!$A$3,"Posiflex Sales Executive","Sonal-POS")</f>
        <v>619774</v>
      </c>
      <c r="J39" s="26">
        <f>GETPIVOTDATA("Amount",Tur_Con_Feb!$A$3,"Posiflex SalesExecutive","Sonal-POS")</f>
        <v>644762</v>
      </c>
      <c r="K39" s="162">
        <f>GETPIVOTDATA("Amount",Tur_Con_Mar!$A$3,"Posiflex SalesExecutive","Sonal-POS")</f>
        <v>638308</v>
      </c>
      <c r="L39" s="25"/>
      <c r="M39" s="26"/>
      <c r="N39" s="27"/>
      <c r="O39" s="164">
        <v>0</v>
      </c>
      <c r="P39" s="26"/>
      <c r="Q39" s="27"/>
      <c r="R39" s="17"/>
      <c r="S39" s="26"/>
      <c r="T39" s="27"/>
      <c r="U39" s="25"/>
      <c r="V39" s="26"/>
      <c r="W39" s="162"/>
      <c r="X39" s="14"/>
      <c r="Y39" s="26"/>
      <c r="Z39" s="27"/>
      <c r="AA39" s="165">
        <f>GETPIVOTDATA("Amount",Equinox_Con_JAN!$A$3,"Posiflex SalesExecutive","Sonal-POS")</f>
        <v>193432</v>
      </c>
      <c r="AB39" s="26">
        <f>GETPIVOTDATA("Amount",Equinox_Con_Feb!$A$3,"Posiflex SalesExecutive","Sonal-POS")</f>
        <v>132700</v>
      </c>
      <c r="AC39" s="27">
        <f>GETPIVOTDATA("Amount",Equinox_Con_Mar!$A$3,"Posiflex SalesExecutive","Sonal-POS")</f>
        <v>190000</v>
      </c>
      <c r="AD39" s="14">
        <f>GETPIVOTDATA("Amount",Aashitech_Con_West!$A$3,"Posiflex SalesExecutive","Sonal-POS")</f>
        <v>559525</v>
      </c>
      <c r="AE39" s="26">
        <f>GETPIVOTDATA("Amount",Aashitech_Con_Feb_West!$A$3,"Posiflex SalesExecutive","Sonal-POS")</f>
        <v>431900</v>
      </c>
      <c r="AF39" s="162">
        <f>GETPIVOTDATA("Amount",Aashitech_Con_West_Mar!$A$3,"Posiflex SalesExecutive","Sonal-POS")</f>
        <v>228950</v>
      </c>
      <c r="AG39" s="25"/>
      <c r="AH39" s="26"/>
      <c r="AI39" s="27"/>
      <c r="AJ39" s="165"/>
      <c r="AK39" s="26"/>
      <c r="AL39" s="162"/>
      <c r="AM39" s="25"/>
      <c r="AN39" s="26"/>
      <c r="AO39" s="27"/>
      <c r="AP39" s="133">
        <f t="shared" si="1"/>
        <v>3639351</v>
      </c>
      <c r="AQ39" s="9">
        <f t="shared" si="2"/>
        <v>0.48524679999999998</v>
      </c>
      <c r="AR39" s="133">
        <f t="shared" si="3"/>
        <v>3639351</v>
      </c>
      <c r="AS39" s="22">
        <f t="shared" si="4"/>
        <v>1.0014545139668799E-2</v>
      </c>
    </row>
    <row r="40" spans="1:45" s="109" customFormat="1" ht="15" x14ac:dyDescent="0.25">
      <c r="A40" s="105" t="s">
        <v>53</v>
      </c>
      <c r="B40" s="118" t="s">
        <v>47</v>
      </c>
      <c r="C40" s="80" t="s">
        <v>74</v>
      </c>
      <c r="D40" s="250">
        <v>11000000</v>
      </c>
      <c r="E40" s="406">
        <v>2750000</v>
      </c>
      <c r="F40" s="14">
        <v>0</v>
      </c>
      <c r="G40" s="26">
        <v>0</v>
      </c>
      <c r="H40" s="27">
        <v>0</v>
      </c>
      <c r="I40" s="166">
        <f>GETPIVOTDATA("Amount",Tur_Con_Jan!$A$3,"Posiflex Sales Executive","Sonal-Rug")</f>
        <v>274550</v>
      </c>
      <c r="J40" s="26">
        <f>GETPIVOTDATA("Amount",Tur_Con_Feb!$A$3,"Posiflex SalesExecutive","Sonal-Rug")</f>
        <v>771300</v>
      </c>
      <c r="K40" s="162">
        <f>GETPIVOTDATA("Amount",Tur_Con_Mar!$A$3,"Posiflex SalesExecutive","Sonal-Rug")</f>
        <v>806900</v>
      </c>
      <c r="L40" s="25"/>
      <c r="M40" s="26"/>
      <c r="N40" s="27"/>
      <c r="O40" s="164">
        <v>0</v>
      </c>
      <c r="P40" s="26"/>
      <c r="Q40" s="27"/>
      <c r="R40" s="17"/>
      <c r="S40" s="26"/>
      <c r="T40" s="27"/>
      <c r="U40" s="25"/>
      <c r="V40" s="26"/>
      <c r="W40" s="162"/>
      <c r="X40" s="14"/>
      <c r="Y40" s="26"/>
      <c r="Z40" s="27"/>
      <c r="AA40" s="165">
        <f>GETPIVOTDATA("Amount",Equinox_Con_JAN!$A$3,"Posiflex SalesExecutive","Sonal-Rug")</f>
        <v>76100</v>
      </c>
      <c r="AB40" s="26">
        <f>GETPIVOTDATA("Amount",Equinox_Con_Feb!$A$3,"Posiflex SalesExecutive","Sonal-Rug")</f>
        <v>157000</v>
      </c>
      <c r="AC40" s="27">
        <f>GETPIVOTDATA("Amount",Equinox_Con_Mar!$A$3,"Posiflex SalesExecutive","Sonal-Rug")</f>
        <v>155550</v>
      </c>
      <c r="AD40" s="14">
        <f>GETPIVOTDATA("Amount",Aashitech_Con_West!$A$3,"Posiflex SalesExecutive","Sonal-Rug")</f>
        <v>134000</v>
      </c>
      <c r="AE40" s="26">
        <f>GETPIVOTDATA("Amount",Aashitech_Con_Feb_West!$A$3,"Posiflex SalesExecutive","Sonal-Rug")</f>
        <v>691250</v>
      </c>
      <c r="AF40" s="162">
        <f>GETPIVOTDATA("Amount",Aashitech_Con_West_Mar!$A$3,"Posiflex SalesExecutive","Sonal-Rug")</f>
        <v>55700</v>
      </c>
      <c r="AG40" s="25"/>
      <c r="AH40" s="26"/>
      <c r="AI40" s="27"/>
      <c r="AJ40" s="165"/>
      <c r="AK40" s="26"/>
      <c r="AL40" s="162"/>
      <c r="AM40" s="25"/>
      <c r="AN40" s="26"/>
      <c r="AO40" s="27"/>
      <c r="AP40" s="133">
        <f t="shared" si="1"/>
        <v>3122350</v>
      </c>
      <c r="AQ40" s="9">
        <f t="shared" si="2"/>
        <v>1.1354</v>
      </c>
      <c r="AR40" s="133">
        <f t="shared" si="3"/>
        <v>3122350</v>
      </c>
      <c r="AS40" s="22">
        <f t="shared" si="4"/>
        <v>8.5918931745920836E-3</v>
      </c>
    </row>
    <row r="41" spans="1:45" s="109" customFormat="1" ht="15" x14ac:dyDescent="0.25">
      <c r="A41" s="105" t="s">
        <v>53</v>
      </c>
      <c r="B41" s="118" t="s">
        <v>92</v>
      </c>
      <c r="C41" s="80" t="s">
        <v>74</v>
      </c>
      <c r="D41" s="250">
        <v>12000000</v>
      </c>
      <c r="E41" s="406">
        <v>3000000</v>
      </c>
      <c r="F41" s="14">
        <f>GETPIVOTDATA("Sold Price",ERP_Con_JAN!$A$3,"Sales Responsible","Sonal-AIDC")</f>
        <v>20250</v>
      </c>
      <c r="G41" s="26">
        <f>GETPIVOTDATA("Sold Price",ERP_Con_Feb!$A$3,"Sales Responsible","Sonal-AIDC")</f>
        <v>7000</v>
      </c>
      <c r="H41" s="27">
        <f>GETPIVOTDATA("Sold Price",ERP_Con_Mar!$A$3,"Sales Responsible","Sonal-AIDC")</f>
        <v>252500</v>
      </c>
      <c r="I41" s="166"/>
      <c r="J41" s="26"/>
      <c r="K41" s="162"/>
      <c r="L41" s="25"/>
      <c r="M41" s="26"/>
      <c r="N41" s="27"/>
      <c r="O41" s="164">
        <v>0</v>
      </c>
      <c r="P41" s="26"/>
      <c r="Q41" s="27"/>
      <c r="R41" s="17"/>
      <c r="S41" s="26"/>
      <c r="T41" s="27"/>
      <c r="U41" s="25"/>
      <c r="V41" s="26"/>
      <c r="W41" s="162"/>
      <c r="X41" s="14"/>
      <c r="Y41" s="26"/>
      <c r="Z41" s="27"/>
      <c r="AA41" s="165"/>
      <c r="AB41" s="26"/>
      <c r="AC41" s="27"/>
      <c r="AD41" s="14"/>
      <c r="AE41" s="26"/>
      <c r="AF41" s="162"/>
      <c r="AG41" s="25"/>
      <c r="AH41" s="26"/>
      <c r="AI41" s="27"/>
      <c r="AJ41" s="165"/>
      <c r="AK41" s="26"/>
      <c r="AL41" s="162"/>
      <c r="AM41" s="25"/>
      <c r="AN41" s="26"/>
      <c r="AO41" s="27"/>
      <c r="AP41" s="133">
        <f t="shared" si="1"/>
        <v>279750</v>
      </c>
      <c r="AQ41" s="9">
        <f t="shared" si="2"/>
        <v>9.325E-2</v>
      </c>
      <c r="AR41" s="133">
        <f t="shared" si="3"/>
        <v>279750</v>
      </c>
      <c r="AS41" s="22">
        <f t="shared" si="4"/>
        <v>7.6979906659795842E-4</v>
      </c>
    </row>
    <row r="42" spans="1:45" s="29" customFormat="1" ht="15.75" x14ac:dyDescent="0.2">
      <c r="A42" s="252" t="s">
        <v>7813</v>
      </c>
      <c r="B42" s="404" t="s">
        <v>46</v>
      </c>
      <c r="C42" s="80" t="s">
        <v>74</v>
      </c>
      <c r="D42" s="248">
        <v>145000000</v>
      </c>
      <c r="E42" s="406">
        <v>36250000</v>
      </c>
      <c r="F42" s="14">
        <f>GETPIVOTDATA("Sold Price",ERP_Con_JAN!$A$3,"Sales Responsible","Paresh-POS")</f>
        <v>8823530</v>
      </c>
      <c r="G42" s="26">
        <f>GETPIVOTDATA("Sold Price",ERP_Con_Feb!$A$3,"Sales Responsible","Paresh-POS")</f>
        <v>8340339</v>
      </c>
      <c r="H42" s="27">
        <f>GETPIVOTDATA("Sold Price",ERP_Con_Mar!$A$3,"Sales Responsible","Paresh-POS")</f>
        <v>10867500</v>
      </c>
      <c r="I42" s="166">
        <f>GETPIVOTDATA("Amount",Tur_Con_Jan!$A$3,"Posiflex Sales Executive","Paresh-POS")</f>
        <v>584675</v>
      </c>
      <c r="J42" s="26">
        <f>GETPIVOTDATA("Amount",Tur_Con_Feb!$A$3,"Posiflex SalesExecutive","Paresh-POS")</f>
        <v>1057650</v>
      </c>
      <c r="K42" s="162">
        <f>GETPIVOTDATA("Amount",Tur_Con_Mar!$A$3,"Posiflex SalesExecutive","Paresh-POS")</f>
        <v>930675</v>
      </c>
      <c r="L42" s="25"/>
      <c r="M42" s="26"/>
      <c r="N42" s="27"/>
      <c r="O42" s="164">
        <v>0</v>
      </c>
      <c r="P42" s="26"/>
      <c r="Q42" s="27"/>
      <c r="R42" s="17"/>
      <c r="S42" s="26"/>
      <c r="T42" s="27"/>
      <c r="U42" s="25"/>
      <c r="V42" s="26"/>
      <c r="W42" s="162"/>
      <c r="X42" s="14"/>
      <c r="Y42" s="26"/>
      <c r="Z42" s="27"/>
      <c r="AA42" s="165"/>
      <c r="AB42" s="26"/>
      <c r="AC42" s="27"/>
      <c r="AD42" s="14">
        <f>GETPIVOTDATA("Amount",Aashitech_Con_West!$A$3,"Posiflex SalesExecutive","Shrikanth-POS")</f>
        <v>1258500</v>
      </c>
      <c r="AE42" s="26">
        <f>GETPIVOTDATA("Amount",Aashitech_Con_Feb_West!$A$3,"Posiflex SalesExecutive","Paresh-POS")</f>
        <v>433500</v>
      </c>
      <c r="AF42" s="162">
        <f>GETPIVOTDATA("Amount",Aashitech_Con_West_Mar!$A$3,"Posiflex SalesExecutive","Paresh-POS")</f>
        <v>433500</v>
      </c>
      <c r="AG42" s="25"/>
      <c r="AH42" s="26"/>
      <c r="AI42" s="27"/>
      <c r="AJ42" s="165"/>
      <c r="AK42" s="26"/>
      <c r="AL42" s="162"/>
      <c r="AM42" s="25"/>
      <c r="AN42" s="26"/>
      <c r="AO42" s="27"/>
      <c r="AP42" s="133">
        <f t="shared" si="1"/>
        <v>32729869</v>
      </c>
      <c r="AQ42" s="9">
        <f t="shared" si="2"/>
        <v>0.90289293793103453</v>
      </c>
      <c r="AR42" s="133">
        <f t="shared" si="3"/>
        <v>32729869</v>
      </c>
      <c r="AS42" s="22">
        <f t="shared" si="4"/>
        <v>9.0064066509645949E-2</v>
      </c>
    </row>
    <row r="43" spans="1:45" s="109" customFormat="1" ht="15.75" x14ac:dyDescent="0.25">
      <c r="A43" s="252" t="s">
        <v>7813</v>
      </c>
      <c r="B43" s="403" t="s">
        <v>47</v>
      </c>
      <c r="C43" s="80" t="s">
        <v>74</v>
      </c>
      <c r="D43" s="249">
        <v>7500000</v>
      </c>
      <c r="E43" s="406">
        <v>1875000</v>
      </c>
      <c r="F43" s="14">
        <f>GETPIVOTDATA("Sold Price",ERP_Con_JAN!$A$3,"Sales Responsible","Paresh-Rug")</f>
        <v>127861</v>
      </c>
      <c r="G43" s="26">
        <f>GETPIVOTDATA("Sold Price",ERP_Con_Feb!$A$3,"Sales Responsible","Paresh-Rug")</f>
        <v>1966250</v>
      </c>
      <c r="H43" s="27">
        <f>GETPIVOTDATA("Sold Price",ERP_Con_Mar!$A$3,"Sales Responsible","Paresh-Rug")</f>
        <v>702565</v>
      </c>
      <c r="I43" s="166">
        <f>GETPIVOTDATA("Amount",Tur_Con_Jan!$A$3,"Posiflex Sales Executive","Paresh-Rug")</f>
        <v>71550</v>
      </c>
      <c r="J43" s="26">
        <f>GETPIVOTDATA("Amount",Tur_Con_Feb!$A$3,"Posiflex SalesExecutive","Paresh-Rug")</f>
        <v>43000</v>
      </c>
      <c r="K43" s="162">
        <f>GETPIVOTDATA("Amount",Tur_Con_Mar!$A$3,"Posiflex SalesExecutive","Paresh-Rug")</f>
        <v>8100</v>
      </c>
      <c r="L43" s="25"/>
      <c r="M43" s="26"/>
      <c r="N43" s="27"/>
      <c r="O43" s="164">
        <v>0</v>
      </c>
      <c r="P43" s="26"/>
      <c r="Q43" s="27"/>
      <c r="R43" s="17"/>
      <c r="S43" s="26"/>
      <c r="T43" s="27"/>
      <c r="U43" s="25"/>
      <c r="V43" s="26"/>
      <c r="W43" s="162"/>
      <c r="X43" s="14"/>
      <c r="Y43" s="26"/>
      <c r="Z43" s="27"/>
      <c r="AA43" s="165"/>
      <c r="AB43" s="26"/>
      <c r="AC43" s="27"/>
      <c r="AD43" s="14">
        <f>GETPIVOTDATA("Amount",Aashitech_Con_West!$A$3,"Posiflex SalesExecutive","Shrikanth-Rug")</f>
        <v>265500</v>
      </c>
      <c r="AE43" s="26">
        <f>GETPIVOTDATA("Amount",Aashitech_Con_Feb_West!$A$3,"Posiflex SalesExecutive","Paresh-Rug")</f>
        <v>88500</v>
      </c>
      <c r="AF43" s="162">
        <f>GETPIVOTDATA("Amount",Aashitech_Con_West_Mar!$A$3,"Posiflex SalesExecutive","Paresh-Rug")</f>
        <v>99550</v>
      </c>
      <c r="AG43" s="25"/>
      <c r="AH43" s="26"/>
      <c r="AI43" s="27"/>
      <c r="AJ43" s="165"/>
      <c r="AK43" s="26"/>
      <c r="AL43" s="162"/>
      <c r="AM43" s="25"/>
      <c r="AN43" s="26"/>
      <c r="AO43" s="27"/>
      <c r="AP43" s="133">
        <f t="shared" si="1"/>
        <v>3372876</v>
      </c>
      <c r="AQ43" s="9">
        <f t="shared" si="2"/>
        <v>1.7988672000000001</v>
      </c>
      <c r="AR43" s="133">
        <f t="shared" si="3"/>
        <v>3372876</v>
      </c>
      <c r="AS43" s="22">
        <f t="shared" si="4"/>
        <v>9.2812754121560509E-3</v>
      </c>
    </row>
    <row r="44" spans="1:45" s="109" customFormat="1" ht="15.75" x14ac:dyDescent="0.25">
      <c r="A44" s="252" t="s">
        <v>7813</v>
      </c>
      <c r="B44" s="403" t="s">
        <v>92</v>
      </c>
      <c r="C44" s="80" t="s">
        <v>74</v>
      </c>
      <c r="D44" s="249">
        <v>5000000</v>
      </c>
      <c r="E44" s="406">
        <v>1250000</v>
      </c>
      <c r="F44" s="14">
        <v>0</v>
      </c>
      <c r="G44" s="26">
        <v>0</v>
      </c>
      <c r="H44" s="400">
        <v>0</v>
      </c>
      <c r="I44" s="166"/>
      <c r="J44" s="26"/>
      <c r="K44" s="162"/>
      <c r="L44" s="25"/>
      <c r="M44" s="26"/>
      <c r="N44" s="27"/>
      <c r="O44" s="164">
        <v>0</v>
      </c>
      <c r="P44" s="26"/>
      <c r="Q44" s="27"/>
      <c r="R44" s="17"/>
      <c r="S44" s="26"/>
      <c r="T44" s="27"/>
      <c r="U44" s="25"/>
      <c r="V44" s="26"/>
      <c r="W44" s="162"/>
      <c r="X44" s="14"/>
      <c r="Y44" s="26"/>
      <c r="Z44" s="27"/>
      <c r="AA44" s="165"/>
      <c r="AB44" s="26"/>
      <c r="AC44" s="27"/>
      <c r="AD44" s="14"/>
      <c r="AE44" s="26"/>
      <c r="AF44" s="162"/>
      <c r="AG44" s="25"/>
      <c r="AH44" s="26"/>
      <c r="AI44" s="27"/>
      <c r="AJ44" s="165"/>
      <c r="AK44" s="26"/>
      <c r="AL44" s="162"/>
      <c r="AM44" s="25"/>
      <c r="AN44" s="26"/>
      <c r="AO44" s="27"/>
      <c r="AP44" s="133">
        <f t="shared" si="1"/>
        <v>0</v>
      </c>
      <c r="AQ44" s="9">
        <f t="shared" si="2"/>
        <v>0</v>
      </c>
      <c r="AR44" s="133">
        <f t="shared" si="3"/>
        <v>0</v>
      </c>
      <c r="AS44" s="22">
        <f t="shared" si="4"/>
        <v>0</v>
      </c>
    </row>
    <row r="45" spans="1:45" s="29" customFormat="1" ht="15" x14ac:dyDescent="0.25">
      <c r="A45" s="104" t="s">
        <v>54</v>
      </c>
      <c r="B45" s="118" t="s">
        <v>46</v>
      </c>
      <c r="C45" s="30" t="s">
        <v>74</v>
      </c>
      <c r="D45" s="247">
        <v>36000000</v>
      </c>
      <c r="E45" s="406">
        <v>9000000</v>
      </c>
      <c r="F45" s="14">
        <v>0</v>
      </c>
      <c r="G45" s="15">
        <v>0</v>
      </c>
      <c r="H45" s="98">
        <f>GETPIVOTDATA("Sold Price",ERP_Con_Mar!$A$3,"Sales Responsible","Awtaney-POS")</f>
        <v>53795</v>
      </c>
      <c r="I45" s="166">
        <f>GETPIVOTDATA("Amount",Tur_Con_Jan!$A$3,"Posiflex Sales Executive","Awtaney-POS")</f>
        <v>121950</v>
      </c>
      <c r="J45" s="26">
        <f>GETPIVOTDATA("Amount",Tur_Con_Feb!$A$3,"Posiflex SalesExecutive","Awtaney-POS")</f>
        <v>93500</v>
      </c>
      <c r="K45" s="162"/>
      <c r="L45" s="25"/>
      <c r="M45" s="26"/>
      <c r="N45" s="27"/>
      <c r="O45" s="164">
        <v>0</v>
      </c>
      <c r="P45" s="26"/>
      <c r="Q45" s="27"/>
      <c r="R45" s="17"/>
      <c r="S45" s="26"/>
      <c r="T45" s="27"/>
      <c r="U45" s="25"/>
      <c r="V45" s="26"/>
      <c r="W45" s="162"/>
      <c r="X45" s="14"/>
      <c r="Y45" s="26"/>
      <c r="Z45" s="27"/>
      <c r="AA45" s="165"/>
      <c r="AB45" s="26"/>
      <c r="AC45" s="27"/>
      <c r="AD45" s="14"/>
      <c r="AE45" s="26">
        <f>GETPIVOTDATA("Amount",Aashitech_Con_Feb_West!$A$3,"Posiflex SalesExecutive","Awtaney-POS")</f>
        <v>107700</v>
      </c>
      <c r="AF45" s="162">
        <f>GETPIVOTDATA("Amount",Aashitech_Con_West_Mar!$A$3,"Posiflex SalesExecutive","Awtaney-POS")</f>
        <v>1184100</v>
      </c>
      <c r="AG45" s="25"/>
      <c r="AH45" s="26"/>
      <c r="AI45" s="27"/>
      <c r="AJ45" s="165"/>
      <c r="AK45" s="26"/>
      <c r="AL45" s="162"/>
      <c r="AM45" s="25">
        <f>GETPIVOTDATA("Amount",Ageis_Con_Jan!$A$3,"Posiflex SalesExecutive","Awtaney-POS")</f>
        <v>1065400</v>
      </c>
      <c r="AN45" s="26">
        <f>GETPIVOTDATA("Amount",Ageis_Con_Feb!$A$3,"Posiflex SalesExecutive","Awtaney-POS")</f>
        <v>1944432</v>
      </c>
      <c r="AO45" s="27">
        <f>GETPIVOTDATA("Amount",Ageis_Con_Mar!$A$3,"Posiflex SalesExecutive","Awtaney-POS")</f>
        <v>2232468</v>
      </c>
      <c r="AP45" s="133">
        <f t="shared" si="1"/>
        <v>6803345</v>
      </c>
      <c r="AQ45" s="9">
        <f t="shared" si="2"/>
        <v>0.75592722222222219</v>
      </c>
      <c r="AR45" s="133">
        <f t="shared" si="3"/>
        <v>6803345</v>
      </c>
      <c r="AS45" s="22">
        <f t="shared" si="4"/>
        <v>1.872103174528646E-2</v>
      </c>
    </row>
    <row r="46" spans="1:45" s="29" customFormat="1" ht="15" x14ac:dyDescent="0.25">
      <c r="A46" s="104" t="s">
        <v>54</v>
      </c>
      <c r="B46" s="118" t="s">
        <v>47</v>
      </c>
      <c r="C46" s="30" t="s">
        <v>74</v>
      </c>
      <c r="D46" s="247">
        <v>20000000</v>
      </c>
      <c r="E46" s="406">
        <v>5000000</v>
      </c>
      <c r="F46" s="14">
        <v>0</v>
      </c>
      <c r="G46" s="15">
        <v>0</v>
      </c>
      <c r="H46" s="98">
        <v>0</v>
      </c>
      <c r="I46" s="166">
        <f>GETPIVOTDATA("Amount",Tur_Con_Jan!$A$3,"Posiflex Sales Executive","Awtaney-Rug")</f>
        <v>28500</v>
      </c>
      <c r="J46" s="26"/>
      <c r="K46" s="162"/>
      <c r="L46" s="25"/>
      <c r="M46" s="26"/>
      <c r="N46" s="27"/>
      <c r="O46" s="164">
        <v>0</v>
      </c>
      <c r="P46" s="26"/>
      <c r="Q46" s="27"/>
      <c r="R46" s="17"/>
      <c r="S46" s="26"/>
      <c r="T46" s="27"/>
      <c r="U46" s="25"/>
      <c r="V46" s="26"/>
      <c r="W46" s="162"/>
      <c r="X46" s="14"/>
      <c r="Y46" s="26"/>
      <c r="Z46" s="27"/>
      <c r="AA46" s="165"/>
      <c r="AB46" s="26"/>
      <c r="AC46" s="27"/>
      <c r="AD46" s="14">
        <f>GETPIVOTDATA("Amount",Aashitech_Con_West!$A$3,"Posiflex SalesExecutive","Awtaney-Rug")</f>
        <v>4500</v>
      </c>
      <c r="AE46" s="26">
        <f>GETPIVOTDATA("Amount",Aashitech_Con_Feb_West!$A$3,"Posiflex SalesExecutive","Awtaney-Rug")</f>
        <v>112500</v>
      </c>
      <c r="AF46" s="162">
        <f>GETPIVOTDATA("Amount",Aashitech_Con_West_Mar!$A$3,"Posiflex SalesExecutive","Awtaney-Rug")</f>
        <v>147250</v>
      </c>
      <c r="AG46" s="25"/>
      <c r="AH46" s="26"/>
      <c r="AI46" s="27"/>
      <c r="AJ46" s="165"/>
      <c r="AK46" s="26"/>
      <c r="AL46" s="162"/>
      <c r="AM46" s="25">
        <f>GETPIVOTDATA("Amount",Ageis_Con_Jan!$A$3,"Posiflex SalesExecutive","Awtaney-Rug")</f>
        <v>1269350</v>
      </c>
      <c r="AN46" s="26">
        <f>GETPIVOTDATA("Amount",Ageis_Con_Feb!$A$3,"Posiflex SalesExecutive","Awtaney-Rug")</f>
        <v>1071000</v>
      </c>
      <c r="AO46" s="27">
        <f>GETPIVOTDATA("Amount",Ageis_Con_Mar!$A$3,"Posiflex SalesExecutive","Awtaney-Rug")</f>
        <v>1790800</v>
      </c>
      <c r="AP46" s="133">
        <f t="shared" si="1"/>
        <v>4423900</v>
      </c>
      <c r="AQ46" s="9">
        <f t="shared" si="2"/>
        <v>0.88478000000000001</v>
      </c>
      <c r="AR46" s="133">
        <f t="shared" si="3"/>
        <v>4423900</v>
      </c>
      <c r="AS46" s="22">
        <f t="shared" si="4"/>
        <v>1.2173419448517277E-2</v>
      </c>
    </row>
    <row r="47" spans="1:45" s="109" customFormat="1" ht="15" x14ac:dyDescent="0.25">
      <c r="A47" s="104" t="s">
        <v>54</v>
      </c>
      <c r="B47" s="118" t="s">
        <v>92</v>
      </c>
      <c r="C47" s="30" t="s">
        <v>74</v>
      </c>
      <c r="D47" s="247">
        <v>10000000</v>
      </c>
      <c r="E47" s="406">
        <v>2500000</v>
      </c>
      <c r="F47" s="97">
        <v>0</v>
      </c>
      <c r="G47" s="15">
        <v>0</v>
      </c>
      <c r="H47" s="98">
        <f>GETPIVOTDATA("Sold Price",ERP_Con_Mar!$A$3,"Sales Responsible","Awtaney-AIDC")</f>
        <v>8600</v>
      </c>
      <c r="I47" s="166"/>
      <c r="J47" s="26"/>
      <c r="K47" s="162"/>
      <c r="L47" s="25"/>
      <c r="M47" s="26"/>
      <c r="N47" s="27"/>
      <c r="O47" s="164">
        <v>0</v>
      </c>
      <c r="P47" s="26"/>
      <c r="Q47" s="27"/>
      <c r="R47" s="17"/>
      <c r="S47" s="26"/>
      <c r="T47" s="27"/>
      <c r="U47" s="25"/>
      <c r="V47" s="26"/>
      <c r="W47" s="162"/>
      <c r="X47" s="14"/>
      <c r="Y47" s="26"/>
      <c r="Z47" s="27"/>
      <c r="AA47" s="165"/>
      <c r="AB47" s="26"/>
      <c r="AC47" s="27"/>
      <c r="AD47" s="14"/>
      <c r="AE47" s="26"/>
      <c r="AF47" s="162"/>
      <c r="AG47" s="25"/>
      <c r="AH47" s="26"/>
      <c r="AI47" s="27"/>
      <c r="AJ47" s="165"/>
      <c r="AK47" s="26"/>
      <c r="AL47" s="162"/>
      <c r="AM47" s="25"/>
      <c r="AN47" s="26"/>
      <c r="AO47" s="27"/>
      <c r="AP47" s="133">
        <f t="shared" si="1"/>
        <v>8600</v>
      </c>
      <c r="AQ47" s="9">
        <f t="shared" si="2"/>
        <v>3.4399999999999999E-3</v>
      </c>
      <c r="AR47" s="133">
        <f t="shared" si="3"/>
        <v>8600</v>
      </c>
      <c r="AS47" s="22">
        <f t="shared" si="4"/>
        <v>2.3664957900777273E-5</v>
      </c>
    </row>
    <row r="48" spans="1:45" s="109" customFormat="1" ht="15" x14ac:dyDescent="0.25">
      <c r="A48" s="373" t="s">
        <v>90</v>
      </c>
      <c r="B48" s="374" t="s">
        <v>46</v>
      </c>
      <c r="C48" s="361" t="s">
        <v>74</v>
      </c>
      <c r="D48" s="365">
        <v>70000000</v>
      </c>
      <c r="E48" s="458">
        <v>17500000</v>
      </c>
      <c r="F48" s="375">
        <v>0</v>
      </c>
      <c r="G48" s="376"/>
      <c r="H48" s="399"/>
      <c r="I48" s="379"/>
      <c r="J48" s="376"/>
      <c r="K48" s="377"/>
      <c r="L48" s="366"/>
      <c r="M48" s="376"/>
      <c r="N48" s="378"/>
      <c r="O48" s="556">
        <v>0</v>
      </c>
      <c r="P48" s="376"/>
      <c r="Q48" s="378"/>
      <c r="R48" s="372"/>
      <c r="S48" s="376"/>
      <c r="T48" s="378"/>
      <c r="U48" s="366"/>
      <c r="V48" s="376"/>
      <c r="W48" s="377"/>
      <c r="X48" s="369"/>
      <c r="Y48" s="376"/>
      <c r="Z48" s="378"/>
      <c r="AA48" s="371"/>
      <c r="AB48" s="376"/>
      <c r="AC48" s="378"/>
      <c r="AD48" s="369"/>
      <c r="AE48" s="376"/>
      <c r="AF48" s="377"/>
      <c r="AG48" s="366"/>
      <c r="AH48" s="376"/>
      <c r="AI48" s="378"/>
      <c r="AJ48" s="371"/>
      <c r="AK48" s="376"/>
      <c r="AL48" s="377"/>
      <c r="AM48" s="366"/>
      <c r="AN48" s="376"/>
      <c r="AO48" s="378"/>
      <c r="AP48" s="133">
        <f t="shared" si="1"/>
        <v>0</v>
      </c>
      <c r="AQ48" s="9">
        <f t="shared" si="2"/>
        <v>0</v>
      </c>
      <c r="AR48" s="133">
        <f t="shared" si="3"/>
        <v>0</v>
      </c>
      <c r="AS48" s="22">
        <f t="shared" si="4"/>
        <v>0</v>
      </c>
    </row>
    <row r="49" spans="1:45" s="109" customFormat="1" ht="15" x14ac:dyDescent="0.25">
      <c r="A49" s="373" t="s">
        <v>90</v>
      </c>
      <c r="B49" s="374" t="s">
        <v>47</v>
      </c>
      <c r="C49" s="361" t="s">
        <v>74</v>
      </c>
      <c r="D49" s="365">
        <v>6500000</v>
      </c>
      <c r="E49" s="458">
        <v>1625000</v>
      </c>
      <c r="F49" s="375">
        <v>0</v>
      </c>
      <c r="G49" s="376"/>
      <c r="H49" s="399"/>
      <c r="I49" s="379"/>
      <c r="J49" s="376"/>
      <c r="K49" s="377"/>
      <c r="L49" s="366"/>
      <c r="M49" s="376"/>
      <c r="N49" s="378"/>
      <c r="O49" s="556">
        <v>0</v>
      </c>
      <c r="P49" s="376"/>
      <c r="Q49" s="378"/>
      <c r="R49" s="372"/>
      <c r="S49" s="376"/>
      <c r="T49" s="378"/>
      <c r="U49" s="366"/>
      <c r="V49" s="376"/>
      <c r="W49" s="377"/>
      <c r="X49" s="369"/>
      <c r="Y49" s="376"/>
      <c r="Z49" s="378"/>
      <c r="AA49" s="371"/>
      <c r="AB49" s="376"/>
      <c r="AC49" s="378"/>
      <c r="AD49" s="369"/>
      <c r="AE49" s="376"/>
      <c r="AF49" s="377"/>
      <c r="AG49" s="366"/>
      <c r="AH49" s="376"/>
      <c r="AI49" s="378"/>
      <c r="AJ49" s="371"/>
      <c r="AK49" s="376"/>
      <c r="AL49" s="377"/>
      <c r="AM49" s="366"/>
      <c r="AN49" s="376"/>
      <c r="AO49" s="378"/>
      <c r="AP49" s="133">
        <f t="shared" si="1"/>
        <v>0</v>
      </c>
      <c r="AQ49" s="9">
        <f t="shared" si="2"/>
        <v>0</v>
      </c>
      <c r="AR49" s="133">
        <f t="shared" si="3"/>
        <v>0</v>
      </c>
      <c r="AS49" s="22">
        <f t="shared" si="4"/>
        <v>0</v>
      </c>
    </row>
    <row r="50" spans="1:45" s="109" customFormat="1" ht="15" x14ac:dyDescent="0.25">
      <c r="A50" s="373" t="s">
        <v>90</v>
      </c>
      <c r="B50" s="374" t="s">
        <v>92</v>
      </c>
      <c r="C50" s="361" t="s">
        <v>74</v>
      </c>
      <c r="D50" s="365">
        <v>9000000</v>
      </c>
      <c r="E50" s="458">
        <v>2250000</v>
      </c>
      <c r="F50" s="375">
        <v>0</v>
      </c>
      <c r="G50" s="376">
        <v>0</v>
      </c>
      <c r="H50" s="399">
        <v>0</v>
      </c>
      <c r="I50" s="379"/>
      <c r="J50" s="376"/>
      <c r="K50" s="377"/>
      <c r="L50" s="366"/>
      <c r="M50" s="376"/>
      <c r="N50" s="378"/>
      <c r="O50" s="556">
        <v>0</v>
      </c>
      <c r="P50" s="376"/>
      <c r="Q50" s="378"/>
      <c r="R50" s="372"/>
      <c r="S50" s="376"/>
      <c r="T50" s="378"/>
      <c r="U50" s="366"/>
      <c r="V50" s="376"/>
      <c r="W50" s="377"/>
      <c r="X50" s="369"/>
      <c r="Y50" s="376"/>
      <c r="Z50" s="378"/>
      <c r="AA50" s="371"/>
      <c r="AB50" s="376"/>
      <c r="AC50" s="378"/>
      <c r="AD50" s="369"/>
      <c r="AE50" s="376"/>
      <c r="AF50" s="377"/>
      <c r="AG50" s="366"/>
      <c r="AH50" s="376"/>
      <c r="AI50" s="378"/>
      <c r="AJ50" s="371"/>
      <c r="AK50" s="376"/>
      <c r="AL50" s="377"/>
      <c r="AM50" s="366"/>
      <c r="AN50" s="376"/>
      <c r="AO50" s="378"/>
      <c r="AP50" s="133">
        <f t="shared" si="1"/>
        <v>0</v>
      </c>
      <c r="AQ50" s="9">
        <f t="shared" si="2"/>
        <v>0</v>
      </c>
      <c r="AR50" s="133">
        <f t="shared" si="3"/>
        <v>0</v>
      </c>
      <c r="AS50" s="22">
        <f t="shared" si="4"/>
        <v>0</v>
      </c>
    </row>
    <row r="51" spans="1:45" s="29" customFormat="1" ht="15" x14ac:dyDescent="0.2">
      <c r="A51" s="105" t="s">
        <v>125</v>
      </c>
      <c r="B51" s="118" t="s">
        <v>46</v>
      </c>
      <c r="C51" s="80" t="s">
        <v>72</v>
      </c>
      <c r="D51" s="351">
        <v>50000000</v>
      </c>
      <c r="E51" s="406">
        <v>12500000</v>
      </c>
      <c r="F51" s="25">
        <v>0</v>
      </c>
      <c r="G51" s="26">
        <v>0</v>
      </c>
      <c r="H51" s="400">
        <v>0</v>
      </c>
      <c r="I51" s="166"/>
      <c r="J51" s="26"/>
      <c r="K51" s="162"/>
      <c r="L51" s="25"/>
      <c r="M51" s="26"/>
      <c r="N51" s="27"/>
      <c r="O51" s="166">
        <f>GETPIVOTDATA("Amount",Smart_Con_Jan!$A$3,"Posiflex SalesExecutive","Puneet-POS")</f>
        <v>1017032</v>
      </c>
      <c r="P51" s="26">
        <f>GETPIVOTDATA("Amount",_Smart_Con_Feb!$A$3,"Posiflex SalesExecutive","Puneet-POS")</f>
        <v>1102398</v>
      </c>
      <c r="Q51" s="27">
        <f>GETPIVOTDATA("Amount",Smart_Con_Mar!$A$3,"Posiflex SalesExecutive","Puneet-POS")</f>
        <v>1688068</v>
      </c>
      <c r="R51" s="25"/>
      <c r="S51" s="26"/>
      <c r="T51" s="27"/>
      <c r="U51" s="25"/>
      <c r="V51" s="26"/>
      <c r="W51" s="162"/>
      <c r="X51" s="14"/>
      <c r="Y51" s="26"/>
      <c r="Z51" s="27"/>
      <c r="AA51" s="165"/>
      <c r="AB51" s="26"/>
      <c r="AC51" s="27"/>
      <c r="AD51" s="14"/>
      <c r="AE51" s="26">
        <f>GETPIVOTDATA("Amount",Aashitech_Con_Feb_West!$A$3,"Posiflex SalesExecutive","Puneet-POS")</f>
        <v>74800</v>
      </c>
      <c r="AF51" s="162"/>
      <c r="AG51" s="25"/>
      <c r="AH51" s="26"/>
      <c r="AI51" s="27"/>
      <c r="AJ51" s="165">
        <f>GETPIVOTDATA("Amount",Infoaccords_Con_JAN!$A$3,"Posiflex SalesExecutive"," Puneet-POS")</f>
        <v>427690</v>
      </c>
      <c r="AK51" s="26">
        <f>GETPIVOTDATA("Amount",Infoaacords_Con_Feb!$A$3,"Posiflex SalesExecutive","Puneet-POS")</f>
        <v>594000</v>
      </c>
      <c r="AL51" s="162">
        <f>GETPIVOTDATA("Amount",Infoaccords_Con_Mar!$A$3,"Posiflex SalesExecutive","Puneet-POS")</f>
        <v>736828</v>
      </c>
      <c r="AM51" s="25"/>
      <c r="AN51" s="26"/>
      <c r="AO51" s="27"/>
      <c r="AP51" s="133">
        <f t="shared" si="1"/>
        <v>5640816</v>
      </c>
      <c r="AQ51" s="9">
        <f t="shared" si="2"/>
        <v>0.45126527999999999</v>
      </c>
      <c r="AR51" s="133">
        <f t="shared" si="3"/>
        <v>5640816</v>
      </c>
      <c r="AS51" s="22">
        <f t="shared" si="4"/>
        <v>1.5522055019305913E-2</v>
      </c>
    </row>
    <row r="52" spans="1:45" s="109" customFormat="1" ht="15" x14ac:dyDescent="0.25">
      <c r="A52" s="105" t="s">
        <v>125</v>
      </c>
      <c r="B52" s="118" t="s">
        <v>47</v>
      </c>
      <c r="C52" s="80" t="s">
        <v>72</v>
      </c>
      <c r="D52" s="407">
        <v>25000000</v>
      </c>
      <c r="E52" s="406">
        <v>6250000</v>
      </c>
      <c r="F52" s="25">
        <v>0</v>
      </c>
      <c r="G52" s="26">
        <v>0</v>
      </c>
      <c r="H52" s="400">
        <v>0</v>
      </c>
      <c r="I52" s="166"/>
      <c r="J52" s="26"/>
      <c r="K52" s="162"/>
      <c r="L52" s="25"/>
      <c r="M52" s="26"/>
      <c r="N52" s="27"/>
      <c r="O52" s="166">
        <f>GETPIVOTDATA("Amount",Smart_Con_Jan!$A$3,"Posiflex SalesExecutive","Puneet-Rug")</f>
        <v>309700</v>
      </c>
      <c r="P52" s="26">
        <f>GETPIVOTDATA("Amount",_Smart_Con_Feb!$A$3,"Posiflex SalesExecutive","Puneet-Rug")</f>
        <v>815300</v>
      </c>
      <c r="Q52" s="27">
        <f>GETPIVOTDATA("Amount",Smart_Con_Mar!$A$3,"Posiflex SalesExecutive","Puneet-Rug")</f>
        <v>2050325</v>
      </c>
      <c r="R52" s="25"/>
      <c r="S52" s="26"/>
      <c r="T52" s="27"/>
      <c r="U52" s="25"/>
      <c r="V52" s="26"/>
      <c r="W52" s="162"/>
      <c r="X52" s="14"/>
      <c r="Y52" s="26"/>
      <c r="Z52" s="27"/>
      <c r="AA52" s="165"/>
      <c r="AB52" s="26"/>
      <c r="AC52" s="27"/>
      <c r="AD52" s="14">
        <f>GETPIVOTDATA("Amount",Aashitech_Con_West!$A$3,"Posiflex SalesExecutive","Puneet-Rug")</f>
        <v>6600</v>
      </c>
      <c r="AE52" s="26">
        <f>GETPIVOTDATA("Amount",Aashitech_Con_Feb_West!$A$3,"Posiflex SalesExecutive","Puneet-Rug")</f>
        <v>11200</v>
      </c>
      <c r="AF52" s="162">
        <f>GETPIVOTDATA("Amount",Aashitech_Con_West_Mar!$A$3,"Posiflex SalesExecutive","Puneet-Rug")</f>
        <v>12750</v>
      </c>
      <c r="AG52" s="25"/>
      <c r="AH52" s="26"/>
      <c r="AI52" s="27"/>
      <c r="AJ52" s="165">
        <f>GETPIVOTDATA("Amount",Infoaccords_Con_JAN!$A$3,"Posiflex SalesExecutive"," Puneet-Rug")</f>
        <v>221650</v>
      </c>
      <c r="AK52" s="26">
        <f>GETPIVOTDATA("Amount",Infoaacords_Con_Feb!$A$3,"Posiflex SalesExecutive","Puneet-Rug")</f>
        <v>275220</v>
      </c>
      <c r="AL52" s="162">
        <f>GETPIVOTDATA("Amount",Infoaccords_Con_Mar!$A$3,"Posiflex SalesExecutive","Puneet-Rug")</f>
        <v>259380</v>
      </c>
      <c r="AM52" s="25"/>
      <c r="AN52" s="26"/>
      <c r="AO52" s="27"/>
      <c r="AP52" s="133">
        <f t="shared" si="1"/>
        <v>3962125</v>
      </c>
      <c r="AQ52" s="9">
        <f t="shared" si="2"/>
        <v>0.63393999999999995</v>
      </c>
      <c r="AR52" s="133">
        <f t="shared" si="3"/>
        <v>3962125</v>
      </c>
      <c r="AS52" s="22">
        <f t="shared" si="4"/>
        <v>1.0902735037513623E-2</v>
      </c>
    </row>
    <row r="53" spans="1:45" ht="15" x14ac:dyDescent="0.2">
      <c r="A53" s="102" t="s">
        <v>25</v>
      </c>
      <c r="B53" s="110" t="s">
        <v>46</v>
      </c>
      <c r="C53" s="80" t="s">
        <v>72</v>
      </c>
      <c r="D53" s="353">
        <v>35000000</v>
      </c>
      <c r="E53" s="406">
        <v>8750000</v>
      </c>
      <c r="F53" s="14">
        <f>GETPIVOTDATA("Sold Price",ERP_Con_JAN!$A$3,"Sales Responsible","Sagar-POS")</f>
        <v>385000</v>
      </c>
      <c r="G53" s="15">
        <v>0</v>
      </c>
      <c r="H53" s="16">
        <v>0</v>
      </c>
      <c r="I53" s="165"/>
      <c r="J53" s="15"/>
      <c r="K53" s="161"/>
      <c r="L53" s="25"/>
      <c r="M53" s="26"/>
      <c r="N53" s="16"/>
      <c r="O53" s="165">
        <f>GETPIVOTDATA("Amount",Smart_Con_Jan!$A$3,"Posiflex SalesExecutive","Sagar-POS")</f>
        <v>295500</v>
      </c>
      <c r="P53" s="15">
        <f>GETPIVOTDATA("Amount",_Smart_Con_Feb!$A$3,"Posiflex SalesExecutive","Sagar-POS")</f>
        <v>1152550</v>
      </c>
      <c r="Q53" s="16">
        <f>GETPIVOTDATA("Amount",Smart_Con_Mar!$A$3,"Posiflex SalesExecutive","Sagar-POS")</f>
        <v>498700</v>
      </c>
      <c r="R53" s="14"/>
      <c r="S53" s="15"/>
      <c r="T53" s="16"/>
      <c r="U53" s="14"/>
      <c r="V53" s="15"/>
      <c r="W53" s="161"/>
      <c r="X53" s="14"/>
      <c r="Y53" s="15"/>
      <c r="Z53" s="16"/>
      <c r="AA53" s="165"/>
      <c r="AB53" s="15"/>
      <c r="AC53" s="16"/>
      <c r="AD53" s="14"/>
      <c r="AE53" s="15"/>
      <c r="AF53" s="161"/>
      <c r="AG53" s="14"/>
      <c r="AH53" s="15"/>
      <c r="AI53" s="16"/>
      <c r="AJ53" s="165">
        <f>GETPIVOTDATA("Amount",Infoaccords_Con_JAN!$A$3,"Posiflex SalesExecutive"," Sagar-POS")</f>
        <v>32030</v>
      </c>
      <c r="AK53" s="15">
        <f>GETPIVOTDATA("Amount",Infoaacords_Con_Feb!$A$3,"Posiflex SalesExecutive","Sagar-POS")</f>
        <v>36700</v>
      </c>
      <c r="AL53" s="161">
        <f>GETPIVOTDATA("Amount",Infoaccords_Con_Mar!$A$3,"Posiflex SalesExecutive","Sagar-POS")</f>
        <v>970300</v>
      </c>
      <c r="AM53" s="14"/>
      <c r="AN53" s="15"/>
      <c r="AO53" s="16"/>
      <c r="AP53" s="133">
        <f t="shared" si="1"/>
        <v>3370780</v>
      </c>
      <c r="AQ53" s="9">
        <f t="shared" si="2"/>
        <v>0.38523200000000002</v>
      </c>
      <c r="AR53" s="133">
        <f t="shared" si="3"/>
        <v>3370780</v>
      </c>
      <c r="AS53" s="22">
        <f t="shared" si="4"/>
        <v>9.2755077666025598E-3</v>
      </c>
    </row>
    <row r="54" spans="1:45" ht="15" x14ac:dyDescent="0.2">
      <c r="A54" s="102" t="s">
        <v>25</v>
      </c>
      <c r="B54" s="110" t="s">
        <v>47</v>
      </c>
      <c r="C54" s="80" t="s">
        <v>72</v>
      </c>
      <c r="D54" s="353">
        <v>2000000</v>
      </c>
      <c r="E54" s="406">
        <v>500000</v>
      </c>
      <c r="F54" s="14">
        <f>GETPIVOTDATA("Sold Price",ERP_Con_JAN!$A$3,"Sales Responsible","Sagar-Rug")</f>
        <v>24500</v>
      </c>
      <c r="G54" s="15">
        <v>0</v>
      </c>
      <c r="H54" s="16">
        <v>0</v>
      </c>
      <c r="I54" s="165"/>
      <c r="J54" s="15"/>
      <c r="K54" s="161"/>
      <c r="L54" s="25"/>
      <c r="M54" s="26"/>
      <c r="N54" s="16"/>
      <c r="O54" s="165">
        <f>GETPIVOTDATA("Amount",Smart_Con_Jan!$A$3,"Posiflex SalesExecutive","Sagar-Rug")</f>
        <v>102150</v>
      </c>
      <c r="P54" s="15">
        <f>GETPIVOTDATA("Amount",_Smart_Con_Feb!$A$3,"Posiflex SalesExecutive","Sagar-Rug")</f>
        <v>158075</v>
      </c>
      <c r="Q54" s="16">
        <f>GETPIVOTDATA("Amount",Smart_Con_Mar!$A$3,"Posiflex SalesExecutive","Sagar-Rug")</f>
        <v>119300</v>
      </c>
      <c r="R54" s="14"/>
      <c r="S54" s="15"/>
      <c r="T54" s="16"/>
      <c r="U54" s="14"/>
      <c r="V54" s="15"/>
      <c r="W54" s="161"/>
      <c r="X54" s="14"/>
      <c r="Y54" s="15"/>
      <c r="Z54" s="16"/>
      <c r="AA54" s="165"/>
      <c r="AB54" s="15"/>
      <c r="AC54" s="16"/>
      <c r="AD54" s="14"/>
      <c r="AE54" s="15"/>
      <c r="AF54" s="161"/>
      <c r="AG54" s="14"/>
      <c r="AH54" s="15"/>
      <c r="AI54" s="16"/>
      <c r="AJ54" s="165"/>
      <c r="AK54" s="15">
        <f>GETPIVOTDATA("Amount",Infoaacords_Con_Feb!$A$3,"Posiflex SalesExecutive","Sagar-Rug")</f>
        <v>6950</v>
      </c>
      <c r="AL54" s="161">
        <f>GETPIVOTDATA("Amount",Infoaccords_Con_Mar!$A$3,"Posiflex SalesExecutive","Sagar-Rug")</f>
        <v>42080</v>
      </c>
      <c r="AM54" s="14"/>
      <c r="AN54" s="15"/>
      <c r="AO54" s="16"/>
      <c r="AP54" s="133">
        <f t="shared" si="1"/>
        <v>453055</v>
      </c>
      <c r="AQ54" s="9">
        <f t="shared" si="2"/>
        <v>0.90610999999999997</v>
      </c>
      <c r="AR54" s="133">
        <f t="shared" si="3"/>
        <v>453055</v>
      </c>
      <c r="AS54" s="22">
        <f t="shared" si="4"/>
        <v>1.2466892443879823E-3</v>
      </c>
    </row>
    <row r="55" spans="1:45" ht="15" x14ac:dyDescent="0.25">
      <c r="A55" s="102" t="s">
        <v>55</v>
      </c>
      <c r="B55" s="11" t="s">
        <v>46</v>
      </c>
      <c r="C55" s="11" t="s">
        <v>44</v>
      </c>
      <c r="D55" s="247">
        <v>18000000</v>
      </c>
      <c r="E55" s="406">
        <v>4500000</v>
      </c>
      <c r="F55" s="14">
        <f>GETPIVOTDATA("Sold Price",ERP_Con_JAN!$A$3,"Sales Responsible","Ravindra-POS")</f>
        <v>126000</v>
      </c>
      <c r="G55" s="15">
        <f>GETPIVOTDATA("Sold Price",ERP_Con_Feb!$A$3,"Sales Responsible","Ravindra-POS")</f>
        <v>126000</v>
      </c>
      <c r="H55" s="16">
        <v>0</v>
      </c>
      <c r="I55" s="165"/>
      <c r="J55" s="15"/>
      <c r="K55" s="161"/>
      <c r="L55" s="25"/>
      <c r="M55" s="26"/>
      <c r="N55" s="16"/>
      <c r="O55" s="165">
        <f>GETPIVOTDATA("Amount",Smart_Con_Jan!$A$3,"Posiflex SalesExecutive","Ravindra-POS")</f>
        <v>123000</v>
      </c>
      <c r="P55" s="15">
        <f>GETPIVOTDATA("Amount",_Smart_Con_Feb!$A$3,"Posiflex SalesExecutive","Ravindra-POS")</f>
        <v>155900</v>
      </c>
      <c r="Q55" s="16">
        <f>GETPIVOTDATA("Amount",Smart_Con_Mar!$A$3,"Posiflex SalesExecutive","Ravindra-POS")</f>
        <v>258900</v>
      </c>
      <c r="R55" s="14"/>
      <c r="S55" s="15"/>
      <c r="T55" s="16"/>
      <c r="U55" s="14"/>
      <c r="V55" s="15"/>
      <c r="W55" s="161"/>
      <c r="X55" s="14"/>
      <c r="Y55" s="15"/>
      <c r="Z55" s="16"/>
      <c r="AA55" s="165"/>
      <c r="AB55" s="15"/>
      <c r="AC55" s="16"/>
      <c r="AD55" s="14"/>
      <c r="AE55" s="15"/>
      <c r="AF55" s="161"/>
      <c r="AG55" s="14"/>
      <c r="AH55" s="15"/>
      <c r="AI55" s="16"/>
      <c r="AJ55" s="165"/>
      <c r="AK55" s="15">
        <f>GETPIVOTDATA("Amount",Infoaacords_Con_Feb!$A$3,"Posiflex SalesExecutive","Ravindra-POS")</f>
        <v>8100</v>
      </c>
      <c r="AL55" s="161"/>
      <c r="AM55" s="14"/>
      <c r="AN55" s="15"/>
      <c r="AO55" s="16"/>
      <c r="AP55" s="133">
        <f t="shared" si="1"/>
        <v>797900</v>
      </c>
      <c r="AQ55" s="9">
        <f t="shared" si="2"/>
        <v>0.17731111111111111</v>
      </c>
      <c r="AR55" s="133">
        <f t="shared" si="3"/>
        <v>797900</v>
      </c>
      <c r="AS55" s="22">
        <f t="shared" si="4"/>
        <v>2.1956127801197891E-3</v>
      </c>
    </row>
    <row r="56" spans="1:45" ht="15" x14ac:dyDescent="0.2">
      <c r="A56" s="102" t="s">
        <v>55</v>
      </c>
      <c r="B56" s="11" t="s">
        <v>47</v>
      </c>
      <c r="C56" s="11" t="s">
        <v>44</v>
      </c>
      <c r="D56" s="353">
        <v>10000000</v>
      </c>
      <c r="E56" s="406">
        <v>2500000</v>
      </c>
      <c r="F56" s="14">
        <f>GETPIVOTDATA("Sold Price",ERP_Con_JAN!$A$3,"Sales Responsible","Ravindra-Rug")</f>
        <v>21098</v>
      </c>
      <c r="G56" s="15">
        <f>GETPIVOTDATA("Sold Price",ERP_Con_Feb!$A$3,"Sales Responsible","Ravindra-Rug")</f>
        <v>19149</v>
      </c>
      <c r="H56" s="16">
        <v>0</v>
      </c>
      <c r="I56" s="165"/>
      <c r="J56" s="15"/>
      <c r="K56" s="161"/>
      <c r="L56" s="25"/>
      <c r="M56" s="26"/>
      <c r="N56" s="16"/>
      <c r="O56" s="165">
        <f>GETPIVOTDATA("Amount",Smart_Con_Jan!$A$3,"Posiflex SalesExecutive","Ravindra-Rug")</f>
        <v>59750</v>
      </c>
      <c r="P56" s="15">
        <f>GETPIVOTDATA("Amount",_Smart_Con_Feb!$A$3,"Posiflex SalesExecutive","Ravindra-Rug")</f>
        <v>613250</v>
      </c>
      <c r="Q56" s="16">
        <f>GETPIVOTDATA("Amount",Smart_Con_Mar!$A$3,"Posiflex SalesExecutive","Ravindra-Rug")</f>
        <v>1355000</v>
      </c>
      <c r="R56" s="14"/>
      <c r="S56" s="15"/>
      <c r="T56" s="16"/>
      <c r="U56" s="14"/>
      <c r="V56" s="15"/>
      <c r="W56" s="161"/>
      <c r="X56" s="14"/>
      <c r="Y56" s="15"/>
      <c r="Z56" s="16"/>
      <c r="AA56" s="165"/>
      <c r="AB56" s="15"/>
      <c r="AC56" s="16"/>
      <c r="AD56" s="14"/>
      <c r="AE56" s="15"/>
      <c r="AF56" s="161"/>
      <c r="AG56" s="14"/>
      <c r="AH56" s="15"/>
      <c r="AI56" s="16"/>
      <c r="AJ56" s="165"/>
      <c r="AK56" s="15">
        <f>GETPIVOTDATA("Amount",Infoaacords_Con_Feb!$A$3,"Posiflex SalesExecutive","Ravindra-Rug")</f>
        <v>86700</v>
      </c>
      <c r="AL56" s="161">
        <f>GETPIVOTDATA("Amount",Infoaccords_Con_Mar!$A$3,"Posiflex SalesExecutive","Ravindra-Rug")</f>
        <v>425000</v>
      </c>
      <c r="AM56" s="14"/>
      <c r="AN56" s="15"/>
      <c r="AO56" s="16"/>
      <c r="AP56" s="133">
        <f t="shared" si="1"/>
        <v>2579947</v>
      </c>
      <c r="AQ56" s="9">
        <f t="shared" si="2"/>
        <v>1.0319788000000001</v>
      </c>
      <c r="AR56" s="133">
        <f t="shared" si="3"/>
        <v>2579947</v>
      </c>
      <c r="AS56" s="22">
        <f t="shared" si="4"/>
        <v>7.0993415280507701E-3</v>
      </c>
    </row>
    <row r="57" spans="1:45" ht="15.75" x14ac:dyDescent="0.2">
      <c r="A57" s="102" t="s">
        <v>55</v>
      </c>
      <c r="B57" s="403" t="s">
        <v>92</v>
      </c>
      <c r="C57" s="11" t="s">
        <v>44</v>
      </c>
      <c r="D57" s="353">
        <v>4000000</v>
      </c>
      <c r="E57" s="406">
        <v>1000000</v>
      </c>
      <c r="F57" s="14">
        <f>GETPIVOTDATA("Sold Price",ERP_Con_JAN!$A$3,"Sales Responsible","Ravindra-AIDC")</f>
        <v>15000</v>
      </c>
      <c r="G57" s="15">
        <f>GETPIVOTDATA("Sold Price",ERP_Con_Feb!$A$3,"Sales Responsible","Ravindra-AIDC")</f>
        <v>15000</v>
      </c>
      <c r="H57" s="16">
        <v>0</v>
      </c>
      <c r="I57" s="165"/>
      <c r="J57" s="15"/>
      <c r="K57" s="161"/>
      <c r="L57" s="25"/>
      <c r="M57" s="26"/>
      <c r="N57" s="16"/>
      <c r="O57" s="165">
        <v>0</v>
      </c>
      <c r="P57" s="15" t="s">
        <v>5034</v>
      </c>
      <c r="Q57" s="15" t="s">
        <v>5034</v>
      </c>
      <c r="R57" s="14"/>
      <c r="S57" s="15"/>
      <c r="T57" s="16"/>
      <c r="U57" s="14"/>
      <c r="V57" s="15"/>
      <c r="W57" s="161"/>
      <c r="X57" s="14"/>
      <c r="Y57" s="15"/>
      <c r="Z57" s="16"/>
      <c r="AA57" s="165"/>
      <c r="AB57" s="15"/>
      <c r="AC57" s="16"/>
      <c r="AD57" s="14"/>
      <c r="AE57" s="15"/>
      <c r="AF57" s="161"/>
      <c r="AG57" s="14"/>
      <c r="AH57" s="15"/>
      <c r="AI57" s="16"/>
      <c r="AJ57" s="165"/>
      <c r="AK57" s="15"/>
      <c r="AL57" s="161"/>
      <c r="AM57" s="14"/>
      <c r="AN57" s="15"/>
      <c r="AO57" s="16"/>
      <c r="AP57" s="133">
        <f t="shared" si="1"/>
        <v>30000</v>
      </c>
      <c r="AQ57" s="9">
        <f t="shared" si="2"/>
        <v>0.03</v>
      </c>
      <c r="AR57" s="133">
        <f t="shared" si="3"/>
        <v>30000</v>
      </c>
      <c r="AS57" s="22">
        <f t="shared" si="4"/>
        <v>8.2552178723641645E-5</v>
      </c>
    </row>
    <row r="58" spans="1:45" ht="15" x14ac:dyDescent="0.25">
      <c r="A58" s="102" t="s">
        <v>22</v>
      </c>
      <c r="B58" s="110" t="s">
        <v>92</v>
      </c>
      <c r="C58" s="80" t="s">
        <v>72</v>
      </c>
      <c r="D58" s="555">
        <v>66000000</v>
      </c>
      <c r="E58" s="406">
        <v>16500000</v>
      </c>
      <c r="F58" s="236">
        <f>GETPIVOTDATA("Sold Price",ERP_Con_JAN!$A$3,"Sales Responsible","Ravishekhar-AIDC")</f>
        <v>4813592</v>
      </c>
      <c r="G58" s="26">
        <f>GETPIVOTDATA("Sold Price",ERP_Con_Feb!$A$3,"Sales Responsible","Ravishekhar-AIDC")</f>
        <v>3793676</v>
      </c>
      <c r="H58" s="27">
        <f>GETPIVOTDATA("Sold Price",ERP_Con_Mar!$A$3,"Sales Responsible","Ravishekhar-AIDC")</f>
        <v>5194846</v>
      </c>
      <c r="I58" s="166"/>
      <c r="J58" s="15"/>
      <c r="K58" s="161"/>
      <c r="L58" s="25"/>
      <c r="M58" s="26"/>
      <c r="N58" s="16"/>
      <c r="O58" s="165">
        <v>0</v>
      </c>
      <c r="P58" s="15" t="s">
        <v>5034</v>
      </c>
      <c r="Q58" s="15" t="s">
        <v>5034</v>
      </c>
      <c r="R58" s="14"/>
      <c r="S58" s="15"/>
      <c r="T58" s="16"/>
      <c r="U58" s="14"/>
      <c r="V58" s="15"/>
      <c r="W58" s="161"/>
      <c r="X58" s="14"/>
      <c r="Y58" s="15"/>
      <c r="Z58" s="16"/>
      <c r="AA58" s="165"/>
      <c r="AB58" s="15"/>
      <c r="AC58" s="16"/>
      <c r="AD58" s="14"/>
      <c r="AE58" s="15"/>
      <c r="AF58" s="161"/>
      <c r="AG58" s="14"/>
      <c r="AH58" s="15"/>
      <c r="AI58" s="16"/>
      <c r="AJ58" s="165"/>
      <c r="AK58" s="15"/>
      <c r="AL58" s="161"/>
      <c r="AM58" s="14"/>
      <c r="AN58" s="15"/>
      <c r="AO58" s="16"/>
      <c r="AP58" s="133">
        <f t="shared" si="1"/>
        <v>13802114</v>
      </c>
      <c r="AQ58" s="9">
        <f t="shared" si="2"/>
        <v>0.83649175757575756</v>
      </c>
      <c r="AR58" s="133">
        <f t="shared" si="3"/>
        <v>13802114</v>
      </c>
      <c r="AS58" s="22">
        <f t="shared" si="4"/>
        <v>3.7979819389735887E-2</v>
      </c>
    </row>
    <row r="59" spans="1:45" ht="15" x14ac:dyDescent="0.25">
      <c r="A59" s="122" t="s">
        <v>41</v>
      </c>
      <c r="B59" s="11" t="s">
        <v>46</v>
      </c>
      <c r="C59" s="80" t="s">
        <v>72</v>
      </c>
      <c r="D59" s="353">
        <v>116000000</v>
      </c>
      <c r="E59" s="406">
        <v>29000000</v>
      </c>
      <c r="F59" s="14">
        <f>GETPIVOTDATA("Sold Price",ERP_Con_JAN!$A$3,"Sales Responsible","Gaurav-POS")+GETPIVOTDATA("Sold Price",'Portwell_Con_Sales Team'!$A$3)</f>
        <v>2293126</v>
      </c>
      <c r="G59" s="15">
        <f>GETPIVOTDATA("Sold Price",ERP_Con_Feb!$A$3,"Sales Responsible","Gaurav-POS")</f>
        <v>1490480</v>
      </c>
      <c r="H59" s="16">
        <f>GETPIVOTDATA("Sold Price",ERP_Con_Mar!$A$3,"Sales Responsible","Gaurav-POS")+GETPIVOTDATA("Sold Price",'Portwell_Con_March_Sales Team'!$A$3,"Sales Responsible","Gaurav-POS")</f>
        <v>1631519.75</v>
      </c>
      <c r="I59" s="165"/>
      <c r="J59" s="15"/>
      <c r="K59" s="161"/>
      <c r="L59" s="25"/>
      <c r="M59" s="26"/>
      <c r="N59" s="16"/>
      <c r="O59" s="165">
        <f>GETPIVOTDATA("Amount",Smart_Con_Jan!$A$3,"Posiflex SalesExecutive","Gaurav-POS")</f>
        <v>262870</v>
      </c>
      <c r="P59" s="15">
        <f>GETPIVOTDATA("Amount",_Smart_Con_Feb!$A$3,"Posiflex SalesExecutive","Gaurav-POS")</f>
        <v>5879236</v>
      </c>
      <c r="Q59" s="16">
        <f>GETPIVOTDATA("Amount",Smart_Con_Mar!$A$3,"Posiflex SalesExecutive","Gaurav-POS")</f>
        <v>6009450</v>
      </c>
      <c r="R59" s="14"/>
      <c r="S59" s="15"/>
      <c r="T59" s="16"/>
      <c r="U59" s="14"/>
      <c r="V59" s="15"/>
      <c r="W59" s="161"/>
      <c r="X59" s="14"/>
      <c r="Y59" s="15"/>
      <c r="Z59" s="16"/>
      <c r="AA59" s="165"/>
      <c r="AB59" s="15"/>
      <c r="AC59" s="16"/>
      <c r="AD59" s="14"/>
      <c r="AE59" s="15"/>
      <c r="AF59" s="161"/>
      <c r="AG59" s="14"/>
      <c r="AH59" s="15"/>
      <c r="AI59" s="16"/>
      <c r="AJ59" s="165"/>
      <c r="AK59" s="15"/>
      <c r="AL59" s="161"/>
      <c r="AM59" s="14"/>
      <c r="AN59" s="15"/>
      <c r="AO59" s="16"/>
      <c r="AP59" s="133">
        <f t="shared" si="1"/>
        <v>17566681.75</v>
      </c>
      <c r="AQ59" s="9">
        <f t="shared" si="2"/>
        <v>0.60574764655172408</v>
      </c>
      <c r="AR59" s="133">
        <f t="shared" si="3"/>
        <v>17566681.75</v>
      </c>
      <c r="AS59" s="22">
        <f t="shared" si="4"/>
        <v>4.8338928380244471E-2</v>
      </c>
    </row>
    <row r="60" spans="1:45" ht="15.75" thickBot="1" x14ac:dyDescent="0.3">
      <c r="A60" s="122" t="s">
        <v>41</v>
      </c>
      <c r="B60" s="11" t="s">
        <v>47</v>
      </c>
      <c r="C60" s="80" t="s">
        <v>72</v>
      </c>
      <c r="D60" s="353">
        <v>4000000</v>
      </c>
      <c r="E60" s="406">
        <v>1000000</v>
      </c>
      <c r="F60" s="682">
        <v>0</v>
      </c>
      <c r="G60" s="683">
        <v>0</v>
      </c>
      <c r="H60" s="684">
        <v>0</v>
      </c>
      <c r="I60" s="165"/>
      <c r="J60" s="15"/>
      <c r="K60" s="161"/>
      <c r="L60" s="25"/>
      <c r="M60" s="26"/>
      <c r="N60" s="16"/>
      <c r="O60" s="165">
        <f>GETPIVOTDATA("Amount",Smart_Con_Jan!$A$3,"Posiflex SalesExecutive","Gaurav-Rug")</f>
        <v>747500</v>
      </c>
      <c r="P60" s="15">
        <f>GETPIVOTDATA("Amount",_Smart_Con_Feb!$A$3,"Posiflex SalesExecutive","Gaurav-Rug")</f>
        <v>78400</v>
      </c>
      <c r="Q60" s="16">
        <f>GETPIVOTDATA("Amount",Smart_Con_Mar!$A$3,"Posiflex SalesExecutive","Gaurav-Rug")</f>
        <v>813700</v>
      </c>
      <c r="R60" s="14"/>
      <c r="S60" s="15"/>
      <c r="T60" s="16"/>
      <c r="U60" s="14"/>
      <c r="V60" s="15"/>
      <c r="W60" s="161"/>
      <c r="X60" s="14"/>
      <c r="Y60" s="15"/>
      <c r="Z60" s="16"/>
      <c r="AA60" s="165"/>
      <c r="AB60" s="15"/>
      <c r="AC60" s="16"/>
      <c r="AD60" s="14"/>
      <c r="AE60" s="15"/>
      <c r="AF60" s="161"/>
      <c r="AG60" s="14"/>
      <c r="AH60" s="15"/>
      <c r="AI60" s="16"/>
      <c r="AJ60" s="165"/>
      <c r="AK60" s="15"/>
      <c r="AL60" s="161"/>
      <c r="AM60" s="14"/>
      <c r="AN60" s="15"/>
      <c r="AO60" s="16"/>
      <c r="AP60" s="133">
        <f t="shared" si="1"/>
        <v>1639600</v>
      </c>
      <c r="AQ60" s="9">
        <f t="shared" si="2"/>
        <v>1.6395999999999999</v>
      </c>
      <c r="AR60" s="133">
        <f t="shared" si="3"/>
        <v>1639600</v>
      </c>
      <c r="AS60" s="22">
        <f t="shared" si="4"/>
        <v>4.5117517411760949E-3</v>
      </c>
    </row>
    <row r="61" spans="1:45" ht="15" x14ac:dyDescent="0.25">
      <c r="A61" s="384"/>
      <c r="B61" s="358"/>
      <c r="C61" s="361"/>
      <c r="D61" s="385"/>
      <c r="E61" s="394"/>
      <c r="F61" s="372"/>
      <c r="G61" s="743"/>
      <c r="H61" s="744"/>
      <c r="I61" s="371"/>
      <c r="J61" s="367"/>
      <c r="K61" s="368"/>
      <c r="L61" s="366"/>
      <c r="M61" s="376"/>
      <c r="N61" s="370"/>
      <c r="O61" s="371"/>
      <c r="P61" s="367"/>
      <c r="Q61" s="370"/>
      <c r="R61" s="369"/>
      <c r="S61" s="367"/>
      <c r="T61" s="370"/>
      <c r="U61" s="369"/>
      <c r="V61" s="367"/>
      <c r="W61" s="368"/>
      <c r="X61" s="369"/>
      <c r="Y61" s="367"/>
      <c r="Z61" s="370"/>
      <c r="AA61" s="371"/>
      <c r="AB61" s="367"/>
      <c r="AC61" s="370"/>
      <c r="AD61" s="369"/>
      <c r="AE61" s="367"/>
      <c r="AF61" s="368"/>
      <c r="AG61" s="369"/>
      <c r="AH61" s="367"/>
      <c r="AI61" s="370"/>
      <c r="AJ61" s="371"/>
      <c r="AK61" s="367"/>
      <c r="AL61" s="368"/>
      <c r="AM61" s="369"/>
      <c r="AN61" s="367"/>
      <c r="AO61" s="370"/>
      <c r="AP61" s="133">
        <f t="shared" si="1"/>
        <v>0</v>
      </c>
      <c r="AQ61" s="9">
        <v>0</v>
      </c>
      <c r="AR61" s="133">
        <f t="shared" si="3"/>
        <v>0</v>
      </c>
      <c r="AS61" s="22">
        <f t="shared" si="4"/>
        <v>0</v>
      </c>
    </row>
    <row r="62" spans="1:45" ht="15" x14ac:dyDescent="0.25">
      <c r="A62" s="380" t="s">
        <v>117</v>
      </c>
      <c r="B62" s="381" t="s">
        <v>60</v>
      </c>
      <c r="C62" s="381" t="s">
        <v>74</v>
      </c>
      <c r="D62" s="408">
        <v>120000000</v>
      </c>
      <c r="E62" s="408">
        <v>35000000</v>
      </c>
      <c r="F62" s="17">
        <f>GETPIVOTDATA("Sales Price",Quinta_Con_JAN!$A$3,"Sales Responsible","Harsh")+GETPIVOTDATA("Sales Price",Quinta_Con_JAN!$A$3,"Sales Responsible","Nitish")</f>
        <v>5092344</v>
      </c>
      <c r="G62" s="18">
        <f>GETPIVOTDATA("Sales Price",Quinta_Con_Feb!$A$3,"Sales Responsible","Harshvardh")+GETPIVOTDATA("Sales Price",Quinta_Con_Feb!$A$3,"Sales Responsible","Nitish")</f>
        <v>2440581</v>
      </c>
      <c r="H62" s="19">
        <f>GETPIVOTDATA("Sales Price",Quinta_Con_Mar!$A$3,"Sales Responsible","Harsh")</f>
        <v>3204713.7800000003</v>
      </c>
      <c r="I62" s="164"/>
      <c r="J62" s="18"/>
      <c r="K62" s="160"/>
      <c r="L62" s="382"/>
      <c r="M62" s="383"/>
      <c r="N62" s="19"/>
      <c r="O62" s="164">
        <v>0</v>
      </c>
      <c r="P62" s="18"/>
      <c r="Q62" s="19"/>
      <c r="R62" s="17"/>
      <c r="S62" s="18"/>
      <c r="T62" s="19"/>
      <c r="U62" s="17"/>
      <c r="V62" s="18"/>
      <c r="W62" s="160"/>
      <c r="X62" s="17"/>
      <c r="Y62" s="18"/>
      <c r="Z62" s="19"/>
      <c r="AA62" s="164"/>
      <c r="AB62" s="18"/>
      <c r="AC62" s="19"/>
      <c r="AD62" s="17"/>
      <c r="AE62" s="18"/>
      <c r="AF62" s="160"/>
      <c r="AG62" s="14"/>
      <c r="AH62" s="15"/>
      <c r="AI62" s="16"/>
      <c r="AJ62" s="164"/>
      <c r="AK62" s="18"/>
      <c r="AL62" s="160"/>
      <c r="AM62" s="17"/>
      <c r="AN62" s="18"/>
      <c r="AO62" s="19"/>
      <c r="AP62" s="133">
        <f t="shared" si="1"/>
        <v>10737638.780000001</v>
      </c>
      <c r="AQ62" s="9">
        <f t="shared" si="2"/>
        <v>0.30678967942857144</v>
      </c>
      <c r="AR62" s="133">
        <f t="shared" si="3"/>
        <v>10737638.780000001</v>
      </c>
      <c r="AS62" s="22">
        <f t="shared" si="4"/>
        <v>2.954718252121552E-2</v>
      </c>
    </row>
    <row r="63" spans="1:45" ht="15" x14ac:dyDescent="0.25">
      <c r="A63" s="238" t="s">
        <v>126</v>
      </c>
      <c r="B63" s="11" t="s">
        <v>60</v>
      </c>
      <c r="C63" s="30" t="s">
        <v>20</v>
      </c>
      <c r="D63" s="24">
        <v>50000000</v>
      </c>
      <c r="E63" s="406">
        <v>10000000</v>
      </c>
      <c r="F63" s="211">
        <v>0</v>
      </c>
      <c r="G63" s="15">
        <v>0</v>
      </c>
      <c r="H63" s="212">
        <f>GETPIVOTDATA("Sales Price",Quinta_Con_Mar!$A$3,"Sales Responsible","Palash")</f>
        <v>31000</v>
      </c>
      <c r="I63" s="167"/>
      <c r="J63" s="32"/>
      <c r="K63" s="163"/>
      <c r="L63" s="25"/>
      <c r="M63" s="26"/>
      <c r="N63" s="16"/>
      <c r="O63" s="164">
        <v>0</v>
      </c>
      <c r="P63" s="32"/>
      <c r="Q63" s="33"/>
      <c r="R63" s="14"/>
      <c r="S63" s="32"/>
      <c r="T63" s="33"/>
      <c r="U63" s="31"/>
      <c r="V63" s="32"/>
      <c r="W63" s="163"/>
      <c r="X63" s="14"/>
      <c r="Y63" s="32"/>
      <c r="Z63" s="33"/>
      <c r="AA63" s="165"/>
      <c r="AB63" s="32"/>
      <c r="AC63" s="33"/>
      <c r="AD63" s="14"/>
      <c r="AE63" s="32"/>
      <c r="AF63" s="163"/>
      <c r="AG63" s="14"/>
      <c r="AH63" s="15"/>
      <c r="AI63" s="16"/>
      <c r="AJ63" s="165"/>
      <c r="AK63" s="15"/>
      <c r="AL63" s="161"/>
      <c r="AM63" s="14"/>
      <c r="AN63" s="15"/>
      <c r="AO63" s="16"/>
      <c r="AP63" s="133">
        <f t="shared" si="1"/>
        <v>31000</v>
      </c>
      <c r="AQ63" s="9">
        <f t="shared" si="2"/>
        <v>3.0999999999999999E-3</v>
      </c>
      <c r="AR63" s="133">
        <f t="shared" si="3"/>
        <v>31000</v>
      </c>
      <c r="AS63" s="22">
        <f t="shared" si="4"/>
        <v>8.5303918014429698E-5</v>
      </c>
    </row>
    <row r="64" spans="1:45" s="109" customFormat="1" ht="15" x14ac:dyDescent="0.2">
      <c r="A64" s="120" t="s">
        <v>12</v>
      </c>
      <c r="B64" s="11" t="s">
        <v>60</v>
      </c>
      <c r="C64" s="30" t="s">
        <v>19</v>
      </c>
      <c r="D64" s="13">
        <v>320000000</v>
      </c>
      <c r="E64" s="406">
        <v>80000000</v>
      </c>
      <c r="F64" s="25">
        <f>GETPIVOTDATA("Sales Price",Quinta_Con_JAN!$A$3,"Sales Responsible","Surendra")</f>
        <v>8162388</v>
      </c>
      <c r="G64" s="26">
        <f>GETPIVOTDATA("Sales Price",Quinta_Con_Feb!$A$3,"Sales Responsible","SURENDRA R")</f>
        <v>49551009</v>
      </c>
      <c r="H64" s="27">
        <f>GETPIVOTDATA("Sales Price",Quinta_Con_Mar!$A$3,"Sales Responsible","Surendra  ")</f>
        <v>33485559</v>
      </c>
      <c r="I64" s="166"/>
      <c r="J64" s="26"/>
      <c r="K64" s="162"/>
      <c r="L64" s="25"/>
      <c r="M64" s="26"/>
      <c r="N64" s="27"/>
      <c r="O64" s="164">
        <v>0</v>
      </c>
      <c r="P64" s="26"/>
      <c r="Q64" s="27"/>
      <c r="R64" s="14"/>
      <c r="S64" s="26"/>
      <c r="T64" s="27"/>
      <c r="U64" s="25"/>
      <c r="V64" s="26"/>
      <c r="W64" s="162"/>
      <c r="X64" s="14"/>
      <c r="Y64" s="26"/>
      <c r="Z64" s="27"/>
      <c r="AA64" s="165"/>
      <c r="AB64" s="26"/>
      <c r="AC64" s="27"/>
      <c r="AD64" s="14"/>
      <c r="AE64" s="26"/>
      <c r="AF64" s="162"/>
      <c r="AG64" s="25"/>
      <c r="AH64" s="26"/>
      <c r="AI64" s="27"/>
      <c r="AJ64" s="165"/>
      <c r="AK64" s="26"/>
      <c r="AL64" s="162"/>
      <c r="AM64" s="25"/>
      <c r="AN64" s="26"/>
      <c r="AO64" s="27"/>
      <c r="AP64" s="133">
        <f t="shared" si="1"/>
        <v>91198956</v>
      </c>
      <c r="AQ64" s="9">
        <f t="shared" si="2"/>
        <v>1.1399869499999999</v>
      </c>
      <c r="AR64" s="133">
        <f t="shared" si="3"/>
        <v>91198956</v>
      </c>
      <c r="AS64" s="22">
        <f t="shared" si="4"/>
        <v>0.25095575050405106</v>
      </c>
    </row>
    <row r="65" spans="1:45" ht="15" x14ac:dyDescent="0.25">
      <c r="A65" s="238" t="s">
        <v>90</v>
      </c>
      <c r="B65" s="11" t="s">
        <v>60</v>
      </c>
      <c r="C65" s="11" t="s">
        <v>93</v>
      </c>
      <c r="D65" s="24">
        <v>30000000</v>
      </c>
      <c r="E65" s="406">
        <v>0</v>
      </c>
      <c r="F65" s="14">
        <v>0</v>
      </c>
      <c r="G65" s="15">
        <v>0</v>
      </c>
      <c r="H65" s="16">
        <v>0</v>
      </c>
      <c r="I65" s="167"/>
      <c r="J65" s="32"/>
      <c r="K65" s="163"/>
      <c r="L65" s="25"/>
      <c r="M65" s="26"/>
      <c r="N65" s="16"/>
      <c r="O65" s="164">
        <v>0</v>
      </c>
      <c r="P65" s="32"/>
      <c r="Q65" s="33"/>
      <c r="R65" s="14"/>
      <c r="S65" s="15"/>
      <c r="T65" s="16"/>
      <c r="U65" s="14"/>
      <c r="V65" s="15"/>
      <c r="W65" s="161"/>
      <c r="X65" s="14"/>
      <c r="Y65" s="15"/>
      <c r="Z65" s="16"/>
      <c r="AA65" s="165"/>
      <c r="AB65" s="15"/>
      <c r="AC65" s="16"/>
      <c r="AD65" s="14"/>
      <c r="AE65" s="15"/>
      <c r="AF65" s="161"/>
      <c r="AG65" s="14"/>
      <c r="AH65" s="15"/>
      <c r="AI65" s="16"/>
      <c r="AJ65" s="165"/>
      <c r="AK65" s="15"/>
      <c r="AL65" s="161"/>
      <c r="AM65" s="14"/>
      <c r="AN65" s="15"/>
      <c r="AO65" s="16"/>
      <c r="AP65" s="133">
        <f t="shared" si="1"/>
        <v>0</v>
      </c>
      <c r="AQ65" s="9">
        <v>0</v>
      </c>
      <c r="AR65" s="133">
        <f t="shared" si="3"/>
        <v>0</v>
      </c>
      <c r="AS65" s="22">
        <f t="shared" si="4"/>
        <v>0</v>
      </c>
    </row>
    <row r="66" spans="1:45" ht="15" x14ac:dyDescent="0.2">
      <c r="A66" s="244" t="s">
        <v>90</v>
      </c>
      <c r="B66" s="11" t="s">
        <v>60</v>
      </c>
      <c r="C66" s="11" t="s">
        <v>94</v>
      </c>
      <c r="D66" s="24">
        <v>40000000</v>
      </c>
      <c r="E66" s="406">
        <v>5000000</v>
      </c>
      <c r="F66" s="14">
        <f>GETPIVOTDATA("Sales Price",Quinta_Con_JAN!$A$3,"Sales Responsible","Vinu")+GETPIVOTDATA("Sales Price",Quinta_Con_JAN!$A$3,"Sales Responsible","Chandan")</f>
        <v>354854.34</v>
      </c>
      <c r="G66" s="15">
        <f>GETPIVOTDATA("Sales Price",Quinta_Con_Feb!$A$3,"Sales Responsible","Aditya Shu")+GETPIVOTDATA("Sales Price",Quinta_Con_Feb!$A$3,"Sales Responsible","Chandan Ku")+GETPIVOTDATA("Sales Price",Quinta_Con_Feb!$A$3,"Sales Responsible","Karan R Kh")+GETPIVOTDATA("Sales Price",Quinta_Con_Feb!$A$3,"Sales Responsible","Yogish CR")+GETPIVOTDATA("Sales Price",Quinta_Con_Feb!$A$3,"Sales Responsible","Sunil Veen")</f>
        <v>560497.2699999999</v>
      </c>
      <c r="H66" s="16">
        <f>GETPIVOTDATA("Sales Price",Quinta_Con_Mar!$A$3,"Sales Responsible","Chandan  ")+GETPIVOTDATA("Sales Price",Quinta_Con_Mar!$A$3,"Sales Responsible","Sachin ")+GETPIVOTDATA("Sales Price",Quinta_Con_Mar!$A$3,"Sales Responsible","Sandeep ")+GETPIVOTDATA("Sales Price",Quinta_Con_Mar!$A$3,"Sales Responsible","Sanjay")+GETPIVOTDATA("Sales Price",Quinta_Con_Mar!$A$3,"Sales Responsible","Sudhanshu ")+GETPIVOTDATA("Sales Price",Quinta_Con_Mar!$A$3,"Sales Responsible","Sunil Veen")+GETPIVOTDATA("Sales Price",Quinta_Con_Mar!$A$3,"Sales Responsible","Vinu ")+GETPIVOTDATA("Sales Price",Quinta_Con_Mar!$A$3,"Sales Responsible","Yogish")</f>
        <v>1170719.5900000001</v>
      </c>
      <c r="I66" s="165"/>
      <c r="J66" s="15"/>
      <c r="K66" s="161"/>
      <c r="L66" s="25"/>
      <c r="M66" s="26"/>
      <c r="N66" s="16"/>
      <c r="O66" s="164">
        <v>0</v>
      </c>
      <c r="P66" s="15"/>
      <c r="Q66" s="16"/>
      <c r="R66" s="14"/>
      <c r="S66" s="15"/>
      <c r="T66" s="16"/>
      <c r="U66" s="14"/>
      <c r="V66" s="15"/>
      <c r="W66" s="161"/>
      <c r="X66" s="14"/>
      <c r="Y66" s="15"/>
      <c r="Z66" s="16"/>
      <c r="AA66" s="165"/>
      <c r="AB66" s="15"/>
      <c r="AC66" s="16"/>
      <c r="AD66" s="14"/>
      <c r="AE66" s="15"/>
      <c r="AF66" s="161"/>
      <c r="AG66" s="14"/>
      <c r="AH66" s="15"/>
      <c r="AI66" s="16"/>
      <c r="AJ66" s="165"/>
      <c r="AK66" s="15"/>
      <c r="AL66" s="161"/>
      <c r="AM66" s="14"/>
      <c r="AN66" s="15"/>
      <c r="AO66" s="16"/>
      <c r="AP66" s="133">
        <f t="shared" si="1"/>
        <v>2086071.2</v>
      </c>
      <c r="AQ66" s="9">
        <f t="shared" si="2"/>
        <v>0.41721424000000001</v>
      </c>
      <c r="AR66" s="133">
        <f t="shared" si="3"/>
        <v>2086071.2</v>
      </c>
      <c r="AS66" s="22">
        <f t="shared" si="4"/>
        <v>5.7403240844213863E-3</v>
      </c>
    </row>
    <row r="67" spans="1:45" ht="15" x14ac:dyDescent="0.25">
      <c r="A67" s="409" t="s">
        <v>57</v>
      </c>
      <c r="B67" s="358" t="s">
        <v>58</v>
      </c>
      <c r="C67" s="358" t="s">
        <v>19</v>
      </c>
      <c r="D67" s="410">
        <v>100000000</v>
      </c>
      <c r="E67" s="394">
        <v>25000000</v>
      </c>
      <c r="F67" s="375"/>
      <c r="G67" s="367"/>
      <c r="H67" s="411"/>
      <c r="I67" s="371"/>
      <c r="J67" s="367"/>
      <c r="K67" s="368"/>
      <c r="L67" s="366"/>
      <c r="M67" s="376"/>
      <c r="N67" s="370"/>
      <c r="O67" s="371"/>
      <c r="P67" s="367"/>
      <c r="Q67" s="370"/>
      <c r="R67" s="369"/>
      <c r="S67" s="367"/>
      <c r="T67" s="370"/>
      <c r="U67" s="369"/>
      <c r="V67" s="367"/>
      <c r="W67" s="368"/>
      <c r="X67" s="369"/>
      <c r="Y67" s="367"/>
      <c r="Z67" s="370"/>
      <c r="AA67" s="371"/>
      <c r="AB67" s="367"/>
      <c r="AC67" s="370"/>
      <c r="AD67" s="369"/>
      <c r="AE67" s="367"/>
      <c r="AF67" s="368"/>
      <c r="AG67" s="369"/>
      <c r="AH67" s="367"/>
      <c r="AI67" s="370"/>
      <c r="AJ67" s="371"/>
      <c r="AK67" s="367"/>
      <c r="AL67" s="368"/>
      <c r="AM67" s="369"/>
      <c r="AN67" s="367"/>
      <c r="AO67" s="370"/>
      <c r="AP67" s="133">
        <f t="shared" si="1"/>
        <v>0</v>
      </c>
      <c r="AQ67" s="9">
        <v>0</v>
      </c>
      <c r="AR67" s="133">
        <f t="shared" si="3"/>
        <v>0</v>
      </c>
      <c r="AS67" s="22">
        <f t="shared" si="4"/>
        <v>0</v>
      </c>
    </row>
    <row r="68" spans="1:45" ht="15" x14ac:dyDescent="0.25">
      <c r="A68" s="244" t="s">
        <v>65</v>
      </c>
      <c r="B68" s="11" t="s">
        <v>58</v>
      </c>
      <c r="C68" s="11" t="s">
        <v>19</v>
      </c>
      <c r="D68" s="24"/>
      <c r="E68" s="390"/>
      <c r="F68" s="97">
        <v>0</v>
      </c>
      <c r="G68" s="15">
        <v>0</v>
      </c>
      <c r="H68" s="212">
        <v>0</v>
      </c>
      <c r="I68" s="165"/>
      <c r="J68" s="15"/>
      <c r="K68" s="161"/>
      <c r="L68" s="25"/>
      <c r="M68" s="26"/>
      <c r="N68" s="16"/>
      <c r="O68" s="165">
        <v>0</v>
      </c>
      <c r="P68" s="15"/>
      <c r="Q68" s="16"/>
      <c r="R68" s="14"/>
      <c r="S68" s="15"/>
      <c r="T68" s="16"/>
      <c r="U68" s="14"/>
      <c r="V68" s="15"/>
      <c r="W68" s="161"/>
      <c r="X68" s="14"/>
      <c r="Y68" s="15"/>
      <c r="Z68" s="16"/>
      <c r="AA68" s="165"/>
      <c r="AB68" s="15"/>
      <c r="AC68" s="16"/>
      <c r="AD68" s="14"/>
      <c r="AE68" s="15"/>
      <c r="AF68" s="161"/>
      <c r="AG68" s="14"/>
      <c r="AH68" s="15"/>
      <c r="AI68" s="16"/>
      <c r="AJ68" s="165"/>
      <c r="AK68" s="15"/>
      <c r="AL68" s="161"/>
      <c r="AM68" s="14"/>
      <c r="AN68" s="15"/>
      <c r="AO68" s="16"/>
      <c r="AP68" s="133">
        <f t="shared" si="1"/>
        <v>0</v>
      </c>
      <c r="AQ68" s="9">
        <v>0</v>
      </c>
      <c r="AR68" s="133">
        <f t="shared" si="3"/>
        <v>0</v>
      </c>
      <c r="AS68" s="22">
        <f t="shared" si="4"/>
        <v>0</v>
      </c>
    </row>
    <row r="69" spans="1:45" ht="15" x14ac:dyDescent="0.25">
      <c r="A69" s="245" t="s">
        <v>66</v>
      </c>
      <c r="B69" s="11" t="s">
        <v>58</v>
      </c>
      <c r="C69" s="11" t="s">
        <v>19</v>
      </c>
      <c r="D69" s="24"/>
      <c r="E69" s="390"/>
      <c r="F69" s="14">
        <v>0</v>
      </c>
      <c r="G69" s="15">
        <v>0</v>
      </c>
      <c r="H69" s="212">
        <v>0</v>
      </c>
      <c r="I69" s="165"/>
      <c r="J69" s="15"/>
      <c r="K69" s="161"/>
      <c r="L69" s="25"/>
      <c r="M69" s="26"/>
      <c r="N69" s="16"/>
      <c r="O69" s="165">
        <v>0</v>
      </c>
      <c r="P69" s="15"/>
      <c r="Q69" s="16"/>
      <c r="R69" s="14"/>
      <c r="S69" s="15"/>
      <c r="T69" s="16"/>
      <c r="U69" s="14"/>
      <c r="V69" s="15"/>
      <c r="W69" s="161"/>
      <c r="X69" s="14"/>
      <c r="Y69" s="15"/>
      <c r="Z69" s="16"/>
      <c r="AA69" s="165"/>
      <c r="AB69" s="15"/>
      <c r="AC69" s="16"/>
      <c r="AD69" s="14"/>
      <c r="AE69" s="15"/>
      <c r="AF69" s="161"/>
      <c r="AG69" s="14"/>
      <c r="AH69" s="15"/>
      <c r="AI69" s="16"/>
      <c r="AJ69" s="165"/>
      <c r="AK69" s="15"/>
      <c r="AL69" s="161"/>
      <c r="AM69" s="14"/>
      <c r="AN69" s="15"/>
      <c r="AO69" s="16"/>
      <c r="AP69" s="133">
        <f t="shared" ref="AP69:AP75" si="5">SUM(F69:AO69)</f>
        <v>0</v>
      </c>
      <c r="AQ69" s="9">
        <v>0</v>
      </c>
      <c r="AR69" s="133">
        <f>SUM(F69:AO69)</f>
        <v>0</v>
      </c>
      <c r="AS69" s="22">
        <f t="shared" si="4"/>
        <v>0</v>
      </c>
    </row>
    <row r="70" spans="1:45" ht="15" x14ac:dyDescent="0.25">
      <c r="A70" s="245" t="s">
        <v>67</v>
      </c>
      <c r="B70" s="11" t="s">
        <v>58</v>
      </c>
      <c r="C70" s="11" t="s">
        <v>19</v>
      </c>
      <c r="D70" s="24"/>
      <c r="E70" s="390"/>
      <c r="F70" s="14">
        <f>GETPIVOTDATA("Sold Price",Portwell_Con_JAN!$A$3)</f>
        <v>5443430.7800000012</v>
      </c>
      <c r="G70" s="15">
        <f>GETPIVOTDATA("Sold Price",Portwell_Con_Feb!$A$3)</f>
        <v>3321600</v>
      </c>
      <c r="H70" s="16">
        <f>GETPIVOTDATA("Sold Price",Portwell_Con_Mar!$A$3)</f>
        <v>13661812</v>
      </c>
      <c r="I70" s="165"/>
      <c r="J70" s="15"/>
      <c r="K70" s="161"/>
      <c r="L70" s="25"/>
      <c r="M70" s="26"/>
      <c r="N70" s="16"/>
      <c r="O70" s="165">
        <v>0</v>
      </c>
      <c r="P70" s="15"/>
      <c r="Q70" s="16"/>
      <c r="R70" s="14"/>
      <c r="S70" s="15"/>
      <c r="T70" s="16"/>
      <c r="U70" s="14"/>
      <c r="V70" s="15"/>
      <c r="W70" s="161"/>
      <c r="X70" s="14"/>
      <c r="Y70" s="15"/>
      <c r="Z70" s="16"/>
      <c r="AA70" s="165"/>
      <c r="AB70" s="15"/>
      <c r="AC70" s="16"/>
      <c r="AD70" s="14"/>
      <c r="AE70" s="15"/>
      <c r="AF70" s="161"/>
      <c r="AG70" s="14"/>
      <c r="AH70" s="15"/>
      <c r="AI70" s="16"/>
      <c r="AJ70" s="165"/>
      <c r="AK70" s="15"/>
      <c r="AL70" s="161"/>
      <c r="AM70" s="14"/>
      <c r="AN70" s="15"/>
      <c r="AO70" s="16"/>
      <c r="AP70" s="133">
        <f t="shared" si="5"/>
        <v>22426842.780000001</v>
      </c>
      <c r="AQ70" s="9">
        <v>0</v>
      </c>
      <c r="AR70" s="133">
        <f>SUM(F70:AO70)</f>
        <v>22426842.780000001</v>
      </c>
      <c r="AS70" s="22">
        <f t="shared" si="4"/>
        <v>6.1712824446052417E-2</v>
      </c>
    </row>
    <row r="71" spans="1:45" ht="15.75" thickBot="1" x14ac:dyDescent="0.3">
      <c r="A71" s="246" t="s">
        <v>68</v>
      </c>
      <c r="B71" s="124" t="s">
        <v>58</v>
      </c>
      <c r="C71" s="124" t="s">
        <v>20</v>
      </c>
      <c r="D71" s="125"/>
      <c r="E71" s="390"/>
      <c r="F71" s="31">
        <v>0</v>
      </c>
      <c r="G71" s="32">
        <v>0</v>
      </c>
      <c r="H71" s="212">
        <v>0</v>
      </c>
      <c r="I71" s="167"/>
      <c r="J71" s="32"/>
      <c r="K71" s="163"/>
      <c r="L71" s="208"/>
      <c r="M71" s="209"/>
      <c r="N71" s="33"/>
      <c r="O71" s="165">
        <v>0</v>
      </c>
      <c r="P71" s="32"/>
      <c r="Q71" s="33"/>
      <c r="R71" s="31"/>
      <c r="S71" s="32"/>
      <c r="T71" s="33"/>
      <c r="U71" s="31"/>
      <c r="V71" s="32"/>
      <c r="W71" s="163"/>
      <c r="X71" s="31"/>
      <c r="Y71" s="32"/>
      <c r="Z71" s="33"/>
      <c r="AA71" s="167"/>
      <c r="AB71" s="32"/>
      <c r="AC71" s="33"/>
      <c r="AD71" s="31"/>
      <c r="AE71" s="32"/>
      <c r="AF71" s="163"/>
      <c r="AG71" s="682"/>
      <c r="AH71" s="683"/>
      <c r="AI71" s="684"/>
      <c r="AJ71" s="167"/>
      <c r="AK71" s="32"/>
      <c r="AL71" s="163"/>
      <c r="AM71" s="31"/>
      <c r="AN71" s="32"/>
      <c r="AO71" s="33"/>
      <c r="AP71" s="133">
        <f t="shared" si="5"/>
        <v>0</v>
      </c>
      <c r="AQ71" s="9">
        <v>0</v>
      </c>
      <c r="AR71" s="133">
        <f>SUM(F71:AO71)</f>
        <v>0</v>
      </c>
      <c r="AS71" s="22">
        <f t="shared" si="4"/>
        <v>0</v>
      </c>
    </row>
    <row r="72" spans="1:45" ht="13.5" thickBot="1" x14ac:dyDescent="0.25">
      <c r="A72" s="126" t="s">
        <v>3</v>
      </c>
      <c r="B72" s="127"/>
      <c r="C72" s="127"/>
      <c r="D72" s="395">
        <f>2060000000+D67</f>
        <v>2160000000</v>
      </c>
      <c r="E72" s="395">
        <f>SUM(E4:E71)-E10-E11</f>
        <v>530000000</v>
      </c>
      <c r="F72" s="429">
        <f>SUM(F4:F71)+GETPIVOTDATA("Sold Price",ERP_Con_JAN!$A$3,"Sales Responsible","Dinesh Rao")</f>
        <v>109570015.69500001</v>
      </c>
      <c r="G72" s="429">
        <f>SUM(G4:G71)+GETPIVOTDATA("Sold Price",ERP_Con_Feb!$A$3,"Sales Responsible","Dinesh Rao")</f>
        <v>224486577.185</v>
      </c>
      <c r="H72" s="430">
        <f>SUM(H4:H71)+GETPIVOTDATA("Sold Price",ERP_Con_Mar!$A$3,"Sales Responsible","Dinesh Rao")</f>
        <v>167000311.93579999</v>
      </c>
      <c r="I72" s="429">
        <f t="shared" ref="I72:AC72" si="6">SUM(I4:I71)</f>
        <v>1805549</v>
      </c>
      <c r="J72" s="429">
        <f t="shared" si="6"/>
        <v>3107162</v>
      </c>
      <c r="K72" s="429">
        <f t="shared" si="6"/>
        <v>2744183</v>
      </c>
      <c r="L72" s="429">
        <f t="shared" si="6"/>
        <v>1902702</v>
      </c>
      <c r="M72" s="429">
        <f t="shared" si="6"/>
        <v>2374096</v>
      </c>
      <c r="N72" s="429">
        <f t="shared" si="6"/>
        <v>2120520</v>
      </c>
      <c r="O72" s="429">
        <f t="shared" si="6"/>
        <v>2917502</v>
      </c>
      <c r="P72" s="429">
        <f t="shared" si="6"/>
        <v>9955109</v>
      </c>
      <c r="Q72" s="429">
        <f t="shared" si="6"/>
        <v>12793443</v>
      </c>
      <c r="R72" s="429">
        <f t="shared" si="6"/>
        <v>649475</v>
      </c>
      <c r="S72" s="429">
        <f t="shared" si="6"/>
        <v>2516101</v>
      </c>
      <c r="T72" s="429">
        <f t="shared" si="6"/>
        <v>2972130</v>
      </c>
      <c r="U72" s="429">
        <f t="shared" si="6"/>
        <v>19273496</v>
      </c>
      <c r="V72" s="429">
        <f t="shared" si="6"/>
        <v>20318375</v>
      </c>
      <c r="W72" s="429">
        <f t="shared" si="6"/>
        <v>14638350</v>
      </c>
      <c r="X72" s="429">
        <f t="shared" si="6"/>
        <v>748608</v>
      </c>
      <c r="Y72" s="429">
        <f t="shared" si="6"/>
        <v>1061630</v>
      </c>
      <c r="Z72" s="429">
        <f t="shared" si="6"/>
        <v>2433822</v>
      </c>
      <c r="AA72" s="429">
        <f t="shared" si="6"/>
        <v>269532</v>
      </c>
      <c r="AB72" s="429">
        <f t="shared" si="6"/>
        <v>289700</v>
      </c>
      <c r="AC72" s="429">
        <f t="shared" si="6"/>
        <v>345550</v>
      </c>
      <c r="AD72" s="429">
        <f>SUM(AD4:AD71)</f>
        <v>4355022</v>
      </c>
      <c r="AE72" s="429">
        <f>SUM(AE4:AE71)</f>
        <v>3655622</v>
      </c>
      <c r="AF72" s="429">
        <f>SUM(AF4:AF71)</f>
        <v>5096308</v>
      </c>
      <c r="AG72" s="678"/>
      <c r="AH72" s="429">
        <f t="shared" ref="AH72:AO72" si="7">SUM(AH4:AH71)</f>
        <v>7500</v>
      </c>
      <c r="AI72" s="429">
        <f t="shared" si="7"/>
        <v>158350</v>
      </c>
      <c r="AJ72" s="429">
        <f t="shared" si="7"/>
        <v>681370</v>
      </c>
      <c r="AK72" s="429">
        <f t="shared" si="7"/>
        <v>1007670</v>
      </c>
      <c r="AL72" s="429">
        <f t="shared" si="7"/>
        <v>2433588</v>
      </c>
      <c r="AM72" s="429">
        <f t="shared" si="7"/>
        <v>2402750</v>
      </c>
      <c r="AN72" s="429">
        <f t="shared" si="7"/>
        <v>3015432</v>
      </c>
      <c r="AO72" s="429">
        <f t="shared" si="7"/>
        <v>4023268</v>
      </c>
      <c r="AP72" s="431">
        <f t="shared" si="5"/>
        <v>633130819.81579995</v>
      </c>
      <c r="AQ72" s="432">
        <f>AP72/E72</f>
        <v>1.1945864524826415</v>
      </c>
      <c r="AR72" s="431">
        <f>SUM(AR5:AR71)-AR10</f>
        <v>363406520.1408</v>
      </c>
      <c r="AS72" s="433">
        <f>AR72/$AR$72</f>
        <v>1</v>
      </c>
    </row>
    <row r="73" spans="1:45" ht="13.5" thickBot="1" x14ac:dyDescent="0.25">
      <c r="A73" s="20"/>
      <c r="B73" s="461"/>
      <c r="C73" s="20"/>
      <c r="D73" s="354"/>
      <c r="E73" s="18"/>
      <c r="F73" s="436">
        <f>GETPIVOTDATA("Sales Price",Quinta_Con_JAN!$A$3)+GETPIVOTDATA("Sold Price",'Portwell_Con_Sales Team'!$A$3)+GETPIVOTDATA("Sold Price",Portwell_Con_JAN!$A$3)+GETPIVOTDATA("Sold Price",ERP_Con_JAN!$A$3)</f>
        <v>109570015.69500001</v>
      </c>
      <c r="G73" s="437">
        <f>GETPIVOTDATA("Sales Price",Quinta_Con_Feb!$A$3)+GETPIVOTDATA("Sold Price",Portwell_Con_Feb!$A$3)+GETPIVOTDATA("Sold Price",ERP_Con_Feb!$A$3)</f>
        <v>224486577.185</v>
      </c>
      <c r="H73" s="438">
        <f>GETPIVOTDATA("Sales Price",Quinta_Con_Mar!$A$3)+GETPIVOTDATA("Sold Price",Portwell_Con_Mar!$A$3)+GETPIVOTDATA("Sold Price",ERP_Con_Mar!$A$3)+GETPIVOTDATA("Sold Price",'Portwell_Con_March_Sales Team'!$A$3)</f>
        <v>167000311.93579999</v>
      </c>
      <c r="I73" s="439">
        <f>GETPIVOTDATA("Amount",Tur_Con_Jan!$A$3)</f>
        <v>1805549</v>
      </c>
      <c r="J73" s="439">
        <f>GETPIVOTDATA("Amount",Tur_Con_Feb!$A$3)</f>
        <v>3107162</v>
      </c>
      <c r="K73" s="439">
        <f>GETPIVOTDATA("Amount",Tur_Con_Mar!$A$3)</f>
        <v>2744183</v>
      </c>
      <c r="L73" s="440">
        <f>GETPIVOTDATA("Amount",'i-TecSys_Con_JAN'!$A$3)</f>
        <v>1902702</v>
      </c>
      <c r="M73" s="440">
        <f>GETPIVOTDATA("Amount",'i-TecSys_Con_Feb'!$A$3)</f>
        <v>2374096</v>
      </c>
      <c r="N73" s="440">
        <f>GETPIVOTDATA("Amount",'i-TecSys_Con_Mar'!$A$3)</f>
        <v>2120520</v>
      </c>
      <c r="O73" s="441">
        <f>GETPIVOTDATA("Amount",Smart_Con_Jan!$A$3)</f>
        <v>2917502</v>
      </c>
      <c r="P73" s="441">
        <f>GETPIVOTDATA("Amount",_Smart_Con_Feb!$A$3)</f>
        <v>9955109</v>
      </c>
      <c r="Q73" s="441">
        <f>GETPIVOTDATA("Amount",Smart_Con_Mar!$A$3)</f>
        <v>12793443</v>
      </c>
      <c r="R73" s="442">
        <f>GETPIVOTDATA("Amount",Hollasons_Con_JAN!$A$3)</f>
        <v>649475</v>
      </c>
      <c r="S73" s="438">
        <f>GETPIVOTDATA("Amount ",Hollasons_Con_Feb!$A$3)</f>
        <v>2516101</v>
      </c>
      <c r="T73" s="438">
        <f>GETPIVOTDATA("Amount ",Hollasons_Con_Mar!$A$3)</f>
        <v>2972130</v>
      </c>
      <c r="U73" s="443">
        <f>GETPIVOTDATA("Amount",Supre_Con_Jan!$A$3)</f>
        <v>19273496</v>
      </c>
      <c r="V73" s="443">
        <f>GETPIVOTDATA("Amount",Supre_Con_Feb!$A$3)</f>
        <v>20318375</v>
      </c>
      <c r="W73" s="440">
        <f>GETPIVOTDATA("Amount",Supre_Con_Mar!$A$3)</f>
        <v>14638350</v>
      </c>
      <c r="X73" s="443">
        <f>GETPIVOTDATA("Amount",Odyssey_Con_JAN!$A$3)</f>
        <v>748608</v>
      </c>
      <c r="Y73" s="443">
        <f>GETPIVOTDATA("Amount",Odyssety_Con_Feb!$A$3)</f>
        <v>1061630</v>
      </c>
      <c r="Z73" s="443">
        <f>GETPIVOTDATA("Amount",Odyssey_Con_Mar!$A$3)</f>
        <v>2433822</v>
      </c>
      <c r="AA73" s="443">
        <f>GETPIVOTDATA("Amount",Equinox_Con_JAN!$A$3)</f>
        <v>269532</v>
      </c>
      <c r="AB73" s="440">
        <f>GETPIVOTDATA("Amount",Equinox_Con_Feb!$A$3)</f>
        <v>289700</v>
      </c>
      <c r="AC73" s="440">
        <f>GETPIVOTDATA("Amount",Equinox_Con_Mar!$A$3)</f>
        <v>345550</v>
      </c>
      <c r="AD73" s="442">
        <f>GETPIVOTDATA("Amount",Aashitech_Con_West!$A$3)+GETPIVOTDATA("Amount",Aashitech_Con_East!$A$3)</f>
        <v>4355022</v>
      </c>
      <c r="AE73" s="442">
        <f>GETPIVOTDATA("Amount",Aashitech_Con_Feb_East!$A$3)+GETPIVOTDATA("Amount",Aashitech_Con_Feb_West!$A$3)</f>
        <v>3655622</v>
      </c>
      <c r="AF73" s="442">
        <f>GETPIVOTDATA("Amount",Aashitech_Con_West_Mar!$A$3)+GETPIVOTDATA("Amount",Aashitech_Con_Mar!$A$3)</f>
        <v>5096308</v>
      </c>
      <c r="AG73" s="442"/>
      <c r="AH73" s="442">
        <f>GETPIVOTDATA("Amount",RT_Con_Feb!$A$3)</f>
        <v>7500</v>
      </c>
      <c r="AI73" s="442">
        <f>GETPIVOTDATA("Amount",'RT Computers_Con_Mar'!$A$3)</f>
        <v>158350</v>
      </c>
      <c r="AJ73" s="442">
        <f>GETPIVOTDATA("Amount",Infoaccords_Con_JAN!$A$3)</f>
        <v>681370</v>
      </c>
      <c r="AK73" s="442">
        <f>GETPIVOTDATA("Amount",Infoaacords_Con_Feb!$A$3)</f>
        <v>1007670</v>
      </c>
      <c r="AL73" s="442">
        <f>GETPIVOTDATA("Amount",Infoaccords_Con_Mar!$A$3)</f>
        <v>2433588</v>
      </c>
      <c r="AM73" s="443">
        <f>GETPIVOTDATA("Amount",Ageis_Con_Jan!$A$3)</f>
        <v>2402750</v>
      </c>
      <c r="AN73" s="443">
        <f>GETPIVOTDATA("Amount",Ageis_Con_Feb!$A$3)</f>
        <v>3015432</v>
      </c>
      <c r="AO73" s="443">
        <f>GETPIVOTDATA("Amount",Ageis_Con_Mar!$A$3)</f>
        <v>4023268</v>
      </c>
      <c r="AP73" s="440">
        <f t="shared" si="5"/>
        <v>633130819.81579995</v>
      </c>
      <c r="AQ73" s="444">
        <v>0</v>
      </c>
      <c r="AR73" s="440">
        <v>0</v>
      </c>
      <c r="AS73" s="445">
        <v>0</v>
      </c>
    </row>
    <row r="74" spans="1:45" ht="14.25" thickTop="1" thickBot="1" x14ac:dyDescent="0.25">
      <c r="A74" s="100"/>
      <c r="B74" s="460"/>
      <c r="C74" s="100"/>
      <c r="D74" s="355"/>
      <c r="E74" s="240"/>
      <c r="F74" s="210">
        <f>F73-F72</f>
        <v>0</v>
      </c>
      <c r="G74" s="210">
        <f>G72-G73</f>
        <v>0</v>
      </c>
      <c r="H74" s="210">
        <f>H72-H73</f>
        <v>0</v>
      </c>
      <c r="I74" s="210">
        <f>I73-I72</f>
        <v>0</v>
      </c>
      <c r="J74" s="210">
        <f>J73-J72</f>
        <v>0</v>
      </c>
      <c r="K74" s="210">
        <f>K73-K72</f>
        <v>0</v>
      </c>
      <c r="L74" s="434">
        <f>L73-L72</f>
        <v>0</v>
      </c>
      <c r="M74" s="434">
        <f>M73-M72</f>
        <v>0</v>
      </c>
      <c r="N74" s="434"/>
      <c r="O74" s="434">
        <f t="shared" ref="O74:AC74" si="8">O73-O72</f>
        <v>0</v>
      </c>
      <c r="P74" s="434">
        <f t="shared" si="8"/>
        <v>0</v>
      </c>
      <c r="Q74" s="434">
        <f t="shared" si="8"/>
        <v>0</v>
      </c>
      <c r="R74" s="137">
        <f t="shared" si="8"/>
        <v>0</v>
      </c>
      <c r="S74" s="137">
        <f t="shared" si="8"/>
        <v>0</v>
      </c>
      <c r="T74" s="137">
        <f t="shared" si="8"/>
        <v>0</v>
      </c>
      <c r="U74" s="137">
        <f t="shared" si="8"/>
        <v>0</v>
      </c>
      <c r="V74" s="137">
        <f t="shared" si="8"/>
        <v>0</v>
      </c>
      <c r="W74" s="137">
        <f t="shared" si="8"/>
        <v>0</v>
      </c>
      <c r="X74" s="206">
        <f t="shared" si="8"/>
        <v>0</v>
      </c>
      <c r="Y74" s="206">
        <f t="shared" si="8"/>
        <v>0</v>
      </c>
      <c r="Z74" s="206">
        <f t="shared" si="8"/>
        <v>0</v>
      </c>
      <c r="AA74" s="206">
        <f t="shared" si="8"/>
        <v>0</v>
      </c>
      <c r="AB74" s="206">
        <f t="shared" si="8"/>
        <v>0</v>
      </c>
      <c r="AC74" s="206">
        <f t="shared" si="8"/>
        <v>0</v>
      </c>
      <c r="AD74" s="206">
        <f>AD73-AD72</f>
        <v>0</v>
      </c>
      <c r="AE74" s="206">
        <f>AE73-AE72</f>
        <v>0</v>
      </c>
      <c r="AF74" s="206">
        <f>AF73-AF72</f>
        <v>0</v>
      </c>
      <c r="AG74" s="435"/>
      <c r="AH74" s="206">
        <f t="shared" ref="AH74:AO74" si="9">AH73-AH72</f>
        <v>0</v>
      </c>
      <c r="AI74" s="206">
        <f t="shared" si="9"/>
        <v>0</v>
      </c>
      <c r="AJ74" s="206">
        <f t="shared" si="9"/>
        <v>0</v>
      </c>
      <c r="AK74" s="206">
        <f t="shared" si="9"/>
        <v>0</v>
      </c>
      <c r="AL74" s="206">
        <f t="shared" si="9"/>
        <v>0</v>
      </c>
      <c r="AM74" s="206">
        <f t="shared" si="9"/>
        <v>0</v>
      </c>
      <c r="AN74" s="206">
        <f t="shared" si="9"/>
        <v>0</v>
      </c>
      <c r="AO74" s="206">
        <f t="shared" si="9"/>
        <v>0</v>
      </c>
      <c r="AP74" s="326">
        <f t="shared" si="5"/>
        <v>0</v>
      </c>
      <c r="AQ74" s="131">
        <v>0</v>
      </c>
      <c r="AR74" s="132"/>
      <c r="AS74" s="138">
        <f>AR74/$AR$72</f>
        <v>0</v>
      </c>
    </row>
    <row r="75" spans="1:45" ht="13.5" thickBot="1" x14ac:dyDescent="0.25">
      <c r="A75" s="100"/>
      <c r="B75" s="100"/>
      <c r="C75" s="100"/>
      <c r="D75" s="100"/>
      <c r="E75" s="15"/>
      <c r="F75" s="207"/>
      <c r="G75" s="198"/>
      <c r="H75" s="198"/>
      <c r="I75" s="199"/>
      <c r="J75" s="101"/>
      <c r="K75" s="101"/>
      <c r="L75" s="200"/>
      <c r="M75" s="21"/>
      <c r="N75" s="21"/>
      <c r="O75" s="200"/>
      <c r="P75" s="200"/>
      <c r="Q75" s="200"/>
      <c r="R75" s="135"/>
      <c r="S75" s="200"/>
      <c r="T75" s="200"/>
      <c r="U75" s="135"/>
      <c r="V75" s="135"/>
      <c r="W75" s="135"/>
      <c r="X75" s="135"/>
      <c r="Y75" s="135"/>
      <c r="Z75" s="135"/>
      <c r="AA75" s="135"/>
      <c r="AB75" s="135"/>
      <c r="AC75" s="135"/>
      <c r="AD75" s="135"/>
      <c r="AE75" s="135"/>
      <c r="AF75" s="135"/>
      <c r="AG75" s="135"/>
      <c r="AH75" s="135"/>
      <c r="AI75" s="135"/>
      <c r="AJ75" s="201"/>
      <c r="AK75" s="201"/>
      <c r="AL75" s="201"/>
      <c r="AM75" s="201"/>
      <c r="AN75" s="201"/>
      <c r="AO75" s="201"/>
      <c r="AP75" s="133">
        <f t="shared" si="5"/>
        <v>0</v>
      </c>
      <c r="AQ75" s="9">
        <v>0</v>
      </c>
      <c r="AR75" s="134">
        <f>SUM(AR4:AR71)-AR10</f>
        <v>363406520.1408</v>
      </c>
      <c r="AS75" s="136">
        <f>AR75/$AR$72</f>
        <v>1</v>
      </c>
    </row>
    <row r="77" spans="1:45" ht="13.5" thickBot="1" x14ac:dyDescent="0.25"/>
    <row r="78" spans="1:45" ht="16.5" customHeight="1" thickBot="1" x14ac:dyDescent="0.3">
      <c r="A78" s="765" t="s">
        <v>124</v>
      </c>
      <c r="B78" s="766"/>
      <c r="C78" s="766"/>
      <c r="D78" s="766"/>
      <c r="E78" s="766"/>
      <c r="F78" s="766"/>
      <c r="G78" s="766"/>
      <c r="H78" s="766"/>
      <c r="I78" s="766"/>
      <c r="J78" s="766"/>
      <c r="K78" s="767"/>
      <c r="M78" s="10"/>
      <c r="N78" s="37"/>
      <c r="P78" s="10"/>
      <c r="Q78" s="40"/>
      <c r="R78" s="40"/>
      <c r="S78" s="40"/>
      <c r="T78" s="40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</row>
    <row r="79" spans="1:45" s="10" customFormat="1" ht="26.25" x14ac:dyDescent="0.25">
      <c r="A79" s="141" t="s">
        <v>11</v>
      </c>
      <c r="B79" s="202" t="s">
        <v>45</v>
      </c>
      <c r="C79" s="146" t="s">
        <v>16</v>
      </c>
      <c r="D79" s="142" t="s">
        <v>119</v>
      </c>
      <c r="E79" s="241" t="s">
        <v>8</v>
      </c>
      <c r="F79" s="143" t="s">
        <v>1</v>
      </c>
      <c r="G79" s="144" t="s">
        <v>2</v>
      </c>
      <c r="H79" s="144" t="s">
        <v>0</v>
      </c>
      <c r="I79" s="144" t="s">
        <v>79</v>
      </c>
      <c r="J79" s="144" t="s">
        <v>80</v>
      </c>
      <c r="K79" s="145" t="s">
        <v>81</v>
      </c>
      <c r="L79" s="37"/>
      <c r="M79" s="37"/>
      <c r="P79" s="37"/>
      <c r="Q79" s="37"/>
      <c r="R79" s="37"/>
      <c r="S79" s="37"/>
      <c r="T79" s="37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</row>
    <row r="80" spans="1:45" s="49" customFormat="1" ht="15" x14ac:dyDescent="0.2">
      <c r="A80" s="102" t="s">
        <v>14</v>
      </c>
      <c r="B80" s="110" t="s">
        <v>46</v>
      </c>
      <c r="C80" s="12" t="s">
        <v>17</v>
      </c>
      <c r="D80" s="148">
        <v>283000000</v>
      </c>
      <c r="E80" s="149">
        <f>D80*25%</f>
        <v>70750000</v>
      </c>
      <c r="F80" s="58">
        <f>AR4</f>
        <v>0</v>
      </c>
      <c r="G80" s="42">
        <f>F80/E80</f>
        <v>0</v>
      </c>
      <c r="H80" s="42"/>
      <c r="I80" s="42"/>
      <c r="J80" s="43"/>
      <c r="K80" s="44"/>
      <c r="L80" s="45"/>
      <c r="M80" s="45"/>
      <c r="N80" s="46"/>
      <c r="O80" s="46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8"/>
    </row>
    <row r="81" spans="1:45" ht="15" x14ac:dyDescent="0.2">
      <c r="A81" s="23" t="s">
        <v>15</v>
      </c>
      <c r="B81" s="110" t="s">
        <v>56</v>
      </c>
      <c r="C81" s="12" t="s">
        <v>18</v>
      </c>
      <c r="D81" s="148"/>
      <c r="E81" s="149"/>
      <c r="F81" s="58">
        <f>AR5</f>
        <v>0</v>
      </c>
      <c r="G81" s="42">
        <v>0</v>
      </c>
      <c r="H81" s="50"/>
      <c r="I81" s="50"/>
      <c r="J81" s="51"/>
      <c r="K81" s="44"/>
      <c r="L81" s="10"/>
      <c r="M81" s="10"/>
      <c r="N81" s="37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38"/>
      <c r="AS81" s="5"/>
    </row>
    <row r="82" spans="1:45" ht="15" x14ac:dyDescent="0.2">
      <c r="A82" s="102" t="s">
        <v>14</v>
      </c>
      <c r="B82" s="110" t="s">
        <v>47</v>
      </c>
      <c r="C82" s="12" t="s">
        <v>17</v>
      </c>
      <c r="D82" s="148">
        <v>10000000</v>
      </c>
      <c r="E82" s="149">
        <f>D82*25%</f>
        <v>2500000</v>
      </c>
      <c r="F82" s="58">
        <f>AR6</f>
        <v>1539725</v>
      </c>
      <c r="G82" s="42">
        <f>F82/E82</f>
        <v>0.61589000000000005</v>
      </c>
      <c r="H82" s="50"/>
      <c r="I82" s="50"/>
      <c r="J82" s="51"/>
      <c r="K82" s="44"/>
      <c r="L82" s="10"/>
      <c r="M82" s="10"/>
      <c r="N82" s="37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38"/>
      <c r="AS82" s="5"/>
    </row>
    <row r="83" spans="1:45" ht="15" x14ac:dyDescent="0.2">
      <c r="A83" s="315" t="s">
        <v>75</v>
      </c>
      <c r="B83" s="316"/>
      <c r="C83" s="317"/>
      <c r="D83" s="318"/>
      <c r="E83" s="319"/>
      <c r="F83" s="331"/>
      <c r="G83" s="320"/>
      <c r="H83" s="321">
        <f>SUM(D84:D86)</f>
        <v>35000000</v>
      </c>
      <c r="I83" s="321">
        <f>SUM(E84:E86)</f>
        <v>8750000</v>
      </c>
      <c r="J83" s="322">
        <f>F84+F85+F86</f>
        <v>9181913.6308000013</v>
      </c>
      <c r="K83" s="335">
        <f>J83/I83</f>
        <v>1.0493615578057145</v>
      </c>
      <c r="L83" s="387"/>
      <c r="M83" s="10"/>
      <c r="N83" s="37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38"/>
      <c r="AS83" s="5"/>
    </row>
    <row r="84" spans="1:45" ht="15" x14ac:dyDescent="0.25">
      <c r="A84" s="276" t="s">
        <v>69</v>
      </c>
      <c r="B84" s="253" t="s">
        <v>71</v>
      </c>
      <c r="C84" s="11" t="s">
        <v>72</v>
      </c>
      <c r="D84" s="148">
        <v>10000000</v>
      </c>
      <c r="E84" s="149">
        <f>D84*25%</f>
        <v>2500000</v>
      </c>
      <c r="F84" s="58">
        <f>AR7</f>
        <v>1298893.8500000001</v>
      </c>
      <c r="G84" s="42">
        <f>F84/E84</f>
        <v>0.51955753999999998</v>
      </c>
      <c r="H84" s="50"/>
      <c r="I84" s="50"/>
      <c r="J84" s="51"/>
      <c r="K84" s="44"/>
      <c r="L84" s="10"/>
      <c r="M84" s="10"/>
      <c r="N84" s="37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38"/>
      <c r="AS84" s="5"/>
    </row>
    <row r="85" spans="1:45" ht="15" x14ac:dyDescent="0.25">
      <c r="A85" s="276" t="s">
        <v>70</v>
      </c>
      <c r="B85" s="253" t="s">
        <v>71</v>
      </c>
      <c r="C85" s="11" t="s">
        <v>74</v>
      </c>
      <c r="D85" s="148">
        <v>15000000</v>
      </c>
      <c r="E85" s="149">
        <f>D85*25%</f>
        <v>3750000</v>
      </c>
      <c r="F85" s="58">
        <f>AR8</f>
        <v>4768092.4808</v>
      </c>
      <c r="G85" s="42">
        <f>F85/E85</f>
        <v>1.2714913282133333</v>
      </c>
      <c r="H85" s="266"/>
      <c r="I85" s="283"/>
      <c r="J85" s="268"/>
      <c r="K85" s="44"/>
      <c r="L85" s="10"/>
      <c r="M85" s="10"/>
      <c r="N85" s="37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38"/>
      <c r="AS85" s="5"/>
    </row>
    <row r="86" spans="1:45" ht="15" x14ac:dyDescent="0.25">
      <c r="A86" s="276" t="s">
        <v>63</v>
      </c>
      <c r="B86" s="253" t="s">
        <v>71</v>
      </c>
      <c r="C86" s="11" t="s">
        <v>73</v>
      </c>
      <c r="D86" s="148">
        <v>10000000</v>
      </c>
      <c r="E86" s="149">
        <f>D86*25%</f>
        <v>2500000</v>
      </c>
      <c r="F86" s="58">
        <f>AR9</f>
        <v>3114927.3000000003</v>
      </c>
      <c r="G86" s="42">
        <f>F86/E86</f>
        <v>1.2459709200000002</v>
      </c>
      <c r="H86" s="147"/>
      <c r="I86" s="147"/>
      <c r="J86" s="284"/>
      <c r="K86" s="44"/>
      <c r="L86" s="10"/>
      <c r="M86" s="10"/>
      <c r="N86" s="37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38"/>
      <c r="AS86" s="5"/>
    </row>
    <row r="87" spans="1:45" ht="15" x14ac:dyDescent="0.25">
      <c r="A87" s="300" t="s">
        <v>59</v>
      </c>
      <c r="B87" s="301" t="s">
        <v>47</v>
      </c>
      <c r="C87" s="302" t="s">
        <v>17</v>
      </c>
      <c r="D87" s="308"/>
      <c r="E87" s="303"/>
      <c r="F87" s="332"/>
      <c r="G87" s="309"/>
      <c r="H87" s="310">
        <f>D10</f>
        <v>182000000</v>
      </c>
      <c r="I87" s="310">
        <f>E10</f>
        <v>45500000</v>
      </c>
      <c r="J87" s="311">
        <f>F10+G10+H10+F16+G16+H16+F19+G19+H19+F22+G22+H22+F25+G25+H25+F28+G28+H28+F31+G31+H31+F34+G34+H34+F37+G37+H37+F40+G40+H40+F43+G43+H43+F46+G46+H46+F49+G49+H49+F52+G52+H52+F54+G54+H54+F56+G56+H56+F60+G60+H60+F13+G13+H13+F6+G6+H6</f>
        <v>49414818</v>
      </c>
      <c r="K87" s="341">
        <f>J87/I87</f>
        <v>1.086039956043956</v>
      </c>
      <c r="L87" s="10"/>
      <c r="N87" s="140"/>
      <c r="O87" s="10"/>
      <c r="P87" s="95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35"/>
      <c r="AS87" s="5"/>
    </row>
    <row r="88" spans="1:45" ht="15" x14ac:dyDescent="0.25">
      <c r="A88" s="300" t="s">
        <v>59</v>
      </c>
      <c r="B88" s="301" t="s">
        <v>92</v>
      </c>
      <c r="C88" s="302" t="s">
        <v>17</v>
      </c>
      <c r="D88" s="308"/>
      <c r="E88" s="303"/>
      <c r="F88" s="332"/>
      <c r="G88" s="309"/>
      <c r="H88" s="310">
        <f>D11</f>
        <v>202000000</v>
      </c>
      <c r="I88" s="310">
        <f>E11</f>
        <v>50500000</v>
      </c>
      <c r="J88" s="311">
        <f>F11+G11+H11+F17+G17+H17+F20+G20+H20+F23+G23+H23+F26+G26+H26+F29+G29+H29+F32+G32+H32+F35+G35+H35+F38+G38+H38+F41+G41+H41+F44+G44+H44+F47+G47+H47+F50+G50+H50+F57+G57+H57+F14+G14+H14+F58+G58+H58</f>
        <v>27943336</v>
      </c>
      <c r="K88" s="341">
        <f>J88/I88</f>
        <v>0.55333338613861383</v>
      </c>
      <c r="L88" s="387"/>
      <c r="M88" s="140"/>
      <c r="N88" s="764"/>
      <c r="O88" s="10"/>
      <c r="P88" s="95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35"/>
      <c r="AS88" s="5"/>
    </row>
    <row r="89" spans="1:45" ht="15" x14ac:dyDescent="0.25">
      <c r="A89" s="304" t="s">
        <v>89</v>
      </c>
      <c r="B89" s="305"/>
      <c r="C89" s="306"/>
      <c r="D89" s="312"/>
      <c r="E89" s="307"/>
      <c r="F89" s="333"/>
      <c r="G89" s="313"/>
      <c r="H89" s="386">
        <f>SUM(D91:D105)</f>
        <v>259000000</v>
      </c>
      <c r="I89" s="386">
        <f>SUM(E91:E105)</f>
        <v>64750000</v>
      </c>
      <c r="J89" s="314">
        <f>SUM(F91:F105)</f>
        <v>47718358</v>
      </c>
      <c r="K89" s="340">
        <f>J89/I89</f>
        <v>0.7369630579150579</v>
      </c>
      <c r="L89" s="10"/>
      <c r="N89" s="140"/>
      <c r="O89" s="10"/>
      <c r="P89" s="95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35"/>
      <c r="AS89" s="5"/>
    </row>
    <row r="90" spans="1:45" ht="15" x14ac:dyDescent="0.25">
      <c r="A90" s="304" t="s">
        <v>2566</v>
      </c>
      <c r="B90" s="305"/>
      <c r="C90" s="306"/>
      <c r="D90" s="312"/>
      <c r="E90" s="307"/>
      <c r="F90" s="333"/>
      <c r="G90" s="313"/>
      <c r="H90" s="386">
        <f>SUM(D91:D99)</f>
        <v>156000000</v>
      </c>
      <c r="I90" s="386">
        <f>SUM(E91:E99)</f>
        <v>39000000</v>
      </c>
      <c r="J90" s="386">
        <f>SUM(F91:F99)</f>
        <v>24626960</v>
      </c>
      <c r="K90" s="340">
        <f>J90/I90</f>
        <v>0.63146051282051285</v>
      </c>
      <c r="L90" s="10"/>
      <c r="N90" s="140"/>
      <c r="O90" s="10"/>
      <c r="P90" s="95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35"/>
      <c r="AS90" s="5"/>
    </row>
    <row r="91" spans="1:45" ht="15" x14ac:dyDescent="0.25">
      <c r="A91" s="103" t="s">
        <v>118</v>
      </c>
      <c r="B91" s="110" t="s">
        <v>46</v>
      </c>
      <c r="C91" s="11" t="s">
        <v>84</v>
      </c>
      <c r="D91" s="148">
        <v>30000000</v>
      </c>
      <c r="E91" s="149">
        <f t="shared" ref="E91:E105" si="10">D91*25%</f>
        <v>7500000</v>
      </c>
      <c r="F91" s="58">
        <f>AR12</f>
        <v>2453552</v>
      </c>
      <c r="G91" s="42">
        <f t="shared" ref="G91:G105" si="11">F91/E91</f>
        <v>0.32714026666666668</v>
      </c>
      <c r="H91" s="283">
        <f>E91+E92+E93</f>
        <v>15000000</v>
      </c>
      <c r="I91" s="283">
        <f>F91+F92+F93</f>
        <v>7898527</v>
      </c>
      <c r="J91" s="746">
        <f>I91/H91</f>
        <v>0.52656846666666668</v>
      </c>
      <c r="K91" s="424"/>
      <c r="L91" s="10"/>
      <c r="N91" s="140"/>
      <c r="O91" s="10"/>
      <c r="P91" s="95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35"/>
      <c r="AS91" s="5"/>
    </row>
    <row r="92" spans="1:45" ht="15" x14ac:dyDescent="0.25">
      <c r="A92" s="103" t="s">
        <v>118</v>
      </c>
      <c r="B92" s="110" t="s">
        <v>47</v>
      </c>
      <c r="C92" s="11" t="s">
        <v>84</v>
      </c>
      <c r="D92" s="148">
        <v>10000000</v>
      </c>
      <c r="E92" s="149">
        <f t="shared" si="10"/>
        <v>2500000</v>
      </c>
      <c r="F92" s="58">
        <f t="shared" ref="F92:F105" si="12">AR13</f>
        <v>2005525</v>
      </c>
      <c r="G92" s="42">
        <f t="shared" si="11"/>
        <v>0.80220999999999998</v>
      </c>
      <c r="H92" s="283"/>
      <c r="I92" s="283"/>
      <c r="J92" s="423"/>
      <c r="K92" s="424"/>
      <c r="L92" s="10"/>
      <c r="N92" s="140"/>
      <c r="O92" s="10"/>
      <c r="P92" s="95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35"/>
      <c r="AS92" s="5"/>
    </row>
    <row r="93" spans="1:45" ht="15" x14ac:dyDescent="0.25">
      <c r="A93" s="103" t="s">
        <v>118</v>
      </c>
      <c r="B93" s="110" t="s">
        <v>92</v>
      </c>
      <c r="C93" s="11" t="s">
        <v>84</v>
      </c>
      <c r="D93" s="148">
        <v>20000000</v>
      </c>
      <c r="E93" s="149">
        <f t="shared" si="10"/>
        <v>5000000</v>
      </c>
      <c r="F93" s="58">
        <f t="shared" si="12"/>
        <v>3439450</v>
      </c>
      <c r="G93" s="42">
        <f t="shared" si="11"/>
        <v>0.68789</v>
      </c>
      <c r="H93" s="283"/>
      <c r="I93" s="283"/>
      <c r="J93" s="423"/>
      <c r="K93" s="424"/>
      <c r="L93" s="10"/>
      <c r="N93" s="140"/>
      <c r="O93" s="10"/>
      <c r="P93" s="95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35"/>
      <c r="AS93" s="5"/>
    </row>
    <row r="94" spans="1:45" ht="15" x14ac:dyDescent="0.25">
      <c r="A94" s="103" t="str">
        <f>A15</f>
        <v>Adil</v>
      </c>
      <c r="B94" s="110" t="s">
        <v>46</v>
      </c>
      <c r="C94" s="11" t="s">
        <v>84</v>
      </c>
      <c r="D94" s="148">
        <v>54000000</v>
      </c>
      <c r="E94" s="149">
        <f t="shared" si="10"/>
        <v>13500000</v>
      </c>
      <c r="F94" s="58">
        <f t="shared" si="12"/>
        <v>16487933</v>
      </c>
      <c r="G94" s="42">
        <f t="shared" si="11"/>
        <v>1.2213283703703703</v>
      </c>
      <c r="H94" s="283">
        <f>E94+E95+E96</f>
        <v>15000000</v>
      </c>
      <c r="I94" s="283">
        <f>F94+F95+F96</f>
        <v>16728433</v>
      </c>
      <c r="J94" s="746">
        <f>I94/H94</f>
        <v>1.1152288666666668</v>
      </c>
      <c r="K94" s="57"/>
      <c r="L94" s="10"/>
      <c r="N94" s="37"/>
      <c r="O94" s="10"/>
      <c r="P94" s="95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35"/>
      <c r="AS94" s="5"/>
    </row>
    <row r="95" spans="1:45" ht="15" x14ac:dyDescent="0.2">
      <c r="A95" s="103" t="str">
        <f>A16</f>
        <v>Adil</v>
      </c>
      <c r="B95" s="110" t="s">
        <v>47</v>
      </c>
      <c r="C95" s="11" t="s">
        <v>84</v>
      </c>
      <c r="D95" s="148">
        <v>4000000</v>
      </c>
      <c r="E95" s="149">
        <f t="shared" si="10"/>
        <v>1000000</v>
      </c>
      <c r="F95" s="58">
        <f t="shared" si="12"/>
        <v>92100</v>
      </c>
      <c r="G95" s="42">
        <f t="shared" si="11"/>
        <v>9.2100000000000001E-2</v>
      </c>
      <c r="H95" s="159"/>
      <c r="I95" s="159"/>
      <c r="J95" s="213"/>
      <c r="K95" s="57"/>
      <c r="L95" s="10"/>
      <c r="N95" s="37"/>
      <c r="O95" s="10"/>
      <c r="P95" s="95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35"/>
      <c r="AS95" s="5"/>
    </row>
    <row r="96" spans="1:45" ht="15" x14ac:dyDescent="0.2">
      <c r="A96" s="103" t="str">
        <f>A17</f>
        <v>Adil</v>
      </c>
      <c r="B96" s="110" t="s">
        <v>92</v>
      </c>
      <c r="C96" s="11" t="s">
        <v>84</v>
      </c>
      <c r="D96" s="148">
        <v>2000000</v>
      </c>
      <c r="E96" s="149">
        <f t="shared" si="10"/>
        <v>500000</v>
      </c>
      <c r="F96" s="58">
        <f t="shared" si="12"/>
        <v>148400</v>
      </c>
      <c r="G96" s="42">
        <f t="shared" si="11"/>
        <v>0.29680000000000001</v>
      </c>
      <c r="H96" s="159"/>
      <c r="I96" s="159"/>
      <c r="J96" s="213"/>
      <c r="K96" s="57"/>
      <c r="L96" s="10"/>
      <c r="N96" s="37"/>
      <c r="O96" s="10"/>
      <c r="P96" s="95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35"/>
      <c r="AS96" s="5"/>
    </row>
    <row r="97" spans="1:45" ht="15" x14ac:dyDescent="0.25">
      <c r="A97" s="103" t="s">
        <v>90</v>
      </c>
      <c r="B97" s="110" t="s">
        <v>46</v>
      </c>
      <c r="C97" s="11" t="s">
        <v>84</v>
      </c>
      <c r="D97" s="247">
        <v>20000000</v>
      </c>
      <c r="E97" s="149">
        <f t="shared" si="10"/>
        <v>5000000</v>
      </c>
      <c r="F97" s="58">
        <f t="shared" si="12"/>
        <v>0</v>
      </c>
      <c r="G97" s="42">
        <f t="shared" si="11"/>
        <v>0</v>
      </c>
      <c r="H97" s="54"/>
      <c r="I97" s="55"/>
      <c r="J97" s="56"/>
      <c r="K97" s="57"/>
      <c r="L97" s="10"/>
      <c r="N97" s="37"/>
      <c r="O97" s="10"/>
      <c r="P97" s="95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35"/>
      <c r="AS97" s="5"/>
    </row>
    <row r="98" spans="1:45" ht="15" x14ac:dyDescent="0.2">
      <c r="A98" s="103" t="s">
        <v>90</v>
      </c>
      <c r="B98" s="110" t="s">
        <v>47</v>
      </c>
      <c r="C98" s="11" t="s">
        <v>84</v>
      </c>
      <c r="D98" s="352">
        <v>6000000</v>
      </c>
      <c r="E98" s="149">
        <f t="shared" si="10"/>
        <v>1500000</v>
      </c>
      <c r="F98" s="58">
        <f t="shared" si="12"/>
        <v>0</v>
      </c>
      <c r="G98" s="42">
        <f t="shared" si="11"/>
        <v>0</v>
      </c>
      <c r="H98" s="54"/>
      <c r="I98" s="55"/>
      <c r="J98" s="56"/>
      <c r="K98" s="57"/>
      <c r="L98" s="10"/>
      <c r="N98" s="37"/>
      <c r="O98" s="10"/>
      <c r="P98" s="95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35"/>
      <c r="AS98" s="5"/>
    </row>
    <row r="99" spans="1:45" ht="15" x14ac:dyDescent="0.2">
      <c r="A99" s="103" t="s">
        <v>90</v>
      </c>
      <c r="B99" s="110" t="s">
        <v>92</v>
      </c>
      <c r="C99" s="11" t="s">
        <v>84</v>
      </c>
      <c r="D99" s="352">
        <v>10000000</v>
      </c>
      <c r="E99" s="149">
        <f t="shared" si="10"/>
        <v>2500000</v>
      </c>
      <c r="F99" s="58">
        <f t="shared" si="12"/>
        <v>0</v>
      </c>
      <c r="G99" s="42">
        <f t="shared" si="11"/>
        <v>0</v>
      </c>
      <c r="H99" s="54"/>
      <c r="I99" s="55"/>
      <c r="J99" s="56"/>
      <c r="K99" s="57"/>
      <c r="L99" s="10"/>
      <c r="N99" s="37"/>
      <c r="O99" s="10"/>
      <c r="P99" s="95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35"/>
      <c r="AS99" s="5"/>
    </row>
    <row r="100" spans="1:45" ht="15" x14ac:dyDescent="0.25">
      <c r="A100" s="102" t="s">
        <v>48</v>
      </c>
      <c r="B100" s="110" t="s">
        <v>46</v>
      </c>
      <c r="C100" s="11" t="s">
        <v>27</v>
      </c>
      <c r="D100" s="148">
        <v>44000000</v>
      </c>
      <c r="E100" s="149">
        <f t="shared" si="10"/>
        <v>11000000</v>
      </c>
      <c r="F100" s="58">
        <f t="shared" si="12"/>
        <v>15686773</v>
      </c>
      <c r="G100" s="42">
        <f t="shared" si="11"/>
        <v>1.4260702727272727</v>
      </c>
      <c r="H100" s="283">
        <f>E100+E101+E102</f>
        <v>15375000</v>
      </c>
      <c r="I100" s="283">
        <f>F100+F101+F102</f>
        <v>18216588</v>
      </c>
      <c r="J100" s="746">
        <f>I100/H100</f>
        <v>1.1848187317073171</v>
      </c>
      <c r="K100" s="44"/>
      <c r="L100" s="10"/>
      <c r="M100" s="10"/>
      <c r="N100" s="37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38"/>
      <c r="AS100" s="5"/>
    </row>
    <row r="101" spans="1:45" ht="15" x14ac:dyDescent="0.2">
      <c r="A101" s="102" t="s">
        <v>48</v>
      </c>
      <c r="B101" s="110" t="s">
        <v>47</v>
      </c>
      <c r="C101" s="11" t="s">
        <v>27</v>
      </c>
      <c r="D101" s="148">
        <v>10000000</v>
      </c>
      <c r="E101" s="149">
        <f t="shared" si="10"/>
        <v>2500000</v>
      </c>
      <c r="F101" s="58">
        <f t="shared" si="12"/>
        <v>884450</v>
      </c>
      <c r="G101" s="42">
        <f t="shared" si="11"/>
        <v>0.35377999999999998</v>
      </c>
      <c r="H101" s="59"/>
      <c r="I101" s="60"/>
      <c r="J101" s="61"/>
      <c r="K101" s="44"/>
      <c r="L101" s="10"/>
      <c r="M101" s="10"/>
      <c r="N101" s="37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38"/>
      <c r="AS101" s="5"/>
    </row>
    <row r="102" spans="1:45" ht="15" x14ac:dyDescent="0.2">
      <c r="A102" s="102" t="s">
        <v>48</v>
      </c>
      <c r="B102" s="110" t="s">
        <v>92</v>
      </c>
      <c r="C102" s="11" t="s">
        <v>27</v>
      </c>
      <c r="D102" s="148">
        <v>7500000</v>
      </c>
      <c r="E102" s="149">
        <f t="shared" si="10"/>
        <v>1875000</v>
      </c>
      <c r="F102" s="58">
        <f t="shared" si="12"/>
        <v>1645365</v>
      </c>
      <c r="G102" s="42">
        <f t="shared" si="11"/>
        <v>0.87752799999999997</v>
      </c>
      <c r="H102" s="59"/>
      <c r="I102" s="60"/>
      <c r="J102" s="61"/>
      <c r="K102" s="44"/>
      <c r="L102" s="10"/>
      <c r="M102" s="10"/>
      <c r="N102" s="37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38"/>
      <c r="AS102" s="5"/>
    </row>
    <row r="103" spans="1:45" s="67" customFormat="1" ht="15" x14ac:dyDescent="0.25">
      <c r="A103" s="102" t="s">
        <v>49</v>
      </c>
      <c r="B103" s="110" t="s">
        <v>46</v>
      </c>
      <c r="C103" s="11" t="s">
        <v>85</v>
      </c>
      <c r="D103" s="148">
        <v>25000000</v>
      </c>
      <c r="E103" s="149">
        <f t="shared" si="10"/>
        <v>6250000</v>
      </c>
      <c r="F103" s="58">
        <f t="shared" si="12"/>
        <v>3171790</v>
      </c>
      <c r="G103" s="42">
        <f t="shared" si="11"/>
        <v>0.5074864</v>
      </c>
      <c r="H103" s="283">
        <f>E103+E104+E105</f>
        <v>10375000</v>
      </c>
      <c r="I103" s="283">
        <f>F103+F104+F105</f>
        <v>4874810</v>
      </c>
      <c r="J103" s="746">
        <f>I103/H103</f>
        <v>0.46986120481927712</v>
      </c>
      <c r="K103" s="62"/>
      <c r="L103" s="63"/>
      <c r="M103" s="63"/>
      <c r="N103" s="64"/>
      <c r="O103" s="64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6"/>
    </row>
    <row r="104" spans="1:45" s="67" customFormat="1" ht="15" x14ac:dyDescent="0.2">
      <c r="A104" s="102" t="s">
        <v>49</v>
      </c>
      <c r="B104" s="110" t="s">
        <v>47</v>
      </c>
      <c r="C104" s="11" t="s">
        <v>85</v>
      </c>
      <c r="D104" s="148">
        <v>10000000</v>
      </c>
      <c r="E104" s="149">
        <f t="shared" si="10"/>
        <v>2500000</v>
      </c>
      <c r="F104" s="58">
        <f t="shared" si="12"/>
        <v>1410120</v>
      </c>
      <c r="G104" s="42">
        <f t="shared" si="11"/>
        <v>0.56404799999999999</v>
      </c>
      <c r="H104" s="68"/>
      <c r="I104" s="68"/>
      <c r="J104" s="69"/>
      <c r="K104" s="62"/>
      <c r="L104" s="63"/>
      <c r="M104" s="63"/>
      <c r="N104" s="64"/>
      <c r="O104" s="214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6"/>
    </row>
    <row r="105" spans="1:45" s="67" customFormat="1" ht="15" x14ac:dyDescent="0.2">
      <c r="A105" s="102" t="s">
        <v>49</v>
      </c>
      <c r="B105" s="110" t="s">
        <v>92</v>
      </c>
      <c r="C105" s="11" t="s">
        <v>85</v>
      </c>
      <c r="D105" s="148">
        <v>6500000</v>
      </c>
      <c r="E105" s="149">
        <f t="shared" si="10"/>
        <v>1625000</v>
      </c>
      <c r="F105" s="58">
        <f t="shared" si="12"/>
        <v>292900</v>
      </c>
      <c r="G105" s="42">
        <f t="shared" si="11"/>
        <v>0.18024615384615383</v>
      </c>
      <c r="H105" s="68"/>
      <c r="I105" s="68"/>
      <c r="J105" s="69"/>
      <c r="K105" s="62"/>
      <c r="L105" s="63"/>
      <c r="M105" s="63"/>
      <c r="N105" s="64"/>
      <c r="O105" s="214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6"/>
    </row>
    <row r="106" spans="1:45" s="75" customFormat="1" ht="15" x14ac:dyDescent="0.25">
      <c r="A106" s="254" t="s">
        <v>76</v>
      </c>
      <c r="B106" s="255"/>
      <c r="C106" s="256"/>
      <c r="D106" s="323"/>
      <c r="E106" s="257"/>
      <c r="F106" s="334"/>
      <c r="G106" s="324"/>
      <c r="H106" s="342">
        <f>SUM(D107:D115)</f>
        <v>160000000</v>
      </c>
      <c r="I106" s="342">
        <f>SUM(E107:E115)</f>
        <v>40000000</v>
      </c>
      <c r="J106" s="343">
        <f>SUM(F107:F115)</f>
        <v>60957458</v>
      </c>
      <c r="K106" s="339">
        <f>J106/I106</f>
        <v>1.5239364500000001</v>
      </c>
      <c r="L106" s="117"/>
      <c r="M106" s="71"/>
      <c r="N106" s="72"/>
      <c r="O106" s="72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/>
      <c r="AR106" s="74"/>
    </row>
    <row r="107" spans="1:45" s="75" customFormat="1" ht="15" x14ac:dyDescent="0.25">
      <c r="A107" s="103" t="s">
        <v>64</v>
      </c>
      <c r="B107" s="110" t="s">
        <v>46</v>
      </c>
      <c r="C107" s="53" t="s">
        <v>52</v>
      </c>
      <c r="D107" s="148">
        <v>23000000</v>
      </c>
      <c r="E107" s="149">
        <f t="shared" ref="E107:E115" si="13">D107*25%</f>
        <v>5750000</v>
      </c>
      <c r="F107" s="58">
        <f>AR27</f>
        <v>4226325</v>
      </c>
      <c r="G107" s="42">
        <f t="shared" ref="G107:G115" si="14">F107/E107</f>
        <v>0.73501304347826091</v>
      </c>
      <c r="H107" s="283">
        <f>E107+E108+E109</f>
        <v>14750000</v>
      </c>
      <c r="I107" s="283">
        <f>F107+F108+F109</f>
        <v>20953975</v>
      </c>
      <c r="J107" s="746">
        <f>I107/H107</f>
        <v>1.4206084745762713</v>
      </c>
      <c r="K107" s="70"/>
      <c r="L107" s="71"/>
      <c r="M107" s="71"/>
      <c r="N107" s="72"/>
      <c r="O107" s="72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4"/>
    </row>
    <row r="108" spans="1:45" s="75" customFormat="1" ht="15" x14ac:dyDescent="0.2">
      <c r="A108" s="103" t="s">
        <v>64</v>
      </c>
      <c r="B108" s="110" t="s">
        <v>47</v>
      </c>
      <c r="C108" s="53" t="s">
        <v>52</v>
      </c>
      <c r="D108" s="148">
        <v>12000000</v>
      </c>
      <c r="E108" s="149">
        <f t="shared" si="13"/>
        <v>3000000</v>
      </c>
      <c r="F108" s="58">
        <f t="shared" ref="F108:F115" si="15">AR28</f>
        <v>11174300</v>
      </c>
      <c r="G108" s="42">
        <f t="shared" si="14"/>
        <v>3.7247666666666666</v>
      </c>
      <c r="H108" s="114"/>
      <c r="I108" s="115"/>
      <c r="J108" s="116"/>
      <c r="K108" s="70"/>
      <c r="L108" s="117"/>
      <c r="M108" s="71"/>
      <c r="N108" s="72"/>
      <c r="O108" s="72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74"/>
    </row>
    <row r="109" spans="1:45" s="75" customFormat="1" ht="15" x14ac:dyDescent="0.2">
      <c r="A109" s="103" t="s">
        <v>64</v>
      </c>
      <c r="B109" s="110" t="s">
        <v>92</v>
      </c>
      <c r="C109" s="53" t="s">
        <v>52</v>
      </c>
      <c r="D109" s="148">
        <v>24000000</v>
      </c>
      <c r="E109" s="149">
        <f t="shared" si="13"/>
        <v>6000000</v>
      </c>
      <c r="F109" s="58">
        <f t="shared" si="15"/>
        <v>5553350</v>
      </c>
      <c r="G109" s="42">
        <f t="shared" si="14"/>
        <v>0.92555833333333337</v>
      </c>
      <c r="H109" s="114"/>
      <c r="I109" s="115"/>
      <c r="J109" s="116"/>
      <c r="K109" s="70"/>
      <c r="L109" s="117"/>
      <c r="M109" s="71"/>
      <c r="N109" s="72"/>
      <c r="O109" s="72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O109" s="73"/>
      <c r="AP109" s="73"/>
      <c r="AQ109" s="73"/>
      <c r="AR109" s="74"/>
    </row>
    <row r="110" spans="1:45" ht="15" x14ac:dyDescent="0.25">
      <c r="A110" s="102" t="s">
        <v>50</v>
      </c>
      <c r="B110" s="110" t="s">
        <v>46</v>
      </c>
      <c r="C110" s="53" t="s">
        <v>52</v>
      </c>
      <c r="D110" s="148">
        <v>20000000</v>
      </c>
      <c r="E110" s="149">
        <f t="shared" si="13"/>
        <v>5000000</v>
      </c>
      <c r="F110" s="58">
        <f t="shared" si="15"/>
        <v>4072950</v>
      </c>
      <c r="G110" s="42">
        <f t="shared" si="14"/>
        <v>0.81459000000000004</v>
      </c>
      <c r="H110" s="283">
        <f>E110+E111+E112</f>
        <v>10000000</v>
      </c>
      <c r="I110" s="283">
        <f>F110+F111+F112</f>
        <v>7564137</v>
      </c>
      <c r="J110" s="746">
        <f>I110/H110</f>
        <v>0.75641369999999997</v>
      </c>
      <c r="K110" s="44"/>
      <c r="L110" s="45"/>
      <c r="M110" s="10"/>
      <c r="N110" s="37"/>
      <c r="O110" s="94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38"/>
      <c r="AS110" s="5"/>
    </row>
    <row r="111" spans="1:45" ht="15" x14ac:dyDescent="0.2">
      <c r="A111" s="102" t="s">
        <v>50</v>
      </c>
      <c r="B111" s="110" t="s">
        <v>47</v>
      </c>
      <c r="C111" s="53" t="s">
        <v>52</v>
      </c>
      <c r="D111" s="148">
        <v>10000000</v>
      </c>
      <c r="E111" s="149">
        <f t="shared" si="13"/>
        <v>2500000</v>
      </c>
      <c r="F111" s="58">
        <f t="shared" si="15"/>
        <v>2239850</v>
      </c>
      <c r="G111" s="42">
        <f t="shared" si="14"/>
        <v>0.89593999999999996</v>
      </c>
      <c r="H111" s="50"/>
      <c r="I111" s="50"/>
      <c r="J111" s="51"/>
      <c r="K111" s="44"/>
      <c r="L111" s="10"/>
      <c r="M111" s="77"/>
      <c r="N111" s="37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38"/>
      <c r="AS111" s="5"/>
    </row>
    <row r="112" spans="1:45" ht="15" x14ac:dyDescent="0.2">
      <c r="A112" s="102" t="s">
        <v>50</v>
      </c>
      <c r="B112" s="110" t="s">
        <v>92</v>
      </c>
      <c r="C112" s="53" t="s">
        <v>52</v>
      </c>
      <c r="D112" s="148">
        <v>10000000</v>
      </c>
      <c r="E112" s="149">
        <f t="shared" si="13"/>
        <v>2500000</v>
      </c>
      <c r="F112" s="58">
        <f t="shared" si="15"/>
        <v>1251337</v>
      </c>
      <c r="G112" s="42">
        <f t="shared" si="14"/>
        <v>0.50053479999999995</v>
      </c>
      <c r="H112" s="50"/>
      <c r="I112" s="50"/>
      <c r="J112" s="51"/>
      <c r="K112" s="44"/>
      <c r="L112" s="10"/>
      <c r="M112" s="77"/>
      <c r="N112" s="37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38"/>
      <c r="AS112" s="5"/>
    </row>
    <row r="113" spans="1:45" ht="15" x14ac:dyDescent="0.25">
      <c r="A113" s="102" t="s">
        <v>51</v>
      </c>
      <c r="B113" s="110" t="s">
        <v>46</v>
      </c>
      <c r="C113" s="11" t="s">
        <v>86</v>
      </c>
      <c r="D113" s="148">
        <v>42000000</v>
      </c>
      <c r="E113" s="149">
        <f t="shared" si="13"/>
        <v>10500000</v>
      </c>
      <c r="F113" s="58">
        <f t="shared" si="15"/>
        <v>26209196</v>
      </c>
      <c r="G113" s="42">
        <f t="shared" si="14"/>
        <v>2.4961139047619048</v>
      </c>
      <c r="H113" s="283">
        <f>E113+E114+E115</f>
        <v>15250000</v>
      </c>
      <c r="I113" s="283">
        <f>F113+F114+F115</f>
        <v>32439346</v>
      </c>
      <c r="J113" s="746">
        <f>I113/H113</f>
        <v>2.1271702295081969</v>
      </c>
      <c r="K113" s="44"/>
      <c r="L113" s="10"/>
      <c r="M113" s="77"/>
      <c r="N113" s="158"/>
      <c r="O113" s="93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38"/>
      <c r="AS113" s="5"/>
    </row>
    <row r="114" spans="1:45" ht="15" x14ac:dyDescent="0.2">
      <c r="A114" s="102" t="s">
        <v>51</v>
      </c>
      <c r="B114" s="110" t="s">
        <v>47</v>
      </c>
      <c r="C114" s="11" t="s">
        <v>86</v>
      </c>
      <c r="D114" s="148">
        <v>13000000</v>
      </c>
      <c r="E114" s="149">
        <f t="shared" si="13"/>
        <v>3250000</v>
      </c>
      <c r="F114" s="58">
        <f t="shared" si="15"/>
        <v>6100150</v>
      </c>
      <c r="G114" s="42">
        <f t="shared" si="14"/>
        <v>1.8769692307692307</v>
      </c>
      <c r="H114" s="111"/>
      <c r="I114" s="111"/>
      <c r="J114" s="113"/>
      <c r="K114" s="44"/>
      <c r="L114" s="10"/>
      <c r="M114" s="77"/>
      <c r="N114" s="37"/>
      <c r="O114" s="93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38"/>
      <c r="AS114" s="5"/>
    </row>
    <row r="115" spans="1:45" ht="15" x14ac:dyDescent="0.2">
      <c r="A115" s="102" t="s">
        <v>51</v>
      </c>
      <c r="B115" s="110" t="s">
        <v>92</v>
      </c>
      <c r="C115" s="11" t="s">
        <v>86</v>
      </c>
      <c r="D115" s="148">
        <v>6000000</v>
      </c>
      <c r="E115" s="149">
        <f t="shared" si="13"/>
        <v>1500000</v>
      </c>
      <c r="F115" s="58">
        <f t="shared" si="15"/>
        <v>130000</v>
      </c>
      <c r="G115" s="42">
        <f t="shared" si="14"/>
        <v>8.666666666666667E-2</v>
      </c>
      <c r="H115" s="111"/>
      <c r="I115" s="111"/>
      <c r="J115" s="113"/>
      <c r="K115" s="44"/>
      <c r="L115" s="10"/>
      <c r="M115" s="77"/>
      <c r="N115" s="37"/>
      <c r="O115" s="93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38"/>
      <c r="AS115" s="5"/>
    </row>
    <row r="116" spans="1:45" ht="15" x14ac:dyDescent="0.25">
      <c r="A116" s="293" t="s">
        <v>77</v>
      </c>
      <c r="B116" s="294"/>
      <c r="C116" s="295"/>
      <c r="D116" s="297"/>
      <c r="E116" s="296"/>
      <c r="F116" s="330"/>
      <c r="G116" s="298"/>
      <c r="H116" s="467">
        <f>SUM(D117:D131)</f>
        <v>423000000</v>
      </c>
      <c r="I116" s="467">
        <f>SUM(E117:E131)</f>
        <v>105750000</v>
      </c>
      <c r="J116" s="299">
        <f>SUM(F117:F131)</f>
        <v>66831732</v>
      </c>
      <c r="K116" s="338">
        <f>J116/I116</f>
        <v>0.63197855319148932</v>
      </c>
      <c r="L116" s="10"/>
      <c r="M116" s="77"/>
      <c r="N116" s="37"/>
      <c r="O116" s="93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38"/>
      <c r="AS116" s="5"/>
    </row>
    <row r="117" spans="1:45" ht="15" x14ac:dyDescent="0.25">
      <c r="A117" s="105" t="s">
        <v>43</v>
      </c>
      <c r="B117" s="118" t="s">
        <v>46</v>
      </c>
      <c r="C117" s="80" t="s">
        <v>74</v>
      </c>
      <c r="D117" s="148">
        <v>40000000</v>
      </c>
      <c r="E117" s="149">
        <f t="shared" ref="E117:E131" si="16">D117*25%</f>
        <v>10000000</v>
      </c>
      <c r="F117" s="58">
        <f>AR36</f>
        <v>9172039</v>
      </c>
      <c r="G117" s="42">
        <f>F117/E117</f>
        <v>0.91720389999999996</v>
      </c>
      <c r="H117" s="283">
        <f>E117+E118+E119</f>
        <v>15250000</v>
      </c>
      <c r="I117" s="283">
        <f>F117+F118+F119</f>
        <v>12451691</v>
      </c>
      <c r="J117" s="746">
        <f>I117/H117</f>
        <v>0.81650432786885241</v>
      </c>
      <c r="K117" s="44"/>
      <c r="L117" s="10"/>
      <c r="M117" s="77"/>
      <c r="N117" s="37"/>
      <c r="O117" s="93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38"/>
      <c r="AS117" s="5"/>
    </row>
    <row r="118" spans="1:45" ht="15" x14ac:dyDescent="0.2">
      <c r="A118" s="105" t="s">
        <v>43</v>
      </c>
      <c r="B118" s="118" t="s">
        <v>47</v>
      </c>
      <c r="C118" s="80" t="s">
        <v>74</v>
      </c>
      <c r="D118" s="148">
        <v>11000000</v>
      </c>
      <c r="E118" s="149">
        <f t="shared" si="16"/>
        <v>2750000</v>
      </c>
      <c r="F118" s="58">
        <f t="shared" ref="F118:F131" si="17">AR37</f>
        <v>2771388</v>
      </c>
      <c r="G118" s="42">
        <f t="shared" ref="G118:G131" si="18">F118/E118</f>
        <v>1.0077774545454545</v>
      </c>
      <c r="H118" s="42"/>
      <c r="I118" s="42"/>
      <c r="J118" s="76"/>
      <c r="K118" s="44"/>
      <c r="L118" s="10"/>
      <c r="M118" s="77"/>
      <c r="N118" s="37"/>
      <c r="O118" s="93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38"/>
      <c r="AS118" s="5"/>
    </row>
    <row r="119" spans="1:45" ht="15" x14ac:dyDescent="0.2">
      <c r="A119" s="105" t="s">
        <v>43</v>
      </c>
      <c r="B119" s="118" t="s">
        <v>92</v>
      </c>
      <c r="C119" s="80" t="s">
        <v>74</v>
      </c>
      <c r="D119" s="148">
        <v>10000000</v>
      </c>
      <c r="E119" s="149">
        <f t="shared" si="16"/>
        <v>2500000</v>
      </c>
      <c r="F119" s="58">
        <f t="shared" si="17"/>
        <v>508264</v>
      </c>
      <c r="G119" s="42">
        <f t="shared" si="18"/>
        <v>0.2033056</v>
      </c>
      <c r="H119" s="42"/>
      <c r="I119" s="42"/>
      <c r="J119" s="76"/>
      <c r="K119" s="44"/>
      <c r="L119" s="10"/>
      <c r="M119" s="77"/>
      <c r="N119" s="37"/>
      <c r="O119" s="93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38"/>
      <c r="AS119" s="5"/>
    </row>
    <row r="120" spans="1:45" ht="15" x14ac:dyDescent="0.25">
      <c r="A120" s="105" t="s">
        <v>53</v>
      </c>
      <c r="B120" s="118" t="s">
        <v>46</v>
      </c>
      <c r="C120" s="80" t="s">
        <v>74</v>
      </c>
      <c r="D120" s="148">
        <v>30000000</v>
      </c>
      <c r="E120" s="149">
        <f t="shared" si="16"/>
        <v>7500000</v>
      </c>
      <c r="F120" s="58">
        <f t="shared" si="17"/>
        <v>3639351</v>
      </c>
      <c r="G120" s="42">
        <f t="shared" si="18"/>
        <v>0.48524679999999998</v>
      </c>
      <c r="H120" s="283">
        <f>E120+E121+E122</f>
        <v>13250000</v>
      </c>
      <c r="I120" s="283">
        <f>F120+F121+F122</f>
        <v>7041451</v>
      </c>
      <c r="J120" s="746">
        <f>I120/H120</f>
        <v>0.53143026415094341</v>
      </c>
      <c r="K120" s="44"/>
      <c r="L120" s="10"/>
      <c r="M120" s="77"/>
      <c r="N120" s="37"/>
      <c r="O120" s="93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38"/>
      <c r="AS120" s="5"/>
    </row>
    <row r="121" spans="1:45" ht="15" x14ac:dyDescent="0.2">
      <c r="A121" s="105" t="s">
        <v>53</v>
      </c>
      <c r="B121" s="118" t="s">
        <v>47</v>
      </c>
      <c r="C121" s="80" t="s">
        <v>74</v>
      </c>
      <c r="D121" s="148">
        <v>11000000</v>
      </c>
      <c r="E121" s="149">
        <f t="shared" si="16"/>
        <v>2750000</v>
      </c>
      <c r="F121" s="58">
        <f t="shared" si="17"/>
        <v>3122350</v>
      </c>
      <c r="G121" s="42">
        <f t="shared" si="18"/>
        <v>1.1354</v>
      </c>
      <c r="H121" s="42"/>
      <c r="I121" s="42"/>
      <c r="J121" s="76"/>
      <c r="K121" s="44"/>
      <c r="L121" s="10"/>
      <c r="M121" s="77"/>
      <c r="N121" s="37"/>
      <c r="O121" s="93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38"/>
      <c r="AS121" s="5"/>
    </row>
    <row r="122" spans="1:45" ht="15" x14ac:dyDescent="0.2">
      <c r="A122" s="105" t="s">
        <v>53</v>
      </c>
      <c r="B122" s="118" t="s">
        <v>92</v>
      </c>
      <c r="C122" s="80" t="s">
        <v>74</v>
      </c>
      <c r="D122" s="148">
        <v>12000000</v>
      </c>
      <c r="E122" s="149">
        <f t="shared" si="16"/>
        <v>3000000</v>
      </c>
      <c r="F122" s="58">
        <f t="shared" si="17"/>
        <v>279750</v>
      </c>
      <c r="G122" s="42">
        <f t="shared" si="18"/>
        <v>9.325E-2</v>
      </c>
      <c r="H122" s="42"/>
      <c r="I122" s="42"/>
      <c r="J122" s="76"/>
      <c r="K122" s="44"/>
      <c r="L122" s="10"/>
      <c r="M122" s="77"/>
      <c r="N122" s="37"/>
      <c r="O122" s="93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38"/>
      <c r="AS122" s="5"/>
    </row>
    <row r="123" spans="1:45" ht="15.75" x14ac:dyDescent="0.25">
      <c r="A123" s="252" t="s">
        <v>7813</v>
      </c>
      <c r="B123" s="567" t="s">
        <v>46</v>
      </c>
      <c r="C123" s="80" t="s">
        <v>74</v>
      </c>
      <c r="D123" s="148">
        <v>145000000</v>
      </c>
      <c r="E123" s="149">
        <f t="shared" si="16"/>
        <v>36250000</v>
      </c>
      <c r="F123" s="58">
        <f t="shared" si="17"/>
        <v>32729869</v>
      </c>
      <c r="G123" s="42">
        <f t="shared" si="18"/>
        <v>0.90289293793103453</v>
      </c>
      <c r="H123" s="283">
        <f>E123+E124+E125</f>
        <v>39375000</v>
      </c>
      <c r="I123" s="283">
        <f>F123+F124+F125</f>
        <v>36102745</v>
      </c>
      <c r="J123" s="746">
        <f>I123/H123</f>
        <v>0.91689511111111111</v>
      </c>
      <c r="K123" s="44"/>
      <c r="L123" s="10"/>
      <c r="N123" s="37"/>
      <c r="O123" s="10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38"/>
      <c r="AS123" s="5"/>
    </row>
    <row r="124" spans="1:45" ht="15.75" x14ac:dyDescent="0.2">
      <c r="A124" s="252" t="s">
        <v>7813</v>
      </c>
      <c r="B124" s="568" t="s">
        <v>47</v>
      </c>
      <c r="C124" s="80" t="s">
        <v>74</v>
      </c>
      <c r="D124" s="148">
        <v>7500000</v>
      </c>
      <c r="E124" s="149">
        <f t="shared" si="16"/>
        <v>1875000</v>
      </c>
      <c r="F124" s="58">
        <f t="shared" si="17"/>
        <v>3372876</v>
      </c>
      <c r="G124" s="42">
        <f t="shared" si="18"/>
        <v>1.7988672000000001</v>
      </c>
      <c r="H124" s="78"/>
      <c r="I124" s="78"/>
      <c r="J124" s="79"/>
      <c r="K124" s="44"/>
      <c r="L124" s="10"/>
      <c r="N124" s="37"/>
      <c r="O124" s="10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38"/>
      <c r="AS124" s="5"/>
    </row>
    <row r="125" spans="1:45" ht="15.75" x14ac:dyDescent="0.2">
      <c r="A125" s="252" t="s">
        <v>7813</v>
      </c>
      <c r="B125" s="568" t="s">
        <v>92</v>
      </c>
      <c r="C125" s="80" t="s">
        <v>74</v>
      </c>
      <c r="D125" s="148">
        <v>5000000</v>
      </c>
      <c r="E125" s="149">
        <f t="shared" si="16"/>
        <v>1250000</v>
      </c>
      <c r="F125" s="58">
        <f t="shared" si="17"/>
        <v>0</v>
      </c>
      <c r="G125" s="42">
        <f t="shared" si="18"/>
        <v>0</v>
      </c>
      <c r="H125" s="78"/>
      <c r="I125" s="78"/>
      <c r="J125" s="79"/>
      <c r="K125" s="44"/>
      <c r="L125" s="10"/>
      <c r="N125" s="37"/>
      <c r="O125" s="10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38"/>
      <c r="AS125" s="5"/>
    </row>
    <row r="126" spans="1:45" s="88" customFormat="1" ht="15" x14ac:dyDescent="0.25">
      <c r="A126" s="104" t="s">
        <v>54</v>
      </c>
      <c r="B126" s="462" t="s">
        <v>46</v>
      </c>
      <c r="C126" s="80" t="s">
        <v>74</v>
      </c>
      <c r="D126" s="148">
        <v>36000000</v>
      </c>
      <c r="E126" s="149">
        <f t="shared" si="16"/>
        <v>9000000</v>
      </c>
      <c r="F126" s="58">
        <f t="shared" si="17"/>
        <v>6803345</v>
      </c>
      <c r="G126" s="42">
        <f t="shared" si="18"/>
        <v>0.75592722222222219</v>
      </c>
      <c r="H126" s="283">
        <f>E126+E127+E128</f>
        <v>16500000</v>
      </c>
      <c r="I126" s="283">
        <f>F126+F127+F128</f>
        <v>11235845</v>
      </c>
      <c r="J126" s="746">
        <f>I126/H126</f>
        <v>0.68096030303030308</v>
      </c>
      <c r="K126" s="83"/>
      <c r="L126" s="84"/>
      <c r="M126" s="85"/>
      <c r="N126" s="85"/>
      <c r="O126" s="84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  <c r="AE126" s="86"/>
      <c r="AF126" s="86"/>
      <c r="AG126" s="86"/>
      <c r="AH126" s="86"/>
      <c r="AI126" s="86"/>
      <c r="AJ126" s="86"/>
      <c r="AK126" s="86"/>
      <c r="AL126" s="86"/>
      <c r="AM126" s="86"/>
      <c r="AN126" s="86"/>
      <c r="AO126" s="86"/>
      <c r="AP126" s="86"/>
      <c r="AQ126" s="86"/>
      <c r="AR126" s="87"/>
    </row>
    <row r="127" spans="1:45" s="88" customFormat="1" ht="15" x14ac:dyDescent="0.2">
      <c r="A127" s="104" t="s">
        <v>54</v>
      </c>
      <c r="B127" s="462" t="s">
        <v>47</v>
      </c>
      <c r="C127" s="80" t="s">
        <v>74</v>
      </c>
      <c r="D127" s="148">
        <v>20000000</v>
      </c>
      <c r="E127" s="149">
        <f t="shared" si="16"/>
        <v>5000000</v>
      </c>
      <c r="F127" s="58">
        <f t="shared" si="17"/>
        <v>4423900</v>
      </c>
      <c r="G127" s="42">
        <f t="shared" si="18"/>
        <v>0.88478000000000001</v>
      </c>
      <c r="H127" s="426"/>
      <c r="I127" s="216"/>
      <c r="J127" s="217"/>
      <c r="K127" s="83"/>
      <c r="L127" s="84"/>
      <c r="M127" s="85"/>
      <c r="N127" s="85"/>
      <c r="O127" s="84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  <c r="AE127" s="86"/>
      <c r="AF127" s="86"/>
      <c r="AG127" s="86"/>
      <c r="AH127" s="86"/>
      <c r="AI127" s="86"/>
      <c r="AJ127" s="86"/>
      <c r="AK127" s="86"/>
      <c r="AL127" s="86"/>
      <c r="AM127" s="86"/>
      <c r="AN127" s="86"/>
      <c r="AO127" s="86"/>
      <c r="AP127" s="86"/>
      <c r="AQ127" s="86"/>
      <c r="AR127" s="87"/>
    </row>
    <row r="128" spans="1:45" s="88" customFormat="1" ht="15" x14ac:dyDescent="0.2">
      <c r="A128" s="104" t="s">
        <v>54</v>
      </c>
      <c r="B128" s="462" t="s">
        <v>92</v>
      </c>
      <c r="C128" s="80" t="s">
        <v>74</v>
      </c>
      <c r="D128" s="148">
        <v>10000000</v>
      </c>
      <c r="E128" s="149">
        <f t="shared" si="16"/>
        <v>2500000</v>
      </c>
      <c r="F128" s="58">
        <f t="shared" si="17"/>
        <v>8600</v>
      </c>
      <c r="G128" s="42">
        <f t="shared" si="18"/>
        <v>3.4399999999999999E-3</v>
      </c>
      <c r="H128" s="426"/>
      <c r="I128" s="216"/>
      <c r="J128" s="217"/>
      <c r="K128" s="83"/>
      <c r="L128" s="84"/>
      <c r="M128" s="85"/>
      <c r="N128" s="85"/>
      <c r="O128" s="84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  <c r="AE128" s="86"/>
      <c r="AF128" s="86"/>
      <c r="AG128" s="86"/>
      <c r="AH128" s="86"/>
      <c r="AI128" s="86"/>
      <c r="AJ128" s="86"/>
      <c r="AK128" s="86"/>
      <c r="AL128" s="86"/>
      <c r="AM128" s="86"/>
      <c r="AN128" s="86"/>
      <c r="AO128" s="86"/>
      <c r="AP128" s="86"/>
      <c r="AQ128" s="86"/>
      <c r="AR128" s="87"/>
    </row>
    <row r="129" spans="1:45" s="88" customFormat="1" ht="15" x14ac:dyDescent="0.25">
      <c r="A129" s="104" t="s">
        <v>129</v>
      </c>
      <c r="B129" s="462" t="s">
        <v>46</v>
      </c>
      <c r="C129" s="80" t="s">
        <v>74</v>
      </c>
      <c r="D129" s="148">
        <v>70000000</v>
      </c>
      <c r="E129" s="149">
        <f t="shared" si="16"/>
        <v>17500000</v>
      </c>
      <c r="F129" s="58">
        <f t="shared" si="17"/>
        <v>0</v>
      </c>
      <c r="G129" s="42">
        <f t="shared" si="18"/>
        <v>0</v>
      </c>
      <c r="H129" s="283"/>
      <c r="I129" s="283"/>
      <c r="J129" s="746"/>
      <c r="K129" s="83"/>
      <c r="L129" s="84"/>
      <c r="M129" s="85"/>
      <c r="N129" s="85"/>
      <c r="O129" s="84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  <c r="AE129" s="86"/>
      <c r="AF129" s="86"/>
      <c r="AG129" s="86"/>
      <c r="AH129" s="86"/>
      <c r="AI129" s="86"/>
      <c r="AJ129" s="86"/>
      <c r="AK129" s="86"/>
      <c r="AL129" s="86"/>
      <c r="AM129" s="86"/>
      <c r="AN129" s="86"/>
      <c r="AO129" s="86"/>
      <c r="AP129" s="86"/>
      <c r="AQ129" s="86"/>
      <c r="AR129" s="87"/>
    </row>
    <row r="130" spans="1:45" s="88" customFormat="1" ht="15" x14ac:dyDescent="0.2">
      <c r="A130" s="104" t="s">
        <v>129</v>
      </c>
      <c r="B130" s="462" t="s">
        <v>47</v>
      </c>
      <c r="C130" s="80" t="s">
        <v>74</v>
      </c>
      <c r="D130" s="148">
        <v>6500000</v>
      </c>
      <c r="E130" s="149">
        <f t="shared" si="16"/>
        <v>1625000</v>
      </c>
      <c r="F130" s="58">
        <f t="shared" si="17"/>
        <v>0</v>
      </c>
      <c r="G130" s="42">
        <f t="shared" si="18"/>
        <v>0</v>
      </c>
      <c r="H130" s="426"/>
      <c r="I130" s="216"/>
      <c r="J130" s="217"/>
      <c r="K130" s="83"/>
      <c r="L130" s="84"/>
      <c r="M130" s="85"/>
      <c r="N130" s="85"/>
      <c r="O130" s="84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  <c r="AE130" s="86"/>
      <c r="AF130" s="86"/>
      <c r="AG130" s="86"/>
      <c r="AH130" s="86"/>
      <c r="AI130" s="86"/>
      <c r="AJ130" s="86"/>
      <c r="AK130" s="86"/>
      <c r="AL130" s="86"/>
      <c r="AM130" s="86"/>
      <c r="AN130" s="86"/>
      <c r="AO130" s="86"/>
      <c r="AP130" s="86"/>
      <c r="AQ130" s="86"/>
      <c r="AR130" s="87"/>
    </row>
    <row r="131" spans="1:45" s="88" customFormat="1" ht="15" x14ac:dyDescent="0.2">
      <c r="A131" s="104" t="s">
        <v>129</v>
      </c>
      <c r="B131" s="462" t="s">
        <v>92</v>
      </c>
      <c r="C131" s="80" t="s">
        <v>74</v>
      </c>
      <c r="D131" s="148">
        <v>9000000</v>
      </c>
      <c r="E131" s="149">
        <f t="shared" si="16"/>
        <v>2250000</v>
      </c>
      <c r="F131" s="58">
        <f t="shared" si="17"/>
        <v>0</v>
      </c>
      <c r="G131" s="42">
        <f t="shared" si="18"/>
        <v>0</v>
      </c>
      <c r="H131" s="426"/>
      <c r="I131" s="216"/>
      <c r="J131" s="217"/>
      <c r="K131" s="83"/>
      <c r="L131" s="84"/>
      <c r="M131" s="85"/>
      <c r="N131" s="85"/>
      <c r="O131" s="84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  <c r="AE131" s="86"/>
      <c r="AF131" s="86"/>
      <c r="AG131" s="86"/>
      <c r="AH131" s="86"/>
      <c r="AI131" s="86"/>
      <c r="AJ131" s="86"/>
      <c r="AK131" s="86"/>
      <c r="AL131" s="86"/>
      <c r="AM131" s="86"/>
      <c r="AN131" s="86"/>
      <c r="AO131" s="86"/>
      <c r="AP131" s="86"/>
      <c r="AQ131" s="86"/>
      <c r="AR131" s="87"/>
    </row>
    <row r="132" spans="1:45" s="88" customFormat="1" ht="15" x14ac:dyDescent="0.25">
      <c r="A132" s="285" t="s">
        <v>78</v>
      </c>
      <c r="B132" s="286"/>
      <c r="C132" s="287"/>
      <c r="D132" s="289"/>
      <c r="E132" s="288"/>
      <c r="F132" s="329"/>
      <c r="G132" s="290"/>
      <c r="H132" s="291">
        <f>SUM(D135:D144)</f>
        <v>330000000</v>
      </c>
      <c r="I132" s="291">
        <f>SUM(E135:E144)</f>
        <v>82500000</v>
      </c>
      <c r="J132" s="292">
        <f>SUM(F135:F144)</f>
        <v>49843018.75</v>
      </c>
      <c r="K132" s="337">
        <f>J132/I132</f>
        <v>0.60415780303030298</v>
      </c>
      <c r="L132" s="84"/>
      <c r="M132" s="85"/>
      <c r="N132" s="85"/>
      <c r="O132" s="84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  <c r="AE132" s="86"/>
      <c r="AF132" s="86"/>
      <c r="AG132" s="86"/>
      <c r="AH132" s="86"/>
      <c r="AI132" s="86"/>
      <c r="AJ132" s="86"/>
      <c r="AK132" s="86"/>
      <c r="AL132" s="86"/>
      <c r="AM132" s="86"/>
      <c r="AN132" s="86"/>
      <c r="AO132" s="86"/>
      <c r="AP132" s="86"/>
      <c r="AQ132" s="86"/>
      <c r="AR132" s="87"/>
    </row>
    <row r="133" spans="1:45" s="88" customFormat="1" ht="15" x14ac:dyDescent="0.25">
      <c r="A133" s="373" t="s">
        <v>127</v>
      </c>
      <c r="B133" s="374"/>
      <c r="C133" s="361"/>
      <c r="D133" s="362"/>
      <c r="E133" s="359"/>
      <c r="F133" s="463"/>
      <c r="G133" s="363"/>
      <c r="H133" s="464">
        <f>SUM(D135:D140)</f>
        <v>140000000</v>
      </c>
      <c r="I133" s="464">
        <f>SUM(E135:E140)</f>
        <v>35000000</v>
      </c>
      <c r="J133" s="465">
        <f>SUM(F135:F140)</f>
        <v>16804623</v>
      </c>
      <c r="K133" s="466">
        <f>J133/I133</f>
        <v>0.48013208571428573</v>
      </c>
      <c r="L133" s="84"/>
      <c r="M133" s="85"/>
      <c r="N133" s="85"/>
      <c r="O133" s="84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  <c r="AE133" s="86"/>
      <c r="AF133" s="86"/>
      <c r="AG133" s="86"/>
      <c r="AH133" s="86"/>
      <c r="AI133" s="86"/>
      <c r="AJ133" s="86"/>
      <c r="AK133" s="86"/>
      <c r="AL133" s="86"/>
      <c r="AM133" s="86"/>
      <c r="AN133" s="86"/>
      <c r="AO133" s="86"/>
      <c r="AP133" s="86"/>
      <c r="AQ133" s="86"/>
      <c r="AR133" s="87"/>
    </row>
    <row r="134" spans="1:45" s="88" customFormat="1" ht="15" x14ac:dyDescent="0.25">
      <c r="A134" s="357" t="s">
        <v>22</v>
      </c>
      <c r="B134" s="374"/>
      <c r="C134" s="361"/>
      <c r="D134" s="362"/>
      <c r="E134" s="359"/>
      <c r="F134" s="463"/>
      <c r="G134" s="363"/>
      <c r="H134" s="464">
        <f>D142+D141</f>
        <v>70000000</v>
      </c>
      <c r="I134" s="464">
        <f>E142+E141</f>
        <v>17500000</v>
      </c>
      <c r="J134" s="465">
        <f>F142+F141</f>
        <v>13832114</v>
      </c>
      <c r="K134" s="466">
        <f>J134/I134</f>
        <v>0.79040651428571429</v>
      </c>
      <c r="L134" s="84"/>
      <c r="M134" s="85"/>
      <c r="N134" s="85"/>
      <c r="O134" s="84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  <c r="AE134" s="86"/>
      <c r="AF134" s="86"/>
      <c r="AG134" s="86"/>
      <c r="AH134" s="86"/>
      <c r="AI134" s="86"/>
      <c r="AJ134" s="86"/>
      <c r="AK134" s="86"/>
      <c r="AL134" s="86"/>
      <c r="AM134" s="86"/>
      <c r="AN134" s="86"/>
      <c r="AO134" s="86"/>
      <c r="AP134" s="86"/>
      <c r="AQ134" s="86"/>
      <c r="AR134" s="87"/>
    </row>
    <row r="135" spans="1:45" s="88" customFormat="1" ht="15" x14ac:dyDescent="0.2">
      <c r="A135" s="105" t="s">
        <v>125</v>
      </c>
      <c r="B135" s="118" t="s">
        <v>46</v>
      </c>
      <c r="C135" s="80" t="s">
        <v>72</v>
      </c>
      <c r="D135" s="148">
        <v>50000000</v>
      </c>
      <c r="E135" s="149">
        <f t="shared" ref="E135:E144" si="19">D135*25%</f>
        <v>12500000</v>
      </c>
      <c r="F135" s="58">
        <f>AR51</f>
        <v>5640816</v>
      </c>
      <c r="G135" s="42">
        <f>F135/E135</f>
        <v>0.45126527999999999</v>
      </c>
      <c r="H135" s="81">
        <f>E135+E136</f>
        <v>18750000</v>
      </c>
      <c r="I135" s="81">
        <f>F135+F136</f>
        <v>9602941</v>
      </c>
      <c r="J135" s="82">
        <f>I135/H135</f>
        <v>0.51215685333333338</v>
      </c>
      <c r="K135" s="83"/>
      <c r="L135" s="84"/>
      <c r="M135" s="85"/>
      <c r="N135" s="85"/>
      <c r="O135" s="84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  <c r="AE135" s="86"/>
      <c r="AF135" s="86"/>
      <c r="AG135" s="86"/>
      <c r="AH135" s="86"/>
      <c r="AI135" s="86"/>
      <c r="AJ135" s="86"/>
      <c r="AK135" s="86"/>
      <c r="AL135" s="86"/>
      <c r="AM135" s="86"/>
      <c r="AN135" s="86"/>
      <c r="AO135" s="86"/>
      <c r="AP135" s="86"/>
      <c r="AQ135" s="86"/>
      <c r="AR135" s="87"/>
    </row>
    <row r="136" spans="1:45" s="88" customFormat="1" ht="15" x14ac:dyDescent="0.2">
      <c r="A136" s="105" t="s">
        <v>125</v>
      </c>
      <c r="B136" s="118" t="s">
        <v>47</v>
      </c>
      <c r="C136" s="80" t="s">
        <v>72</v>
      </c>
      <c r="D136" s="148">
        <v>25000000</v>
      </c>
      <c r="E136" s="149">
        <f t="shared" si="19"/>
        <v>6250000</v>
      </c>
      <c r="F136" s="58">
        <f t="shared" ref="F136:F144" si="20">AR52</f>
        <v>3962125</v>
      </c>
      <c r="G136" s="42">
        <f t="shared" ref="G136:G144" si="21">F136/E136</f>
        <v>0.63393999999999995</v>
      </c>
      <c r="H136" s="215"/>
      <c r="I136" s="216"/>
      <c r="J136" s="217"/>
      <c r="K136" s="277"/>
      <c r="L136" s="84"/>
      <c r="M136" s="85"/>
      <c r="N136" s="85"/>
      <c r="O136" s="89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  <c r="AE136" s="86"/>
      <c r="AF136" s="86"/>
      <c r="AG136" s="86"/>
      <c r="AH136" s="86"/>
      <c r="AI136" s="86"/>
      <c r="AJ136" s="86"/>
      <c r="AK136" s="86"/>
      <c r="AL136" s="86"/>
      <c r="AM136" s="86"/>
      <c r="AN136" s="86"/>
      <c r="AO136" s="86"/>
      <c r="AP136" s="86"/>
      <c r="AQ136" s="86"/>
      <c r="AR136" s="87"/>
    </row>
    <row r="137" spans="1:45" s="88" customFormat="1" ht="15" x14ac:dyDescent="0.2">
      <c r="A137" s="102" t="s">
        <v>25</v>
      </c>
      <c r="B137" s="110" t="s">
        <v>46</v>
      </c>
      <c r="C137" s="80" t="s">
        <v>72</v>
      </c>
      <c r="D137" s="148">
        <v>35000000</v>
      </c>
      <c r="E137" s="149">
        <f t="shared" si="19"/>
        <v>8750000</v>
      </c>
      <c r="F137" s="58">
        <f t="shared" si="20"/>
        <v>3370780</v>
      </c>
      <c r="G137" s="42">
        <f t="shared" si="21"/>
        <v>0.38523200000000002</v>
      </c>
      <c r="H137" s="81">
        <f>E137+E138</f>
        <v>9250000</v>
      </c>
      <c r="I137" s="81">
        <f>F137+F138</f>
        <v>3823835</v>
      </c>
      <c r="J137" s="82">
        <f>I137/H137</f>
        <v>0.41338756756756756</v>
      </c>
      <c r="K137" s="83"/>
      <c r="L137" s="84"/>
      <c r="M137" s="85"/>
      <c r="N137" s="85"/>
      <c r="O137" s="89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  <c r="AE137" s="86"/>
      <c r="AF137" s="86"/>
      <c r="AG137" s="86"/>
      <c r="AH137" s="86"/>
      <c r="AI137" s="86"/>
      <c r="AJ137" s="86"/>
      <c r="AK137" s="86"/>
      <c r="AL137" s="86"/>
      <c r="AM137" s="86"/>
      <c r="AN137" s="86"/>
      <c r="AO137" s="86"/>
      <c r="AP137" s="86"/>
      <c r="AQ137" s="86"/>
      <c r="AR137" s="87"/>
    </row>
    <row r="138" spans="1:45" s="88" customFormat="1" ht="15" x14ac:dyDescent="0.2">
      <c r="A138" s="102" t="s">
        <v>25</v>
      </c>
      <c r="B138" s="110" t="s">
        <v>47</v>
      </c>
      <c r="C138" s="80" t="s">
        <v>72</v>
      </c>
      <c r="D138" s="148">
        <v>2000000</v>
      </c>
      <c r="E138" s="149">
        <f t="shared" si="19"/>
        <v>500000</v>
      </c>
      <c r="F138" s="58">
        <f t="shared" si="20"/>
        <v>453055</v>
      </c>
      <c r="G138" s="42">
        <f t="shared" si="21"/>
        <v>0.90610999999999997</v>
      </c>
      <c r="H138" s="81"/>
      <c r="I138" s="81"/>
      <c r="J138" s="82"/>
      <c r="K138" s="83"/>
      <c r="L138" s="84"/>
      <c r="M138" s="85"/>
      <c r="N138" s="85"/>
      <c r="O138" s="89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  <c r="AE138" s="86"/>
      <c r="AF138" s="86"/>
      <c r="AG138" s="86"/>
      <c r="AH138" s="86"/>
      <c r="AI138" s="86"/>
      <c r="AJ138" s="86"/>
      <c r="AK138" s="86"/>
      <c r="AL138" s="86"/>
      <c r="AM138" s="86"/>
      <c r="AN138" s="86"/>
      <c r="AO138" s="86"/>
      <c r="AP138" s="86"/>
      <c r="AQ138" s="86"/>
      <c r="AR138" s="87"/>
    </row>
    <row r="139" spans="1:45" s="88" customFormat="1" ht="15" x14ac:dyDescent="0.2">
      <c r="A139" s="102" t="s">
        <v>55</v>
      </c>
      <c r="B139" s="11" t="s">
        <v>46</v>
      </c>
      <c r="C139" s="11" t="s">
        <v>44</v>
      </c>
      <c r="D139" s="148">
        <v>18000000</v>
      </c>
      <c r="E139" s="149">
        <f>D139*25%</f>
        <v>4500000</v>
      </c>
      <c r="F139" s="58">
        <f t="shared" si="20"/>
        <v>797900</v>
      </c>
      <c r="G139" s="42">
        <f t="shared" si="21"/>
        <v>0.17731111111111111</v>
      </c>
      <c r="H139" s="81">
        <f>E139+E140+E141</f>
        <v>8000000</v>
      </c>
      <c r="I139" s="81">
        <f>F139+F140+F141</f>
        <v>3407847</v>
      </c>
      <c r="J139" s="82">
        <f>I139/H139</f>
        <v>0.42598087499999998</v>
      </c>
      <c r="K139" s="83"/>
      <c r="L139" s="84"/>
      <c r="M139" s="85"/>
      <c r="N139" s="85"/>
      <c r="O139" s="89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  <c r="AE139" s="86"/>
      <c r="AF139" s="86"/>
      <c r="AG139" s="86"/>
      <c r="AH139" s="86"/>
      <c r="AI139" s="86"/>
      <c r="AJ139" s="86"/>
      <c r="AK139" s="86"/>
      <c r="AL139" s="86"/>
      <c r="AM139" s="86"/>
      <c r="AN139" s="86"/>
      <c r="AO139" s="86"/>
      <c r="AP139" s="86"/>
      <c r="AQ139" s="86"/>
      <c r="AR139" s="87"/>
    </row>
    <row r="140" spans="1:45" s="49" customFormat="1" ht="15" x14ac:dyDescent="0.2">
      <c r="A140" s="102" t="s">
        <v>55</v>
      </c>
      <c r="B140" s="11" t="s">
        <v>47</v>
      </c>
      <c r="C140" s="11" t="s">
        <v>44</v>
      </c>
      <c r="D140" s="148">
        <v>10000000</v>
      </c>
      <c r="E140" s="149">
        <f>D140*25%</f>
        <v>2500000</v>
      </c>
      <c r="F140" s="58">
        <f t="shared" si="20"/>
        <v>2579947</v>
      </c>
      <c r="G140" s="42">
        <f t="shared" si="21"/>
        <v>1.0319788000000001</v>
      </c>
      <c r="H140" s="78"/>
      <c r="I140" s="78"/>
      <c r="J140" s="79"/>
      <c r="K140" s="90"/>
      <c r="L140" s="45"/>
      <c r="M140" s="46"/>
      <c r="N140" s="46"/>
      <c r="O140" s="45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/>
      <c r="AI140" s="91"/>
      <c r="AJ140" s="91"/>
      <c r="AK140" s="91"/>
      <c r="AL140" s="91"/>
      <c r="AM140" s="91"/>
      <c r="AN140" s="91"/>
      <c r="AO140" s="91"/>
      <c r="AP140" s="91"/>
      <c r="AQ140" s="91"/>
      <c r="AR140" s="92"/>
    </row>
    <row r="141" spans="1:45" s="49" customFormat="1" ht="15" x14ac:dyDescent="0.2">
      <c r="A141" s="102" t="s">
        <v>55</v>
      </c>
      <c r="B141" s="11" t="s">
        <v>92</v>
      </c>
      <c r="C141" s="11" t="s">
        <v>44</v>
      </c>
      <c r="D141" s="148">
        <v>4000000</v>
      </c>
      <c r="E141" s="149">
        <f>D141*25%</f>
        <v>1000000</v>
      </c>
      <c r="F141" s="58">
        <f t="shared" si="20"/>
        <v>30000</v>
      </c>
      <c r="G141" s="42">
        <f t="shared" si="21"/>
        <v>0.03</v>
      </c>
      <c r="H141" s="78"/>
      <c r="I141" s="78"/>
      <c r="J141" s="79"/>
      <c r="K141" s="90"/>
      <c r="L141" s="45"/>
      <c r="M141" s="46"/>
      <c r="N141" s="46"/>
      <c r="O141" s="45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/>
      <c r="AI141" s="91"/>
      <c r="AJ141" s="91"/>
      <c r="AK141" s="91"/>
      <c r="AL141" s="91"/>
      <c r="AM141" s="91"/>
      <c r="AN141" s="91"/>
      <c r="AO141" s="91"/>
      <c r="AP141" s="91"/>
      <c r="AQ141" s="91"/>
      <c r="AR141" s="92"/>
    </row>
    <row r="142" spans="1:45" s="88" customFormat="1" ht="15" x14ac:dyDescent="0.2">
      <c r="A142" s="102" t="s">
        <v>22</v>
      </c>
      <c r="B142" s="110" t="s">
        <v>92</v>
      </c>
      <c r="C142" s="80" t="s">
        <v>72</v>
      </c>
      <c r="D142" s="148">
        <v>66000000</v>
      </c>
      <c r="E142" s="149">
        <f>D142*25%</f>
        <v>16500000</v>
      </c>
      <c r="F142" s="58">
        <f t="shared" si="20"/>
        <v>13802114</v>
      </c>
      <c r="G142" s="42">
        <f t="shared" si="21"/>
        <v>0.83649175757575756</v>
      </c>
      <c r="H142" s="81"/>
      <c r="I142" s="81"/>
      <c r="J142" s="82"/>
      <c r="K142" s="83"/>
      <c r="L142" s="84"/>
      <c r="M142" s="85"/>
      <c r="N142" s="85"/>
      <c r="O142" s="89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  <c r="AE142" s="86"/>
      <c r="AF142" s="86"/>
      <c r="AG142" s="86"/>
      <c r="AH142" s="86"/>
      <c r="AI142" s="86"/>
      <c r="AJ142" s="86"/>
      <c r="AK142" s="86"/>
      <c r="AL142" s="86"/>
      <c r="AM142" s="86"/>
      <c r="AN142" s="86"/>
      <c r="AO142" s="86"/>
      <c r="AP142" s="86"/>
      <c r="AQ142" s="86"/>
      <c r="AR142" s="87"/>
    </row>
    <row r="143" spans="1:45" ht="15" x14ac:dyDescent="0.25">
      <c r="A143" s="278" t="s">
        <v>41</v>
      </c>
      <c r="B143" s="11" t="s">
        <v>46</v>
      </c>
      <c r="C143" s="80" t="s">
        <v>72</v>
      </c>
      <c r="D143" s="148">
        <v>116000000</v>
      </c>
      <c r="E143" s="149">
        <f t="shared" si="19"/>
        <v>29000000</v>
      </c>
      <c r="F143" s="58">
        <f t="shared" si="20"/>
        <v>17566681.75</v>
      </c>
      <c r="G143" s="42">
        <f t="shared" si="21"/>
        <v>0.60574764655172408</v>
      </c>
      <c r="H143" s="259">
        <f>E143+E144</f>
        <v>30000000</v>
      </c>
      <c r="I143" s="259">
        <f>F143+F144</f>
        <v>19206281.75</v>
      </c>
      <c r="J143" s="258">
        <f>I143/H143</f>
        <v>0.64020939166666668</v>
      </c>
      <c r="K143" s="90"/>
      <c r="L143" s="10"/>
      <c r="N143" s="37"/>
      <c r="O143" s="10"/>
      <c r="P143" s="39"/>
      <c r="Q143" s="39"/>
      <c r="R143" s="39"/>
      <c r="S143" s="39"/>
      <c r="T143" s="39"/>
      <c r="AR143" s="37"/>
      <c r="AS143" s="34"/>
    </row>
    <row r="144" spans="1:45" ht="15" x14ac:dyDescent="0.25">
      <c r="A144" s="278" t="s">
        <v>41</v>
      </c>
      <c r="B144" s="11" t="s">
        <v>47</v>
      </c>
      <c r="C144" s="80" t="s">
        <v>72</v>
      </c>
      <c r="D144" s="148">
        <v>4000000</v>
      </c>
      <c r="E144" s="149">
        <f t="shared" si="19"/>
        <v>1000000</v>
      </c>
      <c r="F144" s="58">
        <f t="shared" si="20"/>
        <v>1639600</v>
      </c>
      <c r="G144" s="42">
        <f t="shared" si="21"/>
        <v>1.6395999999999999</v>
      </c>
      <c r="H144" s="78"/>
      <c r="I144" s="78"/>
      <c r="J144" s="79"/>
      <c r="K144" s="90"/>
      <c r="L144" s="10"/>
      <c r="N144" s="37"/>
      <c r="O144" s="10"/>
      <c r="P144" s="39"/>
      <c r="Q144" s="39"/>
      <c r="R144" s="39"/>
      <c r="S144" s="39"/>
      <c r="T144" s="39"/>
      <c r="AR144" s="37"/>
      <c r="AS144" s="34"/>
    </row>
    <row r="145" spans="1:45" ht="15" x14ac:dyDescent="0.25">
      <c r="A145" s="279" t="s">
        <v>128</v>
      </c>
      <c r="B145" s="260" t="s">
        <v>60</v>
      </c>
      <c r="C145" s="261"/>
      <c r="D145" s="261"/>
      <c r="E145" s="262"/>
      <c r="F145" s="328"/>
      <c r="G145" s="262"/>
      <c r="H145" s="263">
        <f>D146+D147</f>
        <v>170000000</v>
      </c>
      <c r="I145" s="263">
        <f>E146+E147</f>
        <v>45000000</v>
      </c>
      <c r="J145" s="264">
        <f>F146+F147</f>
        <v>10768638.780000001</v>
      </c>
      <c r="K145" s="336">
        <f>J145/I145</f>
        <v>0.23930308400000003</v>
      </c>
    </row>
    <row r="146" spans="1:45" ht="15" x14ac:dyDescent="0.2">
      <c r="A146" s="119" t="s">
        <v>117</v>
      </c>
      <c r="B146" s="11" t="s">
        <v>60</v>
      </c>
      <c r="C146" s="381" t="s">
        <v>74</v>
      </c>
      <c r="D146" s="148">
        <v>120000000</v>
      </c>
      <c r="E146" s="149">
        <f>E62</f>
        <v>35000000</v>
      </c>
      <c r="F146" s="58">
        <f>AR62</f>
        <v>10737638.780000001</v>
      </c>
      <c r="G146" s="42">
        <f>F146/E146</f>
        <v>0.30678967942857144</v>
      </c>
      <c r="H146" s="100"/>
      <c r="I146" s="96"/>
      <c r="J146" s="8"/>
      <c r="K146" s="106"/>
      <c r="M146" s="10"/>
      <c r="N146" s="37"/>
      <c r="P146" s="10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</row>
    <row r="147" spans="1:45" ht="15" x14ac:dyDescent="0.25">
      <c r="A147" s="238" t="s">
        <v>126</v>
      </c>
      <c r="B147" s="11" t="s">
        <v>60</v>
      </c>
      <c r="C147" s="30" t="s">
        <v>20</v>
      </c>
      <c r="D147" s="148">
        <v>50000000</v>
      </c>
      <c r="E147" s="149">
        <f>E63</f>
        <v>10000000</v>
      </c>
      <c r="F147" s="58">
        <f t="shared" ref="F147:F155" si="22">AR63</f>
        <v>31000</v>
      </c>
      <c r="G147" s="42">
        <f>F147/E147</f>
        <v>3.0999999999999999E-3</v>
      </c>
      <c r="H147" s="100"/>
      <c r="I147" s="96"/>
      <c r="J147" s="8"/>
      <c r="K147" s="106"/>
      <c r="M147" s="10"/>
      <c r="N147" s="37"/>
      <c r="P147" s="10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</row>
    <row r="148" spans="1:45" ht="15" x14ac:dyDescent="0.2">
      <c r="A148" s="119" t="s">
        <v>12</v>
      </c>
      <c r="B148" s="11" t="s">
        <v>60</v>
      </c>
      <c r="C148" s="30" t="s">
        <v>19</v>
      </c>
      <c r="D148" s="148">
        <v>320000000</v>
      </c>
      <c r="E148" s="149">
        <f>E64</f>
        <v>80000000</v>
      </c>
      <c r="F148" s="58">
        <f t="shared" si="22"/>
        <v>91198956</v>
      </c>
      <c r="G148" s="42">
        <f>F148/E148</f>
        <v>1.1399869499999999</v>
      </c>
      <c r="H148" s="100"/>
      <c r="I148" s="96"/>
      <c r="J148" s="8"/>
      <c r="K148" s="106"/>
      <c r="M148" s="10"/>
      <c r="N148" s="37"/>
      <c r="P148" s="10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</row>
    <row r="149" spans="1:45" ht="15" x14ac:dyDescent="0.2">
      <c r="A149" s="119" t="s">
        <v>90</v>
      </c>
      <c r="B149" s="11" t="s">
        <v>60</v>
      </c>
      <c r="C149" s="11" t="s">
        <v>93</v>
      </c>
      <c r="D149" s="148">
        <v>30000000</v>
      </c>
      <c r="E149" s="149">
        <f>E65</f>
        <v>0</v>
      </c>
      <c r="F149" s="58">
        <f t="shared" si="22"/>
        <v>0</v>
      </c>
      <c r="G149" s="42">
        <v>0</v>
      </c>
      <c r="H149" s="215"/>
      <c r="I149" s="216"/>
      <c r="J149" s="217"/>
      <c r="K149" s="106"/>
      <c r="M149" s="10"/>
      <c r="N149" s="37"/>
      <c r="P149" s="10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</row>
    <row r="150" spans="1:45" ht="15" x14ac:dyDescent="0.2">
      <c r="A150" s="119" t="s">
        <v>90</v>
      </c>
      <c r="B150" s="11" t="s">
        <v>60</v>
      </c>
      <c r="C150" s="11" t="s">
        <v>94</v>
      </c>
      <c r="D150" s="148">
        <v>40000000</v>
      </c>
      <c r="E150" s="149">
        <f>E66</f>
        <v>5000000</v>
      </c>
      <c r="F150" s="58">
        <f t="shared" si="22"/>
        <v>2086071.2</v>
      </c>
      <c r="G150" s="42">
        <f>F150/E150</f>
        <v>0.41721424000000001</v>
      </c>
      <c r="H150" s="100"/>
      <c r="I150" s="96"/>
      <c r="J150" s="8"/>
      <c r="K150" s="106"/>
      <c r="M150" s="10"/>
      <c r="N150" s="37"/>
      <c r="P150" s="10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</row>
    <row r="151" spans="1:45" ht="15" x14ac:dyDescent="0.2">
      <c r="A151" s="280" t="s">
        <v>87</v>
      </c>
      <c r="B151" s="269" t="s">
        <v>58</v>
      </c>
      <c r="C151" s="269" t="s">
        <v>73</v>
      </c>
      <c r="D151" s="270"/>
      <c r="E151" s="271"/>
      <c r="F151" s="327"/>
      <c r="G151" s="272"/>
      <c r="H151" s="273">
        <v>100000000</v>
      </c>
      <c r="I151" s="274">
        <v>25000000</v>
      </c>
      <c r="J151" s="275">
        <f>SUM(F152:F155)</f>
        <v>22426842.780000001</v>
      </c>
      <c r="K151" s="425">
        <f>J151/I151</f>
        <v>0.89707371120000001</v>
      </c>
      <c r="M151" s="10"/>
      <c r="N151" s="37"/>
      <c r="P151" s="10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</row>
    <row r="152" spans="1:45" ht="15" x14ac:dyDescent="0.2">
      <c r="A152" s="276" t="s">
        <v>65</v>
      </c>
      <c r="B152" s="11" t="s">
        <v>58</v>
      </c>
      <c r="C152" s="30" t="s">
        <v>73</v>
      </c>
      <c r="D152" s="148"/>
      <c r="E152" s="149"/>
      <c r="F152" s="58">
        <f t="shared" si="22"/>
        <v>0</v>
      </c>
      <c r="G152" s="42"/>
      <c r="H152" s="215"/>
      <c r="I152" s="216"/>
      <c r="J152" s="217"/>
      <c r="K152" s="99"/>
    </row>
    <row r="153" spans="1:45" ht="15" x14ac:dyDescent="0.2">
      <c r="A153" s="281" t="s">
        <v>66</v>
      </c>
      <c r="B153" s="11" t="s">
        <v>58</v>
      </c>
      <c r="C153" s="30" t="s">
        <v>73</v>
      </c>
      <c r="D153" s="148"/>
      <c r="E153" s="149"/>
      <c r="F153" s="58">
        <f t="shared" si="22"/>
        <v>0</v>
      </c>
      <c r="G153" s="42"/>
      <c r="H153" s="100"/>
      <c r="I153" s="139"/>
      <c r="J153" s="139"/>
      <c r="K153" s="99"/>
    </row>
    <row r="154" spans="1:45" ht="15" x14ac:dyDescent="0.2">
      <c r="A154" s="281" t="s">
        <v>67</v>
      </c>
      <c r="B154" s="11" t="s">
        <v>58</v>
      </c>
      <c r="C154" s="30" t="s">
        <v>73</v>
      </c>
      <c r="D154" s="148"/>
      <c r="E154" s="149">
        <f>I151</f>
        <v>25000000</v>
      </c>
      <c r="F154" s="58">
        <f t="shared" si="22"/>
        <v>22426842.780000001</v>
      </c>
      <c r="G154" s="42"/>
      <c r="H154" s="147"/>
      <c r="I154" s="265"/>
      <c r="J154" s="265"/>
      <c r="K154" s="99"/>
    </row>
    <row r="155" spans="1:45" ht="15.75" thickBot="1" x14ac:dyDescent="0.25">
      <c r="A155" s="282" t="s">
        <v>68</v>
      </c>
      <c r="B155" s="124" t="s">
        <v>58</v>
      </c>
      <c r="C155" s="11" t="s">
        <v>74</v>
      </c>
      <c r="D155" s="148"/>
      <c r="E155" s="149"/>
      <c r="F155" s="58">
        <f t="shared" si="22"/>
        <v>0</v>
      </c>
      <c r="G155" s="42"/>
      <c r="H155" s="266"/>
      <c r="I155" s="267"/>
      <c r="J155" s="268"/>
      <c r="K155" s="99"/>
    </row>
    <row r="156" spans="1:45" ht="15.75" thickBot="1" x14ac:dyDescent="0.3">
      <c r="A156" s="150" t="str">
        <f>A72</f>
        <v>Grand Total</v>
      </c>
      <c r="B156" s="151"/>
      <c r="C156" s="152"/>
      <c r="D156" s="153">
        <v>2060000000</v>
      </c>
      <c r="E156" s="153">
        <f>SUM(E80:E155)</f>
        <v>530000000</v>
      </c>
      <c r="F156" s="154">
        <f>SUM(F80:F155)+AR11</f>
        <v>363406520.1408</v>
      </c>
      <c r="G156" s="155"/>
      <c r="H156" s="152"/>
      <c r="I156" s="156"/>
      <c r="J156" s="156"/>
      <c r="K156" s="157"/>
    </row>
    <row r="157" spans="1:45" x14ac:dyDescent="0.2">
      <c r="D157" s="356"/>
      <c r="F157" s="210">
        <f>AR75</f>
        <v>363406520.1408</v>
      </c>
    </row>
    <row r="158" spans="1:45" x14ac:dyDescent="0.2">
      <c r="D158" s="364"/>
      <c r="E158" s="344"/>
      <c r="F158" s="388">
        <f>F156-F157</f>
        <v>0</v>
      </c>
      <c r="G158" s="388"/>
    </row>
    <row r="159" spans="1:45" x14ac:dyDescent="0.2">
      <c r="D159" s="356"/>
      <c r="E159" s="356"/>
    </row>
  </sheetData>
  <mergeCells count="13">
    <mergeCell ref="AM2:AO2"/>
    <mergeCell ref="AD2:AF2"/>
    <mergeCell ref="X2:Z2"/>
    <mergeCell ref="U2:W2"/>
    <mergeCell ref="I2:K2"/>
    <mergeCell ref="AJ2:AL2"/>
    <mergeCell ref="AG2:AI2"/>
    <mergeCell ref="A78:K78"/>
    <mergeCell ref="L2:N2"/>
    <mergeCell ref="O2:Q2"/>
    <mergeCell ref="R2:T2"/>
    <mergeCell ref="AA2:AC2"/>
    <mergeCell ref="F2:H2"/>
  </mergeCells>
  <phoneticPr fontId="4" type="noConversion"/>
  <pageMargins left="0.75" right="0.75" top="1" bottom="1" header="0.5" footer="0.5"/>
  <pageSetup orientation="landscape" r:id="rId1"/>
  <headerFooter alignWithMargins="0"/>
  <ignoredErrors>
    <ignoredError sqref="AR35 H90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3:B11"/>
  <sheetViews>
    <sheetView workbookViewId="0">
      <selection activeCell="H21" sqref="H21"/>
    </sheetView>
  </sheetViews>
  <sheetFormatPr defaultRowHeight="12.75" x14ac:dyDescent="0.2"/>
  <cols>
    <col min="1" max="1" width="18.85546875" bestFit="1" customWidth="1"/>
    <col min="2" max="2" width="11.85546875" style="123" bestFit="1" customWidth="1"/>
  </cols>
  <sheetData>
    <row r="3" spans="1:2" x14ac:dyDescent="0.2">
      <c r="A3" s="474" t="s">
        <v>318</v>
      </c>
      <c r="B3" s="483"/>
    </row>
    <row r="4" spans="1:2" x14ac:dyDescent="0.2">
      <c r="A4" s="474" t="s">
        <v>99</v>
      </c>
      <c r="B4" s="477" t="s">
        <v>4</v>
      </c>
    </row>
    <row r="5" spans="1:2" x14ac:dyDescent="0.2">
      <c r="A5" s="473" t="s">
        <v>312</v>
      </c>
      <c r="B5" s="483">
        <v>329854.34000000003</v>
      </c>
    </row>
    <row r="6" spans="1:2" x14ac:dyDescent="0.2">
      <c r="A6" s="475" t="s">
        <v>117</v>
      </c>
      <c r="B6" s="484">
        <v>4979466</v>
      </c>
    </row>
    <row r="7" spans="1:2" x14ac:dyDescent="0.2">
      <c r="A7" s="475" t="s">
        <v>252</v>
      </c>
      <c r="B7" s="484">
        <v>112878</v>
      </c>
    </row>
    <row r="8" spans="1:2" x14ac:dyDescent="0.2">
      <c r="A8" s="475" t="s">
        <v>12</v>
      </c>
      <c r="B8" s="484">
        <v>8162388</v>
      </c>
    </row>
    <row r="9" spans="1:2" x14ac:dyDescent="0.2">
      <c r="A9" s="475" t="s">
        <v>313</v>
      </c>
      <c r="B9" s="484">
        <v>25000</v>
      </c>
    </row>
    <row r="10" spans="1:2" x14ac:dyDescent="0.2">
      <c r="A10" s="476" t="s">
        <v>3</v>
      </c>
      <c r="B10" s="485">
        <v>13609586.34</v>
      </c>
    </row>
    <row r="11" spans="1:2" x14ac:dyDescent="0.2">
      <c r="B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>
    <tabColor rgb="FFFFC000"/>
  </sheetPr>
  <dimension ref="A1:M158"/>
  <sheetViews>
    <sheetView topLeftCell="E1" workbookViewId="0">
      <selection activeCell="I2" sqref="I2:I103"/>
    </sheetView>
  </sheetViews>
  <sheetFormatPr defaultRowHeight="12.75" x14ac:dyDescent="0.2"/>
  <cols>
    <col min="1" max="1" width="12.7109375" bestFit="1" customWidth="1"/>
    <col min="2" max="2" width="11.42578125" bestFit="1" customWidth="1"/>
    <col min="3" max="3" width="20" bestFit="1" customWidth="1"/>
    <col min="4" max="4" width="19" bestFit="1" customWidth="1"/>
    <col min="5" max="5" width="17" bestFit="1" customWidth="1"/>
    <col min="6" max="6" width="14.5703125" bestFit="1" customWidth="1"/>
    <col min="7" max="7" width="39.140625" bestFit="1" customWidth="1"/>
    <col min="8" max="8" width="31.140625" bestFit="1" customWidth="1"/>
    <col min="9" max="9" width="16.140625" bestFit="1" customWidth="1"/>
    <col min="10" max="10" width="8.7109375" bestFit="1" customWidth="1"/>
    <col min="11" max="11" width="9.7109375" bestFit="1" customWidth="1"/>
    <col min="12" max="12" width="11.7109375" bestFit="1" customWidth="1"/>
    <col min="13" max="13" width="12.85546875" bestFit="1" customWidth="1"/>
  </cols>
  <sheetData>
    <row r="1" spans="1:13" ht="15" x14ac:dyDescent="0.25">
      <c r="A1" s="218" t="s">
        <v>95</v>
      </c>
      <c r="B1" s="414" t="s">
        <v>96</v>
      </c>
      <c r="C1" s="218" t="s">
        <v>97</v>
      </c>
      <c r="D1" s="218" t="s">
        <v>98</v>
      </c>
      <c r="E1" s="218" t="s">
        <v>99</v>
      </c>
      <c r="F1" s="218" t="s">
        <v>100</v>
      </c>
      <c r="G1" s="218" t="s">
        <v>101</v>
      </c>
      <c r="H1" s="218" t="s">
        <v>102</v>
      </c>
      <c r="I1" s="218" t="s">
        <v>103</v>
      </c>
      <c r="J1" s="218" t="s">
        <v>104</v>
      </c>
      <c r="K1" s="232" t="s">
        <v>105</v>
      </c>
      <c r="L1" s="232" t="s">
        <v>106</v>
      </c>
      <c r="M1" s="218" t="s">
        <v>107</v>
      </c>
    </row>
    <row r="2" spans="1:13" ht="15" x14ac:dyDescent="0.25">
      <c r="A2" s="469" t="s">
        <v>130</v>
      </c>
      <c r="B2" s="470">
        <v>44202</v>
      </c>
      <c r="C2" s="469">
        <v>321018988</v>
      </c>
      <c r="D2" s="471">
        <v>44201</v>
      </c>
      <c r="E2" s="469" t="s">
        <v>117</v>
      </c>
      <c r="F2" s="469" t="s">
        <v>241</v>
      </c>
      <c r="G2" s="469" t="s">
        <v>261</v>
      </c>
      <c r="H2" s="468" t="s">
        <v>267</v>
      </c>
      <c r="I2" s="469" t="s">
        <v>301</v>
      </c>
      <c r="J2" s="469">
        <v>2</v>
      </c>
      <c r="K2" s="472">
        <v>26500</v>
      </c>
      <c r="L2" s="472">
        <v>53000</v>
      </c>
      <c r="M2" s="469" t="s">
        <v>311</v>
      </c>
    </row>
    <row r="3" spans="1:13" ht="15" x14ac:dyDescent="0.25">
      <c r="A3" s="469" t="s">
        <v>131</v>
      </c>
      <c r="B3" s="470">
        <v>44203</v>
      </c>
      <c r="C3" s="469" t="s">
        <v>195</v>
      </c>
      <c r="D3" s="470">
        <v>44162</v>
      </c>
      <c r="E3" s="469" t="s">
        <v>117</v>
      </c>
      <c r="F3" s="469" t="s">
        <v>242</v>
      </c>
      <c r="G3" s="469" t="s">
        <v>262</v>
      </c>
      <c r="H3" s="469" t="s">
        <v>268</v>
      </c>
      <c r="I3" s="469" t="s">
        <v>302</v>
      </c>
      <c r="J3" s="469">
        <v>1</v>
      </c>
      <c r="K3" s="472">
        <v>29200</v>
      </c>
      <c r="L3" s="472">
        <v>29200</v>
      </c>
      <c r="M3" s="469" t="s">
        <v>317</v>
      </c>
    </row>
    <row r="4" spans="1:13" ht="15" x14ac:dyDescent="0.25">
      <c r="A4" s="469" t="s">
        <v>132</v>
      </c>
      <c r="B4" s="470">
        <v>44203</v>
      </c>
      <c r="C4" s="469" t="s">
        <v>196</v>
      </c>
      <c r="D4" s="470">
        <v>44202</v>
      </c>
      <c r="E4" s="469" t="s">
        <v>312</v>
      </c>
      <c r="F4" s="469" t="s">
        <v>243</v>
      </c>
      <c r="G4" s="469" t="s">
        <v>263</v>
      </c>
      <c r="H4" s="469" t="s">
        <v>269</v>
      </c>
      <c r="I4" s="469" t="s">
        <v>314</v>
      </c>
      <c r="J4" s="469">
        <v>1</v>
      </c>
      <c r="K4" s="469">
        <v>0</v>
      </c>
      <c r="L4" s="469">
        <v>0</v>
      </c>
      <c r="M4" s="469" t="s">
        <v>316</v>
      </c>
    </row>
    <row r="5" spans="1:13" ht="15" x14ac:dyDescent="0.25">
      <c r="A5" s="469" t="s">
        <v>132</v>
      </c>
      <c r="B5" s="470">
        <v>44203</v>
      </c>
      <c r="C5" s="469" t="s">
        <v>196</v>
      </c>
      <c r="D5" s="470">
        <v>44202</v>
      </c>
      <c r="E5" s="469" t="s">
        <v>312</v>
      </c>
      <c r="F5" s="469" t="s">
        <v>243</v>
      </c>
      <c r="G5" s="469" t="s">
        <v>263</v>
      </c>
      <c r="H5" s="469" t="s">
        <v>270</v>
      </c>
      <c r="I5" s="469" t="s">
        <v>303</v>
      </c>
      <c r="J5" s="469">
        <v>150</v>
      </c>
      <c r="K5" s="469">
        <v>13.33</v>
      </c>
      <c r="L5" s="472">
        <v>1999.5</v>
      </c>
      <c r="M5" s="469" t="s">
        <v>316</v>
      </c>
    </row>
    <row r="6" spans="1:13" ht="15" x14ac:dyDescent="0.25">
      <c r="A6" s="469" t="s">
        <v>132</v>
      </c>
      <c r="B6" s="470">
        <v>44203</v>
      </c>
      <c r="C6" s="469" t="s">
        <v>196</v>
      </c>
      <c r="D6" s="470">
        <v>44202</v>
      </c>
      <c r="E6" s="469" t="s">
        <v>312</v>
      </c>
      <c r="F6" s="469" t="s">
        <v>243</v>
      </c>
      <c r="G6" s="469" t="s">
        <v>263</v>
      </c>
      <c r="H6" s="469" t="s">
        <v>271</v>
      </c>
      <c r="I6" s="469" t="s">
        <v>303</v>
      </c>
      <c r="J6" s="469">
        <v>1</v>
      </c>
      <c r="K6" s="472">
        <v>4500</v>
      </c>
      <c r="L6" s="472">
        <v>4500</v>
      </c>
      <c r="M6" s="469" t="s">
        <v>316</v>
      </c>
    </row>
    <row r="7" spans="1:13" ht="15" x14ac:dyDescent="0.25">
      <c r="A7" s="469" t="s">
        <v>133</v>
      </c>
      <c r="B7" s="470">
        <v>44203</v>
      </c>
      <c r="C7" s="469" t="s">
        <v>197</v>
      </c>
      <c r="D7" s="470">
        <v>44201</v>
      </c>
      <c r="E7" s="469" t="s">
        <v>312</v>
      </c>
      <c r="F7" s="469" t="s">
        <v>244</v>
      </c>
      <c r="G7" s="469" t="s">
        <v>263</v>
      </c>
      <c r="H7" s="469" t="s">
        <v>269</v>
      </c>
      <c r="I7" s="469" t="s">
        <v>314</v>
      </c>
      <c r="J7" s="469">
        <v>1</v>
      </c>
      <c r="K7" s="469">
        <v>0</v>
      </c>
      <c r="L7" s="469">
        <v>0</v>
      </c>
      <c r="M7" s="469" t="s">
        <v>316</v>
      </c>
    </row>
    <row r="8" spans="1:13" ht="15" x14ac:dyDescent="0.25">
      <c r="A8" s="469" t="s">
        <v>133</v>
      </c>
      <c r="B8" s="470">
        <v>44203</v>
      </c>
      <c r="C8" s="469" t="s">
        <v>197</v>
      </c>
      <c r="D8" s="470">
        <v>44201</v>
      </c>
      <c r="E8" s="469" t="s">
        <v>312</v>
      </c>
      <c r="F8" s="469" t="s">
        <v>244</v>
      </c>
      <c r="G8" s="469" t="s">
        <v>263</v>
      </c>
      <c r="H8" s="469" t="s">
        <v>270</v>
      </c>
      <c r="I8" s="469" t="s">
        <v>303</v>
      </c>
      <c r="J8" s="469">
        <v>150</v>
      </c>
      <c r="K8" s="469">
        <v>13.33</v>
      </c>
      <c r="L8" s="472">
        <v>1999.5</v>
      </c>
      <c r="M8" s="469" t="s">
        <v>316</v>
      </c>
    </row>
    <row r="9" spans="1:13" ht="15" x14ac:dyDescent="0.25">
      <c r="A9" s="469" t="s">
        <v>133</v>
      </c>
      <c r="B9" s="470">
        <v>44203</v>
      </c>
      <c r="C9" s="469" t="s">
        <v>197</v>
      </c>
      <c r="D9" s="470">
        <v>44201</v>
      </c>
      <c r="E9" s="469" t="s">
        <v>312</v>
      </c>
      <c r="F9" s="469" t="s">
        <v>244</v>
      </c>
      <c r="G9" s="469" t="s">
        <v>263</v>
      </c>
      <c r="H9" s="469" t="s">
        <v>271</v>
      </c>
      <c r="I9" s="469" t="s">
        <v>303</v>
      </c>
      <c r="J9" s="469">
        <v>1</v>
      </c>
      <c r="K9" s="472">
        <v>4500</v>
      </c>
      <c r="L9" s="472">
        <v>4500</v>
      </c>
      <c r="M9" s="469" t="s">
        <v>316</v>
      </c>
    </row>
    <row r="10" spans="1:13" ht="15" x14ac:dyDescent="0.25">
      <c r="A10" s="469" t="s">
        <v>134</v>
      </c>
      <c r="B10" s="470">
        <v>44203</v>
      </c>
      <c r="C10" s="469" t="s">
        <v>195</v>
      </c>
      <c r="D10" s="470">
        <v>44162</v>
      </c>
      <c r="E10" s="469" t="s">
        <v>117</v>
      </c>
      <c r="F10" s="469" t="str">
        <f>VLOOKUP(A10:A112,'[2]Dispatch Details 20-21'!$E$2:$G$9501,3,0)</f>
        <v>Palghar</v>
      </c>
      <c r="G10" s="469" t="s">
        <v>262</v>
      </c>
      <c r="H10" s="469" t="s">
        <v>268</v>
      </c>
      <c r="I10" s="469" t="s">
        <v>302</v>
      </c>
      <c r="J10" s="469">
        <v>1</v>
      </c>
      <c r="K10" s="472">
        <v>2920</v>
      </c>
      <c r="L10" s="472">
        <v>2920</v>
      </c>
      <c r="M10" s="469" t="s">
        <v>317</v>
      </c>
    </row>
    <row r="11" spans="1:13" ht="15" x14ac:dyDescent="0.25">
      <c r="A11" s="469" t="s">
        <v>135</v>
      </c>
      <c r="B11" s="470">
        <v>44203</v>
      </c>
      <c r="C11" s="469" t="s">
        <v>196</v>
      </c>
      <c r="D11" s="470">
        <v>44203</v>
      </c>
      <c r="E11" s="469" t="s">
        <v>312</v>
      </c>
      <c r="F11" s="469" t="s">
        <v>245</v>
      </c>
      <c r="G11" s="469" t="s">
        <v>263</v>
      </c>
      <c r="H11" s="469" t="s">
        <v>270</v>
      </c>
      <c r="I11" s="469" t="s">
        <v>303</v>
      </c>
      <c r="J11" s="469">
        <v>150</v>
      </c>
      <c r="K11" s="469">
        <v>13.33</v>
      </c>
      <c r="L11" s="472">
        <v>1999.5</v>
      </c>
      <c r="M11" s="469" t="s">
        <v>316</v>
      </c>
    </row>
    <row r="12" spans="1:13" ht="15" x14ac:dyDescent="0.25">
      <c r="A12" s="469" t="s">
        <v>135</v>
      </c>
      <c r="B12" s="470">
        <v>44203</v>
      </c>
      <c r="C12" s="469" t="s">
        <v>196</v>
      </c>
      <c r="D12" s="470">
        <v>44203</v>
      </c>
      <c r="E12" s="469" t="s">
        <v>312</v>
      </c>
      <c r="F12" s="469" t="s">
        <v>245</v>
      </c>
      <c r="G12" s="469" t="s">
        <v>263</v>
      </c>
      <c r="H12" s="469" t="s">
        <v>272</v>
      </c>
      <c r="I12" s="469" t="s">
        <v>304</v>
      </c>
      <c r="J12" s="469">
        <v>1</v>
      </c>
      <c r="K12" s="472">
        <v>4238</v>
      </c>
      <c r="L12" s="472">
        <v>4238</v>
      </c>
      <c r="M12" s="469" t="s">
        <v>316</v>
      </c>
    </row>
    <row r="13" spans="1:13" ht="15" x14ac:dyDescent="0.25">
      <c r="A13" s="469" t="s">
        <v>135</v>
      </c>
      <c r="B13" s="470">
        <v>44203</v>
      </c>
      <c r="C13" s="469" t="s">
        <v>196</v>
      </c>
      <c r="D13" s="470">
        <v>44203</v>
      </c>
      <c r="E13" s="469" t="s">
        <v>312</v>
      </c>
      <c r="F13" s="469" t="s">
        <v>245</v>
      </c>
      <c r="G13" s="469" t="s">
        <v>263</v>
      </c>
      <c r="H13" s="469" t="s">
        <v>271</v>
      </c>
      <c r="I13" s="469" t="s">
        <v>303</v>
      </c>
      <c r="J13" s="469">
        <v>1</v>
      </c>
      <c r="K13" s="472">
        <v>4500</v>
      </c>
      <c r="L13" s="472">
        <v>4500</v>
      </c>
      <c r="M13" s="469" t="s">
        <v>316</v>
      </c>
    </row>
    <row r="14" spans="1:13" ht="15" x14ac:dyDescent="0.25">
      <c r="A14" s="469" t="s">
        <v>135</v>
      </c>
      <c r="B14" s="470">
        <v>44203</v>
      </c>
      <c r="C14" s="469" t="s">
        <v>196</v>
      </c>
      <c r="D14" s="470">
        <v>44203</v>
      </c>
      <c r="E14" s="469" t="s">
        <v>312</v>
      </c>
      <c r="F14" s="469" t="s">
        <v>245</v>
      </c>
      <c r="G14" s="469" t="s">
        <v>263</v>
      </c>
      <c r="H14" s="469" t="s">
        <v>273</v>
      </c>
      <c r="I14" s="469" t="s">
        <v>314</v>
      </c>
      <c r="J14" s="469">
        <v>1</v>
      </c>
      <c r="K14" s="472">
        <v>22313.63</v>
      </c>
      <c r="L14" s="472">
        <v>22313.63</v>
      </c>
      <c r="M14" s="469" t="s">
        <v>316</v>
      </c>
    </row>
    <row r="15" spans="1:13" ht="15" x14ac:dyDescent="0.25">
      <c r="A15" s="469" t="s">
        <v>136</v>
      </c>
      <c r="B15" s="470">
        <v>44204</v>
      </c>
      <c r="C15" s="469" t="s">
        <v>198</v>
      </c>
      <c r="D15" s="469" t="s">
        <v>199</v>
      </c>
      <c r="E15" s="469" t="s">
        <v>117</v>
      </c>
      <c r="F15" s="469" t="str">
        <f>VLOOKUP(A15:A117,'[2]Dispatch Details 20-21'!$E$2:$G$9501,3,0)</f>
        <v>Palghar</v>
      </c>
      <c r="G15" s="469" t="s">
        <v>262</v>
      </c>
      <c r="H15" s="469" t="s">
        <v>274</v>
      </c>
      <c r="I15" s="469" t="s">
        <v>305</v>
      </c>
      <c r="J15" s="469">
        <v>3</v>
      </c>
      <c r="K15" s="472">
        <v>4950</v>
      </c>
      <c r="L15" s="472">
        <v>14850</v>
      </c>
      <c r="M15" s="469" t="s">
        <v>317</v>
      </c>
    </row>
    <row r="16" spans="1:13" ht="15" x14ac:dyDescent="0.25">
      <c r="A16" s="469" t="s">
        <v>137</v>
      </c>
      <c r="B16" s="470">
        <v>44204</v>
      </c>
      <c r="C16" s="469" t="s">
        <v>200</v>
      </c>
      <c r="D16" s="470">
        <v>44201</v>
      </c>
      <c r="E16" s="469" t="s">
        <v>12</v>
      </c>
      <c r="F16" s="469" t="s">
        <v>246</v>
      </c>
      <c r="G16" s="469" t="s">
        <v>264</v>
      </c>
      <c r="H16" s="469" t="s">
        <v>275</v>
      </c>
      <c r="I16" s="469" t="s">
        <v>301</v>
      </c>
      <c r="J16" s="469">
        <v>90</v>
      </c>
      <c r="K16" s="469">
        <v>713</v>
      </c>
      <c r="L16" s="472">
        <v>64170</v>
      </c>
      <c r="M16" s="469" t="s">
        <v>316</v>
      </c>
    </row>
    <row r="17" spans="1:13" ht="15" x14ac:dyDescent="0.25">
      <c r="A17" s="469" t="s">
        <v>138</v>
      </c>
      <c r="B17" s="470">
        <v>44204</v>
      </c>
      <c r="C17" s="469" t="s">
        <v>201</v>
      </c>
      <c r="D17" s="470">
        <v>44191</v>
      </c>
      <c r="E17" s="469" t="s">
        <v>12</v>
      </c>
      <c r="F17" s="469" t="str">
        <f>VLOOKUP(A17:A119,'[2]Dispatch Details 20-21'!$E$2:$G$9501,3,0)</f>
        <v>Hyderabad</v>
      </c>
      <c r="G17" s="469" t="s">
        <v>264</v>
      </c>
      <c r="H17" s="469" t="s">
        <v>275</v>
      </c>
      <c r="I17" s="469" t="s">
        <v>301</v>
      </c>
      <c r="J17" s="469">
        <v>60</v>
      </c>
      <c r="K17" s="469">
        <v>713</v>
      </c>
      <c r="L17" s="472">
        <v>42780</v>
      </c>
      <c r="M17" s="469" t="s">
        <v>316</v>
      </c>
    </row>
    <row r="18" spans="1:13" ht="15" x14ac:dyDescent="0.25">
      <c r="A18" s="469" t="s">
        <v>139</v>
      </c>
      <c r="B18" s="470">
        <v>44205</v>
      </c>
      <c r="C18" s="469" t="s">
        <v>202</v>
      </c>
      <c r="D18" s="470">
        <v>44187</v>
      </c>
      <c r="E18" s="469" t="s">
        <v>117</v>
      </c>
      <c r="F18" s="469" t="str">
        <f>VLOOKUP(A18:A120,'[2]Dispatch Details 20-21'!$E$2:$G$9501,3,0)</f>
        <v>Kolkata</v>
      </c>
      <c r="G18" s="469" t="s">
        <v>5073</v>
      </c>
      <c r="H18" s="469" t="s">
        <v>276</v>
      </c>
      <c r="I18" s="469" t="s">
        <v>315</v>
      </c>
      <c r="J18" s="469">
        <v>47</v>
      </c>
      <c r="K18" s="472">
        <v>5900</v>
      </c>
      <c r="L18" s="472">
        <v>277300</v>
      </c>
      <c r="M18" s="469" t="s">
        <v>317</v>
      </c>
    </row>
    <row r="19" spans="1:13" ht="15" x14ac:dyDescent="0.25">
      <c r="A19" s="469" t="s">
        <v>140</v>
      </c>
      <c r="B19" s="470">
        <v>44205</v>
      </c>
      <c r="C19" s="469" t="s">
        <v>203</v>
      </c>
      <c r="D19" s="470">
        <v>44187</v>
      </c>
      <c r="E19" s="469" t="s">
        <v>117</v>
      </c>
      <c r="F19" s="469" t="str">
        <f>VLOOKUP(A19:A121,'[2]Dispatch Details 20-21'!$E$2:$G$9501,3,0)</f>
        <v>Mumbai</v>
      </c>
      <c r="G19" s="469" t="s">
        <v>5073</v>
      </c>
      <c r="H19" s="469" t="s">
        <v>276</v>
      </c>
      <c r="I19" s="469" t="s">
        <v>315</v>
      </c>
      <c r="J19" s="469">
        <v>46</v>
      </c>
      <c r="K19" s="472">
        <v>5900</v>
      </c>
      <c r="L19" s="472">
        <v>271400</v>
      </c>
      <c r="M19" s="469" t="s">
        <v>317</v>
      </c>
    </row>
    <row r="20" spans="1:13" ht="15" x14ac:dyDescent="0.25">
      <c r="A20" s="469" t="s">
        <v>141</v>
      </c>
      <c r="B20" s="470">
        <v>44205</v>
      </c>
      <c r="C20" s="469" t="s">
        <v>204</v>
      </c>
      <c r="D20" s="470">
        <v>44187</v>
      </c>
      <c r="E20" s="469" t="s">
        <v>117</v>
      </c>
      <c r="F20" s="469" t="str">
        <f>VLOOKUP(A20:A122,'[2]Dispatch Details 20-21'!$E$2:$G$9501,3,0)</f>
        <v>Jaipur</v>
      </c>
      <c r="G20" s="469" t="s">
        <v>5073</v>
      </c>
      <c r="H20" s="469" t="s">
        <v>276</v>
      </c>
      <c r="I20" s="469" t="s">
        <v>315</v>
      </c>
      <c r="J20" s="469">
        <v>10</v>
      </c>
      <c r="K20" s="472">
        <v>5900</v>
      </c>
      <c r="L20" s="472">
        <v>59000</v>
      </c>
      <c r="M20" s="469" t="s">
        <v>317</v>
      </c>
    </row>
    <row r="21" spans="1:13" ht="15" x14ac:dyDescent="0.25">
      <c r="A21" s="469" t="s">
        <v>142</v>
      </c>
      <c r="B21" s="470">
        <v>44205</v>
      </c>
      <c r="C21" s="469" t="s">
        <v>205</v>
      </c>
      <c r="D21" s="471">
        <v>44187</v>
      </c>
      <c r="E21" s="469" t="s">
        <v>117</v>
      </c>
      <c r="F21" s="469" t="str">
        <f>VLOOKUP(A21:A123,'[2]Dispatch Details 20-21'!$E$2:$G$9501,3,0)</f>
        <v>Haryana</v>
      </c>
      <c r="G21" s="469" t="s">
        <v>5073</v>
      </c>
      <c r="H21" s="469" t="s">
        <v>276</v>
      </c>
      <c r="I21" s="469" t="s">
        <v>315</v>
      </c>
      <c r="J21" s="469">
        <v>41</v>
      </c>
      <c r="K21" s="472">
        <v>5900</v>
      </c>
      <c r="L21" s="472">
        <v>241900</v>
      </c>
      <c r="M21" s="469" t="s">
        <v>317</v>
      </c>
    </row>
    <row r="22" spans="1:13" ht="15" x14ac:dyDescent="0.25">
      <c r="A22" s="469" t="s">
        <v>143</v>
      </c>
      <c r="B22" s="470">
        <v>44205</v>
      </c>
      <c r="C22" s="469" t="s">
        <v>206</v>
      </c>
      <c r="D22" s="471">
        <v>44187</v>
      </c>
      <c r="E22" s="469" t="s">
        <v>117</v>
      </c>
      <c r="F22" s="469" t="str">
        <f>VLOOKUP(A22:A124,'[2]Dispatch Details 20-21'!$E$2:$G$9501,3,0)</f>
        <v>Bangalore</v>
      </c>
      <c r="G22" s="469" t="s">
        <v>5073</v>
      </c>
      <c r="H22" s="469" t="s">
        <v>276</v>
      </c>
      <c r="I22" s="469" t="s">
        <v>315</v>
      </c>
      <c r="J22" s="469">
        <v>7</v>
      </c>
      <c r="K22" s="472">
        <v>5900</v>
      </c>
      <c r="L22" s="472">
        <v>41300</v>
      </c>
      <c r="M22" s="469" t="s">
        <v>317</v>
      </c>
    </row>
    <row r="23" spans="1:13" ht="15" x14ac:dyDescent="0.25">
      <c r="A23" s="469" t="s">
        <v>144</v>
      </c>
      <c r="B23" s="470">
        <v>44205</v>
      </c>
      <c r="C23" s="469" t="s">
        <v>207</v>
      </c>
      <c r="D23" s="470">
        <v>44187</v>
      </c>
      <c r="E23" s="469" t="s">
        <v>117</v>
      </c>
      <c r="F23" s="469" t="str">
        <f>VLOOKUP(A23:A125,'[2]Dispatch Details 20-21'!$E$2:$G$9501,3,0)</f>
        <v>Hyderabad</v>
      </c>
      <c r="G23" s="469" t="s">
        <v>5073</v>
      </c>
      <c r="H23" s="469" t="s">
        <v>276</v>
      </c>
      <c r="I23" s="469" t="s">
        <v>315</v>
      </c>
      <c r="J23" s="469">
        <v>7</v>
      </c>
      <c r="K23" s="472">
        <v>5900</v>
      </c>
      <c r="L23" s="472">
        <v>41300</v>
      </c>
      <c r="M23" s="469" t="s">
        <v>317</v>
      </c>
    </row>
    <row r="24" spans="1:13" ht="15" x14ac:dyDescent="0.25">
      <c r="A24" s="469" t="s">
        <v>145</v>
      </c>
      <c r="B24" s="470">
        <v>44205</v>
      </c>
      <c r="C24" s="469" t="s">
        <v>208</v>
      </c>
      <c r="D24" s="469" t="s">
        <v>209</v>
      </c>
      <c r="E24" s="469" t="s">
        <v>117</v>
      </c>
      <c r="F24" s="469" t="str">
        <f>VLOOKUP(A24:A126,'[2]Dispatch Details 20-21'!$E$2:$G$9501,3,0)</f>
        <v>Chennai</v>
      </c>
      <c r="G24" s="469" t="s">
        <v>5073</v>
      </c>
      <c r="H24" s="469" t="s">
        <v>276</v>
      </c>
      <c r="I24" s="469" t="s">
        <v>315</v>
      </c>
      <c r="J24" s="469">
        <v>6</v>
      </c>
      <c r="K24" s="472">
        <v>5900</v>
      </c>
      <c r="L24" s="472">
        <v>35400</v>
      </c>
      <c r="M24" s="469" t="s">
        <v>317</v>
      </c>
    </row>
    <row r="25" spans="1:13" ht="15" x14ac:dyDescent="0.25">
      <c r="A25" s="469" t="s">
        <v>146</v>
      </c>
      <c r="B25" s="470">
        <v>44205</v>
      </c>
      <c r="C25" s="469" t="s">
        <v>210</v>
      </c>
      <c r="D25" s="470">
        <v>44187</v>
      </c>
      <c r="E25" s="469" t="s">
        <v>117</v>
      </c>
      <c r="F25" s="469" t="str">
        <f>VLOOKUP(A25:A127,'[2]Dispatch Details 20-21'!$E$2:$G$9501,3,0)</f>
        <v>Ahmedabad</v>
      </c>
      <c r="G25" s="469" t="s">
        <v>5073</v>
      </c>
      <c r="H25" s="469" t="s">
        <v>276</v>
      </c>
      <c r="I25" s="469" t="s">
        <v>315</v>
      </c>
      <c r="J25" s="469">
        <v>6</v>
      </c>
      <c r="K25" s="472">
        <v>5900</v>
      </c>
      <c r="L25" s="472">
        <v>35400</v>
      </c>
      <c r="M25" s="469" t="s">
        <v>317</v>
      </c>
    </row>
    <row r="26" spans="1:13" ht="15" x14ac:dyDescent="0.25">
      <c r="A26" s="469" t="s">
        <v>147</v>
      </c>
      <c r="B26" s="470">
        <v>44207</v>
      </c>
      <c r="C26" s="469">
        <v>351010757</v>
      </c>
      <c r="D26" s="471">
        <v>44197</v>
      </c>
      <c r="E26" s="469" t="s">
        <v>117</v>
      </c>
      <c r="F26" s="469" t="s">
        <v>247</v>
      </c>
      <c r="G26" s="469" t="s">
        <v>261</v>
      </c>
      <c r="H26" s="469" t="s">
        <v>267</v>
      </c>
      <c r="I26" s="469" t="s">
        <v>301</v>
      </c>
      <c r="J26" s="469">
        <v>2</v>
      </c>
      <c r="K26" s="472">
        <v>26500</v>
      </c>
      <c r="L26" s="472">
        <v>53000</v>
      </c>
      <c r="M26" s="469" t="s">
        <v>316</v>
      </c>
    </row>
    <row r="27" spans="1:13" ht="15" x14ac:dyDescent="0.25">
      <c r="A27" s="469" t="s">
        <v>148</v>
      </c>
      <c r="B27" s="470">
        <v>44208</v>
      </c>
      <c r="C27" s="469">
        <v>620200034215</v>
      </c>
      <c r="D27" s="471">
        <v>44205</v>
      </c>
      <c r="E27" s="469" t="s">
        <v>117</v>
      </c>
      <c r="F27" s="469" t="s">
        <v>248</v>
      </c>
      <c r="G27" s="469" t="s">
        <v>261</v>
      </c>
      <c r="H27" s="469" t="s">
        <v>267</v>
      </c>
      <c r="I27" s="469" t="s">
        <v>301</v>
      </c>
      <c r="J27" s="469">
        <v>2</v>
      </c>
      <c r="K27" s="472">
        <v>26500</v>
      </c>
      <c r="L27" s="472">
        <v>53000</v>
      </c>
      <c r="M27" s="469" t="s">
        <v>316</v>
      </c>
    </row>
    <row r="28" spans="1:13" ht="15" x14ac:dyDescent="0.25">
      <c r="A28" s="469" t="s">
        <v>149</v>
      </c>
      <c r="B28" s="470">
        <v>44209</v>
      </c>
      <c r="C28" s="469" t="s">
        <v>211</v>
      </c>
      <c r="D28" s="470">
        <v>44209</v>
      </c>
      <c r="E28" s="469" t="s">
        <v>313</v>
      </c>
      <c r="F28" s="469" t="s">
        <v>248</v>
      </c>
      <c r="G28" s="469" t="s">
        <v>265</v>
      </c>
      <c r="H28" s="469" t="s">
        <v>273</v>
      </c>
      <c r="I28" s="469" t="s">
        <v>314</v>
      </c>
      <c r="J28" s="469">
        <v>1</v>
      </c>
      <c r="K28" s="472">
        <v>25000</v>
      </c>
      <c r="L28" s="472">
        <v>25000</v>
      </c>
      <c r="M28" s="469" t="s">
        <v>316</v>
      </c>
    </row>
    <row r="29" spans="1:13" ht="15" x14ac:dyDescent="0.25">
      <c r="A29" s="469" t="s">
        <v>150</v>
      </c>
      <c r="B29" s="470">
        <v>44211</v>
      </c>
      <c r="C29" s="469" t="s">
        <v>212</v>
      </c>
      <c r="D29" s="471">
        <v>44180</v>
      </c>
      <c r="E29" s="469" t="s">
        <v>117</v>
      </c>
      <c r="F29" s="469" t="str">
        <f>VLOOKUP(A29:A131,'[2]Dispatch Details 20-21'!$E$2:$G$9501,3,0)</f>
        <v>Kothur Mandal</v>
      </c>
      <c r="G29" s="469" t="s">
        <v>5074</v>
      </c>
      <c r="H29" s="469" t="s">
        <v>277</v>
      </c>
      <c r="I29" s="469" t="s">
        <v>306</v>
      </c>
      <c r="J29" s="469">
        <v>35</v>
      </c>
      <c r="K29" s="472">
        <v>3379</v>
      </c>
      <c r="L29" s="472">
        <v>118265</v>
      </c>
      <c r="M29" s="469" t="s">
        <v>316</v>
      </c>
    </row>
    <row r="30" spans="1:13" ht="15" x14ac:dyDescent="0.25">
      <c r="A30" s="469" t="s">
        <v>150</v>
      </c>
      <c r="B30" s="470">
        <v>44211</v>
      </c>
      <c r="C30" s="469" t="s">
        <v>212</v>
      </c>
      <c r="D30" s="471">
        <v>44180</v>
      </c>
      <c r="E30" s="469" t="s">
        <v>117</v>
      </c>
      <c r="F30" s="469" t="str">
        <f>VLOOKUP(A30:A132,'[2]Dispatch Details 20-21'!$E$2:$G$9501,3,0)</f>
        <v>Kothur Mandal</v>
      </c>
      <c r="G30" s="469" t="s">
        <v>5074</v>
      </c>
      <c r="H30" s="469" t="s">
        <v>278</v>
      </c>
      <c r="I30" s="469" t="s">
        <v>301</v>
      </c>
      <c r="J30" s="469">
        <v>40</v>
      </c>
      <c r="K30" s="472">
        <v>56512.5</v>
      </c>
      <c r="L30" s="472">
        <v>2260500</v>
      </c>
      <c r="M30" s="469" t="s">
        <v>316</v>
      </c>
    </row>
    <row r="31" spans="1:13" ht="15" x14ac:dyDescent="0.25">
      <c r="A31" s="469" t="s">
        <v>151</v>
      </c>
      <c r="B31" s="470">
        <v>44211</v>
      </c>
      <c r="C31" s="469">
        <v>620200034286</v>
      </c>
      <c r="D31" s="471">
        <v>44209</v>
      </c>
      <c r="E31" s="469" t="s">
        <v>117</v>
      </c>
      <c r="F31" s="469" t="str">
        <f>VLOOKUP(A31:A133,'[2]Dispatch Details 20-21'!$E$2:$G$9501,3,0)</f>
        <v>Bangalore</v>
      </c>
      <c r="G31" s="469" t="s">
        <v>261</v>
      </c>
      <c r="H31" s="469" t="s">
        <v>267</v>
      </c>
      <c r="I31" s="469" t="s">
        <v>301</v>
      </c>
      <c r="J31" s="469">
        <v>2</v>
      </c>
      <c r="K31" s="472">
        <v>26500</v>
      </c>
      <c r="L31" s="472">
        <v>53000</v>
      </c>
      <c r="M31" s="469" t="s">
        <v>316</v>
      </c>
    </row>
    <row r="32" spans="1:13" ht="15" x14ac:dyDescent="0.25">
      <c r="A32" s="469" t="s">
        <v>152</v>
      </c>
      <c r="B32" s="470">
        <v>44211</v>
      </c>
      <c r="C32" s="469" t="s">
        <v>211</v>
      </c>
      <c r="D32" s="470">
        <v>44209</v>
      </c>
      <c r="E32" s="469" t="s">
        <v>312</v>
      </c>
      <c r="F32" s="469" t="s">
        <v>249</v>
      </c>
      <c r="G32" s="469" t="s">
        <v>263</v>
      </c>
      <c r="H32" s="469" t="s">
        <v>270</v>
      </c>
      <c r="I32" s="469" t="s">
        <v>303</v>
      </c>
      <c r="J32" s="469">
        <v>50</v>
      </c>
      <c r="K32" s="469">
        <v>13.33</v>
      </c>
      <c r="L32" s="469">
        <v>666.5</v>
      </c>
      <c r="M32" s="469" t="s">
        <v>316</v>
      </c>
    </row>
    <row r="33" spans="1:13" ht="15" x14ac:dyDescent="0.25">
      <c r="A33" s="469" t="s">
        <v>152</v>
      </c>
      <c r="B33" s="470">
        <v>44211</v>
      </c>
      <c r="C33" s="469" t="s">
        <v>211</v>
      </c>
      <c r="D33" s="470">
        <v>44209</v>
      </c>
      <c r="E33" s="469" t="s">
        <v>312</v>
      </c>
      <c r="F33" s="469" t="s">
        <v>249</v>
      </c>
      <c r="G33" s="469" t="s">
        <v>263</v>
      </c>
      <c r="H33" s="469" t="s">
        <v>271</v>
      </c>
      <c r="I33" s="469" t="s">
        <v>303</v>
      </c>
      <c r="J33" s="469">
        <v>1</v>
      </c>
      <c r="K33" s="472">
        <v>4500</v>
      </c>
      <c r="L33" s="472">
        <v>4500</v>
      </c>
      <c r="M33" s="469" t="s">
        <v>316</v>
      </c>
    </row>
    <row r="34" spans="1:13" ht="15" x14ac:dyDescent="0.25">
      <c r="A34" s="469" t="s">
        <v>152</v>
      </c>
      <c r="B34" s="470">
        <v>44211</v>
      </c>
      <c r="C34" s="469" t="s">
        <v>211</v>
      </c>
      <c r="D34" s="470">
        <v>44209</v>
      </c>
      <c r="E34" s="469" t="s">
        <v>312</v>
      </c>
      <c r="F34" s="469" t="s">
        <v>1763</v>
      </c>
      <c r="G34" s="469" t="s">
        <v>263</v>
      </c>
      <c r="H34" s="469" t="s">
        <v>273</v>
      </c>
      <c r="I34" s="469" t="s">
        <v>314</v>
      </c>
      <c r="J34" s="469">
        <v>1</v>
      </c>
      <c r="K34" s="472">
        <v>22313.63</v>
      </c>
      <c r="L34" s="472">
        <v>22313.63</v>
      </c>
      <c r="M34" s="469" t="s">
        <v>316</v>
      </c>
    </row>
    <row r="35" spans="1:13" ht="15" x14ac:dyDescent="0.25">
      <c r="A35" s="469" t="s">
        <v>153</v>
      </c>
      <c r="B35" s="470">
        <v>44214</v>
      </c>
      <c r="C35" s="469" t="s">
        <v>211</v>
      </c>
      <c r="D35" s="470">
        <v>44195</v>
      </c>
      <c r="E35" s="469" t="s">
        <v>12</v>
      </c>
      <c r="F35" s="469" t="s">
        <v>248</v>
      </c>
      <c r="G35" s="469" t="s">
        <v>5075</v>
      </c>
      <c r="H35" s="469" t="s">
        <v>279</v>
      </c>
      <c r="I35" s="469" t="s">
        <v>315</v>
      </c>
      <c r="J35" s="469">
        <v>4</v>
      </c>
      <c r="K35" s="472">
        <v>10500</v>
      </c>
      <c r="L35" s="472">
        <v>42000</v>
      </c>
      <c r="M35" s="469" t="s">
        <v>317</v>
      </c>
    </row>
    <row r="36" spans="1:13" ht="15" x14ac:dyDescent="0.25">
      <c r="A36" s="469" t="s">
        <v>154</v>
      </c>
      <c r="B36" s="470">
        <v>44214</v>
      </c>
      <c r="C36" s="469" t="s">
        <v>211</v>
      </c>
      <c r="D36" s="470">
        <v>44195</v>
      </c>
      <c r="E36" s="469" t="s">
        <v>312</v>
      </c>
      <c r="F36" s="469" t="s">
        <v>250</v>
      </c>
      <c r="G36" s="469" t="s">
        <v>263</v>
      </c>
      <c r="H36" s="469" t="s">
        <v>269</v>
      </c>
      <c r="I36" s="469" t="s">
        <v>314</v>
      </c>
      <c r="J36" s="469">
        <v>1</v>
      </c>
      <c r="K36" s="469">
        <v>0</v>
      </c>
      <c r="L36" s="469">
        <v>0</v>
      </c>
      <c r="M36" s="469" t="s">
        <v>316</v>
      </c>
    </row>
    <row r="37" spans="1:13" ht="15" x14ac:dyDescent="0.25">
      <c r="A37" s="469" t="s">
        <v>155</v>
      </c>
      <c r="B37" s="470">
        <v>44214</v>
      </c>
      <c r="C37" s="469" t="s">
        <v>213</v>
      </c>
      <c r="D37" s="470">
        <v>44172</v>
      </c>
      <c r="E37" s="469" t="s">
        <v>117</v>
      </c>
      <c r="F37" s="469" t="str">
        <f>VLOOKUP(A37:A139,'[2]Dispatch Details 20-21'!$E$2:$G$9501,3,0)</f>
        <v>Mandideep</v>
      </c>
      <c r="G37" s="469" t="s">
        <v>5074</v>
      </c>
      <c r="H37" s="469" t="s">
        <v>277</v>
      </c>
      <c r="I37" s="469" t="s">
        <v>306</v>
      </c>
      <c r="J37" s="469">
        <v>25</v>
      </c>
      <c r="K37" s="472">
        <v>3590</v>
      </c>
      <c r="L37" s="472">
        <v>89750</v>
      </c>
      <c r="M37" s="469" t="s">
        <v>316</v>
      </c>
    </row>
    <row r="38" spans="1:13" ht="15" x14ac:dyDescent="0.25">
      <c r="A38" s="469" t="s">
        <v>156</v>
      </c>
      <c r="B38" s="470">
        <v>44214</v>
      </c>
      <c r="C38" s="469" t="s">
        <v>214</v>
      </c>
      <c r="D38" s="469" t="s">
        <v>215</v>
      </c>
      <c r="E38" s="469" t="s">
        <v>12</v>
      </c>
      <c r="F38" s="469" t="s">
        <v>251</v>
      </c>
      <c r="G38" s="469" t="s">
        <v>266</v>
      </c>
      <c r="H38" s="469" t="s">
        <v>280</v>
      </c>
      <c r="I38" s="469" t="s">
        <v>303</v>
      </c>
      <c r="J38" s="469">
        <v>72</v>
      </c>
      <c r="K38" s="472">
        <v>1255</v>
      </c>
      <c r="L38" s="472">
        <v>90360</v>
      </c>
      <c r="M38" s="469" t="s">
        <v>316</v>
      </c>
    </row>
    <row r="39" spans="1:13" ht="15" x14ac:dyDescent="0.25">
      <c r="A39" s="469" t="s">
        <v>157</v>
      </c>
      <c r="B39" s="470">
        <v>44214</v>
      </c>
      <c r="C39" s="469" t="s">
        <v>216</v>
      </c>
      <c r="D39" s="470">
        <v>44180</v>
      </c>
      <c r="E39" s="469" t="s">
        <v>12</v>
      </c>
      <c r="F39" s="469" t="s">
        <v>248</v>
      </c>
      <c r="G39" s="469" t="s">
        <v>266</v>
      </c>
      <c r="H39" s="469" t="s">
        <v>280</v>
      </c>
      <c r="I39" s="469" t="s">
        <v>303</v>
      </c>
      <c r="J39" s="469">
        <v>4</v>
      </c>
      <c r="K39" s="472">
        <v>1255</v>
      </c>
      <c r="L39" s="472">
        <v>5020</v>
      </c>
      <c r="M39" s="469" t="s">
        <v>316</v>
      </c>
    </row>
    <row r="40" spans="1:13" ht="15" x14ac:dyDescent="0.25">
      <c r="A40" s="469" t="s">
        <v>158</v>
      </c>
      <c r="B40" s="470">
        <v>44214</v>
      </c>
      <c r="C40" s="469" t="s">
        <v>217</v>
      </c>
      <c r="D40" s="469" t="s">
        <v>218</v>
      </c>
      <c r="E40" s="469" t="s">
        <v>12</v>
      </c>
      <c r="F40" s="469" t="s">
        <v>245</v>
      </c>
      <c r="G40" s="469" t="s">
        <v>266</v>
      </c>
      <c r="H40" s="469" t="s">
        <v>280</v>
      </c>
      <c r="I40" s="469" t="s">
        <v>303</v>
      </c>
      <c r="J40" s="469">
        <v>5</v>
      </c>
      <c r="K40" s="469">
        <v>229</v>
      </c>
      <c r="L40" s="472">
        <v>1145</v>
      </c>
      <c r="M40" s="469" t="s">
        <v>316</v>
      </c>
    </row>
    <row r="41" spans="1:13" ht="15" x14ac:dyDescent="0.25">
      <c r="A41" s="469" t="s">
        <v>159</v>
      </c>
      <c r="B41" s="470">
        <v>44214</v>
      </c>
      <c r="C41" s="469" t="s">
        <v>219</v>
      </c>
      <c r="D41" s="470">
        <v>44180</v>
      </c>
      <c r="E41" s="469" t="s">
        <v>12</v>
      </c>
      <c r="F41" s="469" t="s">
        <v>245</v>
      </c>
      <c r="G41" s="469" t="s">
        <v>266</v>
      </c>
      <c r="H41" s="469" t="s">
        <v>280</v>
      </c>
      <c r="I41" s="469" t="s">
        <v>303</v>
      </c>
      <c r="J41" s="469">
        <v>5</v>
      </c>
      <c r="K41" s="472">
        <v>1255</v>
      </c>
      <c r="L41" s="472">
        <v>6275</v>
      </c>
      <c r="M41" s="469" t="s">
        <v>316</v>
      </c>
    </row>
    <row r="42" spans="1:13" ht="15" x14ac:dyDescent="0.25">
      <c r="A42" s="469" t="s">
        <v>160</v>
      </c>
      <c r="B42" s="470">
        <v>44214</v>
      </c>
      <c r="C42" s="469" t="s">
        <v>220</v>
      </c>
      <c r="D42" s="470">
        <v>44180</v>
      </c>
      <c r="E42" s="469" t="s">
        <v>12</v>
      </c>
      <c r="F42" s="469" t="s">
        <v>251</v>
      </c>
      <c r="G42" s="469" t="s">
        <v>266</v>
      </c>
      <c r="H42" s="469" t="s">
        <v>280</v>
      </c>
      <c r="I42" s="469" t="s">
        <v>303</v>
      </c>
      <c r="J42" s="469">
        <v>4</v>
      </c>
      <c r="K42" s="472">
        <v>1255</v>
      </c>
      <c r="L42" s="472">
        <v>5020</v>
      </c>
      <c r="M42" s="469" t="s">
        <v>316</v>
      </c>
    </row>
    <row r="43" spans="1:13" ht="15" x14ac:dyDescent="0.25">
      <c r="A43" s="469" t="s">
        <v>161</v>
      </c>
      <c r="B43" s="470">
        <v>44214</v>
      </c>
      <c r="C43" s="469" t="s">
        <v>221</v>
      </c>
      <c r="D43" s="470">
        <v>44180</v>
      </c>
      <c r="E43" s="469" t="s">
        <v>12</v>
      </c>
      <c r="F43" s="469" t="s">
        <v>248</v>
      </c>
      <c r="G43" s="469" t="s">
        <v>266</v>
      </c>
      <c r="H43" s="469" t="s">
        <v>281</v>
      </c>
      <c r="I43" s="469" t="s">
        <v>303</v>
      </c>
      <c r="J43" s="469">
        <v>4</v>
      </c>
      <c r="K43" s="469">
        <v>229</v>
      </c>
      <c r="L43" s="469">
        <v>916</v>
      </c>
      <c r="M43" s="469" t="s">
        <v>316</v>
      </c>
    </row>
    <row r="44" spans="1:13" ht="15" x14ac:dyDescent="0.25">
      <c r="A44" s="469" t="s">
        <v>162</v>
      </c>
      <c r="B44" s="470">
        <v>44214</v>
      </c>
      <c r="C44" s="469" t="s">
        <v>222</v>
      </c>
      <c r="D44" s="470">
        <v>44182</v>
      </c>
      <c r="E44" s="469" t="s">
        <v>12</v>
      </c>
      <c r="F44" s="469" t="s">
        <v>251</v>
      </c>
      <c r="G44" s="469" t="s">
        <v>266</v>
      </c>
      <c r="H44" s="469" t="s">
        <v>281</v>
      </c>
      <c r="I44" s="469" t="s">
        <v>303</v>
      </c>
      <c r="J44" s="469">
        <v>4</v>
      </c>
      <c r="K44" s="469">
        <v>229</v>
      </c>
      <c r="L44" s="469">
        <v>916</v>
      </c>
      <c r="M44" s="469" t="s">
        <v>316</v>
      </c>
    </row>
    <row r="45" spans="1:13" ht="15" x14ac:dyDescent="0.25">
      <c r="A45" s="469" t="s">
        <v>163</v>
      </c>
      <c r="B45" s="470">
        <v>44214</v>
      </c>
      <c r="C45" s="469" t="s">
        <v>223</v>
      </c>
      <c r="D45" s="470">
        <v>44174</v>
      </c>
      <c r="E45" s="469" t="s">
        <v>12</v>
      </c>
      <c r="F45" s="469" t="s">
        <v>245</v>
      </c>
      <c r="G45" s="469" t="s">
        <v>266</v>
      </c>
      <c r="H45" s="469" t="s">
        <v>281</v>
      </c>
      <c r="I45" s="469" t="s">
        <v>303</v>
      </c>
      <c r="J45" s="469">
        <v>48</v>
      </c>
      <c r="K45" s="469">
        <v>229</v>
      </c>
      <c r="L45" s="472">
        <v>10992</v>
      </c>
      <c r="M45" s="469" t="s">
        <v>316</v>
      </c>
    </row>
    <row r="46" spans="1:13" ht="15" x14ac:dyDescent="0.25">
      <c r="A46" s="469" t="s">
        <v>164</v>
      </c>
      <c r="B46" s="470">
        <v>44214</v>
      </c>
      <c r="C46" s="469" t="s">
        <v>224</v>
      </c>
      <c r="D46" s="470">
        <v>44173</v>
      </c>
      <c r="E46" s="469" t="s">
        <v>12</v>
      </c>
      <c r="F46" s="469" t="s">
        <v>245</v>
      </c>
      <c r="G46" s="469" t="s">
        <v>266</v>
      </c>
      <c r="H46" s="469" t="s">
        <v>280</v>
      </c>
      <c r="I46" s="469" t="s">
        <v>303</v>
      </c>
      <c r="J46" s="469">
        <v>48</v>
      </c>
      <c r="K46" s="472">
        <v>1255</v>
      </c>
      <c r="L46" s="472">
        <v>60240</v>
      </c>
      <c r="M46" s="469" t="s">
        <v>316</v>
      </c>
    </row>
    <row r="47" spans="1:13" ht="15" x14ac:dyDescent="0.25">
      <c r="A47" s="469" t="s">
        <v>165</v>
      </c>
      <c r="B47" s="470">
        <v>44214</v>
      </c>
      <c r="C47" s="469" t="s">
        <v>225</v>
      </c>
      <c r="D47" s="469" t="s">
        <v>215</v>
      </c>
      <c r="E47" s="469" t="s">
        <v>12</v>
      </c>
      <c r="F47" s="469" t="s">
        <v>251</v>
      </c>
      <c r="G47" s="469" t="s">
        <v>266</v>
      </c>
      <c r="H47" s="469" t="s">
        <v>281</v>
      </c>
      <c r="I47" s="469" t="s">
        <v>303</v>
      </c>
      <c r="J47" s="469">
        <v>72</v>
      </c>
      <c r="K47" s="469">
        <v>229</v>
      </c>
      <c r="L47" s="472">
        <v>16488</v>
      </c>
      <c r="M47" s="469" t="s">
        <v>316</v>
      </c>
    </row>
    <row r="48" spans="1:13" ht="15" x14ac:dyDescent="0.25">
      <c r="A48" s="469" t="s">
        <v>166</v>
      </c>
      <c r="B48" s="470">
        <v>44214</v>
      </c>
      <c r="C48" s="469" t="s">
        <v>211</v>
      </c>
      <c r="D48" s="470">
        <v>44214</v>
      </c>
      <c r="E48" s="469" t="s">
        <v>252</v>
      </c>
      <c r="F48" s="469" t="s">
        <v>253</v>
      </c>
      <c r="G48" s="469" t="s">
        <v>5076</v>
      </c>
      <c r="H48" s="469" t="s">
        <v>282</v>
      </c>
      <c r="I48" s="469" t="s">
        <v>301</v>
      </c>
      <c r="J48" s="469">
        <v>1</v>
      </c>
      <c r="K48" s="472">
        <v>29480</v>
      </c>
      <c r="L48" s="472">
        <v>29480</v>
      </c>
      <c r="M48" s="469" t="s">
        <v>316</v>
      </c>
    </row>
    <row r="49" spans="1:13" ht="15" x14ac:dyDescent="0.25">
      <c r="A49" s="469" t="s">
        <v>167</v>
      </c>
      <c r="B49" s="470">
        <v>44214</v>
      </c>
      <c r="C49" s="469" t="s">
        <v>226</v>
      </c>
      <c r="D49" s="470">
        <v>44182</v>
      </c>
      <c r="E49" s="469" t="s">
        <v>117</v>
      </c>
      <c r="F49" s="469" t="str">
        <f>VLOOKUP(A49:A151,'[2]Dispatch Details 20-21'!$E$2:$G$9501,3,0)</f>
        <v>Gurugram</v>
      </c>
      <c r="G49" s="469" t="s">
        <v>5077</v>
      </c>
      <c r="H49" s="469" t="s">
        <v>283</v>
      </c>
      <c r="I49" s="469" t="s">
        <v>302</v>
      </c>
      <c r="J49" s="469">
        <v>4</v>
      </c>
      <c r="K49" s="472">
        <v>1356</v>
      </c>
      <c r="L49" s="472">
        <v>5424</v>
      </c>
      <c r="M49" s="469" t="s">
        <v>316</v>
      </c>
    </row>
    <row r="50" spans="1:13" ht="15" x14ac:dyDescent="0.25">
      <c r="A50" s="469" t="s">
        <v>167</v>
      </c>
      <c r="B50" s="470">
        <v>44214</v>
      </c>
      <c r="C50" s="469" t="s">
        <v>226</v>
      </c>
      <c r="D50" s="470">
        <v>44182</v>
      </c>
      <c r="E50" s="469" t="s">
        <v>117</v>
      </c>
      <c r="F50" s="469" t="str">
        <f>VLOOKUP(A50:A152,'[2]Dispatch Details 20-21'!$E$2:$G$9501,3,0)</f>
        <v>Gurugram</v>
      </c>
      <c r="G50" s="469" t="s">
        <v>5077</v>
      </c>
      <c r="H50" s="469" t="s">
        <v>284</v>
      </c>
      <c r="I50" s="469" t="s">
        <v>301</v>
      </c>
      <c r="J50" s="469">
        <v>3</v>
      </c>
      <c r="K50" s="472">
        <v>1865</v>
      </c>
      <c r="L50" s="472">
        <v>5595</v>
      </c>
      <c r="M50" s="469" t="s">
        <v>316</v>
      </c>
    </row>
    <row r="51" spans="1:13" ht="15" x14ac:dyDescent="0.25">
      <c r="A51" s="469" t="s">
        <v>167</v>
      </c>
      <c r="B51" s="470">
        <v>44214</v>
      </c>
      <c r="C51" s="469" t="s">
        <v>226</v>
      </c>
      <c r="D51" s="470">
        <v>44182</v>
      </c>
      <c r="E51" s="469" t="s">
        <v>117</v>
      </c>
      <c r="F51" s="469" t="str">
        <f>VLOOKUP(A51:A153,'[2]Dispatch Details 20-21'!$E$2:$G$9501,3,0)</f>
        <v>Gurugram</v>
      </c>
      <c r="G51" s="469" t="s">
        <v>5077</v>
      </c>
      <c r="H51" s="469" t="s">
        <v>285</v>
      </c>
      <c r="I51" s="469" t="s">
        <v>301</v>
      </c>
      <c r="J51" s="469">
        <v>1</v>
      </c>
      <c r="K51" s="472">
        <v>6498</v>
      </c>
      <c r="L51" s="472">
        <v>6498</v>
      </c>
      <c r="M51" s="469" t="s">
        <v>316</v>
      </c>
    </row>
    <row r="52" spans="1:13" ht="15" x14ac:dyDescent="0.25">
      <c r="A52" s="469" t="s">
        <v>167</v>
      </c>
      <c r="B52" s="470">
        <v>44214</v>
      </c>
      <c r="C52" s="469" t="s">
        <v>226</v>
      </c>
      <c r="D52" s="470">
        <v>44182</v>
      </c>
      <c r="E52" s="469" t="s">
        <v>117</v>
      </c>
      <c r="F52" s="469" t="str">
        <f>VLOOKUP(A52:A154,'[2]Dispatch Details 20-21'!$E$2:$G$9501,3,0)</f>
        <v>Gurugram</v>
      </c>
      <c r="G52" s="469" t="s">
        <v>5077</v>
      </c>
      <c r="H52" s="469" t="s">
        <v>267</v>
      </c>
      <c r="I52" s="469" t="s">
        <v>301</v>
      </c>
      <c r="J52" s="469">
        <v>4</v>
      </c>
      <c r="K52" s="472">
        <v>25500</v>
      </c>
      <c r="L52" s="472">
        <v>102000</v>
      </c>
      <c r="M52" s="469" t="s">
        <v>316</v>
      </c>
    </row>
    <row r="53" spans="1:13" ht="15" x14ac:dyDescent="0.25">
      <c r="A53" s="469" t="s">
        <v>168</v>
      </c>
      <c r="B53" s="470">
        <v>44214</v>
      </c>
      <c r="C53" s="469" t="s">
        <v>226</v>
      </c>
      <c r="D53" s="470">
        <v>44182</v>
      </c>
      <c r="E53" s="469" t="s">
        <v>117</v>
      </c>
      <c r="F53" s="469" t="s">
        <v>251</v>
      </c>
      <c r="G53" s="469" t="s">
        <v>5077</v>
      </c>
      <c r="H53" s="469" t="s">
        <v>286</v>
      </c>
      <c r="I53" s="469" t="s">
        <v>307</v>
      </c>
      <c r="J53" s="469">
        <v>4</v>
      </c>
      <c r="K53" s="472">
        <v>7394</v>
      </c>
      <c r="L53" s="472">
        <v>29576</v>
      </c>
      <c r="M53" s="469" t="s">
        <v>316</v>
      </c>
    </row>
    <row r="54" spans="1:13" ht="15" x14ac:dyDescent="0.25">
      <c r="A54" s="469" t="s">
        <v>168</v>
      </c>
      <c r="B54" s="470">
        <v>44214</v>
      </c>
      <c r="C54" s="469" t="s">
        <v>226</v>
      </c>
      <c r="D54" s="470">
        <v>44182</v>
      </c>
      <c r="E54" s="469" t="s">
        <v>117</v>
      </c>
      <c r="F54" s="469" t="s">
        <v>251</v>
      </c>
      <c r="G54" s="469" t="s">
        <v>5077</v>
      </c>
      <c r="H54" s="469" t="s">
        <v>287</v>
      </c>
      <c r="I54" s="469" t="s">
        <v>301</v>
      </c>
      <c r="J54" s="469">
        <v>2</v>
      </c>
      <c r="K54" s="472">
        <v>26500</v>
      </c>
      <c r="L54" s="472">
        <v>53000</v>
      </c>
      <c r="M54" s="469" t="s">
        <v>316</v>
      </c>
    </row>
    <row r="55" spans="1:13" ht="15" x14ac:dyDescent="0.25">
      <c r="A55" s="469" t="s">
        <v>169</v>
      </c>
      <c r="B55" s="470">
        <v>44216</v>
      </c>
      <c r="C55" s="469">
        <v>615200019083</v>
      </c>
      <c r="D55" s="471">
        <v>44200</v>
      </c>
      <c r="E55" s="469" t="s">
        <v>117</v>
      </c>
      <c r="F55" s="469" t="s">
        <v>254</v>
      </c>
      <c r="G55" s="469" t="s">
        <v>261</v>
      </c>
      <c r="H55" s="469" t="s">
        <v>267</v>
      </c>
      <c r="I55" s="469" t="s">
        <v>301</v>
      </c>
      <c r="J55" s="469">
        <v>2</v>
      </c>
      <c r="K55" s="472">
        <v>26500</v>
      </c>
      <c r="L55" s="472">
        <v>53000</v>
      </c>
      <c r="M55" s="469" t="s">
        <v>316</v>
      </c>
    </row>
    <row r="56" spans="1:13" ht="15" x14ac:dyDescent="0.25">
      <c r="A56" s="469" t="s">
        <v>170</v>
      </c>
      <c r="B56" s="470">
        <v>44216</v>
      </c>
      <c r="C56" s="469" t="s">
        <v>211</v>
      </c>
      <c r="D56" s="470">
        <v>44216</v>
      </c>
      <c r="E56" s="469" t="s">
        <v>312</v>
      </c>
      <c r="F56" s="469" t="s">
        <v>94</v>
      </c>
      <c r="G56" s="469" t="s">
        <v>5019</v>
      </c>
      <c r="H56" s="469" t="s">
        <v>288</v>
      </c>
      <c r="I56" s="469" t="s">
        <v>303</v>
      </c>
      <c r="J56" s="469">
        <v>1</v>
      </c>
      <c r="K56" s="472">
        <v>1073</v>
      </c>
      <c r="L56" s="472">
        <v>1073</v>
      </c>
      <c r="M56" s="469" t="s">
        <v>316</v>
      </c>
    </row>
    <row r="57" spans="1:13" ht="15" x14ac:dyDescent="0.25">
      <c r="A57" s="469" t="s">
        <v>170</v>
      </c>
      <c r="B57" s="470">
        <v>44216</v>
      </c>
      <c r="C57" s="469" t="s">
        <v>211</v>
      </c>
      <c r="D57" s="470">
        <v>44216</v>
      </c>
      <c r="E57" s="469" t="s">
        <v>312</v>
      </c>
      <c r="F57" s="469" t="s">
        <v>94</v>
      </c>
      <c r="G57" s="469" t="s">
        <v>5019</v>
      </c>
      <c r="H57" s="469" t="s">
        <v>289</v>
      </c>
      <c r="I57" s="469" t="s">
        <v>308</v>
      </c>
      <c r="J57" s="469">
        <v>1</v>
      </c>
      <c r="K57" s="472">
        <v>7975</v>
      </c>
      <c r="L57" s="472">
        <v>7975</v>
      </c>
      <c r="M57" s="469" t="s">
        <v>316</v>
      </c>
    </row>
    <row r="58" spans="1:13" ht="15" x14ac:dyDescent="0.25">
      <c r="A58" s="469" t="s">
        <v>170</v>
      </c>
      <c r="B58" s="470">
        <v>44216</v>
      </c>
      <c r="C58" s="469" t="s">
        <v>211</v>
      </c>
      <c r="D58" s="470">
        <v>44216</v>
      </c>
      <c r="E58" s="469" t="s">
        <v>312</v>
      </c>
      <c r="F58" s="469" t="s">
        <v>94</v>
      </c>
      <c r="G58" s="469" t="s">
        <v>5019</v>
      </c>
      <c r="H58" s="469" t="s">
        <v>290</v>
      </c>
      <c r="I58" s="469" t="s">
        <v>309</v>
      </c>
      <c r="J58" s="469">
        <v>1</v>
      </c>
      <c r="K58" s="472">
        <v>19991.099999999999</v>
      </c>
      <c r="L58" s="472">
        <v>19991.099999999999</v>
      </c>
      <c r="M58" s="469" t="s">
        <v>316</v>
      </c>
    </row>
    <row r="59" spans="1:13" ht="15" x14ac:dyDescent="0.25">
      <c r="A59" s="469" t="s">
        <v>171</v>
      </c>
      <c r="B59" s="470">
        <v>44216</v>
      </c>
      <c r="C59" s="469" t="s">
        <v>227</v>
      </c>
      <c r="D59" s="469" t="s">
        <v>228</v>
      </c>
      <c r="E59" s="469" t="s">
        <v>117</v>
      </c>
      <c r="F59" s="469" t="str">
        <f>VLOOKUP(A59:A161,'[2]Dispatch Details 20-21'!$E$2:$G$9501,3,0)</f>
        <v>Pune</v>
      </c>
      <c r="G59" s="469" t="s">
        <v>3568</v>
      </c>
      <c r="H59" s="469" t="s">
        <v>291</v>
      </c>
      <c r="I59" s="469" t="s">
        <v>307</v>
      </c>
      <c r="J59" s="469">
        <v>6</v>
      </c>
      <c r="K59" s="472">
        <v>4100</v>
      </c>
      <c r="L59" s="472">
        <v>24600</v>
      </c>
      <c r="M59" s="469" t="s">
        <v>317</v>
      </c>
    </row>
    <row r="60" spans="1:13" ht="15" x14ac:dyDescent="0.25">
      <c r="A60" s="469" t="s">
        <v>172</v>
      </c>
      <c r="B60" s="470">
        <v>44216</v>
      </c>
      <c r="C60" s="469">
        <v>5300012276</v>
      </c>
      <c r="D60" s="471">
        <v>44204</v>
      </c>
      <c r="E60" s="469" t="s">
        <v>252</v>
      </c>
      <c r="F60" s="469" t="s">
        <v>246</v>
      </c>
      <c r="G60" s="469" t="s">
        <v>5078</v>
      </c>
      <c r="H60" s="469" t="s">
        <v>292</v>
      </c>
      <c r="I60" s="469" t="s">
        <v>307</v>
      </c>
      <c r="J60" s="469">
        <v>4</v>
      </c>
      <c r="K60" s="472">
        <v>9548</v>
      </c>
      <c r="L60" s="472">
        <v>38192</v>
      </c>
      <c r="M60" s="469" t="s">
        <v>316</v>
      </c>
    </row>
    <row r="61" spans="1:13" ht="15" x14ac:dyDescent="0.25">
      <c r="A61" s="469" t="s">
        <v>173</v>
      </c>
      <c r="B61" s="470">
        <v>44216</v>
      </c>
      <c r="C61" s="469" t="s">
        <v>229</v>
      </c>
      <c r="D61" s="470">
        <v>44165</v>
      </c>
      <c r="E61" s="469" t="s">
        <v>117</v>
      </c>
      <c r="F61" s="469" t="str">
        <f>VLOOKUP(A61:A163,'[2]Dispatch Details 20-21'!$E$2:$G$9501,3,0)</f>
        <v>Pune</v>
      </c>
      <c r="G61" s="469" t="s">
        <v>3568</v>
      </c>
      <c r="H61" s="469" t="s">
        <v>293</v>
      </c>
      <c r="I61" s="469" t="s">
        <v>305</v>
      </c>
      <c r="J61" s="469">
        <v>2</v>
      </c>
      <c r="K61" s="472">
        <v>4080</v>
      </c>
      <c r="L61" s="472">
        <v>8160</v>
      </c>
      <c r="M61" s="469" t="s">
        <v>317</v>
      </c>
    </row>
    <row r="62" spans="1:13" ht="15" x14ac:dyDescent="0.25">
      <c r="A62" s="469" t="s">
        <v>174</v>
      </c>
      <c r="B62" s="470">
        <v>44217</v>
      </c>
      <c r="C62" s="469" t="s">
        <v>230</v>
      </c>
      <c r="D62" s="470">
        <v>44214</v>
      </c>
      <c r="E62" s="469" t="s">
        <v>312</v>
      </c>
      <c r="F62" s="469" t="s">
        <v>255</v>
      </c>
      <c r="G62" s="469" t="s">
        <v>263</v>
      </c>
      <c r="H62" s="469" t="s">
        <v>270</v>
      </c>
      <c r="I62" s="469" t="s">
        <v>303</v>
      </c>
      <c r="J62" s="469">
        <v>150</v>
      </c>
      <c r="K62" s="469">
        <v>13.33</v>
      </c>
      <c r="L62" s="472">
        <v>1999.5</v>
      </c>
      <c r="M62" s="469" t="s">
        <v>316</v>
      </c>
    </row>
    <row r="63" spans="1:13" ht="15" x14ac:dyDescent="0.25">
      <c r="A63" s="469" t="s">
        <v>174</v>
      </c>
      <c r="B63" s="470">
        <v>44217</v>
      </c>
      <c r="C63" s="469" t="s">
        <v>230</v>
      </c>
      <c r="D63" s="470">
        <v>44214</v>
      </c>
      <c r="E63" s="469" t="s">
        <v>312</v>
      </c>
      <c r="F63" s="469" t="s">
        <v>255</v>
      </c>
      <c r="G63" s="469" t="s">
        <v>263</v>
      </c>
      <c r="H63" s="469" t="s">
        <v>271</v>
      </c>
      <c r="I63" s="469" t="s">
        <v>303</v>
      </c>
      <c r="J63" s="469">
        <v>1</v>
      </c>
      <c r="K63" s="472">
        <v>4500</v>
      </c>
      <c r="L63" s="472">
        <v>4500</v>
      </c>
      <c r="M63" s="469" t="s">
        <v>316</v>
      </c>
    </row>
    <row r="64" spans="1:13" ht="15" x14ac:dyDescent="0.25">
      <c r="A64" s="469" t="s">
        <v>174</v>
      </c>
      <c r="B64" s="470">
        <v>44217</v>
      </c>
      <c r="C64" s="469" t="s">
        <v>230</v>
      </c>
      <c r="D64" s="470">
        <v>44214</v>
      </c>
      <c r="E64" s="469" t="s">
        <v>312</v>
      </c>
      <c r="F64" s="469" t="s">
        <v>1204</v>
      </c>
      <c r="G64" s="469" t="s">
        <v>263</v>
      </c>
      <c r="H64" s="469" t="s">
        <v>273</v>
      </c>
      <c r="I64" s="469" t="s">
        <v>314</v>
      </c>
      <c r="J64" s="469">
        <v>1</v>
      </c>
      <c r="K64" s="472">
        <v>22313.63</v>
      </c>
      <c r="L64" s="472">
        <v>22313.63</v>
      </c>
      <c r="M64" s="469" t="s">
        <v>316</v>
      </c>
    </row>
    <row r="65" spans="1:13" ht="15" x14ac:dyDescent="0.25">
      <c r="A65" s="469" t="s">
        <v>175</v>
      </c>
      <c r="B65" s="470">
        <v>44217</v>
      </c>
      <c r="C65" s="469" t="s">
        <v>211</v>
      </c>
      <c r="D65" s="470">
        <v>44216</v>
      </c>
      <c r="E65" s="469" t="s">
        <v>312</v>
      </c>
      <c r="F65" s="469" t="s">
        <v>256</v>
      </c>
      <c r="G65" s="469" t="s">
        <v>5019</v>
      </c>
      <c r="H65" s="469" t="s">
        <v>289</v>
      </c>
      <c r="I65" s="469" t="s">
        <v>308</v>
      </c>
      <c r="J65" s="469">
        <v>1</v>
      </c>
      <c r="K65" s="472">
        <v>7975</v>
      </c>
      <c r="L65" s="472">
        <v>7975</v>
      </c>
      <c r="M65" s="469" t="s">
        <v>316</v>
      </c>
    </row>
    <row r="66" spans="1:13" ht="15" x14ac:dyDescent="0.25">
      <c r="A66" s="469" t="s">
        <v>175</v>
      </c>
      <c r="B66" s="470">
        <v>44217</v>
      </c>
      <c r="C66" s="469" t="s">
        <v>211</v>
      </c>
      <c r="D66" s="470">
        <v>44216</v>
      </c>
      <c r="E66" s="469" t="s">
        <v>312</v>
      </c>
      <c r="F66" s="469" t="s">
        <v>256</v>
      </c>
      <c r="G66" s="469" t="s">
        <v>5019</v>
      </c>
      <c r="H66" s="469" t="s">
        <v>290</v>
      </c>
      <c r="I66" s="469" t="s">
        <v>309</v>
      </c>
      <c r="J66" s="469">
        <v>1</v>
      </c>
      <c r="K66" s="472">
        <v>19991.099999999999</v>
      </c>
      <c r="L66" s="472">
        <v>19991.099999999999</v>
      </c>
      <c r="M66" s="469" t="s">
        <v>316</v>
      </c>
    </row>
    <row r="67" spans="1:13" ht="15" x14ac:dyDescent="0.25">
      <c r="A67" s="469" t="s">
        <v>176</v>
      </c>
      <c r="B67" s="470">
        <v>44217</v>
      </c>
      <c r="C67" s="469">
        <v>351010821</v>
      </c>
      <c r="D67" s="471">
        <v>44211</v>
      </c>
      <c r="E67" s="469" t="s">
        <v>117</v>
      </c>
      <c r="F67" s="469" t="s">
        <v>247</v>
      </c>
      <c r="G67" s="469" t="s">
        <v>261</v>
      </c>
      <c r="H67" s="469" t="s">
        <v>267</v>
      </c>
      <c r="I67" s="469" t="s">
        <v>301</v>
      </c>
      <c r="J67" s="469">
        <v>1</v>
      </c>
      <c r="K67" s="472">
        <v>26500</v>
      </c>
      <c r="L67" s="472">
        <v>26500</v>
      </c>
      <c r="M67" s="469" t="s">
        <v>316</v>
      </c>
    </row>
    <row r="68" spans="1:13" ht="15" x14ac:dyDescent="0.25">
      <c r="A68" s="469" t="s">
        <v>177</v>
      </c>
      <c r="B68" s="470">
        <v>44217</v>
      </c>
      <c r="C68" s="469" t="s">
        <v>211</v>
      </c>
      <c r="D68" s="470">
        <v>44209</v>
      </c>
      <c r="E68" s="469" t="s">
        <v>312</v>
      </c>
      <c r="F68" s="469" t="s">
        <v>257</v>
      </c>
      <c r="G68" s="469" t="s">
        <v>263</v>
      </c>
      <c r="H68" s="469" t="s">
        <v>270</v>
      </c>
      <c r="I68" s="469" t="s">
        <v>303</v>
      </c>
      <c r="J68" s="469">
        <v>100</v>
      </c>
      <c r="K68" s="469">
        <v>13.33</v>
      </c>
      <c r="L68" s="472">
        <v>1333</v>
      </c>
      <c r="M68" s="469" t="s">
        <v>316</v>
      </c>
    </row>
    <row r="69" spans="1:13" ht="15" x14ac:dyDescent="0.25">
      <c r="A69" s="469" t="s">
        <v>178</v>
      </c>
      <c r="B69" s="470">
        <v>44217</v>
      </c>
      <c r="C69" s="469" t="s">
        <v>211</v>
      </c>
      <c r="D69" s="470">
        <v>44209</v>
      </c>
      <c r="E69" s="469" t="s">
        <v>312</v>
      </c>
      <c r="F69" s="469" t="s">
        <v>257</v>
      </c>
      <c r="G69" s="469" t="s">
        <v>263</v>
      </c>
      <c r="H69" s="469" t="s">
        <v>270</v>
      </c>
      <c r="I69" s="469" t="s">
        <v>303</v>
      </c>
      <c r="J69" s="469">
        <v>150</v>
      </c>
      <c r="K69" s="469">
        <v>13.33</v>
      </c>
      <c r="L69" s="472">
        <v>1999.5</v>
      </c>
      <c r="M69" s="469" t="s">
        <v>316</v>
      </c>
    </row>
    <row r="70" spans="1:13" ht="15" x14ac:dyDescent="0.25">
      <c r="A70" s="469" t="s">
        <v>178</v>
      </c>
      <c r="B70" s="470">
        <v>44217</v>
      </c>
      <c r="C70" s="469" t="s">
        <v>211</v>
      </c>
      <c r="D70" s="470">
        <v>44209</v>
      </c>
      <c r="E70" s="469" t="s">
        <v>312</v>
      </c>
      <c r="F70" s="469" t="s">
        <v>257</v>
      </c>
      <c r="G70" s="469" t="s">
        <v>263</v>
      </c>
      <c r="H70" s="469" t="s">
        <v>271</v>
      </c>
      <c r="I70" s="469" t="s">
        <v>303</v>
      </c>
      <c r="J70" s="469">
        <v>1</v>
      </c>
      <c r="K70" s="472">
        <v>4500</v>
      </c>
      <c r="L70" s="472">
        <v>4500</v>
      </c>
      <c r="M70" s="469" t="s">
        <v>316</v>
      </c>
    </row>
    <row r="71" spans="1:13" ht="15" x14ac:dyDescent="0.25">
      <c r="A71" s="469" t="s">
        <v>178</v>
      </c>
      <c r="B71" s="470">
        <v>44217</v>
      </c>
      <c r="C71" s="469" t="s">
        <v>211</v>
      </c>
      <c r="D71" s="470">
        <v>44209</v>
      </c>
      <c r="E71" s="469" t="s">
        <v>312</v>
      </c>
      <c r="F71" s="469" t="s">
        <v>257</v>
      </c>
      <c r="G71" s="469" t="s">
        <v>263</v>
      </c>
      <c r="H71" s="469" t="s">
        <v>273</v>
      </c>
      <c r="I71" s="469" t="s">
        <v>314</v>
      </c>
      <c r="J71" s="469">
        <v>1</v>
      </c>
      <c r="K71" s="472">
        <v>22313.63</v>
      </c>
      <c r="L71" s="472">
        <v>22313.63</v>
      </c>
      <c r="M71" s="469" t="s">
        <v>316</v>
      </c>
    </row>
    <row r="72" spans="1:13" ht="15" x14ac:dyDescent="0.25">
      <c r="A72" s="469" t="s">
        <v>179</v>
      </c>
      <c r="B72" s="470">
        <v>44217</v>
      </c>
      <c r="C72" s="469" t="s">
        <v>211</v>
      </c>
      <c r="D72" s="470">
        <v>44210</v>
      </c>
      <c r="E72" s="469" t="s">
        <v>312</v>
      </c>
      <c r="F72" s="469" t="s">
        <v>257</v>
      </c>
      <c r="G72" s="469" t="s">
        <v>263</v>
      </c>
      <c r="H72" s="469" t="s">
        <v>270</v>
      </c>
      <c r="I72" s="469" t="s">
        <v>303</v>
      </c>
      <c r="J72" s="469">
        <v>150</v>
      </c>
      <c r="K72" s="469">
        <v>13.33</v>
      </c>
      <c r="L72" s="472">
        <v>1999.5</v>
      </c>
      <c r="M72" s="469" t="s">
        <v>316</v>
      </c>
    </row>
    <row r="73" spans="1:13" ht="15" x14ac:dyDescent="0.25">
      <c r="A73" s="469" t="s">
        <v>179</v>
      </c>
      <c r="B73" s="470">
        <v>44217</v>
      </c>
      <c r="C73" s="469" t="s">
        <v>211</v>
      </c>
      <c r="D73" s="470">
        <v>44210</v>
      </c>
      <c r="E73" s="469" t="s">
        <v>312</v>
      </c>
      <c r="F73" s="469" t="s">
        <v>257</v>
      </c>
      <c r="G73" s="469" t="s">
        <v>263</v>
      </c>
      <c r="H73" s="469" t="s">
        <v>271</v>
      </c>
      <c r="I73" s="469" t="s">
        <v>303</v>
      </c>
      <c r="J73" s="469">
        <v>1</v>
      </c>
      <c r="K73" s="472">
        <v>4500</v>
      </c>
      <c r="L73" s="472">
        <v>4500</v>
      </c>
      <c r="M73" s="469" t="s">
        <v>316</v>
      </c>
    </row>
    <row r="74" spans="1:13" ht="15" x14ac:dyDescent="0.25">
      <c r="A74" s="469" t="s">
        <v>179</v>
      </c>
      <c r="B74" s="470">
        <v>44217</v>
      </c>
      <c r="C74" s="469" t="s">
        <v>211</v>
      </c>
      <c r="D74" s="470">
        <v>44210</v>
      </c>
      <c r="E74" s="469" t="s">
        <v>312</v>
      </c>
      <c r="F74" s="469" t="s">
        <v>257</v>
      </c>
      <c r="G74" s="469" t="s">
        <v>263</v>
      </c>
      <c r="H74" s="469" t="s">
        <v>273</v>
      </c>
      <c r="I74" s="469" t="s">
        <v>314</v>
      </c>
      <c r="J74" s="469">
        <v>1</v>
      </c>
      <c r="K74" s="472">
        <v>22313.63</v>
      </c>
      <c r="L74" s="472">
        <v>22313.63</v>
      </c>
      <c r="M74" s="469" t="s">
        <v>316</v>
      </c>
    </row>
    <row r="75" spans="1:13" ht="15" x14ac:dyDescent="0.25">
      <c r="A75" s="469" t="s">
        <v>180</v>
      </c>
      <c r="B75" s="470">
        <v>44217</v>
      </c>
      <c r="C75" s="469" t="s">
        <v>211</v>
      </c>
      <c r="D75" s="470">
        <v>44217</v>
      </c>
      <c r="E75" s="469" t="s">
        <v>312</v>
      </c>
      <c r="F75" s="469" t="s">
        <v>94</v>
      </c>
      <c r="G75" s="469" t="s">
        <v>5019</v>
      </c>
      <c r="H75" s="469" t="s">
        <v>289</v>
      </c>
      <c r="I75" s="469" t="s">
        <v>308</v>
      </c>
      <c r="J75" s="469">
        <v>1</v>
      </c>
      <c r="K75" s="472">
        <v>7975</v>
      </c>
      <c r="L75" s="472">
        <v>7975</v>
      </c>
      <c r="M75" s="469" t="s">
        <v>316</v>
      </c>
    </row>
    <row r="76" spans="1:13" ht="15" x14ac:dyDescent="0.25">
      <c r="A76" s="469" t="s">
        <v>180</v>
      </c>
      <c r="B76" s="470">
        <v>44217</v>
      </c>
      <c r="C76" s="469" t="s">
        <v>211</v>
      </c>
      <c r="D76" s="470">
        <v>44217</v>
      </c>
      <c r="E76" s="469" t="s">
        <v>312</v>
      </c>
      <c r="F76" s="469" t="s">
        <v>94</v>
      </c>
      <c r="G76" s="469" t="s">
        <v>5019</v>
      </c>
      <c r="H76" s="469" t="s">
        <v>290</v>
      </c>
      <c r="I76" s="469" t="s">
        <v>309</v>
      </c>
      <c r="J76" s="469">
        <v>1</v>
      </c>
      <c r="K76" s="472">
        <v>19991.099999999999</v>
      </c>
      <c r="L76" s="472">
        <v>19991.099999999999</v>
      </c>
      <c r="M76" s="469" t="s">
        <v>316</v>
      </c>
    </row>
    <row r="77" spans="1:13" ht="15" x14ac:dyDescent="0.25">
      <c r="A77" s="469" t="s">
        <v>181</v>
      </c>
      <c r="B77" s="470">
        <v>44219</v>
      </c>
      <c r="C77" s="469" t="s">
        <v>231</v>
      </c>
      <c r="D77" s="470">
        <v>44211</v>
      </c>
      <c r="E77" s="469" t="s">
        <v>12</v>
      </c>
      <c r="F77" s="469" t="s">
        <v>258</v>
      </c>
      <c r="G77" s="469" t="s">
        <v>266</v>
      </c>
      <c r="H77" s="469" t="s">
        <v>280</v>
      </c>
      <c r="I77" s="469" t="s">
        <v>303</v>
      </c>
      <c r="J77" s="469">
        <v>154</v>
      </c>
      <c r="K77" s="472">
        <v>1255</v>
      </c>
      <c r="L77" s="472">
        <v>193270</v>
      </c>
      <c r="M77" s="469" t="s">
        <v>316</v>
      </c>
    </row>
    <row r="78" spans="1:13" ht="15" x14ac:dyDescent="0.25">
      <c r="A78" s="469" t="s">
        <v>181</v>
      </c>
      <c r="B78" s="470">
        <v>44219</v>
      </c>
      <c r="C78" s="469" t="s">
        <v>231</v>
      </c>
      <c r="D78" s="470">
        <v>44211</v>
      </c>
      <c r="E78" s="469" t="s">
        <v>12</v>
      </c>
      <c r="F78" s="469" t="s">
        <v>258</v>
      </c>
      <c r="G78" s="469" t="s">
        <v>266</v>
      </c>
      <c r="H78" s="469" t="s">
        <v>294</v>
      </c>
      <c r="I78" s="469" t="s">
        <v>302</v>
      </c>
      <c r="J78" s="469">
        <v>154</v>
      </c>
      <c r="K78" s="472">
        <v>3784</v>
      </c>
      <c r="L78" s="472">
        <v>582736</v>
      </c>
      <c r="M78" s="469" t="s">
        <v>316</v>
      </c>
    </row>
    <row r="79" spans="1:13" ht="15" x14ac:dyDescent="0.25">
      <c r="A79" s="469" t="s">
        <v>181</v>
      </c>
      <c r="B79" s="470">
        <v>44219</v>
      </c>
      <c r="C79" s="469" t="s">
        <v>231</v>
      </c>
      <c r="D79" s="470">
        <v>44211</v>
      </c>
      <c r="E79" s="469" t="s">
        <v>12</v>
      </c>
      <c r="F79" s="469" t="s">
        <v>258</v>
      </c>
      <c r="G79" s="469" t="s">
        <v>266</v>
      </c>
      <c r="H79" s="469" t="s">
        <v>295</v>
      </c>
      <c r="I79" s="469" t="s">
        <v>302</v>
      </c>
      <c r="J79" s="469">
        <v>39</v>
      </c>
      <c r="K79" s="472">
        <v>9720</v>
      </c>
      <c r="L79" s="472">
        <v>379080</v>
      </c>
      <c r="M79" s="469" t="s">
        <v>316</v>
      </c>
    </row>
    <row r="80" spans="1:13" ht="15" x14ac:dyDescent="0.25">
      <c r="A80" s="469" t="s">
        <v>181</v>
      </c>
      <c r="B80" s="470">
        <v>44219</v>
      </c>
      <c r="C80" s="469" t="s">
        <v>231</v>
      </c>
      <c r="D80" s="470">
        <v>44211</v>
      </c>
      <c r="E80" s="469" t="s">
        <v>12</v>
      </c>
      <c r="F80" s="469" t="s">
        <v>258</v>
      </c>
      <c r="G80" s="510" t="s">
        <v>266</v>
      </c>
      <c r="H80" s="469" t="s">
        <v>296</v>
      </c>
      <c r="I80" s="469" t="s">
        <v>314</v>
      </c>
      <c r="J80" s="469">
        <v>154</v>
      </c>
      <c r="K80" s="472">
        <v>30595</v>
      </c>
      <c r="L80" s="472">
        <v>4711630</v>
      </c>
      <c r="M80" s="469" t="s">
        <v>316</v>
      </c>
    </row>
    <row r="81" spans="1:13" ht="15" x14ac:dyDescent="0.25">
      <c r="A81" s="469" t="s">
        <v>182</v>
      </c>
      <c r="B81" s="470">
        <v>44219</v>
      </c>
      <c r="C81" s="469" t="s">
        <v>232</v>
      </c>
      <c r="D81" s="470">
        <v>44210</v>
      </c>
      <c r="E81" s="469" t="s">
        <v>12</v>
      </c>
      <c r="F81" s="469" t="s">
        <v>258</v>
      </c>
      <c r="G81" s="510" t="s">
        <v>266</v>
      </c>
      <c r="H81" s="469" t="s">
        <v>281</v>
      </c>
      <c r="I81" s="469" t="s">
        <v>303</v>
      </c>
      <c r="J81" s="469">
        <v>154</v>
      </c>
      <c r="K81" s="469">
        <v>229</v>
      </c>
      <c r="L81" s="472">
        <v>35266</v>
      </c>
      <c r="M81" s="469" t="s">
        <v>316</v>
      </c>
    </row>
    <row r="82" spans="1:13" ht="15" x14ac:dyDescent="0.25">
      <c r="A82" s="469" t="s">
        <v>182</v>
      </c>
      <c r="B82" s="470">
        <v>44219</v>
      </c>
      <c r="C82" s="469" t="s">
        <v>232</v>
      </c>
      <c r="D82" s="470">
        <v>44210</v>
      </c>
      <c r="E82" s="469" t="s">
        <v>12</v>
      </c>
      <c r="F82" s="469" t="s">
        <v>258</v>
      </c>
      <c r="G82" s="510" t="s">
        <v>266</v>
      </c>
      <c r="H82" s="469" t="s">
        <v>297</v>
      </c>
      <c r="I82" s="469" t="s">
        <v>301</v>
      </c>
      <c r="J82" s="469">
        <v>154</v>
      </c>
      <c r="K82" s="472">
        <v>6700</v>
      </c>
      <c r="L82" s="472">
        <v>1031800</v>
      </c>
      <c r="M82" s="469" t="s">
        <v>316</v>
      </c>
    </row>
    <row r="83" spans="1:13" ht="15" x14ac:dyDescent="0.25">
      <c r="A83" s="469" t="s">
        <v>183</v>
      </c>
      <c r="B83" s="470">
        <v>44221</v>
      </c>
      <c r="C83" s="469" t="s">
        <v>211</v>
      </c>
      <c r="D83" s="470">
        <v>44218</v>
      </c>
      <c r="E83" s="469" t="s">
        <v>312</v>
      </c>
      <c r="F83" s="469" t="s">
        <v>251</v>
      </c>
      <c r="G83" s="469" t="s">
        <v>5019</v>
      </c>
      <c r="H83" s="469" t="s">
        <v>289</v>
      </c>
      <c r="I83" s="469" t="s">
        <v>308</v>
      </c>
      <c r="J83" s="469">
        <v>1</v>
      </c>
      <c r="K83" s="472">
        <v>7975</v>
      </c>
      <c r="L83" s="472">
        <v>7975</v>
      </c>
      <c r="M83" s="469" t="s">
        <v>316</v>
      </c>
    </row>
    <row r="84" spans="1:13" ht="15" x14ac:dyDescent="0.25">
      <c r="A84" s="469" t="s">
        <v>183</v>
      </c>
      <c r="B84" s="470">
        <v>44221</v>
      </c>
      <c r="C84" s="469" t="s">
        <v>211</v>
      </c>
      <c r="D84" s="470">
        <v>44218</v>
      </c>
      <c r="E84" s="469" t="s">
        <v>312</v>
      </c>
      <c r="F84" s="469" t="s">
        <v>251</v>
      </c>
      <c r="G84" s="510" t="s">
        <v>5019</v>
      </c>
      <c r="H84" s="469" t="s">
        <v>290</v>
      </c>
      <c r="I84" s="469" t="s">
        <v>309</v>
      </c>
      <c r="J84" s="469">
        <v>1</v>
      </c>
      <c r="K84" s="472">
        <v>19991.099999999999</v>
      </c>
      <c r="L84" s="472">
        <v>19991.099999999999</v>
      </c>
      <c r="M84" s="469" t="s">
        <v>316</v>
      </c>
    </row>
    <row r="85" spans="1:13" ht="15" x14ac:dyDescent="0.25">
      <c r="A85" s="469" t="s">
        <v>184</v>
      </c>
      <c r="B85" s="470">
        <v>44223</v>
      </c>
      <c r="C85" s="469" t="s">
        <v>233</v>
      </c>
      <c r="D85" s="470">
        <v>44210</v>
      </c>
      <c r="E85" s="469" t="s">
        <v>12</v>
      </c>
      <c r="F85" s="469" t="s">
        <v>258</v>
      </c>
      <c r="G85" s="510" t="s">
        <v>266</v>
      </c>
      <c r="H85" s="469" t="s">
        <v>280</v>
      </c>
      <c r="I85" s="469" t="s">
        <v>303</v>
      </c>
      <c r="J85" s="469">
        <v>26</v>
      </c>
      <c r="K85" s="472">
        <v>1255</v>
      </c>
      <c r="L85" s="472">
        <v>32630</v>
      </c>
      <c r="M85" s="469" t="s">
        <v>316</v>
      </c>
    </row>
    <row r="86" spans="1:13" ht="15" x14ac:dyDescent="0.25">
      <c r="A86" s="469" t="s">
        <v>184</v>
      </c>
      <c r="B86" s="470">
        <v>44223</v>
      </c>
      <c r="C86" s="469" t="s">
        <v>233</v>
      </c>
      <c r="D86" s="470">
        <v>44210</v>
      </c>
      <c r="E86" s="469" t="s">
        <v>12</v>
      </c>
      <c r="F86" s="469" t="s">
        <v>258</v>
      </c>
      <c r="G86" s="510" t="s">
        <v>266</v>
      </c>
      <c r="H86" s="469" t="s">
        <v>298</v>
      </c>
      <c r="I86" s="469" t="s">
        <v>310</v>
      </c>
      <c r="J86" s="469">
        <v>26</v>
      </c>
      <c r="K86" s="472">
        <v>27972</v>
      </c>
      <c r="L86" s="472">
        <v>727272</v>
      </c>
      <c r="M86" s="469" t="s">
        <v>316</v>
      </c>
    </row>
    <row r="87" spans="1:13" ht="15" x14ac:dyDescent="0.25">
      <c r="A87" s="469" t="s">
        <v>185</v>
      </c>
      <c r="B87" s="470">
        <v>44223</v>
      </c>
      <c r="C87" s="469" t="s">
        <v>234</v>
      </c>
      <c r="D87" s="470">
        <v>44211</v>
      </c>
      <c r="E87" s="469" t="s">
        <v>12</v>
      </c>
      <c r="F87" s="469" t="s">
        <v>258</v>
      </c>
      <c r="G87" s="469" t="s">
        <v>266</v>
      </c>
      <c r="H87" s="469" t="s">
        <v>281</v>
      </c>
      <c r="I87" s="469" t="s">
        <v>303</v>
      </c>
      <c r="J87" s="469">
        <v>26</v>
      </c>
      <c r="K87" s="472">
        <v>229</v>
      </c>
      <c r="L87" s="472">
        <v>5954</v>
      </c>
      <c r="M87" s="469" t="s">
        <v>316</v>
      </c>
    </row>
    <row r="88" spans="1:13" ht="15" x14ac:dyDescent="0.25">
      <c r="A88" s="469" t="s">
        <v>185</v>
      </c>
      <c r="B88" s="470">
        <v>44223</v>
      </c>
      <c r="C88" s="469" t="s">
        <v>234</v>
      </c>
      <c r="D88" s="470">
        <v>44211</v>
      </c>
      <c r="E88" s="469" t="s">
        <v>12</v>
      </c>
      <c r="F88" s="469" t="s">
        <v>258</v>
      </c>
      <c r="G88" s="469" t="s">
        <v>266</v>
      </c>
      <c r="H88" s="469" t="s">
        <v>299</v>
      </c>
      <c r="I88" s="469" t="s">
        <v>310</v>
      </c>
      <c r="J88" s="469">
        <v>26</v>
      </c>
      <c r="K88" s="472">
        <v>4478</v>
      </c>
      <c r="L88" s="472">
        <v>116428</v>
      </c>
      <c r="M88" s="469" t="s">
        <v>316</v>
      </c>
    </row>
    <row r="89" spans="1:13" ht="15" x14ac:dyDescent="0.25">
      <c r="A89" s="469" t="s">
        <v>186</v>
      </c>
      <c r="B89" s="470">
        <v>44223</v>
      </c>
      <c r="C89" s="469" t="s">
        <v>235</v>
      </c>
      <c r="D89" s="469" t="s">
        <v>236</v>
      </c>
      <c r="E89" s="469" t="s">
        <v>252</v>
      </c>
      <c r="F89" s="469" t="s">
        <v>251</v>
      </c>
      <c r="G89" s="469" t="s">
        <v>5079</v>
      </c>
      <c r="H89" s="469" t="s">
        <v>283</v>
      </c>
      <c r="I89" s="469" t="s">
        <v>302</v>
      </c>
      <c r="J89" s="469">
        <v>10</v>
      </c>
      <c r="K89" s="472">
        <v>1356</v>
      </c>
      <c r="L89" s="472">
        <v>13560</v>
      </c>
      <c r="M89" s="469" t="s">
        <v>317</v>
      </c>
    </row>
    <row r="90" spans="1:13" ht="15" x14ac:dyDescent="0.25">
      <c r="A90" s="469" t="s">
        <v>186</v>
      </c>
      <c r="B90" s="470">
        <v>44223</v>
      </c>
      <c r="C90" s="469" t="s">
        <v>235</v>
      </c>
      <c r="D90" s="469" t="s">
        <v>236</v>
      </c>
      <c r="E90" s="469" t="s">
        <v>252</v>
      </c>
      <c r="F90" s="469" t="s">
        <v>251</v>
      </c>
      <c r="G90" s="469" t="s">
        <v>5079</v>
      </c>
      <c r="H90" s="469" t="s">
        <v>284</v>
      </c>
      <c r="I90" s="469" t="s">
        <v>301</v>
      </c>
      <c r="J90" s="469">
        <v>10</v>
      </c>
      <c r="K90" s="472">
        <v>1865</v>
      </c>
      <c r="L90" s="472">
        <v>18650</v>
      </c>
      <c r="M90" s="469" t="s">
        <v>317</v>
      </c>
    </row>
    <row r="91" spans="1:13" ht="15" x14ac:dyDescent="0.25">
      <c r="A91" s="469" t="s">
        <v>186</v>
      </c>
      <c r="B91" s="470">
        <v>44223</v>
      </c>
      <c r="C91" s="469" t="s">
        <v>235</v>
      </c>
      <c r="D91" s="469" t="s">
        <v>236</v>
      </c>
      <c r="E91" s="469" t="s">
        <v>252</v>
      </c>
      <c r="F91" s="469" t="s">
        <v>251</v>
      </c>
      <c r="G91" s="510" t="s">
        <v>5079</v>
      </c>
      <c r="H91" s="469" t="s">
        <v>285</v>
      </c>
      <c r="I91" s="469" t="s">
        <v>301</v>
      </c>
      <c r="J91" s="469">
        <v>2</v>
      </c>
      <c r="K91" s="472">
        <v>6498</v>
      </c>
      <c r="L91" s="472">
        <v>12996</v>
      </c>
      <c r="M91" s="469" t="s">
        <v>317</v>
      </c>
    </row>
    <row r="92" spans="1:13" ht="15" x14ac:dyDescent="0.25">
      <c r="A92" s="469" t="s">
        <v>187</v>
      </c>
      <c r="B92" s="470">
        <v>44223</v>
      </c>
      <c r="C92" s="469" t="s">
        <v>237</v>
      </c>
      <c r="D92" s="469" t="s">
        <v>238</v>
      </c>
      <c r="E92" s="469" t="s">
        <v>117</v>
      </c>
      <c r="F92" s="469" t="str">
        <f>VLOOKUP(A92:A194,'[2]Dispatch Details 20-21'!$E$2:$G$9501,3,0)</f>
        <v>Cuttack</v>
      </c>
      <c r="G92" s="510" t="s">
        <v>5077</v>
      </c>
      <c r="H92" s="469" t="s">
        <v>284</v>
      </c>
      <c r="I92" s="469" t="s">
        <v>301</v>
      </c>
      <c r="J92" s="469">
        <v>25</v>
      </c>
      <c r="K92" s="472">
        <v>1865</v>
      </c>
      <c r="L92" s="472">
        <v>46625</v>
      </c>
      <c r="M92" s="469" t="s">
        <v>316</v>
      </c>
    </row>
    <row r="93" spans="1:13" ht="15" x14ac:dyDescent="0.25">
      <c r="A93" s="469" t="s">
        <v>187</v>
      </c>
      <c r="B93" s="470">
        <v>44223</v>
      </c>
      <c r="C93" s="469" t="s">
        <v>237</v>
      </c>
      <c r="D93" s="469" t="s">
        <v>238</v>
      </c>
      <c r="E93" s="469" t="s">
        <v>117</v>
      </c>
      <c r="F93" s="469" t="str">
        <f>VLOOKUP(A93:A195,'[2]Dispatch Details 20-21'!$E$2:$G$9501,3,0)</f>
        <v>Cuttack</v>
      </c>
      <c r="G93" s="510" t="s">
        <v>5077</v>
      </c>
      <c r="H93" s="469" t="s">
        <v>285</v>
      </c>
      <c r="I93" s="469" t="s">
        <v>301</v>
      </c>
      <c r="J93" s="469">
        <v>7</v>
      </c>
      <c r="K93" s="472">
        <v>6498</v>
      </c>
      <c r="L93" s="472">
        <v>45486</v>
      </c>
      <c r="M93" s="469" t="s">
        <v>316</v>
      </c>
    </row>
    <row r="94" spans="1:13" ht="15" x14ac:dyDescent="0.25">
      <c r="A94" s="469" t="s">
        <v>188</v>
      </c>
      <c r="B94" s="470">
        <v>44223</v>
      </c>
      <c r="C94" s="469" t="s">
        <v>239</v>
      </c>
      <c r="D94" s="469" t="s">
        <v>240</v>
      </c>
      <c r="E94" s="469" t="s">
        <v>117</v>
      </c>
      <c r="F94" s="469" t="str">
        <f>VLOOKUP(A94:A196,'[2]Dispatch Details 20-21'!$E$2:$G$9501,3,0)</f>
        <v>Mumbai</v>
      </c>
      <c r="G94" s="510" t="s">
        <v>2567</v>
      </c>
      <c r="H94" s="469" t="s">
        <v>300</v>
      </c>
      <c r="I94" s="469" t="s">
        <v>315</v>
      </c>
      <c r="J94" s="469">
        <v>100</v>
      </c>
      <c r="K94" s="472">
        <v>6000</v>
      </c>
      <c r="L94" s="472">
        <v>600000</v>
      </c>
      <c r="M94" s="469" t="s">
        <v>317</v>
      </c>
    </row>
    <row r="95" spans="1:13" ht="15" x14ac:dyDescent="0.25">
      <c r="A95" s="469" t="s">
        <v>189</v>
      </c>
      <c r="B95" s="470">
        <v>44224</v>
      </c>
      <c r="C95" s="469">
        <v>635200013737</v>
      </c>
      <c r="D95" s="471">
        <v>44219</v>
      </c>
      <c r="E95" s="469" t="s">
        <v>117</v>
      </c>
      <c r="F95" s="469" t="s">
        <v>259</v>
      </c>
      <c r="G95" s="510" t="s">
        <v>261</v>
      </c>
      <c r="H95" s="469" t="s">
        <v>267</v>
      </c>
      <c r="I95" s="469" t="s">
        <v>301</v>
      </c>
      <c r="J95" s="469">
        <v>2</v>
      </c>
      <c r="K95" s="472">
        <v>26500</v>
      </c>
      <c r="L95" s="472">
        <v>53000</v>
      </c>
      <c r="M95" s="469" t="s">
        <v>316</v>
      </c>
    </row>
    <row r="96" spans="1:13" ht="15" x14ac:dyDescent="0.25">
      <c r="A96" s="469" t="s">
        <v>190</v>
      </c>
      <c r="B96" s="470">
        <v>44224</v>
      </c>
      <c r="C96" s="469">
        <v>635200013745</v>
      </c>
      <c r="D96" s="471">
        <v>44219</v>
      </c>
      <c r="E96" s="469" t="s">
        <v>117</v>
      </c>
      <c r="F96" s="469" t="s">
        <v>259</v>
      </c>
      <c r="G96" s="510" t="s">
        <v>261</v>
      </c>
      <c r="H96" s="469" t="s">
        <v>267</v>
      </c>
      <c r="I96" s="469" t="s">
        <v>301</v>
      </c>
      <c r="J96" s="469">
        <v>2</v>
      </c>
      <c r="K96" s="472">
        <v>26500</v>
      </c>
      <c r="L96" s="472">
        <v>53000</v>
      </c>
      <c r="M96" s="469" t="s">
        <v>316</v>
      </c>
    </row>
    <row r="97" spans="1:13" ht="15" x14ac:dyDescent="0.25">
      <c r="A97" s="469" t="s">
        <v>191</v>
      </c>
      <c r="B97" s="470">
        <v>44224</v>
      </c>
      <c r="C97" s="469">
        <v>635200013744</v>
      </c>
      <c r="D97" s="471">
        <v>44219</v>
      </c>
      <c r="E97" s="469" t="s">
        <v>117</v>
      </c>
      <c r="F97" s="469" t="s">
        <v>259</v>
      </c>
      <c r="G97" s="510" t="s">
        <v>261</v>
      </c>
      <c r="H97" s="469" t="s">
        <v>267</v>
      </c>
      <c r="I97" s="469" t="s">
        <v>301</v>
      </c>
      <c r="J97" s="469">
        <v>2</v>
      </c>
      <c r="K97" s="472">
        <v>26500</v>
      </c>
      <c r="L97" s="472">
        <v>53000</v>
      </c>
      <c r="M97" s="469" t="s">
        <v>316</v>
      </c>
    </row>
    <row r="98" spans="1:13" ht="15" x14ac:dyDescent="0.25">
      <c r="A98" s="469" t="s">
        <v>192</v>
      </c>
      <c r="B98" s="470">
        <v>44224</v>
      </c>
      <c r="C98" s="469">
        <v>458</v>
      </c>
      <c r="D98" s="470">
        <v>44217</v>
      </c>
      <c r="E98" s="469" t="s">
        <v>117</v>
      </c>
      <c r="F98" s="469" t="s">
        <v>260</v>
      </c>
      <c r="G98" s="510" t="s">
        <v>5080</v>
      </c>
      <c r="H98" s="469" t="s">
        <v>288</v>
      </c>
      <c r="I98" s="469" t="s">
        <v>303</v>
      </c>
      <c r="J98" s="469">
        <v>1</v>
      </c>
      <c r="K98" s="472">
        <v>1017</v>
      </c>
      <c r="L98" s="472">
        <v>1017</v>
      </c>
      <c r="M98" s="469" t="s">
        <v>316</v>
      </c>
    </row>
    <row r="99" spans="1:13" ht="15" x14ac:dyDescent="0.25">
      <c r="A99" s="469" t="s">
        <v>192</v>
      </c>
      <c r="B99" s="470">
        <v>44224</v>
      </c>
      <c r="C99" s="469">
        <v>458</v>
      </c>
      <c r="D99" s="470">
        <v>44217</v>
      </c>
      <c r="E99" s="469" t="s">
        <v>117</v>
      </c>
      <c r="F99" s="469" t="s">
        <v>260</v>
      </c>
      <c r="G99" s="510" t="s">
        <v>5080</v>
      </c>
      <c r="H99" s="469" t="s">
        <v>267</v>
      </c>
      <c r="I99" s="469" t="s">
        <v>301</v>
      </c>
      <c r="J99" s="469">
        <v>3</v>
      </c>
      <c r="K99" s="472">
        <v>27500</v>
      </c>
      <c r="L99" s="472">
        <v>82500</v>
      </c>
      <c r="M99" s="469" t="s">
        <v>316</v>
      </c>
    </row>
    <row r="100" spans="1:13" ht="15" x14ac:dyDescent="0.25">
      <c r="A100" s="469" t="s">
        <v>193</v>
      </c>
      <c r="B100" s="470">
        <v>44225</v>
      </c>
      <c r="C100" s="469" t="s">
        <v>211</v>
      </c>
      <c r="D100" s="470">
        <v>44225</v>
      </c>
      <c r="E100" s="469" t="s">
        <v>312</v>
      </c>
      <c r="F100" s="469" t="str">
        <f>VLOOKUP(A100:A202,'[2]Dispatch Details 20-21'!$E$2:$G$9501,3,0)</f>
        <v>Bhopal</v>
      </c>
      <c r="G100" s="510" t="s">
        <v>263</v>
      </c>
      <c r="H100" s="469" t="s">
        <v>289</v>
      </c>
      <c r="I100" s="469" t="s">
        <v>308</v>
      </c>
      <c r="J100" s="469">
        <v>1</v>
      </c>
      <c r="K100" s="472">
        <v>7975</v>
      </c>
      <c r="L100" s="472">
        <v>7975</v>
      </c>
      <c r="M100" s="469" t="s">
        <v>316</v>
      </c>
    </row>
    <row r="101" spans="1:13" ht="15" x14ac:dyDescent="0.25">
      <c r="A101" s="469" t="s">
        <v>193</v>
      </c>
      <c r="B101" s="470">
        <v>44225</v>
      </c>
      <c r="C101" s="469" t="s">
        <v>211</v>
      </c>
      <c r="D101" s="470">
        <v>44225</v>
      </c>
      <c r="E101" s="469" t="s">
        <v>312</v>
      </c>
      <c r="F101" s="469" t="str">
        <f>VLOOKUP(A101:A203,'[2]Dispatch Details 20-21'!$E$2:$G$9501,3,0)</f>
        <v>Bhopal</v>
      </c>
      <c r="G101" s="510" t="s">
        <v>263</v>
      </c>
      <c r="H101" s="469" t="s">
        <v>290</v>
      </c>
      <c r="I101" s="469" t="s">
        <v>309</v>
      </c>
      <c r="J101" s="469">
        <v>1</v>
      </c>
      <c r="K101" s="472">
        <v>20825.23</v>
      </c>
      <c r="L101" s="472">
        <v>20825.23</v>
      </c>
      <c r="M101" s="469" t="s">
        <v>316</v>
      </c>
    </row>
    <row r="102" spans="1:13" ht="15" x14ac:dyDescent="0.25">
      <c r="A102" s="469" t="s">
        <v>194</v>
      </c>
      <c r="B102" s="470">
        <v>44225</v>
      </c>
      <c r="C102" s="469" t="s">
        <v>230</v>
      </c>
      <c r="D102" s="470">
        <v>44225</v>
      </c>
      <c r="E102" s="469" t="s">
        <v>312</v>
      </c>
      <c r="F102" s="469" t="str">
        <f>VLOOKUP(A102:A204,'[2]Dispatch Details 20-21'!$E$2:$G$9501,3,0)</f>
        <v>Moradabad</v>
      </c>
      <c r="G102" s="510" t="s">
        <v>263</v>
      </c>
      <c r="H102" s="469" t="s">
        <v>289</v>
      </c>
      <c r="I102" s="469" t="s">
        <v>308</v>
      </c>
      <c r="J102" s="469">
        <v>1</v>
      </c>
      <c r="K102" s="472">
        <v>7975</v>
      </c>
      <c r="L102" s="472">
        <v>7975</v>
      </c>
      <c r="M102" s="469" t="s">
        <v>316</v>
      </c>
    </row>
    <row r="103" spans="1:13" ht="15" x14ac:dyDescent="0.25">
      <c r="A103" s="469" t="s">
        <v>194</v>
      </c>
      <c r="B103" s="470">
        <v>44225</v>
      </c>
      <c r="C103" s="469" t="s">
        <v>230</v>
      </c>
      <c r="D103" s="470">
        <v>44225</v>
      </c>
      <c r="E103" s="469" t="s">
        <v>312</v>
      </c>
      <c r="F103" s="469" t="str">
        <f>VLOOKUP(A103:A205,'[2]Dispatch Details 20-21'!$E$2:$G$9501,3,0)</f>
        <v>Moradabad</v>
      </c>
      <c r="G103" s="510" t="s">
        <v>263</v>
      </c>
      <c r="H103" s="469" t="s">
        <v>290</v>
      </c>
      <c r="I103" s="469" t="s">
        <v>309</v>
      </c>
      <c r="J103" s="469">
        <v>1</v>
      </c>
      <c r="K103" s="472">
        <v>18839.060000000001</v>
      </c>
      <c r="L103" s="472">
        <v>18839.060000000001</v>
      </c>
      <c r="M103" s="469" t="s">
        <v>316</v>
      </c>
    </row>
    <row r="149" spans="6:7" x14ac:dyDescent="0.2">
      <c r="G149" s="557"/>
    </row>
    <row r="156" spans="6:7" x14ac:dyDescent="0.2">
      <c r="F156">
        <f>SUM(F80:F155)+11200</f>
        <v>11200</v>
      </c>
    </row>
    <row r="157" spans="6:7" x14ac:dyDescent="0.2">
      <c r="F157">
        <f>AO75</f>
        <v>0</v>
      </c>
    </row>
    <row r="158" spans="6:7" x14ac:dyDescent="0.2">
      <c r="F158">
        <f>F156-F157</f>
        <v>11200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3:B13"/>
  <sheetViews>
    <sheetView topLeftCell="B1" workbookViewId="0">
      <selection activeCell="B8" sqref="B8"/>
    </sheetView>
  </sheetViews>
  <sheetFormatPr defaultRowHeight="12.75" x14ac:dyDescent="0.2"/>
  <cols>
    <col min="1" max="1" width="18.85546875" bestFit="1" customWidth="1"/>
    <col min="2" max="2" width="14.5703125" style="123" bestFit="1" customWidth="1"/>
  </cols>
  <sheetData>
    <row r="3" spans="1:2" x14ac:dyDescent="0.2">
      <c r="A3" s="474" t="s">
        <v>318</v>
      </c>
      <c r="B3" s="627"/>
    </row>
    <row r="4" spans="1:2" x14ac:dyDescent="0.2">
      <c r="A4" s="474" t="s">
        <v>99</v>
      </c>
      <c r="B4" s="627" t="s">
        <v>4</v>
      </c>
    </row>
    <row r="5" spans="1:2" x14ac:dyDescent="0.2">
      <c r="A5" s="473" t="s">
        <v>5016</v>
      </c>
      <c r="B5" s="627">
        <v>29661.06</v>
      </c>
    </row>
    <row r="6" spans="1:2" x14ac:dyDescent="0.2">
      <c r="A6" s="475" t="s">
        <v>4991</v>
      </c>
      <c r="B6" s="628">
        <v>488609.83999999997</v>
      </c>
    </row>
    <row r="7" spans="1:2" x14ac:dyDescent="0.2">
      <c r="A7" s="475" t="s">
        <v>4998</v>
      </c>
      <c r="B7" s="628">
        <v>2293138</v>
      </c>
    </row>
    <row r="8" spans="1:2" x14ac:dyDescent="0.2">
      <c r="A8" s="475" t="s">
        <v>5014</v>
      </c>
      <c r="B8" s="628">
        <v>16949.150000000001</v>
      </c>
    </row>
    <row r="9" spans="1:2" x14ac:dyDescent="0.2">
      <c r="A9" s="475" t="s">
        <v>252</v>
      </c>
      <c r="B9" s="628">
        <v>147443</v>
      </c>
    </row>
    <row r="10" spans="1:2" x14ac:dyDescent="0.2">
      <c r="A10" s="475" t="s">
        <v>4995</v>
      </c>
      <c r="B10" s="628">
        <v>9005.2200000000012</v>
      </c>
    </row>
    <row r="11" spans="1:2" x14ac:dyDescent="0.2">
      <c r="A11" s="475" t="s">
        <v>4996</v>
      </c>
      <c r="B11" s="628">
        <v>49551009</v>
      </c>
    </row>
    <row r="12" spans="1:2" x14ac:dyDescent="0.2">
      <c r="A12" s="475" t="s">
        <v>5004</v>
      </c>
      <c r="B12" s="628">
        <v>16272</v>
      </c>
    </row>
    <row r="13" spans="1:2" x14ac:dyDescent="0.2">
      <c r="A13" s="476" t="s">
        <v>3</v>
      </c>
      <c r="B13" s="629">
        <v>52552087.270000003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000"/>
  </sheetPr>
  <dimension ref="A1:M275"/>
  <sheetViews>
    <sheetView topLeftCell="E1" workbookViewId="0">
      <selection sqref="A1:M1"/>
    </sheetView>
  </sheetViews>
  <sheetFormatPr defaultRowHeight="12.75" x14ac:dyDescent="0.2"/>
  <cols>
    <col min="1" max="1" width="12.7109375" bestFit="1" customWidth="1"/>
    <col min="2" max="2" width="11.42578125" bestFit="1" customWidth="1"/>
    <col min="3" max="3" width="24.85546875" bestFit="1" customWidth="1"/>
    <col min="4" max="4" width="19" bestFit="1" customWidth="1"/>
    <col min="5" max="5" width="17" bestFit="1" customWidth="1"/>
    <col min="6" max="6" width="20.7109375" bestFit="1" customWidth="1"/>
    <col min="7" max="7" width="46.7109375" bestFit="1" customWidth="1"/>
    <col min="8" max="8" width="31" bestFit="1" customWidth="1"/>
    <col min="9" max="9" width="16.140625" bestFit="1" customWidth="1"/>
    <col min="10" max="10" width="8.7109375" bestFit="1" customWidth="1"/>
    <col min="11" max="11" width="10.7109375" bestFit="1" customWidth="1"/>
    <col min="12" max="12" width="11.7109375" bestFit="1" customWidth="1"/>
    <col min="13" max="13" width="12.85546875" bestFit="1" customWidth="1"/>
  </cols>
  <sheetData>
    <row r="1" spans="1:13" ht="15" x14ac:dyDescent="0.25">
      <c r="A1" s="218" t="s">
        <v>95</v>
      </c>
      <c r="B1" s="414" t="s">
        <v>96</v>
      </c>
      <c r="C1" s="218" t="s">
        <v>97</v>
      </c>
      <c r="D1" s="218" t="s">
        <v>98</v>
      </c>
      <c r="E1" s="218" t="s">
        <v>99</v>
      </c>
      <c r="F1" s="218" t="s">
        <v>100</v>
      </c>
      <c r="G1" s="218" t="s">
        <v>101</v>
      </c>
      <c r="H1" s="218" t="s">
        <v>102</v>
      </c>
      <c r="I1" s="218" t="s">
        <v>103</v>
      </c>
      <c r="J1" s="218" t="s">
        <v>104</v>
      </c>
      <c r="K1" s="232" t="s">
        <v>105</v>
      </c>
      <c r="L1" s="232" t="s">
        <v>106</v>
      </c>
      <c r="M1" s="218" t="s">
        <v>107</v>
      </c>
    </row>
    <row r="2" spans="1:13" ht="15" x14ac:dyDescent="0.25">
      <c r="A2" s="660" t="s">
        <v>4825</v>
      </c>
      <c r="B2" s="661">
        <v>44228</v>
      </c>
      <c r="C2" s="660" t="s">
        <v>230</v>
      </c>
      <c r="D2" s="661">
        <v>44227</v>
      </c>
      <c r="E2" s="660" t="s">
        <v>4991</v>
      </c>
      <c r="F2" s="660" t="s">
        <v>256</v>
      </c>
      <c r="G2" s="660" t="s">
        <v>5019</v>
      </c>
      <c r="H2" s="660" t="s">
        <v>271</v>
      </c>
      <c r="I2" s="660" t="s">
        <v>303</v>
      </c>
      <c r="J2" s="660">
        <v>1</v>
      </c>
      <c r="K2" s="660">
        <v>0</v>
      </c>
      <c r="L2" s="660">
        <v>0</v>
      </c>
      <c r="M2" s="660" t="s">
        <v>316</v>
      </c>
    </row>
    <row r="3" spans="1:13" ht="15" x14ac:dyDescent="0.25">
      <c r="A3" s="660" t="s">
        <v>4825</v>
      </c>
      <c r="B3" s="661">
        <v>44228</v>
      </c>
      <c r="C3" s="660" t="s">
        <v>230</v>
      </c>
      <c r="D3" s="661">
        <v>44227</v>
      </c>
      <c r="E3" s="660" t="s">
        <v>4991</v>
      </c>
      <c r="F3" s="660" t="s">
        <v>256</v>
      </c>
      <c r="G3" s="660" t="s">
        <v>5019</v>
      </c>
      <c r="H3" s="660" t="s">
        <v>288</v>
      </c>
      <c r="I3" s="660" t="s">
        <v>303</v>
      </c>
      <c r="J3" s="660">
        <v>1</v>
      </c>
      <c r="K3" s="662">
        <v>1000</v>
      </c>
      <c r="L3" s="662">
        <v>1000</v>
      </c>
      <c r="M3" s="660" t="s">
        <v>316</v>
      </c>
    </row>
    <row r="4" spans="1:13" ht="15" x14ac:dyDescent="0.25">
      <c r="A4" s="660" t="s">
        <v>4825</v>
      </c>
      <c r="B4" s="661">
        <v>44228</v>
      </c>
      <c r="C4" s="660" t="s">
        <v>230</v>
      </c>
      <c r="D4" s="661">
        <v>44227</v>
      </c>
      <c r="E4" s="660" t="s">
        <v>4991</v>
      </c>
      <c r="F4" s="660" t="s">
        <v>256</v>
      </c>
      <c r="G4" s="660" t="s">
        <v>5019</v>
      </c>
      <c r="H4" s="660" t="s">
        <v>289</v>
      </c>
      <c r="I4" s="660" t="s">
        <v>308</v>
      </c>
      <c r="J4" s="660">
        <v>1</v>
      </c>
      <c r="K4" s="662">
        <v>7975</v>
      </c>
      <c r="L4" s="662">
        <v>7975</v>
      </c>
      <c r="M4" s="660" t="s">
        <v>316</v>
      </c>
    </row>
    <row r="5" spans="1:13" ht="15" x14ac:dyDescent="0.25">
      <c r="A5" s="660" t="s">
        <v>4825</v>
      </c>
      <c r="B5" s="661">
        <v>44228</v>
      </c>
      <c r="C5" s="660" t="s">
        <v>230</v>
      </c>
      <c r="D5" s="661">
        <v>44227</v>
      </c>
      <c r="E5" s="660" t="s">
        <v>4991</v>
      </c>
      <c r="F5" s="660" t="s">
        <v>256</v>
      </c>
      <c r="G5" s="660" t="s">
        <v>5019</v>
      </c>
      <c r="H5" s="660" t="s">
        <v>290</v>
      </c>
      <c r="I5" s="660" t="s">
        <v>309</v>
      </c>
      <c r="J5" s="660">
        <v>1</v>
      </c>
      <c r="K5" s="662">
        <v>19991.099999999999</v>
      </c>
      <c r="L5" s="662">
        <v>19991.099999999999</v>
      </c>
      <c r="M5" s="660" t="s">
        <v>316</v>
      </c>
    </row>
    <row r="6" spans="1:13" ht="15" x14ac:dyDescent="0.25">
      <c r="A6" s="660" t="s">
        <v>4826</v>
      </c>
      <c r="B6" s="661">
        <v>44229</v>
      </c>
      <c r="C6" s="660" t="s">
        <v>211</v>
      </c>
      <c r="D6" s="661">
        <v>44228</v>
      </c>
      <c r="E6" s="660" t="s">
        <v>4991</v>
      </c>
      <c r="F6" s="660" t="s">
        <v>4735</v>
      </c>
      <c r="G6" s="660" t="s">
        <v>5019</v>
      </c>
      <c r="H6" s="660" t="s">
        <v>271</v>
      </c>
      <c r="I6" s="660" t="s">
        <v>303</v>
      </c>
      <c r="J6" s="660">
        <v>1</v>
      </c>
      <c r="K6" s="660">
        <v>0</v>
      </c>
      <c r="L6" s="660">
        <v>0</v>
      </c>
      <c r="M6" s="660" t="s">
        <v>316</v>
      </c>
    </row>
    <row r="7" spans="1:13" ht="15" x14ac:dyDescent="0.25">
      <c r="A7" s="660" t="s">
        <v>4826</v>
      </c>
      <c r="B7" s="661">
        <v>44229</v>
      </c>
      <c r="C7" s="660" t="s">
        <v>211</v>
      </c>
      <c r="D7" s="661">
        <v>44228</v>
      </c>
      <c r="E7" s="660" t="s">
        <v>4991</v>
      </c>
      <c r="F7" s="660" t="s">
        <v>4735</v>
      </c>
      <c r="G7" s="660" t="s">
        <v>5019</v>
      </c>
      <c r="H7" s="660" t="s">
        <v>289</v>
      </c>
      <c r="I7" s="660" t="s">
        <v>308</v>
      </c>
      <c r="J7" s="660">
        <v>1</v>
      </c>
      <c r="K7" s="662">
        <v>7975</v>
      </c>
      <c r="L7" s="662">
        <v>7975</v>
      </c>
      <c r="M7" s="660" t="s">
        <v>316</v>
      </c>
    </row>
    <row r="8" spans="1:13" ht="15" x14ac:dyDescent="0.25">
      <c r="A8" s="660" t="s">
        <v>4826</v>
      </c>
      <c r="B8" s="661">
        <v>44229</v>
      </c>
      <c r="C8" s="660" t="s">
        <v>211</v>
      </c>
      <c r="D8" s="661">
        <v>44228</v>
      </c>
      <c r="E8" s="660" t="s">
        <v>4991</v>
      </c>
      <c r="F8" s="660" t="s">
        <v>4735</v>
      </c>
      <c r="G8" s="660" t="s">
        <v>5019</v>
      </c>
      <c r="H8" s="660" t="s">
        <v>290</v>
      </c>
      <c r="I8" s="660" t="s">
        <v>309</v>
      </c>
      <c r="J8" s="660">
        <v>1</v>
      </c>
      <c r="K8" s="662">
        <v>19991.099999999999</v>
      </c>
      <c r="L8" s="662">
        <v>19991.099999999999</v>
      </c>
      <c r="M8" s="660" t="s">
        <v>316</v>
      </c>
    </row>
    <row r="9" spans="1:13" ht="15" x14ac:dyDescent="0.25">
      <c r="A9" s="660" t="s">
        <v>4827</v>
      </c>
      <c r="B9" s="661">
        <v>44229</v>
      </c>
      <c r="C9" s="660" t="s">
        <v>4940</v>
      </c>
      <c r="D9" s="661">
        <v>44198</v>
      </c>
      <c r="E9" s="660" t="s">
        <v>252</v>
      </c>
      <c r="F9" s="660" t="s">
        <v>4121</v>
      </c>
      <c r="G9" s="660" t="s">
        <v>5081</v>
      </c>
      <c r="H9" s="660" t="s">
        <v>291</v>
      </c>
      <c r="I9" s="660" t="s">
        <v>307</v>
      </c>
      <c r="J9" s="660">
        <v>1</v>
      </c>
      <c r="K9" s="660">
        <v>0</v>
      </c>
      <c r="L9" s="660">
        <v>0</v>
      </c>
      <c r="M9" s="660" t="s">
        <v>317</v>
      </c>
    </row>
    <row r="10" spans="1:13" ht="15" x14ac:dyDescent="0.25">
      <c r="A10" s="660" t="s">
        <v>4827</v>
      </c>
      <c r="B10" s="661">
        <v>44229</v>
      </c>
      <c r="C10" s="660" t="s">
        <v>4940</v>
      </c>
      <c r="D10" s="661">
        <v>44198</v>
      </c>
      <c r="E10" s="660" t="s">
        <v>252</v>
      </c>
      <c r="F10" s="660" t="s">
        <v>4121</v>
      </c>
      <c r="G10" s="660" t="s">
        <v>5081</v>
      </c>
      <c r="H10" s="660" t="s">
        <v>1379</v>
      </c>
      <c r="I10" s="660" t="s">
        <v>301</v>
      </c>
      <c r="J10" s="660">
        <v>1</v>
      </c>
      <c r="K10" s="662">
        <v>6084</v>
      </c>
      <c r="L10" s="662">
        <v>6084</v>
      </c>
      <c r="M10" s="660" t="s">
        <v>317</v>
      </c>
    </row>
    <row r="11" spans="1:13" ht="15" x14ac:dyDescent="0.25">
      <c r="A11" s="660" t="s">
        <v>4827</v>
      </c>
      <c r="B11" s="661">
        <v>44229</v>
      </c>
      <c r="C11" s="660" t="s">
        <v>4940</v>
      </c>
      <c r="D11" s="661">
        <v>44198</v>
      </c>
      <c r="E11" s="660" t="s">
        <v>252</v>
      </c>
      <c r="F11" s="660" t="s">
        <v>4121</v>
      </c>
      <c r="G11" s="660" t="s">
        <v>5081</v>
      </c>
      <c r="H11" s="660" t="s">
        <v>3611</v>
      </c>
      <c r="I11" s="660" t="s">
        <v>302</v>
      </c>
      <c r="J11" s="660">
        <v>1</v>
      </c>
      <c r="K11" s="662">
        <v>112870</v>
      </c>
      <c r="L11" s="662">
        <v>112870</v>
      </c>
      <c r="M11" s="660" t="s">
        <v>317</v>
      </c>
    </row>
    <row r="12" spans="1:13" ht="15" x14ac:dyDescent="0.25">
      <c r="A12" s="660" t="s">
        <v>4828</v>
      </c>
      <c r="B12" s="661">
        <v>44230</v>
      </c>
      <c r="C12" s="660" t="s">
        <v>211</v>
      </c>
      <c r="D12" s="661">
        <v>44228</v>
      </c>
      <c r="E12" s="660" t="s">
        <v>4991</v>
      </c>
      <c r="F12" s="660" t="s">
        <v>4992</v>
      </c>
      <c r="G12" s="660" t="s">
        <v>263</v>
      </c>
      <c r="H12" s="660" t="s">
        <v>269</v>
      </c>
      <c r="I12" s="660" t="s">
        <v>4526</v>
      </c>
      <c r="J12" s="660">
        <v>1</v>
      </c>
      <c r="K12" s="660">
        <v>0</v>
      </c>
      <c r="L12" s="660">
        <v>0</v>
      </c>
      <c r="M12" s="660" t="s">
        <v>316</v>
      </c>
    </row>
    <row r="13" spans="1:13" ht="15" x14ac:dyDescent="0.25">
      <c r="A13" s="660" t="s">
        <v>4828</v>
      </c>
      <c r="B13" s="661">
        <v>44230</v>
      </c>
      <c r="C13" s="660" t="s">
        <v>211</v>
      </c>
      <c r="D13" s="661">
        <v>44228</v>
      </c>
      <c r="E13" s="660" t="s">
        <v>4991</v>
      </c>
      <c r="F13" s="660" t="s">
        <v>4992</v>
      </c>
      <c r="G13" s="660" t="s">
        <v>263</v>
      </c>
      <c r="H13" s="660" t="s">
        <v>270</v>
      </c>
      <c r="I13" s="660" t="s">
        <v>303</v>
      </c>
      <c r="J13" s="660">
        <v>100</v>
      </c>
      <c r="K13" s="660">
        <v>13.33</v>
      </c>
      <c r="L13" s="662">
        <v>1333</v>
      </c>
      <c r="M13" s="660" t="s">
        <v>316</v>
      </c>
    </row>
    <row r="14" spans="1:13" ht="15" x14ac:dyDescent="0.25">
      <c r="A14" s="660" t="s">
        <v>4828</v>
      </c>
      <c r="B14" s="661">
        <v>44230</v>
      </c>
      <c r="C14" s="660" t="s">
        <v>211</v>
      </c>
      <c r="D14" s="661">
        <v>44228</v>
      </c>
      <c r="E14" s="660" t="s">
        <v>4991</v>
      </c>
      <c r="F14" s="660" t="s">
        <v>4992</v>
      </c>
      <c r="G14" s="660" t="s">
        <v>263</v>
      </c>
      <c r="H14" s="660" t="s">
        <v>271</v>
      </c>
      <c r="I14" s="660" t="s">
        <v>303</v>
      </c>
      <c r="J14" s="660">
        <v>1</v>
      </c>
      <c r="K14" s="662">
        <v>4500</v>
      </c>
      <c r="L14" s="662">
        <v>4500</v>
      </c>
      <c r="M14" s="660" t="s">
        <v>316</v>
      </c>
    </row>
    <row r="15" spans="1:13" ht="15" x14ac:dyDescent="0.25">
      <c r="A15" s="660" t="s">
        <v>4828</v>
      </c>
      <c r="B15" s="661">
        <v>44230</v>
      </c>
      <c r="C15" s="660" t="s">
        <v>211</v>
      </c>
      <c r="D15" s="661">
        <v>44228</v>
      </c>
      <c r="E15" s="660" t="s">
        <v>4991</v>
      </c>
      <c r="F15" s="660" t="s">
        <v>4992</v>
      </c>
      <c r="G15" s="660" t="s">
        <v>263</v>
      </c>
      <c r="H15" s="660" t="s">
        <v>273</v>
      </c>
      <c r="I15" s="660" t="s">
        <v>4526</v>
      </c>
      <c r="J15" s="660">
        <v>1</v>
      </c>
      <c r="K15" s="662">
        <v>23828.02</v>
      </c>
      <c r="L15" s="662">
        <v>23828.02</v>
      </c>
      <c r="M15" s="660" t="s">
        <v>316</v>
      </c>
    </row>
    <row r="16" spans="1:13" ht="15" x14ac:dyDescent="0.25">
      <c r="A16" s="660" t="s">
        <v>4829</v>
      </c>
      <c r="B16" s="661">
        <v>44230</v>
      </c>
      <c r="C16" s="660" t="s">
        <v>211</v>
      </c>
      <c r="D16" s="661">
        <v>44223</v>
      </c>
      <c r="E16" s="660" t="s">
        <v>4991</v>
      </c>
      <c r="F16" s="660" t="s">
        <v>4993</v>
      </c>
      <c r="G16" s="660" t="s">
        <v>263</v>
      </c>
      <c r="H16" s="660" t="s">
        <v>269</v>
      </c>
      <c r="I16" s="660" t="s">
        <v>4526</v>
      </c>
      <c r="J16" s="660">
        <v>1</v>
      </c>
      <c r="K16" s="660">
        <v>0</v>
      </c>
      <c r="L16" s="660">
        <v>0</v>
      </c>
      <c r="M16" s="660" t="s">
        <v>316</v>
      </c>
    </row>
    <row r="17" spans="1:13" ht="15" x14ac:dyDescent="0.25">
      <c r="A17" s="660" t="s">
        <v>4829</v>
      </c>
      <c r="B17" s="661">
        <v>44230</v>
      </c>
      <c r="C17" s="660" t="s">
        <v>211</v>
      </c>
      <c r="D17" s="661">
        <v>44223</v>
      </c>
      <c r="E17" s="660" t="s">
        <v>4991</v>
      </c>
      <c r="F17" s="660" t="s">
        <v>4993</v>
      </c>
      <c r="G17" s="660" t="s">
        <v>263</v>
      </c>
      <c r="H17" s="660" t="s">
        <v>270</v>
      </c>
      <c r="I17" s="660" t="s">
        <v>303</v>
      </c>
      <c r="J17" s="660">
        <v>150</v>
      </c>
      <c r="K17" s="660">
        <v>13.33</v>
      </c>
      <c r="L17" s="662">
        <v>1999.5</v>
      </c>
      <c r="M17" s="660" t="s">
        <v>316</v>
      </c>
    </row>
    <row r="18" spans="1:13" ht="15" x14ac:dyDescent="0.25">
      <c r="A18" s="660" t="s">
        <v>4829</v>
      </c>
      <c r="B18" s="661">
        <v>44230</v>
      </c>
      <c r="C18" s="660" t="s">
        <v>211</v>
      </c>
      <c r="D18" s="661">
        <v>44223</v>
      </c>
      <c r="E18" s="660" t="s">
        <v>4991</v>
      </c>
      <c r="F18" s="660" t="s">
        <v>4993</v>
      </c>
      <c r="G18" s="660" t="s">
        <v>263</v>
      </c>
      <c r="H18" s="660" t="s">
        <v>271</v>
      </c>
      <c r="I18" s="660" t="s">
        <v>303</v>
      </c>
      <c r="J18" s="660">
        <v>1</v>
      </c>
      <c r="K18" s="662">
        <v>4500</v>
      </c>
      <c r="L18" s="662">
        <v>4500</v>
      </c>
      <c r="M18" s="660" t="s">
        <v>316</v>
      </c>
    </row>
    <row r="19" spans="1:13" ht="15" x14ac:dyDescent="0.25">
      <c r="A19" s="660" t="s">
        <v>4829</v>
      </c>
      <c r="B19" s="661">
        <v>44230</v>
      </c>
      <c r="C19" s="660" t="s">
        <v>211</v>
      </c>
      <c r="D19" s="661">
        <v>44223</v>
      </c>
      <c r="E19" s="660" t="s">
        <v>4991</v>
      </c>
      <c r="F19" s="660" t="s">
        <v>4993</v>
      </c>
      <c r="G19" s="660" t="s">
        <v>263</v>
      </c>
      <c r="H19" s="660" t="s">
        <v>273</v>
      </c>
      <c r="I19" s="660" t="s">
        <v>4526</v>
      </c>
      <c r="J19" s="660">
        <v>1</v>
      </c>
      <c r="K19" s="662">
        <v>22313.63</v>
      </c>
      <c r="L19" s="662">
        <v>22313.63</v>
      </c>
      <c r="M19" s="660" t="s">
        <v>316</v>
      </c>
    </row>
    <row r="20" spans="1:13" ht="15" x14ac:dyDescent="0.25">
      <c r="A20" s="660" t="s">
        <v>4830</v>
      </c>
      <c r="B20" s="661">
        <v>44230</v>
      </c>
      <c r="C20" s="660" t="s">
        <v>230</v>
      </c>
      <c r="D20" s="661">
        <v>44225</v>
      </c>
      <c r="E20" s="660" t="s">
        <v>4991</v>
      </c>
      <c r="F20" s="660" t="s">
        <v>2509</v>
      </c>
      <c r="G20" s="660" t="s">
        <v>263</v>
      </c>
      <c r="H20" s="660" t="s">
        <v>270</v>
      </c>
      <c r="I20" s="660" t="s">
        <v>303</v>
      </c>
      <c r="J20" s="660">
        <v>150</v>
      </c>
      <c r="K20" s="660">
        <v>0.09</v>
      </c>
      <c r="L20" s="660">
        <v>13.5</v>
      </c>
      <c r="M20" s="660" t="s">
        <v>316</v>
      </c>
    </row>
    <row r="21" spans="1:13" ht="15" x14ac:dyDescent="0.25">
      <c r="A21" s="660" t="s">
        <v>4831</v>
      </c>
      <c r="B21" s="661">
        <v>44230</v>
      </c>
      <c r="C21" s="660" t="s">
        <v>230</v>
      </c>
      <c r="D21" s="661">
        <v>44225</v>
      </c>
      <c r="E21" s="660" t="s">
        <v>4991</v>
      </c>
      <c r="F21" s="660" t="s">
        <v>4994</v>
      </c>
      <c r="G21" s="660" t="s">
        <v>263</v>
      </c>
      <c r="H21" s="660" t="s">
        <v>270</v>
      </c>
      <c r="I21" s="660" t="s">
        <v>303</v>
      </c>
      <c r="J21" s="660">
        <v>150</v>
      </c>
      <c r="K21" s="660">
        <v>13.33</v>
      </c>
      <c r="L21" s="662">
        <v>1999.5</v>
      </c>
      <c r="M21" s="660" t="s">
        <v>316</v>
      </c>
    </row>
    <row r="22" spans="1:13" ht="15" x14ac:dyDescent="0.25">
      <c r="A22" s="660" t="s">
        <v>4832</v>
      </c>
      <c r="B22" s="661">
        <v>44230</v>
      </c>
      <c r="C22" s="660" t="s">
        <v>4941</v>
      </c>
      <c r="D22" s="661">
        <v>44230</v>
      </c>
      <c r="E22" s="660" t="s">
        <v>4995</v>
      </c>
      <c r="F22" s="660" t="s">
        <v>248</v>
      </c>
      <c r="G22" s="660" t="s">
        <v>5020</v>
      </c>
      <c r="H22" s="660" t="s">
        <v>3618</v>
      </c>
      <c r="I22" s="660" t="s">
        <v>301</v>
      </c>
      <c r="J22" s="660">
        <v>4</v>
      </c>
      <c r="K22" s="660">
        <v>526</v>
      </c>
      <c r="L22" s="662">
        <v>2104</v>
      </c>
      <c r="M22" s="660" t="s">
        <v>1463</v>
      </c>
    </row>
    <row r="23" spans="1:13" ht="15" x14ac:dyDescent="0.25">
      <c r="A23" s="660" t="s">
        <v>4833</v>
      </c>
      <c r="B23" s="661">
        <v>44231</v>
      </c>
      <c r="C23" s="660" t="s">
        <v>4942</v>
      </c>
      <c r="D23" s="661">
        <v>44165</v>
      </c>
      <c r="E23" s="660" t="s">
        <v>4996</v>
      </c>
      <c r="F23" s="660" t="s">
        <v>4997</v>
      </c>
      <c r="G23" s="660" t="s">
        <v>266</v>
      </c>
      <c r="H23" s="660" t="s">
        <v>5021</v>
      </c>
      <c r="I23" s="660" t="s">
        <v>301</v>
      </c>
      <c r="J23" s="660">
        <v>1</v>
      </c>
      <c r="K23" s="662">
        <v>3326</v>
      </c>
      <c r="L23" s="662">
        <v>3326</v>
      </c>
      <c r="M23" s="660" t="s">
        <v>316</v>
      </c>
    </row>
    <row r="24" spans="1:13" ht="15" x14ac:dyDescent="0.25">
      <c r="A24" s="660" t="s">
        <v>4834</v>
      </c>
      <c r="B24" s="661">
        <v>44231</v>
      </c>
      <c r="C24" s="660" t="s">
        <v>4943</v>
      </c>
      <c r="D24" s="661">
        <v>44182</v>
      </c>
      <c r="E24" s="660" t="s">
        <v>4996</v>
      </c>
      <c r="F24" s="660" t="s">
        <v>248</v>
      </c>
      <c r="G24" s="660" t="s">
        <v>266</v>
      </c>
      <c r="H24" s="660" t="s">
        <v>5021</v>
      </c>
      <c r="I24" s="660" t="s">
        <v>301</v>
      </c>
      <c r="J24" s="660">
        <v>10</v>
      </c>
      <c r="K24" s="662">
        <v>3326</v>
      </c>
      <c r="L24" s="662">
        <v>33260</v>
      </c>
      <c r="M24" s="660" t="s">
        <v>316</v>
      </c>
    </row>
    <row r="25" spans="1:13" ht="15" x14ac:dyDescent="0.25">
      <c r="A25" s="660" t="s">
        <v>4835</v>
      </c>
      <c r="B25" s="661">
        <v>44231</v>
      </c>
      <c r="C25" s="660" t="s">
        <v>4944</v>
      </c>
      <c r="D25" s="661">
        <v>44218</v>
      </c>
      <c r="E25" s="660" t="s">
        <v>4996</v>
      </c>
      <c r="F25" s="660" t="s">
        <v>93</v>
      </c>
      <c r="G25" s="660" t="s">
        <v>266</v>
      </c>
      <c r="H25" s="660" t="s">
        <v>5021</v>
      </c>
      <c r="I25" s="660" t="s">
        <v>301</v>
      </c>
      <c r="J25" s="660">
        <v>1</v>
      </c>
      <c r="K25" s="662">
        <v>3326</v>
      </c>
      <c r="L25" s="662">
        <v>3326</v>
      </c>
      <c r="M25" s="660" t="s">
        <v>316</v>
      </c>
    </row>
    <row r="26" spans="1:13" ht="15" x14ac:dyDescent="0.25">
      <c r="A26" s="660" t="s">
        <v>4836</v>
      </c>
      <c r="B26" s="661">
        <v>44232</v>
      </c>
      <c r="C26" s="660" t="s">
        <v>4945</v>
      </c>
      <c r="D26" s="661">
        <v>43843</v>
      </c>
      <c r="E26" s="660" t="s">
        <v>4996</v>
      </c>
      <c r="F26" s="660" t="s">
        <v>248</v>
      </c>
      <c r="G26" s="660" t="s">
        <v>5022</v>
      </c>
      <c r="H26" s="660" t="s">
        <v>283</v>
      </c>
      <c r="I26" s="660" t="s">
        <v>302</v>
      </c>
      <c r="J26" s="660">
        <v>27</v>
      </c>
      <c r="K26" s="662">
        <v>1410</v>
      </c>
      <c r="L26" s="662">
        <v>38070</v>
      </c>
      <c r="M26" s="660" t="s">
        <v>317</v>
      </c>
    </row>
    <row r="27" spans="1:13" ht="15" x14ac:dyDescent="0.25">
      <c r="A27" s="660" t="s">
        <v>4836</v>
      </c>
      <c r="B27" s="661">
        <v>44232</v>
      </c>
      <c r="C27" s="660" t="s">
        <v>4945</v>
      </c>
      <c r="D27" s="661">
        <v>43843</v>
      </c>
      <c r="E27" s="660" t="s">
        <v>4996</v>
      </c>
      <c r="F27" s="660" t="s">
        <v>248</v>
      </c>
      <c r="G27" s="660" t="s">
        <v>5022</v>
      </c>
      <c r="H27" s="660" t="s">
        <v>285</v>
      </c>
      <c r="I27" s="660" t="s">
        <v>301</v>
      </c>
      <c r="J27" s="660">
        <v>7</v>
      </c>
      <c r="K27" s="662">
        <v>5475</v>
      </c>
      <c r="L27" s="662">
        <v>38325</v>
      </c>
      <c r="M27" s="660" t="s">
        <v>317</v>
      </c>
    </row>
    <row r="28" spans="1:13" ht="15" x14ac:dyDescent="0.25">
      <c r="A28" s="660" t="s">
        <v>4836</v>
      </c>
      <c r="B28" s="661">
        <v>44232</v>
      </c>
      <c r="C28" s="660" t="s">
        <v>4945</v>
      </c>
      <c r="D28" s="661">
        <v>43843</v>
      </c>
      <c r="E28" s="660" t="s">
        <v>4996</v>
      </c>
      <c r="F28" s="660" t="s">
        <v>248</v>
      </c>
      <c r="G28" s="660" t="s">
        <v>5022</v>
      </c>
      <c r="H28" s="660" t="s">
        <v>5023</v>
      </c>
      <c r="I28" s="660" t="s">
        <v>307</v>
      </c>
      <c r="J28" s="660">
        <v>27</v>
      </c>
      <c r="K28" s="662">
        <v>5610</v>
      </c>
      <c r="L28" s="662">
        <v>151470</v>
      </c>
      <c r="M28" s="660" t="s">
        <v>317</v>
      </c>
    </row>
    <row r="29" spans="1:13" ht="15" x14ac:dyDescent="0.25">
      <c r="A29" s="660" t="s">
        <v>4836</v>
      </c>
      <c r="B29" s="661">
        <v>44232</v>
      </c>
      <c r="C29" s="660" t="s">
        <v>4945</v>
      </c>
      <c r="D29" s="661">
        <v>43843</v>
      </c>
      <c r="E29" s="660" t="s">
        <v>4996</v>
      </c>
      <c r="F29" s="660" t="s">
        <v>248</v>
      </c>
      <c r="G29" s="660" t="s">
        <v>5022</v>
      </c>
      <c r="H29" s="660" t="s">
        <v>3621</v>
      </c>
      <c r="I29" s="660" t="s">
        <v>301</v>
      </c>
      <c r="J29" s="660">
        <v>27</v>
      </c>
      <c r="K29" s="662">
        <v>22550</v>
      </c>
      <c r="L29" s="662">
        <v>608850</v>
      </c>
      <c r="M29" s="660" t="s">
        <v>317</v>
      </c>
    </row>
    <row r="30" spans="1:13" ht="15" x14ac:dyDescent="0.25">
      <c r="A30" s="660" t="s">
        <v>4837</v>
      </c>
      <c r="B30" s="661">
        <v>44232</v>
      </c>
      <c r="C30" s="660">
        <v>635200013848</v>
      </c>
      <c r="D30" s="663">
        <v>44229</v>
      </c>
      <c r="E30" s="660" t="s">
        <v>4998</v>
      </c>
      <c r="F30" s="660" t="s">
        <v>259</v>
      </c>
      <c r="G30" s="660" t="s">
        <v>261</v>
      </c>
      <c r="H30" s="660" t="s">
        <v>267</v>
      </c>
      <c r="I30" s="660" t="s">
        <v>301</v>
      </c>
      <c r="J30" s="660">
        <v>2</v>
      </c>
      <c r="K30" s="662">
        <v>26500</v>
      </c>
      <c r="L30" s="662">
        <v>53000</v>
      </c>
      <c r="M30" s="660" t="s">
        <v>316</v>
      </c>
    </row>
    <row r="31" spans="1:13" ht="15" x14ac:dyDescent="0.25">
      <c r="A31" s="660" t="s">
        <v>4838</v>
      </c>
      <c r="B31" s="661">
        <v>44232</v>
      </c>
      <c r="C31" s="660">
        <v>610200014124</v>
      </c>
      <c r="D31" s="663">
        <v>44225</v>
      </c>
      <c r="E31" s="660" t="s">
        <v>4998</v>
      </c>
      <c r="F31" s="660" t="s">
        <v>4999</v>
      </c>
      <c r="G31" s="660" t="s">
        <v>261</v>
      </c>
      <c r="H31" s="660" t="s">
        <v>267</v>
      </c>
      <c r="I31" s="660" t="s">
        <v>301</v>
      </c>
      <c r="J31" s="660">
        <v>2</v>
      </c>
      <c r="K31" s="662">
        <v>26500</v>
      </c>
      <c r="L31" s="662">
        <v>53000</v>
      </c>
      <c r="M31" s="660" t="s">
        <v>316</v>
      </c>
    </row>
    <row r="32" spans="1:13" ht="15" x14ac:dyDescent="0.25">
      <c r="A32" s="660" t="s">
        <v>4839</v>
      </c>
      <c r="B32" s="661">
        <v>44232</v>
      </c>
      <c r="C32" s="660" t="s">
        <v>230</v>
      </c>
      <c r="D32" s="661">
        <v>44232</v>
      </c>
      <c r="E32" s="660" t="s">
        <v>4991</v>
      </c>
      <c r="F32" s="660" t="s">
        <v>5000</v>
      </c>
      <c r="G32" s="660" t="s">
        <v>5019</v>
      </c>
      <c r="H32" s="660" t="s">
        <v>271</v>
      </c>
      <c r="I32" s="660" t="s">
        <v>303</v>
      </c>
      <c r="J32" s="660">
        <v>1</v>
      </c>
      <c r="K32" s="660">
        <v>0</v>
      </c>
      <c r="L32" s="660">
        <v>0</v>
      </c>
      <c r="M32" s="660" t="s">
        <v>316</v>
      </c>
    </row>
    <row r="33" spans="1:13" ht="15" x14ac:dyDescent="0.25">
      <c r="A33" s="660" t="s">
        <v>4839</v>
      </c>
      <c r="B33" s="661">
        <v>44232</v>
      </c>
      <c r="C33" s="660" t="s">
        <v>230</v>
      </c>
      <c r="D33" s="661">
        <v>44232</v>
      </c>
      <c r="E33" s="660" t="s">
        <v>4991</v>
      </c>
      <c r="F33" s="660" t="s">
        <v>5000</v>
      </c>
      <c r="G33" s="660" t="s">
        <v>5019</v>
      </c>
      <c r="H33" s="660" t="s">
        <v>289</v>
      </c>
      <c r="I33" s="660" t="s">
        <v>308</v>
      </c>
      <c r="J33" s="660">
        <v>1</v>
      </c>
      <c r="K33" s="662">
        <v>7975</v>
      </c>
      <c r="L33" s="662">
        <v>7975</v>
      </c>
      <c r="M33" s="660" t="s">
        <v>316</v>
      </c>
    </row>
    <row r="34" spans="1:13" ht="15" x14ac:dyDescent="0.25">
      <c r="A34" s="660" t="s">
        <v>4839</v>
      </c>
      <c r="B34" s="661">
        <v>44232</v>
      </c>
      <c r="C34" s="660" t="s">
        <v>230</v>
      </c>
      <c r="D34" s="661">
        <v>44232</v>
      </c>
      <c r="E34" s="660" t="s">
        <v>4991</v>
      </c>
      <c r="F34" s="660" t="s">
        <v>5000</v>
      </c>
      <c r="G34" s="660" t="s">
        <v>5019</v>
      </c>
      <c r="H34" s="660" t="s">
        <v>290</v>
      </c>
      <c r="I34" s="660" t="s">
        <v>309</v>
      </c>
      <c r="J34" s="660">
        <v>1</v>
      </c>
      <c r="K34" s="662">
        <v>19991.099999999999</v>
      </c>
      <c r="L34" s="662">
        <v>19991.099999999999</v>
      </c>
      <c r="M34" s="660" t="s">
        <v>316</v>
      </c>
    </row>
    <row r="35" spans="1:13" ht="15" x14ac:dyDescent="0.25">
      <c r="A35" s="660" t="s">
        <v>4840</v>
      </c>
      <c r="B35" s="661">
        <v>44232</v>
      </c>
      <c r="C35" s="660" t="s">
        <v>211</v>
      </c>
      <c r="D35" s="661">
        <v>44232</v>
      </c>
      <c r="E35" s="660" t="s">
        <v>4991</v>
      </c>
      <c r="F35" s="660" t="s">
        <v>260</v>
      </c>
      <c r="G35" s="660" t="s">
        <v>263</v>
      </c>
      <c r="H35" s="660" t="s">
        <v>269</v>
      </c>
      <c r="I35" s="660" t="s">
        <v>4526</v>
      </c>
      <c r="J35" s="660">
        <v>1</v>
      </c>
      <c r="K35" s="660">
        <v>0</v>
      </c>
      <c r="L35" s="660">
        <v>0</v>
      </c>
      <c r="M35" s="660" t="s">
        <v>316</v>
      </c>
    </row>
    <row r="36" spans="1:13" ht="15" x14ac:dyDescent="0.25">
      <c r="A36" s="660" t="s">
        <v>4840</v>
      </c>
      <c r="B36" s="661">
        <v>44232</v>
      </c>
      <c r="C36" s="660" t="s">
        <v>211</v>
      </c>
      <c r="D36" s="661">
        <v>44232</v>
      </c>
      <c r="E36" s="660" t="s">
        <v>4991</v>
      </c>
      <c r="F36" s="660" t="s">
        <v>260</v>
      </c>
      <c r="G36" s="660" t="s">
        <v>263</v>
      </c>
      <c r="H36" s="660" t="s">
        <v>270</v>
      </c>
      <c r="I36" s="660" t="s">
        <v>303</v>
      </c>
      <c r="J36" s="660">
        <v>150</v>
      </c>
      <c r="K36" s="660">
        <v>13.33</v>
      </c>
      <c r="L36" s="662">
        <v>1999.5</v>
      </c>
      <c r="M36" s="660" t="s">
        <v>316</v>
      </c>
    </row>
    <row r="37" spans="1:13" ht="15" x14ac:dyDescent="0.25">
      <c r="A37" s="660" t="s">
        <v>4840</v>
      </c>
      <c r="B37" s="661">
        <v>44232</v>
      </c>
      <c r="C37" s="660" t="s">
        <v>211</v>
      </c>
      <c r="D37" s="661">
        <v>44232</v>
      </c>
      <c r="E37" s="660" t="s">
        <v>4991</v>
      </c>
      <c r="F37" s="660" t="s">
        <v>260</v>
      </c>
      <c r="G37" s="660" t="s">
        <v>263</v>
      </c>
      <c r="H37" s="660" t="s">
        <v>271</v>
      </c>
      <c r="I37" s="660" t="s">
        <v>303</v>
      </c>
      <c r="J37" s="660">
        <v>1</v>
      </c>
      <c r="K37" s="662">
        <v>4500</v>
      </c>
      <c r="L37" s="662">
        <v>4500</v>
      </c>
      <c r="M37" s="660" t="s">
        <v>316</v>
      </c>
    </row>
    <row r="38" spans="1:13" ht="15" x14ac:dyDescent="0.25">
      <c r="A38" s="660" t="s">
        <v>4840</v>
      </c>
      <c r="B38" s="661">
        <v>44232</v>
      </c>
      <c r="C38" s="660" t="s">
        <v>211</v>
      </c>
      <c r="D38" s="661">
        <v>44232</v>
      </c>
      <c r="E38" s="660" t="s">
        <v>4991</v>
      </c>
      <c r="F38" s="660" t="s">
        <v>260</v>
      </c>
      <c r="G38" s="660" t="s">
        <v>263</v>
      </c>
      <c r="H38" s="660" t="s">
        <v>273</v>
      </c>
      <c r="I38" s="660" t="s">
        <v>4526</v>
      </c>
      <c r="J38" s="660">
        <v>1</v>
      </c>
      <c r="K38" s="662">
        <v>22314.06</v>
      </c>
      <c r="L38" s="662">
        <v>22314.06</v>
      </c>
      <c r="M38" s="660" t="s">
        <v>316</v>
      </c>
    </row>
    <row r="39" spans="1:13" ht="15" x14ac:dyDescent="0.25">
      <c r="A39" s="660" t="s">
        <v>4841</v>
      </c>
      <c r="B39" s="661">
        <v>44235</v>
      </c>
      <c r="C39" s="660" t="s">
        <v>4946</v>
      </c>
      <c r="D39" s="661">
        <v>44187</v>
      </c>
      <c r="E39" s="660" t="s">
        <v>4996</v>
      </c>
      <c r="F39" s="656" t="s">
        <v>93</v>
      </c>
      <c r="G39" s="660" t="s">
        <v>266</v>
      </c>
      <c r="H39" s="660" t="s">
        <v>5024</v>
      </c>
      <c r="I39" s="660" t="s">
        <v>302</v>
      </c>
      <c r="J39" s="660">
        <v>10</v>
      </c>
      <c r="K39" s="662">
        <v>3784</v>
      </c>
      <c r="L39" s="662">
        <v>37840</v>
      </c>
      <c r="M39" s="660" t="s">
        <v>316</v>
      </c>
    </row>
    <row r="40" spans="1:13" ht="15" x14ac:dyDescent="0.25">
      <c r="A40" s="660" t="s">
        <v>4842</v>
      </c>
      <c r="B40" s="661">
        <v>44235</v>
      </c>
      <c r="C40" s="660" t="s">
        <v>4946</v>
      </c>
      <c r="D40" s="661">
        <v>44187</v>
      </c>
      <c r="E40" s="660" t="s">
        <v>4996</v>
      </c>
      <c r="F40" s="660" t="s">
        <v>93</v>
      </c>
      <c r="G40" s="660" t="s">
        <v>266</v>
      </c>
      <c r="H40" s="660" t="s">
        <v>5024</v>
      </c>
      <c r="I40" s="660" t="s">
        <v>302</v>
      </c>
      <c r="J40" s="660">
        <v>10</v>
      </c>
      <c r="K40" s="662">
        <v>3784</v>
      </c>
      <c r="L40" s="662">
        <v>37840</v>
      </c>
      <c r="M40" s="660" t="s">
        <v>316</v>
      </c>
    </row>
    <row r="41" spans="1:13" ht="15" x14ac:dyDescent="0.25">
      <c r="A41" s="660" t="s">
        <v>4843</v>
      </c>
      <c r="B41" s="661">
        <v>44235</v>
      </c>
      <c r="C41" s="660" t="s">
        <v>4947</v>
      </c>
      <c r="D41" s="661">
        <v>44183</v>
      </c>
      <c r="E41" s="660" t="s">
        <v>4996</v>
      </c>
      <c r="F41" s="660" t="s">
        <v>2515</v>
      </c>
      <c r="G41" s="660" t="s">
        <v>264</v>
      </c>
      <c r="H41" s="660" t="s">
        <v>277</v>
      </c>
      <c r="I41" s="660" t="s">
        <v>306</v>
      </c>
      <c r="J41" s="660">
        <v>18</v>
      </c>
      <c r="K41" s="662">
        <v>2723</v>
      </c>
      <c r="L41" s="662">
        <v>49014</v>
      </c>
      <c r="M41" s="660" t="s">
        <v>316</v>
      </c>
    </row>
    <row r="42" spans="1:13" ht="15" x14ac:dyDescent="0.25">
      <c r="A42" s="660" t="s">
        <v>4844</v>
      </c>
      <c r="B42" s="661">
        <v>44235</v>
      </c>
      <c r="C42" s="660" t="s">
        <v>211</v>
      </c>
      <c r="D42" s="661">
        <v>44235</v>
      </c>
      <c r="E42" s="660" t="s">
        <v>4991</v>
      </c>
      <c r="F42" s="660" t="s">
        <v>4736</v>
      </c>
      <c r="G42" s="660" t="s">
        <v>5019</v>
      </c>
      <c r="H42" s="660" t="s">
        <v>271</v>
      </c>
      <c r="I42" s="660" t="s">
        <v>303</v>
      </c>
      <c r="J42" s="660">
        <v>1</v>
      </c>
      <c r="K42" s="660">
        <v>0</v>
      </c>
      <c r="L42" s="660">
        <v>0</v>
      </c>
      <c r="M42" s="660" t="s">
        <v>316</v>
      </c>
    </row>
    <row r="43" spans="1:13" ht="15" x14ac:dyDescent="0.25">
      <c r="A43" s="660" t="s">
        <v>4844</v>
      </c>
      <c r="B43" s="661">
        <v>44235</v>
      </c>
      <c r="C43" s="660" t="s">
        <v>211</v>
      </c>
      <c r="D43" s="661">
        <v>44235</v>
      </c>
      <c r="E43" s="660" t="s">
        <v>4991</v>
      </c>
      <c r="F43" s="660" t="s">
        <v>4736</v>
      </c>
      <c r="G43" s="660" t="s">
        <v>5019</v>
      </c>
      <c r="H43" s="660" t="s">
        <v>289</v>
      </c>
      <c r="I43" s="660" t="s">
        <v>308</v>
      </c>
      <c r="J43" s="660">
        <v>1</v>
      </c>
      <c r="K43" s="662">
        <v>7975</v>
      </c>
      <c r="L43" s="662">
        <v>7975</v>
      </c>
      <c r="M43" s="660" t="s">
        <v>316</v>
      </c>
    </row>
    <row r="44" spans="1:13" ht="15" x14ac:dyDescent="0.25">
      <c r="A44" s="660" t="s">
        <v>4844</v>
      </c>
      <c r="B44" s="661">
        <v>44235</v>
      </c>
      <c r="C44" s="660" t="s">
        <v>211</v>
      </c>
      <c r="D44" s="661">
        <v>44235</v>
      </c>
      <c r="E44" s="660" t="s">
        <v>4991</v>
      </c>
      <c r="F44" s="660" t="s">
        <v>4736</v>
      </c>
      <c r="G44" s="660" t="s">
        <v>5019</v>
      </c>
      <c r="H44" s="660" t="s">
        <v>290</v>
      </c>
      <c r="I44" s="660" t="s">
        <v>309</v>
      </c>
      <c r="J44" s="660">
        <v>1</v>
      </c>
      <c r="K44" s="662">
        <v>19991.099999999999</v>
      </c>
      <c r="L44" s="662">
        <v>19991.099999999999</v>
      </c>
      <c r="M44" s="660" t="s">
        <v>316</v>
      </c>
    </row>
    <row r="45" spans="1:13" ht="15" x14ac:dyDescent="0.25">
      <c r="A45" s="660" t="s">
        <v>4845</v>
      </c>
      <c r="B45" s="661">
        <v>44235</v>
      </c>
      <c r="C45" s="660" t="s">
        <v>4948</v>
      </c>
      <c r="D45" s="661">
        <v>44177</v>
      </c>
      <c r="E45" s="660" t="s">
        <v>4998</v>
      </c>
      <c r="F45" s="660" t="s">
        <v>242</v>
      </c>
      <c r="G45" s="660" t="s">
        <v>262</v>
      </c>
      <c r="H45" s="660" t="s">
        <v>268</v>
      </c>
      <c r="I45" s="660" t="s">
        <v>302</v>
      </c>
      <c r="J45" s="660">
        <v>1</v>
      </c>
      <c r="K45" s="662">
        <v>2920</v>
      </c>
      <c r="L45" s="662">
        <v>2920</v>
      </c>
      <c r="M45" s="660" t="s">
        <v>317</v>
      </c>
    </row>
    <row r="46" spans="1:13" ht="15" x14ac:dyDescent="0.25">
      <c r="A46" s="660" t="s">
        <v>4845</v>
      </c>
      <c r="B46" s="661">
        <v>44235</v>
      </c>
      <c r="C46" s="660" t="s">
        <v>4948</v>
      </c>
      <c r="D46" s="661">
        <v>44177</v>
      </c>
      <c r="E46" s="660" t="s">
        <v>4998</v>
      </c>
      <c r="F46" s="660" t="s">
        <v>242</v>
      </c>
      <c r="G46" s="660" t="s">
        <v>262</v>
      </c>
      <c r="H46" s="660" t="s">
        <v>1420</v>
      </c>
      <c r="I46" s="660" t="s">
        <v>302</v>
      </c>
      <c r="J46" s="660">
        <v>1</v>
      </c>
      <c r="K46" s="662">
        <v>3626</v>
      </c>
      <c r="L46" s="662">
        <v>3626</v>
      </c>
      <c r="M46" s="660" t="s">
        <v>317</v>
      </c>
    </row>
    <row r="47" spans="1:13" ht="15" x14ac:dyDescent="0.25">
      <c r="A47" s="660" t="s">
        <v>4845</v>
      </c>
      <c r="B47" s="661">
        <v>44235</v>
      </c>
      <c r="C47" s="660" t="s">
        <v>4948</v>
      </c>
      <c r="D47" s="661">
        <v>44177</v>
      </c>
      <c r="E47" s="660" t="s">
        <v>4998</v>
      </c>
      <c r="F47" s="660" t="s">
        <v>242</v>
      </c>
      <c r="G47" s="660" t="s">
        <v>262</v>
      </c>
      <c r="H47" s="660" t="s">
        <v>1426</v>
      </c>
      <c r="I47" s="660" t="s">
        <v>305</v>
      </c>
      <c r="J47" s="660">
        <v>1</v>
      </c>
      <c r="K47" s="662">
        <v>4950</v>
      </c>
      <c r="L47" s="662">
        <v>4950</v>
      </c>
      <c r="M47" s="660" t="s">
        <v>317</v>
      </c>
    </row>
    <row r="48" spans="1:13" ht="15" x14ac:dyDescent="0.25">
      <c r="A48" s="660" t="s">
        <v>4845</v>
      </c>
      <c r="B48" s="661">
        <v>44235</v>
      </c>
      <c r="C48" s="660" t="s">
        <v>4948</v>
      </c>
      <c r="D48" s="661">
        <v>44177</v>
      </c>
      <c r="E48" s="660" t="s">
        <v>4998</v>
      </c>
      <c r="F48" s="660" t="s">
        <v>242</v>
      </c>
      <c r="G48" s="660" t="s">
        <v>262</v>
      </c>
      <c r="H48" s="660" t="s">
        <v>1421</v>
      </c>
      <c r="I48" s="660" t="s">
        <v>302</v>
      </c>
      <c r="J48" s="660">
        <v>1</v>
      </c>
      <c r="K48" s="662">
        <v>8400</v>
      </c>
      <c r="L48" s="662">
        <v>8400</v>
      </c>
      <c r="M48" s="660" t="s">
        <v>317</v>
      </c>
    </row>
    <row r="49" spans="1:13" ht="15" x14ac:dyDescent="0.25">
      <c r="A49" s="660" t="s">
        <v>4845</v>
      </c>
      <c r="B49" s="661">
        <v>44235</v>
      </c>
      <c r="C49" s="660" t="s">
        <v>4948</v>
      </c>
      <c r="D49" s="661">
        <v>44177</v>
      </c>
      <c r="E49" s="660" t="s">
        <v>4998</v>
      </c>
      <c r="F49" s="660" t="s">
        <v>242</v>
      </c>
      <c r="G49" s="660" t="s">
        <v>262</v>
      </c>
      <c r="H49" s="660" t="s">
        <v>1422</v>
      </c>
      <c r="I49" s="660" t="s">
        <v>302</v>
      </c>
      <c r="J49" s="660">
        <v>1</v>
      </c>
      <c r="K49" s="662">
        <v>61150</v>
      </c>
      <c r="L49" s="662">
        <v>61150</v>
      </c>
      <c r="M49" s="660" t="s">
        <v>317</v>
      </c>
    </row>
    <row r="50" spans="1:13" ht="15" x14ac:dyDescent="0.25">
      <c r="A50" s="660" t="s">
        <v>4846</v>
      </c>
      <c r="B50" s="661">
        <v>44235</v>
      </c>
      <c r="C50" s="660" t="s">
        <v>4948</v>
      </c>
      <c r="D50" s="661">
        <v>44177</v>
      </c>
      <c r="E50" s="660" t="s">
        <v>4998</v>
      </c>
      <c r="F50" s="656" t="s">
        <v>242</v>
      </c>
      <c r="G50" s="660" t="s">
        <v>262</v>
      </c>
      <c r="H50" s="660" t="s">
        <v>5025</v>
      </c>
      <c r="I50" s="660" t="s">
        <v>301</v>
      </c>
      <c r="J50" s="660">
        <v>1</v>
      </c>
      <c r="K50" s="662">
        <v>15660</v>
      </c>
      <c r="L50" s="662">
        <v>15660</v>
      </c>
      <c r="M50" s="660" t="s">
        <v>317</v>
      </c>
    </row>
    <row r="51" spans="1:13" ht="15" x14ac:dyDescent="0.25">
      <c r="A51" s="660" t="s">
        <v>4847</v>
      </c>
      <c r="B51" s="661">
        <v>44235</v>
      </c>
      <c r="C51" s="660">
        <v>45898</v>
      </c>
      <c r="D51" s="661">
        <v>44232</v>
      </c>
      <c r="E51" s="660" t="s">
        <v>252</v>
      </c>
      <c r="F51" s="660" t="s">
        <v>5001</v>
      </c>
      <c r="G51" s="660" t="s">
        <v>5082</v>
      </c>
      <c r="H51" s="660" t="s">
        <v>282</v>
      </c>
      <c r="I51" s="660" t="s">
        <v>301</v>
      </c>
      <c r="J51" s="660">
        <v>1</v>
      </c>
      <c r="K51" s="662">
        <v>28489</v>
      </c>
      <c r="L51" s="662">
        <v>28489</v>
      </c>
      <c r="M51" s="660" t="s">
        <v>317</v>
      </c>
    </row>
    <row r="52" spans="1:13" ht="15" x14ac:dyDescent="0.25">
      <c r="A52" s="660" t="s">
        <v>4848</v>
      </c>
      <c r="B52" s="661">
        <v>44236</v>
      </c>
      <c r="C52" s="660">
        <v>620200034602</v>
      </c>
      <c r="D52" s="663">
        <v>44226</v>
      </c>
      <c r="E52" s="660" t="s">
        <v>4998</v>
      </c>
      <c r="F52" s="660" t="s">
        <v>5002</v>
      </c>
      <c r="G52" s="660" t="s">
        <v>261</v>
      </c>
      <c r="H52" s="660" t="s">
        <v>267</v>
      </c>
      <c r="I52" s="660" t="s">
        <v>301</v>
      </c>
      <c r="J52" s="660">
        <v>2</v>
      </c>
      <c r="K52" s="662">
        <v>26500</v>
      </c>
      <c r="L52" s="662">
        <v>53000</v>
      </c>
      <c r="M52" s="660" t="s">
        <v>316</v>
      </c>
    </row>
    <row r="53" spans="1:13" ht="15" x14ac:dyDescent="0.25">
      <c r="A53" s="660" t="s">
        <v>4849</v>
      </c>
      <c r="B53" s="661">
        <v>44236</v>
      </c>
      <c r="C53" s="660">
        <v>620200032863</v>
      </c>
      <c r="D53" s="663">
        <v>44147</v>
      </c>
      <c r="E53" s="660" t="s">
        <v>4998</v>
      </c>
      <c r="F53" s="660" t="s">
        <v>5002</v>
      </c>
      <c r="G53" s="660" t="s">
        <v>261</v>
      </c>
      <c r="H53" s="660" t="s">
        <v>267</v>
      </c>
      <c r="I53" s="660" t="s">
        <v>301</v>
      </c>
      <c r="J53" s="660">
        <v>2</v>
      </c>
      <c r="K53" s="662">
        <v>26500</v>
      </c>
      <c r="L53" s="662">
        <v>53000</v>
      </c>
      <c r="M53" s="660" t="s">
        <v>316</v>
      </c>
    </row>
    <row r="54" spans="1:13" ht="15" x14ac:dyDescent="0.25">
      <c r="A54" s="660" t="s">
        <v>4850</v>
      </c>
      <c r="B54" s="661">
        <v>44236</v>
      </c>
      <c r="C54" s="660" t="s">
        <v>211</v>
      </c>
      <c r="D54" s="661">
        <v>44235</v>
      </c>
      <c r="E54" s="660" t="s">
        <v>4991</v>
      </c>
      <c r="F54" s="660" t="s">
        <v>5003</v>
      </c>
      <c r="G54" s="660" t="s">
        <v>5019</v>
      </c>
      <c r="H54" s="660" t="s">
        <v>271</v>
      </c>
      <c r="I54" s="660" t="s">
        <v>303</v>
      </c>
      <c r="J54" s="660">
        <v>1</v>
      </c>
      <c r="K54" s="660">
        <v>0</v>
      </c>
      <c r="L54" s="660">
        <v>0</v>
      </c>
      <c r="M54" s="660" t="s">
        <v>316</v>
      </c>
    </row>
    <row r="55" spans="1:13" ht="15" x14ac:dyDescent="0.25">
      <c r="A55" s="660" t="s">
        <v>4850</v>
      </c>
      <c r="B55" s="661">
        <v>44236</v>
      </c>
      <c r="C55" s="660" t="s">
        <v>211</v>
      </c>
      <c r="D55" s="661">
        <v>44235</v>
      </c>
      <c r="E55" s="660" t="s">
        <v>4991</v>
      </c>
      <c r="F55" s="660" t="s">
        <v>5003</v>
      </c>
      <c r="G55" s="660" t="s">
        <v>5019</v>
      </c>
      <c r="H55" s="660" t="s">
        <v>1309</v>
      </c>
      <c r="I55" s="660" t="s">
        <v>308</v>
      </c>
      <c r="J55" s="660">
        <v>1</v>
      </c>
      <c r="K55" s="662">
        <v>6000</v>
      </c>
      <c r="L55" s="662">
        <v>6000</v>
      </c>
      <c r="M55" s="660" t="s">
        <v>316</v>
      </c>
    </row>
    <row r="56" spans="1:13" ht="15" x14ac:dyDescent="0.25">
      <c r="A56" s="660" t="s">
        <v>4850</v>
      </c>
      <c r="B56" s="661">
        <v>44236</v>
      </c>
      <c r="C56" s="660" t="s">
        <v>211</v>
      </c>
      <c r="D56" s="661">
        <v>44235</v>
      </c>
      <c r="E56" s="660" t="s">
        <v>4991</v>
      </c>
      <c r="F56" s="660" t="s">
        <v>5003</v>
      </c>
      <c r="G56" s="660" t="s">
        <v>5019</v>
      </c>
      <c r="H56" s="660" t="s">
        <v>290</v>
      </c>
      <c r="I56" s="660" t="s">
        <v>309</v>
      </c>
      <c r="J56" s="660">
        <v>1</v>
      </c>
      <c r="K56" s="662">
        <v>21966.1</v>
      </c>
      <c r="L56" s="662">
        <v>21966.1</v>
      </c>
      <c r="M56" s="660" t="s">
        <v>316</v>
      </c>
    </row>
    <row r="57" spans="1:13" ht="15" x14ac:dyDescent="0.25">
      <c r="A57" s="660" t="s">
        <v>4851</v>
      </c>
      <c r="B57" s="661">
        <v>44237</v>
      </c>
      <c r="C57" s="660" t="s">
        <v>4949</v>
      </c>
      <c r="D57" s="661">
        <v>44187</v>
      </c>
      <c r="E57" s="660" t="s">
        <v>4996</v>
      </c>
      <c r="F57" s="660" t="s">
        <v>251</v>
      </c>
      <c r="G57" s="660" t="s">
        <v>266</v>
      </c>
      <c r="H57" s="660" t="s">
        <v>1369</v>
      </c>
      <c r="I57" s="660" t="s">
        <v>303</v>
      </c>
      <c r="J57" s="660">
        <v>1</v>
      </c>
      <c r="K57" s="662">
        <v>9678</v>
      </c>
      <c r="L57" s="662">
        <v>9678</v>
      </c>
      <c r="M57" s="660" t="s">
        <v>316</v>
      </c>
    </row>
    <row r="58" spans="1:13" ht="15" x14ac:dyDescent="0.25">
      <c r="A58" s="660" t="s">
        <v>4852</v>
      </c>
      <c r="B58" s="661">
        <v>44237</v>
      </c>
      <c r="C58" s="660" t="s">
        <v>4950</v>
      </c>
      <c r="D58" s="661">
        <v>44187</v>
      </c>
      <c r="E58" s="660" t="s">
        <v>4996</v>
      </c>
      <c r="F58" s="660" t="s">
        <v>248</v>
      </c>
      <c r="G58" s="660" t="s">
        <v>266</v>
      </c>
      <c r="H58" s="660" t="s">
        <v>1369</v>
      </c>
      <c r="I58" s="660" t="s">
        <v>303</v>
      </c>
      <c r="J58" s="660">
        <v>1</v>
      </c>
      <c r="K58" s="660">
        <v>307</v>
      </c>
      <c r="L58" s="660">
        <v>307</v>
      </c>
      <c r="M58" s="660" t="s">
        <v>316</v>
      </c>
    </row>
    <row r="59" spans="1:13" ht="15" x14ac:dyDescent="0.25">
      <c r="A59" s="660" t="s">
        <v>4853</v>
      </c>
      <c r="B59" s="661">
        <v>44237</v>
      </c>
      <c r="C59" s="660" t="s">
        <v>203</v>
      </c>
      <c r="D59" s="661">
        <v>44187</v>
      </c>
      <c r="E59" s="660" t="s">
        <v>4998</v>
      </c>
      <c r="F59" s="660" t="s">
        <v>244</v>
      </c>
      <c r="G59" s="660" t="s">
        <v>5073</v>
      </c>
      <c r="H59" s="660" t="s">
        <v>276</v>
      </c>
      <c r="I59" s="660" t="s">
        <v>5033</v>
      </c>
      <c r="J59" s="660">
        <v>38</v>
      </c>
      <c r="K59" s="662">
        <v>5900</v>
      </c>
      <c r="L59" s="662">
        <v>224200</v>
      </c>
      <c r="M59" s="660" t="s">
        <v>317</v>
      </c>
    </row>
    <row r="60" spans="1:13" ht="15" x14ac:dyDescent="0.25">
      <c r="A60" s="660" t="s">
        <v>4854</v>
      </c>
      <c r="B60" s="661">
        <v>44237</v>
      </c>
      <c r="C60" s="660" t="s">
        <v>204</v>
      </c>
      <c r="D60" s="661">
        <v>44187</v>
      </c>
      <c r="E60" s="660" t="s">
        <v>4998</v>
      </c>
      <c r="F60" s="660" t="s">
        <v>1206</v>
      </c>
      <c r="G60" s="660" t="s">
        <v>5073</v>
      </c>
      <c r="H60" s="660" t="s">
        <v>276</v>
      </c>
      <c r="I60" s="660" t="s">
        <v>5033</v>
      </c>
      <c r="J60" s="660">
        <v>7</v>
      </c>
      <c r="K60" s="662">
        <v>5900</v>
      </c>
      <c r="L60" s="662">
        <v>41300</v>
      </c>
      <c r="M60" s="660" t="s">
        <v>317</v>
      </c>
    </row>
    <row r="61" spans="1:13" ht="15" x14ac:dyDescent="0.25">
      <c r="A61" s="660" t="s">
        <v>4855</v>
      </c>
      <c r="B61" s="661">
        <v>44237</v>
      </c>
      <c r="C61" s="660" t="s">
        <v>207</v>
      </c>
      <c r="D61" s="661">
        <v>44187</v>
      </c>
      <c r="E61" s="660" t="s">
        <v>4998</v>
      </c>
      <c r="F61" s="660" t="s">
        <v>245</v>
      </c>
      <c r="G61" s="660" t="s">
        <v>5073</v>
      </c>
      <c r="H61" s="660" t="s">
        <v>276</v>
      </c>
      <c r="I61" s="660" t="s">
        <v>5033</v>
      </c>
      <c r="J61" s="660">
        <v>5</v>
      </c>
      <c r="K61" s="662">
        <v>5900</v>
      </c>
      <c r="L61" s="662">
        <v>29500</v>
      </c>
      <c r="M61" s="660" t="s">
        <v>317</v>
      </c>
    </row>
    <row r="62" spans="1:13" ht="15" x14ac:dyDescent="0.25">
      <c r="A62" s="660" t="s">
        <v>4856</v>
      </c>
      <c r="B62" s="661">
        <v>44237</v>
      </c>
      <c r="C62" s="660" t="s">
        <v>206</v>
      </c>
      <c r="D62" s="663">
        <v>44187</v>
      </c>
      <c r="E62" s="660" t="s">
        <v>4998</v>
      </c>
      <c r="F62" s="660" t="s">
        <v>248</v>
      </c>
      <c r="G62" s="660" t="s">
        <v>5073</v>
      </c>
      <c r="H62" s="660" t="s">
        <v>276</v>
      </c>
      <c r="I62" s="660" t="s">
        <v>5033</v>
      </c>
      <c r="J62" s="660">
        <v>4</v>
      </c>
      <c r="K62" s="662">
        <v>5900</v>
      </c>
      <c r="L62" s="662">
        <v>23600</v>
      </c>
      <c r="M62" s="660" t="s">
        <v>317</v>
      </c>
    </row>
    <row r="63" spans="1:13" ht="15" x14ac:dyDescent="0.25">
      <c r="A63" s="660" t="s">
        <v>4857</v>
      </c>
      <c r="B63" s="661">
        <v>44237</v>
      </c>
      <c r="C63" s="660" t="s">
        <v>208</v>
      </c>
      <c r="D63" s="660" t="s">
        <v>209</v>
      </c>
      <c r="E63" s="660" t="s">
        <v>4998</v>
      </c>
      <c r="F63" s="660" t="s">
        <v>93</v>
      </c>
      <c r="G63" s="660" t="s">
        <v>5073</v>
      </c>
      <c r="H63" s="660" t="s">
        <v>276</v>
      </c>
      <c r="I63" s="660" t="s">
        <v>5033</v>
      </c>
      <c r="J63" s="660">
        <v>3</v>
      </c>
      <c r="K63" s="662">
        <v>5900</v>
      </c>
      <c r="L63" s="662">
        <v>17700</v>
      </c>
      <c r="M63" s="660" t="s">
        <v>317</v>
      </c>
    </row>
    <row r="64" spans="1:13" ht="15" x14ac:dyDescent="0.25">
      <c r="A64" s="660" t="s">
        <v>4858</v>
      </c>
      <c r="B64" s="661">
        <v>44237</v>
      </c>
      <c r="C64" s="660" t="s">
        <v>210</v>
      </c>
      <c r="D64" s="661">
        <v>44187</v>
      </c>
      <c r="E64" s="660" t="s">
        <v>4998</v>
      </c>
      <c r="F64" s="660" t="s">
        <v>1204</v>
      </c>
      <c r="G64" s="660" t="s">
        <v>5073</v>
      </c>
      <c r="H64" s="660" t="s">
        <v>276</v>
      </c>
      <c r="I64" s="660" t="s">
        <v>5033</v>
      </c>
      <c r="J64" s="660">
        <v>4</v>
      </c>
      <c r="K64" s="662">
        <v>5900</v>
      </c>
      <c r="L64" s="662">
        <v>23600</v>
      </c>
      <c r="M64" s="660" t="s">
        <v>317</v>
      </c>
    </row>
    <row r="65" spans="1:13" ht="15" x14ac:dyDescent="0.25">
      <c r="A65" s="660" t="s">
        <v>4859</v>
      </c>
      <c r="B65" s="661">
        <v>44237</v>
      </c>
      <c r="C65" s="660" t="s">
        <v>205</v>
      </c>
      <c r="D65" s="663">
        <v>44187</v>
      </c>
      <c r="E65" s="660" t="s">
        <v>4998</v>
      </c>
      <c r="F65" s="660" t="s">
        <v>251</v>
      </c>
      <c r="G65" s="660" t="s">
        <v>5073</v>
      </c>
      <c r="H65" s="660" t="s">
        <v>276</v>
      </c>
      <c r="I65" s="660" t="s">
        <v>5033</v>
      </c>
      <c r="J65" s="660">
        <v>34</v>
      </c>
      <c r="K65" s="662">
        <v>5900</v>
      </c>
      <c r="L65" s="662">
        <v>200600</v>
      </c>
      <c r="M65" s="660" t="s">
        <v>317</v>
      </c>
    </row>
    <row r="66" spans="1:13" ht="15" x14ac:dyDescent="0.25">
      <c r="A66" s="660" t="s">
        <v>4860</v>
      </c>
      <c r="B66" s="661">
        <v>44237</v>
      </c>
      <c r="C66" s="660" t="s">
        <v>202</v>
      </c>
      <c r="D66" s="661">
        <v>44187</v>
      </c>
      <c r="E66" s="660" t="s">
        <v>4998</v>
      </c>
      <c r="F66" s="660" t="s">
        <v>241</v>
      </c>
      <c r="G66" s="660" t="s">
        <v>5073</v>
      </c>
      <c r="H66" s="660" t="s">
        <v>276</v>
      </c>
      <c r="I66" s="660" t="s">
        <v>5033</v>
      </c>
      <c r="J66" s="660">
        <v>37</v>
      </c>
      <c r="K66" s="662">
        <v>5900</v>
      </c>
      <c r="L66" s="662">
        <v>218300</v>
      </c>
      <c r="M66" s="660" t="s">
        <v>317</v>
      </c>
    </row>
    <row r="67" spans="1:13" ht="15" x14ac:dyDescent="0.25">
      <c r="A67" s="660" t="s">
        <v>4861</v>
      </c>
      <c r="B67" s="661">
        <v>44237</v>
      </c>
      <c r="C67" s="660" t="s">
        <v>211</v>
      </c>
      <c r="D67" s="661">
        <v>44236</v>
      </c>
      <c r="E67" s="660" t="s">
        <v>4991</v>
      </c>
      <c r="F67" s="660" t="s">
        <v>244</v>
      </c>
      <c r="G67" s="660" t="s">
        <v>263</v>
      </c>
      <c r="H67" s="660" t="s">
        <v>269</v>
      </c>
      <c r="I67" s="660" t="s">
        <v>4526</v>
      </c>
      <c r="J67" s="660">
        <v>1</v>
      </c>
      <c r="K67" s="660">
        <v>0</v>
      </c>
      <c r="L67" s="660">
        <v>0</v>
      </c>
      <c r="M67" s="660" t="s">
        <v>316</v>
      </c>
    </row>
    <row r="68" spans="1:13" ht="15" x14ac:dyDescent="0.25">
      <c r="A68" s="660" t="s">
        <v>4861</v>
      </c>
      <c r="B68" s="661">
        <v>44237</v>
      </c>
      <c r="C68" s="660" t="s">
        <v>211</v>
      </c>
      <c r="D68" s="661">
        <v>44236</v>
      </c>
      <c r="E68" s="660" t="s">
        <v>4991</v>
      </c>
      <c r="F68" s="660" t="s">
        <v>244</v>
      </c>
      <c r="G68" s="660" t="s">
        <v>263</v>
      </c>
      <c r="H68" s="660" t="s">
        <v>270</v>
      </c>
      <c r="I68" s="660" t="s">
        <v>303</v>
      </c>
      <c r="J68" s="660">
        <v>150</v>
      </c>
      <c r="K68" s="660">
        <v>13.33</v>
      </c>
      <c r="L68" s="662">
        <v>1999.5</v>
      </c>
      <c r="M68" s="660" t="s">
        <v>316</v>
      </c>
    </row>
    <row r="69" spans="1:13" ht="15" x14ac:dyDescent="0.25">
      <c r="A69" s="660" t="s">
        <v>4861</v>
      </c>
      <c r="B69" s="661">
        <v>44237</v>
      </c>
      <c r="C69" s="660" t="s">
        <v>211</v>
      </c>
      <c r="D69" s="661">
        <v>44236</v>
      </c>
      <c r="E69" s="660" t="s">
        <v>4991</v>
      </c>
      <c r="F69" s="660" t="s">
        <v>244</v>
      </c>
      <c r="G69" s="660" t="s">
        <v>263</v>
      </c>
      <c r="H69" s="660" t="s">
        <v>271</v>
      </c>
      <c r="I69" s="660" t="s">
        <v>303</v>
      </c>
      <c r="J69" s="660">
        <v>1</v>
      </c>
      <c r="K69" s="662">
        <v>4500</v>
      </c>
      <c r="L69" s="662">
        <v>4500</v>
      </c>
      <c r="M69" s="660" t="s">
        <v>316</v>
      </c>
    </row>
    <row r="70" spans="1:13" ht="15" x14ac:dyDescent="0.25">
      <c r="A70" s="660" t="s">
        <v>4861</v>
      </c>
      <c r="B70" s="661">
        <v>44237</v>
      </c>
      <c r="C70" s="660" t="s">
        <v>211</v>
      </c>
      <c r="D70" s="661">
        <v>44236</v>
      </c>
      <c r="E70" s="660" t="s">
        <v>4991</v>
      </c>
      <c r="F70" s="660" t="s">
        <v>244</v>
      </c>
      <c r="G70" s="660" t="s">
        <v>263</v>
      </c>
      <c r="H70" s="660" t="s">
        <v>273</v>
      </c>
      <c r="I70" s="660" t="s">
        <v>4526</v>
      </c>
      <c r="J70" s="660">
        <v>1</v>
      </c>
      <c r="K70" s="662">
        <v>22314.06</v>
      </c>
      <c r="L70" s="662">
        <v>22314.06</v>
      </c>
      <c r="M70" s="660" t="s">
        <v>316</v>
      </c>
    </row>
    <row r="71" spans="1:13" ht="15" x14ac:dyDescent="0.25">
      <c r="A71" s="660" t="s">
        <v>4862</v>
      </c>
      <c r="B71" s="661">
        <v>44237</v>
      </c>
      <c r="C71" s="660" t="s">
        <v>4951</v>
      </c>
      <c r="D71" s="661">
        <v>44187</v>
      </c>
      <c r="E71" s="660" t="s">
        <v>4996</v>
      </c>
      <c r="F71" s="660" t="s">
        <v>4997</v>
      </c>
      <c r="G71" s="660" t="s">
        <v>266</v>
      </c>
      <c r="H71" s="660" t="s">
        <v>5024</v>
      </c>
      <c r="I71" s="660" t="s">
        <v>302</v>
      </c>
      <c r="J71" s="660">
        <v>19</v>
      </c>
      <c r="K71" s="662">
        <v>3784</v>
      </c>
      <c r="L71" s="662">
        <v>71896</v>
      </c>
      <c r="M71" s="660" t="s">
        <v>316</v>
      </c>
    </row>
    <row r="72" spans="1:13" ht="15" x14ac:dyDescent="0.25">
      <c r="A72" s="660" t="s">
        <v>4863</v>
      </c>
      <c r="B72" s="661">
        <v>44237</v>
      </c>
      <c r="C72" s="660" t="s">
        <v>4952</v>
      </c>
      <c r="D72" s="661">
        <v>44236</v>
      </c>
      <c r="E72" s="660" t="s">
        <v>4996</v>
      </c>
      <c r="F72" s="660" t="s">
        <v>251</v>
      </c>
      <c r="G72" s="660" t="s">
        <v>266</v>
      </c>
      <c r="H72" s="660" t="s">
        <v>5024</v>
      </c>
      <c r="I72" s="660" t="s">
        <v>302</v>
      </c>
      <c r="J72" s="660">
        <v>10</v>
      </c>
      <c r="K72" s="662">
        <v>3784</v>
      </c>
      <c r="L72" s="662">
        <v>37840</v>
      </c>
      <c r="M72" s="660" t="s">
        <v>316</v>
      </c>
    </row>
    <row r="73" spans="1:13" ht="15" x14ac:dyDescent="0.25">
      <c r="A73" s="660" t="s">
        <v>4864</v>
      </c>
      <c r="B73" s="661">
        <v>44237</v>
      </c>
      <c r="C73" s="660" t="s">
        <v>4953</v>
      </c>
      <c r="D73" s="661">
        <v>44217</v>
      </c>
      <c r="E73" s="660" t="s">
        <v>4996</v>
      </c>
      <c r="F73" s="660" t="s">
        <v>246</v>
      </c>
      <c r="G73" s="660" t="s">
        <v>266</v>
      </c>
      <c r="H73" s="660" t="s">
        <v>280</v>
      </c>
      <c r="I73" s="660" t="s">
        <v>303</v>
      </c>
      <c r="J73" s="660">
        <v>285</v>
      </c>
      <c r="K73" s="662">
        <v>1255</v>
      </c>
      <c r="L73" s="662">
        <v>357675</v>
      </c>
      <c r="M73" s="660" t="s">
        <v>316</v>
      </c>
    </row>
    <row r="74" spans="1:13" ht="15" x14ac:dyDescent="0.25">
      <c r="A74" s="660" t="s">
        <v>4864</v>
      </c>
      <c r="B74" s="661">
        <v>44237</v>
      </c>
      <c r="C74" s="660" t="s">
        <v>4953</v>
      </c>
      <c r="D74" s="661">
        <v>44217</v>
      </c>
      <c r="E74" s="660" t="s">
        <v>4996</v>
      </c>
      <c r="F74" s="660" t="s">
        <v>246</v>
      </c>
      <c r="G74" s="660" t="s">
        <v>266</v>
      </c>
      <c r="H74" s="660" t="s">
        <v>298</v>
      </c>
      <c r="I74" s="660" t="s">
        <v>310</v>
      </c>
      <c r="J74" s="660">
        <v>285</v>
      </c>
      <c r="K74" s="662">
        <v>27722</v>
      </c>
      <c r="L74" s="662">
        <v>7900770</v>
      </c>
      <c r="M74" s="660" t="s">
        <v>316</v>
      </c>
    </row>
    <row r="75" spans="1:13" ht="15" x14ac:dyDescent="0.25">
      <c r="A75" s="660" t="s">
        <v>4865</v>
      </c>
      <c r="B75" s="661">
        <v>44237</v>
      </c>
      <c r="C75" s="660" t="s">
        <v>4954</v>
      </c>
      <c r="D75" s="661">
        <v>44215</v>
      </c>
      <c r="E75" s="660" t="s">
        <v>4996</v>
      </c>
      <c r="F75" s="660" t="s">
        <v>246</v>
      </c>
      <c r="G75" s="660" t="s">
        <v>266</v>
      </c>
      <c r="H75" s="660" t="s">
        <v>281</v>
      </c>
      <c r="I75" s="660" t="s">
        <v>303</v>
      </c>
      <c r="J75" s="660">
        <v>285</v>
      </c>
      <c r="K75" s="660">
        <v>229</v>
      </c>
      <c r="L75" s="662">
        <v>65265</v>
      </c>
      <c r="M75" s="660" t="s">
        <v>316</v>
      </c>
    </row>
    <row r="76" spans="1:13" ht="15" x14ac:dyDescent="0.25">
      <c r="A76" s="660" t="s">
        <v>4865</v>
      </c>
      <c r="B76" s="661">
        <v>44237</v>
      </c>
      <c r="C76" s="660" t="s">
        <v>4954</v>
      </c>
      <c r="D76" s="661">
        <v>44215</v>
      </c>
      <c r="E76" s="660" t="s">
        <v>4996</v>
      </c>
      <c r="F76" s="660" t="s">
        <v>246</v>
      </c>
      <c r="G76" s="660" t="s">
        <v>266</v>
      </c>
      <c r="H76" s="660" t="s">
        <v>299</v>
      </c>
      <c r="I76" s="660" t="s">
        <v>310</v>
      </c>
      <c r="J76" s="660">
        <v>285</v>
      </c>
      <c r="K76" s="662">
        <v>4478</v>
      </c>
      <c r="L76" s="662">
        <v>1276230</v>
      </c>
      <c r="M76" s="660" t="s">
        <v>316</v>
      </c>
    </row>
    <row r="77" spans="1:13" ht="15" x14ac:dyDescent="0.25">
      <c r="A77" s="660" t="s">
        <v>4866</v>
      </c>
      <c r="B77" s="661">
        <v>44238</v>
      </c>
      <c r="C77" s="660" t="s">
        <v>4955</v>
      </c>
      <c r="D77" s="661">
        <v>44238</v>
      </c>
      <c r="E77" s="660" t="s">
        <v>4996</v>
      </c>
      <c r="F77" s="660" t="s">
        <v>93</v>
      </c>
      <c r="G77" s="660" t="s">
        <v>266</v>
      </c>
      <c r="H77" s="660" t="s">
        <v>378</v>
      </c>
      <c r="I77" s="660" t="s">
        <v>3603</v>
      </c>
      <c r="J77" s="660">
        <v>1</v>
      </c>
      <c r="K77" s="660">
        <v>0</v>
      </c>
      <c r="L77" s="660">
        <v>0</v>
      </c>
      <c r="M77" s="660" t="s">
        <v>316</v>
      </c>
    </row>
    <row r="78" spans="1:13" ht="15" x14ac:dyDescent="0.25">
      <c r="A78" s="660" t="s">
        <v>4866</v>
      </c>
      <c r="B78" s="661">
        <v>44238</v>
      </c>
      <c r="C78" s="660" t="s">
        <v>4955</v>
      </c>
      <c r="D78" s="661">
        <v>44238</v>
      </c>
      <c r="E78" s="660" t="s">
        <v>4996</v>
      </c>
      <c r="F78" s="660" t="s">
        <v>93</v>
      </c>
      <c r="G78" s="660" t="s">
        <v>266</v>
      </c>
      <c r="H78" s="660" t="s">
        <v>295</v>
      </c>
      <c r="I78" s="660" t="s">
        <v>302</v>
      </c>
      <c r="J78" s="660">
        <v>1</v>
      </c>
      <c r="K78" s="662">
        <v>9720</v>
      </c>
      <c r="L78" s="662">
        <v>9720</v>
      </c>
      <c r="M78" s="660" t="s">
        <v>316</v>
      </c>
    </row>
    <row r="79" spans="1:13" ht="15" x14ac:dyDescent="0.25">
      <c r="A79" s="660" t="s">
        <v>4867</v>
      </c>
      <c r="B79" s="661">
        <v>44238</v>
      </c>
      <c r="C79" s="660" t="s">
        <v>4956</v>
      </c>
      <c r="D79" s="661">
        <v>44236</v>
      </c>
      <c r="E79" s="660" t="s">
        <v>5004</v>
      </c>
      <c r="F79" s="660" t="s">
        <v>248</v>
      </c>
      <c r="G79" s="660" t="s">
        <v>5083</v>
      </c>
      <c r="H79" s="660" t="s">
        <v>1403</v>
      </c>
      <c r="I79" s="660" t="s">
        <v>308</v>
      </c>
      <c r="J79" s="660">
        <v>1</v>
      </c>
      <c r="K79" s="662">
        <v>16272</v>
      </c>
      <c r="L79" s="662">
        <v>16272</v>
      </c>
      <c r="M79" s="660" t="s">
        <v>317</v>
      </c>
    </row>
    <row r="80" spans="1:13" ht="15" x14ac:dyDescent="0.25">
      <c r="A80" s="660" t="s">
        <v>4868</v>
      </c>
      <c r="B80" s="661">
        <v>44238</v>
      </c>
      <c r="C80" s="660" t="s">
        <v>4957</v>
      </c>
      <c r="D80" s="661">
        <v>44233</v>
      </c>
      <c r="E80" s="660" t="s">
        <v>4998</v>
      </c>
      <c r="F80" s="660" t="s">
        <v>2518</v>
      </c>
      <c r="G80" s="660" t="s">
        <v>5073</v>
      </c>
      <c r="H80" s="660" t="s">
        <v>276</v>
      </c>
      <c r="I80" s="660" t="s">
        <v>5033</v>
      </c>
      <c r="J80" s="660">
        <v>35</v>
      </c>
      <c r="K80" s="662">
        <v>5925</v>
      </c>
      <c r="L80" s="662">
        <v>207375</v>
      </c>
      <c r="M80" s="660" t="s">
        <v>317</v>
      </c>
    </row>
    <row r="81" spans="1:13" ht="15" x14ac:dyDescent="0.25">
      <c r="A81" s="660" t="s">
        <v>4869</v>
      </c>
      <c r="B81" s="661">
        <v>44240</v>
      </c>
      <c r="C81" s="660" t="s">
        <v>231</v>
      </c>
      <c r="D81" s="661">
        <v>44211</v>
      </c>
      <c r="E81" s="660" t="s">
        <v>4996</v>
      </c>
      <c r="F81" s="660" t="s">
        <v>258</v>
      </c>
      <c r="G81" s="660" t="s">
        <v>266</v>
      </c>
      <c r="H81" s="660" t="s">
        <v>5021</v>
      </c>
      <c r="I81" s="660" t="s">
        <v>301</v>
      </c>
      <c r="J81" s="660">
        <v>154</v>
      </c>
      <c r="K81" s="662">
        <v>3326</v>
      </c>
      <c r="L81" s="662">
        <v>512204</v>
      </c>
      <c r="M81" s="660" t="s">
        <v>316</v>
      </c>
    </row>
    <row r="82" spans="1:13" ht="15" x14ac:dyDescent="0.25">
      <c r="A82" s="660" t="s">
        <v>4870</v>
      </c>
      <c r="B82" s="661">
        <v>44240</v>
      </c>
      <c r="C82" s="660" t="s">
        <v>4958</v>
      </c>
      <c r="D82" s="661">
        <v>44211</v>
      </c>
      <c r="E82" s="660" t="s">
        <v>4996</v>
      </c>
      <c r="F82" s="660" t="s">
        <v>258</v>
      </c>
      <c r="G82" s="660" t="s">
        <v>266</v>
      </c>
      <c r="H82" s="660" t="s">
        <v>378</v>
      </c>
      <c r="I82" s="660" t="s">
        <v>3603</v>
      </c>
      <c r="J82" s="660">
        <v>81</v>
      </c>
      <c r="K82" s="660">
        <v>0</v>
      </c>
      <c r="L82" s="660">
        <v>0</v>
      </c>
      <c r="M82" s="660" t="s">
        <v>316</v>
      </c>
    </row>
    <row r="83" spans="1:13" ht="15" x14ac:dyDescent="0.25">
      <c r="A83" s="660" t="s">
        <v>4870</v>
      </c>
      <c r="B83" s="661">
        <v>44240</v>
      </c>
      <c r="C83" s="660" t="s">
        <v>4958</v>
      </c>
      <c r="D83" s="661">
        <v>44211</v>
      </c>
      <c r="E83" s="660" t="s">
        <v>4996</v>
      </c>
      <c r="F83" s="660" t="s">
        <v>258</v>
      </c>
      <c r="G83" s="660" t="s">
        <v>266</v>
      </c>
      <c r="H83" s="660" t="s">
        <v>280</v>
      </c>
      <c r="I83" s="660" t="s">
        <v>303</v>
      </c>
      <c r="J83" s="660">
        <v>324</v>
      </c>
      <c r="K83" s="662">
        <v>1255</v>
      </c>
      <c r="L83" s="662">
        <v>406620</v>
      </c>
      <c r="M83" s="660" t="s">
        <v>316</v>
      </c>
    </row>
    <row r="84" spans="1:13" ht="15" x14ac:dyDescent="0.25">
      <c r="A84" s="660" t="s">
        <v>4870</v>
      </c>
      <c r="B84" s="661">
        <v>44240</v>
      </c>
      <c r="C84" s="660" t="s">
        <v>4958</v>
      </c>
      <c r="D84" s="661">
        <v>44211</v>
      </c>
      <c r="E84" s="660" t="s">
        <v>4996</v>
      </c>
      <c r="F84" s="660" t="s">
        <v>258</v>
      </c>
      <c r="G84" s="660" t="s">
        <v>266</v>
      </c>
      <c r="H84" s="660" t="s">
        <v>5021</v>
      </c>
      <c r="I84" s="660" t="s">
        <v>301</v>
      </c>
      <c r="J84" s="660">
        <v>324</v>
      </c>
      <c r="K84" s="662">
        <v>3326</v>
      </c>
      <c r="L84" s="662">
        <v>1077624</v>
      </c>
      <c r="M84" s="660" t="s">
        <v>316</v>
      </c>
    </row>
    <row r="85" spans="1:13" ht="15" x14ac:dyDescent="0.25">
      <c r="A85" s="660" t="s">
        <v>4870</v>
      </c>
      <c r="B85" s="661">
        <v>44240</v>
      </c>
      <c r="C85" s="660" t="s">
        <v>4958</v>
      </c>
      <c r="D85" s="661">
        <v>44211</v>
      </c>
      <c r="E85" s="660" t="s">
        <v>4996</v>
      </c>
      <c r="F85" s="660" t="s">
        <v>258</v>
      </c>
      <c r="G85" s="660" t="s">
        <v>266</v>
      </c>
      <c r="H85" s="660" t="s">
        <v>295</v>
      </c>
      <c r="I85" s="660" t="s">
        <v>302</v>
      </c>
      <c r="J85" s="660">
        <v>81</v>
      </c>
      <c r="K85" s="662">
        <v>9720</v>
      </c>
      <c r="L85" s="662">
        <v>787320</v>
      </c>
      <c r="M85" s="660" t="s">
        <v>316</v>
      </c>
    </row>
    <row r="86" spans="1:13" ht="15" x14ac:dyDescent="0.25">
      <c r="A86" s="660" t="s">
        <v>4870</v>
      </c>
      <c r="B86" s="661">
        <v>44240</v>
      </c>
      <c r="C86" s="660" t="s">
        <v>4958</v>
      </c>
      <c r="D86" s="661">
        <v>44211</v>
      </c>
      <c r="E86" s="660" t="s">
        <v>4996</v>
      </c>
      <c r="F86" s="660" t="s">
        <v>258</v>
      </c>
      <c r="G86" s="660" t="s">
        <v>266</v>
      </c>
      <c r="H86" s="660" t="s">
        <v>296</v>
      </c>
      <c r="I86" s="660" t="s">
        <v>307</v>
      </c>
      <c r="J86" s="660">
        <v>324</v>
      </c>
      <c r="K86" s="662">
        <v>30595</v>
      </c>
      <c r="L86" s="662">
        <v>9912780</v>
      </c>
      <c r="M86" s="660" t="s">
        <v>316</v>
      </c>
    </row>
    <row r="87" spans="1:13" ht="15" x14ac:dyDescent="0.25">
      <c r="A87" s="660" t="s">
        <v>4871</v>
      </c>
      <c r="B87" s="661">
        <v>44240</v>
      </c>
      <c r="C87" s="660" t="s">
        <v>4959</v>
      </c>
      <c r="D87" s="661">
        <v>44210</v>
      </c>
      <c r="E87" s="660" t="s">
        <v>4996</v>
      </c>
      <c r="F87" s="660" t="s">
        <v>5005</v>
      </c>
      <c r="G87" s="660" t="s">
        <v>266</v>
      </c>
      <c r="H87" s="660" t="s">
        <v>281</v>
      </c>
      <c r="I87" s="660" t="s">
        <v>303</v>
      </c>
      <c r="J87" s="660">
        <v>324</v>
      </c>
      <c r="K87" s="660">
        <v>229</v>
      </c>
      <c r="L87" s="662">
        <v>74196</v>
      </c>
      <c r="M87" s="660" t="s">
        <v>316</v>
      </c>
    </row>
    <row r="88" spans="1:13" ht="15" x14ac:dyDescent="0.25">
      <c r="A88" s="660" t="s">
        <v>4871</v>
      </c>
      <c r="B88" s="661">
        <v>44240</v>
      </c>
      <c r="C88" s="660" t="s">
        <v>4959</v>
      </c>
      <c r="D88" s="661">
        <v>44210</v>
      </c>
      <c r="E88" s="660" t="s">
        <v>4996</v>
      </c>
      <c r="F88" s="660" t="s">
        <v>5005</v>
      </c>
      <c r="G88" s="660" t="s">
        <v>266</v>
      </c>
      <c r="H88" s="660" t="s">
        <v>297</v>
      </c>
      <c r="I88" s="660" t="s">
        <v>301</v>
      </c>
      <c r="J88" s="660">
        <v>324</v>
      </c>
      <c r="K88" s="662">
        <v>6700</v>
      </c>
      <c r="L88" s="662">
        <v>2170800</v>
      </c>
      <c r="M88" s="660" t="s">
        <v>316</v>
      </c>
    </row>
    <row r="89" spans="1:13" ht="15" x14ac:dyDescent="0.25">
      <c r="A89" s="660" t="s">
        <v>4872</v>
      </c>
      <c r="B89" s="661">
        <v>44242</v>
      </c>
      <c r="C89" s="660" t="s">
        <v>230</v>
      </c>
      <c r="D89" s="661">
        <v>44239</v>
      </c>
      <c r="E89" s="660" t="s">
        <v>4991</v>
      </c>
      <c r="F89" s="660" t="s">
        <v>5006</v>
      </c>
      <c r="G89" s="660" t="s">
        <v>263</v>
      </c>
      <c r="H89" s="660" t="s">
        <v>269</v>
      </c>
      <c r="I89" s="660" t="s">
        <v>4526</v>
      </c>
      <c r="J89" s="660">
        <v>1</v>
      </c>
      <c r="K89" s="660">
        <v>0</v>
      </c>
      <c r="L89" s="660">
        <v>0</v>
      </c>
      <c r="M89" s="660" t="s">
        <v>316</v>
      </c>
    </row>
    <row r="90" spans="1:13" ht="15" x14ac:dyDescent="0.25">
      <c r="A90" s="660" t="s">
        <v>4872</v>
      </c>
      <c r="B90" s="661">
        <v>44242</v>
      </c>
      <c r="C90" s="660" t="s">
        <v>230</v>
      </c>
      <c r="D90" s="661">
        <v>44239</v>
      </c>
      <c r="E90" s="660" t="s">
        <v>4991</v>
      </c>
      <c r="F90" s="660" t="s">
        <v>5006</v>
      </c>
      <c r="G90" s="660" t="s">
        <v>263</v>
      </c>
      <c r="H90" s="660" t="s">
        <v>270</v>
      </c>
      <c r="I90" s="660" t="s">
        <v>303</v>
      </c>
      <c r="J90" s="660">
        <v>150</v>
      </c>
      <c r="K90" s="660">
        <v>13.33</v>
      </c>
      <c r="L90" s="662">
        <v>1999.5</v>
      </c>
      <c r="M90" s="660" t="s">
        <v>316</v>
      </c>
    </row>
    <row r="91" spans="1:13" ht="15" x14ac:dyDescent="0.25">
      <c r="A91" s="660" t="s">
        <v>4872</v>
      </c>
      <c r="B91" s="661">
        <v>44242</v>
      </c>
      <c r="C91" s="660" t="s">
        <v>230</v>
      </c>
      <c r="D91" s="661">
        <v>44239</v>
      </c>
      <c r="E91" s="660" t="s">
        <v>4991</v>
      </c>
      <c r="F91" s="660" t="s">
        <v>5006</v>
      </c>
      <c r="G91" s="660" t="s">
        <v>263</v>
      </c>
      <c r="H91" s="660" t="s">
        <v>271</v>
      </c>
      <c r="I91" s="660" t="s">
        <v>303</v>
      </c>
      <c r="J91" s="660">
        <v>1</v>
      </c>
      <c r="K91" s="662">
        <v>4500</v>
      </c>
      <c r="L91" s="662">
        <v>4500</v>
      </c>
      <c r="M91" s="660" t="s">
        <v>316</v>
      </c>
    </row>
    <row r="92" spans="1:13" ht="15" x14ac:dyDescent="0.25">
      <c r="A92" s="660" t="s">
        <v>4872</v>
      </c>
      <c r="B92" s="661">
        <v>44242</v>
      </c>
      <c r="C92" s="660" t="s">
        <v>230</v>
      </c>
      <c r="D92" s="661">
        <v>44239</v>
      </c>
      <c r="E92" s="660" t="s">
        <v>4991</v>
      </c>
      <c r="F92" s="660" t="s">
        <v>5006</v>
      </c>
      <c r="G92" s="660" t="s">
        <v>263</v>
      </c>
      <c r="H92" s="660" t="s">
        <v>273</v>
      </c>
      <c r="I92" s="660" t="s">
        <v>4526</v>
      </c>
      <c r="J92" s="660">
        <v>1</v>
      </c>
      <c r="K92" s="662">
        <v>22314.06</v>
      </c>
      <c r="L92" s="662">
        <v>22314.06</v>
      </c>
      <c r="M92" s="660" t="s">
        <v>316</v>
      </c>
    </row>
    <row r="93" spans="1:13" ht="15" x14ac:dyDescent="0.25">
      <c r="A93" s="660" t="s">
        <v>4873</v>
      </c>
      <c r="B93" s="661">
        <v>44242</v>
      </c>
      <c r="C93" s="660" t="s">
        <v>4960</v>
      </c>
      <c r="D93" s="660" t="s">
        <v>3291</v>
      </c>
      <c r="E93" s="660" t="s">
        <v>4998</v>
      </c>
      <c r="F93" s="660" t="s">
        <v>258</v>
      </c>
      <c r="G93" s="660" t="s">
        <v>5073</v>
      </c>
      <c r="H93" s="660" t="s">
        <v>276</v>
      </c>
      <c r="I93" s="660" t="s">
        <v>5033</v>
      </c>
      <c r="J93" s="660">
        <v>23</v>
      </c>
      <c r="K93" s="662">
        <v>5925</v>
      </c>
      <c r="L93" s="662">
        <v>136275</v>
      </c>
      <c r="M93" s="660" t="s">
        <v>317</v>
      </c>
    </row>
    <row r="94" spans="1:13" ht="15" x14ac:dyDescent="0.25">
      <c r="A94" s="660" t="s">
        <v>4874</v>
      </c>
      <c r="B94" s="661">
        <v>44242</v>
      </c>
      <c r="C94" s="660" t="s">
        <v>211</v>
      </c>
      <c r="D94" s="661">
        <v>44240</v>
      </c>
      <c r="E94" s="660" t="s">
        <v>4991</v>
      </c>
      <c r="F94" s="660" t="s">
        <v>5007</v>
      </c>
      <c r="G94" s="660" t="s">
        <v>263</v>
      </c>
      <c r="H94" s="660" t="s">
        <v>271</v>
      </c>
      <c r="I94" s="660" t="s">
        <v>303</v>
      </c>
      <c r="J94" s="660">
        <v>1</v>
      </c>
      <c r="K94" s="662">
        <v>4500</v>
      </c>
      <c r="L94" s="662">
        <v>4500</v>
      </c>
      <c r="M94" s="660" t="s">
        <v>316</v>
      </c>
    </row>
    <row r="95" spans="1:13" ht="15" x14ac:dyDescent="0.25">
      <c r="A95" s="660" t="s">
        <v>4874</v>
      </c>
      <c r="B95" s="661">
        <v>44242</v>
      </c>
      <c r="C95" s="660" t="s">
        <v>211</v>
      </c>
      <c r="D95" s="661">
        <v>44240</v>
      </c>
      <c r="E95" s="660" t="s">
        <v>4991</v>
      </c>
      <c r="F95" s="660" t="s">
        <v>5007</v>
      </c>
      <c r="G95" s="660" t="s">
        <v>263</v>
      </c>
      <c r="H95" s="660" t="s">
        <v>1309</v>
      </c>
      <c r="I95" s="660" t="s">
        <v>308</v>
      </c>
      <c r="J95" s="660">
        <v>1</v>
      </c>
      <c r="K95" s="662">
        <v>6000</v>
      </c>
      <c r="L95" s="662">
        <v>6000</v>
      </c>
      <c r="M95" s="660" t="s">
        <v>316</v>
      </c>
    </row>
    <row r="96" spans="1:13" ht="15" x14ac:dyDescent="0.25">
      <c r="A96" s="660" t="s">
        <v>4874</v>
      </c>
      <c r="B96" s="661">
        <v>44242</v>
      </c>
      <c r="C96" s="660" t="s">
        <v>211</v>
      </c>
      <c r="D96" s="661">
        <v>44240</v>
      </c>
      <c r="E96" s="660" t="s">
        <v>4991</v>
      </c>
      <c r="F96" s="660" t="s">
        <v>5007</v>
      </c>
      <c r="G96" s="660" t="s">
        <v>263</v>
      </c>
      <c r="H96" s="660" t="s">
        <v>290</v>
      </c>
      <c r="I96" s="660" t="s">
        <v>309</v>
      </c>
      <c r="J96" s="660">
        <v>1</v>
      </c>
      <c r="K96" s="662">
        <v>18313.560000000001</v>
      </c>
      <c r="L96" s="662">
        <v>18313.560000000001</v>
      </c>
      <c r="M96" s="660" t="s">
        <v>316</v>
      </c>
    </row>
    <row r="97" spans="1:13" ht="15" x14ac:dyDescent="0.25">
      <c r="A97" s="660" t="s">
        <v>4875</v>
      </c>
      <c r="B97" s="661">
        <v>44242</v>
      </c>
      <c r="C97" s="660">
        <v>160008436</v>
      </c>
      <c r="D97" s="660" t="s">
        <v>4961</v>
      </c>
      <c r="E97" s="660" t="s">
        <v>4998</v>
      </c>
      <c r="F97" s="656" t="s">
        <v>253</v>
      </c>
      <c r="G97" s="660" t="s">
        <v>5026</v>
      </c>
      <c r="H97" s="660" t="s">
        <v>274</v>
      </c>
      <c r="I97" s="660" t="s">
        <v>305</v>
      </c>
      <c r="J97" s="660">
        <v>10</v>
      </c>
      <c r="K97" s="662">
        <v>5860</v>
      </c>
      <c r="L97" s="662">
        <v>58600</v>
      </c>
      <c r="M97" s="660" t="s">
        <v>317</v>
      </c>
    </row>
    <row r="98" spans="1:13" ht="15" x14ac:dyDescent="0.25">
      <c r="A98" s="660" t="s">
        <v>4875</v>
      </c>
      <c r="B98" s="661">
        <v>44242</v>
      </c>
      <c r="C98" s="660">
        <v>160008436</v>
      </c>
      <c r="D98" s="660" t="s">
        <v>4961</v>
      </c>
      <c r="E98" s="660" t="s">
        <v>4998</v>
      </c>
      <c r="F98" s="656" t="s">
        <v>253</v>
      </c>
      <c r="G98" s="660" t="s">
        <v>5026</v>
      </c>
      <c r="H98" s="660" t="s">
        <v>5027</v>
      </c>
      <c r="I98" s="660" t="s">
        <v>302</v>
      </c>
      <c r="J98" s="660">
        <v>10</v>
      </c>
      <c r="K98" s="662">
        <v>6250</v>
      </c>
      <c r="L98" s="662">
        <v>62500</v>
      </c>
      <c r="M98" s="660" t="s">
        <v>317</v>
      </c>
    </row>
    <row r="99" spans="1:13" ht="15" x14ac:dyDescent="0.25">
      <c r="A99" s="660" t="s">
        <v>4876</v>
      </c>
      <c r="B99" s="661">
        <v>44242</v>
      </c>
      <c r="C99" s="660" t="s">
        <v>211</v>
      </c>
      <c r="D99" s="661">
        <v>44242</v>
      </c>
      <c r="E99" s="660" t="s">
        <v>4991</v>
      </c>
      <c r="F99" s="660" t="s">
        <v>5008</v>
      </c>
      <c r="G99" s="660" t="s">
        <v>263</v>
      </c>
      <c r="H99" s="660" t="s">
        <v>271</v>
      </c>
      <c r="I99" s="660" t="s">
        <v>303</v>
      </c>
      <c r="J99" s="660">
        <v>1</v>
      </c>
      <c r="K99" s="662">
        <v>4500</v>
      </c>
      <c r="L99" s="662">
        <v>4500</v>
      </c>
      <c r="M99" s="660" t="s">
        <v>316</v>
      </c>
    </row>
    <row r="100" spans="1:13" ht="15" x14ac:dyDescent="0.25">
      <c r="A100" s="660" t="s">
        <v>4876</v>
      </c>
      <c r="B100" s="661">
        <v>44242</v>
      </c>
      <c r="C100" s="660" t="s">
        <v>211</v>
      </c>
      <c r="D100" s="661">
        <v>44242</v>
      </c>
      <c r="E100" s="660" t="s">
        <v>4991</v>
      </c>
      <c r="F100" s="660" t="s">
        <v>5008</v>
      </c>
      <c r="G100" s="660" t="s">
        <v>263</v>
      </c>
      <c r="H100" s="660" t="s">
        <v>1309</v>
      </c>
      <c r="I100" s="660" t="s">
        <v>308</v>
      </c>
      <c r="J100" s="660">
        <v>1</v>
      </c>
      <c r="K100" s="662">
        <v>6000</v>
      </c>
      <c r="L100" s="662">
        <v>6000</v>
      </c>
      <c r="M100" s="660" t="s">
        <v>316</v>
      </c>
    </row>
    <row r="101" spans="1:13" ht="15" x14ac:dyDescent="0.25">
      <c r="A101" s="660" t="s">
        <v>4876</v>
      </c>
      <c r="B101" s="661">
        <v>44242</v>
      </c>
      <c r="C101" s="660" t="s">
        <v>211</v>
      </c>
      <c r="D101" s="661">
        <v>44242</v>
      </c>
      <c r="E101" s="660" t="s">
        <v>4991</v>
      </c>
      <c r="F101" s="660" t="s">
        <v>5008</v>
      </c>
      <c r="G101" s="660" t="s">
        <v>263</v>
      </c>
      <c r="H101" s="660" t="s">
        <v>290</v>
      </c>
      <c r="I101" s="660" t="s">
        <v>309</v>
      </c>
      <c r="J101" s="660">
        <v>1</v>
      </c>
      <c r="K101" s="662">
        <v>18313.560000000001</v>
      </c>
      <c r="L101" s="662">
        <v>18313.560000000001</v>
      </c>
      <c r="M101" s="660" t="s">
        <v>316</v>
      </c>
    </row>
    <row r="102" spans="1:13" ht="15" x14ac:dyDescent="0.25">
      <c r="A102" s="660" t="s">
        <v>4877</v>
      </c>
      <c r="B102" s="661">
        <v>44242</v>
      </c>
      <c r="C102" s="660" t="s">
        <v>229</v>
      </c>
      <c r="D102" s="661">
        <v>44165</v>
      </c>
      <c r="E102" s="660" t="s">
        <v>4998</v>
      </c>
      <c r="F102" s="660" t="s">
        <v>253</v>
      </c>
      <c r="G102" s="660" t="s">
        <v>3568</v>
      </c>
      <c r="H102" s="660" t="s">
        <v>1428</v>
      </c>
      <c r="I102" s="660" t="s">
        <v>301</v>
      </c>
      <c r="J102" s="660">
        <v>1</v>
      </c>
      <c r="K102" s="662">
        <v>4250</v>
      </c>
      <c r="L102" s="662">
        <v>4250</v>
      </c>
      <c r="M102" s="660" t="s">
        <v>317</v>
      </c>
    </row>
    <row r="103" spans="1:13" ht="15" x14ac:dyDescent="0.25">
      <c r="A103" s="660" t="s">
        <v>4877</v>
      </c>
      <c r="B103" s="661">
        <v>44242</v>
      </c>
      <c r="C103" s="660" t="s">
        <v>229</v>
      </c>
      <c r="D103" s="661">
        <v>44165</v>
      </c>
      <c r="E103" s="660" t="s">
        <v>4998</v>
      </c>
      <c r="F103" s="660" t="s">
        <v>253</v>
      </c>
      <c r="G103" s="660" t="s">
        <v>3568</v>
      </c>
      <c r="H103" s="660" t="s">
        <v>3646</v>
      </c>
      <c r="I103" s="660" t="s">
        <v>301</v>
      </c>
      <c r="J103" s="660">
        <v>1</v>
      </c>
      <c r="K103" s="662">
        <v>38200</v>
      </c>
      <c r="L103" s="662">
        <v>38200</v>
      </c>
      <c r="M103" s="660" t="s">
        <v>317</v>
      </c>
    </row>
    <row r="104" spans="1:13" ht="15" x14ac:dyDescent="0.25">
      <c r="A104" s="660" t="s">
        <v>4878</v>
      </c>
      <c r="B104" s="661">
        <v>44242</v>
      </c>
      <c r="C104" s="660" t="s">
        <v>4962</v>
      </c>
      <c r="D104" s="661">
        <v>44242</v>
      </c>
      <c r="E104" s="660" t="s">
        <v>4995</v>
      </c>
      <c r="F104" s="660" t="s">
        <v>248</v>
      </c>
      <c r="G104" s="660" t="s">
        <v>5020</v>
      </c>
      <c r="H104" s="660" t="s">
        <v>3618</v>
      </c>
      <c r="I104" s="660" t="s">
        <v>301</v>
      </c>
      <c r="J104" s="660">
        <v>1</v>
      </c>
      <c r="K104" s="660">
        <v>491.22</v>
      </c>
      <c r="L104" s="660">
        <v>491.22</v>
      </c>
      <c r="M104" s="660" t="s">
        <v>1463</v>
      </c>
    </row>
    <row r="105" spans="1:13" ht="15" x14ac:dyDescent="0.25">
      <c r="A105" s="660" t="s">
        <v>4879</v>
      </c>
      <c r="B105" s="661">
        <v>44242</v>
      </c>
      <c r="C105" s="660" t="s">
        <v>4963</v>
      </c>
      <c r="D105" s="661">
        <v>44242</v>
      </c>
      <c r="E105" s="660" t="s">
        <v>4998</v>
      </c>
      <c r="F105" s="660" t="s">
        <v>242</v>
      </c>
      <c r="G105" s="660" t="s">
        <v>262</v>
      </c>
      <c r="H105" s="660" t="s">
        <v>3645</v>
      </c>
      <c r="I105" s="660" t="s">
        <v>301</v>
      </c>
      <c r="J105" s="660">
        <v>2</v>
      </c>
      <c r="K105" s="662">
        <v>3050</v>
      </c>
      <c r="L105" s="662">
        <v>6100</v>
      </c>
      <c r="M105" s="660" t="s">
        <v>317</v>
      </c>
    </row>
    <row r="106" spans="1:13" ht="15" x14ac:dyDescent="0.25">
      <c r="A106" s="660" t="s">
        <v>4880</v>
      </c>
      <c r="B106" s="661">
        <v>44243</v>
      </c>
      <c r="C106" s="660" t="s">
        <v>4964</v>
      </c>
      <c r="D106" s="661">
        <v>44230</v>
      </c>
      <c r="E106" s="660" t="s">
        <v>4996</v>
      </c>
      <c r="F106" s="660" t="s">
        <v>258</v>
      </c>
      <c r="G106" s="660" t="s">
        <v>266</v>
      </c>
      <c r="H106" s="660" t="s">
        <v>280</v>
      </c>
      <c r="I106" s="660" t="s">
        <v>303</v>
      </c>
      <c r="J106" s="660">
        <v>24</v>
      </c>
      <c r="K106" s="662">
        <v>1255</v>
      </c>
      <c r="L106" s="662">
        <v>30120</v>
      </c>
      <c r="M106" s="660" t="s">
        <v>316</v>
      </c>
    </row>
    <row r="107" spans="1:13" ht="15" x14ac:dyDescent="0.25">
      <c r="A107" s="660" t="s">
        <v>4881</v>
      </c>
      <c r="B107" s="661">
        <v>44243</v>
      </c>
      <c r="C107" s="660" t="s">
        <v>4965</v>
      </c>
      <c r="D107" s="661">
        <v>44230</v>
      </c>
      <c r="E107" s="660" t="s">
        <v>4996</v>
      </c>
      <c r="F107" s="660" t="s">
        <v>93</v>
      </c>
      <c r="G107" s="660" t="s">
        <v>266</v>
      </c>
      <c r="H107" s="660" t="s">
        <v>280</v>
      </c>
      <c r="I107" s="660" t="s">
        <v>303</v>
      </c>
      <c r="J107" s="660">
        <v>6</v>
      </c>
      <c r="K107" s="662">
        <v>1255</v>
      </c>
      <c r="L107" s="662">
        <v>7530</v>
      </c>
      <c r="M107" s="660" t="s">
        <v>316</v>
      </c>
    </row>
    <row r="108" spans="1:13" ht="15" x14ac:dyDescent="0.25">
      <c r="A108" s="660" t="s">
        <v>4882</v>
      </c>
      <c r="B108" s="661">
        <v>44243</v>
      </c>
      <c r="C108" s="660" t="s">
        <v>4966</v>
      </c>
      <c r="D108" s="661">
        <v>44230</v>
      </c>
      <c r="E108" s="660" t="s">
        <v>4996</v>
      </c>
      <c r="F108" s="660" t="s">
        <v>1205</v>
      </c>
      <c r="G108" s="660" t="s">
        <v>266</v>
      </c>
      <c r="H108" s="660" t="s">
        <v>280</v>
      </c>
      <c r="I108" s="660" t="s">
        <v>303</v>
      </c>
      <c r="J108" s="660">
        <v>12</v>
      </c>
      <c r="K108" s="662">
        <v>1255</v>
      </c>
      <c r="L108" s="662">
        <v>15060</v>
      </c>
      <c r="M108" s="660" t="s">
        <v>316</v>
      </c>
    </row>
    <row r="109" spans="1:13" ht="15" x14ac:dyDescent="0.25">
      <c r="A109" s="660" t="s">
        <v>4883</v>
      </c>
      <c r="B109" s="661">
        <v>44243</v>
      </c>
      <c r="C109" s="660" t="s">
        <v>4967</v>
      </c>
      <c r="D109" s="661">
        <v>44230</v>
      </c>
      <c r="E109" s="660" t="s">
        <v>4996</v>
      </c>
      <c r="F109" s="660" t="s">
        <v>246</v>
      </c>
      <c r="G109" s="660" t="s">
        <v>266</v>
      </c>
      <c r="H109" s="660" t="s">
        <v>280</v>
      </c>
      <c r="I109" s="660" t="s">
        <v>303</v>
      </c>
      <c r="J109" s="660">
        <v>30</v>
      </c>
      <c r="K109" s="662">
        <v>1255</v>
      </c>
      <c r="L109" s="662">
        <v>37650</v>
      </c>
      <c r="M109" s="660" t="s">
        <v>316</v>
      </c>
    </row>
    <row r="110" spans="1:13" ht="15" x14ac:dyDescent="0.25">
      <c r="A110" s="660" t="s">
        <v>4884</v>
      </c>
      <c r="B110" s="661">
        <v>44243</v>
      </c>
      <c r="C110" s="660" t="s">
        <v>4959</v>
      </c>
      <c r="D110" s="661">
        <v>44210</v>
      </c>
      <c r="E110" s="660" t="s">
        <v>4996</v>
      </c>
      <c r="F110" s="660" t="s">
        <v>258</v>
      </c>
      <c r="G110" s="660" t="s">
        <v>266</v>
      </c>
      <c r="H110" s="660" t="s">
        <v>281</v>
      </c>
      <c r="I110" s="660" t="s">
        <v>303</v>
      </c>
      <c r="J110" s="660">
        <v>324</v>
      </c>
      <c r="K110" s="660">
        <v>229</v>
      </c>
      <c r="L110" s="662">
        <v>74196</v>
      </c>
      <c r="M110" s="660" t="s">
        <v>316</v>
      </c>
    </row>
    <row r="111" spans="1:13" ht="15" x14ac:dyDescent="0.25">
      <c r="A111" s="660" t="s">
        <v>4884</v>
      </c>
      <c r="B111" s="661">
        <v>44243</v>
      </c>
      <c r="C111" s="660" t="s">
        <v>4959</v>
      </c>
      <c r="D111" s="661">
        <v>44210</v>
      </c>
      <c r="E111" s="660" t="s">
        <v>4996</v>
      </c>
      <c r="F111" s="660" t="s">
        <v>258</v>
      </c>
      <c r="G111" s="660" t="s">
        <v>266</v>
      </c>
      <c r="H111" s="660" t="s">
        <v>3670</v>
      </c>
      <c r="I111" s="660" t="s">
        <v>307</v>
      </c>
      <c r="J111" s="660">
        <v>324</v>
      </c>
      <c r="K111" s="662">
        <v>6700</v>
      </c>
      <c r="L111" s="662">
        <v>2170800</v>
      </c>
      <c r="M111" s="660" t="s">
        <v>316</v>
      </c>
    </row>
    <row r="112" spans="1:13" ht="15" x14ac:dyDescent="0.25">
      <c r="A112" s="660" t="s">
        <v>4885</v>
      </c>
      <c r="B112" s="661">
        <v>44243</v>
      </c>
      <c r="C112" s="660" t="s">
        <v>232</v>
      </c>
      <c r="D112" s="661">
        <v>44210</v>
      </c>
      <c r="E112" s="660" t="s">
        <v>4996</v>
      </c>
      <c r="F112" s="660" t="s">
        <v>258</v>
      </c>
      <c r="G112" s="660" t="s">
        <v>266</v>
      </c>
      <c r="H112" s="660" t="s">
        <v>281</v>
      </c>
      <c r="I112" s="660" t="s">
        <v>303</v>
      </c>
      <c r="J112" s="660">
        <v>154</v>
      </c>
      <c r="K112" s="660">
        <v>229</v>
      </c>
      <c r="L112" s="662">
        <v>35266</v>
      </c>
      <c r="M112" s="660" t="s">
        <v>316</v>
      </c>
    </row>
    <row r="113" spans="1:13" ht="15" x14ac:dyDescent="0.25">
      <c r="A113" s="660" t="s">
        <v>4885</v>
      </c>
      <c r="B113" s="661">
        <v>44243</v>
      </c>
      <c r="C113" s="660" t="s">
        <v>232</v>
      </c>
      <c r="D113" s="661">
        <v>44210</v>
      </c>
      <c r="E113" s="660" t="s">
        <v>4996</v>
      </c>
      <c r="F113" s="660" t="s">
        <v>258</v>
      </c>
      <c r="G113" s="660" t="s">
        <v>266</v>
      </c>
      <c r="H113" s="660" t="s">
        <v>3670</v>
      </c>
      <c r="I113" s="660" t="s">
        <v>307</v>
      </c>
      <c r="J113" s="660">
        <v>154</v>
      </c>
      <c r="K113" s="662">
        <v>6700</v>
      </c>
      <c r="L113" s="662">
        <v>1031800</v>
      </c>
      <c r="M113" s="660" t="s">
        <v>316</v>
      </c>
    </row>
    <row r="114" spans="1:13" ht="15" x14ac:dyDescent="0.25">
      <c r="A114" s="660" t="s">
        <v>4886</v>
      </c>
      <c r="B114" s="661">
        <v>44243</v>
      </c>
      <c r="C114" s="660" t="s">
        <v>4968</v>
      </c>
      <c r="D114" s="661">
        <v>44217</v>
      </c>
      <c r="E114" s="660" t="s">
        <v>4996</v>
      </c>
      <c r="F114" s="660" t="s">
        <v>246</v>
      </c>
      <c r="G114" s="660" t="s">
        <v>266</v>
      </c>
      <c r="H114" s="660" t="s">
        <v>378</v>
      </c>
      <c r="I114" s="660" t="s">
        <v>3603</v>
      </c>
      <c r="J114" s="660">
        <v>29</v>
      </c>
      <c r="K114" s="660">
        <v>0</v>
      </c>
      <c r="L114" s="660">
        <v>0</v>
      </c>
      <c r="M114" s="660" t="s">
        <v>316</v>
      </c>
    </row>
    <row r="115" spans="1:13" ht="15" x14ac:dyDescent="0.25">
      <c r="A115" s="660" t="s">
        <v>4886</v>
      </c>
      <c r="B115" s="661">
        <v>44243</v>
      </c>
      <c r="C115" s="660" t="s">
        <v>4968</v>
      </c>
      <c r="D115" s="661">
        <v>44217</v>
      </c>
      <c r="E115" s="660" t="s">
        <v>4996</v>
      </c>
      <c r="F115" s="660" t="s">
        <v>246</v>
      </c>
      <c r="G115" s="660" t="s">
        <v>266</v>
      </c>
      <c r="H115" s="660" t="s">
        <v>280</v>
      </c>
      <c r="I115" s="660" t="s">
        <v>303</v>
      </c>
      <c r="J115" s="660">
        <v>113</v>
      </c>
      <c r="K115" s="662">
        <v>1255</v>
      </c>
      <c r="L115" s="662">
        <v>141815</v>
      </c>
      <c r="M115" s="660" t="s">
        <v>316</v>
      </c>
    </row>
    <row r="116" spans="1:13" ht="15" x14ac:dyDescent="0.25">
      <c r="A116" s="660" t="s">
        <v>4886</v>
      </c>
      <c r="B116" s="661">
        <v>44243</v>
      </c>
      <c r="C116" s="660" t="s">
        <v>4968</v>
      </c>
      <c r="D116" s="661">
        <v>44217</v>
      </c>
      <c r="E116" s="660" t="s">
        <v>4996</v>
      </c>
      <c r="F116" s="660" t="s">
        <v>246</v>
      </c>
      <c r="G116" s="660" t="s">
        <v>266</v>
      </c>
      <c r="H116" s="660" t="s">
        <v>5021</v>
      </c>
      <c r="I116" s="660" t="s">
        <v>301</v>
      </c>
      <c r="J116" s="660">
        <v>113</v>
      </c>
      <c r="K116" s="662">
        <v>3326</v>
      </c>
      <c r="L116" s="662">
        <v>375838</v>
      </c>
      <c r="M116" s="660" t="s">
        <v>316</v>
      </c>
    </row>
    <row r="117" spans="1:13" ht="15" x14ac:dyDescent="0.25">
      <c r="A117" s="660" t="s">
        <v>4886</v>
      </c>
      <c r="B117" s="661">
        <v>44243</v>
      </c>
      <c r="C117" s="660" t="s">
        <v>4968</v>
      </c>
      <c r="D117" s="661">
        <v>44217</v>
      </c>
      <c r="E117" s="660" t="s">
        <v>4996</v>
      </c>
      <c r="F117" s="660" t="s">
        <v>246</v>
      </c>
      <c r="G117" s="660" t="s">
        <v>266</v>
      </c>
      <c r="H117" s="660" t="s">
        <v>294</v>
      </c>
      <c r="I117" s="660" t="s">
        <v>302</v>
      </c>
      <c r="J117" s="660">
        <v>113</v>
      </c>
      <c r="K117" s="662">
        <v>3784</v>
      </c>
      <c r="L117" s="662">
        <v>427592</v>
      </c>
      <c r="M117" s="660" t="s">
        <v>316</v>
      </c>
    </row>
    <row r="118" spans="1:13" ht="15" x14ac:dyDescent="0.25">
      <c r="A118" s="660" t="s">
        <v>4886</v>
      </c>
      <c r="B118" s="661">
        <v>44243</v>
      </c>
      <c r="C118" s="660" t="s">
        <v>4968</v>
      </c>
      <c r="D118" s="661">
        <v>44217</v>
      </c>
      <c r="E118" s="660" t="s">
        <v>4996</v>
      </c>
      <c r="F118" s="660" t="s">
        <v>246</v>
      </c>
      <c r="G118" s="660" t="s">
        <v>266</v>
      </c>
      <c r="H118" s="660" t="s">
        <v>295</v>
      </c>
      <c r="I118" s="660" t="s">
        <v>302</v>
      </c>
      <c r="J118" s="660">
        <v>29</v>
      </c>
      <c r="K118" s="662">
        <v>9720</v>
      </c>
      <c r="L118" s="662">
        <v>281880</v>
      </c>
      <c r="M118" s="660" t="s">
        <v>316</v>
      </c>
    </row>
    <row r="119" spans="1:13" ht="15" x14ac:dyDescent="0.25">
      <c r="A119" s="660" t="s">
        <v>4886</v>
      </c>
      <c r="B119" s="661">
        <v>44243</v>
      </c>
      <c r="C119" s="660" t="s">
        <v>4968</v>
      </c>
      <c r="D119" s="661">
        <v>44217</v>
      </c>
      <c r="E119" s="660" t="s">
        <v>4996</v>
      </c>
      <c r="F119" s="660" t="s">
        <v>246</v>
      </c>
      <c r="G119" s="660" t="s">
        <v>266</v>
      </c>
      <c r="H119" s="660" t="s">
        <v>296</v>
      </c>
      <c r="I119" s="660" t="s">
        <v>307</v>
      </c>
      <c r="J119" s="660">
        <v>113</v>
      </c>
      <c r="K119" s="662">
        <v>30595</v>
      </c>
      <c r="L119" s="662">
        <v>3457235</v>
      </c>
      <c r="M119" s="660" t="s">
        <v>316</v>
      </c>
    </row>
    <row r="120" spans="1:13" ht="15" x14ac:dyDescent="0.25">
      <c r="A120" s="660" t="s">
        <v>4887</v>
      </c>
      <c r="B120" s="661">
        <v>44243</v>
      </c>
      <c r="C120" s="660" t="s">
        <v>4969</v>
      </c>
      <c r="D120" s="661">
        <v>44217</v>
      </c>
      <c r="E120" s="660" t="s">
        <v>4996</v>
      </c>
      <c r="F120" s="660" t="s">
        <v>246</v>
      </c>
      <c r="G120" s="660" t="s">
        <v>266</v>
      </c>
      <c r="H120" s="660" t="s">
        <v>281</v>
      </c>
      <c r="I120" s="660" t="s">
        <v>303</v>
      </c>
      <c r="J120" s="660">
        <v>113</v>
      </c>
      <c r="K120" s="660">
        <v>229</v>
      </c>
      <c r="L120" s="662">
        <v>25877</v>
      </c>
      <c r="M120" s="660" t="s">
        <v>316</v>
      </c>
    </row>
    <row r="121" spans="1:13" ht="15" x14ac:dyDescent="0.25">
      <c r="A121" s="660" t="s">
        <v>4887</v>
      </c>
      <c r="B121" s="661">
        <v>44243</v>
      </c>
      <c r="C121" s="660" t="s">
        <v>4969</v>
      </c>
      <c r="D121" s="661">
        <v>44217</v>
      </c>
      <c r="E121" s="660" t="s">
        <v>4996</v>
      </c>
      <c r="F121" s="660" t="s">
        <v>246</v>
      </c>
      <c r="G121" s="660" t="s">
        <v>266</v>
      </c>
      <c r="H121" s="660" t="s">
        <v>3670</v>
      </c>
      <c r="I121" s="660" t="s">
        <v>307</v>
      </c>
      <c r="J121" s="660">
        <v>113</v>
      </c>
      <c r="K121" s="662">
        <v>6700</v>
      </c>
      <c r="L121" s="662">
        <v>757100</v>
      </c>
      <c r="M121" s="660" t="s">
        <v>316</v>
      </c>
    </row>
    <row r="122" spans="1:13" ht="15" x14ac:dyDescent="0.25">
      <c r="A122" s="660" t="s">
        <v>4888</v>
      </c>
      <c r="B122" s="661">
        <v>44244</v>
      </c>
      <c r="C122" s="660" t="s">
        <v>4970</v>
      </c>
      <c r="D122" s="661">
        <v>44215</v>
      </c>
      <c r="E122" s="660" t="s">
        <v>4996</v>
      </c>
      <c r="F122" s="660" t="s">
        <v>2518</v>
      </c>
      <c r="G122" s="660" t="s">
        <v>266</v>
      </c>
      <c r="H122" s="660" t="s">
        <v>280</v>
      </c>
      <c r="I122" s="660" t="s">
        <v>303</v>
      </c>
      <c r="J122" s="660">
        <v>85</v>
      </c>
      <c r="K122" s="662">
        <v>1255</v>
      </c>
      <c r="L122" s="662">
        <v>106675</v>
      </c>
      <c r="M122" s="660" t="s">
        <v>316</v>
      </c>
    </row>
    <row r="123" spans="1:13" ht="15" x14ac:dyDescent="0.25">
      <c r="A123" s="660" t="s">
        <v>4888</v>
      </c>
      <c r="B123" s="661">
        <v>44244</v>
      </c>
      <c r="C123" s="660" t="s">
        <v>4970</v>
      </c>
      <c r="D123" s="661">
        <v>44215</v>
      </c>
      <c r="E123" s="660" t="s">
        <v>4996</v>
      </c>
      <c r="F123" s="660" t="s">
        <v>2518</v>
      </c>
      <c r="G123" s="660" t="s">
        <v>266</v>
      </c>
      <c r="H123" s="660" t="s">
        <v>298</v>
      </c>
      <c r="I123" s="660" t="s">
        <v>310</v>
      </c>
      <c r="J123" s="660">
        <v>85</v>
      </c>
      <c r="K123" s="662">
        <v>27722</v>
      </c>
      <c r="L123" s="662">
        <v>2356370</v>
      </c>
      <c r="M123" s="660" t="s">
        <v>316</v>
      </c>
    </row>
    <row r="124" spans="1:13" ht="15" x14ac:dyDescent="0.25">
      <c r="A124" s="660" t="s">
        <v>4889</v>
      </c>
      <c r="B124" s="661">
        <v>44244</v>
      </c>
      <c r="C124" s="660" t="s">
        <v>4971</v>
      </c>
      <c r="D124" s="661">
        <v>44217</v>
      </c>
      <c r="E124" s="660" t="s">
        <v>4996</v>
      </c>
      <c r="F124" s="660" t="s">
        <v>1761</v>
      </c>
      <c r="G124" s="660" t="s">
        <v>266</v>
      </c>
      <c r="H124" s="660" t="s">
        <v>281</v>
      </c>
      <c r="I124" s="660" t="s">
        <v>303</v>
      </c>
      <c r="J124" s="660">
        <v>85</v>
      </c>
      <c r="K124" s="660">
        <v>229</v>
      </c>
      <c r="L124" s="662">
        <v>19465</v>
      </c>
      <c r="M124" s="660" t="s">
        <v>316</v>
      </c>
    </row>
    <row r="125" spans="1:13" ht="15" x14ac:dyDescent="0.25">
      <c r="A125" s="660" t="s">
        <v>4889</v>
      </c>
      <c r="B125" s="661">
        <v>44244</v>
      </c>
      <c r="C125" s="660" t="s">
        <v>4971</v>
      </c>
      <c r="D125" s="661">
        <v>44217</v>
      </c>
      <c r="E125" s="660" t="s">
        <v>4996</v>
      </c>
      <c r="F125" s="660" t="s">
        <v>1761</v>
      </c>
      <c r="G125" s="660" t="s">
        <v>266</v>
      </c>
      <c r="H125" s="660" t="s">
        <v>299</v>
      </c>
      <c r="I125" s="660" t="s">
        <v>310</v>
      </c>
      <c r="J125" s="660">
        <v>85</v>
      </c>
      <c r="K125" s="662">
        <v>4478</v>
      </c>
      <c r="L125" s="662">
        <v>380630</v>
      </c>
      <c r="M125" s="660" t="s">
        <v>316</v>
      </c>
    </row>
    <row r="126" spans="1:13" ht="15" x14ac:dyDescent="0.25">
      <c r="A126" s="660" t="s">
        <v>4890</v>
      </c>
      <c r="B126" s="661">
        <v>44244</v>
      </c>
      <c r="C126" s="660" t="s">
        <v>4972</v>
      </c>
      <c r="D126" s="661">
        <v>44217</v>
      </c>
      <c r="E126" s="660" t="s">
        <v>4996</v>
      </c>
      <c r="F126" s="660" t="s">
        <v>251</v>
      </c>
      <c r="G126" s="660" t="s">
        <v>266</v>
      </c>
      <c r="H126" s="660" t="s">
        <v>281</v>
      </c>
      <c r="I126" s="660" t="s">
        <v>303</v>
      </c>
      <c r="J126" s="660">
        <v>232</v>
      </c>
      <c r="K126" s="660">
        <v>229</v>
      </c>
      <c r="L126" s="662">
        <v>53128</v>
      </c>
      <c r="M126" s="660" t="s">
        <v>316</v>
      </c>
    </row>
    <row r="127" spans="1:13" ht="15" x14ac:dyDescent="0.25">
      <c r="A127" s="660" t="s">
        <v>4890</v>
      </c>
      <c r="B127" s="661">
        <v>44244</v>
      </c>
      <c r="C127" s="660" t="s">
        <v>4972</v>
      </c>
      <c r="D127" s="661">
        <v>44217</v>
      </c>
      <c r="E127" s="660" t="s">
        <v>4996</v>
      </c>
      <c r="F127" s="660" t="s">
        <v>251</v>
      </c>
      <c r="G127" s="660" t="s">
        <v>266</v>
      </c>
      <c r="H127" s="660" t="s">
        <v>3670</v>
      </c>
      <c r="I127" s="660" t="s">
        <v>307</v>
      </c>
      <c r="J127" s="660">
        <v>232</v>
      </c>
      <c r="K127" s="662">
        <v>6700</v>
      </c>
      <c r="L127" s="662">
        <v>1554400</v>
      </c>
      <c r="M127" s="660" t="s">
        <v>316</v>
      </c>
    </row>
    <row r="128" spans="1:13" ht="15" x14ac:dyDescent="0.25">
      <c r="A128" s="660" t="s">
        <v>4891</v>
      </c>
      <c r="B128" s="661">
        <v>44244</v>
      </c>
      <c r="C128" s="660" t="s">
        <v>4947</v>
      </c>
      <c r="D128" s="661">
        <v>44183</v>
      </c>
      <c r="E128" s="660" t="s">
        <v>4996</v>
      </c>
      <c r="F128" s="660" t="s">
        <v>2515</v>
      </c>
      <c r="G128" s="660" t="s">
        <v>264</v>
      </c>
      <c r="H128" s="660" t="s">
        <v>275</v>
      </c>
      <c r="I128" s="660" t="s">
        <v>301</v>
      </c>
      <c r="J128" s="660">
        <v>100</v>
      </c>
      <c r="K128" s="660">
        <v>713</v>
      </c>
      <c r="L128" s="662">
        <v>71300</v>
      </c>
      <c r="M128" s="660" t="s">
        <v>316</v>
      </c>
    </row>
    <row r="129" spans="1:13" ht="15" x14ac:dyDescent="0.25">
      <c r="A129" s="660" t="s">
        <v>4892</v>
      </c>
      <c r="B129" s="661">
        <v>44244</v>
      </c>
      <c r="C129" s="660" t="s">
        <v>201</v>
      </c>
      <c r="D129" s="661">
        <v>44191</v>
      </c>
      <c r="E129" s="660" t="s">
        <v>4996</v>
      </c>
      <c r="F129" s="660" t="s">
        <v>245</v>
      </c>
      <c r="G129" s="660" t="s">
        <v>264</v>
      </c>
      <c r="H129" s="660" t="s">
        <v>275</v>
      </c>
      <c r="I129" s="660" t="s">
        <v>301</v>
      </c>
      <c r="J129" s="660">
        <v>100</v>
      </c>
      <c r="K129" s="660">
        <v>713</v>
      </c>
      <c r="L129" s="662">
        <v>71300</v>
      </c>
      <c r="M129" s="660" t="s">
        <v>316</v>
      </c>
    </row>
    <row r="130" spans="1:13" ht="15" x14ac:dyDescent="0.25">
      <c r="A130" s="660" t="s">
        <v>4893</v>
      </c>
      <c r="B130" s="661">
        <v>44244</v>
      </c>
      <c r="C130" s="660" t="s">
        <v>4973</v>
      </c>
      <c r="D130" s="661">
        <v>44217</v>
      </c>
      <c r="E130" s="660" t="s">
        <v>4996</v>
      </c>
      <c r="F130" s="660" t="s">
        <v>251</v>
      </c>
      <c r="G130" s="660" t="s">
        <v>266</v>
      </c>
      <c r="H130" s="660" t="s">
        <v>378</v>
      </c>
      <c r="I130" s="660" t="s">
        <v>3603</v>
      </c>
      <c r="J130" s="660">
        <v>58</v>
      </c>
      <c r="K130" s="660">
        <v>0</v>
      </c>
      <c r="L130" s="660">
        <v>0</v>
      </c>
      <c r="M130" s="660" t="s">
        <v>316</v>
      </c>
    </row>
    <row r="131" spans="1:13" ht="15" x14ac:dyDescent="0.25">
      <c r="A131" s="660" t="s">
        <v>4893</v>
      </c>
      <c r="B131" s="661">
        <v>44244</v>
      </c>
      <c r="C131" s="660" t="s">
        <v>4973</v>
      </c>
      <c r="D131" s="661">
        <v>44217</v>
      </c>
      <c r="E131" s="660" t="s">
        <v>4996</v>
      </c>
      <c r="F131" s="660" t="s">
        <v>251</v>
      </c>
      <c r="G131" s="660" t="s">
        <v>266</v>
      </c>
      <c r="H131" s="660" t="s">
        <v>280</v>
      </c>
      <c r="I131" s="660" t="s">
        <v>303</v>
      </c>
      <c r="J131" s="660">
        <v>232</v>
      </c>
      <c r="K131" s="662">
        <v>1255</v>
      </c>
      <c r="L131" s="662">
        <v>291160</v>
      </c>
      <c r="M131" s="660" t="s">
        <v>316</v>
      </c>
    </row>
    <row r="132" spans="1:13" ht="15" x14ac:dyDescent="0.25">
      <c r="A132" s="660" t="s">
        <v>4893</v>
      </c>
      <c r="B132" s="661">
        <v>44244</v>
      </c>
      <c r="C132" s="660" t="s">
        <v>4973</v>
      </c>
      <c r="D132" s="661">
        <v>44217</v>
      </c>
      <c r="E132" s="660" t="s">
        <v>4996</v>
      </c>
      <c r="F132" s="660" t="s">
        <v>251</v>
      </c>
      <c r="G132" s="660" t="s">
        <v>266</v>
      </c>
      <c r="H132" s="660" t="s">
        <v>5021</v>
      </c>
      <c r="I132" s="660" t="s">
        <v>301</v>
      </c>
      <c r="J132" s="660">
        <v>232</v>
      </c>
      <c r="K132" s="662">
        <v>3326</v>
      </c>
      <c r="L132" s="662">
        <v>771632</v>
      </c>
      <c r="M132" s="660" t="s">
        <v>316</v>
      </c>
    </row>
    <row r="133" spans="1:13" ht="15" x14ac:dyDescent="0.25">
      <c r="A133" s="660" t="s">
        <v>4893</v>
      </c>
      <c r="B133" s="661">
        <v>44244</v>
      </c>
      <c r="C133" s="660" t="s">
        <v>4973</v>
      </c>
      <c r="D133" s="661">
        <v>44217</v>
      </c>
      <c r="E133" s="660" t="s">
        <v>4996</v>
      </c>
      <c r="F133" s="660" t="s">
        <v>251</v>
      </c>
      <c r="G133" s="660" t="s">
        <v>266</v>
      </c>
      <c r="H133" s="660" t="s">
        <v>295</v>
      </c>
      <c r="I133" s="660" t="s">
        <v>302</v>
      </c>
      <c r="J133" s="660">
        <v>58</v>
      </c>
      <c r="K133" s="662">
        <v>9720</v>
      </c>
      <c r="L133" s="662">
        <v>563760</v>
      </c>
      <c r="M133" s="660" t="s">
        <v>316</v>
      </c>
    </row>
    <row r="134" spans="1:13" ht="15" x14ac:dyDescent="0.25">
      <c r="A134" s="660" t="s">
        <v>4893</v>
      </c>
      <c r="B134" s="661">
        <v>44244</v>
      </c>
      <c r="C134" s="660" t="s">
        <v>4973</v>
      </c>
      <c r="D134" s="661">
        <v>44217</v>
      </c>
      <c r="E134" s="660" t="s">
        <v>4996</v>
      </c>
      <c r="F134" s="660" t="s">
        <v>251</v>
      </c>
      <c r="G134" s="660" t="s">
        <v>266</v>
      </c>
      <c r="H134" s="660" t="s">
        <v>296</v>
      </c>
      <c r="I134" s="660" t="s">
        <v>307</v>
      </c>
      <c r="J134" s="660">
        <v>232</v>
      </c>
      <c r="K134" s="662">
        <v>30595</v>
      </c>
      <c r="L134" s="662">
        <v>7098040</v>
      </c>
      <c r="M134" s="660" t="s">
        <v>316</v>
      </c>
    </row>
    <row r="135" spans="1:13" ht="15" x14ac:dyDescent="0.25">
      <c r="A135" s="660" t="s">
        <v>4894</v>
      </c>
      <c r="B135" s="661">
        <v>44244</v>
      </c>
      <c r="C135" s="660" t="s">
        <v>211</v>
      </c>
      <c r="D135" s="661">
        <v>44244</v>
      </c>
      <c r="E135" s="660" t="s">
        <v>4991</v>
      </c>
      <c r="F135" s="660" t="s">
        <v>5009</v>
      </c>
      <c r="G135" s="660" t="s">
        <v>263</v>
      </c>
      <c r="H135" s="660" t="s">
        <v>271</v>
      </c>
      <c r="I135" s="660" t="s">
        <v>303</v>
      </c>
      <c r="J135" s="660">
        <v>1</v>
      </c>
      <c r="K135" s="662">
        <v>4500</v>
      </c>
      <c r="L135" s="662">
        <v>4500</v>
      </c>
      <c r="M135" s="660" t="s">
        <v>316</v>
      </c>
    </row>
    <row r="136" spans="1:13" ht="15" x14ac:dyDescent="0.25">
      <c r="A136" s="660" t="s">
        <v>4894</v>
      </c>
      <c r="B136" s="661">
        <v>44244</v>
      </c>
      <c r="C136" s="660" t="s">
        <v>211</v>
      </c>
      <c r="D136" s="661">
        <v>44244</v>
      </c>
      <c r="E136" s="660" t="s">
        <v>4991</v>
      </c>
      <c r="F136" s="660" t="s">
        <v>5009</v>
      </c>
      <c r="G136" s="660" t="s">
        <v>263</v>
      </c>
      <c r="H136" s="660" t="s">
        <v>1309</v>
      </c>
      <c r="I136" s="660" t="s">
        <v>308</v>
      </c>
      <c r="J136" s="660">
        <v>1</v>
      </c>
      <c r="K136" s="662">
        <v>6000</v>
      </c>
      <c r="L136" s="662">
        <v>6000</v>
      </c>
      <c r="M136" s="660" t="s">
        <v>316</v>
      </c>
    </row>
    <row r="137" spans="1:13" ht="15" x14ac:dyDescent="0.25">
      <c r="A137" s="660" t="s">
        <v>4894</v>
      </c>
      <c r="B137" s="661">
        <v>44244</v>
      </c>
      <c r="C137" s="660" t="s">
        <v>211</v>
      </c>
      <c r="D137" s="661">
        <v>44244</v>
      </c>
      <c r="E137" s="660" t="s">
        <v>4991</v>
      </c>
      <c r="F137" s="660" t="s">
        <v>5009</v>
      </c>
      <c r="G137" s="660" t="s">
        <v>263</v>
      </c>
      <c r="H137" s="660" t="s">
        <v>290</v>
      </c>
      <c r="I137" s="660" t="s">
        <v>309</v>
      </c>
      <c r="J137" s="660">
        <v>1</v>
      </c>
      <c r="K137" s="662">
        <v>18313.560000000001</v>
      </c>
      <c r="L137" s="662">
        <v>18313.560000000001</v>
      </c>
      <c r="M137" s="660" t="s">
        <v>316</v>
      </c>
    </row>
    <row r="138" spans="1:13" ht="15" x14ac:dyDescent="0.25">
      <c r="A138" s="660" t="s">
        <v>4895</v>
      </c>
      <c r="B138" s="661">
        <v>44244</v>
      </c>
      <c r="C138" s="660">
        <v>5700037917</v>
      </c>
      <c r="D138" s="661">
        <v>44231</v>
      </c>
      <c r="E138" s="660" t="s">
        <v>4996</v>
      </c>
      <c r="F138" s="660" t="s">
        <v>248</v>
      </c>
      <c r="G138" s="660" t="s">
        <v>5028</v>
      </c>
      <c r="H138" s="660" t="s">
        <v>1312</v>
      </c>
      <c r="I138" s="660" t="s">
        <v>307</v>
      </c>
      <c r="J138" s="660">
        <v>1</v>
      </c>
      <c r="K138" s="662">
        <v>12460</v>
      </c>
      <c r="L138" s="662">
        <v>12460</v>
      </c>
      <c r="M138" s="660" t="s">
        <v>316</v>
      </c>
    </row>
    <row r="139" spans="1:13" ht="15" x14ac:dyDescent="0.25">
      <c r="A139" s="660" t="s">
        <v>4896</v>
      </c>
      <c r="B139" s="661">
        <v>44244</v>
      </c>
      <c r="C139" s="660">
        <v>5700037917</v>
      </c>
      <c r="D139" s="661">
        <v>44231</v>
      </c>
      <c r="E139" s="660" t="s">
        <v>4996</v>
      </c>
      <c r="F139" s="660" t="s">
        <v>4775</v>
      </c>
      <c r="G139" s="660" t="s">
        <v>5028</v>
      </c>
      <c r="H139" s="660" t="s">
        <v>1312</v>
      </c>
      <c r="I139" s="660" t="s">
        <v>307</v>
      </c>
      <c r="J139" s="660">
        <v>1</v>
      </c>
      <c r="K139" s="662">
        <v>12460</v>
      </c>
      <c r="L139" s="662">
        <v>12460</v>
      </c>
      <c r="M139" s="660" t="s">
        <v>316</v>
      </c>
    </row>
    <row r="140" spans="1:13" ht="15" x14ac:dyDescent="0.25">
      <c r="A140" s="660" t="s">
        <v>4897</v>
      </c>
      <c r="B140" s="661">
        <v>44244</v>
      </c>
      <c r="C140" s="660">
        <v>5700037917</v>
      </c>
      <c r="D140" s="661">
        <v>44231</v>
      </c>
      <c r="E140" s="660" t="s">
        <v>4996</v>
      </c>
      <c r="F140" s="660" t="s">
        <v>241</v>
      </c>
      <c r="G140" s="660" t="s">
        <v>5028</v>
      </c>
      <c r="H140" s="660" t="s">
        <v>1312</v>
      </c>
      <c r="I140" s="660" t="s">
        <v>307</v>
      </c>
      <c r="J140" s="660">
        <v>2</v>
      </c>
      <c r="K140" s="662">
        <v>12460</v>
      </c>
      <c r="L140" s="662">
        <v>24920</v>
      </c>
      <c r="M140" s="660" t="s">
        <v>316</v>
      </c>
    </row>
    <row r="141" spans="1:13" ht="15" x14ac:dyDescent="0.25">
      <c r="A141" s="660" t="s">
        <v>4898</v>
      </c>
      <c r="B141" s="661">
        <v>44244</v>
      </c>
      <c r="C141" s="660">
        <v>5700037917</v>
      </c>
      <c r="D141" s="661">
        <v>44231</v>
      </c>
      <c r="E141" s="660" t="s">
        <v>4996</v>
      </c>
      <c r="F141" s="660" t="s">
        <v>2506</v>
      </c>
      <c r="G141" s="660" t="s">
        <v>5028</v>
      </c>
      <c r="H141" s="660" t="s">
        <v>1312</v>
      </c>
      <c r="I141" s="660" t="s">
        <v>307</v>
      </c>
      <c r="J141" s="660">
        <v>1</v>
      </c>
      <c r="K141" s="662">
        <v>12460</v>
      </c>
      <c r="L141" s="662">
        <v>12460</v>
      </c>
      <c r="M141" s="660" t="s">
        <v>316</v>
      </c>
    </row>
    <row r="142" spans="1:13" ht="15" x14ac:dyDescent="0.25">
      <c r="A142" s="660" t="s">
        <v>4899</v>
      </c>
      <c r="B142" s="661">
        <v>44244</v>
      </c>
      <c r="C142" s="660">
        <v>5700037917</v>
      </c>
      <c r="D142" s="661">
        <v>44231</v>
      </c>
      <c r="E142" s="660" t="s">
        <v>4996</v>
      </c>
      <c r="F142" s="660" t="s">
        <v>93</v>
      </c>
      <c r="G142" s="660" t="s">
        <v>5028</v>
      </c>
      <c r="H142" s="660" t="s">
        <v>1312</v>
      </c>
      <c r="I142" s="660" t="s">
        <v>307</v>
      </c>
      <c r="J142" s="660">
        <v>1</v>
      </c>
      <c r="K142" s="662">
        <v>12460</v>
      </c>
      <c r="L142" s="662">
        <v>12460</v>
      </c>
      <c r="M142" s="660" t="s">
        <v>316</v>
      </c>
    </row>
    <row r="143" spans="1:13" ht="15" x14ac:dyDescent="0.25">
      <c r="A143" s="660" t="s">
        <v>4900</v>
      </c>
      <c r="B143" s="661">
        <v>44244</v>
      </c>
      <c r="C143" s="660">
        <v>5700037917</v>
      </c>
      <c r="D143" s="661">
        <v>44231</v>
      </c>
      <c r="E143" s="660" t="s">
        <v>4996</v>
      </c>
      <c r="F143" s="660" t="s">
        <v>5010</v>
      </c>
      <c r="G143" s="660" t="s">
        <v>5028</v>
      </c>
      <c r="H143" s="660" t="s">
        <v>1312</v>
      </c>
      <c r="I143" s="660" t="s">
        <v>307</v>
      </c>
      <c r="J143" s="660">
        <v>1</v>
      </c>
      <c r="K143" s="662">
        <v>12460</v>
      </c>
      <c r="L143" s="662">
        <v>12460</v>
      </c>
      <c r="M143" s="660" t="s">
        <v>316</v>
      </c>
    </row>
    <row r="144" spans="1:13" ht="15" x14ac:dyDescent="0.25">
      <c r="A144" s="660" t="s">
        <v>4901</v>
      </c>
      <c r="B144" s="661">
        <v>44244</v>
      </c>
      <c r="C144" s="660">
        <v>5700037917</v>
      </c>
      <c r="D144" s="661">
        <v>44231</v>
      </c>
      <c r="E144" s="660" t="s">
        <v>4996</v>
      </c>
      <c r="F144" s="660" t="s">
        <v>245</v>
      </c>
      <c r="G144" s="660" t="s">
        <v>5028</v>
      </c>
      <c r="H144" s="660" t="s">
        <v>1312</v>
      </c>
      <c r="I144" s="660" t="s">
        <v>307</v>
      </c>
      <c r="J144" s="660">
        <v>1</v>
      </c>
      <c r="K144" s="662">
        <v>12460</v>
      </c>
      <c r="L144" s="662">
        <v>12460</v>
      </c>
      <c r="M144" s="660" t="s">
        <v>316</v>
      </c>
    </row>
    <row r="145" spans="1:13" ht="15" x14ac:dyDescent="0.25">
      <c r="A145" s="660" t="s">
        <v>4902</v>
      </c>
      <c r="B145" s="661">
        <v>44244</v>
      </c>
      <c r="C145" s="660">
        <v>5700037917</v>
      </c>
      <c r="D145" s="661">
        <v>44231</v>
      </c>
      <c r="E145" s="660" t="s">
        <v>4996</v>
      </c>
      <c r="F145" s="660" t="s">
        <v>253</v>
      </c>
      <c r="G145" s="660" t="s">
        <v>5028</v>
      </c>
      <c r="H145" s="660" t="s">
        <v>1312</v>
      </c>
      <c r="I145" s="660" t="s">
        <v>307</v>
      </c>
      <c r="J145" s="660">
        <v>1</v>
      </c>
      <c r="K145" s="662">
        <v>12460</v>
      </c>
      <c r="L145" s="662">
        <v>12460</v>
      </c>
      <c r="M145" s="660" t="s">
        <v>316</v>
      </c>
    </row>
    <row r="146" spans="1:13" ht="15" x14ac:dyDescent="0.25">
      <c r="A146" s="660" t="s">
        <v>4903</v>
      </c>
      <c r="B146" s="661">
        <v>44245</v>
      </c>
      <c r="C146" s="660" t="s">
        <v>212</v>
      </c>
      <c r="D146" s="663">
        <v>44180</v>
      </c>
      <c r="E146" s="660" t="s">
        <v>4998</v>
      </c>
      <c r="F146" s="660" t="s">
        <v>5011</v>
      </c>
      <c r="G146" s="660" t="s">
        <v>5074</v>
      </c>
      <c r="H146" s="660" t="s">
        <v>5029</v>
      </c>
      <c r="I146" s="660" t="s">
        <v>301</v>
      </c>
      <c r="J146" s="660">
        <v>7</v>
      </c>
      <c r="K146" s="660">
        <v>1</v>
      </c>
      <c r="L146" s="660">
        <v>7</v>
      </c>
      <c r="M146" s="660" t="s">
        <v>316</v>
      </c>
    </row>
    <row r="147" spans="1:13" ht="15" x14ac:dyDescent="0.25">
      <c r="A147" s="660" t="s">
        <v>4904</v>
      </c>
      <c r="B147" s="661">
        <v>44246</v>
      </c>
      <c r="C147" s="660">
        <v>4510376300</v>
      </c>
      <c r="D147" s="660" t="s">
        <v>3291</v>
      </c>
      <c r="E147" s="660" t="s">
        <v>4998</v>
      </c>
      <c r="F147" s="660" t="s">
        <v>1625</v>
      </c>
      <c r="G147" s="660" t="s">
        <v>355</v>
      </c>
      <c r="H147" s="660" t="s">
        <v>275</v>
      </c>
      <c r="I147" s="660" t="s">
        <v>301</v>
      </c>
      <c r="J147" s="660">
        <v>2</v>
      </c>
      <c r="K147" s="662">
        <v>1400</v>
      </c>
      <c r="L147" s="662">
        <v>2800</v>
      </c>
      <c r="M147" s="660" t="s">
        <v>316</v>
      </c>
    </row>
    <row r="148" spans="1:13" ht="15" x14ac:dyDescent="0.25">
      <c r="A148" s="660" t="s">
        <v>4904</v>
      </c>
      <c r="B148" s="661">
        <v>44246</v>
      </c>
      <c r="C148" s="660">
        <v>4510376300</v>
      </c>
      <c r="D148" s="660" t="s">
        <v>3291</v>
      </c>
      <c r="E148" s="660" t="s">
        <v>4998</v>
      </c>
      <c r="F148" s="660" t="s">
        <v>1625</v>
      </c>
      <c r="G148" s="660" t="s">
        <v>355</v>
      </c>
      <c r="H148" s="660" t="s">
        <v>277</v>
      </c>
      <c r="I148" s="660" t="s">
        <v>306</v>
      </c>
      <c r="J148" s="660">
        <v>2</v>
      </c>
      <c r="K148" s="662">
        <v>3100</v>
      </c>
      <c r="L148" s="662">
        <v>6200</v>
      </c>
      <c r="M148" s="660" t="s">
        <v>316</v>
      </c>
    </row>
    <row r="149" spans="1:13" ht="15" x14ac:dyDescent="0.25">
      <c r="A149" s="660" t="s">
        <v>4905</v>
      </c>
      <c r="B149" s="661">
        <v>44246</v>
      </c>
      <c r="C149" s="660" t="s">
        <v>211</v>
      </c>
      <c r="D149" s="661">
        <v>44246</v>
      </c>
      <c r="E149" s="660" t="s">
        <v>4991</v>
      </c>
      <c r="F149" s="660" t="s">
        <v>251</v>
      </c>
      <c r="G149" s="660" t="s">
        <v>263</v>
      </c>
      <c r="H149" s="660" t="s">
        <v>271</v>
      </c>
      <c r="I149" s="660" t="s">
        <v>303</v>
      </c>
      <c r="J149" s="660">
        <v>1</v>
      </c>
      <c r="K149" s="662">
        <v>4500</v>
      </c>
      <c r="L149" s="662">
        <v>4500</v>
      </c>
      <c r="M149" s="660" t="s">
        <v>316</v>
      </c>
    </row>
    <row r="150" spans="1:13" ht="15" x14ac:dyDescent="0.25">
      <c r="A150" s="660" t="s">
        <v>4905</v>
      </c>
      <c r="B150" s="661">
        <v>44246</v>
      </c>
      <c r="C150" s="660" t="s">
        <v>211</v>
      </c>
      <c r="D150" s="661">
        <v>44246</v>
      </c>
      <c r="E150" s="660" t="s">
        <v>4991</v>
      </c>
      <c r="F150" s="660" t="s">
        <v>251</v>
      </c>
      <c r="G150" s="660" t="s">
        <v>263</v>
      </c>
      <c r="H150" s="660" t="s">
        <v>1309</v>
      </c>
      <c r="I150" s="660" t="s">
        <v>308</v>
      </c>
      <c r="J150" s="660">
        <v>1</v>
      </c>
      <c r="K150" s="662">
        <v>6000</v>
      </c>
      <c r="L150" s="662">
        <v>6000</v>
      </c>
      <c r="M150" s="660" t="s">
        <v>316</v>
      </c>
    </row>
    <row r="151" spans="1:13" ht="15" x14ac:dyDescent="0.25">
      <c r="A151" s="660" t="s">
        <v>4905</v>
      </c>
      <c r="B151" s="661">
        <v>44246</v>
      </c>
      <c r="C151" s="660" t="s">
        <v>211</v>
      </c>
      <c r="D151" s="661">
        <v>44246</v>
      </c>
      <c r="E151" s="660" t="s">
        <v>4991</v>
      </c>
      <c r="F151" s="660" t="s">
        <v>251</v>
      </c>
      <c r="G151" s="660" t="s">
        <v>263</v>
      </c>
      <c r="H151" s="660" t="s">
        <v>290</v>
      </c>
      <c r="I151" s="660" t="s">
        <v>309</v>
      </c>
      <c r="J151" s="660">
        <v>1</v>
      </c>
      <c r="K151" s="662">
        <v>18313.560000000001</v>
      </c>
      <c r="L151" s="662">
        <v>18313.560000000001</v>
      </c>
      <c r="M151" s="660" t="s">
        <v>316</v>
      </c>
    </row>
    <row r="152" spans="1:13" ht="15" x14ac:dyDescent="0.25">
      <c r="A152" s="660" t="s">
        <v>4906</v>
      </c>
      <c r="B152" s="661">
        <v>44246</v>
      </c>
      <c r="C152" s="660" t="s">
        <v>4974</v>
      </c>
      <c r="D152" s="663">
        <v>44233</v>
      </c>
      <c r="E152" s="660" t="s">
        <v>4998</v>
      </c>
      <c r="F152" s="660" t="s">
        <v>251</v>
      </c>
      <c r="G152" s="660" t="s">
        <v>5073</v>
      </c>
      <c r="H152" s="660" t="s">
        <v>276</v>
      </c>
      <c r="I152" s="660" t="s">
        <v>5033</v>
      </c>
      <c r="J152" s="660">
        <v>16</v>
      </c>
      <c r="K152" s="662">
        <v>5925</v>
      </c>
      <c r="L152" s="662">
        <v>94800</v>
      </c>
      <c r="M152" s="660" t="s">
        <v>317</v>
      </c>
    </row>
    <row r="153" spans="1:13" ht="15" x14ac:dyDescent="0.25">
      <c r="A153" s="660" t="s">
        <v>4907</v>
      </c>
      <c r="B153" s="661">
        <v>44249</v>
      </c>
      <c r="C153" s="660" t="s">
        <v>4958</v>
      </c>
      <c r="D153" s="661">
        <v>44211</v>
      </c>
      <c r="E153" s="660" t="s">
        <v>4996</v>
      </c>
      <c r="F153" s="660" t="s">
        <v>258</v>
      </c>
      <c r="G153" s="660" t="s">
        <v>266</v>
      </c>
      <c r="H153" s="660" t="s">
        <v>294</v>
      </c>
      <c r="I153" s="660" t="s">
        <v>302</v>
      </c>
      <c r="J153" s="660">
        <v>100</v>
      </c>
      <c r="K153" s="662">
        <v>3784</v>
      </c>
      <c r="L153" s="662">
        <v>378400</v>
      </c>
      <c r="M153" s="660" t="s">
        <v>316</v>
      </c>
    </row>
    <row r="154" spans="1:13" ht="15" x14ac:dyDescent="0.25">
      <c r="A154" s="660" t="s">
        <v>4908</v>
      </c>
      <c r="B154" s="661">
        <v>44249</v>
      </c>
      <c r="C154" s="660" t="s">
        <v>211</v>
      </c>
      <c r="D154" s="661">
        <v>44249</v>
      </c>
      <c r="E154" s="660" t="s">
        <v>4991</v>
      </c>
      <c r="F154" s="660" t="s">
        <v>44</v>
      </c>
      <c r="G154" s="660" t="s">
        <v>263</v>
      </c>
      <c r="H154" s="660" t="s">
        <v>271</v>
      </c>
      <c r="I154" s="660" t="s">
        <v>303</v>
      </c>
      <c r="J154" s="660">
        <v>1</v>
      </c>
      <c r="K154" s="662">
        <v>4500</v>
      </c>
      <c r="L154" s="662">
        <v>4500</v>
      </c>
      <c r="M154" s="660" t="s">
        <v>316</v>
      </c>
    </row>
    <row r="155" spans="1:13" ht="15" x14ac:dyDescent="0.25">
      <c r="A155" s="660" t="s">
        <v>4908</v>
      </c>
      <c r="B155" s="661">
        <v>44249</v>
      </c>
      <c r="C155" s="660" t="s">
        <v>211</v>
      </c>
      <c r="D155" s="661">
        <v>44249</v>
      </c>
      <c r="E155" s="660" t="s">
        <v>4991</v>
      </c>
      <c r="F155" s="660" t="s">
        <v>44</v>
      </c>
      <c r="G155" s="660" t="s">
        <v>263</v>
      </c>
      <c r="H155" s="660" t="s">
        <v>1309</v>
      </c>
      <c r="I155" s="660" t="s">
        <v>308</v>
      </c>
      <c r="J155" s="660">
        <v>1</v>
      </c>
      <c r="K155" s="662">
        <v>6000</v>
      </c>
      <c r="L155" s="662">
        <v>6000</v>
      </c>
      <c r="M155" s="660" t="s">
        <v>316</v>
      </c>
    </row>
    <row r="156" spans="1:13" ht="15" x14ac:dyDescent="0.25">
      <c r="A156" s="660" t="s">
        <v>4908</v>
      </c>
      <c r="B156" s="661">
        <v>44249</v>
      </c>
      <c r="C156" s="660" t="s">
        <v>211</v>
      </c>
      <c r="D156" s="661">
        <v>44249</v>
      </c>
      <c r="E156" s="660" t="s">
        <v>4991</v>
      </c>
      <c r="F156" s="660" t="s">
        <v>44</v>
      </c>
      <c r="G156" s="660" t="s">
        <v>263</v>
      </c>
      <c r="H156" s="660" t="s">
        <v>290</v>
      </c>
      <c r="I156" s="660" t="s">
        <v>309</v>
      </c>
      <c r="J156" s="660">
        <v>1</v>
      </c>
      <c r="K156" s="662">
        <v>18313.560000000001</v>
      </c>
      <c r="L156" s="662">
        <v>18313.560000000001</v>
      </c>
      <c r="M156" s="660" t="s">
        <v>316</v>
      </c>
    </row>
    <row r="157" spans="1:13" ht="15" x14ac:dyDescent="0.25">
      <c r="A157" s="660" t="s">
        <v>4909</v>
      </c>
      <c r="B157" s="661">
        <v>44250</v>
      </c>
      <c r="C157" s="660" t="s">
        <v>4975</v>
      </c>
      <c r="D157" s="661">
        <v>44202</v>
      </c>
      <c r="E157" s="660" t="s">
        <v>4996</v>
      </c>
      <c r="F157" s="660" t="s">
        <v>248</v>
      </c>
      <c r="G157" s="660" t="s">
        <v>5075</v>
      </c>
      <c r="H157" s="660" t="s">
        <v>3638</v>
      </c>
      <c r="I157" s="660" t="s">
        <v>5033</v>
      </c>
      <c r="J157" s="660">
        <v>5</v>
      </c>
      <c r="K157" s="660">
        <v>0</v>
      </c>
      <c r="L157" s="660">
        <v>0</v>
      </c>
      <c r="M157" s="660" t="s">
        <v>317</v>
      </c>
    </row>
    <row r="158" spans="1:13" ht="15" x14ac:dyDescent="0.25">
      <c r="A158" s="660" t="s">
        <v>4909</v>
      </c>
      <c r="B158" s="661">
        <v>44250</v>
      </c>
      <c r="C158" s="660" t="s">
        <v>4975</v>
      </c>
      <c r="D158" s="661">
        <v>44202</v>
      </c>
      <c r="E158" s="660" t="s">
        <v>4996</v>
      </c>
      <c r="F158" s="660" t="s">
        <v>248</v>
      </c>
      <c r="G158" s="660" t="s">
        <v>5075</v>
      </c>
      <c r="H158" s="660" t="s">
        <v>3639</v>
      </c>
      <c r="I158" s="660" t="s">
        <v>5033</v>
      </c>
      <c r="J158" s="660">
        <v>5</v>
      </c>
      <c r="K158" s="660">
        <v>0</v>
      </c>
      <c r="L158" s="660">
        <v>0</v>
      </c>
      <c r="M158" s="660" t="s">
        <v>317</v>
      </c>
    </row>
    <row r="159" spans="1:13" ht="15" x14ac:dyDescent="0.25">
      <c r="A159" s="660" t="s">
        <v>4909</v>
      </c>
      <c r="B159" s="661">
        <v>44250</v>
      </c>
      <c r="C159" s="660" t="s">
        <v>4975</v>
      </c>
      <c r="D159" s="661">
        <v>44202</v>
      </c>
      <c r="E159" s="660" t="s">
        <v>4996</v>
      </c>
      <c r="F159" s="660" t="s">
        <v>248</v>
      </c>
      <c r="G159" s="660" t="s">
        <v>5075</v>
      </c>
      <c r="H159" s="660" t="s">
        <v>279</v>
      </c>
      <c r="I159" s="660" t="s">
        <v>5033</v>
      </c>
      <c r="J159" s="660">
        <v>5</v>
      </c>
      <c r="K159" s="662">
        <v>10500</v>
      </c>
      <c r="L159" s="662">
        <v>52500</v>
      </c>
      <c r="M159" s="660" t="s">
        <v>317</v>
      </c>
    </row>
    <row r="160" spans="1:13" ht="15" x14ac:dyDescent="0.25">
      <c r="A160" s="660" t="s">
        <v>4910</v>
      </c>
      <c r="B160" s="661">
        <v>44250</v>
      </c>
      <c r="C160" s="660" t="s">
        <v>211</v>
      </c>
      <c r="D160" s="661">
        <v>44242</v>
      </c>
      <c r="E160" s="660" t="s">
        <v>4991</v>
      </c>
      <c r="F160" s="660" t="s">
        <v>5012</v>
      </c>
      <c r="G160" s="660" t="s">
        <v>263</v>
      </c>
      <c r="H160" s="660" t="s">
        <v>5030</v>
      </c>
      <c r="I160" s="660" t="s">
        <v>303</v>
      </c>
      <c r="J160" s="660">
        <v>150</v>
      </c>
      <c r="K160" s="660">
        <v>5.4000000000000003E-3</v>
      </c>
      <c r="L160" s="660">
        <v>0.81</v>
      </c>
      <c r="M160" s="660" t="s">
        <v>316</v>
      </c>
    </row>
    <row r="161" spans="1:13" ht="15" x14ac:dyDescent="0.25">
      <c r="A161" s="660" t="s">
        <v>4911</v>
      </c>
      <c r="B161" s="661">
        <v>44250</v>
      </c>
      <c r="C161" s="660" t="s">
        <v>211</v>
      </c>
      <c r="D161" s="661">
        <v>44240</v>
      </c>
      <c r="E161" s="660" t="s">
        <v>4991</v>
      </c>
      <c r="F161" s="660" t="s">
        <v>1205</v>
      </c>
      <c r="G161" s="660" t="s">
        <v>263</v>
      </c>
      <c r="H161" s="660" t="s">
        <v>5030</v>
      </c>
      <c r="I161" s="660" t="s">
        <v>303</v>
      </c>
      <c r="J161" s="660">
        <v>150</v>
      </c>
      <c r="K161" s="660">
        <v>5.4000000000000003E-3</v>
      </c>
      <c r="L161" s="660">
        <v>0.81</v>
      </c>
      <c r="M161" s="660" t="s">
        <v>316</v>
      </c>
    </row>
    <row r="162" spans="1:13" ht="15" x14ac:dyDescent="0.25">
      <c r="A162" s="660" t="s">
        <v>4912</v>
      </c>
      <c r="B162" s="661">
        <v>44250</v>
      </c>
      <c r="C162" s="660" t="s">
        <v>211</v>
      </c>
      <c r="D162" s="661">
        <v>44244</v>
      </c>
      <c r="E162" s="660" t="s">
        <v>4991</v>
      </c>
      <c r="F162" s="660" t="s">
        <v>4779</v>
      </c>
      <c r="G162" s="660" t="s">
        <v>263</v>
      </c>
      <c r="H162" s="660" t="s">
        <v>5030</v>
      </c>
      <c r="I162" s="660" t="s">
        <v>303</v>
      </c>
      <c r="J162" s="660">
        <v>150</v>
      </c>
      <c r="K162" s="660">
        <v>5.4000000000000003E-3</v>
      </c>
      <c r="L162" s="660">
        <v>0.81</v>
      </c>
      <c r="M162" s="660" t="s">
        <v>316</v>
      </c>
    </row>
    <row r="163" spans="1:13" ht="15" x14ac:dyDescent="0.25">
      <c r="A163" s="660" t="s">
        <v>4913</v>
      </c>
      <c r="B163" s="661">
        <v>44250</v>
      </c>
      <c r="C163" s="660" t="s">
        <v>211</v>
      </c>
      <c r="D163" s="661">
        <v>44246</v>
      </c>
      <c r="E163" s="660" t="s">
        <v>4991</v>
      </c>
      <c r="F163" s="660" t="s">
        <v>251</v>
      </c>
      <c r="G163" s="660" t="s">
        <v>263</v>
      </c>
      <c r="H163" s="660" t="s">
        <v>5030</v>
      </c>
      <c r="I163" s="660" t="s">
        <v>303</v>
      </c>
      <c r="J163" s="660">
        <v>150</v>
      </c>
      <c r="K163" s="660">
        <v>5.4000000000000003E-3</v>
      </c>
      <c r="L163" s="660">
        <v>0.81</v>
      </c>
      <c r="M163" s="660" t="s">
        <v>316</v>
      </c>
    </row>
    <row r="164" spans="1:13" ht="15" x14ac:dyDescent="0.25">
      <c r="A164" s="660" t="s">
        <v>4914</v>
      </c>
      <c r="B164" s="661">
        <v>44250</v>
      </c>
      <c r="C164" s="660" t="s">
        <v>211</v>
      </c>
      <c r="D164" s="661">
        <v>44249</v>
      </c>
      <c r="E164" s="660" t="s">
        <v>4991</v>
      </c>
      <c r="F164" s="660" t="s">
        <v>44</v>
      </c>
      <c r="G164" s="660" t="s">
        <v>263</v>
      </c>
      <c r="H164" s="660" t="s">
        <v>5030</v>
      </c>
      <c r="I164" s="660" t="s">
        <v>303</v>
      </c>
      <c r="J164" s="660">
        <v>150</v>
      </c>
      <c r="K164" s="660">
        <v>5.4000000000000003E-3</v>
      </c>
      <c r="L164" s="660">
        <v>0.81</v>
      </c>
      <c r="M164" s="660" t="s">
        <v>316</v>
      </c>
    </row>
    <row r="165" spans="1:13" ht="15" x14ac:dyDescent="0.25">
      <c r="A165" s="660" t="s">
        <v>4915</v>
      </c>
      <c r="B165" s="661">
        <v>44251</v>
      </c>
      <c r="C165" s="660" t="s">
        <v>4976</v>
      </c>
      <c r="D165" s="661">
        <v>44251</v>
      </c>
      <c r="E165" s="660" t="s">
        <v>4995</v>
      </c>
      <c r="F165" s="660" t="s">
        <v>248</v>
      </c>
      <c r="G165" s="660" t="s">
        <v>5020</v>
      </c>
      <c r="H165" s="660" t="s">
        <v>5031</v>
      </c>
      <c r="I165" s="660" t="s">
        <v>301</v>
      </c>
      <c r="J165" s="660">
        <v>2</v>
      </c>
      <c r="K165" s="662">
        <v>3205</v>
      </c>
      <c r="L165" s="662">
        <v>6410</v>
      </c>
      <c r="M165" s="660" t="s">
        <v>1463</v>
      </c>
    </row>
    <row r="166" spans="1:13" ht="15" x14ac:dyDescent="0.25">
      <c r="A166" s="660" t="s">
        <v>4916</v>
      </c>
      <c r="B166" s="661">
        <v>44251</v>
      </c>
      <c r="C166" s="660" t="s">
        <v>211</v>
      </c>
      <c r="D166" s="661">
        <v>44250</v>
      </c>
      <c r="E166" s="660" t="s">
        <v>4991</v>
      </c>
      <c r="F166" s="660" t="s">
        <v>5013</v>
      </c>
      <c r="G166" s="660" t="s">
        <v>263</v>
      </c>
      <c r="H166" s="660" t="s">
        <v>5030</v>
      </c>
      <c r="I166" s="660" t="s">
        <v>303</v>
      </c>
      <c r="J166" s="660">
        <v>150</v>
      </c>
      <c r="K166" s="660">
        <v>0</v>
      </c>
      <c r="L166" s="660">
        <v>0</v>
      </c>
      <c r="M166" s="660" t="s">
        <v>316</v>
      </c>
    </row>
    <row r="167" spans="1:13" ht="15" x14ac:dyDescent="0.25">
      <c r="A167" s="660" t="s">
        <v>4916</v>
      </c>
      <c r="B167" s="661">
        <v>44251</v>
      </c>
      <c r="C167" s="660" t="s">
        <v>211</v>
      </c>
      <c r="D167" s="661">
        <v>44250</v>
      </c>
      <c r="E167" s="660" t="s">
        <v>4991</v>
      </c>
      <c r="F167" s="660" t="s">
        <v>5013</v>
      </c>
      <c r="G167" s="660" t="s">
        <v>263</v>
      </c>
      <c r="H167" s="660" t="s">
        <v>271</v>
      </c>
      <c r="I167" s="660" t="s">
        <v>303</v>
      </c>
      <c r="J167" s="660">
        <v>1</v>
      </c>
      <c r="K167" s="662">
        <v>4500</v>
      </c>
      <c r="L167" s="662">
        <v>4500</v>
      </c>
      <c r="M167" s="660" t="s">
        <v>316</v>
      </c>
    </row>
    <row r="168" spans="1:13" ht="15" x14ac:dyDescent="0.25">
      <c r="A168" s="660" t="s">
        <v>4916</v>
      </c>
      <c r="B168" s="661">
        <v>44251</v>
      </c>
      <c r="C168" s="660" t="s">
        <v>211</v>
      </c>
      <c r="D168" s="661">
        <v>44250</v>
      </c>
      <c r="E168" s="660" t="s">
        <v>4991</v>
      </c>
      <c r="F168" s="660" t="s">
        <v>5013</v>
      </c>
      <c r="G168" s="660" t="s">
        <v>263</v>
      </c>
      <c r="H168" s="660" t="s">
        <v>1309</v>
      </c>
      <c r="I168" s="660" t="s">
        <v>308</v>
      </c>
      <c r="J168" s="660">
        <v>1</v>
      </c>
      <c r="K168" s="662">
        <v>6000</v>
      </c>
      <c r="L168" s="662">
        <v>6000</v>
      </c>
      <c r="M168" s="660" t="s">
        <v>316</v>
      </c>
    </row>
    <row r="169" spans="1:13" ht="15" x14ac:dyDescent="0.25">
      <c r="A169" s="660" t="s">
        <v>4916</v>
      </c>
      <c r="B169" s="661">
        <v>44251</v>
      </c>
      <c r="C169" s="660" t="s">
        <v>211</v>
      </c>
      <c r="D169" s="661">
        <v>44250</v>
      </c>
      <c r="E169" s="660" t="s">
        <v>4991</v>
      </c>
      <c r="F169" s="660" t="s">
        <v>5013</v>
      </c>
      <c r="G169" s="660" t="s">
        <v>263</v>
      </c>
      <c r="H169" s="660" t="s">
        <v>290</v>
      </c>
      <c r="I169" s="660" t="s">
        <v>309</v>
      </c>
      <c r="J169" s="660">
        <v>1</v>
      </c>
      <c r="K169" s="662">
        <v>18313.560000000001</v>
      </c>
      <c r="L169" s="662">
        <v>18313.560000000001</v>
      </c>
      <c r="M169" s="660" t="s">
        <v>316</v>
      </c>
    </row>
    <row r="170" spans="1:13" ht="15" x14ac:dyDescent="0.25">
      <c r="A170" s="660" t="s">
        <v>4917</v>
      </c>
      <c r="B170" s="661">
        <v>44251</v>
      </c>
      <c r="C170" s="660">
        <v>4100001940</v>
      </c>
      <c r="D170" s="660" t="s">
        <v>3387</v>
      </c>
      <c r="E170" s="660" t="s">
        <v>4998</v>
      </c>
      <c r="F170" s="660" t="s">
        <v>245</v>
      </c>
      <c r="G170" s="660" t="s">
        <v>5032</v>
      </c>
      <c r="H170" s="660" t="s">
        <v>267</v>
      </c>
      <c r="I170" s="660" t="s">
        <v>301</v>
      </c>
      <c r="J170" s="660">
        <v>5</v>
      </c>
      <c r="K170" s="662">
        <v>25600</v>
      </c>
      <c r="L170" s="662">
        <v>128000</v>
      </c>
      <c r="M170" s="660" t="s">
        <v>316</v>
      </c>
    </row>
    <row r="171" spans="1:13" ht="15" x14ac:dyDescent="0.25">
      <c r="A171" s="660" t="s">
        <v>4918</v>
      </c>
      <c r="B171" s="661">
        <v>44251</v>
      </c>
      <c r="C171" s="660" t="s">
        <v>4977</v>
      </c>
      <c r="D171" s="661">
        <v>44233</v>
      </c>
      <c r="E171" s="660" t="s">
        <v>4998</v>
      </c>
      <c r="F171" s="660" t="s">
        <v>2505</v>
      </c>
      <c r="G171" s="660" t="s">
        <v>5073</v>
      </c>
      <c r="H171" s="660" t="s">
        <v>276</v>
      </c>
      <c r="I171" s="660" t="s">
        <v>5033</v>
      </c>
      <c r="J171" s="660">
        <v>29</v>
      </c>
      <c r="K171" s="662">
        <v>5925</v>
      </c>
      <c r="L171" s="662">
        <v>171825</v>
      </c>
      <c r="M171" s="660" t="s">
        <v>317</v>
      </c>
    </row>
    <row r="172" spans="1:13" ht="15" x14ac:dyDescent="0.25">
      <c r="A172" s="660" t="s">
        <v>4919</v>
      </c>
      <c r="B172" s="661">
        <v>44251</v>
      </c>
      <c r="C172" s="660" t="s">
        <v>4978</v>
      </c>
      <c r="D172" s="661">
        <v>44242</v>
      </c>
      <c r="E172" s="660" t="s">
        <v>4998</v>
      </c>
      <c r="F172" s="660" t="s">
        <v>1206</v>
      </c>
      <c r="G172" s="660" t="s">
        <v>5073</v>
      </c>
      <c r="H172" s="660" t="s">
        <v>276</v>
      </c>
      <c r="I172" s="660" t="s">
        <v>5033</v>
      </c>
      <c r="J172" s="660">
        <v>4</v>
      </c>
      <c r="K172" s="662">
        <v>5925</v>
      </c>
      <c r="L172" s="662">
        <v>23700</v>
      </c>
      <c r="M172" s="660" t="s">
        <v>317</v>
      </c>
    </row>
    <row r="173" spans="1:13" ht="15" x14ac:dyDescent="0.25">
      <c r="A173" s="660" t="s">
        <v>4920</v>
      </c>
      <c r="B173" s="661">
        <v>44251</v>
      </c>
      <c r="C173" s="660" t="s">
        <v>4979</v>
      </c>
      <c r="D173" s="661">
        <v>44250</v>
      </c>
      <c r="E173" s="660" t="s">
        <v>5014</v>
      </c>
      <c r="F173" s="660" t="s">
        <v>1204</v>
      </c>
      <c r="G173" s="660" t="s">
        <v>5084</v>
      </c>
      <c r="H173" s="660" t="s">
        <v>1403</v>
      </c>
      <c r="I173" s="660" t="s">
        <v>308</v>
      </c>
      <c r="J173" s="660">
        <v>1</v>
      </c>
      <c r="K173" s="662">
        <v>16949.150000000001</v>
      </c>
      <c r="L173" s="662">
        <v>16949.150000000001</v>
      </c>
      <c r="M173" s="660" t="s">
        <v>316</v>
      </c>
    </row>
    <row r="174" spans="1:13" ht="15" x14ac:dyDescent="0.25">
      <c r="A174" s="660" t="s">
        <v>4921</v>
      </c>
      <c r="B174" s="661">
        <v>44253</v>
      </c>
      <c r="C174" s="660" t="s">
        <v>211</v>
      </c>
      <c r="D174" s="661">
        <v>44252</v>
      </c>
      <c r="E174" s="660" t="s">
        <v>4991</v>
      </c>
      <c r="F174" s="660" t="s">
        <v>5015</v>
      </c>
      <c r="G174" s="660" t="s">
        <v>5019</v>
      </c>
      <c r="H174" s="660" t="s">
        <v>271</v>
      </c>
      <c r="I174" s="660" t="s">
        <v>303</v>
      </c>
      <c r="J174" s="660">
        <v>1</v>
      </c>
      <c r="K174" s="660">
        <v>0</v>
      </c>
      <c r="L174" s="660">
        <v>0</v>
      </c>
      <c r="M174" s="660" t="s">
        <v>316</v>
      </c>
    </row>
    <row r="175" spans="1:13" ht="15" x14ac:dyDescent="0.25">
      <c r="A175" s="660" t="s">
        <v>4921</v>
      </c>
      <c r="B175" s="661">
        <v>44253</v>
      </c>
      <c r="C175" s="660" t="s">
        <v>211</v>
      </c>
      <c r="D175" s="661">
        <v>44252</v>
      </c>
      <c r="E175" s="660" t="s">
        <v>4991</v>
      </c>
      <c r="F175" s="660" t="s">
        <v>5015</v>
      </c>
      <c r="G175" s="660" t="s">
        <v>5019</v>
      </c>
      <c r="H175" s="660" t="s">
        <v>1309</v>
      </c>
      <c r="I175" s="660" t="s">
        <v>308</v>
      </c>
      <c r="J175" s="660">
        <v>1</v>
      </c>
      <c r="K175" s="662">
        <v>6000</v>
      </c>
      <c r="L175" s="662">
        <v>6000</v>
      </c>
      <c r="M175" s="660" t="s">
        <v>316</v>
      </c>
    </row>
    <row r="176" spans="1:13" ht="15" x14ac:dyDescent="0.25">
      <c r="A176" s="660" t="s">
        <v>4921</v>
      </c>
      <c r="B176" s="661">
        <v>44253</v>
      </c>
      <c r="C176" s="660" t="s">
        <v>211</v>
      </c>
      <c r="D176" s="661">
        <v>44252</v>
      </c>
      <c r="E176" s="660" t="s">
        <v>4991</v>
      </c>
      <c r="F176" s="660" t="s">
        <v>5015</v>
      </c>
      <c r="G176" s="660" t="s">
        <v>5019</v>
      </c>
      <c r="H176" s="660" t="s">
        <v>290</v>
      </c>
      <c r="I176" s="660" t="s">
        <v>309</v>
      </c>
      <c r="J176" s="660">
        <v>1</v>
      </c>
      <c r="K176" s="662">
        <v>21966.1</v>
      </c>
      <c r="L176" s="662">
        <v>21966.1</v>
      </c>
      <c r="M176" s="660" t="s">
        <v>316</v>
      </c>
    </row>
    <row r="177" spans="1:13" ht="15" x14ac:dyDescent="0.25">
      <c r="A177" s="660" t="s">
        <v>4922</v>
      </c>
      <c r="B177" s="661">
        <v>44253</v>
      </c>
      <c r="C177" s="660" t="s">
        <v>211</v>
      </c>
      <c r="D177" s="661">
        <v>44252</v>
      </c>
      <c r="E177" s="660" t="s">
        <v>5016</v>
      </c>
      <c r="F177" s="660" t="s">
        <v>2505</v>
      </c>
      <c r="G177" s="660" t="s">
        <v>5085</v>
      </c>
      <c r="H177" s="660" t="s">
        <v>271</v>
      </c>
      <c r="I177" s="660" t="s">
        <v>303</v>
      </c>
      <c r="J177" s="660">
        <v>1</v>
      </c>
      <c r="K177" s="660">
        <v>0</v>
      </c>
      <c r="L177" s="660">
        <v>0</v>
      </c>
      <c r="M177" s="660" t="s">
        <v>317</v>
      </c>
    </row>
    <row r="178" spans="1:13" ht="15" x14ac:dyDescent="0.25">
      <c r="A178" s="660" t="s">
        <v>4922</v>
      </c>
      <c r="B178" s="661">
        <v>44253</v>
      </c>
      <c r="C178" s="660" t="s">
        <v>211</v>
      </c>
      <c r="D178" s="661">
        <v>44252</v>
      </c>
      <c r="E178" s="660" t="s">
        <v>5016</v>
      </c>
      <c r="F178" s="660" t="s">
        <v>2505</v>
      </c>
      <c r="G178" s="660" t="s">
        <v>5085</v>
      </c>
      <c r="H178" s="660" t="s">
        <v>288</v>
      </c>
      <c r="I178" s="660" t="s">
        <v>303</v>
      </c>
      <c r="J178" s="660">
        <v>1</v>
      </c>
      <c r="K178" s="660">
        <v>847.5</v>
      </c>
      <c r="L178" s="660">
        <v>847.5</v>
      </c>
      <c r="M178" s="660" t="s">
        <v>317</v>
      </c>
    </row>
    <row r="179" spans="1:13" ht="15" x14ac:dyDescent="0.25">
      <c r="A179" s="660" t="s">
        <v>4922</v>
      </c>
      <c r="B179" s="661">
        <v>44253</v>
      </c>
      <c r="C179" s="660" t="s">
        <v>211</v>
      </c>
      <c r="D179" s="661">
        <v>44252</v>
      </c>
      <c r="E179" s="660" t="s">
        <v>5016</v>
      </c>
      <c r="F179" s="660" t="s">
        <v>2505</v>
      </c>
      <c r="G179" s="660" t="s">
        <v>5085</v>
      </c>
      <c r="H179" s="660" t="s">
        <v>1309</v>
      </c>
      <c r="I179" s="660" t="s">
        <v>308</v>
      </c>
      <c r="J179" s="660">
        <v>1</v>
      </c>
      <c r="K179" s="662">
        <v>6000</v>
      </c>
      <c r="L179" s="662">
        <v>6000</v>
      </c>
      <c r="M179" s="660" t="s">
        <v>317</v>
      </c>
    </row>
    <row r="180" spans="1:13" ht="15" x14ac:dyDescent="0.25">
      <c r="A180" s="660" t="s">
        <v>4922</v>
      </c>
      <c r="B180" s="661">
        <v>44253</v>
      </c>
      <c r="C180" s="660" t="s">
        <v>211</v>
      </c>
      <c r="D180" s="661">
        <v>44252</v>
      </c>
      <c r="E180" s="660" t="s">
        <v>5016</v>
      </c>
      <c r="F180" s="660" t="s">
        <v>2505</v>
      </c>
      <c r="G180" s="660" t="s">
        <v>5085</v>
      </c>
      <c r="H180" s="660" t="s">
        <v>290</v>
      </c>
      <c r="I180" s="660" t="s">
        <v>309</v>
      </c>
      <c r="J180" s="660">
        <v>1</v>
      </c>
      <c r="K180" s="662">
        <v>22813.56</v>
      </c>
      <c r="L180" s="662">
        <v>22813.56</v>
      </c>
      <c r="M180" s="660" t="s">
        <v>317</v>
      </c>
    </row>
    <row r="181" spans="1:13" ht="15" x14ac:dyDescent="0.25">
      <c r="A181" s="660" t="s">
        <v>4923</v>
      </c>
      <c r="B181" s="661">
        <v>44254</v>
      </c>
      <c r="C181" s="660" t="s">
        <v>4980</v>
      </c>
      <c r="D181" s="661">
        <v>44238</v>
      </c>
      <c r="E181" s="660" t="s">
        <v>4996</v>
      </c>
      <c r="F181" s="660" t="s">
        <v>248</v>
      </c>
      <c r="G181" s="660" t="s">
        <v>266</v>
      </c>
      <c r="H181" s="660" t="s">
        <v>1369</v>
      </c>
      <c r="I181" s="660" t="s">
        <v>303</v>
      </c>
      <c r="J181" s="660">
        <v>1</v>
      </c>
      <c r="K181" s="660">
        <v>18</v>
      </c>
      <c r="L181" s="660">
        <v>18</v>
      </c>
      <c r="M181" s="660" t="s">
        <v>316</v>
      </c>
    </row>
    <row r="182" spans="1:13" ht="15" x14ac:dyDescent="0.25">
      <c r="A182" s="660" t="s">
        <v>4923</v>
      </c>
      <c r="B182" s="661">
        <v>44254</v>
      </c>
      <c r="C182" s="660" t="s">
        <v>4980</v>
      </c>
      <c r="D182" s="661">
        <v>44238</v>
      </c>
      <c r="E182" s="660" t="s">
        <v>4996</v>
      </c>
      <c r="F182" s="660" t="s">
        <v>248</v>
      </c>
      <c r="G182" s="660" t="s">
        <v>266</v>
      </c>
      <c r="H182" s="660" t="s">
        <v>1369</v>
      </c>
      <c r="I182" s="660" t="s">
        <v>303</v>
      </c>
      <c r="J182" s="660">
        <v>1</v>
      </c>
      <c r="K182" s="660">
        <v>90</v>
      </c>
      <c r="L182" s="660">
        <v>90</v>
      </c>
      <c r="M182" s="660" t="s">
        <v>316</v>
      </c>
    </row>
    <row r="183" spans="1:13" ht="15" x14ac:dyDescent="0.25">
      <c r="A183" s="660" t="s">
        <v>4923</v>
      </c>
      <c r="B183" s="661">
        <v>44254</v>
      </c>
      <c r="C183" s="660" t="s">
        <v>4980</v>
      </c>
      <c r="D183" s="661">
        <v>44238</v>
      </c>
      <c r="E183" s="660" t="s">
        <v>4996</v>
      </c>
      <c r="F183" s="660" t="s">
        <v>248</v>
      </c>
      <c r="G183" s="660" t="s">
        <v>266</v>
      </c>
      <c r="H183" s="660" t="s">
        <v>1369</v>
      </c>
      <c r="I183" s="660" t="s">
        <v>303</v>
      </c>
      <c r="J183" s="660">
        <v>1</v>
      </c>
      <c r="K183" s="660">
        <v>104</v>
      </c>
      <c r="L183" s="660">
        <v>104</v>
      </c>
      <c r="M183" s="660" t="s">
        <v>316</v>
      </c>
    </row>
    <row r="184" spans="1:13" ht="15" x14ac:dyDescent="0.25">
      <c r="A184" s="660" t="s">
        <v>4923</v>
      </c>
      <c r="B184" s="661">
        <v>44254</v>
      </c>
      <c r="C184" s="660" t="s">
        <v>4980</v>
      </c>
      <c r="D184" s="661">
        <v>44238</v>
      </c>
      <c r="E184" s="660" t="s">
        <v>4996</v>
      </c>
      <c r="F184" s="660" t="s">
        <v>248</v>
      </c>
      <c r="G184" s="660" t="s">
        <v>266</v>
      </c>
      <c r="H184" s="660" t="s">
        <v>1369</v>
      </c>
      <c r="I184" s="660" t="s">
        <v>303</v>
      </c>
      <c r="J184" s="660">
        <v>1</v>
      </c>
      <c r="K184" s="660">
        <v>184</v>
      </c>
      <c r="L184" s="660">
        <v>184</v>
      </c>
      <c r="M184" s="660" t="s">
        <v>316</v>
      </c>
    </row>
    <row r="185" spans="1:13" ht="15" x14ac:dyDescent="0.25">
      <c r="A185" s="660" t="s">
        <v>4923</v>
      </c>
      <c r="B185" s="661">
        <v>44254</v>
      </c>
      <c r="C185" s="660" t="s">
        <v>4980</v>
      </c>
      <c r="D185" s="661">
        <v>44238</v>
      </c>
      <c r="E185" s="660" t="s">
        <v>4996</v>
      </c>
      <c r="F185" s="660" t="s">
        <v>248</v>
      </c>
      <c r="G185" s="660" t="s">
        <v>266</v>
      </c>
      <c r="H185" s="660" t="s">
        <v>1340</v>
      </c>
      <c r="I185" s="660" t="s">
        <v>303</v>
      </c>
      <c r="J185" s="660">
        <v>4</v>
      </c>
      <c r="K185" s="660">
        <v>200</v>
      </c>
      <c r="L185" s="660">
        <v>800</v>
      </c>
      <c r="M185" s="660" t="s">
        <v>316</v>
      </c>
    </row>
    <row r="186" spans="1:13" ht="15" x14ac:dyDescent="0.25">
      <c r="A186" s="660" t="s">
        <v>4923</v>
      </c>
      <c r="B186" s="661">
        <v>44254</v>
      </c>
      <c r="C186" s="660" t="s">
        <v>4980</v>
      </c>
      <c r="D186" s="661">
        <v>44238</v>
      </c>
      <c r="E186" s="660" t="s">
        <v>4996</v>
      </c>
      <c r="F186" s="660" t="s">
        <v>248</v>
      </c>
      <c r="G186" s="660" t="s">
        <v>266</v>
      </c>
      <c r="H186" s="660" t="s">
        <v>1369</v>
      </c>
      <c r="I186" s="660" t="s">
        <v>303</v>
      </c>
      <c r="J186" s="660">
        <v>2</v>
      </c>
      <c r="K186" s="660">
        <v>239</v>
      </c>
      <c r="L186" s="660">
        <v>478</v>
      </c>
      <c r="M186" s="660" t="s">
        <v>316</v>
      </c>
    </row>
    <row r="187" spans="1:13" ht="15" x14ac:dyDescent="0.25">
      <c r="A187" s="660" t="s">
        <v>4923</v>
      </c>
      <c r="B187" s="661">
        <v>44254</v>
      </c>
      <c r="C187" s="660" t="s">
        <v>4980</v>
      </c>
      <c r="D187" s="661">
        <v>44238</v>
      </c>
      <c r="E187" s="660" t="s">
        <v>4996</v>
      </c>
      <c r="F187" s="660" t="s">
        <v>248</v>
      </c>
      <c r="G187" s="660" t="s">
        <v>266</v>
      </c>
      <c r="H187" s="660" t="s">
        <v>1369</v>
      </c>
      <c r="I187" s="660" t="s">
        <v>303</v>
      </c>
      <c r="J187" s="660">
        <v>3</v>
      </c>
      <c r="K187" s="660">
        <v>366</v>
      </c>
      <c r="L187" s="662">
        <v>1098</v>
      </c>
      <c r="M187" s="660" t="s">
        <v>316</v>
      </c>
    </row>
    <row r="188" spans="1:13" ht="15" x14ac:dyDescent="0.25">
      <c r="A188" s="660" t="s">
        <v>4923</v>
      </c>
      <c r="B188" s="661">
        <v>44254</v>
      </c>
      <c r="C188" s="660" t="s">
        <v>4980</v>
      </c>
      <c r="D188" s="661">
        <v>44238</v>
      </c>
      <c r="E188" s="660" t="s">
        <v>4996</v>
      </c>
      <c r="F188" s="660" t="s">
        <v>248</v>
      </c>
      <c r="G188" s="660" t="s">
        <v>266</v>
      </c>
      <c r="H188" s="660" t="s">
        <v>1369</v>
      </c>
      <c r="I188" s="660" t="s">
        <v>303</v>
      </c>
      <c r="J188" s="660">
        <v>4</v>
      </c>
      <c r="K188" s="660">
        <v>572</v>
      </c>
      <c r="L188" s="662">
        <v>2288</v>
      </c>
      <c r="M188" s="660" t="s">
        <v>316</v>
      </c>
    </row>
    <row r="189" spans="1:13" ht="15" x14ac:dyDescent="0.25">
      <c r="A189" s="660" t="s">
        <v>4923</v>
      </c>
      <c r="B189" s="661">
        <v>44254</v>
      </c>
      <c r="C189" s="660" t="s">
        <v>4980</v>
      </c>
      <c r="D189" s="661">
        <v>44238</v>
      </c>
      <c r="E189" s="660" t="s">
        <v>4996</v>
      </c>
      <c r="F189" s="660" t="s">
        <v>248</v>
      </c>
      <c r="G189" s="660" t="s">
        <v>266</v>
      </c>
      <c r="H189" s="660" t="s">
        <v>1369</v>
      </c>
      <c r="I189" s="660" t="s">
        <v>303</v>
      </c>
      <c r="J189" s="660">
        <v>1</v>
      </c>
      <c r="K189" s="660">
        <v>721</v>
      </c>
      <c r="L189" s="660">
        <v>721</v>
      </c>
      <c r="M189" s="660" t="s">
        <v>316</v>
      </c>
    </row>
    <row r="190" spans="1:13" ht="15" x14ac:dyDescent="0.25">
      <c r="A190" s="660" t="s">
        <v>4923</v>
      </c>
      <c r="B190" s="661">
        <v>44254</v>
      </c>
      <c r="C190" s="660" t="s">
        <v>4980</v>
      </c>
      <c r="D190" s="661">
        <v>44238</v>
      </c>
      <c r="E190" s="660" t="s">
        <v>4996</v>
      </c>
      <c r="F190" s="660" t="s">
        <v>248</v>
      </c>
      <c r="G190" s="660" t="s">
        <v>266</v>
      </c>
      <c r="H190" s="660" t="s">
        <v>1340</v>
      </c>
      <c r="I190" s="660" t="s">
        <v>303</v>
      </c>
      <c r="J190" s="660">
        <v>24</v>
      </c>
      <c r="K190" s="660">
        <v>900</v>
      </c>
      <c r="L190" s="662">
        <v>21600</v>
      </c>
      <c r="M190" s="660" t="s">
        <v>316</v>
      </c>
    </row>
    <row r="191" spans="1:13" ht="15" x14ac:dyDescent="0.25">
      <c r="A191" s="660" t="s">
        <v>4923</v>
      </c>
      <c r="B191" s="661">
        <v>44254</v>
      </c>
      <c r="C191" s="660" t="s">
        <v>4980</v>
      </c>
      <c r="D191" s="661">
        <v>44238</v>
      </c>
      <c r="E191" s="660" t="s">
        <v>4996</v>
      </c>
      <c r="F191" s="660" t="s">
        <v>248</v>
      </c>
      <c r="G191" s="660" t="s">
        <v>266</v>
      </c>
      <c r="H191" s="660" t="s">
        <v>1369</v>
      </c>
      <c r="I191" s="660" t="s">
        <v>303</v>
      </c>
      <c r="J191" s="660">
        <v>8</v>
      </c>
      <c r="K191" s="662">
        <v>2696</v>
      </c>
      <c r="L191" s="662">
        <v>21568</v>
      </c>
      <c r="M191" s="660" t="s">
        <v>316</v>
      </c>
    </row>
    <row r="192" spans="1:13" ht="15" x14ac:dyDescent="0.25">
      <c r="A192" s="660" t="s">
        <v>4923</v>
      </c>
      <c r="B192" s="661">
        <v>44254</v>
      </c>
      <c r="C192" s="660" t="s">
        <v>4980</v>
      </c>
      <c r="D192" s="661">
        <v>44238</v>
      </c>
      <c r="E192" s="660" t="s">
        <v>4996</v>
      </c>
      <c r="F192" s="660" t="s">
        <v>248</v>
      </c>
      <c r="G192" s="660" t="s">
        <v>266</v>
      </c>
      <c r="H192" s="660" t="s">
        <v>1369</v>
      </c>
      <c r="I192" s="660" t="s">
        <v>303</v>
      </c>
      <c r="J192" s="660">
        <v>2</v>
      </c>
      <c r="K192" s="662">
        <v>5828</v>
      </c>
      <c r="L192" s="662">
        <v>11656</v>
      </c>
      <c r="M192" s="660" t="s">
        <v>316</v>
      </c>
    </row>
    <row r="193" spans="1:13" ht="15" x14ac:dyDescent="0.25">
      <c r="A193" s="660" t="s">
        <v>4923</v>
      </c>
      <c r="B193" s="661">
        <v>44254</v>
      </c>
      <c r="C193" s="660" t="s">
        <v>4980</v>
      </c>
      <c r="D193" s="661">
        <v>44238</v>
      </c>
      <c r="E193" s="660" t="s">
        <v>4996</v>
      </c>
      <c r="F193" s="660" t="s">
        <v>248</v>
      </c>
      <c r="G193" s="660" t="s">
        <v>266</v>
      </c>
      <c r="H193" s="660" t="s">
        <v>1369</v>
      </c>
      <c r="I193" s="660" t="s">
        <v>303</v>
      </c>
      <c r="J193" s="660">
        <v>6</v>
      </c>
      <c r="K193" s="662">
        <v>9678</v>
      </c>
      <c r="L193" s="662">
        <v>58068</v>
      </c>
      <c r="M193" s="660" t="s">
        <v>316</v>
      </c>
    </row>
    <row r="194" spans="1:13" ht="15" x14ac:dyDescent="0.25">
      <c r="A194" s="660" t="s">
        <v>4924</v>
      </c>
      <c r="B194" s="661">
        <v>44254</v>
      </c>
      <c r="C194" s="660" t="s">
        <v>4981</v>
      </c>
      <c r="D194" s="661">
        <v>44238</v>
      </c>
      <c r="E194" s="660" t="s">
        <v>4996</v>
      </c>
      <c r="F194" s="660" t="s">
        <v>5017</v>
      </c>
      <c r="G194" s="660" t="s">
        <v>266</v>
      </c>
      <c r="H194" s="660" t="s">
        <v>1369</v>
      </c>
      <c r="I194" s="660" t="s">
        <v>303</v>
      </c>
      <c r="J194" s="660">
        <v>1</v>
      </c>
      <c r="K194" s="660">
        <v>90</v>
      </c>
      <c r="L194" s="660">
        <v>90</v>
      </c>
      <c r="M194" s="660" t="s">
        <v>316</v>
      </c>
    </row>
    <row r="195" spans="1:13" ht="15" x14ac:dyDescent="0.25">
      <c r="A195" s="660" t="s">
        <v>4924</v>
      </c>
      <c r="B195" s="661">
        <v>44254</v>
      </c>
      <c r="C195" s="660" t="s">
        <v>4981</v>
      </c>
      <c r="D195" s="661">
        <v>44238</v>
      </c>
      <c r="E195" s="660" t="s">
        <v>4996</v>
      </c>
      <c r="F195" s="660" t="s">
        <v>5017</v>
      </c>
      <c r="G195" s="660" t="s">
        <v>266</v>
      </c>
      <c r="H195" s="660" t="s">
        <v>1340</v>
      </c>
      <c r="I195" s="660" t="s">
        <v>303</v>
      </c>
      <c r="J195" s="660">
        <v>3</v>
      </c>
      <c r="K195" s="660">
        <v>200</v>
      </c>
      <c r="L195" s="660">
        <v>600</v>
      </c>
      <c r="M195" s="660" t="s">
        <v>316</v>
      </c>
    </row>
    <row r="196" spans="1:13" ht="15" x14ac:dyDescent="0.25">
      <c r="A196" s="660" t="s">
        <v>4924</v>
      </c>
      <c r="B196" s="661">
        <v>44254</v>
      </c>
      <c r="C196" s="660" t="s">
        <v>4981</v>
      </c>
      <c r="D196" s="661">
        <v>44238</v>
      </c>
      <c r="E196" s="660" t="s">
        <v>4996</v>
      </c>
      <c r="F196" s="660" t="s">
        <v>5017</v>
      </c>
      <c r="G196" s="660" t="s">
        <v>266</v>
      </c>
      <c r="H196" s="660" t="s">
        <v>1369</v>
      </c>
      <c r="I196" s="660" t="s">
        <v>303</v>
      </c>
      <c r="J196" s="660">
        <v>4</v>
      </c>
      <c r="K196" s="660">
        <v>572</v>
      </c>
      <c r="L196" s="662">
        <v>2288</v>
      </c>
      <c r="M196" s="660" t="s">
        <v>316</v>
      </c>
    </row>
    <row r="197" spans="1:13" ht="15" x14ac:dyDescent="0.25">
      <c r="A197" s="660" t="s">
        <v>4924</v>
      </c>
      <c r="B197" s="661">
        <v>44254</v>
      </c>
      <c r="C197" s="660" t="s">
        <v>4981</v>
      </c>
      <c r="D197" s="661">
        <v>44238</v>
      </c>
      <c r="E197" s="660" t="s">
        <v>4996</v>
      </c>
      <c r="F197" s="660" t="s">
        <v>5017</v>
      </c>
      <c r="G197" s="660" t="s">
        <v>266</v>
      </c>
      <c r="H197" s="660" t="s">
        <v>1340</v>
      </c>
      <c r="I197" s="660" t="s">
        <v>303</v>
      </c>
      <c r="J197" s="660">
        <v>2</v>
      </c>
      <c r="K197" s="660">
        <v>900</v>
      </c>
      <c r="L197" s="662">
        <v>1800</v>
      </c>
      <c r="M197" s="660" t="s">
        <v>316</v>
      </c>
    </row>
    <row r="198" spans="1:13" ht="15" x14ac:dyDescent="0.25">
      <c r="A198" s="660" t="s">
        <v>4924</v>
      </c>
      <c r="B198" s="661">
        <v>44254</v>
      </c>
      <c r="C198" s="660" t="s">
        <v>4981</v>
      </c>
      <c r="D198" s="661">
        <v>44238</v>
      </c>
      <c r="E198" s="660" t="s">
        <v>4996</v>
      </c>
      <c r="F198" s="660" t="s">
        <v>5017</v>
      </c>
      <c r="G198" s="660" t="s">
        <v>266</v>
      </c>
      <c r="H198" s="660" t="s">
        <v>1369</v>
      </c>
      <c r="I198" s="660" t="s">
        <v>303</v>
      </c>
      <c r="J198" s="660">
        <v>1</v>
      </c>
      <c r="K198" s="662">
        <v>2696</v>
      </c>
      <c r="L198" s="662">
        <v>2696</v>
      </c>
      <c r="M198" s="660" t="s">
        <v>316</v>
      </c>
    </row>
    <row r="199" spans="1:13" ht="15" x14ac:dyDescent="0.25">
      <c r="A199" s="660" t="s">
        <v>4924</v>
      </c>
      <c r="B199" s="661">
        <v>44254</v>
      </c>
      <c r="C199" s="660" t="s">
        <v>4981</v>
      </c>
      <c r="D199" s="661">
        <v>44238</v>
      </c>
      <c r="E199" s="660" t="s">
        <v>4996</v>
      </c>
      <c r="F199" s="660" t="s">
        <v>5017</v>
      </c>
      <c r="G199" s="660" t="s">
        <v>266</v>
      </c>
      <c r="H199" s="660" t="s">
        <v>1369</v>
      </c>
      <c r="I199" s="660" t="s">
        <v>303</v>
      </c>
      <c r="J199" s="660">
        <v>1</v>
      </c>
      <c r="K199" s="662">
        <v>5828</v>
      </c>
      <c r="L199" s="662">
        <v>5828</v>
      </c>
      <c r="M199" s="660" t="s">
        <v>316</v>
      </c>
    </row>
    <row r="200" spans="1:13" ht="15" x14ac:dyDescent="0.25">
      <c r="A200" s="660" t="s">
        <v>4924</v>
      </c>
      <c r="B200" s="661">
        <v>44254</v>
      </c>
      <c r="C200" s="660" t="s">
        <v>4981</v>
      </c>
      <c r="D200" s="661">
        <v>44238</v>
      </c>
      <c r="E200" s="660" t="s">
        <v>4996</v>
      </c>
      <c r="F200" s="660" t="s">
        <v>5017</v>
      </c>
      <c r="G200" s="660" t="s">
        <v>266</v>
      </c>
      <c r="H200" s="660" t="s">
        <v>1369</v>
      </c>
      <c r="I200" s="660" t="s">
        <v>303</v>
      </c>
      <c r="J200" s="660">
        <v>1</v>
      </c>
      <c r="K200" s="662">
        <v>9678</v>
      </c>
      <c r="L200" s="662">
        <v>9678</v>
      </c>
      <c r="M200" s="660" t="s">
        <v>316</v>
      </c>
    </row>
    <row r="201" spans="1:13" ht="15" x14ac:dyDescent="0.25">
      <c r="A201" s="660" t="s">
        <v>4925</v>
      </c>
      <c r="B201" s="661">
        <v>44254</v>
      </c>
      <c r="C201" s="660" t="s">
        <v>4982</v>
      </c>
      <c r="D201" s="661">
        <v>44238</v>
      </c>
      <c r="E201" s="660" t="s">
        <v>4996</v>
      </c>
      <c r="F201" s="660" t="s">
        <v>245</v>
      </c>
      <c r="G201" s="660" t="s">
        <v>266</v>
      </c>
      <c r="H201" s="660" t="s">
        <v>1369</v>
      </c>
      <c r="I201" s="660" t="s">
        <v>303</v>
      </c>
      <c r="J201" s="660">
        <v>1</v>
      </c>
      <c r="K201" s="660">
        <v>18</v>
      </c>
      <c r="L201" s="660">
        <v>18</v>
      </c>
      <c r="M201" s="660" t="s">
        <v>316</v>
      </c>
    </row>
    <row r="202" spans="1:13" ht="15" x14ac:dyDescent="0.25">
      <c r="A202" s="660" t="s">
        <v>4925</v>
      </c>
      <c r="B202" s="661">
        <v>44254</v>
      </c>
      <c r="C202" s="660" t="s">
        <v>4982</v>
      </c>
      <c r="D202" s="661">
        <v>44238</v>
      </c>
      <c r="E202" s="660" t="s">
        <v>4996</v>
      </c>
      <c r="F202" s="660" t="s">
        <v>245</v>
      </c>
      <c r="G202" s="660" t="s">
        <v>266</v>
      </c>
      <c r="H202" s="660" t="s">
        <v>1369</v>
      </c>
      <c r="I202" s="660" t="s">
        <v>303</v>
      </c>
      <c r="J202" s="660">
        <v>1</v>
      </c>
      <c r="K202" s="660">
        <v>239</v>
      </c>
      <c r="L202" s="660">
        <v>239</v>
      </c>
      <c r="M202" s="660" t="s">
        <v>316</v>
      </c>
    </row>
    <row r="203" spans="1:13" ht="15" x14ac:dyDescent="0.25">
      <c r="A203" s="660" t="s">
        <v>4925</v>
      </c>
      <c r="B203" s="661">
        <v>44254</v>
      </c>
      <c r="C203" s="660" t="s">
        <v>4982</v>
      </c>
      <c r="D203" s="661">
        <v>44238</v>
      </c>
      <c r="E203" s="660" t="s">
        <v>4996</v>
      </c>
      <c r="F203" s="660" t="s">
        <v>245</v>
      </c>
      <c r="G203" s="660" t="s">
        <v>266</v>
      </c>
      <c r="H203" s="660" t="s">
        <v>1369</v>
      </c>
      <c r="I203" s="660" t="s">
        <v>303</v>
      </c>
      <c r="J203" s="660">
        <v>5</v>
      </c>
      <c r="K203" s="660">
        <v>366</v>
      </c>
      <c r="L203" s="662">
        <v>1830</v>
      </c>
      <c r="M203" s="660" t="s">
        <v>316</v>
      </c>
    </row>
    <row r="204" spans="1:13" ht="15" x14ac:dyDescent="0.25">
      <c r="A204" s="660" t="s">
        <v>4925</v>
      </c>
      <c r="B204" s="661">
        <v>44254</v>
      </c>
      <c r="C204" s="660" t="s">
        <v>4982</v>
      </c>
      <c r="D204" s="661">
        <v>44238</v>
      </c>
      <c r="E204" s="660" t="s">
        <v>4996</v>
      </c>
      <c r="F204" s="660" t="s">
        <v>245</v>
      </c>
      <c r="G204" s="660" t="s">
        <v>266</v>
      </c>
      <c r="H204" s="660" t="s">
        <v>1369</v>
      </c>
      <c r="I204" s="660" t="s">
        <v>303</v>
      </c>
      <c r="J204" s="660">
        <v>1</v>
      </c>
      <c r="K204" s="660">
        <v>721</v>
      </c>
      <c r="L204" s="660">
        <v>721</v>
      </c>
      <c r="M204" s="660" t="s">
        <v>316</v>
      </c>
    </row>
    <row r="205" spans="1:13" ht="15" x14ac:dyDescent="0.25">
      <c r="A205" s="660" t="s">
        <v>4925</v>
      </c>
      <c r="B205" s="661">
        <v>44254</v>
      </c>
      <c r="C205" s="660" t="s">
        <v>4982</v>
      </c>
      <c r="D205" s="661">
        <v>44238</v>
      </c>
      <c r="E205" s="660" t="s">
        <v>4996</v>
      </c>
      <c r="F205" s="660" t="s">
        <v>245</v>
      </c>
      <c r="G205" s="660" t="s">
        <v>266</v>
      </c>
      <c r="H205" s="660" t="s">
        <v>1340</v>
      </c>
      <c r="I205" s="660" t="s">
        <v>303</v>
      </c>
      <c r="J205" s="660">
        <v>6</v>
      </c>
      <c r="K205" s="660">
        <v>900</v>
      </c>
      <c r="L205" s="662">
        <v>5400</v>
      </c>
      <c r="M205" s="660" t="s">
        <v>316</v>
      </c>
    </row>
    <row r="206" spans="1:13" ht="15" x14ac:dyDescent="0.25">
      <c r="A206" s="660" t="s">
        <v>4925</v>
      </c>
      <c r="B206" s="661">
        <v>44254</v>
      </c>
      <c r="C206" s="660" t="s">
        <v>4982</v>
      </c>
      <c r="D206" s="661">
        <v>44238</v>
      </c>
      <c r="E206" s="660" t="s">
        <v>4996</v>
      </c>
      <c r="F206" s="660" t="s">
        <v>245</v>
      </c>
      <c r="G206" s="660" t="s">
        <v>266</v>
      </c>
      <c r="H206" s="660" t="s">
        <v>1369</v>
      </c>
      <c r="I206" s="660" t="s">
        <v>303</v>
      </c>
      <c r="J206" s="660">
        <v>3</v>
      </c>
      <c r="K206" s="662">
        <v>2696</v>
      </c>
      <c r="L206" s="662">
        <v>8088</v>
      </c>
      <c r="M206" s="660" t="s">
        <v>316</v>
      </c>
    </row>
    <row r="207" spans="1:13" ht="15" x14ac:dyDescent="0.25">
      <c r="A207" s="660" t="s">
        <v>4925</v>
      </c>
      <c r="B207" s="661">
        <v>44254</v>
      </c>
      <c r="C207" s="660" t="s">
        <v>4982</v>
      </c>
      <c r="D207" s="661">
        <v>44238</v>
      </c>
      <c r="E207" s="660" t="s">
        <v>4996</v>
      </c>
      <c r="F207" s="660" t="s">
        <v>245</v>
      </c>
      <c r="G207" s="660" t="s">
        <v>266</v>
      </c>
      <c r="H207" s="660" t="s">
        <v>1369</v>
      </c>
      <c r="I207" s="660" t="s">
        <v>303</v>
      </c>
      <c r="J207" s="660">
        <v>2</v>
      </c>
      <c r="K207" s="662">
        <v>5828</v>
      </c>
      <c r="L207" s="662">
        <v>11656</v>
      </c>
      <c r="M207" s="660" t="s">
        <v>316</v>
      </c>
    </row>
    <row r="208" spans="1:13" ht="15" x14ac:dyDescent="0.25">
      <c r="A208" s="660" t="s">
        <v>4925</v>
      </c>
      <c r="B208" s="661">
        <v>44254</v>
      </c>
      <c r="C208" s="660" t="s">
        <v>4982</v>
      </c>
      <c r="D208" s="661">
        <v>44238</v>
      </c>
      <c r="E208" s="660" t="s">
        <v>4996</v>
      </c>
      <c r="F208" s="660" t="s">
        <v>245</v>
      </c>
      <c r="G208" s="660" t="s">
        <v>266</v>
      </c>
      <c r="H208" s="660" t="s">
        <v>1369</v>
      </c>
      <c r="I208" s="660" t="s">
        <v>303</v>
      </c>
      <c r="J208" s="660">
        <v>2</v>
      </c>
      <c r="K208" s="662">
        <v>9678</v>
      </c>
      <c r="L208" s="662">
        <v>19356</v>
      </c>
      <c r="M208" s="660" t="s">
        <v>316</v>
      </c>
    </row>
    <row r="209" spans="1:13" ht="15" x14ac:dyDescent="0.25">
      <c r="A209" s="660" t="s">
        <v>4926</v>
      </c>
      <c r="B209" s="661">
        <v>44254</v>
      </c>
      <c r="C209" s="660" t="s">
        <v>4983</v>
      </c>
      <c r="D209" s="661">
        <v>44238</v>
      </c>
      <c r="E209" s="660" t="s">
        <v>4996</v>
      </c>
      <c r="F209" s="660" t="s">
        <v>251</v>
      </c>
      <c r="G209" s="660" t="s">
        <v>266</v>
      </c>
      <c r="H209" s="660" t="s">
        <v>1369</v>
      </c>
      <c r="I209" s="660" t="s">
        <v>303</v>
      </c>
      <c r="J209" s="660">
        <v>1</v>
      </c>
      <c r="K209" s="660">
        <v>36</v>
      </c>
      <c r="L209" s="660">
        <v>36</v>
      </c>
      <c r="M209" s="660" t="s">
        <v>316</v>
      </c>
    </row>
    <row r="210" spans="1:13" ht="15" x14ac:dyDescent="0.25">
      <c r="A210" s="660" t="s">
        <v>4926</v>
      </c>
      <c r="B210" s="661">
        <v>44254</v>
      </c>
      <c r="C210" s="660" t="s">
        <v>4983</v>
      </c>
      <c r="D210" s="661">
        <v>44238</v>
      </c>
      <c r="E210" s="660" t="s">
        <v>4996</v>
      </c>
      <c r="F210" s="660" t="s">
        <v>251</v>
      </c>
      <c r="G210" s="660" t="s">
        <v>266</v>
      </c>
      <c r="H210" s="660" t="s">
        <v>1369</v>
      </c>
      <c r="I210" s="660" t="s">
        <v>303</v>
      </c>
      <c r="J210" s="660">
        <v>1</v>
      </c>
      <c r="K210" s="660">
        <v>90</v>
      </c>
      <c r="L210" s="660">
        <v>90</v>
      </c>
      <c r="M210" s="660" t="s">
        <v>316</v>
      </c>
    </row>
    <row r="211" spans="1:13" ht="15" x14ac:dyDescent="0.25">
      <c r="A211" s="660" t="s">
        <v>4926</v>
      </c>
      <c r="B211" s="661">
        <v>44254</v>
      </c>
      <c r="C211" s="660" t="s">
        <v>4983</v>
      </c>
      <c r="D211" s="661">
        <v>44238</v>
      </c>
      <c r="E211" s="660" t="s">
        <v>4996</v>
      </c>
      <c r="F211" s="660" t="s">
        <v>251</v>
      </c>
      <c r="G211" s="660" t="s">
        <v>266</v>
      </c>
      <c r="H211" s="660" t="s">
        <v>1340</v>
      </c>
      <c r="I211" s="660" t="s">
        <v>303</v>
      </c>
      <c r="J211" s="660">
        <v>3</v>
      </c>
      <c r="K211" s="660">
        <v>900</v>
      </c>
      <c r="L211" s="662">
        <v>2700</v>
      </c>
      <c r="M211" s="660" t="s">
        <v>316</v>
      </c>
    </row>
    <row r="212" spans="1:13" ht="15" x14ac:dyDescent="0.25">
      <c r="A212" s="660" t="s">
        <v>4926</v>
      </c>
      <c r="B212" s="661">
        <v>44254</v>
      </c>
      <c r="C212" s="660" t="s">
        <v>4983</v>
      </c>
      <c r="D212" s="661">
        <v>44238</v>
      </c>
      <c r="E212" s="660" t="s">
        <v>4996</v>
      </c>
      <c r="F212" s="660" t="s">
        <v>251</v>
      </c>
      <c r="G212" s="660" t="s">
        <v>266</v>
      </c>
      <c r="H212" s="660" t="s">
        <v>1369</v>
      </c>
      <c r="I212" s="660" t="s">
        <v>303</v>
      </c>
      <c r="J212" s="660">
        <v>3</v>
      </c>
      <c r="K212" s="662">
        <v>2696</v>
      </c>
      <c r="L212" s="662">
        <v>8088</v>
      </c>
      <c r="M212" s="660" t="s">
        <v>316</v>
      </c>
    </row>
    <row r="213" spans="1:13" ht="15" x14ac:dyDescent="0.25">
      <c r="A213" s="660" t="s">
        <v>4927</v>
      </c>
      <c r="B213" s="661">
        <v>44254</v>
      </c>
      <c r="C213" s="660" t="s">
        <v>4984</v>
      </c>
      <c r="D213" s="661">
        <v>44238</v>
      </c>
      <c r="E213" s="660" t="s">
        <v>4996</v>
      </c>
      <c r="F213" s="660" t="s">
        <v>3897</v>
      </c>
      <c r="G213" s="660" t="s">
        <v>266</v>
      </c>
      <c r="H213" s="660" t="s">
        <v>1369</v>
      </c>
      <c r="I213" s="660" t="s">
        <v>303</v>
      </c>
      <c r="J213" s="660">
        <v>1</v>
      </c>
      <c r="K213" s="660">
        <v>18</v>
      </c>
      <c r="L213" s="660">
        <v>18</v>
      </c>
      <c r="M213" s="660" t="s">
        <v>316</v>
      </c>
    </row>
    <row r="214" spans="1:13" ht="15" x14ac:dyDescent="0.25">
      <c r="A214" s="660" t="s">
        <v>4927</v>
      </c>
      <c r="B214" s="661">
        <v>44254</v>
      </c>
      <c r="C214" s="660" t="s">
        <v>4984</v>
      </c>
      <c r="D214" s="661">
        <v>44238</v>
      </c>
      <c r="E214" s="660" t="s">
        <v>4996</v>
      </c>
      <c r="F214" s="660" t="s">
        <v>3897</v>
      </c>
      <c r="G214" s="660" t="s">
        <v>266</v>
      </c>
      <c r="H214" s="660" t="s">
        <v>1369</v>
      </c>
      <c r="I214" s="660" t="s">
        <v>303</v>
      </c>
      <c r="J214" s="660">
        <v>1</v>
      </c>
      <c r="K214" s="660">
        <v>721</v>
      </c>
      <c r="L214" s="660">
        <v>721</v>
      </c>
      <c r="M214" s="660" t="s">
        <v>316</v>
      </c>
    </row>
    <row r="215" spans="1:13" ht="15" x14ac:dyDescent="0.25">
      <c r="A215" s="660" t="s">
        <v>4927</v>
      </c>
      <c r="B215" s="661">
        <v>44254</v>
      </c>
      <c r="C215" s="660" t="s">
        <v>4984</v>
      </c>
      <c r="D215" s="661">
        <v>44238</v>
      </c>
      <c r="E215" s="660" t="s">
        <v>4996</v>
      </c>
      <c r="F215" s="660" t="s">
        <v>3897</v>
      </c>
      <c r="G215" s="660" t="s">
        <v>266</v>
      </c>
      <c r="H215" s="660" t="s">
        <v>1340</v>
      </c>
      <c r="I215" s="660" t="s">
        <v>303</v>
      </c>
      <c r="J215" s="660">
        <v>3</v>
      </c>
      <c r="K215" s="660">
        <v>900</v>
      </c>
      <c r="L215" s="662">
        <v>2700</v>
      </c>
      <c r="M215" s="660" t="s">
        <v>316</v>
      </c>
    </row>
    <row r="216" spans="1:13" ht="15" x14ac:dyDescent="0.25">
      <c r="A216" s="660" t="s">
        <v>4927</v>
      </c>
      <c r="B216" s="661">
        <v>44254</v>
      </c>
      <c r="C216" s="660" t="s">
        <v>4984</v>
      </c>
      <c r="D216" s="661">
        <v>44238</v>
      </c>
      <c r="E216" s="660" t="s">
        <v>4996</v>
      </c>
      <c r="F216" s="660" t="s">
        <v>3897</v>
      </c>
      <c r="G216" s="660" t="s">
        <v>266</v>
      </c>
      <c r="H216" s="660" t="s">
        <v>1369</v>
      </c>
      <c r="I216" s="660" t="s">
        <v>303</v>
      </c>
      <c r="J216" s="660">
        <v>1</v>
      </c>
      <c r="K216" s="662">
        <v>2696</v>
      </c>
      <c r="L216" s="662">
        <v>2696</v>
      </c>
      <c r="M216" s="660" t="s">
        <v>316</v>
      </c>
    </row>
    <row r="217" spans="1:13" ht="15" x14ac:dyDescent="0.25">
      <c r="A217" s="660" t="s">
        <v>4927</v>
      </c>
      <c r="B217" s="661">
        <v>44254</v>
      </c>
      <c r="C217" s="660" t="s">
        <v>4984</v>
      </c>
      <c r="D217" s="661">
        <v>44238</v>
      </c>
      <c r="E217" s="660" t="s">
        <v>4996</v>
      </c>
      <c r="F217" s="660" t="s">
        <v>3897</v>
      </c>
      <c r="G217" s="660" t="s">
        <v>266</v>
      </c>
      <c r="H217" s="660" t="s">
        <v>1369</v>
      </c>
      <c r="I217" s="660" t="s">
        <v>303</v>
      </c>
      <c r="J217" s="660">
        <v>1</v>
      </c>
      <c r="K217" s="662">
        <v>9678</v>
      </c>
      <c r="L217" s="662">
        <v>9678</v>
      </c>
      <c r="M217" s="660" t="s">
        <v>316</v>
      </c>
    </row>
    <row r="218" spans="1:13" ht="15" x14ac:dyDescent="0.25">
      <c r="A218" s="660" t="s">
        <v>4928</v>
      </c>
      <c r="B218" s="661">
        <v>44254</v>
      </c>
      <c r="C218" s="660" t="s">
        <v>4985</v>
      </c>
      <c r="D218" s="661">
        <v>44238</v>
      </c>
      <c r="E218" s="660" t="s">
        <v>4996</v>
      </c>
      <c r="F218" s="660" t="s">
        <v>1204</v>
      </c>
      <c r="G218" s="660" t="s">
        <v>266</v>
      </c>
      <c r="H218" s="660" t="s">
        <v>1369</v>
      </c>
      <c r="I218" s="660" t="s">
        <v>303</v>
      </c>
      <c r="J218" s="660">
        <v>2</v>
      </c>
      <c r="K218" s="660">
        <v>18</v>
      </c>
      <c r="L218" s="660">
        <v>36</v>
      </c>
      <c r="M218" s="660" t="s">
        <v>316</v>
      </c>
    </row>
    <row r="219" spans="1:13" ht="15" x14ac:dyDescent="0.25">
      <c r="A219" s="660" t="s">
        <v>4928</v>
      </c>
      <c r="B219" s="661">
        <v>44254</v>
      </c>
      <c r="C219" s="660" t="s">
        <v>4985</v>
      </c>
      <c r="D219" s="661">
        <v>44238</v>
      </c>
      <c r="E219" s="660" t="s">
        <v>4996</v>
      </c>
      <c r="F219" s="660" t="s">
        <v>1204</v>
      </c>
      <c r="G219" s="660" t="s">
        <v>266</v>
      </c>
      <c r="H219" s="660" t="s">
        <v>1369</v>
      </c>
      <c r="I219" s="660" t="s">
        <v>303</v>
      </c>
      <c r="J219" s="660">
        <v>5</v>
      </c>
      <c r="K219" s="660">
        <v>36</v>
      </c>
      <c r="L219" s="660">
        <v>180</v>
      </c>
      <c r="M219" s="660" t="s">
        <v>316</v>
      </c>
    </row>
    <row r="220" spans="1:13" ht="15" x14ac:dyDescent="0.25">
      <c r="A220" s="660" t="s">
        <v>4928</v>
      </c>
      <c r="B220" s="661">
        <v>44254</v>
      </c>
      <c r="C220" s="660" t="s">
        <v>4985</v>
      </c>
      <c r="D220" s="661">
        <v>44238</v>
      </c>
      <c r="E220" s="660" t="s">
        <v>4996</v>
      </c>
      <c r="F220" s="660" t="s">
        <v>1204</v>
      </c>
      <c r="G220" s="660" t="s">
        <v>266</v>
      </c>
      <c r="H220" s="660" t="s">
        <v>1369</v>
      </c>
      <c r="I220" s="660" t="s">
        <v>303</v>
      </c>
      <c r="J220" s="660">
        <v>1</v>
      </c>
      <c r="K220" s="660">
        <v>90</v>
      </c>
      <c r="L220" s="660">
        <v>90</v>
      </c>
      <c r="M220" s="660" t="s">
        <v>316</v>
      </c>
    </row>
    <row r="221" spans="1:13" ht="15" x14ac:dyDescent="0.25">
      <c r="A221" s="660" t="s">
        <v>4928</v>
      </c>
      <c r="B221" s="661">
        <v>44254</v>
      </c>
      <c r="C221" s="660" t="s">
        <v>4985</v>
      </c>
      <c r="D221" s="661">
        <v>44238</v>
      </c>
      <c r="E221" s="660" t="s">
        <v>4996</v>
      </c>
      <c r="F221" s="660" t="s">
        <v>1204</v>
      </c>
      <c r="G221" s="660" t="s">
        <v>266</v>
      </c>
      <c r="H221" s="660" t="s">
        <v>1369</v>
      </c>
      <c r="I221" s="660" t="s">
        <v>303</v>
      </c>
      <c r="J221" s="660">
        <v>8</v>
      </c>
      <c r="K221" s="660">
        <v>366</v>
      </c>
      <c r="L221" s="662">
        <v>2928</v>
      </c>
      <c r="M221" s="660" t="s">
        <v>316</v>
      </c>
    </row>
    <row r="222" spans="1:13" ht="15" x14ac:dyDescent="0.25">
      <c r="A222" s="660" t="s">
        <v>4928</v>
      </c>
      <c r="B222" s="661">
        <v>44254</v>
      </c>
      <c r="C222" s="660" t="s">
        <v>4985</v>
      </c>
      <c r="D222" s="661">
        <v>44238</v>
      </c>
      <c r="E222" s="660" t="s">
        <v>4996</v>
      </c>
      <c r="F222" s="660" t="s">
        <v>1204</v>
      </c>
      <c r="G222" s="660" t="s">
        <v>266</v>
      </c>
      <c r="H222" s="660" t="s">
        <v>1340</v>
      </c>
      <c r="I222" s="660" t="s">
        <v>303</v>
      </c>
      <c r="J222" s="660">
        <v>26</v>
      </c>
      <c r="K222" s="660">
        <v>900</v>
      </c>
      <c r="L222" s="662">
        <v>23400</v>
      </c>
      <c r="M222" s="660" t="s">
        <v>316</v>
      </c>
    </row>
    <row r="223" spans="1:13" ht="15" x14ac:dyDescent="0.25">
      <c r="A223" s="660" t="s">
        <v>4928</v>
      </c>
      <c r="B223" s="661">
        <v>44254</v>
      </c>
      <c r="C223" s="660" t="s">
        <v>4985</v>
      </c>
      <c r="D223" s="661">
        <v>44238</v>
      </c>
      <c r="E223" s="660" t="s">
        <v>4996</v>
      </c>
      <c r="F223" s="660" t="s">
        <v>1204</v>
      </c>
      <c r="G223" s="660" t="s">
        <v>266</v>
      </c>
      <c r="H223" s="660" t="s">
        <v>1369</v>
      </c>
      <c r="I223" s="660" t="s">
        <v>303</v>
      </c>
      <c r="J223" s="660">
        <v>16</v>
      </c>
      <c r="K223" s="662">
        <v>2696</v>
      </c>
      <c r="L223" s="662">
        <v>43136</v>
      </c>
      <c r="M223" s="660" t="s">
        <v>316</v>
      </c>
    </row>
    <row r="224" spans="1:13" ht="15" x14ac:dyDescent="0.25">
      <c r="A224" s="660" t="s">
        <v>4928</v>
      </c>
      <c r="B224" s="661">
        <v>44254</v>
      </c>
      <c r="C224" s="660" t="s">
        <v>4985</v>
      </c>
      <c r="D224" s="661">
        <v>44238</v>
      </c>
      <c r="E224" s="660" t="s">
        <v>4996</v>
      </c>
      <c r="F224" s="660" t="s">
        <v>1204</v>
      </c>
      <c r="G224" s="660" t="s">
        <v>266</v>
      </c>
      <c r="H224" s="660" t="s">
        <v>1369</v>
      </c>
      <c r="I224" s="660" t="s">
        <v>303</v>
      </c>
      <c r="J224" s="660">
        <v>3</v>
      </c>
      <c r="K224" s="662">
        <v>5828</v>
      </c>
      <c r="L224" s="662">
        <v>17484</v>
      </c>
      <c r="M224" s="660" t="s">
        <v>316</v>
      </c>
    </row>
    <row r="225" spans="1:13" ht="15" x14ac:dyDescent="0.25">
      <c r="A225" s="660" t="s">
        <v>4928</v>
      </c>
      <c r="B225" s="661">
        <v>44254</v>
      </c>
      <c r="C225" s="660" t="s">
        <v>4985</v>
      </c>
      <c r="D225" s="661">
        <v>44238</v>
      </c>
      <c r="E225" s="660" t="s">
        <v>4996</v>
      </c>
      <c r="F225" s="660" t="s">
        <v>1204</v>
      </c>
      <c r="G225" s="660" t="s">
        <v>266</v>
      </c>
      <c r="H225" s="660" t="s">
        <v>1369</v>
      </c>
      <c r="I225" s="660" t="s">
        <v>303</v>
      </c>
      <c r="J225" s="660">
        <v>16</v>
      </c>
      <c r="K225" s="662">
        <v>9678</v>
      </c>
      <c r="L225" s="662">
        <v>154848</v>
      </c>
      <c r="M225" s="660" t="s">
        <v>316</v>
      </c>
    </row>
    <row r="226" spans="1:13" ht="15" x14ac:dyDescent="0.25">
      <c r="A226" s="660" t="s">
        <v>4929</v>
      </c>
      <c r="B226" s="661">
        <v>44254</v>
      </c>
      <c r="C226" s="660" t="s">
        <v>4986</v>
      </c>
      <c r="D226" s="661">
        <v>44238</v>
      </c>
      <c r="E226" s="660" t="s">
        <v>4996</v>
      </c>
      <c r="F226" s="660" t="s">
        <v>248</v>
      </c>
      <c r="G226" s="660" t="s">
        <v>266</v>
      </c>
      <c r="H226" s="660" t="s">
        <v>1369</v>
      </c>
      <c r="I226" s="660" t="s">
        <v>303</v>
      </c>
      <c r="J226" s="660">
        <v>9</v>
      </c>
      <c r="K226" s="660">
        <v>18</v>
      </c>
      <c r="L226" s="660">
        <v>162</v>
      </c>
      <c r="M226" s="660" t="s">
        <v>316</v>
      </c>
    </row>
    <row r="227" spans="1:13" ht="15" x14ac:dyDescent="0.25">
      <c r="A227" s="660" t="s">
        <v>4929</v>
      </c>
      <c r="B227" s="661">
        <v>44254</v>
      </c>
      <c r="C227" s="660" t="s">
        <v>4986</v>
      </c>
      <c r="D227" s="661">
        <v>44238</v>
      </c>
      <c r="E227" s="660" t="s">
        <v>4996</v>
      </c>
      <c r="F227" s="660" t="s">
        <v>248</v>
      </c>
      <c r="G227" s="660" t="s">
        <v>266</v>
      </c>
      <c r="H227" s="660" t="s">
        <v>1369</v>
      </c>
      <c r="I227" s="660" t="s">
        <v>303</v>
      </c>
      <c r="J227" s="660">
        <v>1</v>
      </c>
      <c r="K227" s="660">
        <v>72</v>
      </c>
      <c r="L227" s="660">
        <v>72</v>
      </c>
      <c r="M227" s="660" t="s">
        <v>316</v>
      </c>
    </row>
    <row r="228" spans="1:13" ht="15" x14ac:dyDescent="0.25">
      <c r="A228" s="660" t="s">
        <v>4929</v>
      </c>
      <c r="B228" s="661">
        <v>44254</v>
      </c>
      <c r="C228" s="660" t="s">
        <v>4986</v>
      </c>
      <c r="D228" s="661">
        <v>44238</v>
      </c>
      <c r="E228" s="660" t="s">
        <v>4996</v>
      </c>
      <c r="F228" s="660" t="s">
        <v>248</v>
      </c>
      <c r="G228" s="660" t="s">
        <v>266</v>
      </c>
      <c r="H228" s="660" t="s">
        <v>1369</v>
      </c>
      <c r="I228" s="660" t="s">
        <v>303</v>
      </c>
      <c r="J228" s="660">
        <v>1</v>
      </c>
      <c r="K228" s="660">
        <v>90</v>
      </c>
      <c r="L228" s="660">
        <v>90</v>
      </c>
      <c r="M228" s="660" t="s">
        <v>316</v>
      </c>
    </row>
    <row r="229" spans="1:13" ht="15" x14ac:dyDescent="0.25">
      <c r="A229" s="660" t="s">
        <v>4929</v>
      </c>
      <c r="B229" s="661">
        <v>44254</v>
      </c>
      <c r="C229" s="660" t="s">
        <v>4986</v>
      </c>
      <c r="D229" s="661">
        <v>44238</v>
      </c>
      <c r="E229" s="660" t="s">
        <v>4996</v>
      </c>
      <c r="F229" s="660" t="s">
        <v>248</v>
      </c>
      <c r="G229" s="660" t="s">
        <v>266</v>
      </c>
      <c r="H229" s="660" t="s">
        <v>1369</v>
      </c>
      <c r="I229" s="660" t="s">
        <v>303</v>
      </c>
      <c r="J229" s="660">
        <v>7</v>
      </c>
      <c r="K229" s="660">
        <v>104</v>
      </c>
      <c r="L229" s="660">
        <v>728</v>
      </c>
      <c r="M229" s="660" t="s">
        <v>316</v>
      </c>
    </row>
    <row r="230" spans="1:13" ht="15" x14ac:dyDescent="0.25">
      <c r="A230" s="660" t="s">
        <v>4929</v>
      </c>
      <c r="B230" s="661">
        <v>44254</v>
      </c>
      <c r="C230" s="660" t="s">
        <v>4986</v>
      </c>
      <c r="D230" s="661">
        <v>44238</v>
      </c>
      <c r="E230" s="660" t="s">
        <v>4996</v>
      </c>
      <c r="F230" s="660" t="s">
        <v>248</v>
      </c>
      <c r="G230" s="660" t="s">
        <v>266</v>
      </c>
      <c r="H230" s="660" t="s">
        <v>1369</v>
      </c>
      <c r="I230" s="660" t="s">
        <v>303</v>
      </c>
      <c r="J230" s="660">
        <v>5</v>
      </c>
      <c r="K230" s="660">
        <v>184</v>
      </c>
      <c r="L230" s="660">
        <v>920</v>
      </c>
      <c r="M230" s="660" t="s">
        <v>316</v>
      </c>
    </row>
    <row r="231" spans="1:13" ht="15" x14ac:dyDescent="0.25">
      <c r="A231" s="660" t="s">
        <v>4929</v>
      </c>
      <c r="B231" s="661">
        <v>44254</v>
      </c>
      <c r="C231" s="660" t="s">
        <v>4986</v>
      </c>
      <c r="D231" s="661">
        <v>44238</v>
      </c>
      <c r="E231" s="660" t="s">
        <v>4996</v>
      </c>
      <c r="F231" s="660" t="s">
        <v>248</v>
      </c>
      <c r="G231" s="660" t="s">
        <v>266</v>
      </c>
      <c r="H231" s="660" t="s">
        <v>1369</v>
      </c>
      <c r="I231" s="660" t="s">
        <v>303</v>
      </c>
      <c r="J231" s="660">
        <v>3</v>
      </c>
      <c r="K231" s="660">
        <v>239</v>
      </c>
      <c r="L231" s="660">
        <v>717</v>
      </c>
      <c r="M231" s="660" t="s">
        <v>316</v>
      </c>
    </row>
    <row r="232" spans="1:13" ht="15" x14ac:dyDescent="0.25">
      <c r="A232" s="660" t="s">
        <v>4929</v>
      </c>
      <c r="B232" s="661">
        <v>44254</v>
      </c>
      <c r="C232" s="660" t="s">
        <v>4986</v>
      </c>
      <c r="D232" s="661">
        <v>44238</v>
      </c>
      <c r="E232" s="660" t="s">
        <v>4996</v>
      </c>
      <c r="F232" s="660" t="s">
        <v>248</v>
      </c>
      <c r="G232" s="660" t="s">
        <v>266</v>
      </c>
      <c r="H232" s="660" t="s">
        <v>1369</v>
      </c>
      <c r="I232" s="660" t="s">
        <v>303</v>
      </c>
      <c r="J232" s="660">
        <v>1</v>
      </c>
      <c r="K232" s="660">
        <v>307</v>
      </c>
      <c r="L232" s="660">
        <v>307</v>
      </c>
      <c r="M232" s="660" t="s">
        <v>316</v>
      </c>
    </row>
    <row r="233" spans="1:13" ht="15" x14ac:dyDescent="0.25">
      <c r="A233" s="660" t="s">
        <v>4929</v>
      </c>
      <c r="B233" s="661">
        <v>44254</v>
      </c>
      <c r="C233" s="660" t="s">
        <v>4986</v>
      </c>
      <c r="D233" s="661">
        <v>44238</v>
      </c>
      <c r="E233" s="660" t="s">
        <v>4996</v>
      </c>
      <c r="F233" s="660" t="s">
        <v>248</v>
      </c>
      <c r="G233" s="660" t="s">
        <v>266</v>
      </c>
      <c r="H233" s="660" t="s">
        <v>1369</v>
      </c>
      <c r="I233" s="660" t="s">
        <v>303</v>
      </c>
      <c r="J233" s="660">
        <v>14</v>
      </c>
      <c r="K233" s="660">
        <v>366</v>
      </c>
      <c r="L233" s="662">
        <v>5124</v>
      </c>
      <c r="M233" s="660" t="s">
        <v>316</v>
      </c>
    </row>
    <row r="234" spans="1:13" ht="15" x14ac:dyDescent="0.25">
      <c r="A234" s="660" t="s">
        <v>4929</v>
      </c>
      <c r="B234" s="661">
        <v>44254</v>
      </c>
      <c r="C234" s="660" t="s">
        <v>4986</v>
      </c>
      <c r="D234" s="661">
        <v>44238</v>
      </c>
      <c r="E234" s="660" t="s">
        <v>4996</v>
      </c>
      <c r="F234" s="660" t="s">
        <v>248</v>
      </c>
      <c r="G234" s="660" t="s">
        <v>266</v>
      </c>
      <c r="H234" s="660" t="s">
        <v>1340</v>
      </c>
      <c r="I234" s="660" t="s">
        <v>303</v>
      </c>
      <c r="J234" s="660">
        <v>45</v>
      </c>
      <c r="K234" s="660">
        <v>900</v>
      </c>
      <c r="L234" s="662">
        <v>40500</v>
      </c>
      <c r="M234" s="660" t="s">
        <v>316</v>
      </c>
    </row>
    <row r="235" spans="1:13" ht="15" x14ac:dyDescent="0.25">
      <c r="A235" s="660" t="s">
        <v>4929</v>
      </c>
      <c r="B235" s="661">
        <v>44254</v>
      </c>
      <c r="C235" s="660" t="s">
        <v>4986</v>
      </c>
      <c r="D235" s="661">
        <v>44238</v>
      </c>
      <c r="E235" s="660" t="s">
        <v>4996</v>
      </c>
      <c r="F235" s="660" t="s">
        <v>248</v>
      </c>
      <c r="G235" s="660" t="s">
        <v>266</v>
      </c>
      <c r="H235" s="660" t="s">
        <v>1369</v>
      </c>
      <c r="I235" s="660" t="s">
        <v>303</v>
      </c>
      <c r="J235" s="660">
        <v>1</v>
      </c>
      <c r="K235" s="662">
        <v>1880</v>
      </c>
      <c r="L235" s="662">
        <v>1880</v>
      </c>
      <c r="M235" s="660" t="s">
        <v>316</v>
      </c>
    </row>
    <row r="236" spans="1:13" ht="15" x14ac:dyDescent="0.25">
      <c r="A236" s="660" t="s">
        <v>4929</v>
      </c>
      <c r="B236" s="661">
        <v>44254</v>
      </c>
      <c r="C236" s="660" t="s">
        <v>4986</v>
      </c>
      <c r="D236" s="661">
        <v>44238</v>
      </c>
      <c r="E236" s="660" t="s">
        <v>4996</v>
      </c>
      <c r="F236" s="660" t="s">
        <v>248</v>
      </c>
      <c r="G236" s="660" t="s">
        <v>266</v>
      </c>
      <c r="H236" s="660" t="s">
        <v>1369</v>
      </c>
      <c r="I236" s="660" t="s">
        <v>303</v>
      </c>
      <c r="J236" s="660">
        <v>1</v>
      </c>
      <c r="K236" s="662">
        <v>2452</v>
      </c>
      <c r="L236" s="662">
        <v>2452</v>
      </c>
      <c r="M236" s="660" t="s">
        <v>316</v>
      </c>
    </row>
    <row r="237" spans="1:13" ht="15" x14ac:dyDescent="0.25">
      <c r="A237" s="660" t="s">
        <v>4929</v>
      </c>
      <c r="B237" s="661">
        <v>44254</v>
      </c>
      <c r="C237" s="660" t="s">
        <v>4986</v>
      </c>
      <c r="D237" s="661">
        <v>44238</v>
      </c>
      <c r="E237" s="660" t="s">
        <v>4996</v>
      </c>
      <c r="F237" s="660" t="s">
        <v>248</v>
      </c>
      <c r="G237" s="660" t="s">
        <v>266</v>
      </c>
      <c r="H237" s="660" t="s">
        <v>1369</v>
      </c>
      <c r="I237" s="660" t="s">
        <v>303</v>
      </c>
      <c r="J237" s="660">
        <v>19</v>
      </c>
      <c r="K237" s="662">
        <v>2696</v>
      </c>
      <c r="L237" s="662">
        <v>51224</v>
      </c>
      <c r="M237" s="660" t="s">
        <v>316</v>
      </c>
    </row>
    <row r="238" spans="1:13" ht="15" x14ac:dyDescent="0.25">
      <c r="A238" s="660" t="s">
        <v>4929</v>
      </c>
      <c r="B238" s="661">
        <v>44254</v>
      </c>
      <c r="C238" s="660" t="s">
        <v>4986</v>
      </c>
      <c r="D238" s="661">
        <v>44238</v>
      </c>
      <c r="E238" s="660" t="s">
        <v>4996</v>
      </c>
      <c r="F238" s="660" t="s">
        <v>248</v>
      </c>
      <c r="G238" s="660" t="s">
        <v>266</v>
      </c>
      <c r="H238" s="660" t="s">
        <v>1369</v>
      </c>
      <c r="I238" s="660" t="s">
        <v>303</v>
      </c>
      <c r="J238" s="660">
        <v>11</v>
      </c>
      <c r="K238" s="662">
        <v>5828</v>
      </c>
      <c r="L238" s="662">
        <v>64108</v>
      </c>
      <c r="M238" s="660" t="s">
        <v>316</v>
      </c>
    </row>
    <row r="239" spans="1:13" ht="15" x14ac:dyDescent="0.25">
      <c r="A239" s="660" t="s">
        <v>4929</v>
      </c>
      <c r="B239" s="661">
        <v>44254</v>
      </c>
      <c r="C239" s="660" t="s">
        <v>4986</v>
      </c>
      <c r="D239" s="661">
        <v>44238</v>
      </c>
      <c r="E239" s="660" t="s">
        <v>4996</v>
      </c>
      <c r="F239" s="660" t="s">
        <v>248</v>
      </c>
      <c r="G239" s="660" t="s">
        <v>266</v>
      </c>
      <c r="H239" s="660" t="s">
        <v>1369</v>
      </c>
      <c r="I239" s="660" t="s">
        <v>303</v>
      </c>
      <c r="J239" s="660">
        <v>1</v>
      </c>
      <c r="K239" s="662">
        <v>6135</v>
      </c>
      <c r="L239" s="662">
        <v>6135</v>
      </c>
      <c r="M239" s="660" t="s">
        <v>316</v>
      </c>
    </row>
    <row r="240" spans="1:13" ht="15" x14ac:dyDescent="0.25">
      <c r="A240" s="660" t="s">
        <v>4929</v>
      </c>
      <c r="B240" s="661">
        <v>44254</v>
      </c>
      <c r="C240" s="660" t="s">
        <v>4986</v>
      </c>
      <c r="D240" s="661">
        <v>44238</v>
      </c>
      <c r="E240" s="660" t="s">
        <v>4996</v>
      </c>
      <c r="F240" s="660" t="s">
        <v>248</v>
      </c>
      <c r="G240" s="660" t="s">
        <v>266</v>
      </c>
      <c r="H240" s="660" t="s">
        <v>1369</v>
      </c>
      <c r="I240" s="660" t="s">
        <v>303</v>
      </c>
      <c r="J240" s="660">
        <v>1</v>
      </c>
      <c r="K240" s="662">
        <v>8520</v>
      </c>
      <c r="L240" s="662">
        <v>8520</v>
      </c>
      <c r="M240" s="660" t="s">
        <v>316</v>
      </c>
    </row>
    <row r="241" spans="1:13" ht="15" x14ac:dyDescent="0.25">
      <c r="A241" s="660" t="s">
        <v>4929</v>
      </c>
      <c r="B241" s="661">
        <v>44254</v>
      </c>
      <c r="C241" s="660" t="s">
        <v>4986</v>
      </c>
      <c r="D241" s="661">
        <v>44238</v>
      </c>
      <c r="E241" s="660" t="s">
        <v>4996</v>
      </c>
      <c r="F241" s="660" t="s">
        <v>248</v>
      </c>
      <c r="G241" s="660" t="s">
        <v>266</v>
      </c>
      <c r="H241" s="660" t="s">
        <v>1369</v>
      </c>
      <c r="I241" s="660" t="s">
        <v>303</v>
      </c>
      <c r="J241" s="660">
        <v>20</v>
      </c>
      <c r="K241" s="662">
        <v>9678</v>
      </c>
      <c r="L241" s="662">
        <v>193560</v>
      </c>
      <c r="M241" s="660" t="s">
        <v>316</v>
      </c>
    </row>
    <row r="242" spans="1:13" ht="15" x14ac:dyDescent="0.25">
      <c r="A242" s="660" t="s">
        <v>4930</v>
      </c>
      <c r="B242" s="661">
        <v>44254</v>
      </c>
      <c r="C242" s="660" t="s">
        <v>4987</v>
      </c>
      <c r="D242" s="661">
        <v>44238</v>
      </c>
      <c r="E242" s="660" t="s">
        <v>4996</v>
      </c>
      <c r="F242" s="660" t="s">
        <v>258</v>
      </c>
      <c r="G242" s="660" t="s">
        <v>266</v>
      </c>
      <c r="H242" s="660" t="s">
        <v>1369</v>
      </c>
      <c r="I242" s="660" t="s">
        <v>303</v>
      </c>
      <c r="J242" s="660">
        <v>1</v>
      </c>
      <c r="K242" s="660">
        <v>41</v>
      </c>
      <c r="L242" s="660">
        <v>41</v>
      </c>
      <c r="M242" s="660" t="s">
        <v>316</v>
      </c>
    </row>
    <row r="243" spans="1:13" ht="15" x14ac:dyDescent="0.25">
      <c r="A243" s="660" t="s">
        <v>4930</v>
      </c>
      <c r="B243" s="661">
        <v>44254</v>
      </c>
      <c r="C243" s="660" t="s">
        <v>4987</v>
      </c>
      <c r="D243" s="661">
        <v>44238</v>
      </c>
      <c r="E243" s="660" t="s">
        <v>4996</v>
      </c>
      <c r="F243" s="660" t="s">
        <v>258</v>
      </c>
      <c r="G243" s="660" t="s">
        <v>266</v>
      </c>
      <c r="H243" s="660" t="s">
        <v>1369</v>
      </c>
      <c r="I243" s="660" t="s">
        <v>303</v>
      </c>
      <c r="J243" s="660">
        <v>1</v>
      </c>
      <c r="K243" s="660">
        <v>104</v>
      </c>
      <c r="L243" s="660">
        <v>104</v>
      </c>
      <c r="M243" s="660" t="s">
        <v>316</v>
      </c>
    </row>
    <row r="244" spans="1:13" ht="15" x14ac:dyDescent="0.25">
      <c r="A244" s="660" t="s">
        <v>4930</v>
      </c>
      <c r="B244" s="661">
        <v>44254</v>
      </c>
      <c r="C244" s="660" t="s">
        <v>4987</v>
      </c>
      <c r="D244" s="661">
        <v>44238</v>
      </c>
      <c r="E244" s="660" t="s">
        <v>4996</v>
      </c>
      <c r="F244" s="660" t="s">
        <v>258</v>
      </c>
      <c r="G244" s="660" t="s">
        <v>266</v>
      </c>
      <c r="H244" s="660" t="s">
        <v>1340</v>
      </c>
      <c r="I244" s="660" t="s">
        <v>303</v>
      </c>
      <c r="J244" s="660">
        <v>12</v>
      </c>
      <c r="K244" s="660">
        <v>200</v>
      </c>
      <c r="L244" s="662">
        <v>2400</v>
      </c>
      <c r="M244" s="660" t="s">
        <v>316</v>
      </c>
    </row>
    <row r="245" spans="1:13" ht="15" x14ac:dyDescent="0.25">
      <c r="A245" s="660" t="s">
        <v>4930</v>
      </c>
      <c r="B245" s="661">
        <v>44254</v>
      </c>
      <c r="C245" s="660" t="s">
        <v>4987</v>
      </c>
      <c r="D245" s="661">
        <v>44238</v>
      </c>
      <c r="E245" s="660" t="s">
        <v>4996</v>
      </c>
      <c r="F245" s="660" t="s">
        <v>258</v>
      </c>
      <c r="G245" s="660" t="s">
        <v>266</v>
      </c>
      <c r="H245" s="660" t="s">
        <v>1369</v>
      </c>
      <c r="I245" s="660" t="s">
        <v>303</v>
      </c>
      <c r="J245" s="660">
        <v>1</v>
      </c>
      <c r="K245" s="660">
        <v>239</v>
      </c>
      <c r="L245" s="660">
        <v>239</v>
      </c>
      <c r="M245" s="660" t="s">
        <v>316</v>
      </c>
    </row>
    <row r="246" spans="1:13" ht="15" x14ac:dyDescent="0.25">
      <c r="A246" s="660" t="s">
        <v>4930</v>
      </c>
      <c r="B246" s="661">
        <v>44254</v>
      </c>
      <c r="C246" s="660" t="s">
        <v>4987</v>
      </c>
      <c r="D246" s="661">
        <v>44238</v>
      </c>
      <c r="E246" s="660" t="s">
        <v>4996</v>
      </c>
      <c r="F246" s="660" t="s">
        <v>258</v>
      </c>
      <c r="G246" s="660" t="s">
        <v>266</v>
      </c>
      <c r="H246" s="660" t="s">
        <v>1369</v>
      </c>
      <c r="I246" s="660" t="s">
        <v>303</v>
      </c>
      <c r="J246" s="660">
        <v>1</v>
      </c>
      <c r="K246" s="660">
        <v>366</v>
      </c>
      <c r="L246" s="660">
        <v>366</v>
      </c>
      <c r="M246" s="660" t="s">
        <v>316</v>
      </c>
    </row>
    <row r="247" spans="1:13" ht="15" x14ac:dyDescent="0.25">
      <c r="A247" s="660" t="s">
        <v>4930</v>
      </c>
      <c r="B247" s="661">
        <v>44254</v>
      </c>
      <c r="C247" s="660" t="s">
        <v>4987</v>
      </c>
      <c r="D247" s="661">
        <v>44238</v>
      </c>
      <c r="E247" s="660" t="s">
        <v>4996</v>
      </c>
      <c r="F247" s="660" t="s">
        <v>258</v>
      </c>
      <c r="G247" s="660" t="s">
        <v>266</v>
      </c>
      <c r="H247" s="660" t="s">
        <v>1369</v>
      </c>
      <c r="I247" s="660" t="s">
        <v>303</v>
      </c>
      <c r="J247" s="660">
        <v>15</v>
      </c>
      <c r="K247" s="660">
        <v>572</v>
      </c>
      <c r="L247" s="662">
        <v>8580</v>
      </c>
      <c r="M247" s="660" t="s">
        <v>316</v>
      </c>
    </row>
    <row r="248" spans="1:13" ht="15" x14ac:dyDescent="0.25">
      <c r="A248" s="660" t="s">
        <v>4930</v>
      </c>
      <c r="B248" s="661">
        <v>44254</v>
      </c>
      <c r="C248" s="660" t="s">
        <v>4987</v>
      </c>
      <c r="D248" s="661">
        <v>44238</v>
      </c>
      <c r="E248" s="660" t="s">
        <v>4996</v>
      </c>
      <c r="F248" s="660" t="s">
        <v>258</v>
      </c>
      <c r="G248" s="660" t="s">
        <v>266</v>
      </c>
      <c r="H248" s="660" t="s">
        <v>1340</v>
      </c>
      <c r="I248" s="660" t="s">
        <v>303</v>
      </c>
      <c r="J248" s="660">
        <v>4</v>
      </c>
      <c r="K248" s="660">
        <v>900</v>
      </c>
      <c r="L248" s="662">
        <v>3600</v>
      </c>
      <c r="M248" s="660" t="s">
        <v>316</v>
      </c>
    </row>
    <row r="249" spans="1:13" ht="15" x14ac:dyDescent="0.25">
      <c r="A249" s="660" t="s">
        <v>4930</v>
      </c>
      <c r="B249" s="661">
        <v>44254</v>
      </c>
      <c r="C249" s="660" t="s">
        <v>4987</v>
      </c>
      <c r="D249" s="661">
        <v>44238</v>
      </c>
      <c r="E249" s="660" t="s">
        <v>4996</v>
      </c>
      <c r="F249" s="660" t="s">
        <v>258</v>
      </c>
      <c r="G249" s="660" t="s">
        <v>266</v>
      </c>
      <c r="H249" s="660" t="s">
        <v>1369</v>
      </c>
      <c r="I249" s="660" t="s">
        <v>303</v>
      </c>
      <c r="J249" s="660">
        <v>1</v>
      </c>
      <c r="K249" s="662">
        <v>1670</v>
      </c>
      <c r="L249" s="662">
        <v>1670</v>
      </c>
      <c r="M249" s="660" t="s">
        <v>316</v>
      </c>
    </row>
    <row r="250" spans="1:13" ht="15" x14ac:dyDescent="0.25">
      <c r="A250" s="660" t="s">
        <v>4930</v>
      </c>
      <c r="B250" s="661">
        <v>44254</v>
      </c>
      <c r="C250" s="660" t="s">
        <v>4987</v>
      </c>
      <c r="D250" s="661">
        <v>44238</v>
      </c>
      <c r="E250" s="660" t="s">
        <v>4996</v>
      </c>
      <c r="F250" s="660" t="s">
        <v>258</v>
      </c>
      <c r="G250" s="660" t="s">
        <v>266</v>
      </c>
      <c r="H250" s="660" t="s">
        <v>1369</v>
      </c>
      <c r="I250" s="660" t="s">
        <v>303</v>
      </c>
      <c r="J250" s="660">
        <v>1</v>
      </c>
      <c r="K250" s="662">
        <v>2696</v>
      </c>
      <c r="L250" s="662">
        <v>2696</v>
      </c>
      <c r="M250" s="660" t="s">
        <v>316</v>
      </c>
    </row>
    <row r="251" spans="1:13" ht="15" x14ac:dyDescent="0.25">
      <c r="A251" s="660" t="s">
        <v>4930</v>
      </c>
      <c r="B251" s="661">
        <v>44254</v>
      </c>
      <c r="C251" s="660" t="s">
        <v>4987</v>
      </c>
      <c r="D251" s="661">
        <v>44238</v>
      </c>
      <c r="E251" s="660" t="s">
        <v>4996</v>
      </c>
      <c r="F251" s="660" t="s">
        <v>258</v>
      </c>
      <c r="G251" s="660" t="s">
        <v>266</v>
      </c>
      <c r="H251" s="660" t="s">
        <v>1369</v>
      </c>
      <c r="I251" s="660" t="s">
        <v>303</v>
      </c>
      <c r="J251" s="660">
        <v>3</v>
      </c>
      <c r="K251" s="662">
        <v>9678</v>
      </c>
      <c r="L251" s="662">
        <v>29034</v>
      </c>
      <c r="M251" s="660" t="s">
        <v>316</v>
      </c>
    </row>
    <row r="252" spans="1:13" ht="15" x14ac:dyDescent="0.25">
      <c r="A252" s="660" t="s">
        <v>4931</v>
      </c>
      <c r="B252" s="661">
        <v>44254</v>
      </c>
      <c r="C252" s="660" t="s">
        <v>4988</v>
      </c>
      <c r="D252" s="661">
        <v>44238</v>
      </c>
      <c r="E252" s="660" t="s">
        <v>4996</v>
      </c>
      <c r="F252" s="660" t="s">
        <v>1206</v>
      </c>
      <c r="G252" s="660" t="s">
        <v>266</v>
      </c>
      <c r="H252" s="660" t="s">
        <v>1340</v>
      </c>
      <c r="I252" s="660" t="s">
        <v>303</v>
      </c>
      <c r="J252" s="660">
        <v>2</v>
      </c>
      <c r="K252" s="660">
        <v>200</v>
      </c>
      <c r="L252" s="660">
        <v>400</v>
      </c>
      <c r="M252" s="660" t="s">
        <v>316</v>
      </c>
    </row>
    <row r="253" spans="1:13" ht="15" x14ac:dyDescent="0.25">
      <c r="A253" s="660" t="s">
        <v>4931</v>
      </c>
      <c r="B253" s="661">
        <v>44254</v>
      </c>
      <c r="C253" s="660" t="s">
        <v>4988</v>
      </c>
      <c r="D253" s="661">
        <v>44238</v>
      </c>
      <c r="E253" s="660" t="s">
        <v>4996</v>
      </c>
      <c r="F253" s="660" t="s">
        <v>1206</v>
      </c>
      <c r="G253" s="660" t="s">
        <v>266</v>
      </c>
      <c r="H253" s="660" t="s">
        <v>1369</v>
      </c>
      <c r="I253" s="660" t="s">
        <v>303</v>
      </c>
      <c r="J253" s="660">
        <v>1</v>
      </c>
      <c r="K253" s="660">
        <v>366</v>
      </c>
      <c r="L253" s="660">
        <v>366</v>
      </c>
      <c r="M253" s="660" t="s">
        <v>316</v>
      </c>
    </row>
    <row r="254" spans="1:13" ht="15" x14ac:dyDescent="0.25">
      <c r="A254" s="660" t="s">
        <v>4931</v>
      </c>
      <c r="B254" s="661">
        <v>44254</v>
      </c>
      <c r="C254" s="660" t="s">
        <v>4988</v>
      </c>
      <c r="D254" s="661">
        <v>44238</v>
      </c>
      <c r="E254" s="660" t="s">
        <v>4996</v>
      </c>
      <c r="F254" s="660" t="s">
        <v>1206</v>
      </c>
      <c r="G254" s="660" t="s">
        <v>266</v>
      </c>
      <c r="H254" s="660" t="s">
        <v>1369</v>
      </c>
      <c r="I254" s="660" t="s">
        <v>303</v>
      </c>
      <c r="J254" s="660">
        <v>2</v>
      </c>
      <c r="K254" s="660">
        <v>572</v>
      </c>
      <c r="L254" s="662">
        <v>1144</v>
      </c>
      <c r="M254" s="660" t="s">
        <v>316</v>
      </c>
    </row>
    <row r="255" spans="1:13" ht="15" x14ac:dyDescent="0.25">
      <c r="A255" s="660" t="s">
        <v>4931</v>
      </c>
      <c r="B255" s="661">
        <v>44254</v>
      </c>
      <c r="C255" s="660" t="s">
        <v>4988</v>
      </c>
      <c r="D255" s="661">
        <v>44238</v>
      </c>
      <c r="E255" s="660" t="s">
        <v>4996</v>
      </c>
      <c r="F255" s="660" t="s">
        <v>1206</v>
      </c>
      <c r="G255" s="660" t="s">
        <v>266</v>
      </c>
      <c r="H255" s="660" t="s">
        <v>1340</v>
      </c>
      <c r="I255" s="660" t="s">
        <v>303</v>
      </c>
      <c r="J255" s="660">
        <v>1</v>
      </c>
      <c r="K255" s="660">
        <v>900</v>
      </c>
      <c r="L255" s="660">
        <v>900</v>
      </c>
      <c r="M255" s="660" t="s">
        <v>316</v>
      </c>
    </row>
    <row r="256" spans="1:13" ht="15" x14ac:dyDescent="0.25">
      <c r="A256" s="660" t="s">
        <v>4931</v>
      </c>
      <c r="B256" s="661">
        <v>44254</v>
      </c>
      <c r="C256" s="660" t="s">
        <v>4988</v>
      </c>
      <c r="D256" s="661">
        <v>44238</v>
      </c>
      <c r="E256" s="660" t="s">
        <v>4996</v>
      </c>
      <c r="F256" s="660" t="s">
        <v>1206</v>
      </c>
      <c r="G256" s="660" t="s">
        <v>266</v>
      </c>
      <c r="H256" s="660" t="s">
        <v>1369</v>
      </c>
      <c r="I256" s="660" t="s">
        <v>303</v>
      </c>
      <c r="J256" s="660">
        <v>5</v>
      </c>
      <c r="K256" s="662">
        <v>1880</v>
      </c>
      <c r="L256" s="662">
        <v>9400</v>
      </c>
      <c r="M256" s="660" t="s">
        <v>316</v>
      </c>
    </row>
    <row r="257" spans="1:13" ht="15" x14ac:dyDescent="0.25">
      <c r="A257" s="660" t="s">
        <v>4931</v>
      </c>
      <c r="B257" s="661">
        <v>44254</v>
      </c>
      <c r="C257" s="660" t="s">
        <v>4988</v>
      </c>
      <c r="D257" s="661">
        <v>44238</v>
      </c>
      <c r="E257" s="660" t="s">
        <v>4996</v>
      </c>
      <c r="F257" s="660" t="s">
        <v>1206</v>
      </c>
      <c r="G257" s="660" t="s">
        <v>266</v>
      </c>
      <c r="H257" s="660" t="s">
        <v>1369</v>
      </c>
      <c r="I257" s="660" t="s">
        <v>303</v>
      </c>
      <c r="J257" s="660">
        <v>1</v>
      </c>
      <c r="K257" s="662">
        <v>2696</v>
      </c>
      <c r="L257" s="662">
        <v>2696</v>
      </c>
      <c r="M257" s="660" t="s">
        <v>316</v>
      </c>
    </row>
    <row r="258" spans="1:13" ht="15" x14ac:dyDescent="0.25">
      <c r="A258" s="660" t="s">
        <v>4931</v>
      </c>
      <c r="B258" s="661">
        <v>44254</v>
      </c>
      <c r="C258" s="660" t="s">
        <v>4988</v>
      </c>
      <c r="D258" s="661">
        <v>44238</v>
      </c>
      <c r="E258" s="660" t="s">
        <v>4996</v>
      </c>
      <c r="F258" s="660" t="s">
        <v>1206</v>
      </c>
      <c r="G258" s="660" t="s">
        <v>266</v>
      </c>
      <c r="H258" s="660" t="s">
        <v>1369</v>
      </c>
      <c r="I258" s="660" t="s">
        <v>303</v>
      </c>
      <c r="J258" s="660">
        <v>1</v>
      </c>
      <c r="K258" s="662">
        <v>6072</v>
      </c>
      <c r="L258" s="662">
        <v>6072</v>
      </c>
      <c r="M258" s="660" t="s">
        <v>316</v>
      </c>
    </row>
    <row r="259" spans="1:13" ht="15" x14ac:dyDescent="0.25">
      <c r="A259" s="660" t="s">
        <v>4932</v>
      </c>
      <c r="B259" s="661">
        <v>44254</v>
      </c>
      <c r="C259" s="660" t="s">
        <v>4989</v>
      </c>
      <c r="D259" s="661">
        <v>44238</v>
      </c>
      <c r="E259" s="660" t="s">
        <v>4996</v>
      </c>
      <c r="F259" s="660" t="s">
        <v>246</v>
      </c>
      <c r="G259" s="660" t="s">
        <v>266</v>
      </c>
      <c r="H259" s="660" t="s">
        <v>1369</v>
      </c>
      <c r="I259" s="660" t="s">
        <v>303</v>
      </c>
      <c r="J259" s="660">
        <v>1</v>
      </c>
      <c r="K259" s="660">
        <v>18</v>
      </c>
      <c r="L259" s="660">
        <v>18</v>
      </c>
      <c r="M259" s="660" t="s">
        <v>316</v>
      </c>
    </row>
    <row r="260" spans="1:13" ht="15" x14ac:dyDescent="0.25">
      <c r="A260" s="660" t="s">
        <v>4932</v>
      </c>
      <c r="B260" s="661">
        <v>44254</v>
      </c>
      <c r="C260" s="660" t="s">
        <v>4989</v>
      </c>
      <c r="D260" s="661">
        <v>44238</v>
      </c>
      <c r="E260" s="660" t="s">
        <v>4996</v>
      </c>
      <c r="F260" s="660" t="s">
        <v>246</v>
      </c>
      <c r="G260" s="660" t="s">
        <v>266</v>
      </c>
      <c r="H260" s="660" t="s">
        <v>1369</v>
      </c>
      <c r="I260" s="660" t="s">
        <v>303</v>
      </c>
      <c r="J260" s="660">
        <v>1</v>
      </c>
      <c r="K260" s="660">
        <v>90</v>
      </c>
      <c r="L260" s="660">
        <v>90</v>
      </c>
      <c r="M260" s="660" t="s">
        <v>316</v>
      </c>
    </row>
    <row r="261" spans="1:13" ht="15" x14ac:dyDescent="0.25">
      <c r="A261" s="660" t="s">
        <v>4932</v>
      </c>
      <c r="B261" s="661">
        <v>44254</v>
      </c>
      <c r="C261" s="660" t="s">
        <v>4989</v>
      </c>
      <c r="D261" s="661">
        <v>44238</v>
      </c>
      <c r="E261" s="660" t="s">
        <v>4996</v>
      </c>
      <c r="F261" s="660" t="s">
        <v>246</v>
      </c>
      <c r="G261" s="660" t="s">
        <v>266</v>
      </c>
      <c r="H261" s="660" t="s">
        <v>1369</v>
      </c>
      <c r="I261" s="660" t="s">
        <v>303</v>
      </c>
      <c r="J261" s="660">
        <v>1</v>
      </c>
      <c r="K261" s="660">
        <v>104</v>
      </c>
      <c r="L261" s="660">
        <v>104</v>
      </c>
      <c r="M261" s="660" t="s">
        <v>316</v>
      </c>
    </row>
    <row r="262" spans="1:13" ht="15" x14ac:dyDescent="0.25">
      <c r="A262" s="660" t="s">
        <v>4932</v>
      </c>
      <c r="B262" s="661">
        <v>44254</v>
      </c>
      <c r="C262" s="660" t="s">
        <v>4989</v>
      </c>
      <c r="D262" s="661">
        <v>44238</v>
      </c>
      <c r="E262" s="660" t="s">
        <v>4996</v>
      </c>
      <c r="F262" s="660" t="s">
        <v>246</v>
      </c>
      <c r="G262" s="660" t="s">
        <v>266</v>
      </c>
      <c r="H262" s="660" t="s">
        <v>1369</v>
      </c>
      <c r="I262" s="660" t="s">
        <v>303</v>
      </c>
      <c r="J262" s="660">
        <v>1</v>
      </c>
      <c r="K262" s="660">
        <v>366</v>
      </c>
      <c r="L262" s="660">
        <v>366</v>
      </c>
      <c r="M262" s="660" t="s">
        <v>316</v>
      </c>
    </row>
    <row r="263" spans="1:13" ht="15" x14ac:dyDescent="0.25">
      <c r="A263" s="660" t="s">
        <v>4932</v>
      </c>
      <c r="B263" s="661">
        <v>44254</v>
      </c>
      <c r="C263" s="660" t="s">
        <v>4989</v>
      </c>
      <c r="D263" s="661">
        <v>44238</v>
      </c>
      <c r="E263" s="660" t="s">
        <v>4996</v>
      </c>
      <c r="F263" s="660" t="s">
        <v>246</v>
      </c>
      <c r="G263" s="660" t="s">
        <v>266</v>
      </c>
      <c r="H263" s="660" t="s">
        <v>1369</v>
      </c>
      <c r="I263" s="660" t="s">
        <v>303</v>
      </c>
      <c r="J263" s="660">
        <v>1</v>
      </c>
      <c r="K263" s="660">
        <v>721</v>
      </c>
      <c r="L263" s="660">
        <v>721</v>
      </c>
      <c r="M263" s="660" t="s">
        <v>316</v>
      </c>
    </row>
    <row r="264" spans="1:13" ht="15" x14ac:dyDescent="0.25">
      <c r="A264" s="660" t="s">
        <v>4932</v>
      </c>
      <c r="B264" s="661">
        <v>44254</v>
      </c>
      <c r="C264" s="660" t="s">
        <v>4989</v>
      </c>
      <c r="D264" s="661">
        <v>44238</v>
      </c>
      <c r="E264" s="660" t="s">
        <v>4996</v>
      </c>
      <c r="F264" s="660" t="s">
        <v>246</v>
      </c>
      <c r="G264" s="660" t="s">
        <v>266</v>
      </c>
      <c r="H264" s="660" t="s">
        <v>1340</v>
      </c>
      <c r="I264" s="660" t="s">
        <v>303</v>
      </c>
      <c r="J264" s="660">
        <v>10</v>
      </c>
      <c r="K264" s="660">
        <v>900</v>
      </c>
      <c r="L264" s="662">
        <v>9000</v>
      </c>
      <c r="M264" s="660" t="s">
        <v>316</v>
      </c>
    </row>
    <row r="265" spans="1:13" ht="15" x14ac:dyDescent="0.25">
      <c r="A265" s="660" t="s">
        <v>4932</v>
      </c>
      <c r="B265" s="661">
        <v>44254</v>
      </c>
      <c r="C265" s="660" t="s">
        <v>4989</v>
      </c>
      <c r="D265" s="661">
        <v>44238</v>
      </c>
      <c r="E265" s="660" t="s">
        <v>4996</v>
      </c>
      <c r="F265" s="660" t="s">
        <v>246</v>
      </c>
      <c r="G265" s="660" t="s">
        <v>266</v>
      </c>
      <c r="H265" s="660" t="s">
        <v>1369</v>
      </c>
      <c r="I265" s="660" t="s">
        <v>303</v>
      </c>
      <c r="J265" s="660">
        <v>1</v>
      </c>
      <c r="K265" s="662">
        <v>5828</v>
      </c>
      <c r="L265" s="662">
        <v>5828</v>
      </c>
      <c r="M265" s="660" t="s">
        <v>316</v>
      </c>
    </row>
    <row r="266" spans="1:13" ht="15" x14ac:dyDescent="0.25">
      <c r="A266" s="660" t="s">
        <v>4932</v>
      </c>
      <c r="B266" s="661">
        <v>44254</v>
      </c>
      <c r="C266" s="660" t="s">
        <v>4989</v>
      </c>
      <c r="D266" s="661">
        <v>44238</v>
      </c>
      <c r="E266" s="660" t="s">
        <v>4996</v>
      </c>
      <c r="F266" s="660" t="s">
        <v>246</v>
      </c>
      <c r="G266" s="660" t="s">
        <v>266</v>
      </c>
      <c r="H266" s="660" t="s">
        <v>1369</v>
      </c>
      <c r="I266" s="660" t="s">
        <v>303</v>
      </c>
      <c r="J266" s="660">
        <v>1</v>
      </c>
      <c r="K266" s="662">
        <v>6881</v>
      </c>
      <c r="L266" s="662">
        <v>6881</v>
      </c>
      <c r="M266" s="660" t="s">
        <v>316</v>
      </c>
    </row>
    <row r="267" spans="1:13" ht="15" x14ac:dyDescent="0.25">
      <c r="A267" s="660" t="s">
        <v>4932</v>
      </c>
      <c r="B267" s="661">
        <v>44254</v>
      </c>
      <c r="C267" s="660" t="s">
        <v>4989</v>
      </c>
      <c r="D267" s="661">
        <v>44238</v>
      </c>
      <c r="E267" s="660" t="s">
        <v>4996</v>
      </c>
      <c r="F267" s="660" t="s">
        <v>246</v>
      </c>
      <c r="G267" s="660" t="s">
        <v>266</v>
      </c>
      <c r="H267" s="660" t="s">
        <v>1369</v>
      </c>
      <c r="I267" s="660" t="s">
        <v>303</v>
      </c>
      <c r="J267" s="660">
        <v>8</v>
      </c>
      <c r="K267" s="662">
        <v>9678</v>
      </c>
      <c r="L267" s="662">
        <v>77424</v>
      </c>
      <c r="M267" s="660" t="s">
        <v>316</v>
      </c>
    </row>
    <row r="268" spans="1:13" ht="15" x14ac:dyDescent="0.25">
      <c r="A268" s="660" t="s">
        <v>4933</v>
      </c>
      <c r="B268" s="661">
        <v>44254</v>
      </c>
      <c r="C268" s="660" t="s">
        <v>201</v>
      </c>
      <c r="D268" s="661">
        <v>44191</v>
      </c>
      <c r="E268" s="660" t="s">
        <v>4996</v>
      </c>
      <c r="F268" s="660" t="s">
        <v>245</v>
      </c>
      <c r="G268" s="660" t="s">
        <v>264</v>
      </c>
      <c r="H268" s="660" t="s">
        <v>3616</v>
      </c>
      <c r="I268" s="660" t="s">
        <v>306</v>
      </c>
      <c r="J268" s="660">
        <v>70</v>
      </c>
      <c r="K268" s="660">
        <v>713</v>
      </c>
      <c r="L268" s="662">
        <v>49910</v>
      </c>
      <c r="M268" s="660" t="s">
        <v>316</v>
      </c>
    </row>
    <row r="269" spans="1:13" ht="15" x14ac:dyDescent="0.25">
      <c r="A269" s="660" t="s">
        <v>4933</v>
      </c>
      <c r="B269" s="661">
        <v>44254</v>
      </c>
      <c r="C269" s="660" t="s">
        <v>201</v>
      </c>
      <c r="D269" s="661">
        <v>44191</v>
      </c>
      <c r="E269" s="660" t="s">
        <v>4996</v>
      </c>
      <c r="F269" s="660" t="s">
        <v>245</v>
      </c>
      <c r="G269" s="660" t="s">
        <v>264</v>
      </c>
      <c r="H269" s="660" t="s">
        <v>275</v>
      </c>
      <c r="I269" s="660" t="s">
        <v>301</v>
      </c>
      <c r="J269" s="660">
        <v>5</v>
      </c>
      <c r="K269" s="660">
        <v>713</v>
      </c>
      <c r="L269" s="662">
        <v>3565</v>
      </c>
      <c r="M269" s="660" t="s">
        <v>316</v>
      </c>
    </row>
    <row r="270" spans="1:13" ht="15" x14ac:dyDescent="0.25">
      <c r="A270" s="660" t="s">
        <v>4934</v>
      </c>
      <c r="B270" s="661">
        <v>44254</v>
      </c>
      <c r="C270" s="660">
        <v>640200013349</v>
      </c>
      <c r="D270" s="663">
        <v>44229</v>
      </c>
      <c r="E270" s="660" t="s">
        <v>4998</v>
      </c>
      <c r="F270" s="660" t="s">
        <v>93</v>
      </c>
      <c r="G270" s="660" t="s">
        <v>261</v>
      </c>
      <c r="H270" s="660" t="s">
        <v>267</v>
      </c>
      <c r="I270" s="660" t="s">
        <v>301</v>
      </c>
      <c r="J270" s="660">
        <v>2</v>
      </c>
      <c r="K270" s="662">
        <v>26500</v>
      </c>
      <c r="L270" s="662">
        <v>53000</v>
      </c>
      <c r="M270" s="660" t="s">
        <v>316</v>
      </c>
    </row>
    <row r="271" spans="1:13" ht="15" x14ac:dyDescent="0.25">
      <c r="A271" s="660" t="s">
        <v>4935</v>
      </c>
      <c r="B271" s="661">
        <v>44254</v>
      </c>
      <c r="C271" s="660">
        <v>620200033977</v>
      </c>
      <c r="D271" s="663">
        <v>44197</v>
      </c>
      <c r="E271" s="660" t="s">
        <v>4998</v>
      </c>
      <c r="F271" s="660" t="s">
        <v>248</v>
      </c>
      <c r="G271" s="660" t="s">
        <v>261</v>
      </c>
      <c r="H271" s="660" t="s">
        <v>267</v>
      </c>
      <c r="I271" s="660" t="s">
        <v>301</v>
      </c>
      <c r="J271" s="660">
        <v>2</v>
      </c>
      <c r="K271" s="662">
        <v>26500</v>
      </c>
      <c r="L271" s="662">
        <v>53000</v>
      </c>
      <c r="M271" s="660" t="s">
        <v>316</v>
      </c>
    </row>
    <row r="272" spans="1:13" ht="15" x14ac:dyDescent="0.25">
      <c r="A272" s="660" t="s">
        <v>4936</v>
      </c>
      <c r="B272" s="661">
        <v>44254</v>
      </c>
      <c r="C272" s="660">
        <v>351011056</v>
      </c>
      <c r="D272" s="663">
        <v>44251</v>
      </c>
      <c r="E272" s="660" t="s">
        <v>4998</v>
      </c>
      <c r="F272" s="660" t="s">
        <v>5018</v>
      </c>
      <c r="G272" s="660" t="s">
        <v>261</v>
      </c>
      <c r="H272" s="660" t="s">
        <v>267</v>
      </c>
      <c r="I272" s="660" t="s">
        <v>301</v>
      </c>
      <c r="J272" s="660">
        <v>2</v>
      </c>
      <c r="K272" s="662">
        <v>26500</v>
      </c>
      <c r="L272" s="662">
        <v>53000</v>
      </c>
      <c r="M272" s="660" t="s">
        <v>316</v>
      </c>
    </row>
    <row r="273" spans="1:13" ht="15" x14ac:dyDescent="0.25">
      <c r="A273" s="660" t="s">
        <v>4937</v>
      </c>
      <c r="B273" s="661">
        <v>44254</v>
      </c>
      <c r="C273" s="660">
        <v>615200019475</v>
      </c>
      <c r="D273" s="663">
        <v>44247</v>
      </c>
      <c r="E273" s="660" t="s">
        <v>4998</v>
      </c>
      <c r="F273" s="660" t="s">
        <v>254</v>
      </c>
      <c r="G273" s="660" t="s">
        <v>261</v>
      </c>
      <c r="H273" s="660" t="s">
        <v>267</v>
      </c>
      <c r="I273" s="660" t="s">
        <v>301</v>
      </c>
      <c r="J273" s="660">
        <v>2</v>
      </c>
      <c r="K273" s="662">
        <v>26500</v>
      </c>
      <c r="L273" s="662">
        <v>53000</v>
      </c>
      <c r="M273" s="660" t="s">
        <v>316</v>
      </c>
    </row>
    <row r="274" spans="1:13" ht="15" x14ac:dyDescent="0.25">
      <c r="A274" s="660" t="s">
        <v>4938</v>
      </c>
      <c r="B274" s="661">
        <v>44254</v>
      </c>
      <c r="C274" s="660">
        <v>351010879</v>
      </c>
      <c r="D274" s="663">
        <v>44223</v>
      </c>
      <c r="E274" s="660" t="s">
        <v>4998</v>
      </c>
      <c r="F274" s="660" t="s">
        <v>247</v>
      </c>
      <c r="G274" s="660" t="s">
        <v>261</v>
      </c>
      <c r="H274" s="660" t="s">
        <v>267</v>
      </c>
      <c r="I274" s="660" t="s">
        <v>301</v>
      </c>
      <c r="J274" s="660">
        <v>2</v>
      </c>
      <c r="K274" s="662">
        <v>26500</v>
      </c>
      <c r="L274" s="662">
        <v>53000</v>
      </c>
      <c r="M274" s="660" t="s">
        <v>316</v>
      </c>
    </row>
    <row r="275" spans="1:13" ht="15" x14ac:dyDescent="0.25">
      <c r="A275" s="660" t="s">
        <v>4939</v>
      </c>
      <c r="B275" s="661">
        <v>44254</v>
      </c>
      <c r="C275" s="660" t="s">
        <v>4990</v>
      </c>
      <c r="D275" s="661">
        <v>44243</v>
      </c>
      <c r="E275" s="660" t="s">
        <v>4996</v>
      </c>
      <c r="F275" s="660" t="s">
        <v>251</v>
      </c>
      <c r="G275" s="660" t="s">
        <v>5086</v>
      </c>
      <c r="H275" s="660" t="s">
        <v>281</v>
      </c>
      <c r="I275" s="660" t="s">
        <v>303</v>
      </c>
      <c r="J275" s="660">
        <v>234</v>
      </c>
      <c r="K275" s="660">
        <v>300</v>
      </c>
      <c r="L275" s="662">
        <v>70200</v>
      </c>
      <c r="M275" s="660" t="s">
        <v>316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3:B16"/>
  <sheetViews>
    <sheetView workbookViewId="0">
      <selection activeCell="H15" sqref="H15"/>
    </sheetView>
  </sheetViews>
  <sheetFormatPr defaultRowHeight="12.75" x14ac:dyDescent="0.2"/>
  <cols>
    <col min="1" max="1" width="18.85546875" bestFit="1" customWidth="1"/>
    <col min="2" max="2" width="14.5703125" style="123" bestFit="1" customWidth="1"/>
  </cols>
  <sheetData>
    <row r="3" spans="1:2" x14ac:dyDescent="0.2">
      <c r="A3" s="474" t="s">
        <v>318</v>
      </c>
      <c r="B3" s="739"/>
    </row>
    <row r="4" spans="1:2" x14ac:dyDescent="0.2">
      <c r="A4" s="474" t="s">
        <v>99</v>
      </c>
      <c r="B4" s="739" t="s">
        <v>4</v>
      </c>
    </row>
    <row r="5" spans="1:2" x14ac:dyDescent="0.2">
      <c r="A5" s="473" t="s">
        <v>7719</v>
      </c>
      <c r="B5" s="739">
        <v>367254.23000000004</v>
      </c>
    </row>
    <row r="6" spans="1:2" x14ac:dyDescent="0.2">
      <c r="A6" s="475" t="s">
        <v>117</v>
      </c>
      <c r="B6" s="740">
        <v>3204713.7800000003</v>
      </c>
    </row>
    <row r="7" spans="1:2" x14ac:dyDescent="0.2">
      <c r="A7" s="475" t="s">
        <v>7725</v>
      </c>
      <c r="B7" s="740">
        <v>31000</v>
      </c>
    </row>
    <row r="8" spans="1:2" x14ac:dyDescent="0.2">
      <c r="A8" s="475" t="s">
        <v>7723</v>
      </c>
      <c r="B8" s="740">
        <v>22542</v>
      </c>
    </row>
    <row r="9" spans="1:2" x14ac:dyDescent="0.2">
      <c r="A9" s="475" t="s">
        <v>7726</v>
      </c>
      <c r="B9" s="740">
        <v>55000</v>
      </c>
    </row>
    <row r="10" spans="1:2" x14ac:dyDescent="0.2">
      <c r="A10" s="475" t="s">
        <v>7722</v>
      </c>
      <c r="B10" s="740">
        <v>450000</v>
      </c>
    </row>
    <row r="11" spans="1:2" x14ac:dyDescent="0.2">
      <c r="A11" s="475" t="s">
        <v>7720</v>
      </c>
      <c r="B11" s="740">
        <v>109559.56</v>
      </c>
    </row>
    <row r="12" spans="1:2" x14ac:dyDescent="0.2">
      <c r="A12" s="475" t="s">
        <v>4995</v>
      </c>
      <c r="B12" s="740">
        <v>57532.3</v>
      </c>
    </row>
    <row r="13" spans="1:2" x14ac:dyDescent="0.2">
      <c r="A13" s="475" t="s">
        <v>7721</v>
      </c>
      <c r="B13" s="740">
        <v>33485559</v>
      </c>
    </row>
    <row r="14" spans="1:2" x14ac:dyDescent="0.2">
      <c r="A14" s="475" t="s">
        <v>7727</v>
      </c>
      <c r="B14" s="740">
        <v>71373</v>
      </c>
    </row>
    <row r="15" spans="1:2" x14ac:dyDescent="0.2">
      <c r="A15" s="475" t="s">
        <v>7724</v>
      </c>
      <c r="B15" s="740">
        <v>37458.5</v>
      </c>
    </row>
    <row r="16" spans="1:2" x14ac:dyDescent="0.2">
      <c r="A16" s="476" t="s">
        <v>3</v>
      </c>
      <c r="B16" s="741">
        <v>37891992.369999997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000"/>
  </sheetPr>
  <dimension ref="A1:M274"/>
  <sheetViews>
    <sheetView topLeftCell="F255" workbookViewId="0">
      <selection activeCell="M2" sqref="M2:M274"/>
    </sheetView>
  </sheetViews>
  <sheetFormatPr defaultRowHeight="12.75" x14ac:dyDescent="0.2"/>
  <cols>
    <col min="1" max="1" width="12.85546875" bestFit="1" customWidth="1"/>
    <col min="2" max="2" width="11.42578125" bestFit="1" customWidth="1"/>
    <col min="3" max="3" width="22.140625" bestFit="1" customWidth="1"/>
    <col min="4" max="4" width="19" bestFit="1" customWidth="1"/>
    <col min="5" max="5" width="17" bestFit="1" customWidth="1"/>
    <col min="6" max="6" width="15.28515625" bestFit="1" customWidth="1"/>
    <col min="7" max="7" width="43.5703125" bestFit="1" customWidth="1"/>
    <col min="8" max="8" width="33" bestFit="1" customWidth="1"/>
    <col min="9" max="9" width="17" bestFit="1" customWidth="1"/>
    <col min="10" max="10" width="8.7109375" bestFit="1" customWidth="1"/>
    <col min="11" max="11" width="10.7109375" bestFit="1" customWidth="1"/>
    <col min="12" max="12" width="11.7109375" bestFit="1" customWidth="1"/>
    <col min="13" max="13" width="13.42578125" bestFit="1" customWidth="1"/>
  </cols>
  <sheetData>
    <row r="1" spans="1:13" ht="15" x14ac:dyDescent="0.25">
      <c r="A1" s="218" t="s">
        <v>95</v>
      </c>
      <c r="B1" s="414" t="s">
        <v>96</v>
      </c>
      <c r="C1" s="218" t="s">
        <v>97</v>
      </c>
      <c r="D1" s="218" t="s">
        <v>98</v>
      </c>
      <c r="E1" s="218" t="s">
        <v>99</v>
      </c>
      <c r="F1" s="218" t="s">
        <v>100</v>
      </c>
      <c r="G1" s="218" t="s">
        <v>101</v>
      </c>
      <c r="H1" s="218" t="s">
        <v>102</v>
      </c>
      <c r="I1" s="218" t="s">
        <v>103</v>
      </c>
      <c r="J1" s="218" t="s">
        <v>104</v>
      </c>
      <c r="K1" s="232" t="s">
        <v>105</v>
      </c>
      <c r="L1" s="232" t="s">
        <v>106</v>
      </c>
      <c r="M1" s="218" t="s">
        <v>107</v>
      </c>
    </row>
    <row r="2" spans="1:13" ht="15" x14ac:dyDescent="0.25">
      <c r="A2" s="660" t="s">
        <v>7545</v>
      </c>
      <c r="B2" s="661">
        <v>44256</v>
      </c>
      <c r="C2" s="660" t="s">
        <v>211</v>
      </c>
      <c r="D2" s="661">
        <v>44256</v>
      </c>
      <c r="E2" s="660" t="s">
        <v>7719</v>
      </c>
      <c r="F2" s="626" t="s">
        <v>256</v>
      </c>
      <c r="G2" s="660" t="s">
        <v>263</v>
      </c>
      <c r="H2" s="660" t="s">
        <v>5030</v>
      </c>
      <c r="I2" s="660" t="s">
        <v>303</v>
      </c>
      <c r="J2" s="660">
        <v>150</v>
      </c>
      <c r="K2" s="660">
        <v>0</v>
      </c>
      <c r="L2" s="660">
        <v>0</v>
      </c>
      <c r="M2" s="660" t="s">
        <v>311</v>
      </c>
    </row>
    <row r="3" spans="1:13" ht="15" x14ac:dyDescent="0.25">
      <c r="A3" s="660" t="s">
        <v>7545</v>
      </c>
      <c r="B3" s="661">
        <v>44256</v>
      </c>
      <c r="C3" s="660" t="s">
        <v>211</v>
      </c>
      <c r="D3" s="661">
        <v>44256</v>
      </c>
      <c r="E3" s="660" t="s">
        <v>7719</v>
      </c>
      <c r="F3" s="626" t="s">
        <v>256</v>
      </c>
      <c r="G3" s="660" t="s">
        <v>263</v>
      </c>
      <c r="H3" s="660" t="s">
        <v>271</v>
      </c>
      <c r="I3" s="660" t="s">
        <v>303</v>
      </c>
      <c r="J3" s="660">
        <v>1</v>
      </c>
      <c r="K3" s="662">
        <v>4500</v>
      </c>
      <c r="L3" s="662">
        <v>4500</v>
      </c>
      <c r="M3" s="660" t="s">
        <v>311</v>
      </c>
    </row>
    <row r="4" spans="1:13" ht="15" x14ac:dyDescent="0.25">
      <c r="A4" s="660" t="s">
        <v>7545</v>
      </c>
      <c r="B4" s="661">
        <v>44256</v>
      </c>
      <c r="C4" s="660" t="s">
        <v>211</v>
      </c>
      <c r="D4" s="661">
        <v>44256</v>
      </c>
      <c r="E4" s="660" t="s">
        <v>7719</v>
      </c>
      <c r="F4" s="626" t="s">
        <v>256</v>
      </c>
      <c r="G4" s="660" t="s">
        <v>263</v>
      </c>
      <c r="H4" s="660" t="s">
        <v>1309</v>
      </c>
      <c r="I4" s="660" t="s">
        <v>308</v>
      </c>
      <c r="J4" s="660">
        <v>1</v>
      </c>
      <c r="K4" s="662">
        <v>6000</v>
      </c>
      <c r="L4" s="662">
        <v>6000</v>
      </c>
      <c r="M4" s="660" t="s">
        <v>311</v>
      </c>
    </row>
    <row r="5" spans="1:13" ht="15" x14ac:dyDescent="0.25">
      <c r="A5" s="660" t="s">
        <v>7545</v>
      </c>
      <c r="B5" s="661">
        <v>44256</v>
      </c>
      <c r="C5" s="660" t="s">
        <v>211</v>
      </c>
      <c r="D5" s="661">
        <v>44256</v>
      </c>
      <c r="E5" s="660" t="s">
        <v>7719</v>
      </c>
      <c r="F5" s="626" t="s">
        <v>256</v>
      </c>
      <c r="G5" s="660" t="s">
        <v>263</v>
      </c>
      <c r="H5" s="660" t="s">
        <v>290</v>
      </c>
      <c r="I5" s="660" t="s">
        <v>309</v>
      </c>
      <c r="J5" s="660">
        <v>1</v>
      </c>
      <c r="K5" s="662">
        <v>18313.560000000001</v>
      </c>
      <c r="L5" s="662">
        <v>18313.560000000001</v>
      </c>
      <c r="M5" s="660" t="s">
        <v>311</v>
      </c>
    </row>
    <row r="6" spans="1:13" ht="15" x14ac:dyDescent="0.25">
      <c r="A6" s="660" t="s">
        <v>7546</v>
      </c>
      <c r="B6" s="661">
        <v>44256</v>
      </c>
      <c r="C6" s="660" t="s">
        <v>211</v>
      </c>
      <c r="D6" s="661">
        <v>44253</v>
      </c>
      <c r="E6" s="660" t="s">
        <v>7720</v>
      </c>
      <c r="F6" s="742" t="s">
        <v>5018</v>
      </c>
      <c r="G6" s="660" t="s">
        <v>7756</v>
      </c>
      <c r="H6" s="660" t="s">
        <v>271</v>
      </c>
      <c r="I6" s="660" t="s">
        <v>303</v>
      </c>
      <c r="J6" s="660">
        <v>1</v>
      </c>
      <c r="K6" s="662">
        <v>4500</v>
      </c>
      <c r="L6" s="662">
        <v>4500</v>
      </c>
      <c r="M6" s="660" t="s">
        <v>311</v>
      </c>
    </row>
    <row r="7" spans="1:13" ht="15" x14ac:dyDescent="0.25">
      <c r="A7" s="660" t="s">
        <v>7546</v>
      </c>
      <c r="B7" s="661">
        <v>44256</v>
      </c>
      <c r="C7" s="660" t="s">
        <v>211</v>
      </c>
      <c r="D7" s="661">
        <v>44253</v>
      </c>
      <c r="E7" s="660" t="s">
        <v>7720</v>
      </c>
      <c r="F7" s="742" t="s">
        <v>5018</v>
      </c>
      <c r="G7" s="660" t="s">
        <v>7756</v>
      </c>
      <c r="H7" s="660" t="s">
        <v>1309</v>
      </c>
      <c r="I7" s="660" t="s">
        <v>308</v>
      </c>
      <c r="J7" s="660">
        <v>1</v>
      </c>
      <c r="K7" s="662">
        <v>8000</v>
      </c>
      <c r="L7" s="662">
        <v>8000</v>
      </c>
      <c r="M7" s="660" t="s">
        <v>311</v>
      </c>
    </row>
    <row r="8" spans="1:13" ht="15" x14ac:dyDescent="0.25">
      <c r="A8" s="660" t="s">
        <v>7546</v>
      </c>
      <c r="B8" s="661">
        <v>44256</v>
      </c>
      <c r="C8" s="660" t="s">
        <v>211</v>
      </c>
      <c r="D8" s="661">
        <v>44253</v>
      </c>
      <c r="E8" s="660" t="s">
        <v>7720</v>
      </c>
      <c r="F8" s="742" t="s">
        <v>5018</v>
      </c>
      <c r="G8" s="660" t="s">
        <v>7756</v>
      </c>
      <c r="H8" s="660" t="s">
        <v>3659</v>
      </c>
      <c r="I8" s="660" t="s">
        <v>4526</v>
      </c>
      <c r="J8" s="660">
        <v>1</v>
      </c>
      <c r="K8" s="662">
        <v>33500</v>
      </c>
      <c r="L8" s="662">
        <v>33500</v>
      </c>
      <c r="M8" s="660" t="s">
        <v>311</v>
      </c>
    </row>
    <row r="9" spans="1:13" ht="15" x14ac:dyDescent="0.25">
      <c r="A9" s="660" t="s">
        <v>7547</v>
      </c>
      <c r="B9" s="661">
        <v>44257</v>
      </c>
      <c r="C9" s="660" t="s">
        <v>4947</v>
      </c>
      <c r="D9" s="661">
        <v>44183</v>
      </c>
      <c r="E9" s="660" t="s">
        <v>7721</v>
      </c>
      <c r="F9" s="579" t="s">
        <v>2515</v>
      </c>
      <c r="G9" s="660" t="s">
        <v>264</v>
      </c>
      <c r="H9" s="660" t="s">
        <v>275</v>
      </c>
      <c r="I9" s="660" t="s">
        <v>301</v>
      </c>
      <c r="J9" s="660">
        <v>200</v>
      </c>
      <c r="K9" s="660">
        <v>713</v>
      </c>
      <c r="L9" s="662">
        <v>142600</v>
      </c>
      <c r="M9" s="660" t="s">
        <v>311</v>
      </c>
    </row>
    <row r="10" spans="1:13" ht="15" x14ac:dyDescent="0.25">
      <c r="A10" s="660" t="s">
        <v>7548</v>
      </c>
      <c r="B10" s="661">
        <v>44257</v>
      </c>
      <c r="C10" s="660" t="s">
        <v>7654</v>
      </c>
      <c r="D10" s="661">
        <v>44239</v>
      </c>
      <c r="E10" s="660" t="s">
        <v>7721</v>
      </c>
      <c r="F10" s="626" t="s">
        <v>258</v>
      </c>
      <c r="G10" s="660" t="s">
        <v>266</v>
      </c>
      <c r="H10" s="660" t="s">
        <v>1369</v>
      </c>
      <c r="I10" s="660" t="s">
        <v>303</v>
      </c>
      <c r="J10" s="660">
        <v>1</v>
      </c>
      <c r="K10" s="662">
        <v>1670</v>
      </c>
      <c r="L10" s="662">
        <v>1670</v>
      </c>
      <c r="M10" s="660" t="s">
        <v>311</v>
      </c>
    </row>
    <row r="11" spans="1:13" ht="15" x14ac:dyDescent="0.25">
      <c r="A11" s="660" t="s">
        <v>7549</v>
      </c>
      <c r="B11" s="661">
        <v>44257</v>
      </c>
      <c r="C11" s="660" t="s">
        <v>7655</v>
      </c>
      <c r="D11" s="661">
        <v>44239</v>
      </c>
      <c r="E11" s="660" t="s">
        <v>7721</v>
      </c>
      <c r="F11" s="626" t="s">
        <v>1204</v>
      </c>
      <c r="G11" s="660" t="s">
        <v>266</v>
      </c>
      <c r="H11" s="660" t="s">
        <v>1340</v>
      </c>
      <c r="I11" s="660" t="s">
        <v>303</v>
      </c>
      <c r="J11" s="660">
        <v>1</v>
      </c>
      <c r="K11" s="660">
        <v>900</v>
      </c>
      <c r="L11" s="660">
        <v>900</v>
      </c>
      <c r="M11" s="660" t="s">
        <v>311</v>
      </c>
    </row>
    <row r="12" spans="1:13" ht="15" x14ac:dyDescent="0.25">
      <c r="A12" s="660" t="s">
        <v>7549</v>
      </c>
      <c r="B12" s="661">
        <v>44257</v>
      </c>
      <c r="C12" s="660" t="s">
        <v>7655</v>
      </c>
      <c r="D12" s="661">
        <v>44239</v>
      </c>
      <c r="E12" s="660" t="s">
        <v>7721</v>
      </c>
      <c r="F12" s="626" t="s">
        <v>1204</v>
      </c>
      <c r="G12" s="660" t="s">
        <v>266</v>
      </c>
      <c r="H12" s="660" t="s">
        <v>1369</v>
      </c>
      <c r="I12" s="660" t="s">
        <v>303</v>
      </c>
      <c r="J12" s="660">
        <v>1</v>
      </c>
      <c r="K12" s="662">
        <v>9678</v>
      </c>
      <c r="L12" s="662">
        <v>9678</v>
      </c>
      <c r="M12" s="660" t="s">
        <v>311</v>
      </c>
    </row>
    <row r="13" spans="1:13" ht="15" x14ac:dyDescent="0.25">
      <c r="A13" s="660" t="s">
        <v>7550</v>
      </c>
      <c r="B13" s="661">
        <v>44257</v>
      </c>
      <c r="C13" s="660" t="s">
        <v>211</v>
      </c>
      <c r="D13" s="661">
        <v>44257</v>
      </c>
      <c r="E13" s="660" t="s">
        <v>7720</v>
      </c>
      <c r="F13" s="626" t="s">
        <v>1962</v>
      </c>
      <c r="G13" s="660" t="s">
        <v>7757</v>
      </c>
      <c r="H13" s="660" t="s">
        <v>271</v>
      </c>
      <c r="I13" s="660" t="s">
        <v>303</v>
      </c>
      <c r="J13" s="660">
        <v>1</v>
      </c>
      <c r="K13" s="662">
        <v>4500</v>
      </c>
      <c r="L13" s="662">
        <v>4500</v>
      </c>
      <c r="M13" s="660" t="s">
        <v>311</v>
      </c>
    </row>
    <row r="14" spans="1:13" ht="15" x14ac:dyDescent="0.25">
      <c r="A14" s="660" t="s">
        <v>7550</v>
      </c>
      <c r="B14" s="661">
        <v>44257</v>
      </c>
      <c r="C14" s="660" t="s">
        <v>211</v>
      </c>
      <c r="D14" s="661">
        <v>44257</v>
      </c>
      <c r="E14" s="660" t="s">
        <v>7720</v>
      </c>
      <c r="F14" s="626" t="s">
        <v>1962</v>
      </c>
      <c r="G14" s="660" t="s">
        <v>7757</v>
      </c>
      <c r="H14" s="660" t="s">
        <v>3659</v>
      </c>
      <c r="I14" s="660" t="s">
        <v>4526</v>
      </c>
      <c r="J14" s="660">
        <v>1</v>
      </c>
      <c r="K14" s="662">
        <v>30246</v>
      </c>
      <c r="L14" s="662">
        <v>30246</v>
      </c>
      <c r="M14" s="660" t="s">
        <v>311</v>
      </c>
    </row>
    <row r="15" spans="1:13" ht="15" x14ac:dyDescent="0.25">
      <c r="A15" s="660" t="s">
        <v>7551</v>
      </c>
      <c r="B15" s="661">
        <v>44257</v>
      </c>
      <c r="C15" s="660" t="s">
        <v>7656</v>
      </c>
      <c r="D15" s="661">
        <v>44239</v>
      </c>
      <c r="E15" s="660" t="s">
        <v>7721</v>
      </c>
      <c r="F15" s="626" t="s">
        <v>93</v>
      </c>
      <c r="G15" s="660" t="s">
        <v>266</v>
      </c>
      <c r="H15" s="660" t="s">
        <v>1369</v>
      </c>
      <c r="I15" s="660" t="s">
        <v>303</v>
      </c>
      <c r="J15" s="660">
        <v>8</v>
      </c>
      <c r="K15" s="660">
        <v>18</v>
      </c>
      <c r="L15" s="660">
        <v>144</v>
      </c>
      <c r="M15" s="660" t="s">
        <v>311</v>
      </c>
    </row>
    <row r="16" spans="1:13" ht="15" x14ac:dyDescent="0.25">
      <c r="A16" s="660" t="s">
        <v>7551</v>
      </c>
      <c r="B16" s="661">
        <v>44257</v>
      </c>
      <c r="C16" s="660" t="s">
        <v>7656</v>
      </c>
      <c r="D16" s="661">
        <v>44239</v>
      </c>
      <c r="E16" s="660" t="s">
        <v>7721</v>
      </c>
      <c r="F16" s="626" t="s">
        <v>93</v>
      </c>
      <c r="G16" s="660" t="s">
        <v>266</v>
      </c>
      <c r="H16" s="660" t="s">
        <v>1369</v>
      </c>
      <c r="I16" s="660" t="s">
        <v>303</v>
      </c>
      <c r="J16" s="660">
        <v>4</v>
      </c>
      <c r="K16" s="660">
        <v>41</v>
      </c>
      <c r="L16" s="660">
        <v>164</v>
      </c>
      <c r="M16" s="660" t="s">
        <v>311</v>
      </c>
    </row>
    <row r="17" spans="1:13" ht="15" x14ac:dyDescent="0.25">
      <c r="A17" s="660" t="s">
        <v>7551</v>
      </c>
      <c r="B17" s="661">
        <v>44257</v>
      </c>
      <c r="C17" s="660" t="s">
        <v>7656</v>
      </c>
      <c r="D17" s="661">
        <v>44239</v>
      </c>
      <c r="E17" s="660" t="s">
        <v>7721</v>
      </c>
      <c r="F17" s="626" t="s">
        <v>93</v>
      </c>
      <c r="G17" s="660" t="s">
        <v>266</v>
      </c>
      <c r="H17" s="660" t="s">
        <v>1369</v>
      </c>
      <c r="I17" s="660" t="s">
        <v>303</v>
      </c>
      <c r="J17" s="660">
        <v>1</v>
      </c>
      <c r="K17" s="660">
        <v>90</v>
      </c>
      <c r="L17" s="660">
        <v>90</v>
      </c>
      <c r="M17" s="660" t="s">
        <v>311</v>
      </c>
    </row>
    <row r="18" spans="1:13" ht="15" x14ac:dyDescent="0.25">
      <c r="A18" s="660" t="s">
        <v>7551</v>
      </c>
      <c r="B18" s="661">
        <v>44257</v>
      </c>
      <c r="C18" s="660" t="s">
        <v>7656</v>
      </c>
      <c r="D18" s="661">
        <v>44239</v>
      </c>
      <c r="E18" s="660" t="s">
        <v>7721</v>
      </c>
      <c r="F18" s="626" t="s">
        <v>93</v>
      </c>
      <c r="G18" s="660" t="s">
        <v>266</v>
      </c>
      <c r="H18" s="660" t="s">
        <v>1369</v>
      </c>
      <c r="I18" s="660" t="s">
        <v>303</v>
      </c>
      <c r="J18" s="660">
        <v>1</v>
      </c>
      <c r="K18" s="660">
        <v>94</v>
      </c>
      <c r="L18" s="660">
        <v>94</v>
      </c>
      <c r="M18" s="660" t="s">
        <v>311</v>
      </c>
    </row>
    <row r="19" spans="1:13" ht="15" x14ac:dyDescent="0.25">
      <c r="A19" s="660" t="s">
        <v>7551</v>
      </c>
      <c r="B19" s="661">
        <v>44257</v>
      </c>
      <c r="C19" s="660" t="s">
        <v>7656</v>
      </c>
      <c r="D19" s="661">
        <v>44239</v>
      </c>
      <c r="E19" s="660" t="s">
        <v>7721</v>
      </c>
      <c r="F19" s="626" t="s">
        <v>93</v>
      </c>
      <c r="G19" s="660" t="s">
        <v>266</v>
      </c>
      <c r="H19" s="660" t="s">
        <v>1369</v>
      </c>
      <c r="I19" s="660" t="s">
        <v>303</v>
      </c>
      <c r="J19" s="660">
        <v>1</v>
      </c>
      <c r="K19" s="660">
        <v>104</v>
      </c>
      <c r="L19" s="660">
        <v>104</v>
      </c>
      <c r="M19" s="660" t="s">
        <v>311</v>
      </c>
    </row>
    <row r="20" spans="1:13" ht="15" x14ac:dyDescent="0.25">
      <c r="A20" s="660" t="s">
        <v>7551</v>
      </c>
      <c r="B20" s="661">
        <v>44257</v>
      </c>
      <c r="C20" s="660" t="s">
        <v>7656</v>
      </c>
      <c r="D20" s="661">
        <v>44239</v>
      </c>
      <c r="E20" s="660" t="s">
        <v>7721</v>
      </c>
      <c r="F20" s="626" t="s">
        <v>93</v>
      </c>
      <c r="G20" s="660" t="s">
        <v>266</v>
      </c>
      <c r="H20" s="660" t="s">
        <v>1340</v>
      </c>
      <c r="I20" s="660" t="s">
        <v>303</v>
      </c>
      <c r="J20" s="660">
        <v>18</v>
      </c>
      <c r="K20" s="660">
        <v>200</v>
      </c>
      <c r="L20" s="662">
        <v>3600</v>
      </c>
      <c r="M20" s="660" t="s">
        <v>311</v>
      </c>
    </row>
    <row r="21" spans="1:13" ht="15" x14ac:dyDescent="0.25">
      <c r="A21" s="660" t="s">
        <v>7551</v>
      </c>
      <c r="B21" s="661">
        <v>44257</v>
      </c>
      <c r="C21" s="660" t="s">
        <v>7656</v>
      </c>
      <c r="D21" s="661">
        <v>44239</v>
      </c>
      <c r="E21" s="660" t="s">
        <v>7721</v>
      </c>
      <c r="F21" s="626" t="s">
        <v>93</v>
      </c>
      <c r="G21" s="660" t="s">
        <v>266</v>
      </c>
      <c r="H21" s="660" t="s">
        <v>1369</v>
      </c>
      <c r="I21" s="660" t="s">
        <v>303</v>
      </c>
      <c r="J21" s="660">
        <v>1</v>
      </c>
      <c r="K21" s="660">
        <v>239</v>
      </c>
      <c r="L21" s="660">
        <v>239</v>
      </c>
      <c r="M21" s="660" t="s">
        <v>311</v>
      </c>
    </row>
    <row r="22" spans="1:13" ht="15" x14ac:dyDescent="0.25">
      <c r="A22" s="660" t="s">
        <v>7551</v>
      </c>
      <c r="B22" s="661">
        <v>44257</v>
      </c>
      <c r="C22" s="660" t="s">
        <v>7656</v>
      </c>
      <c r="D22" s="661">
        <v>44239</v>
      </c>
      <c r="E22" s="660" t="s">
        <v>7721</v>
      </c>
      <c r="F22" s="626" t="s">
        <v>93</v>
      </c>
      <c r="G22" s="660" t="s">
        <v>266</v>
      </c>
      <c r="H22" s="660" t="s">
        <v>1369</v>
      </c>
      <c r="I22" s="660" t="s">
        <v>303</v>
      </c>
      <c r="J22" s="660">
        <v>4</v>
      </c>
      <c r="K22" s="660">
        <v>366</v>
      </c>
      <c r="L22" s="662">
        <v>1464</v>
      </c>
      <c r="M22" s="660" t="s">
        <v>311</v>
      </c>
    </row>
    <row r="23" spans="1:13" ht="15" x14ac:dyDescent="0.25">
      <c r="A23" s="660" t="s">
        <v>7551</v>
      </c>
      <c r="B23" s="661">
        <v>44257</v>
      </c>
      <c r="C23" s="660" t="s">
        <v>7656</v>
      </c>
      <c r="D23" s="661">
        <v>44239</v>
      </c>
      <c r="E23" s="660" t="s">
        <v>7721</v>
      </c>
      <c r="F23" s="626" t="s">
        <v>93</v>
      </c>
      <c r="G23" s="660" t="s">
        <v>266</v>
      </c>
      <c r="H23" s="660" t="s">
        <v>1369</v>
      </c>
      <c r="I23" s="660" t="s">
        <v>303</v>
      </c>
      <c r="J23" s="660">
        <v>2</v>
      </c>
      <c r="K23" s="660">
        <v>472</v>
      </c>
      <c r="L23" s="660">
        <v>944</v>
      </c>
      <c r="M23" s="660" t="s">
        <v>311</v>
      </c>
    </row>
    <row r="24" spans="1:13" ht="15" x14ac:dyDescent="0.25">
      <c r="A24" s="660" t="s">
        <v>7551</v>
      </c>
      <c r="B24" s="661">
        <v>44257</v>
      </c>
      <c r="C24" s="660" t="s">
        <v>7656</v>
      </c>
      <c r="D24" s="661">
        <v>44239</v>
      </c>
      <c r="E24" s="660" t="s">
        <v>7721</v>
      </c>
      <c r="F24" s="626" t="s">
        <v>93</v>
      </c>
      <c r="G24" s="660" t="s">
        <v>266</v>
      </c>
      <c r="H24" s="660" t="s">
        <v>1369</v>
      </c>
      <c r="I24" s="660" t="s">
        <v>303</v>
      </c>
      <c r="J24" s="660">
        <v>17</v>
      </c>
      <c r="K24" s="660">
        <v>572</v>
      </c>
      <c r="L24" s="662">
        <v>9724</v>
      </c>
      <c r="M24" s="660" t="s">
        <v>311</v>
      </c>
    </row>
    <row r="25" spans="1:13" ht="15" x14ac:dyDescent="0.25">
      <c r="A25" s="660" t="s">
        <v>7551</v>
      </c>
      <c r="B25" s="661">
        <v>44257</v>
      </c>
      <c r="C25" s="660" t="s">
        <v>7656</v>
      </c>
      <c r="D25" s="661">
        <v>44239</v>
      </c>
      <c r="E25" s="660" t="s">
        <v>7721</v>
      </c>
      <c r="F25" s="626" t="s">
        <v>93</v>
      </c>
      <c r="G25" s="660" t="s">
        <v>266</v>
      </c>
      <c r="H25" s="660" t="s">
        <v>1369</v>
      </c>
      <c r="I25" s="660" t="s">
        <v>303</v>
      </c>
      <c r="J25" s="660">
        <v>1</v>
      </c>
      <c r="K25" s="660">
        <v>721</v>
      </c>
      <c r="L25" s="660">
        <v>721</v>
      </c>
      <c r="M25" s="660" t="s">
        <v>311</v>
      </c>
    </row>
    <row r="26" spans="1:13" ht="15" x14ac:dyDescent="0.25">
      <c r="A26" s="660" t="s">
        <v>7551</v>
      </c>
      <c r="B26" s="661">
        <v>44257</v>
      </c>
      <c r="C26" s="660" t="s">
        <v>7656</v>
      </c>
      <c r="D26" s="661">
        <v>44239</v>
      </c>
      <c r="E26" s="660" t="s">
        <v>7721</v>
      </c>
      <c r="F26" s="626" t="s">
        <v>93</v>
      </c>
      <c r="G26" s="660" t="s">
        <v>266</v>
      </c>
      <c r="H26" s="660" t="s">
        <v>1340</v>
      </c>
      <c r="I26" s="660" t="s">
        <v>303</v>
      </c>
      <c r="J26" s="660">
        <v>20</v>
      </c>
      <c r="K26" s="660">
        <v>900</v>
      </c>
      <c r="L26" s="662">
        <v>18000</v>
      </c>
      <c r="M26" s="660" t="s">
        <v>311</v>
      </c>
    </row>
    <row r="27" spans="1:13" ht="15" x14ac:dyDescent="0.25">
      <c r="A27" s="660" t="s">
        <v>7551</v>
      </c>
      <c r="B27" s="661">
        <v>44257</v>
      </c>
      <c r="C27" s="660" t="s">
        <v>7656</v>
      </c>
      <c r="D27" s="661">
        <v>44239</v>
      </c>
      <c r="E27" s="660" t="s">
        <v>7721</v>
      </c>
      <c r="F27" s="626" t="s">
        <v>93</v>
      </c>
      <c r="G27" s="660" t="s">
        <v>266</v>
      </c>
      <c r="H27" s="660" t="s">
        <v>1369</v>
      </c>
      <c r="I27" s="660" t="s">
        <v>303</v>
      </c>
      <c r="J27" s="660">
        <v>2</v>
      </c>
      <c r="K27" s="662">
        <v>1670</v>
      </c>
      <c r="L27" s="662">
        <v>3340</v>
      </c>
      <c r="M27" s="660" t="s">
        <v>311</v>
      </c>
    </row>
    <row r="28" spans="1:13" ht="15" x14ac:dyDescent="0.25">
      <c r="A28" s="660" t="s">
        <v>7551</v>
      </c>
      <c r="B28" s="661">
        <v>44257</v>
      </c>
      <c r="C28" s="660" t="s">
        <v>7656</v>
      </c>
      <c r="D28" s="661">
        <v>44239</v>
      </c>
      <c r="E28" s="660" t="s">
        <v>7721</v>
      </c>
      <c r="F28" s="626" t="s">
        <v>93</v>
      </c>
      <c r="G28" s="660" t="s">
        <v>266</v>
      </c>
      <c r="H28" s="660" t="s">
        <v>1369</v>
      </c>
      <c r="I28" s="660" t="s">
        <v>303</v>
      </c>
      <c r="J28" s="660">
        <v>12</v>
      </c>
      <c r="K28" s="662">
        <v>2696</v>
      </c>
      <c r="L28" s="662">
        <v>32352</v>
      </c>
      <c r="M28" s="660" t="s">
        <v>311</v>
      </c>
    </row>
    <row r="29" spans="1:13" ht="15" x14ac:dyDescent="0.25">
      <c r="A29" s="660" t="s">
        <v>7551</v>
      </c>
      <c r="B29" s="661">
        <v>44257</v>
      </c>
      <c r="C29" s="660" t="s">
        <v>7656</v>
      </c>
      <c r="D29" s="661">
        <v>44239</v>
      </c>
      <c r="E29" s="660" t="s">
        <v>7721</v>
      </c>
      <c r="F29" s="626" t="s">
        <v>93</v>
      </c>
      <c r="G29" s="660" t="s">
        <v>266</v>
      </c>
      <c r="H29" s="660" t="s">
        <v>1369</v>
      </c>
      <c r="I29" s="660" t="s">
        <v>303</v>
      </c>
      <c r="J29" s="660">
        <v>2</v>
      </c>
      <c r="K29" s="662">
        <v>5828</v>
      </c>
      <c r="L29" s="662">
        <v>11656</v>
      </c>
      <c r="M29" s="660" t="s">
        <v>311</v>
      </c>
    </row>
    <row r="30" spans="1:13" ht="15" x14ac:dyDescent="0.25">
      <c r="A30" s="660" t="s">
        <v>7551</v>
      </c>
      <c r="B30" s="661">
        <v>44257</v>
      </c>
      <c r="C30" s="660" t="s">
        <v>7656</v>
      </c>
      <c r="D30" s="661">
        <v>44239</v>
      </c>
      <c r="E30" s="660" t="s">
        <v>7721</v>
      </c>
      <c r="F30" s="626" t="s">
        <v>93</v>
      </c>
      <c r="G30" s="660" t="s">
        <v>266</v>
      </c>
      <c r="H30" s="660" t="s">
        <v>1369</v>
      </c>
      <c r="I30" s="660" t="s">
        <v>303</v>
      </c>
      <c r="J30" s="660">
        <v>1</v>
      </c>
      <c r="K30" s="662">
        <v>8520</v>
      </c>
      <c r="L30" s="662">
        <v>8520</v>
      </c>
      <c r="M30" s="660" t="s">
        <v>311</v>
      </c>
    </row>
    <row r="31" spans="1:13" ht="15" x14ac:dyDescent="0.25">
      <c r="A31" s="660" t="s">
        <v>7551</v>
      </c>
      <c r="B31" s="661">
        <v>44257</v>
      </c>
      <c r="C31" s="660" t="s">
        <v>7656</v>
      </c>
      <c r="D31" s="661">
        <v>44239</v>
      </c>
      <c r="E31" s="660" t="s">
        <v>7721</v>
      </c>
      <c r="F31" s="626" t="s">
        <v>93</v>
      </c>
      <c r="G31" s="660" t="s">
        <v>266</v>
      </c>
      <c r="H31" s="660" t="s">
        <v>1369</v>
      </c>
      <c r="I31" s="660" t="s">
        <v>303</v>
      </c>
      <c r="J31" s="660">
        <v>9</v>
      </c>
      <c r="K31" s="662">
        <v>9678</v>
      </c>
      <c r="L31" s="662">
        <v>87102</v>
      </c>
      <c r="M31" s="660" t="s">
        <v>311</v>
      </c>
    </row>
    <row r="32" spans="1:13" ht="15" x14ac:dyDescent="0.25">
      <c r="A32" s="660" t="s">
        <v>7552</v>
      </c>
      <c r="B32" s="661">
        <v>44257</v>
      </c>
      <c r="C32" s="660" t="s">
        <v>7657</v>
      </c>
      <c r="D32" s="661">
        <v>44239</v>
      </c>
      <c r="E32" s="660" t="s">
        <v>7721</v>
      </c>
      <c r="F32" s="626" t="s">
        <v>251</v>
      </c>
      <c r="G32" s="660" t="s">
        <v>266</v>
      </c>
      <c r="H32" s="660" t="s">
        <v>1369</v>
      </c>
      <c r="I32" s="660" t="s">
        <v>303</v>
      </c>
      <c r="J32" s="660">
        <v>9</v>
      </c>
      <c r="K32" s="660">
        <v>18</v>
      </c>
      <c r="L32" s="660">
        <v>162</v>
      </c>
      <c r="M32" s="660" t="s">
        <v>311</v>
      </c>
    </row>
    <row r="33" spans="1:13" ht="15" x14ac:dyDescent="0.25">
      <c r="A33" s="660" t="s">
        <v>7552</v>
      </c>
      <c r="B33" s="661">
        <v>44257</v>
      </c>
      <c r="C33" s="660" t="s">
        <v>7657</v>
      </c>
      <c r="D33" s="661">
        <v>44239</v>
      </c>
      <c r="E33" s="660" t="s">
        <v>7721</v>
      </c>
      <c r="F33" s="626" t="s">
        <v>251</v>
      </c>
      <c r="G33" s="660" t="s">
        <v>266</v>
      </c>
      <c r="H33" s="660" t="s">
        <v>1369</v>
      </c>
      <c r="I33" s="660" t="s">
        <v>303</v>
      </c>
      <c r="J33" s="660">
        <v>1</v>
      </c>
      <c r="K33" s="660">
        <v>72</v>
      </c>
      <c r="L33" s="660">
        <v>72</v>
      </c>
      <c r="M33" s="660" t="s">
        <v>311</v>
      </c>
    </row>
    <row r="34" spans="1:13" ht="15" x14ac:dyDescent="0.25">
      <c r="A34" s="660" t="s">
        <v>7552</v>
      </c>
      <c r="B34" s="661">
        <v>44257</v>
      </c>
      <c r="C34" s="660" t="s">
        <v>7657</v>
      </c>
      <c r="D34" s="661">
        <v>44239</v>
      </c>
      <c r="E34" s="660" t="s">
        <v>7721</v>
      </c>
      <c r="F34" s="626" t="s">
        <v>251</v>
      </c>
      <c r="G34" s="660" t="s">
        <v>266</v>
      </c>
      <c r="H34" s="660" t="s">
        <v>1369</v>
      </c>
      <c r="I34" s="660" t="s">
        <v>303</v>
      </c>
      <c r="J34" s="660">
        <v>2</v>
      </c>
      <c r="K34" s="660">
        <v>90</v>
      </c>
      <c r="L34" s="660">
        <v>180</v>
      </c>
      <c r="M34" s="660" t="s">
        <v>311</v>
      </c>
    </row>
    <row r="35" spans="1:13" ht="15" x14ac:dyDescent="0.25">
      <c r="A35" s="660" t="s">
        <v>7552</v>
      </c>
      <c r="B35" s="661">
        <v>44257</v>
      </c>
      <c r="C35" s="660" t="s">
        <v>7657</v>
      </c>
      <c r="D35" s="661">
        <v>44239</v>
      </c>
      <c r="E35" s="660" t="s">
        <v>7721</v>
      </c>
      <c r="F35" s="626" t="s">
        <v>251</v>
      </c>
      <c r="G35" s="660" t="s">
        <v>266</v>
      </c>
      <c r="H35" s="660" t="s">
        <v>1369</v>
      </c>
      <c r="I35" s="660" t="s">
        <v>303</v>
      </c>
      <c r="J35" s="660">
        <v>2</v>
      </c>
      <c r="K35" s="660">
        <v>104</v>
      </c>
      <c r="L35" s="660">
        <v>208</v>
      </c>
      <c r="M35" s="660" t="s">
        <v>311</v>
      </c>
    </row>
    <row r="36" spans="1:13" ht="15" x14ac:dyDescent="0.25">
      <c r="A36" s="660" t="s">
        <v>7552</v>
      </c>
      <c r="B36" s="661">
        <v>44257</v>
      </c>
      <c r="C36" s="660" t="s">
        <v>7657</v>
      </c>
      <c r="D36" s="661">
        <v>44239</v>
      </c>
      <c r="E36" s="660" t="s">
        <v>7721</v>
      </c>
      <c r="F36" s="626" t="s">
        <v>251</v>
      </c>
      <c r="G36" s="660" t="s">
        <v>266</v>
      </c>
      <c r="H36" s="660" t="s">
        <v>1369</v>
      </c>
      <c r="I36" s="660" t="s">
        <v>303</v>
      </c>
      <c r="J36" s="660">
        <v>4</v>
      </c>
      <c r="K36" s="660">
        <v>184</v>
      </c>
      <c r="L36" s="660">
        <v>736</v>
      </c>
      <c r="M36" s="660" t="s">
        <v>311</v>
      </c>
    </row>
    <row r="37" spans="1:13" ht="15" x14ac:dyDescent="0.25">
      <c r="A37" s="660" t="s">
        <v>7552</v>
      </c>
      <c r="B37" s="661">
        <v>44257</v>
      </c>
      <c r="C37" s="660" t="s">
        <v>7657</v>
      </c>
      <c r="D37" s="661">
        <v>44239</v>
      </c>
      <c r="E37" s="660" t="s">
        <v>7721</v>
      </c>
      <c r="F37" s="626" t="s">
        <v>251</v>
      </c>
      <c r="G37" s="660" t="s">
        <v>266</v>
      </c>
      <c r="H37" s="660" t="s">
        <v>1369</v>
      </c>
      <c r="I37" s="660" t="s">
        <v>303</v>
      </c>
      <c r="J37" s="660">
        <v>1</v>
      </c>
      <c r="K37" s="660">
        <v>239</v>
      </c>
      <c r="L37" s="660">
        <v>239</v>
      </c>
      <c r="M37" s="660" t="s">
        <v>311</v>
      </c>
    </row>
    <row r="38" spans="1:13" ht="15" x14ac:dyDescent="0.25">
      <c r="A38" s="660" t="s">
        <v>7552</v>
      </c>
      <c r="B38" s="661">
        <v>44257</v>
      </c>
      <c r="C38" s="660" t="s">
        <v>7657</v>
      </c>
      <c r="D38" s="661">
        <v>44239</v>
      </c>
      <c r="E38" s="660" t="s">
        <v>7721</v>
      </c>
      <c r="F38" s="626" t="s">
        <v>251</v>
      </c>
      <c r="G38" s="660" t="s">
        <v>266</v>
      </c>
      <c r="H38" s="660" t="s">
        <v>1369</v>
      </c>
      <c r="I38" s="660" t="s">
        <v>303</v>
      </c>
      <c r="J38" s="660">
        <v>12</v>
      </c>
      <c r="K38" s="660">
        <v>366</v>
      </c>
      <c r="L38" s="662">
        <v>4392</v>
      </c>
      <c r="M38" s="660" t="s">
        <v>311</v>
      </c>
    </row>
    <row r="39" spans="1:13" ht="15" x14ac:dyDescent="0.25">
      <c r="A39" s="660" t="s">
        <v>7552</v>
      </c>
      <c r="B39" s="661">
        <v>44257</v>
      </c>
      <c r="C39" s="660" t="s">
        <v>7657</v>
      </c>
      <c r="D39" s="661">
        <v>44239</v>
      </c>
      <c r="E39" s="660" t="s">
        <v>7721</v>
      </c>
      <c r="F39" s="626" t="s">
        <v>251</v>
      </c>
      <c r="G39" s="660" t="s">
        <v>266</v>
      </c>
      <c r="H39" s="660" t="s">
        <v>1369</v>
      </c>
      <c r="I39" s="660" t="s">
        <v>303</v>
      </c>
      <c r="J39" s="660">
        <v>8</v>
      </c>
      <c r="K39" s="660">
        <v>721</v>
      </c>
      <c r="L39" s="662">
        <v>5768</v>
      </c>
      <c r="M39" s="660" t="s">
        <v>311</v>
      </c>
    </row>
    <row r="40" spans="1:13" ht="15" x14ac:dyDescent="0.25">
      <c r="A40" s="660" t="s">
        <v>7552</v>
      </c>
      <c r="B40" s="661">
        <v>44257</v>
      </c>
      <c r="C40" s="660" t="s">
        <v>7657</v>
      </c>
      <c r="D40" s="661">
        <v>44239</v>
      </c>
      <c r="E40" s="660" t="s">
        <v>7721</v>
      </c>
      <c r="F40" s="626" t="s">
        <v>251</v>
      </c>
      <c r="G40" s="660" t="s">
        <v>266</v>
      </c>
      <c r="H40" s="660" t="s">
        <v>1340</v>
      </c>
      <c r="I40" s="660" t="s">
        <v>303</v>
      </c>
      <c r="J40" s="660">
        <v>47</v>
      </c>
      <c r="K40" s="660">
        <v>900</v>
      </c>
      <c r="L40" s="662">
        <v>42300</v>
      </c>
      <c r="M40" s="660" t="s">
        <v>311</v>
      </c>
    </row>
    <row r="41" spans="1:13" ht="15" x14ac:dyDescent="0.25">
      <c r="A41" s="660" t="s">
        <v>7552</v>
      </c>
      <c r="B41" s="661">
        <v>44257</v>
      </c>
      <c r="C41" s="660" t="s">
        <v>7657</v>
      </c>
      <c r="D41" s="661">
        <v>44239</v>
      </c>
      <c r="E41" s="660" t="s">
        <v>7721</v>
      </c>
      <c r="F41" s="626" t="s">
        <v>251</v>
      </c>
      <c r="G41" s="660" t="s">
        <v>266</v>
      </c>
      <c r="H41" s="660" t="s">
        <v>1369</v>
      </c>
      <c r="I41" s="660" t="s">
        <v>303</v>
      </c>
      <c r="J41" s="660">
        <v>31</v>
      </c>
      <c r="K41" s="662">
        <v>2696</v>
      </c>
      <c r="L41" s="662">
        <v>83576</v>
      </c>
      <c r="M41" s="660" t="s">
        <v>311</v>
      </c>
    </row>
    <row r="42" spans="1:13" ht="15" x14ac:dyDescent="0.25">
      <c r="A42" s="660" t="s">
        <v>7552</v>
      </c>
      <c r="B42" s="661">
        <v>44257</v>
      </c>
      <c r="C42" s="660" t="s">
        <v>7657</v>
      </c>
      <c r="D42" s="661">
        <v>44239</v>
      </c>
      <c r="E42" s="660" t="s">
        <v>7721</v>
      </c>
      <c r="F42" s="626" t="s">
        <v>251</v>
      </c>
      <c r="G42" s="660" t="s">
        <v>266</v>
      </c>
      <c r="H42" s="660" t="s">
        <v>1369</v>
      </c>
      <c r="I42" s="660" t="s">
        <v>303</v>
      </c>
      <c r="J42" s="660">
        <v>18</v>
      </c>
      <c r="K42" s="662">
        <v>5828</v>
      </c>
      <c r="L42" s="662">
        <v>104904</v>
      </c>
      <c r="M42" s="660" t="s">
        <v>311</v>
      </c>
    </row>
    <row r="43" spans="1:13" ht="15" x14ac:dyDescent="0.25">
      <c r="A43" s="660" t="s">
        <v>7552</v>
      </c>
      <c r="B43" s="661">
        <v>44257</v>
      </c>
      <c r="C43" s="660" t="s">
        <v>7657</v>
      </c>
      <c r="D43" s="661">
        <v>44239</v>
      </c>
      <c r="E43" s="660" t="s">
        <v>7721</v>
      </c>
      <c r="F43" s="626" t="s">
        <v>251</v>
      </c>
      <c r="G43" s="660" t="s">
        <v>266</v>
      </c>
      <c r="H43" s="660" t="s">
        <v>1369</v>
      </c>
      <c r="I43" s="660" t="s">
        <v>303</v>
      </c>
      <c r="J43" s="660">
        <v>11</v>
      </c>
      <c r="K43" s="662">
        <v>9678</v>
      </c>
      <c r="L43" s="662">
        <v>106458</v>
      </c>
      <c r="M43" s="660" t="s">
        <v>311</v>
      </c>
    </row>
    <row r="44" spans="1:13" ht="15" x14ac:dyDescent="0.25">
      <c r="A44" s="660" t="s">
        <v>7553</v>
      </c>
      <c r="B44" s="661">
        <v>44257</v>
      </c>
      <c r="C44" s="660" t="s">
        <v>7658</v>
      </c>
      <c r="D44" s="661">
        <v>44239</v>
      </c>
      <c r="E44" s="660" t="s">
        <v>7721</v>
      </c>
      <c r="F44" s="626" t="s">
        <v>3555</v>
      </c>
      <c r="G44" s="660" t="s">
        <v>266</v>
      </c>
      <c r="H44" s="660" t="s">
        <v>1369</v>
      </c>
      <c r="I44" s="660" t="s">
        <v>303</v>
      </c>
      <c r="J44" s="660">
        <v>9</v>
      </c>
      <c r="K44" s="660">
        <v>41</v>
      </c>
      <c r="L44" s="660">
        <v>369</v>
      </c>
      <c r="M44" s="660" t="s">
        <v>311</v>
      </c>
    </row>
    <row r="45" spans="1:13" ht="15" x14ac:dyDescent="0.25">
      <c r="A45" s="660" t="s">
        <v>7553</v>
      </c>
      <c r="B45" s="661">
        <v>44257</v>
      </c>
      <c r="C45" s="660" t="s">
        <v>7658</v>
      </c>
      <c r="D45" s="661">
        <v>44239</v>
      </c>
      <c r="E45" s="660" t="s">
        <v>7721</v>
      </c>
      <c r="F45" s="626" t="s">
        <v>3555</v>
      </c>
      <c r="G45" s="660" t="s">
        <v>266</v>
      </c>
      <c r="H45" s="660" t="s">
        <v>1340</v>
      </c>
      <c r="I45" s="660" t="s">
        <v>303</v>
      </c>
      <c r="J45" s="660">
        <v>20</v>
      </c>
      <c r="K45" s="660">
        <v>200</v>
      </c>
      <c r="L45" s="662">
        <v>4000</v>
      </c>
      <c r="M45" s="660" t="s">
        <v>311</v>
      </c>
    </row>
    <row r="46" spans="1:13" ht="15" x14ac:dyDescent="0.25">
      <c r="A46" s="660" t="s">
        <v>7553</v>
      </c>
      <c r="B46" s="661">
        <v>44257</v>
      </c>
      <c r="C46" s="660" t="s">
        <v>7658</v>
      </c>
      <c r="D46" s="661">
        <v>44239</v>
      </c>
      <c r="E46" s="660" t="s">
        <v>7721</v>
      </c>
      <c r="F46" s="626" t="s">
        <v>3555</v>
      </c>
      <c r="G46" s="660" t="s">
        <v>266</v>
      </c>
      <c r="H46" s="660" t="s">
        <v>1369</v>
      </c>
      <c r="I46" s="660" t="s">
        <v>303</v>
      </c>
      <c r="J46" s="660">
        <v>11</v>
      </c>
      <c r="K46" s="660">
        <v>572</v>
      </c>
      <c r="L46" s="662">
        <v>6292</v>
      </c>
      <c r="M46" s="660" t="s">
        <v>311</v>
      </c>
    </row>
    <row r="47" spans="1:13" ht="15" x14ac:dyDescent="0.25">
      <c r="A47" s="660" t="s">
        <v>7554</v>
      </c>
      <c r="B47" s="661">
        <v>44257</v>
      </c>
      <c r="C47" s="660" t="s">
        <v>7659</v>
      </c>
      <c r="D47" s="661">
        <v>44239</v>
      </c>
      <c r="E47" s="660" t="s">
        <v>7721</v>
      </c>
      <c r="F47" s="626" t="s">
        <v>258</v>
      </c>
      <c r="G47" s="660" t="s">
        <v>266</v>
      </c>
      <c r="H47" s="660" t="s">
        <v>1369</v>
      </c>
      <c r="I47" s="660" t="s">
        <v>303</v>
      </c>
      <c r="J47" s="660">
        <v>1</v>
      </c>
      <c r="K47" s="660">
        <v>18</v>
      </c>
      <c r="L47" s="660">
        <v>18</v>
      </c>
      <c r="M47" s="660" t="s">
        <v>311</v>
      </c>
    </row>
    <row r="48" spans="1:13" ht="15" x14ac:dyDescent="0.25">
      <c r="A48" s="660" t="s">
        <v>7554</v>
      </c>
      <c r="B48" s="661">
        <v>44257</v>
      </c>
      <c r="C48" s="660" t="s">
        <v>7659</v>
      </c>
      <c r="D48" s="661">
        <v>44239</v>
      </c>
      <c r="E48" s="660" t="s">
        <v>7721</v>
      </c>
      <c r="F48" s="626" t="s">
        <v>258</v>
      </c>
      <c r="G48" s="660" t="s">
        <v>266</v>
      </c>
      <c r="H48" s="660" t="s">
        <v>1369</v>
      </c>
      <c r="I48" s="660" t="s">
        <v>303</v>
      </c>
      <c r="J48" s="660">
        <v>3</v>
      </c>
      <c r="K48" s="660">
        <v>41</v>
      </c>
      <c r="L48" s="660">
        <v>123</v>
      </c>
      <c r="M48" s="660" t="s">
        <v>311</v>
      </c>
    </row>
    <row r="49" spans="1:13" ht="15" x14ac:dyDescent="0.25">
      <c r="A49" s="660" t="s">
        <v>7554</v>
      </c>
      <c r="B49" s="661">
        <v>44257</v>
      </c>
      <c r="C49" s="660" t="s">
        <v>7659</v>
      </c>
      <c r="D49" s="661">
        <v>44239</v>
      </c>
      <c r="E49" s="660" t="s">
        <v>7721</v>
      </c>
      <c r="F49" s="626" t="s">
        <v>258</v>
      </c>
      <c r="G49" s="660" t="s">
        <v>266</v>
      </c>
      <c r="H49" s="660" t="s">
        <v>1369</v>
      </c>
      <c r="I49" s="660" t="s">
        <v>303</v>
      </c>
      <c r="J49" s="660">
        <v>3</v>
      </c>
      <c r="K49" s="660">
        <v>72</v>
      </c>
      <c r="L49" s="660">
        <v>216</v>
      </c>
      <c r="M49" s="660" t="s">
        <v>311</v>
      </c>
    </row>
    <row r="50" spans="1:13" ht="15" x14ac:dyDescent="0.25">
      <c r="A50" s="660" t="s">
        <v>7554</v>
      </c>
      <c r="B50" s="661">
        <v>44257</v>
      </c>
      <c r="C50" s="660" t="s">
        <v>7659</v>
      </c>
      <c r="D50" s="661">
        <v>44239</v>
      </c>
      <c r="E50" s="660" t="s">
        <v>7721</v>
      </c>
      <c r="F50" s="626" t="s">
        <v>258</v>
      </c>
      <c r="G50" s="660" t="s">
        <v>266</v>
      </c>
      <c r="H50" s="660" t="s">
        <v>1369</v>
      </c>
      <c r="I50" s="660" t="s">
        <v>303</v>
      </c>
      <c r="J50" s="660">
        <v>2</v>
      </c>
      <c r="K50" s="660">
        <v>90</v>
      </c>
      <c r="L50" s="660">
        <v>180</v>
      </c>
      <c r="M50" s="660" t="s">
        <v>311</v>
      </c>
    </row>
    <row r="51" spans="1:13" ht="15" x14ac:dyDescent="0.25">
      <c r="A51" s="660" t="s">
        <v>7554</v>
      </c>
      <c r="B51" s="661">
        <v>44257</v>
      </c>
      <c r="C51" s="660" t="s">
        <v>7659</v>
      </c>
      <c r="D51" s="661">
        <v>44239</v>
      </c>
      <c r="E51" s="660" t="s">
        <v>7721</v>
      </c>
      <c r="F51" s="626" t="s">
        <v>258</v>
      </c>
      <c r="G51" s="660" t="s">
        <v>266</v>
      </c>
      <c r="H51" s="660" t="s">
        <v>1369</v>
      </c>
      <c r="I51" s="660" t="s">
        <v>303</v>
      </c>
      <c r="J51" s="660">
        <v>1</v>
      </c>
      <c r="K51" s="660">
        <v>104</v>
      </c>
      <c r="L51" s="660">
        <v>104</v>
      </c>
      <c r="M51" s="660" t="s">
        <v>311</v>
      </c>
    </row>
    <row r="52" spans="1:13" ht="15" x14ac:dyDescent="0.25">
      <c r="A52" s="660" t="s">
        <v>7554</v>
      </c>
      <c r="B52" s="661">
        <v>44257</v>
      </c>
      <c r="C52" s="660" t="s">
        <v>7659</v>
      </c>
      <c r="D52" s="661">
        <v>44239</v>
      </c>
      <c r="E52" s="660" t="s">
        <v>7721</v>
      </c>
      <c r="F52" s="626" t="s">
        <v>258</v>
      </c>
      <c r="G52" s="660" t="s">
        <v>266</v>
      </c>
      <c r="H52" s="660" t="s">
        <v>1340</v>
      </c>
      <c r="I52" s="660" t="s">
        <v>303</v>
      </c>
      <c r="J52" s="660">
        <v>19</v>
      </c>
      <c r="K52" s="660">
        <v>200</v>
      </c>
      <c r="L52" s="662">
        <v>3800</v>
      </c>
      <c r="M52" s="660" t="s">
        <v>311</v>
      </c>
    </row>
    <row r="53" spans="1:13" ht="15" x14ac:dyDescent="0.25">
      <c r="A53" s="660" t="s">
        <v>7554</v>
      </c>
      <c r="B53" s="661">
        <v>44257</v>
      </c>
      <c r="C53" s="660" t="s">
        <v>7659</v>
      </c>
      <c r="D53" s="661">
        <v>44239</v>
      </c>
      <c r="E53" s="660" t="s">
        <v>7721</v>
      </c>
      <c r="F53" s="626" t="s">
        <v>258</v>
      </c>
      <c r="G53" s="660" t="s">
        <v>266</v>
      </c>
      <c r="H53" s="660" t="s">
        <v>1369</v>
      </c>
      <c r="I53" s="660" t="s">
        <v>303</v>
      </c>
      <c r="J53" s="660">
        <v>3</v>
      </c>
      <c r="K53" s="660">
        <v>239</v>
      </c>
      <c r="L53" s="660">
        <v>717</v>
      </c>
      <c r="M53" s="660" t="s">
        <v>311</v>
      </c>
    </row>
    <row r="54" spans="1:13" ht="15" x14ac:dyDescent="0.25">
      <c r="A54" s="660" t="s">
        <v>7554</v>
      </c>
      <c r="B54" s="661">
        <v>44257</v>
      </c>
      <c r="C54" s="660" t="s">
        <v>7659</v>
      </c>
      <c r="D54" s="661">
        <v>44239</v>
      </c>
      <c r="E54" s="660" t="s">
        <v>7721</v>
      </c>
      <c r="F54" s="626" t="s">
        <v>258</v>
      </c>
      <c r="G54" s="660" t="s">
        <v>266</v>
      </c>
      <c r="H54" s="660" t="s">
        <v>1369</v>
      </c>
      <c r="I54" s="660" t="s">
        <v>303</v>
      </c>
      <c r="J54" s="660">
        <v>31</v>
      </c>
      <c r="K54" s="660">
        <v>366</v>
      </c>
      <c r="L54" s="662">
        <v>11346</v>
      </c>
      <c r="M54" s="660" t="s">
        <v>311</v>
      </c>
    </row>
    <row r="55" spans="1:13" ht="15" x14ac:dyDescent="0.25">
      <c r="A55" s="660" t="s">
        <v>7554</v>
      </c>
      <c r="B55" s="661">
        <v>44257</v>
      </c>
      <c r="C55" s="660" t="s">
        <v>7659</v>
      </c>
      <c r="D55" s="661">
        <v>44239</v>
      </c>
      <c r="E55" s="660" t="s">
        <v>7721</v>
      </c>
      <c r="F55" s="626" t="s">
        <v>258</v>
      </c>
      <c r="G55" s="660" t="s">
        <v>266</v>
      </c>
      <c r="H55" s="660" t="s">
        <v>1369</v>
      </c>
      <c r="I55" s="660" t="s">
        <v>303</v>
      </c>
      <c r="J55" s="660">
        <v>18</v>
      </c>
      <c r="K55" s="660">
        <v>572</v>
      </c>
      <c r="L55" s="662">
        <v>10296</v>
      </c>
      <c r="M55" s="660" t="s">
        <v>311</v>
      </c>
    </row>
    <row r="56" spans="1:13" ht="15" x14ac:dyDescent="0.25">
      <c r="A56" s="660" t="s">
        <v>7554</v>
      </c>
      <c r="B56" s="661">
        <v>44257</v>
      </c>
      <c r="C56" s="660" t="s">
        <v>7659</v>
      </c>
      <c r="D56" s="661">
        <v>44239</v>
      </c>
      <c r="E56" s="660" t="s">
        <v>7721</v>
      </c>
      <c r="F56" s="626" t="s">
        <v>258</v>
      </c>
      <c r="G56" s="660" t="s">
        <v>266</v>
      </c>
      <c r="H56" s="660" t="s">
        <v>1369</v>
      </c>
      <c r="I56" s="660" t="s">
        <v>303</v>
      </c>
      <c r="J56" s="660">
        <v>1</v>
      </c>
      <c r="K56" s="660">
        <v>656</v>
      </c>
      <c r="L56" s="660">
        <v>656</v>
      </c>
      <c r="M56" s="660" t="s">
        <v>311</v>
      </c>
    </row>
    <row r="57" spans="1:13" ht="15" x14ac:dyDescent="0.25">
      <c r="A57" s="660" t="s">
        <v>7554</v>
      </c>
      <c r="B57" s="661">
        <v>44257</v>
      </c>
      <c r="C57" s="660" t="s">
        <v>7659</v>
      </c>
      <c r="D57" s="661">
        <v>44239</v>
      </c>
      <c r="E57" s="660" t="s">
        <v>7721</v>
      </c>
      <c r="F57" s="626" t="s">
        <v>258</v>
      </c>
      <c r="G57" s="660" t="s">
        <v>266</v>
      </c>
      <c r="H57" s="660" t="s">
        <v>1369</v>
      </c>
      <c r="I57" s="660" t="s">
        <v>303</v>
      </c>
      <c r="J57" s="660">
        <v>3</v>
      </c>
      <c r="K57" s="660">
        <v>721</v>
      </c>
      <c r="L57" s="662">
        <v>2163</v>
      </c>
      <c r="M57" s="660" t="s">
        <v>311</v>
      </c>
    </row>
    <row r="58" spans="1:13" ht="15" x14ac:dyDescent="0.25">
      <c r="A58" s="660" t="s">
        <v>7554</v>
      </c>
      <c r="B58" s="661">
        <v>44257</v>
      </c>
      <c r="C58" s="660" t="s">
        <v>7659</v>
      </c>
      <c r="D58" s="661">
        <v>44239</v>
      </c>
      <c r="E58" s="660" t="s">
        <v>7721</v>
      </c>
      <c r="F58" s="626" t="s">
        <v>258</v>
      </c>
      <c r="G58" s="660" t="s">
        <v>266</v>
      </c>
      <c r="H58" s="660" t="s">
        <v>1340</v>
      </c>
      <c r="I58" s="660" t="s">
        <v>303</v>
      </c>
      <c r="J58" s="660">
        <v>43</v>
      </c>
      <c r="K58" s="660">
        <v>900</v>
      </c>
      <c r="L58" s="662">
        <v>38700</v>
      </c>
      <c r="M58" s="660" t="s">
        <v>311</v>
      </c>
    </row>
    <row r="59" spans="1:13" ht="15" x14ac:dyDescent="0.25">
      <c r="A59" s="660" t="s">
        <v>7554</v>
      </c>
      <c r="B59" s="661">
        <v>44257</v>
      </c>
      <c r="C59" s="660" t="s">
        <v>7659</v>
      </c>
      <c r="D59" s="661">
        <v>44239</v>
      </c>
      <c r="E59" s="660" t="s">
        <v>7721</v>
      </c>
      <c r="F59" s="626" t="s">
        <v>258</v>
      </c>
      <c r="G59" s="660" t="s">
        <v>266</v>
      </c>
      <c r="H59" s="660" t="s">
        <v>1369</v>
      </c>
      <c r="I59" s="660" t="s">
        <v>303</v>
      </c>
      <c r="J59" s="660">
        <v>1</v>
      </c>
      <c r="K59" s="662">
        <v>1577</v>
      </c>
      <c r="L59" s="662">
        <v>1577</v>
      </c>
      <c r="M59" s="660" t="s">
        <v>311</v>
      </c>
    </row>
    <row r="60" spans="1:13" ht="15" x14ac:dyDescent="0.25">
      <c r="A60" s="660" t="s">
        <v>7554</v>
      </c>
      <c r="B60" s="661">
        <v>44257</v>
      </c>
      <c r="C60" s="660" t="s">
        <v>7659</v>
      </c>
      <c r="D60" s="661">
        <v>44239</v>
      </c>
      <c r="E60" s="660" t="s">
        <v>7721</v>
      </c>
      <c r="F60" s="626" t="s">
        <v>258</v>
      </c>
      <c r="G60" s="660" t="s">
        <v>266</v>
      </c>
      <c r="H60" s="660" t="s">
        <v>1369</v>
      </c>
      <c r="I60" s="660" t="s">
        <v>303</v>
      </c>
      <c r="J60" s="660">
        <v>31</v>
      </c>
      <c r="K60" s="662">
        <v>2696</v>
      </c>
      <c r="L60" s="662">
        <v>83576</v>
      </c>
      <c r="M60" s="660" t="s">
        <v>311</v>
      </c>
    </row>
    <row r="61" spans="1:13" ht="15" x14ac:dyDescent="0.25">
      <c r="A61" s="660" t="s">
        <v>7554</v>
      </c>
      <c r="B61" s="661">
        <v>44257</v>
      </c>
      <c r="C61" s="660" t="s">
        <v>7659</v>
      </c>
      <c r="D61" s="661">
        <v>44239</v>
      </c>
      <c r="E61" s="660" t="s">
        <v>7721</v>
      </c>
      <c r="F61" s="626" t="s">
        <v>258</v>
      </c>
      <c r="G61" s="660" t="s">
        <v>266</v>
      </c>
      <c r="H61" s="660" t="s">
        <v>1369</v>
      </c>
      <c r="I61" s="660" t="s">
        <v>303</v>
      </c>
      <c r="J61" s="660">
        <v>1</v>
      </c>
      <c r="K61" s="662">
        <v>4048</v>
      </c>
      <c r="L61" s="662">
        <v>4048</v>
      </c>
      <c r="M61" s="660" t="s">
        <v>311</v>
      </c>
    </row>
    <row r="62" spans="1:13" ht="15" x14ac:dyDescent="0.25">
      <c r="A62" s="660" t="s">
        <v>7554</v>
      </c>
      <c r="B62" s="661">
        <v>44257</v>
      </c>
      <c r="C62" s="660" t="s">
        <v>7659</v>
      </c>
      <c r="D62" s="661">
        <v>44239</v>
      </c>
      <c r="E62" s="660" t="s">
        <v>7721</v>
      </c>
      <c r="F62" s="626" t="s">
        <v>258</v>
      </c>
      <c r="G62" s="660" t="s">
        <v>266</v>
      </c>
      <c r="H62" s="660" t="s">
        <v>1369</v>
      </c>
      <c r="I62" s="660" t="s">
        <v>303</v>
      </c>
      <c r="J62" s="660">
        <v>14</v>
      </c>
      <c r="K62" s="662">
        <v>5828</v>
      </c>
      <c r="L62" s="662">
        <v>81592</v>
      </c>
      <c r="M62" s="660" t="s">
        <v>311</v>
      </c>
    </row>
    <row r="63" spans="1:13" ht="15" x14ac:dyDescent="0.25">
      <c r="A63" s="660" t="s">
        <v>7554</v>
      </c>
      <c r="B63" s="661">
        <v>44257</v>
      </c>
      <c r="C63" s="660" t="s">
        <v>7659</v>
      </c>
      <c r="D63" s="661">
        <v>44239</v>
      </c>
      <c r="E63" s="660" t="s">
        <v>7721</v>
      </c>
      <c r="F63" s="626" t="s">
        <v>258</v>
      </c>
      <c r="G63" s="660" t="s">
        <v>266</v>
      </c>
      <c r="H63" s="660" t="s">
        <v>1369</v>
      </c>
      <c r="I63" s="660" t="s">
        <v>303</v>
      </c>
      <c r="J63" s="660">
        <v>18</v>
      </c>
      <c r="K63" s="662">
        <v>9678</v>
      </c>
      <c r="L63" s="662">
        <v>174204</v>
      </c>
      <c r="M63" s="660" t="s">
        <v>311</v>
      </c>
    </row>
    <row r="64" spans="1:13" ht="15" x14ac:dyDescent="0.25">
      <c r="A64" s="660" t="s">
        <v>7555</v>
      </c>
      <c r="B64" s="661">
        <v>44257</v>
      </c>
      <c r="C64" s="660" t="s">
        <v>7660</v>
      </c>
      <c r="D64" s="661">
        <v>44239</v>
      </c>
      <c r="E64" s="660" t="s">
        <v>7721</v>
      </c>
      <c r="F64" s="626" t="s">
        <v>4231</v>
      </c>
      <c r="G64" s="660" t="s">
        <v>266</v>
      </c>
      <c r="H64" s="660" t="s">
        <v>1369</v>
      </c>
      <c r="I64" s="660" t="s">
        <v>303</v>
      </c>
      <c r="J64" s="660">
        <v>2</v>
      </c>
      <c r="K64" s="660">
        <v>18</v>
      </c>
      <c r="L64" s="660">
        <v>36</v>
      </c>
      <c r="M64" s="660" t="s">
        <v>311</v>
      </c>
    </row>
    <row r="65" spans="1:13" ht="15" x14ac:dyDescent="0.25">
      <c r="A65" s="660" t="s">
        <v>7555</v>
      </c>
      <c r="B65" s="661">
        <v>44257</v>
      </c>
      <c r="C65" s="660" t="s">
        <v>7660</v>
      </c>
      <c r="D65" s="661">
        <v>44239</v>
      </c>
      <c r="E65" s="660" t="s">
        <v>7721</v>
      </c>
      <c r="F65" s="626" t="s">
        <v>4231</v>
      </c>
      <c r="G65" s="660" t="s">
        <v>266</v>
      </c>
      <c r="H65" s="660" t="s">
        <v>1369</v>
      </c>
      <c r="I65" s="660" t="s">
        <v>303</v>
      </c>
      <c r="J65" s="660">
        <v>1</v>
      </c>
      <c r="K65" s="660">
        <v>104</v>
      </c>
      <c r="L65" s="660">
        <v>104</v>
      </c>
      <c r="M65" s="660" t="s">
        <v>311</v>
      </c>
    </row>
    <row r="66" spans="1:13" ht="15" x14ac:dyDescent="0.25">
      <c r="A66" s="660" t="s">
        <v>7555</v>
      </c>
      <c r="B66" s="661">
        <v>44257</v>
      </c>
      <c r="C66" s="660" t="s">
        <v>7660</v>
      </c>
      <c r="D66" s="661">
        <v>44239</v>
      </c>
      <c r="E66" s="660" t="s">
        <v>7721</v>
      </c>
      <c r="F66" s="626" t="s">
        <v>4231</v>
      </c>
      <c r="G66" s="660" t="s">
        <v>266</v>
      </c>
      <c r="H66" s="660" t="s">
        <v>1369</v>
      </c>
      <c r="I66" s="660" t="s">
        <v>303</v>
      </c>
      <c r="J66" s="660">
        <v>1</v>
      </c>
      <c r="K66" s="660">
        <v>366</v>
      </c>
      <c r="L66" s="660">
        <v>366</v>
      </c>
      <c r="M66" s="660" t="s">
        <v>311</v>
      </c>
    </row>
    <row r="67" spans="1:13" ht="15" x14ac:dyDescent="0.25">
      <c r="A67" s="660" t="s">
        <v>7555</v>
      </c>
      <c r="B67" s="661">
        <v>44257</v>
      </c>
      <c r="C67" s="660" t="s">
        <v>7660</v>
      </c>
      <c r="D67" s="661">
        <v>44239</v>
      </c>
      <c r="E67" s="660" t="s">
        <v>7721</v>
      </c>
      <c r="F67" s="626" t="s">
        <v>4231</v>
      </c>
      <c r="G67" s="660" t="s">
        <v>266</v>
      </c>
      <c r="H67" s="660" t="s">
        <v>1340</v>
      </c>
      <c r="I67" s="660" t="s">
        <v>303</v>
      </c>
      <c r="J67" s="660">
        <v>2</v>
      </c>
      <c r="K67" s="660">
        <v>900</v>
      </c>
      <c r="L67" s="662">
        <v>1800</v>
      </c>
      <c r="M67" s="660" t="s">
        <v>311</v>
      </c>
    </row>
    <row r="68" spans="1:13" ht="15" x14ac:dyDescent="0.25">
      <c r="A68" s="660" t="s">
        <v>7555</v>
      </c>
      <c r="B68" s="661">
        <v>44257</v>
      </c>
      <c r="C68" s="660" t="s">
        <v>7660</v>
      </c>
      <c r="D68" s="661">
        <v>44239</v>
      </c>
      <c r="E68" s="660" t="s">
        <v>7721</v>
      </c>
      <c r="F68" s="626" t="s">
        <v>4231</v>
      </c>
      <c r="G68" s="660" t="s">
        <v>266</v>
      </c>
      <c r="H68" s="660" t="s">
        <v>1369</v>
      </c>
      <c r="I68" s="660" t="s">
        <v>303</v>
      </c>
      <c r="J68" s="660">
        <v>1</v>
      </c>
      <c r="K68" s="662">
        <v>2696</v>
      </c>
      <c r="L68" s="662">
        <v>2696</v>
      </c>
      <c r="M68" s="660" t="s">
        <v>311</v>
      </c>
    </row>
    <row r="69" spans="1:13" ht="15" x14ac:dyDescent="0.25">
      <c r="A69" s="660" t="s">
        <v>7555</v>
      </c>
      <c r="B69" s="661">
        <v>44257</v>
      </c>
      <c r="C69" s="660" t="s">
        <v>7660</v>
      </c>
      <c r="D69" s="661">
        <v>44239</v>
      </c>
      <c r="E69" s="660" t="s">
        <v>7721</v>
      </c>
      <c r="F69" s="626" t="s">
        <v>4231</v>
      </c>
      <c r="G69" s="660" t="s">
        <v>266</v>
      </c>
      <c r="H69" s="660" t="s">
        <v>1369</v>
      </c>
      <c r="I69" s="660" t="s">
        <v>303</v>
      </c>
      <c r="J69" s="660">
        <v>1</v>
      </c>
      <c r="K69" s="662">
        <v>9678</v>
      </c>
      <c r="L69" s="662">
        <v>9678</v>
      </c>
      <c r="M69" s="660" t="s">
        <v>311</v>
      </c>
    </row>
    <row r="70" spans="1:13" ht="15" x14ac:dyDescent="0.25">
      <c r="A70" s="660" t="s">
        <v>7556</v>
      </c>
      <c r="B70" s="661">
        <v>44257</v>
      </c>
      <c r="C70" s="660" t="s">
        <v>7661</v>
      </c>
      <c r="D70" s="661">
        <v>44239</v>
      </c>
      <c r="E70" s="660" t="s">
        <v>7721</v>
      </c>
      <c r="F70" s="626" t="s">
        <v>251</v>
      </c>
      <c r="G70" s="660" t="s">
        <v>266</v>
      </c>
      <c r="H70" s="660" t="s">
        <v>1369</v>
      </c>
      <c r="I70" s="660" t="s">
        <v>303</v>
      </c>
      <c r="J70" s="660">
        <v>1</v>
      </c>
      <c r="K70" s="660">
        <v>18</v>
      </c>
      <c r="L70" s="660">
        <v>18</v>
      </c>
      <c r="M70" s="660" t="s">
        <v>311</v>
      </c>
    </row>
    <row r="71" spans="1:13" ht="15" x14ac:dyDescent="0.25">
      <c r="A71" s="660" t="s">
        <v>7556</v>
      </c>
      <c r="B71" s="661">
        <v>44257</v>
      </c>
      <c r="C71" s="660" t="s">
        <v>7661</v>
      </c>
      <c r="D71" s="661">
        <v>44239</v>
      </c>
      <c r="E71" s="660" t="s">
        <v>7721</v>
      </c>
      <c r="F71" s="626" t="s">
        <v>251</v>
      </c>
      <c r="G71" s="660" t="s">
        <v>266</v>
      </c>
      <c r="H71" s="660" t="s">
        <v>1369</v>
      </c>
      <c r="I71" s="660" t="s">
        <v>303</v>
      </c>
      <c r="J71" s="660">
        <v>3</v>
      </c>
      <c r="K71" s="660">
        <v>104</v>
      </c>
      <c r="L71" s="660">
        <v>312</v>
      </c>
      <c r="M71" s="660" t="s">
        <v>311</v>
      </c>
    </row>
    <row r="72" spans="1:13" ht="15" x14ac:dyDescent="0.25">
      <c r="A72" s="660" t="s">
        <v>7556</v>
      </c>
      <c r="B72" s="661">
        <v>44257</v>
      </c>
      <c r="C72" s="660" t="s">
        <v>7661</v>
      </c>
      <c r="D72" s="661">
        <v>44239</v>
      </c>
      <c r="E72" s="660" t="s">
        <v>7721</v>
      </c>
      <c r="F72" s="626" t="s">
        <v>251</v>
      </c>
      <c r="G72" s="660" t="s">
        <v>266</v>
      </c>
      <c r="H72" s="660" t="s">
        <v>1369</v>
      </c>
      <c r="I72" s="660" t="s">
        <v>303</v>
      </c>
      <c r="J72" s="660">
        <v>1</v>
      </c>
      <c r="K72" s="660">
        <v>119</v>
      </c>
      <c r="L72" s="660">
        <v>119</v>
      </c>
      <c r="M72" s="660" t="s">
        <v>311</v>
      </c>
    </row>
    <row r="73" spans="1:13" ht="15" x14ac:dyDescent="0.25">
      <c r="A73" s="660" t="s">
        <v>7556</v>
      </c>
      <c r="B73" s="661">
        <v>44257</v>
      </c>
      <c r="C73" s="660" t="s">
        <v>7661</v>
      </c>
      <c r="D73" s="661">
        <v>44239</v>
      </c>
      <c r="E73" s="660" t="s">
        <v>7721</v>
      </c>
      <c r="F73" s="626" t="s">
        <v>251</v>
      </c>
      <c r="G73" s="660" t="s">
        <v>266</v>
      </c>
      <c r="H73" s="660" t="s">
        <v>1369</v>
      </c>
      <c r="I73" s="660" t="s">
        <v>303</v>
      </c>
      <c r="J73" s="660">
        <v>1</v>
      </c>
      <c r="K73" s="660">
        <v>721</v>
      </c>
      <c r="L73" s="660">
        <v>721</v>
      </c>
      <c r="M73" s="660" t="s">
        <v>311</v>
      </c>
    </row>
    <row r="74" spans="1:13" ht="15" x14ac:dyDescent="0.25">
      <c r="A74" s="660" t="s">
        <v>7556</v>
      </c>
      <c r="B74" s="661">
        <v>44257</v>
      </c>
      <c r="C74" s="660" t="s">
        <v>7661</v>
      </c>
      <c r="D74" s="661">
        <v>44239</v>
      </c>
      <c r="E74" s="660" t="s">
        <v>7721</v>
      </c>
      <c r="F74" s="626" t="s">
        <v>251</v>
      </c>
      <c r="G74" s="660" t="s">
        <v>266</v>
      </c>
      <c r="H74" s="660" t="s">
        <v>1340</v>
      </c>
      <c r="I74" s="660" t="s">
        <v>303</v>
      </c>
      <c r="J74" s="660">
        <v>12</v>
      </c>
      <c r="K74" s="660">
        <v>900</v>
      </c>
      <c r="L74" s="662">
        <v>10800</v>
      </c>
      <c r="M74" s="660" t="s">
        <v>311</v>
      </c>
    </row>
    <row r="75" spans="1:13" ht="15" x14ac:dyDescent="0.25">
      <c r="A75" s="660" t="s">
        <v>7556</v>
      </c>
      <c r="B75" s="661">
        <v>44257</v>
      </c>
      <c r="C75" s="660" t="s">
        <v>7661</v>
      </c>
      <c r="D75" s="661">
        <v>44239</v>
      </c>
      <c r="E75" s="660" t="s">
        <v>7721</v>
      </c>
      <c r="F75" s="626" t="s">
        <v>251</v>
      </c>
      <c r="G75" s="660" t="s">
        <v>266</v>
      </c>
      <c r="H75" s="660" t="s">
        <v>1369</v>
      </c>
      <c r="I75" s="660" t="s">
        <v>303</v>
      </c>
      <c r="J75" s="660">
        <v>6</v>
      </c>
      <c r="K75" s="662">
        <v>2696</v>
      </c>
      <c r="L75" s="662">
        <v>16176</v>
      </c>
      <c r="M75" s="660" t="s">
        <v>311</v>
      </c>
    </row>
    <row r="76" spans="1:13" ht="15" x14ac:dyDescent="0.25">
      <c r="A76" s="660" t="s">
        <v>7556</v>
      </c>
      <c r="B76" s="661">
        <v>44257</v>
      </c>
      <c r="C76" s="660" t="s">
        <v>7661</v>
      </c>
      <c r="D76" s="661">
        <v>44239</v>
      </c>
      <c r="E76" s="660" t="s">
        <v>7721</v>
      </c>
      <c r="F76" s="626" t="s">
        <v>251</v>
      </c>
      <c r="G76" s="660" t="s">
        <v>266</v>
      </c>
      <c r="H76" s="660" t="s">
        <v>1369</v>
      </c>
      <c r="I76" s="660" t="s">
        <v>303</v>
      </c>
      <c r="J76" s="660">
        <v>4</v>
      </c>
      <c r="K76" s="662">
        <v>5828</v>
      </c>
      <c r="L76" s="662">
        <v>23312</v>
      </c>
      <c r="M76" s="660" t="s">
        <v>311</v>
      </c>
    </row>
    <row r="77" spans="1:13" ht="15" x14ac:dyDescent="0.25">
      <c r="A77" s="660" t="s">
        <v>7556</v>
      </c>
      <c r="B77" s="661">
        <v>44257</v>
      </c>
      <c r="C77" s="660" t="s">
        <v>7661</v>
      </c>
      <c r="D77" s="661">
        <v>44239</v>
      </c>
      <c r="E77" s="660" t="s">
        <v>7721</v>
      </c>
      <c r="F77" s="626" t="s">
        <v>251</v>
      </c>
      <c r="G77" s="660" t="s">
        <v>266</v>
      </c>
      <c r="H77" s="660" t="s">
        <v>1369</v>
      </c>
      <c r="I77" s="660" t="s">
        <v>303</v>
      </c>
      <c r="J77" s="660">
        <v>6</v>
      </c>
      <c r="K77" s="662">
        <v>9678</v>
      </c>
      <c r="L77" s="662">
        <v>58068</v>
      </c>
      <c r="M77" s="660" t="s">
        <v>311</v>
      </c>
    </row>
    <row r="78" spans="1:13" ht="15" x14ac:dyDescent="0.25">
      <c r="A78" s="660" t="s">
        <v>7557</v>
      </c>
      <c r="B78" s="661">
        <v>44257</v>
      </c>
      <c r="C78" s="660" t="s">
        <v>7662</v>
      </c>
      <c r="D78" s="661">
        <v>44239</v>
      </c>
      <c r="E78" s="660" t="s">
        <v>7721</v>
      </c>
      <c r="F78" s="626" t="s">
        <v>94</v>
      </c>
      <c r="G78" s="660" t="s">
        <v>266</v>
      </c>
      <c r="H78" s="660" t="s">
        <v>1369</v>
      </c>
      <c r="I78" s="660" t="s">
        <v>303</v>
      </c>
      <c r="J78" s="660">
        <v>1</v>
      </c>
      <c r="K78" s="660">
        <v>18</v>
      </c>
      <c r="L78" s="660">
        <v>18</v>
      </c>
      <c r="M78" s="660" t="s">
        <v>311</v>
      </c>
    </row>
    <row r="79" spans="1:13" ht="15" x14ac:dyDescent="0.25">
      <c r="A79" s="660" t="s">
        <v>7557</v>
      </c>
      <c r="B79" s="661">
        <v>44257</v>
      </c>
      <c r="C79" s="660" t="s">
        <v>7662</v>
      </c>
      <c r="D79" s="661">
        <v>44239</v>
      </c>
      <c r="E79" s="660" t="s">
        <v>7721</v>
      </c>
      <c r="F79" s="626" t="s">
        <v>94</v>
      </c>
      <c r="G79" s="660" t="s">
        <v>266</v>
      </c>
      <c r="H79" s="660" t="s">
        <v>1369</v>
      </c>
      <c r="I79" s="660" t="s">
        <v>303</v>
      </c>
      <c r="J79" s="660">
        <v>1</v>
      </c>
      <c r="K79" s="660">
        <v>72</v>
      </c>
      <c r="L79" s="660">
        <v>72</v>
      </c>
      <c r="M79" s="660" t="s">
        <v>311</v>
      </c>
    </row>
    <row r="80" spans="1:13" ht="15" x14ac:dyDescent="0.25">
      <c r="A80" s="660" t="s">
        <v>7557</v>
      </c>
      <c r="B80" s="661">
        <v>44257</v>
      </c>
      <c r="C80" s="660" t="s">
        <v>7662</v>
      </c>
      <c r="D80" s="661">
        <v>44239</v>
      </c>
      <c r="E80" s="660" t="s">
        <v>7721</v>
      </c>
      <c r="F80" s="626" t="s">
        <v>94</v>
      </c>
      <c r="G80" s="660" t="s">
        <v>266</v>
      </c>
      <c r="H80" s="660" t="s">
        <v>1369</v>
      </c>
      <c r="I80" s="660" t="s">
        <v>303</v>
      </c>
      <c r="J80" s="660">
        <v>1</v>
      </c>
      <c r="K80" s="660">
        <v>90</v>
      </c>
      <c r="L80" s="660">
        <v>90</v>
      </c>
      <c r="M80" s="660" t="s">
        <v>311</v>
      </c>
    </row>
    <row r="81" spans="1:13" ht="15" x14ac:dyDescent="0.25">
      <c r="A81" s="660" t="s">
        <v>7557</v>
      </c>
      <c r="B81" s="661">
        <v>44257</v>
      </c>
      <c r="C81" s="660" t="s">
        <v>7662</v>
      </c>
      <c r="D81" s="661">
        <v>44239</v>
      </c>
      <c r="E81" s="660" t="s">
        <v>7721</v>
      </c>
      <c r="F81" s="626" t="s">
        <v>94</v>
      </c>
      <c r="G81" s="660" t="s">
        <v>266</v>
      </c>
      <c r="H81" s="660" t="s">
        <v>1369</v>
      </c>
      <c r="I81" s="660" t="s">
        <v>303</v>
      </c>
      <c r="J81" s="660">
        <v>1</v>
      </c>
      <c r="K81" s="660">
        <v>104</v>
      </c>
      <c r="L81" s="660">
        <v>104</v>
      </c>
      <c r="M81" s="660" t="s">
        <v>311</v>
      </c>
    </row>
    <row r="82" spans="1:13" ht="15" x14ac:dyDescent="0.25">
      <c r="A82" s="660" t="s">
        <v>7557</v>
      </c>
      <c r="B82" s="661">
        <v>44257</v>
      </c>
      <c r="C82" s="660" t="s">
        <v>7662</v>
      </c>
      <c r="D82" s="661">
        <v>44239</v>
      </c>
      <c r="E82" s="660" t="s">
        <v>7721</v>
      </c>
      <c r="F82" s="626" t="s">
        <v>94</v>
      </c>
      <c r="G82" s="660" t="s">
        <v>266</v>
      </c>
      <c r="H82" s="660" t="s">
        <v>1369</v>
      </c>
      <c r="I82" s="660" t="s">
        <v>303</v>
      </c>
      <c r="J82" s="660">
        <v>1</v>
      </c>
      <c r="K82" s="660">
        <v>239</v>
      </c>
      <c r="L82" s="660">
        <v>239</v>
      </c>
      <c r="M82" s="660" t="s">
        <v>311</v>
      </c>
    </row>
    <row r="83" spans="1:13" ht="15" x14ac:dyDescent="0.25">
      <c r="A83" s="660" t="s">
        <v>7557</v>
      </c>
      <c r="B83" s="661">
        <v>44257</v>
      </c>
      <c r="C83" s="660" t="s">
        <v>7662</v>
      </c>
      <c r="D83" s="661">
        <v>44239</v>
      </c>
      <c r="E83" s="660" t="s">
        <v>7721</v>
      </c>
      <c r="F83" s="626" t="s">
        <v>94</v>
      </c>
      <c r="G83" s="660" t="s">
        <v>266</v>
      </c>
      <c r="H83" s="660" t="s">
        <v>1369</v>
      </c>
      <c r="I83" s="660" t="s">
        <v>303</v>
      </c>
      <c r="J83" s="660">
        <v>5</v>
      </c>
      <c r="K83" s="660">
        <v>366</v>
      </c>
      <c r="L83" s="662">
        <v>1830</v>
      </c>
      <c r="M83" s="660" t="s">
        <v>311</v>
      </c>
    </row>
    <row r="84" spans="1:13" ht="15" x14ac:dyDescent="0.25">
      <c r="A84" s="660" t="s">
        <v>7557</v>
      </c>
      <c r="B84" s="661">
        <v>44257</v>
      </c>
      <c r="C84" s="660" t="s">
        <v>7662</v>
      </c>
      <c r="D84" s="661">
        <v>44239</v>
      </c>
      <c r="E84" s="660" t="s">
        <v>7721</v>
      </c>
      <c r="F84" s="626" t="s">
        <v>94</v>
      </c>
      <c r="G84" s="660" t="s">
        <v>266</v>
      </c>
      <c r="H84" s="660" t="s">
        <v>1369</v>
      </c>
      <c r="I84" s="660" t="s">
        <v>303</v>
      </c>
      <c r="J84" s="660">
        <v>2</v>
      </c>
      <c r="K84" s="660">
        <v>721</v>
      </c>
      <c r="L84" s="662">
        <v>1442</v>
      </c>
      <c r="M84" s="660" t="s">
        <v>311</v>
      </c>
    </row>
    <row r="85" spans="1:13" ht="15" x14ac:dyDescent="0.25">
      <c r="A85" s="660" t="s">
        <v>7557</v>
      </c>
      <c r="B85" s="661">
        <v>44257</v>
      </c>
      <c r="C85" s="660" t="s">
        <v>7662</v>
      </c>
      <c r="D85" s="661">
        <v>44239</v>
      </c>
      <c r="E85" s="660" t="s">
        <v>7721</v>
      </c>
      <c r="F85" s="626" t="s">
        <v>94</v>
      </c>
      <c r="G85" s="660" t="s">
        <v>266</v>
      </c>
      <c r="H85" s="660" t="s">
        <v>1340</v>
      </c>
      <c r="I85" s="660" t="s">
        <v>303</v>
      </c>
      <c r="J85" s="660">
        <v>8</v>
      </c>
      <c r="K85" s="660">
        <v>900</v>
      </c>
      <c r="L85" s="662">
        <v>7200</v>
      </c>
      <c r="M85" s="660" t="s">
        <v>311</v>
      </c>
    </row>
    <row r="86" spans="1:13" ht="15" x14ac:dyDescent="0.25">
      <c r="A86" s="660" t="s">
        <v>7557</v>
      </c>
      <c r="B86" s="661">
        <v>44257</v>
      </c>
      <c r="C86" s="660" t="s">
        <v>7662</v>
      </c>
      <c r="D86" s="661">
        <v>44239</v>
      </c>
      <c r="E86" s="660" t="s">
        <v>7721</v>
      </c>
      <c r="F86" s="626" t="s">
        <v>94</v>
      </c>
      <c r="G86" s="660" t="s">
        <v>266</v>
      </c>
      <c r="H86" s="660" t="s">
        <v>1369</v>
      </c>
      <c r="I86" s="660" t="s">
        <v>303</v>
      </c>
      <c r="J86" s="660">
        <v>6</v>
      </c>
      <c r="K86" s="662">
        <v>2696</v>
      </c>
      <c r="L86" s="662">
        <v>16176</v>
      </c>
      <c r="M86" s="660" t="s">
        <v>311</v>
      </c>
    </row>
    <row r="87" spans="1:13" ht="15" x14ac:dyDescent="0.25">
      <c r="A87" s="660" t="s">
        <v>7557</v>
      </c>
      <c r="B87" s="661">
        <v>44257</v>
      </c>
      <c r="C87" s="660" t="s">
        <v>7662</v>
      </c>
      <c r="D87" s="661">
        <v>44239</v>
      </c>
      <c r="E87" s="660" t="s">
        <v>7721</v>
      </c>
      <c r="F87" s="626" t="s">
        <v>94</v>
      </c>
      <c r="G87" s="660" t="s">
        <v>266</v>
      </c>
      <c r="H87" s="660" t="s">
        <v>1369</v>
      </c>
      <c r="I87" s="660" t="s">
        <v>303</v>
      </c>
      <c r="J87" s="660">
        <v>2</v>
      </c>
      <c r="K87" s="662">
        <v>5828</v>
      </c>
      <c r="L87" s="662">
        <v>11656</v>
      </c>
      <c r="M87" s="660" t="s">
        <v>311</v>
      </c>
    </row>
    <row r="88" spans="1:13" ht="15" x14ac:dyDescent="0.25">
      <c r="A88" s="660" t="s">
        <v>7558</v>
      </c>
      <c r="B88" s="661">
        <v>44258</v>
      </c>
      <c r="C88" s="660" t="s">
        <v>7663</v>
      </c>
      <c r="D88" s="660" t="s">
        <v>7664</v>
      </c>
      <c r="E88" s="660" t="s">
        <v>117</v>
      </c>
      <c r="F88" s="626" t="s">
        <v>253</v>
      </c>
      <c r="G88" s="660" t="s">
        <v>3568</v>
      </c>
      <c r="H88" s="660" t="s">
        <v>1462</v>
      </c>
      <c r="I88" s="660" t="s">
        <v>307</v>
      </c>
      <c r="J88" s="660">
        <v>10</v>
      </c>
      <c r="K88" s="662">
        <v>1155</v>
      </c>
      <c r="L88" s="662">
        <v>11550</v>
      </c>
      <c r="M88" s="660" t="s">
        <v>7755</v>
      </c>
    </row>
    <row r="89" spans="1:13" ht="15" x14ac:dyDescent="0.25">
      <c r="A89" s="660" t="s">
        <v>7559</v>
      </c>
      <c r="B89" s="661">
        <v>44258</v>
      </c>
      <c r="C89" s="660" t="s">
        <v>7665</v>
      </c>
      <c r="D89" s="661">
        <v>44258</v>
      </c>
      <c r="E89" s="660" t="s">
        <v>4995</v>
      </c>
      <c r="F89" s="626" t="s">
        <v>4231</v>
      </c>
      <c r="G89" s="660" t="s">
        <v>5020</v>
      </c>
      <c r="H89" s="660" t="s">
        <v>1436</v>
      </c>
      <c r="I89" s="660" t="s">
        <v>301</v>
      </c>
      <c r="J89" s="660">
        <v>1</v>
      </c>
      <c r="K89" s="662">
        <v>27290.3</v>
      </c>
      <c r="L89" s="662">
        <v>27290.3</v>
      </c>
      <c r="M89" s="660" t="s">
        <v>1463</v>
      </c>
    </row>
    <row r="90" spans="1:13" ht="15" x14ac:dyDescent="0.25">
      <c r="A90" s="660" t="s">
        <v>7560</v>
      </c>
      <c r="B90" s="661">
        <v>44259</v>
      </c>
      <c r="C90" s="660" t="s">
        <v>239</v>
      </c>
      <c r="D90" s="660" t="s">
        <v>240</v>
      </c>
      <c r="E90" s="660" t="s">
        <v>7722</v>
      </c>
      <c r="F90" s="579" t="s">
        <v>244</v>
      </c>
      <c r="G90" s="660" t="s">
        <v>2567</v>
      </c>
      <c r="H90" s="660" t="s">
        <v>300</v>
      </c>
      <c r="I90" s="660" t="s">
        <v>5033</v>
      </c>
      <c r="J90" s="660">
        <v>23</v>
      </c>
      <c r="K90" s="662">
        <v>6000</v>
      </c>
      <c r="L90" s="662">
        <v>138000</v>
      </c>
      <c r="M90" s="660" t="s">
        <v>7755</v>
      </c>
    </row>
    <row r="91" spans="1:13" ht="15" x14ac:dyDescent="0.25">
      <c r="A91" s="660" t="s">
        <v>7561</v>
      </c>
      <c r="B91" s="661">
        <v>44259</v>
      </c>
      <c r="C91" s="660" t="s">
        <v>230</v>
      </c>
      <c r="D91" s="661">
        <v>44225</v>
      </c>
      <c r="E91" s="660" t="s">
        <v>7719</v>
      </c>
      <c r="F91" s="579" t="s">
        <v>7728</v>
      </c>
      <c r="G91" s="660" t="s">
        <v>263</v>
      </c>
      <c r="H91" s="660" t="s">
        <v>5030</v>
      </c>
      <c r="I91" s="660" t="s">
        <v>303</v>
      </c>
      <c r="J91" s="660">
        <v>150</v>
      </c>
      <c r="K91" s="660">
        <v>13.33</v>
      </c>
      <c r="L91" s="662">
        <v>1999.5</v>
      </c>
      <c r="M91" s="660" t="s">
        <v>311</v>
      </c>
    </row>
    <row r="92" spans="1:13" ht="15" x14ac:dyDescent="0.25">
      <c r="A92" s="660" t="s">
        <v>7562</v>
      </c>
      <c r="B92" s="661">
        <v>44259</v>
      </c>
      <c r="C92" s="660">
        <v>4050136287</v>
      </c>
      <c r="D92" s="661">
        <v>43902</v>
      </c>
      <c r="E92" s="660" t="s">
        <v>7721</v>
      </c>
      <c r="F92" s="626" t="s">
        <v>93</v>
      </c>
      <c r="G92" s="660" t="s">
        <v>7741</v>
      </c>
      <c r="H92" s="660" t="s">
        <v>5029</v>
      </c>
      <c r="I92" s="660" t="s">
        <v>301</v>
      </c>
      <c r="J92" s="660">
        <v>2</v>
      </c>
      <c r="K92" s="660">
        <v>0</v>
      </c>
      <c r="L92" s="660">
        <v>0</v>
      </c>
      <c r="M92" s="660" t="s">
        <v>311</v>
      </c>
    </row>
    <row r="93" spans="1:13" ht="15" x14ac:dyDescent="0.25">
      <c r="A93" s="660" t="s">
        <v>7562</v>
      </c>
      <c r="B93" s="661">
        <v>44259</v>
      </c>
      <c r="C93" s="660">
        <v>4050136287</v>
      </c>
      <c r="D93" s="661">
        <v>43902</v>
      </c>
      <c r="E93" s="660" t="s">
        <v>7721</v>
      </c>
      <c r="F93" s="626" t="s">
        <v>93</v>
      </c>
      <c r="G93" s="660" t="s">
        <v>7741</v>
      </c>
      <c r="H93" s="660" t="s">
        <v>7106</v>
      </c>
      <c r="I93" s="660" t="s">
        <v>307</v>
      </c>
      <c r="J93" s="660">
        <v>2</v>
      </c>
      <c r="K93" s="662">
        <v>33500</v>
      </c>
      <c r="L93" s="662">
        <v>67000</v>
      </c>
      <c r="M93" s="660" t="s">
        <v>311</v>
      </c>
    </row>
    <row r="94" spans="1:13" ht="15" x14ac:dyDescent="0.25">
      <c r="A94" s="660" t="s">
        <v>7563</v>
      </c>
      <c r="B94" s="661">
        <v>44259</v>
      </c>
      <c r="C94" s="660" t="s">
        <v>211</v>
      </c>
      <c r="D94" s="661">
        <v>44258</v>
      </c>
      <c r="E94" s="660" t="s">
        <v>7719</v>
      </c>
      <c r="F94" s="626" t="s">
        <v>244</v>
      </c>
      <c r="G94" s="660" t="s">
        <v>263</v>
      </c>
      <c r="H94" s="660" t="s">
        <v>1403</v>
      </c>
      <c r="I94" s="660" t="s">
        <v>7754</v>
      </c>
      <c r="J94" s="660">
        <v>1</v>
      </c>
      <c r="K94" s="662">
        <v>18644.400000000001</v>
      </c>
      <c r="L94" s="662">
        <v>18644.400000000001</v>
      </c>
      <c r="M94" s="660" t="s">
        <v>311</v>
      </c>
    </row>
    <row r="95" spans="1:13" ht="15" x14ac:dyDescent="0.25">
      <c r="A95" s="660" t="s">
        <v>7564</v>
      </c>
      <c r="B95" s="661">
        <v>44260</v>
      </c>
      <c r="C95" s="660" t="s">
        <v>7666</v>
      </c>
      <c r="D95" s="661">
        <v>44260</v>
      </c>
      <c r="E95" s="660" t="s">
        <v>117</v>
      </c>
      <c r="F95" s="626" t="s">
        <v>244</v>
      </c>
      <c r="G95" s="660" t="s">
        <v>262</v>
      </c>
      <c r="H95" s="660" t="s">
        <v>274</v>
      </c>
      <c r="I95" s="660" t="s">
        <v>305</v>
      </c>
      <c r="J95" s="660">
        <v>3</v>
      </c>
      <c r="K95" s="662">
        <v>4950</v>
      </c>
      <c r="L95" s="662">
        <v>14850</v>
      </c>
      <c r="M95" s="660" t="s">
        <v>7755</v>
      </c>
    </row>
    <row r="96" spans="1:13" ht="15" x14ac:dyDescent="0.25">
      <c r="A96" s="660" t="s">
        <v>7565</v>
      </c>
      <c r="B96" s="661">
        <v>44261</v>
      </c>
      <c r="C96" s="660" t="s">
        <v>7667</v>
      </c>
      <c r="D96" s="661">
        <v>44174</v>
      </c>
      <c r="E96" s="660" t="s">
        <v>7721</v>
      </c>
      <c r="F96" s="626" t="s">
        <v>4231</v>
      </c>
      <c r="G96" s="660" t="s">
        <v>266</v>
      </c>
      <c r="H96" s="660" t="s">
        <v>281</v>
      </c>
      <c r="I96" s="660" t="s">
        <v>303</v>
      </c>
      <c r="J96" s="660">
        <v>12</v>
      </c>
      <c r="K96" s="660">
        <v>229</v>
      </c>
      <c r="L96" s="662">
        <v>2748</v>
      </c>
      <c r="M96" s="660" t="s">
        <v>311</v>
      </c>
    </row>
    <row r="97" spans="1:13" ht="15" x14ac:dyDescent="0.25">
      <c r="A97" s="660" t="s">
        <v>7566</v>
      </c>
      <c r="B97" s="661">
        <v>44261</v>
      </c>
      <c r="C97" s="660" t="s">
        <v>7668</v>
      </c>
      <c r="D97" s="661">
        <v>44174</v>
      </c>
      <c r="E97" s="660" t="s">
        <v>7721</v>
      </c>
      <c r="F97" s="626" t="s">
        <v>4231</v>
      </c>
      <c r="G97" s="660" t="s">
        <v>266</v>
      </c>
      <c r="H97" s="660" t="s">
        <v>281</v>
      </c>
      <c r="I97" s="660" t="s">
        <v>303</v>
      </c>
      <c r="J97" s="660">
        <v>12</v>
      </c>
      <c r="K97" s="662">
        <v>1255</v>
      </c>
      <c r="L97" s="662">
        <v>15060</v>
      </c>
      <c r="M97" s="660" t="s">
        <v>311</v>
      </c>
    </row>
    <row r="98" spans="1:13" ht="15" x14ac:dyDescent="0.25">
      <c r="A98" s="660" t="s">
        <v>7567</v>
      </c>
      <c r="B98" s="661">
        <v>44261</v>
      </c>
      <c r="C98" s="660" t="s">
        <v>7669</v>
      </c>
      <c r="D98" s="661">
        <v>44180</v>
      </c>
      <c r="E98" s="660" t="s">
        <v>7721</v>
      </c>
      <c r="F98" s="626" t="s">
        <v>251</v>
      </c>
      <c r="G98" s="660" t="s">
        <v>266</v>
      </c>
      <c r="H98" s="660" t="s">
        <v>280</v>
      </c>
      <c r="I98" s="660" t="s">
        <v>303</v>
      </c>
      <c r="J98" s="660">
        <v>54</v>
      </c>
      <c r="K98" s="662">
        <v>1255</v>
      </c>
      <c r="L98" s="662">
        <v>67770</v>
      </c>
      <c r="M98" s="660" t="s">
        <v>311</v>
      </c>
    </row>
    <row r="99" spans="1:13" ht="15" x14ac:dyDescent="0.25">
      <c r="A99" s="660" t="s">
        <v>7568</v>
      </c>
      <c r="B99" s="661">
        <v>44261</v>
      </c>
      <c r="C99" s="660" t="s">
        <v>7670</v>
      </c>
      <c r="D99" s="661">
        <v>44180</v>
      </c>
      <c r="E99" s="660" t="s">
        <v>7721</v>
      </c>
      <c r="F99" s="626" t="s">
        <v>251</v>
      </c>
      <c r="G99" s="660" t="s">
        <v>266</v>
      </c>
      <c r="H99" s="660" t="s">
        <v>280</v>
      </c>
      <c r="I99" s="660" t="s">
        <v>303</v>
      </c>
      <c r="J99" s="660">
        <v>54</v>
      </c>
      <c r="K99" s="660">
        <v>229</v>
      </c>
      <c r="L99" s="662">
        <v>12366</v>
      </c>
      <c r="M99" s="660" t="s">
        <v>311</v>
      </c>
    </row>
    <row r="100" spans="1:13" ht="15" x14ac:dyDescent="0.25">
      <c r="A100" s="660" t="s">
        <v>7569</v>
      </c>
      <c r="B100" s="661">
        <v>44261</v>
      </c>
      <c r="C100" s="660" t="s">
        <v>7671</v>
      </c>
      <c r="D100" s="661">
        <v>44230</v>
      </c>
      <c r="E100" s="660" t="s">
        <v>7721</v>
      </c>
      <c r="F100" s="626" t="s">
        <v>258</v>
      </c>
      <c r="G100" s="660" t="s">
        <v>266</v>
      </c>
      <c r="H100" s="660" t="s">
        <v>281</v>
      </c>
      <c r="I100" s="660" t="s">
        <v>303</v>
      </c>
      <c r="J100" s="660">
        <v>24</v>
      </c>
      <c r="K100" s="660">
        <v>229</v>
      </c>
      <c r="L100" s="662">
        <v>5496</v>
      </c>
      <c r="M100" s="660" t="s">
        <v>311</v>
      </c>
    </row>
    <row r="101" spans="1:13" ht="15" x14ac:dyDescent="0.25">
      <c r="A101" s="660" t="s">
        <v>7570</v>
      </c>
      <c r="B101" s="661">
        <v>44261</v>
      </c>
      <c r="C101" s="660" t="s">
        <v>7672</v>
      </c>
      <c r="D101" s="661">
        <v>44230</v>
      </c>
      <c r="E101" s="660" t="s">
        <v>7721</v>
      </c>
      <c r="F101" s="626" t="s">
        <v>93</v>
      </c>
      <c r="G101" s="660" t="s">
        <v>266</v>
      </c>
      <c r="H101" s="660" t="s">
        <v>281</v>
      </c>
      <c r="I101" s="660" t="s">
        <v>303</v>
      </c>
      <c r="J101" s="660">
        <v>6</v>
      </c>
      <c r="K101" s="660">
        <v>229</v>
      </c>
      <c r="L101" s="662">
        <v>1374</v>
      </c>
      <c r="M101" s="660" t="s">
        <v>311</v>
      </c>
    </row>
    <row r="102" spans="1:13" ht="15" x14ac:dyDescent="0.25">
      <c r="A102" s="660" t="s">
        <v>7571</v>
      </c>
      <c r="B102" s="661">
        <v>44261</v>
      </c>
      <c r="C102" s="660" t="s">
        <v>7673</v>
      </c>
      <c r="D102" s="661">
        <v>44230</v>
      </c>
      <c r="E102" s="660" t="s">
        <v>7721</v>
      </c>
      <c r="F102" s="626" t="s">
        <v>246</v>
      </c>
      <c r="G102" s="660" t="s">
        <v>266</v>
      </c>
      <c r="H102" s="660" t="s">
        <v>281</v>
      </c>
      <c r="I102" s="660" t="s">
        <v>303</v>
      </c>
      <c r="J102" s="660">
        <v>30</v>
      </c>
      <c r="K102" s="660">
        <v>229</v>
      </c>
      <c r="L102" s="662">
        <v>6870</v>
      </c>
      <c r="M102" s="660" t="s">
        <v>311</v>
      </c>
    </row>
    <row r="103" spans="1:13" ht="15" x14ac:dyDescent="0.25">
      <c r="A103" s="660" t="s">
        <v>7572</v>
      </c>
      <c r="B103" s="661">
        <v>44261</v>
      </c>
      <c r="C103" s="660" t="s">
        <v>7674</v>
      </c>
      <c r="D103" s="661">
        <v>44230</v>
      </c>
      <c r="E103" s="660" t="s">
        <v>7721</v>
      </c>
      <c r="F103" s="626" t="s">
        <v>1205</v>
      </c>
      <c r="G103" s="660" t="s">
        <v>266</v>
      </c>
      <c r="H103" s="660" t="s">
        <v>280</v>
      </c>
      <c r="I103" s="660" t="s">
        <v>303</v>
      </c>
      <c r="J103" s="660">
        <v>12</v>
      </c>
      <c r="K103" s="660">
        <v>229</v>
      </c>
      <c r="L103" s="662">
        <v>2748</v>
      </c>
      <c r="M103" s="660" t="s">
        <v>311</v>
      </c>
    </row>
    <row r="104" spans="1:13" ht="15" x14ac:dyDescent="0.25">
      <c r="A104" s="660" t="s">
        <v>7573</v>
      </c>
      <c r="B104" s="661">
        <v>44263</v>
      </c>
      <c r="C104" s="660" t="s">
        <v>211</v>
      </c>
      <c r="D104" s="661">
        <v>44261</v>
      </c>
      <c r="E104" s="660" t="s">
        <v>7719</v>
      </c>
      <c r="F104" s="626" t="s">
        <v>1763</v>
      </c>
      <c r="G104" s="660" t="s">
        <v>7758</v>
      </c>
      <c r="H104" s="660" t="s">
        <v>271</v>
      </c>
      <c r="I104" s="660" t="s">
        <v>303</v>
      </c>
      <c r="J104" s="660">
        <v>1</v>
      </c>
      <c r="K104" s="660">
        <v>0</v>
      </c>
      <c r="L104" s="660">
        <v>0</v>
      </c>
      <c r="M104" s="660" t="s">
        <v>311</v>
      </c>
    </row>
    <row r="105" spans="1:13" ht="15" x14ac:dyDescent="0.25">
      <c r="A105" s="660" t="s">
        <v>7573</v>
      </c>
      <c r="B105" s="661">
        <v>44263</v>
      </c>
      <c r="C105" s="660" t="s">
        <v>211</v>
      </c>
      <c r="D105" s="661">
        <v>44261</v>
      </c>
      <c r="E105" s="660" t="s">
        <v>7719</v>
      </c>
      <c r="F105" s="626" t="s">
        <v>1763</v>
      </c>
      <c r="G105" s="660" t="s">
        <v>7758</v>
      </c>
      <c r="H105" s="660" t="s">
        <v>1309</v>
      </c>
      <c r="I105" s="660" t="s">
        <v>308</v>
      </c>
      <c r="J105" s="660">
        <v>1</v>
      </c>
      <c r="K105" s="662">
        <v>6000</v>
      </c>
      <c r="L105" s="662">
        <v>6000</v>
      </c>
      <c r="M105" s="660" t="s">
        <v>311</v>
      </c>
    </row>
    <row r="106" spans="1:13" ht="15" x14ac:dyDescent="0.25">
      <c r="A106" s="660" t="s">
        <v>7573</v>
      </c>
      <c r="B106" s="661">
        <v>44263</v>
      </c>
      <c r="C106" s="660" t="s">
        <v>211</v>
      </c>
      <c r="D106" s="661">
        <v>44261</v>
      </c>
      <c r="E106" s="660" t="s">
        <v>7719</v>
      </c>
      <c r="F106" s="626" t="s">
        <v>1763</v>
      </c>
      <c r="G106" s="660" t="s">
        <v>7758</v>
      </c>
      <c r="H106" s="660" t="s">
        <v>290</v>
      </c>
      <c r="I106" s="660" t="s">
        <v>309</v>
      </c>
      <c r="J106" s="660">
        <v>1</v>
      </c>
      <c r="K106" s="662">
        <v>21966</v>
      </c>
      <c r="L106" s="662">
        <v>21966</v>
      </c>
      <c r="M106" s="660" t="s">
        <v>311</v>
      </c>
    </row>
    <row r="107" spans="1:13" ht="15" x14ac:dyDescent="0.25">
      <c r="A107" s="660" t="s">
        <v>7574</v>
      </c>
      <c r="B107" s="661">
        <v>44263</v>
      </c>
      <c r="C107" s="660" t="s">
        <v>211</v>
      </c>
      <c r="D107" s="661">
        <v>44263</v>
      </c>
      <c r="E107" s="660" t="s">
        <v>7719</v>
      </c>
      <c r="F107" s="626" t="s">
        <v>247</v>
      </c>
      <c r="G107" s="660" t="s">
        <v>7758</v>
      </c>
      <c r="H107" s="660" t="s">
        <v>271</v>
      </c>
      <c r="I107" s="660" t="s">
        <v>303</v>
      </c>
      <c r="J107" s="660">
        <v>1</v>
      </c>
      <c r="K107" s="660">
        <v>0</v>
      </c>
      <c r="L107" s="660">
        <v>0</v>
      </c>
      <c r="M107" s="660" t="s">
        <v>311</v>
      </c>
    </row>
    <row r="108" spans="1:13" ht="15" x14ac:dyDescent="0.25">
      <c r="A108" s="660" t="s">
        <v>7574</v>
      </c>
      <c r="B108" s="661">
        <v>44263</v>
      </c>
      <c r="C108" s="660" t="s">
        <v>211</v>
      </c>
      <c r="D108" s="661">
        <v>44263</v>
      </c>
      <c r="E108" s="660" t="s">
        <v>7719</v>
      </c>
      <c r="F108" s="626" t="s">
        <v>247</v>
      </c>
      <c r="G108" s="660" t="s">
        <v>7758</v>
      </c>
      <c r="H108" s="660" t="s">
        <v>1309</v>
      </c>
      <c r="I108" s="660" t="s">
        <v>308</v>
      </c>
      <c r="J108" s="660">
        <v>1</v>
      </c>
      <c r="K108" s="662">
        <v>6000</v>
      </c>
      <c r="L108" s="662">
        <v>6000</v>
      </c>
      <c r="M108" s="660" t="s">
        <v>311</v>
      </c>
    </row>
    <row r="109" spans="1:13" ht="15" x14ac:dyDescent="0.25">
      <c r="A109" s="660" t="s">
        <v>7574</v>
      </c>
      <c r="B109" s="661">
        <v>44263</v>
      </c>
      <c r="C109" s="660" t="s">
        <v>211</v>
      </c>
      <c r="D109" s="661">
        <v>44263</v>
      </c>
      <c r="E109" s="660" t="s">
        <v>7719</v>
      </c>
      <c r="F109" s="626" t="s">
        <v>247</v>
      </c>
      <c r="G109" s="660" t="s">
        <v>7758</v>
      </c>
      <c r="H109" s="660" t="s">
        <v>290</v>
      </c>
      <c r="I109" s="660" t="s">
        <v>309</v>
      </c>
      <c r="J109" s="660">
        <v>1</v>
      </c>
      <c r="K109" s="662">
        <v>21966</v>
      </c>
      <c r="L109" s="662">
        <v>21966</v>
      </c>
      <c r="M109" s="660" t="s">
        <v>311</v>
      </c>
    </row>
    <row r="110" spans="1:13" ht="15" x14ac:dyDescent="0.25">
      <c r="A110" s="660" t="s">
        <v>7575</v>
      </c>
      <c r="B110" s="661">
        <v>44264</v>
      </c>
      <c r="C110" s="660" t="s">
        <v>7675</v>
      </c>
      <c r="D110" s="661">
        <v>44232</v>
      </c>
      <c r="E110" s="660" t="s">
        <v>7721</v>
      </c>
      <c r="F110" s="626" t="s">
        <v>245</v>
      </c>
      <c r="G110" s="660" t="s">
        <v>266</v>
      </c>
      <c r="H110" s="660" t="s">
        <v>378</v>
      </c>
      <c r="I110" s="660" t="s">
        <v>3603</v>
      </c>
      <c r="J110" s="660">
        <v>20</v>
      </c>
      <c r="K110" s="660">
        <v>0</v>
      </c>
      <c r="L110" s="660">
        <v>0</v>
      </c>
      <c r="M110" s="660" t="s">
        <v>311</v>
      </c>
    </row>
    <row r="111" spans="1:13" ht="15" x14ac:dyDescent="0.25">
      <c r="A111" s="660" t="s">
        <v>7575</v>
      </c>
      <c r="B111" s="661">
        <v>44264</v>
      </c>
      <c r="C111" s="660" t="s">
        <v>7675</v>
      </c>
      <c r="D111" s="661">
        <v>44232</v>
      </c>
      <c r="E111" s="660" t="s">
        <v>7721</v>
      </c>
      <c r="F111" s="626" t="s">
        <v>245</v>
      </c>
      <c r="G111" s="660" t="s">
        <v>266</v>
      </c>
      <c r="H111" s="660" t="s">
        <v>280</v>
      </c>
      <c r="I111" s="660" t="s">
        <v>303</v>
      </c>
      <c r="J111" s="660">
        <v>80</v>
      </c>
      <c r="K111" s="662">
        <v>1255</v>
      </c>
      <c r="L111" s="662">
        <v>100400</v>
      </c>
      <c r="M111" s="660" t="s">
        <v>311</v>
      </c>
    </row>
    <row r="112" spans="1:13" ht="15" x14ac:dyDescent="0.25">
      <c r="A112" s="660" t="s">
        <v>7575</v>
      </c>
      <c r="B112" s="661">
        <v>44264</v>
      </c>
      <c r="C112" s="660" t="s">
        <v>7675</v>
      </c>
      <c r="D112" s="661">
        <v>44232</v>
      </c>
      <c r="E112" s="660" t="s">
        <v>7721</v>
      </c>
      <c r="F112" s="626" t="s">
        <v>245</v>
      </c>
      <c r="G112" s="660" t="s">
        <v>266</v>
      </c>
      <c r="H112" s="660" t="s">
        <v>5021</v>
      </c>
      <c r="I112" s="660" t="s">
        <v>301</v>
      </c>
      <c r="J112" s="660">
        <v>80</v>
      </c>
      <c r="K112" s="662">
        <v>3326</v>
      </c>
      <c r="L112" s="662">
        <v>266080</v>
      </c>
      <c r="M112" s="660" t="s">
        <v>311</v>
      </c>
    </row>
    <row r="113" spans="1:13" ht="15" x14ac:dyDescent="0.25">
      <c r="A113" s="660" t="s">
        <v>7575</v>
      </c>
      <c r="B113" s="661">
        <v>44264</v>
      </c>
      <c r="C113" s="660" t="s">
        <v>7675</v>
      </c>
      <c r="D113" s="661">
        <v>44232</v>
      </c>
      <c r="E113" s="660" t="s">
        <v>7721</v>
      </c>
      <c r="F113" s="626" t="s">
        <v>245</v>
      </c>
      <c r="G113" s="660" t="s">
        <v>266</v>
      </c>
      <c r="H113" s="660" t="s">
        <v>295</v>
      </c>
      <c r="I113" s="660" t="s">
        <v>302</v>
      </c>
      <c r="J113" s="660">
        <v>20</v>
      </c>
      <c r="K113" s="662">
        <v>9720</v>
      </c>
      <c r="L113" s="662">
        <v>194400</v>
      </c>
      <c r="M113" s="660" t="s">
        <v>311</v>
      </c>
    </row>
    <row r="114" spans="1:13" ht="15" x14ac:dyDescent="0.25">
      <c r="A114" s="660" t="s">
        <v>7575</v>
      </c>
      <c r="B114" s="661">
        <v>44264</v>
      </c>
      <c r="C114" s="660" t="s">
        <v>7675</v>
      </c>
      <c r="D114" s="661">
        <v>44232</v>
      </c>
      <c r="E114" s="660" t="s">
        <v>7721</v>
      </c>
      <c r="F114" s="626" t="s">
        <v>245</v>
      </c>
      <c r="G114" s="660" t="s">
        <v>266</v>
      </c>
      <c r="H114" s="660" t="s">
        <v>296</v>
      </c>
      <c r="I114" s="660" t="s">
        <v>307</v>
      </c>
      <c r="J114" s="660">
        <v>80</v>
      </c>
      <c r="K114" s="662">
        <v>30595</v>
      </c>
      <c r="L114" s="662">
        <v>2447600</v>
      </c>
      <c r="M114" s="660" t="s">
        <v>311</v>
      </c>
    </row>
    <row r="115" spans="1:13" ht="15" x14ac:dyDescent="0.25">
      <c r="A115" s="660" t="s">
        <v>7576</v>
      </c>
      <c r="B115" s="661">
        <v>44264</v>
      </c>
      <c r="C115" s="660" t="s">
        <v>7676</v>
      </c>
      <c r="D115" s="661">
        <v>44232</v>
      </c>
      <c r="E115" s="660" t="s">
        <v>7721</v>
      </c>
      <c r="F115" s="626" t="s">
        <v>245</v>
      </c>
      <c r="G115" s="660" t="s">
        <v>266</v>
      </c>
      <c r="H115" s="660" t="s">
        <v>281</v>
      </c>
      <c r="I115" s="660" t="s">
        <v>303</v>
      </c>
      <c r="J115" s="660">
        <v>80</v>
      </c>
      <c r="K115" s="660">
        <v>229</v>
      </c>
      <c r="L115" s="662">
        <v>18320</v>
      </c>
      <c r="M115" s="660" t="s">
        <v>311</v>
      </c>
    </row>
    <row r="116" spans="1:13" ht="15" x14ac:dyDescent="0.25">
      <c r="A116" s="660" t="s">
        <v>7576</v>
      </c>
      <c r="B116" s="661">
        <v>44264</v>
      </c>
      <c r="C116" s="660" t="s">
        <v>7676</v>
      </c>
      <c r="D116" s="661">
        <v>44232</v>
      </c>
      <c r="E116" s="660" t="s">
        <v>7721</v>
      </c>
      <c r="F116" s="626" t="s">
        <v>245</v>
      </c>
      <c r="G116" s="660" t="s">
        <v>266</v>
      </c>
      <c r="H116" s="660" t="s">
        <v>3670</v>
      </c>
      <c r="I116" s="660" t="s">
        <v>307</v>
      </c>
      <c r="J116" s="660">
        <v>80</v>
      </c>
      <c r="K116" s="662">
        <v>6700</v>
      </c>
      <c r="L116" s="662">
        <v>536000</v>
      </c>
      <c r="M116" s="660" t="s">
        <v>311</v>
      </c>
    </row>
    <row r="117" spans="1:13" ht="15" x14ac:dyDescent="0.25">
      <c r="A117" s="660" t="s">
        <v>7577</v>
      </c>
      <c r="B117" s="661">
        <v>44265</v>
      </c>
      <c r="C117" s="660" t="s">
        <v>211</v>
      </c>
      <c r="D117" s="661">
        <v>44264</v>
      </c>
      <c r="E117" s="660" t="s">
        <v>7723</v>
      </c>
      <c r="F117" s="626" t="s">
        <v>4231</v>
      </c>
      <c r="G117" s="660" t="s">
        <v>7742</v>
      </c>
      <c r="H117" s="660" t="s">
        <v>271</v>
      </c>
      <c r="I117" s="660" t="s">
        <v>303</v>
      </c>
      <c r="J117" s="660">
        <v>1</v>
      </c>
      <c r="K117" s="662">
        <v>1542</v>
      </c>
      <c r="L117" s="662">
        <v>1542</v>
      </c>
      <c r="M117" s="660" t="s">
        <v>311</v>
      </c>
    </row>
    <row r="118" spans="1:13" ht="15" x14ac:dyDescent="0.25">
      <c r="A118" s="660" t="s">
        <v>7577</v>
      </c>
      <c r="B118" s="661">
        <v>44265</v>
      </c>
      <c r="C118" s="660" t="s">
        <v>211</v>
      </c>
      <c r="D118" s="661">
        <v>44264</v>
      </c>
      <c r="E118" s="660" t="s">
        <v>7723</v>
      </c>
      <c r="F118" s="626" t="s">
        <v>4231</v>
      </c>
      <c r="G118" s="660" t="s">
        <v>7742</v>
      </c>
      <c r="H118" s="660" t="s">
        <v>1403</v>
      </c>
      <c r="I118" s="660" t="s">
        <v>7754</v>
      </c>
      <c r="J118" s="660">
        <v>1</v>
      </c>
      <c r="K118" s="662">
        <v>21000</v>
      </c>
      <c r="L118" s="662">
        <v>21000</v>
      </c>
      <c r="M118" s="660" t="s">
        <v>311</v>
      </c>
    </row>
    <row r="119" spans="1:13" ht="15" x14ac:dyDescent="0.25">
      <c r="A119" s="660" t="s">
        <v>7578</v>
      </c>
      <c r="B119" s="661">
        <v>44265</v>
      </c>
      <c r="C119" s="660" t="s">
        <v>7677</v>
      </c>
      <c r="D119" s="661">
        <v>44218</v>
      </c>
      <c r="E119" s="660" t="s">
        <v>7721</v>
      </c>
      <c r="F119" s="626" t="s">
        <v>251</v>
      </c>
      <c r="G119" s="660" t="s">
        <v>266</v>
      </c>
      <c r="H119" s="660" t="s">
        <v>7743</v>
      </c>
      <c r="I119" s="660" t="s">
        <v>303</v>
      </c>
      <c r="J119" s="660">
        <v>42</v>
      </c>
      <c r="K119" s="662">
        <v>2100</v>
      </c>
      <c r="L119" s="662">
        <v>88200</v>
      </c>
      <c r="M119" s="660" t="s">
        <v>311</v>
      </c>
    </row>
    <row r="120" spans="1:13" ht="15" x14ac:dyDescent="0.25">
      <c r="A120" s="660" t="s">
        <v>7579</v>
      </c>
      <c r="B120" s="661">
        <v>44265</v>
      </c>
      <c r="C120" s="660" t="s">
        <v>7678</v>
      </c>
      <c r="D120" s="661">
        <v>44265</v>
      </c>
      <c r="E120" s="660" t="s">
        <v>7721</v>
      </c>
      <c r="F120" s="626" t="s">
        <v>251</v>
      </c>
      <c r="G120" s="660" t="s">
        <v>264</v>
      </c>
      <c r="H120" s="660" t="s">
        <v>277</v>
      </c>
      <c r="I120" s="660" t="s">
        <v>306</v>
      </c>
      <c r="J120" s="660">
        <v>10</v>
      </c>
      <c r="K120" s="662">
        <v>2723</v>
      </c>
      <c r="L120" s="662">
        <v>27230</v>
      </c>
      <c r="M120" s="660" t="s">
        <v>311</v>
      </c>
    </row>
    <row r="121" spans="1:13" ht="15" x14ac:dyDescent="0.25">
      <c r="A121" s="660" t="s">
        <v>7580</v>
      </c>
      <c r="B121" s="661">
        <v>44266</v>
      </c>
      <c r="C121" s="660" t="s">
        <v>7679</v>
      </c>
      <c r="D121" s="661">
        <v>44239</v>
      </c>
      <c r="E121" s="660" t="s">
        <v>7721</v>
      </c>
      <c r="F121" s="626" t="s">
        <v>4231</v>
      </c>
      <c r="G121" s="660" t="s">
        <v>7744</v>
      </c>
      <c r="H121" s="660" t="s">
        <v>378</v>
      </c>
      <c r="I121" s="660" t="s">
        <v>3603</v>
      </c>
      <c r="J121" s="660">
        <v>6</v>
      </c>
      <c r="K121" s="660">
        <v>0</v>
      </c>
      <c r="L121" s="660">
        <v>0</v>
      </c>
      <c r="M121" s="660" t="s">
        <v>311</v>
      </c>
    </row>
    <row r="122" spans="1:13" ht="15" x14ac:dyDescent="0.25">
      <c r="A122" s="660" t="s">
        <v>7580</v>
      </c>
      <c r="B122" s="661">
        <v>44266</v>
      </c>
      <c r="C122" s="660" t="s">
        <v>7679</v>
      </c>
      <c r="D122" s="661">
        <v>44239</v>
      </c>
      <c r="E122" s="660" t="s">
        <v>7721</v>
      </c>
      <c r="F122" s="626" t="s">
        <v>4231</v>
      </c>
      <c r="G122" s="660" t="s">
        <v>7744</v>
      </c>
      <c r="H122" s="660" t="s">
        <v>5024</v>
      </c>
      <c r="I122" s="660" t="s">
        <v>302</v>
      </c>
      <c r="J122" s="660">
        <v>25</v>
      </c>
      <c r="K122" s="662">
        <v>3420</v>
      </c>
      <c r="L122" s="662">
        <v>85500</v>
      </c>
      <c r="M122" s="660" t="s">
        <v>311</v>
      </c>
    </row>
    <row r="123" spans="1:13" ht="15" x14ac:dyDescent="0.25">
      <c r="A123" s="660" t="s">
        <v>7580</v>
      </c>
      <c r="B123" s="661">
        <v>44266</v>
      </c>
      <c r="C123" s="660" t="s">
        <v>7679</v>
      </c>
      <c r="D123" s="661">
        <v>44239</v>
      </c>
      <c r="E123" s="660" t="s">
        <v>7721</v>
      </c>
      <c r="F123" s="626" t="s">
        <v>4231</v>
      </c>
      <c r="G123" s="660" t="s">
        <v>7744</v>
      </c>
      <c r="H123" s="660" t="s">
        <v>3670</v>
      </c>
      <c r="I123" s="660" t="s">
        <v>307</v>
      </c>
      <c r="J123" s="660">
        <v>25</v>
      </c>
      <c r="K123" s="662">
        <v>7504</v>
      </c>
      <c r="L123" s="662">
        <v>187600</v>
      </c>
      <c r="M123" s="660" t="s">
        <v>311</v>
      </c>
    </row>
    <row r="124" spans="1:13" ht="15" x14ac:dyDescent="0.25">
      <c r="A124" s="660" t="s">
        <v>7580</v>
      </c>
      <c r="B124" s="661">
        <v>44266</v>
      </c>
      <c r="C124" s="660" t="s">
        <v>7679</v>
      </c>
      <c r="D124" s="661">
        <v>44239</v>
      </c>
      <c r="E124" s="660" t="s">
        <v>7721</v>
      </c>
      <c r="F124" s="626" t="s">
        <v>4231</v>
      </c>
      <c r="G124" s="660" t="s">
        <v>7744</v>
      </c>
      <c r="H124" s="660" t="s">
        <v>295</v>
      </c>
      <c r="I124" s="660" t="s">
        <v>302</v>
      </c>
      <c r="J124" s="660">
        <v>6</v>
      </c>
      <c r="K124" s="662">
        <v>8550</v>
      </c>
      <c r="L124" s="662">
        <v>51300</v>
      </c>
      <c r="M124" s="660" t="s">
        <v>311</v>
      </c>
    </row>
    <row r="125" spans="1:13" ht="15" x14ac:dyDescent="0.25">
      <c r="A125" s="660" t="s">
        <v>7580</v>
      </c>
      <c r="B125" s="661">
        <v>44266</v>
      </c>
      <c r="C125" s="660" t="s">
        <v>7679</v>
      </c>
      <c r="D125" s="661">
        <v>44239</v>
      </c>
      <c r="E125" s="660" t="s">
        <v>7721</v>
      </c>
      <c r="F125" s="626" t="s">
        <v>4231</v>
      </c>
      <c r="G125" s="660" t="s">
        <v>7744</v>
      </c>
      <c r="H125" s="660" t="s">
        <v>296</v>
      </c>
      <c r="I125" s="660" t="s">
        <v>307</v>
      </c>
      <c r="J125" s="660">
        <v>25</v>
      </c>
      <c r="K125" s="662">
        <v>33654</v>
      </c>
      <c r="L125" s="662">
        <v>841350</v>
      </c>
      <c r="M125" s="660" t="s">
        <v>311</v>
      </c>
    </row>
    <row r="126" spans="1:13" ht="15" x14ac:dyDescent="0.25">
      <c r="A126" s="660" t="s">
        <v>7581</v>
      </c>
      <c r="B126" s="661">
        <v>44267</v>
      </c>
      <c r="C126" s="660" t="s">
        <v>211</v>
      </c>
      <c r="D126" s="661">
        <v>44266</v>
      </c>
      <c r="E126" s="660" t="s">
        <v>7719</v>
      </c>
      <c r="F126" s="626" t="s">
        <v>1204</v>
      </c>
      <c r="G126" s="660" t="s">
        <v>263</v>
      </c>
      <c r="H126" s="660" t="s">
        <v>5030</v>
      </c>
      <c r="I126" s="660" t="s">
        <v>303</v>
      </c>
      <c r="J126" s="660">
        <v>150</v>
      </c>
      <c r="K126" s="660">
        <v>0</v>
      </c>
      <c r="L126" s="660">
        <v>0</v>
      </c>
      <c r="M126" s="660" t="s">
        <v>311</v>
      </c>
    </row>
    <row r="127" spans="1:13" ht="15" x14ac:dyDescent="0.25">
      <c r="A127" s="660" t="s">
        <v>7581</v>
      </c>
      <c r="B127" s="661">
        <v>44267</v>
      </c>
      <c r="C127" s="660" t="s">
        <v>211</v>
      </c>
      <c r="D127" s="661">
        <v>44266</v>
      </c>
      <c r="E127" s="660" t="s">
        <v>7719</v>
      </c>
      <c r="F127" s="626" t="s">
        <v>1204</v>
      </c>
      <c r="G127" s="660" t="s">
        <v>263</v>
      </c>
      <c r="H127" s="660" t="s">
        <v>271</v>
      </c>
      <c r="I127" s="660" t="s">
        <v>303</v>
      </c>
      <c r="J127" s="660">
        <v>1</v>
      </c>
      <c r="K127" s="662">
        <v>4500</v>
      </c>
      <c r="L127" s="662">
        <v>4500</v>
      </c>
      <c r="M127" s="660" t="s">
        <v>311</v>
      </c>
    </row>
    <row r="128" spans="1:13" ht="15" x14ac:dyDescent="0.25">
      <c r="A128" s="660" t="s">
        <v>7581</v>
      </c>
      <c r="B128" s="661">
        <v>44267</v>
      </c>
      <c r="C128" s="660" t="s">
        <v>211</v>
      </c>
      <c r="D128" s="661">
        <v>44266</v>
      </c>
      <c r="E128" s="660" t="s">
        <v>7719</v>
      </c>
      <c r="F128" s="626" t="s">
        <v>1204</v>
      </c>
      <c r="G128" s="660" t="s">
        <v>263</v>
      </c>
      <c r="H128" s="660" t="s">
        <v>1309</v>
      </c>
      <c r="I128" s="660" t="s">
        <v>308</v>
      </c>
      <c r="J128" s="660">
        <v>1</v>
      </c>
      <c r="K128" s="662">
        <v>6000</v>
      </c>
      <c r="L128" s="662">
        <v>6000</v>
      </c>
      <c r="M128" s="660" t="s">
        <v>311</v>
      </c>
    </row>
    <row r="129" spans="1:13" ht="15" x14ac:dyDescent="0.25">
      <c r="A129" s="660" t="s">
        <v>7581</v>
      </c>
      <c r="B129" s="661">
        <v>44267</v>
      </c>
      <c r="C129" s="660" t="s">
        <v>211</v>
      </c>
      <c r="D129" s="661">
        <v>44266</v>
      </c>
      <c r="E129" s="660" t="s">
        <v>7719</v>
      </c>
      <c r="F129" s="626" t="s">
        <v>1204</v>
      </c>
      <c r="G129" s="660" t="s">
        <v>263</v>
      </c>
      <c r="H129" s="660" t="s">
        <v>290</v>
      </c>
      <c r="I129" s="660" t="s">
        <v>309</v>
      </c>
      <c r="J129" s="660">
        <v>1</v>
      </c>
      <c r="K129" s="662">
        <v>18313.560000000001</v>
      </c>
      <c r="L129" s="662">
        <v>18313.560000000001</v>
      </c>
      <c r="M129" s="660" t="s">
        <v>311</v>
      </c>
    </row>
    <row r="130" spans="1:13" ht="15" x14ac:dyDescent="0.25">
      <c r="A130" s="660" t="s">
        <v>7582</v>
      </c>
      <c r="B130" s="661">
        <v>44268</v>
      </c>
      <c r="C130" s="660" t="s">
        <v>7680</v>
      </c>
      <c r="D130" s="661">
        <v>44242</v>
      </c>
      <c r="E130" s="660" t="s">
        <v>117</v>
      </c>
      <c r="F130" s="626" t="s">
        <v>241</v>
      </c>
      <c r="G130" s="660" t="s">
        <v>5073</v>
      </c>
      <c r="H130" s="660" t="s">
        <v>276</v>
      </c>
      <c r="I130" s="660" t="s">
        <v>5033</v>
      </c>
      <c r="J130" s="660">
        <v>21</v>
      </c>
      <c r="K130" s="662">
        <v>5925</v>
      </c>
      <c r="L130" s="662">
        <v>124425</v>
      </c>
      <c r="M130" s="660" t="s">
        <v>7755</v>
      </c>
    </row>
    <row r="131" spans="1:13" ht="15" x14ac:dyDescent="0.25">
      <c r="A131" s="660" t="s">
        <v>7583</v>
      </c>
      <c r="B131" s="661">
        <v>44268</v>
      </c>
      <c r="C131" s="660" t="s">
        <v>7681</v>
      </c>
      <c r="D131" s="663">
        <v>44249</v>
      </c>
      <c r="E131" s="660" t="s">
        <v>117</v>
      </c>
      <c r="F131" s="626" t="s">
        <v>4231</v>
      </c>
      <c r="G131" s="660" t="s">
        <v>5073</v>
      </c>
      <c r="H131" s="660" t="s">
        <v>276</v>
      </c>
      <c r="I131" s="660" t="s">
        <v>5033</v>
      </c>
      <c r="J131" s="660">
        <v>9</v>
      </c>
      <c r="K131" s="662">
        <v>5925</v>
      </c>
      <c r="L131" s="662">
        <v>53325</v>
      </c>
      <c r="M131" s="660" t="s">
        <v>7755</v>
      </c>
    </row>
    <row r="132" spans="1:13" ht="15" x14ac:dyDescent="0.25">
      <c r="A132" s="660" t="s">
        <v>7584</v>
      </c>
      <c r="B132" s="661">
        <v>44270</v>
      </c>
      <c r="C132" s="660" t="s">
        <v>7682</v>
      </c>
      <c r="D132" s="660" t="s">
        <v>7683</v>
      </c>
      <c r="E132" s="660" t="s">
        <v>7721</v>
      </c>
      <c r="F132" s="579" t="s">
        <v>251</v>
      </c>
      <c r="G132" s="660" t="s">
        <v>266</v>
      </c>
      <c r="H132" s="660" t="s">
        <v>291</v>
      </c>
      <c r="I132" s="660" t="s">
        <v>307</v>
      </c>
      <c r="J132" s="660">
        <v>2</v>
      </c>
      <c r="K132" s="662">
        <v>4150</v>
      </c>
      <c r="L132" s="662">
        <v>8300</v>
      </c>
      <c r="M132" s="660" t="s">
        <v>311</v>
      </c>
    </row>
    <row r="133" spans="1:13" ht="15" x14ac:dyDescent="0.25">
      <c r="A133" s="660" t="s">
        <v>7585</v>
      </c>
      <c r="B133" s="661">
        <v>44270</v>
      </c>
      <c r="C133" s="660" t="s">
        <v>7684</v>
      </c>
      <c r="D133" s="661">
        <v>44246</v>
      </c>
      <c r="E133" s="660" t="s">
        <v>7721</v>
      </c>
      <c r="F133" s="626" t="s">
        <v>254</v>
      </c>
      <c r="G133" s="660" t="s">
        <v>266</v>
      </c>
      <c r="H133" s="660" t="s">
        <v>378</v>
      </c>
      <c r="I133" s="660" t="s">
        <v>3603</v>
      </c>
      <c r="J133" s="660">
        <v>1</v>
      </c>
      <c r="K133" s="660">
        <v>0</v>
      </c>
      <c r="L133" s="660">
        <v>0</v>
      </c>
      <c r="M133" s="660" t="s">
        <v>311</v>
      </c>
    </row>
    <row r="134" spans="1:13" ht="15" x14ac:dyDescent="0.25">
      <c r="A134" s="660" t="s">
        <v>7585</v>
      </c>
      <c r="B134" s="661">
        <v>44270</v>
      </c>
      <c r="C134" s="660" t="s">
        <v>7684</v>
      </c>
      <c r="D134" s="661">
        <v>44246</v>
      </c>
      <c r="E134" s="660" t="s">
        <v>7721</v>
      </c>
      <c r="F134" s="626" t="s">
        <v>254</v>
      </c>
      <c r="G134" s="660" t="s">
        <v>266</v>
      </c>
      <c r="H134" s="660" t="s">
        <v>295</v>
      </c>
      <c r="I134" s="660" t="s">
        <v>302</v>
      </c>
      <c r="J134" s="660">
        <v>1</v>
      </c>
      <c r="K134" s="662">
        <v>9720</v>
      </c>
      <c r="L134" s="662">
        <v>9720</v>
      </c>
      <c r="M134" s="660" t="s">
        <v>311</v>
      </c>
    </row>
    <row r="135" spans="1:13" ht="15" x14ac:dyDescent="0.25">
      <c r="A135" s="660" t="s">
        <v>7586</v>
      </c>
      <c r="B135" s="661">
        <v>44271</v>
      </c>
      <c r="C135" s="660" t="s">
        <v>211</v>
      </c>
      <c r="D135" s="663">
        <v>44249</v>
      </c>
      <c r="E135" s="660" t="s">
        <v>117</v>
      </c>
      <c r="F135" s="626" t="s">
        <v>93</v>
      </c>
      <c r="G135" s="660" t="s">
        <v>5073</v>
      </c>
      <c r="H135" s="660" t="s">
        <v>1369</v>
      </c>
      <c r="I135" s="660" t="s">
        <v>303</v>
      </c>
      <c r="J135" s="660">
        <v>2</v>
      </c>
      <c r="K135" s="660">
        <v>475</v>
      </c>
      <c r="L135" s="660">
        <v>950</v>
      </c>
      <c r="M135" s="660" t="s">
        <v>7755</v>
      </c>
    </row>
    <row r="136" spans="1:13" ht="15" x14ac:dyDescent="0.25">
      <c r="A136" s="660" t="s">
        <v>7587</v>
      </c>
      <c r="B136" s="661">
        <v>44271</v>
      </c>
      <c r="C136" s="660" t="s">
        <v>7685</v>
      </c>
      <c r="D136" s="661">
        <v>44235</v>
      </c>
      <c r="E136" s="660" t="s">
        <v>7721</v>
      </c>
      <c r="F136" s="626" t="s">
        <v>258</v>
      </c>
      <c r="G136" s="660" t="s">
        <v>266</v>
      </c>
      <c r="H136" s="660" t="s">
        <v>378</v>
      </c>
      <c r="I136" s="660" t="s">
        <v>3603</v>
      </c>
      <c r="J136" s="660">
        <v>25</v>
      </c>
      <c r="K136" s="660">
        <v>0</v>
      </c>
      <c r="L136" s="660">
        <v>0</v>
      </c>
      <c r="M136" s="660" t="s">
        <v>311</v>
      </c>
    </row>
    <row r="137" spans="1:13" ht="15" x14ac:dyDescent="0.25">
      <c r="A137" s="660" t="s">
        <v>7587</v>
      </c>
      <c r="B137" s="661">
        <v>44271</v>
      </c>
      <c r="C137" s="660" t="s">
        <v>7685</v>
      </c>
      <c r="D137" s="661">
        <v>44235</v>
      </c>
      <c r="E137" s="660" t="s">
        <v>7721</v>
      </c>
      <c r="F137" s="626" t="s">
        <v>258</v>
      </c>
      <c r="G137" s="660" t="s">
        <v>266</v>
      </c>
      <c r="H137" s="660" t="s">
        <v>280</v>
      </c>
      <c r="I137" s="660" t="s">
        <v>303</v>
      </c>
      <c r="J137" s="660">
        <v>100</v>
      </c>
      <c r="K137" s="662">
        <v>1255</v>
      </c>
      <c r="L137" s="662">
        <v>125500</v>
      </c>
      <c r="M137" s="660" t="s">
        <v>311</v>
      </c>
    </row>
    <row r="138" spans="1:13" ht="15" x14ac:dyDescent="0.25">
      <c r="A138" s="660" t="s">
        <v>7587</v>
      </c>
      <c r="B138" s="661">
        <v>44271</v>
      </c>
      <c r="C138" s="660" t="s">
        <v>7685</v>
      </c>
      <c r="D138" s="661">
        <v>44235</v>
      </c>
      <c r="E138" s="660" t="s">
        <v>7721</v>
      </c>
      <c r="F138" s="626" t="s">
        <v>258</v>
      </c>
      <c r="G138" s="660" t="s">
        <v>266</v>
      </c>
      <c r="H138" s="660" t="s">
        <v>5021</v>
      </c>
      <c r="I138" s="660" t="s">
        <v>301</v>
      </c>
      <c r="J138" s="660">
        <v>100</v>
      </c>
      <c r="K138" s="662">
        <v>3326</v>
      </c>
      <c r="L138" s="662">
        <v>332600</v>
      </c>
      <c r="M138" s="660" t="s">
        <v>311</v>
      </c>
    </row>
    <row r="139" spans="1:13" ht="15" x14ac:dyDescent="0.25">
      <c r="A139" s="660" t="s">
        <v>7587</v>
      </c>
      <c r="B139" s="661">
        <v>44271</v>
      </c>
      <c r="C139" s="660" t="s">
        <v>7685</v>
      </c>
      <c r="D139" s="661">
        <v>44235</v>
      </c>
      <c r="E139" s="660" t="s">
        <v>7721</v>
      </c>
      <c r="F139" s="626" t="s">
        <v>258</v>
      </c>
      <c r="G139" s="660" t="s">
        <v>266</v>
      </c>
      <c r="H139" s="660" t="s">
        <v>295</v>
      </c>
      <c r="I139" s="660" t="s">
        <v>302</v>
      </c>
      <c r="J139" s="660">
        <v>25</v>
      </c>
      <c r="K139" s="662">
        <v>9720</v>
      </c>
      <c r="L139" s="662">
        <v>243000</v>
      </c>
      <c r="M139" s="660" t="s">
        <v>311</v>
      </c>
    </row>
    <row r="140" spans="1:13" ht="15" x14ac:dyDescent="0.25">
      <c r="A140" s="660" t="s">
        <v>7587</v>
      </c>
      <c r="B140" s="661">
        <v>44271</v>
      </c>
      <c r="C140" s="660" t="s">
        <v>7685</v>
      </c>
      <c r="D140" s="661">
        <v>44235</v>
      </c>
      <c r="E140" s="660" t="s">
        <v>7721</v>
      </c>
      <c r="F140" s="626" t="s">
        <v>258</v>
      </c>
      <c r="G140" s="660" t="s">
        <v>266</v>
      </c>
      <c r="H140" s="660" t="s">
        <v>3657</v>
      </c>
      <c r="I140" s="660" t="s">
        <v>307</v>
      </c>
      <c r="J140" s="660">
        <v>57</v>
      </c>
      <c r="K140" s="662">
        <v>30595</v>
      </c>
      <c r="L140" s="662">
        <v>1743915</v>
      </c>
      <c r="M140" s="660" t="s">
        <v>311</v>
      </c>
    </row>
    <row r="141" spans="1:13" ht="15" x14ac:dyDescent="0.25">
      <c r="A141" s="660" t="s">
        <v>7587</v>
      </c>
      <c r="B141" s="661">
        <v>44271</v>
      </c>
      <c r="C141" s="660" t="s">
        <v>7685</v>
      </c>
      <c r="D141" s="661">
        <v>44235</v>
      </c>
      <c r="E141" s="660" t="s">
        <v>7721</v>
      </c>
      <c r="F141" s="626" t="s">
        <v>258</v>
      </c>
      <c r="G141" s="660" t="s">
        <v>266</v>
      </c>
      <c r="H141" s="660" t="s">
        <v>296</v>
      </c>
      <c r="I141" s="660" t="s">
        <v>307</v>
      </c>
      <c r="J141" s="660">
        <v>43</v>
      </c>
      <c r="K141" s="662">
        <v>30595</v>
      </c>
      <c r="L141" s="662">
        <v>1315585</v>
      </c>
      <c r="M141" s="660" t="s">
        <v>311</v>
      </c>
    </row>
    <row r="142" spans="1:13" ht="15" x14ac:dyDescent="0.25">
      <c r="A142" s="660" t="s">
        <v>7588</v>
      </c>
      <c r="B142" s="661">
        <v>44271</v>
      </c>
      <c r="C142" s="660" t="s">
        <v>7686</v>
      </c>
      <c r="D142" s="661">
        <v>44232</v>
      </c>
      <c r="E142" s="660" t="s">
        <v>7721</v>
      </c>
      <c r="F142" s="626" t="s">
        <v>258</v>
      </c>
      <c r="G142" s="660" t="s">
        <v>266</v>
      </c>
      <c r="H142" s="660" t="s">
        <v>281</v>
      </c>
      <c r="I142" s="660" t="s">
        <v>303</v>
      </c>
      <c r="J142" s="660">
        <v>100</v>
      </c>
      <c r="K142" s="660">
        <v>229</v>
      </c>
      <c r="L142" s="662">
        <v>22900</v>
      </c>
      <c r="M142" s="660" t="s">
        <v>311</v>
      </c>
    </row>
    <row r="143" spans="1:13" ht="15" x14ac:dyDescent="0.25">
      <c r="A143" s="660" t="s">
        <v>7588</v>
      </c>
      <c r="B143" s="661">
        <v>44271</v>
      </c>
      <c r="C143" s="660" t="s">
        <v>7686</v>
      </c>
      <c r="D143" s="661">
        <v>44232</v>
      </c>
      <c r="E143" s="660" t="s">
        <v>7721</v>
      </c>
      <c r="F143" s="626" t="s">
        <v>258</v>
      </c>
      <c r="G143" s="660" t="s">
        <v>266</v>
      </c>
      <c r="H143" s="660" t="s">
        <v>3670</v>
      </c>
      <c r="I143" s="660" t="s">
        <v>307</v>
      </c>
      <c r="J143" s="660">
        <v>100</v>
      </c>
      <c r="K143" s="662">
        <v>6700</v>
      </c>
      <c r="L143" s="662">
        <v>670000</v>
      </c>
      <c r="M143" s="660" t="s">
        <v>311</v>
      </c>
    </row>
    <row r="144" spans="1:13" ht="15" x14ac:dyDescent="0.25">
      <c r="A144" s="660" t="s">
        <v>7589</v>
      </c>
      <c r="B144" s="661">
        <v>44271</v>
      </c>
      <c r="C144" s="660" t="s">
        <v>7687</v>
      </c>
      <c r="D144" s="661">
        <v>44271</v>
      </c>
      <c r="E144" s="660" t="s">
        <v>7724</v>
      </c>
      <c r="F144" s="626" t="s">
        <v>4231</v>
      </c>
      <c r="G144" s="660" t="s">
        <v>5083</v>
      </c>
      <c r="H144" s="660" t="s">
        <v>1403</v>
      </c>
      <c r="I144" s="660" t="s">
        <v>7754</v>
      </c>
      <c r="J144" s="660">
        <v>1</v>
      </c>
      <c r="K144" s="662">
        <v>16272</v>
      </c>
      <c r="L144" s="662">
        <v>16272</v>
      </c>
      <c r="M144" s="660" t="s">
        <v>7755</v>
      </c>
    </row>
    <row r="145" spans="1:13" ht="15" x14ac:dyDescent="0.25">
      <c r="A145" s="660" t="s">
        <v>7590</v>
      </c>
      <c r="B145" s="661">
        <v>44271</v>
      </c>
      <c r="C145" s="660" t="s">
        <v>211</v>
      </c>
      <c r="D145" s="661">
        <v>44257</v>
      </c>
      <c r="E145" s="660" t="s">
        <v>117</v>
      </c>
      <c r="F145" s="626" t="s">
        <v>244</v>
      </c>
      <c r="G145" s="660" t="s">
        <v>5073</v>
      </c>
      <c r="H145" s="660" t="s">
        <v>1369</v>
      </c>
      <c r="I145" s="660" t="s">
        <v>303</v>
      </c>
      <c r="J145" s="660">
        <v>5</v>
      </c>
      <c r="K145" s="660">
        <v>440</v>
      </c>
      <c r="L145" s="662">
        <v>2200</v>
      </c>
      <c r="M145" s="660" t="s">
        <v>7755</v>
      </c>
    </row>
    <row r="146" spans="1:13" ht="15" x14ac:dyDescent="0.25">
      <c r="A146" s="660" t="s">
        <v>7591</v>
      </c>
      <c r="B146" s="661">
        <v>44271</v>
      </c>
      <c r="C146" s="660" t="s">
        <v>7688</v>
      </c>
      <c r="D146" s="663">
        <v>44228</v>
      </c>
      <c r="E146" s="660" t="s">
        <v>117</v>
      </c>
      <c r="F146" s="626" t="s">
        <v>7735</v>
      </c>
      <c r="G146" s="660" t="s">
        <v>5074</v>
      </c>
      <c r="H146" s="660" t="s">
        <v>5029</v>
      </c>
      <c r="I146" s="660" t="s">
        <v>301</v>
      </c>
      <c r="J146" s="660">
        <v>5</v>
      </c>
      <c r="K146" s="662">
        <v>1635</v>
      </c>
      <c r="L146" s="662">
        <v>8175</v>
      </c>
      <c r="M146" s="660" t="s">
        <v>311</v>
      </c>
    </row>
    <row r="147" spans="1:13" ht="15" x14ac:dyDescent="0.25">
      <c r="A147" s="660" t="s">
        <v>7591</v>
      </c>
      <c r="B147" s="661">
        <v>44271</v>
      </c>
      <c r="C147" s="660" t="s">
        <v>7688</v>
      </c>
      <c r="D147" s="663">
        <v>44228</v>
      </c>
      <c r="E147" s="660" t="s">
        <v>117</v>
      </c>
      <c r="F147" s="626" t="s">
        <v>7735</v>
      </c>
      <c r="G147" s="660" t="s">
        <v>5074</v>
      </c>
      <c r="H147" s="660" t="s">
        <v>7745</v>
      </c>
      <c r="I147" s="660" t="s">
        <v>307</v>
      </c>
      <c r="J147" s="660">
        <v>5</v>
      </c>
      <c r="K147" s="662">
        <v>6481</v>
      </c>
      <c r="L147" s="662">
        <v>32405</v>
      </c>
      <c r="M147" s="660" t="s">
        <v>311</v>
      </c>
    </row>
    <row r="148" spans="1:13" ht="15" x14ac:dyDescent="0.25">
      <c r="A148" s="660" t="s">
        <v>7591</v>
      </c>
      <c r="B148" s="661">
        <v>44271</v>
      </c>
      <c r="C148" s="660" t="s">
        <v>7688</v>
      </c>
      <c r="D148" s="663">
        <v>44228</v>
      </c>
      <c r="E148" s="660" t="s">
        <v>117</v>
      </c>
      <c r="F148" s="626" t="s">
        <v>7735</v>
      </c>
      <c r="G148" s="660" t="s">
        <v>5074</v>
      </c>
      <c r="H148" s="660" t="s">
        <v>278</v>
      </c>
      <c r="I148" s="660" t="s">
        <v>301</v>
      </c>
      <c r="J148" s="660">
        <v>5</v>
      </c>
      <c r="K148" s="662">
        <v>56512.5</v>
      </c>
      <c r="L148" s="662">
        <v>282562.5</v>
      </c>
      <c r="M148" s="660" t="s">
        <v>311</v>
      </c>
    </row>
    <row r="149" spans="1:13" ht="15" x14ac:dyDescent="0.25">
      <c r="A149" s="660" t="s">
        <v>7592</v>
      </c>
      <c r="B149" s="661">
        <v>44272</v>
      </c>
      <c r="C149" s="660" t="s">
        <v>239</v>
      </c>
      <c r="D149" s="660" t="s">
        <v>240</v>
      </c>
      <c r="E149" s="660" t="s">
        <v>7722</v>
      </c>
      <c r="F149" s="579" t="s">
        <v>244</v>
      </c>
      <c r="G149" s="660" t="s">
        <v>2567</v>
      </c>
      <c r="H149" s="660" t="s">
        <v>300</v>
      </c>
      <c r="I149" s="660" t="s">
        <v>5033</v>
      </c>
      <c r="J149" s="660">
        <v>52</v>
      </c>
      <c r="K149" s="662">
        <v>6000</v>
      </c>
      <c r="L149" s="662">
        <v>312000</v>
      </c>
      <c r="M149" s="660" t="s">
        <v>311</v>
      </c>
    </row>
    <row r="150" spans="1:13" ht="15" x14ac:dyDescent="0.25">
      <c r="A150" s="660" t="s">
        <v>7593</v>
      </c>
      <c r="B150" s="661">
        <v>44272</v>
      </c>
      <c r="C150" s="660" t="s">
        <v>7689</v>
      </c>
      <c r="D150" s="661">
        <v>44235</v>
      </c>
      <c r="E150" s="660" t="s">
        <v>7721</v>
      </c>
      <c r="F150" s="626" t="s">
        <v>93</v>
      </c>
      <c r="G150" s="660" t="s">
        <v>266</v>
      </c>
      <c r="H150" s="660" t="s">
        <v>378</v>
      </c>
      <c r="I150" s="660" t="s">
        <v>3603</v>
      </c>
      <c r="J150" s="660">
        <v>38</v>
      </c>
      <c r="K150" s="660">
        <v>0</v>
      </c>
      <c r="L150" s="660">
        <v>0</v>
      </c>
      <c r="M150" s="660" t="s">
        <v>311</v>
      </c>
    </row>
    <row r="151" spans="1:13" ht="15" x14ac:dyDescent="0.25">
      <c r="A151" s="660" t="s">
        <v>7593</v>
      </c>
      <c r="B151" s="661">
        <v>44272</v>
      </c>
      <c r="C151" s="660" t="s">
        <v>7689</v>
      </c>
      <c r="D151" s="661">
        <v>44235</v>
      </c>
      <c r="E151" s="660" t="s">
        <v>7721</v>
      </c>
      <c r="F151" s="626" t="s">
        <v>93</v>
      </c>
      <c r="G151" s="660" t="s">
        <v>266</v>
      </c>
      <c r="H151" s="660" t="s">
        <v>280</v>
      </c>
      <c r="I151" s="660" t="s">
        <v>303</v>
      </c>
      <c r="J151" s="660">
        <v>150</v>
      </c>
      <c r="K151" s="662">
        <v>1255</v>
      </c>
      <c r="L151" s="662">
        <v>188250</v>
      </c>
      <c r="M151" s="660" t="s">
        <v>311</v>
      </c>
    </row>
    <row r="152" spans="1:13" ht="15" x14ac:dyDescent="0.25">
      <c r="A152" s="660" t="s">
        <v>7593</v>
      </c>
      <c r="B152" s="661">
        <v>44272</v>
      </c>
      <c r="C152" s="660" t="s">
        <v>7689</v>
      </c>
      <c r="D152" s="661">
        <v>44235</v>
      </c>
      <c r="E152" s="660" t="s">
        <v>7721</v>
      </c>
      <c r="F152" s="626" t="s">
        <v>93</v>
      </c>
      <c r="G152" s="660" t="s">
        <v>266</v>
      </c>
      <c r="H152" s="660" t="s">
        <v>5021</v>
      </c>
      <c r="I152" s="660" t="s">
        <v>301</v>
      </c>
      <c r="J152" s="660">
        <v>150</v>
      </c>
      <c r="K152" s="662">
        <v>3326</v>
      </c>
      <c r="L152" s="662">
        <v>498900</v>
      </c>
      <c r="M152" s="660" t="s">
        <v>311</v>
      </c>
    </row>
    <row r="153" spans="1:13" ht="15" x14ac:dyDescent="0.25">
      <c r="A153" s="660" t="s">
        <v>7593</v>
      </c>
      <c r="B153" s="661">
        <v>44272</v>
      </c>
      <c r="C153" s="660" t="s">
        <v>7689</v>
      </c>
      <c r="D153" s="661">
        <v>44235</v>
      </c>
      <c r="E153" s="660" t="s">
        <v>7721</v>
      </c>
      <c r="F153" s="626" t="s">
        <v>93</v>
      </c>
      <c r="G153" s="660" t="s">
        <v>266</v>
      </c>
      <c r="H153" s="660" t="s">
        <v>294</v>
      </c>
      <c r="I153" s="660" t="s">
        <v>302</v>
      </c>
      <c r="J153" s="660">
        <v>150</v>
      </c>
      <c r="K153" s="662">
        <v>3784</v>
      </c>
      <c r="L153" s="662">
        <v>567600</v>
      </c>
      <c r="M153" s="660" t="s">
        <v>311</v>
      </c>
    </row>
    <row r="154" spans="1:13" ht="15" x14ac:dyDescent="0.25">
      <c r="A154" s="660" t="s">
        <v>7593</v>
      </c>
      <c r="B154" s="661">
        <v>44272</v>
      </c>
      <c r="C154" s="660" t="s">
        <v>7689</v>
      </c>
      <c r="D154" s="661">
        <v>44235</v>
      </c>
      <c r="E154" s="660" t="s">
        <v>7721</v>
      </c>
      <c r="F154" s="626" t="s">
        <v>93</v>
      </c>
      <c r="G154" s="660" t="s">
        <v>266</v>
      </c>
      <c r="H154" s="660" t="s">
        <v>295</v>
      </c>
      <c r="I154" s="660" t="s">
        <v>302</v>
      </c>
      <c r="J154" s="660">
        <v>38</v>
      </c>
      <c r="K154" s="662">
        <v>9720</v>
      </c>
      <c r="L154" s="662">
        <v>369360</v>
      </c>
      <c r="M154" s="660" t="s">
        <v>311</v>
      </c>
    </row>
    <row r="155" spans="1:13" ht="15" x14ac:dyDescent="0.25">
      <c r="A155" s="660" t="s">
        <v>7593</v>
      </c>
      <c r="B155" s="661">
        <v>44272</v>
      </c>
      <c r="C155" s="660" t="s">
        <v>7689</v>
      </c>
      <c r="D155" s="661">
        <v>44235</v>
      </c>
      <c r="E155" s="660" t="s">
        <v>7721</v>
      </c>
      <c r="F155" s="626" t="s">
        <v>93</v>
      </c>
      <c r="G155" s="660" t="s">
        <v>266</v>
      </c>
      <c r="H155" s="660" t="s">
        <v>296</v>
      </c>
      <c r="I155" s="660" t="s">
        <v>307</v>
      </c>
      <c r="J155" s="660">
        <v>150</v>
      </c>
      <c r="K155" s="662">
        <v>30595</v>
      </c>
      <c r="L155" s="662">
        <v>4589250</v>
      </c>
      <c r="M155" s="660" t="s">
        <v>311</v>
      </c>
    </row>
    <row r="156" spans="1:13" ht="15" x14ac:dyDescent="0.25">
      <c r="A156" s="660" t="s">
        <v>7594</v>
      </c>
      <c r="B156" s="661">
        <v>44272</v>
      </c>
      <c r="C156" s="660" t="s">
        <v>4958</v>
      </c>
      <c r="D156" s="661">
        <v>44211</v>
      </c>
      <c r="E156" s="660" t="s">
        <v>7721</v>
      </c>
      <c r="F156" s="626" t="s">
        <v>258</v>
      </c>
      <c r="G156" s="660" t="s">
        <v>266</v>
      </c>
      <c r="H156" s="660" t="s">
        <v>294</v>
      </c>
      <c r="I156" s="660" t="s">
        <v>302</v>
      </c>
      <c r="J156" s="660">
        <v>224</v>
      </c>
      <c r="K156" s="662">
        <v>3784</v>
      </c>
      <c r="L156" s="662">
        <v>847616</v>
      </c>
      <c r="M156" s="660" t="s">
        <v>311</v>
      </c>
    </row>
    <row r="157" spans="1:13" ht="15" x14ac:dyDescent="0.25">
      <c r="A157" s="660" t="s">
        <v>7595</v>
      </c>
      <c r="B157" s="661">
        <v>44272</v>
      </c>
      <c r="C157" s="660" t="s">
        <v>4973</v>
      </c>
      <c r="D157" s="661">
        <v>44217</v>
      </c>
      <c r="E157" s="660" t="s">
        <v>7721</v>
      </c>
      <c r="F157" s="626" t="s">
        <v>251</v>
      </c>
      <c r="G157" s="660" t="s">
        <v>266</v>
      </c>
      <c r="H157" s="660" t="s">
        <v>294</v>
      </c>
      <c r="I157" s="660" t="s">
        <v>302</v>
      </c>
      <c r="J157" s="660">
        <v>232</v>
      </c>
      <c r="K157" s="662">
        <v>3784</v>
      </c>
      <c r="L157" s="662">
        <v>877888</v>
      </c>
      <c r="M157" s="660" t="s">
        <v>311</v>
      </c>
    </row>
    <row r="158" spans="1:13" ht="15" x14ac:dyDescent="0.25">
      <c r="A158" s="660" t="s">
        <v>7596</v>
      </c>
      <c r="B158" s="661">
        <v>44272</v>
      </c>
      <c r="C158" s="660" t="s">
        <v>7675</v>
      </c>
      <c r="D158" s="661">
        <v>44232</v>
      </c>
      <c r="E158" s="660" t="s">
        <v>7721</v>
      </c>
      <c r="F158" s="626" t="s">
        <v>245</v>
      </c>
      <c r="G158" s="660" t="s">
        <v>266</v>
      </c>
      <c r="H158" s="660" t="s">
        <v>294</v>
      </c>
      <c r="I158" s="660" t="s">
        <v>302</v>
      </c>
      <c r="J158" s="660">
        <v>80</v>
      </c>
      <c r="K158" s="662">
        <v>3784</v>
      </c>
      <c r="L158" s="662">
        <v>302720</v>
      </c>
      <c r="M158" s="660" t="s">
        <v>311</v>
      </c>
    </row>
    <row r="159" spans="1:13" ht="15" x14ac:dyDescent="0.25">
      <c r="A159" s="660" t="s">
        <v>7597</v>
      </c>
      <c r="B159" s="661">
        <v>44272</v>
      </c>
      <c r="C159" s="660" t="s">
        <v>7685</v>
      </c>
      <c r="D159" s="661">
        <v>44235</v>
      </c>
      <c r="E159" s="660" t="s">
        <v>7721</v>
      </c>
      <c r="F159" s="626" t="s">
        <v>258</v>
      </c>
      <c r="G159" s="660" t="s">
        <v>266</v>
      </c>
      <c r="H159" s="660" t="s">
        <v>294</v>
      </c>
      <c r="I159" s="660" t="s">
        <v>302</v>
      </c>
      <c r="J159" s="660">
        <v>100</v>
      </c>
      <c r="K159" s="662">
        <v>3784</v>
      </c>
      <c r="L159" s="662">
        <v>378400</v>
      </c>
      <c r="M159" s="660" t="s">
        <v>311</v>
      </c>
    </row>
    <row r="160" spans="1:13" ht="15" x14ac:dyDescent="0.25">
      <c r="A160" s="660" t="s">
        <v>7598</v>
      </c>
      <c r="B160" s="661">
        <v>44272</v>
      </c>
      <c r="C160" s="660" t="s">
        <v>7690</v>
      </c>
      <c r="D160" s="661">
        <v>44232</v>
      </c>
      <c r="E160" s="660" t="s">
        <v>7721</v>
      </c>
      <c r="F160" s="626" t="s">
        <v>93</v>
      </c>
      <c r="G160" s="660" t="s">
        <v>266</v>
      </c>
      <c r="H160" s="660" t="s">
        <v>281</v>
      </c>
      <c r="I160" s="660" t="s">
        <v>303</v>
      </c>
      <c r="J160" s="660">
        <v>150</v>
      </c>
      <c r="K160" s="660">
        <v>229</v>
      </c>
      <c r="L160" s="662">
        <v>34350</v>
      </c>
      <c r="M160" s="660" t="s">
        <v>311</v>
      </c>
    </row>
    <row r="161" spans="1:13" ht="15" x14ac:dyDescent="0.25">
      <c r="A161" s="660" t="s">
        <v>7598</v>
      </c>
      <c r="B161" s="661">
        <v>44272</v>
      </c>
      <c r="C161" s="660" t="s">
        <v>7690</v>
      </c>
      <c r="D161" s="661">
        <v>44232</v>
      </c>
      <c r="E161" s="660" t="s">
        <v>7721</v>
      </c>
      <c r="F161" s="626" t="s">
        <v>93</v>
      </c>
      <c r="G161" s="660" t="s">
        <v>266</v>
      </c>
      <c r="H161" s="660" t="s">
        <v>3670</v>
      </c>
      <c r="I161" s="660" t="s">
        <v>307</v>
      </c>
      <c r="J161" s="660">
        <v>150</v>
      </c>
      <c r="K161" s="662">
        <v>6700</v>
      </c>
      <c r="L161" s="662">
        <v>1005000</v>
      </c>
      <c r="M161" s="660" t="s">
        <v>311</v>
      </c>
    </row>
    <row r="162" spans="1:13" ht="15" x14ac:dyDescent="0.25">
      <c r="A162" s="660" t="s">
        <v>7599</v>
      </c>
      <c r="B162" s="661">
        <v>44272</v>
      </c>
      <c r="C162" s="660" t="s">
        <v>4947</v>
      </c>
      <c r="D162" s="661">
        <v>44183</v>
      </c>
      <c r="E162" s="660" t="s">
        <v>7721</v>
      </c>
      <c r="F162" s="579" t="s">
        <v>2515</v>
      </c>
      <c r="G162" s="660" t="s">
        <v>264</v>
      </c>
      <c r="H162" s="660" t="s">
        <v>275</v>
      </c>
      <c r="I162" s="660" t="s">
        <v>301</v>
      </c>
      <c r="J162" s="660">
        <v>140</v>
      </c>
      <c r="K162" s="660">
        <v>713</v>
      </c>
      <c r="L162" s="662">
        <v>99820</v>
      </c>
      <c r="M162" s="660" t="s">
        <v>311</v>
      </c>
    </row>
    <row r="163" spans="1:13" ht="15" x14ac:dyDescent="0.25">
      <c r="A163" s="660" t="s">
        <v>7600</v>
      </c>
      <c r="B163" s="661">
        <v>44272</v>
      </c>
      <c r="C163" s="660" t="s">
        <v>201</v>
      </c>
      <c r="D163" s="661">
        <v>44191</v>
      </c>
      <c r="E163" s="660" t="s">
        <v>7721</v>
      </c>
      <c r="F163" s="579" t="s">
        <v>245</v>
      </c>
      <c r="G163" s="660" t="s">
        <v>264</v>
      </c>
      <c r="H163" s="660" t="s">
        <v>275</v>
      </c>
      <c r="I163" s="660" t="s">
        <v>301</v>
      </c>
      <c r="J163" s="660">
        <v>35</v>
      </c>
      <c r="K163" s="660">
        <v>713</v>
      </c>
      <c r="L163" s="662">
        <v>24955</v>
      </c>
      <c r="M163" s="660" t="s">
        <v>311</v>
      </c>
    </row>
    <row r="164" spans="1:13" ht="15" x14ac:dyDescent="0.25">
      <c r="A164" s="660" t="s">
        <v>7601</v>
      </c>
      <c r="B164" s="661">
        <v>44272</v>
      </c>
      <c r="C164" s="660" t="s">
        <v>7691</v>
      </c>
      <c r="D164" s="661">
        <v>44206</v>
      </c>
      <c r="E164" s="660" t="s">
        <v>7721</v>
      </c>
      <c r="F164" s="626" t="s">
        <v>258</v>
      </c>
      <c r="G164" s="660" t="s">
        <v>264</v>
      </c>
      <c r="H164" s="660" t="s">
        <v>275</v>
      </c>
      <c r="I164" s="660" t="s">
        <v>301</v>
      </c>
      <c r="J164" s="660">
        <v>100</v>
      </c>
      <c r="K164" s="660">
        <v>713</v>
      </c>
      <c r="L164" s="662">
        <v>71300</v>
      </c>
      <c r="M164" s="660" t="s">
        <v>311</v>
      </c>
    </row>
    <row r="165" spans="1:13" ht="15" x14ac:dyDescent="0.25">
      <c r="A165" s="660" t="s">
        <v>7602</v>
      </c>
      <c r="B165" s="661">
        <v>44272</v>
      </c>
      <c r="C165" s="660" t="s">
        <v>7692</v>
      </c>
      <c r="D165" s="661">
        <v>44206</v>
      </c>
      <c r="E165" s="660" t="s">
        <v>7721</v>
      </c>
      <c r="F165" s="626" t="s">
        <v>258</v>
      </c>
      <c r="G165" s="660" t="s">
        <v>264</v>
      </c>
      <c r="H165" s="660" t="s">
        <v>275</v>
      </c>
      <c r="I165" s="660" t="s">
        <v>301</v>
      </c>
      <c r="J165" s="660">
        <v>100</v>
      </c>
      <c r="K165" s="660">
        <v>713</v>
      </c>
      <c r="L165" s="662">
        <v>71300</v>
      </c>
      <c r="M165" s="660" t="s">
        <v>311</v>
      </c>
    </row>
    <row r="166" spans="1:13" ht="15" x14ac:dyDescent="0.25">
      <c r="A166" s="660" t="s">
        <v>7603</v>
      </c>
      <c r="B166" s="661">
        <v>44272</v>
      </c>
      <c r="C166" s="660" t="s">
        <v>7693</v>
      </c>
      <c r="D166" s="661">
        <v>44206</v>
      </c>
      <c r="E166" s="660" t="s">
        <v>7721</v>
      </c>
      <c r="F166" s="626" t="s">
        <v>258</v>
      </c>
      <c r="G166" s="660" t="s">
        <v>264</v>
      </c>
      <c r="H166" s="660" t="s">
        <v>275</v>
      </c>
      <c r="I166" s="660" t="s">
        <v>301</v>
      </c>
      <c r="J166" s="660">
        <v>15</v>
      </c>
      <c r="K166" s="660">
        <v>713</v>
      </c>
      <c r="L166" s="662">
        <v>10695</v>
      </c>
      <c r="M166" s="660" t="s">
        <v>311</v>
      </c>
    </row>
    <row r="167" spans="1:13" ht="15" x14ac:dyDescent="0.25">
      <c r="A167" s="660" t="s">
        <v>7604</v>
      </c>
      <c r="B167" s="661">
        <v>44274</v>
      </c>
      <c r="C167" s="660" t="s">
        <v>211</v>
      </c>
      <c r="D167" s="661">
        <v>44274</v>
      </c>
      <c r="E167" s="660" t="s">
        <v>7719</v>
      </c>
      <c r="F167" s="626" t="s">
        <v>7729</v>
      </c>
      <c r="G167" s="660" t="s">
        <v>263</v>
      </c>
      <c r="H167" s="660" t="s">
        <v>5030</v>
      </c>
      <c r="I167" s="660" t="s">
        <v>303</v>
      </c>
      <c r="J167" s="660">
        <v>150</v>
      </c>
      <c r="K167" s="660">
        <v>0</v>
      </c>
      <c r="L167" s="660">
        <v>0</v>
      </c>
      <c r="M167" s="660" t="s">
        <v>311</v>
      </c>
    </row>
    <row r="168" spans="1:13" ht="15" x14ac:dyDescent="0.25">
      <c r="A168" s="660" t="s">
        <v>7604</v>
      </c>
      <c r="B168" s="661">
        <v>44274</v>
      </c>
      <c r="C168" s="660" t="s">
        <v>211</v>
      </c>
      <c r="D168" s="661">
        <v>44274</v>
      </c>
      <c r="E168" s="660" t="s">
        <v>7719</v>
      </c>
      <c r="F168" s="626" t="s">
        <v>7729</v>
      </c>
      <c r="G168" s="660" t="s">
        <v>263</v>
      </c>
      <c r="H168" s="660" t="s">
        <v>271</v>
      </c>
      <c r="I168" s="660" t="s">
        <v>303</v>
      </c>
      <c r="J168" s="660">
        <v>1</v>
      </c>
      <c r="K168" s="662">
        <v>4500</v>
      </c>
      <c r="L168" s="662">
        <v>4500</v>
      </c>
      <c r="M168" s="660" t="s">
        <v>311</v>
      </c>
    </row>
    <row r="169" spans="1:13" ht="15" x14ac:dyDescent="0.25">
      <c r="A169" s="660" t="s">
        <v>7604</v>
      </c>
      <c r="B169" s="661">
        <v>44274</v>
      </c>
      <c r="C169" s="660" t="s">
        <v>211</v>
      </c>
      <c r="D169" s="661">
        <v>44274</v>
      </c>
      <c r="E169" s="660" t="s">
        <v>7719</v>
      </c>
      <c r="F169" s="626" t="s">
        <v>7729</v>
      </c>
      <c r="G169" s="660" t="s">
        <v>263</v>
      </c>
      <c r="H169" s="660" t="s">
        <v>1309</v>
      </c>
      <c r="I169" s="660" t="s">
        <v>308</v>
      </c>
      <c r="J169" s="660">
        <v>1</v>
      </c>
      <c r="K169" s="662">
        <v>6000</v>
      </c>
      <c r="L169" s="662">
        <v>6000</v>
      </c>
      <c r="M169" s="660" t="s">
        <v>311</v>
      </c>
    </row>
    <row r="170" spans="1:13" ht="15" x14ac:dyDescent="0.25">
      <c r="A170" s="660" t="s">
        <v>7604</v>
      </c>
      <c r="B170" s="661">
        <v>44274</v>
      </c>
      <c r="C170" s="660" t="s">
        <v>211</v>
      </c>
      <c r="D170" s="661">
        <v>44274</v>
      </c>
      <c r="E170" s="660" t="s">
        <v>7719</v>
      </c>
      <c r="F170" s="626" t="s">
        <v>7729</v>
      </c>
      <c r="G170" s="660" t="s">
        <v>263</v>
      </c>
      <c r="H170" s="660" t="s">
        <v>290</v>
      </c>
      <c r="I170" s="660" t="s">
        <v>309</v>
      </c>
      <c r="J170" s="660">
        <v>1</v>
      </c>
      <c r="K170" s="662">
        <v>18313.560000000001</v>
      </c>
      <c r="L170" s="662">
        <v>18313.560000000001</v>
      </c>
      <c r="M170" s="660" t="s">
        <v>311</v>
      </c>
    </row>
    <row r="171" spans="1:13" ht="15" x14ac:dyDescent="0.25">
      <c r="A171" s="660" t="s">
        <v>7605</v>
      </c>
      <c r="B171" s="661">
        <v>44274</v>
      </c>
      <c r="C171" s="660" t="s">
        <v>211</v>
      </c>
      <c r="D171" s="661">
        <v>44274</v>
      </c>
      <c r="E171" s="660" t="s">
        <v>7719</v>
      </c>
      <c r="F171" s="626" t="s">
        <v>7736</v>
      </c>
      <c r="G171" s="660" t="s">
        <v>263</v>
      </c>
      <c r="H171" s="660" t="s">
        <v>5030</v>
      </c>
      <c r="I171" s="660" t="s">
        <v>303</v>
      </c>
      <c r="J171" s="660">
        <v>150</v>
      </c>
      <c r="K171" s="660">
        <v>0</v>
      </c>
      <c r="L171" s="660">
        <v>0</v>
      </c>
      <c r="M171" s="660" t="s">
        <v>311</v>
      </c>
    </row>
    <row r="172" spans="1:13" ht="15" x14ac:dyDescent="0.25">
      <c r="A172" s="660" t="s">
        <v>7605</v>
      </c>
      <c r="B172" s="661">
        <v>44274</v>
      </c>
      <c r="C172" s="660" t="s">
        <v>211</v>
      </c>
      <c r="D172" s="661">
        <v>44274</v>
      </c>
      <c r="E172" s="660" t="s">
        <v>7719</v>
      </c>
      <c r="F172" s="626" t="s">
        <v>7736</v>
      </c>
      <c r="G172" s="660" t="s">
        <v>263</v>
      </c>
      <c r="H172" s="660" t="s">
        <v>271</v>
      </c>
      <c r="I172" s="660" t="s">
        <v>303</v>
      </c>
      <c r="J172" s="660">
        <v>1</v>
      </c>
      <c r="K172" s="662">
        <v>4500</v>
      </c>
      <c r="L172" s="662">
        <v>4500</v>
      </c>
      <c r="M172" s="660" t="s">
        <v>311</v>
      </c>
    </row>
    <row r="173" spans="1:13" ht="15" x14ac:dyDescent="0.25">
      <c r="A173" s="660" t="s">
        <v>7605</v>
      </c>
      <c r="B173" s="661">
        <v>44274</v>
      </c>
      <c r="C173" s="660" t="s">
        <v>211</v>
      </c>
      <c r="D173" s="661">
        <v>44274</v>
      </c>
      <c r="E173" s="660" t="s">
        <v>7719</v>
      </c>
      <c r="F173" s="626" t="s">
        <v>7736</v>
      </c>
      <c r="G173" s="660" t="s">
        <v>263</v>
      </c>
      <c r="H173" s="660" t="s">
        <v>1309</v>
      </c>
      <c r="I173" s="660" t="s">
        <v>308</v>
      </c>
      <c r="J173" s="660">
        <v>1</v>
      </c>
      <c r="K173" s="662">
        <v>6000</v>
      </c>
      <c r="L173" s="662">
        <v>6000</v>
      </c>
      <c r="M173" s="660" t="s">
        <v>311</v>
      </c>
    </row>
    <row r="174" spans="1:13" ht="15" x14ac:dyDescent="0.25">
      <c r="A174" s="660" t="s">
        <v>7605</v>
      </c>
      <c r="B174" s="661">
        <v>44274</v>
      </c>
      <c r="C174" s="660" t="s">
        <v>211</v>
      </c>
      <c r="D174" s="661">
        <v>44274</v>
      </c>
      <c r="E174" s="660" t="s">
        <v>7719</v>
      </c>
      <c r="F174" s="626" t="s">
        <v>7736</v>
      </c>
      <c r="G174" s="660" t="s">
        <v>263</v>
      </c>
      <c r="H174" s="660" t="s">
        <v>290</v>
      </c>
      <c r="I174" s="660" t="s">
        <v>309</v>
      </c>
      <c r="J174" s="660">
        <v>1</v>
      </c>
      <c r="K174" s="662">
        <v>18313.560000000001</v>
      </c>
      <c r="L174" s="662">
        <v>18313.560000000001</v>
      </c>
      <c r="M174" s="660" t="s">
        <v>311</v>
      </c>
    </row>
    <row r="175" spans="1:13" ht="15" x14ac:dyDescent="0.25">
      <c r="A175" s="660" t="s">
        <v>7606</v>
      </c>
      <c r="B175" s="661">
        <v>44274</v>
      </c>
      <c r="C175" s="660" t="s">
        <v>7694</v>
      </c>
      <c r="D175" s="661">
        <v>44242</v>
      </c>
      <c r="E175" s="660" t="s">
        <v>117</v>
      </c>
      <c r="F175" s="626" t="s">
        <v>245</v>
      </c>
      <c r="G175" s="660" t="s">
        <v>5073</v>
      </c>
      <c r="H175" s="660" t="s">
        <v>276</v>
      </c>
      <c r="I175" s="660" t="s">
        <v>5033</v>
      </c>
      <c r="J175" s="660">
        <v>10</v>
      </c>
      <c r="K175" s="662">
        <v>5925</v>
      </c>
      <c r="L175" s="662">
        <v>59250</v>
      </c>
      <c r="M175" s="660" t="s">
        <v>7755</v>
      </c>
    </row>
    <row r="176" spans="1:13" ht="15" x14ac:dyDescent="0.25">
      <c r="A176" s="660" t="s">
        <v>7607</v>
      </c>
      <c r="B176" s="661">
        <v>44274</v>
      </c>
      <c r="C176" s="660" t="s">
        <v>7695</v>
      </c>
      <c r="D176" s="660" t="s">
        <v>7696</v>
      </c>
      <c r="E176" s="660" t="s">
        <v>117</v>
      </c>
      <c r="F176" s="626" t="s">
        <v>93</v>
      </c>
      <c r="G176" s="660" t="s">
        <v>5073</v>
      </c>
      <c r="H176" s="660" t="s">
        <v>276</v>
      </c>
      <c r="I176" s="660" t="s">
        <v>5033</v>
      </c>
      <c r="J176" s="660">
        <v>5</v>
      </c>
      <c r="K176" s="662">
        <v>5925</v>
      </c>
      <c r="L176" s="662">
        <v>29625</v>
      </c>
      <c r="M176" s="660" t="s">
        <v>7755</v>
      </c>
    </row>
    <row r="177" spans="1:13" ht="15" x14ac:dyDescent="0.25">
      <c r="A177" s="660" t="s">
        <v>7608</v>
      </c>
      <c r="B177" s="661">
        <v>44274</v>
      </c>
      <c r="C177" s="660" t="s">
        <v>7697</v>
      </c>
      <c r="D177" s="661">
        <v>44532</v>
      </c>
      <c r="E177" s="660" t="s">
        <v>117</v>
      </c>
      <c r="F177" s="626" t="s">
        <v>4231</v>
      </c>
      <c r="G177" s="660" t="s">
        <v>5073</v>
      </c>
      <c r="H177" s="660" t="s">
        <v>276</v>
      </c>
      <c r="I177" s="660" t="s">
        <v>5033</v>
      </c>
      <c r="J177" s="660">
        <v>10</v>
      </c>
      <c r="K177" s="662">
        <v>5925</v>
      </c>
      <c r="L177" s="662">
        <v>59250</v>
      </c>
      <c r="M177" s="660" t="s">
        <v>7755</v>
      </c>
    </row>
    <row r="178" spans="1:13" ht="15" x14ac:dyDescent="0.25">
      <c r="A178" s="660" t="s">
        <v>7609</v>
      </c>
      <c r="B178" s="661">
        <v>44274</v>
      </c>
      <c r="C178" s="660" t="s">
        <v>7681</v>
      </c>
      <c r="D178" s="663">
        <v>44249</v>
      </c>
      <c r="E178" s="660" t="s">
        <v>117</v>
      </c>
      <c r="F178" s="626" t="s">
        <v>4231</v>
      </c>
      <c r="G178" s="660" t="s">
        <v>5073</v>
      </c>
      <c r="H178" s="660" t="s">
        <v>276</v>
      </c>
      <c r="I178" s="660" t="s">
        <v>5033</v>
      </c>
      <c r="J178" s="660">
        <v>1</v>
      </c>
      <c r="K178" s="662">
        <v>5925</v>
      </c>
      <c r="L178" s="662">
        <v>5925</v>
      </c>
      <c r="M178" s="660" t="s">
        <v>7755</v>
      </c>
    </row>
    <row r="179" spans="1:13" ht="15" x14ac:dyDescent="0.25">
      <c r="A179" s="660" t="s">
        <v>7610</v>
      </c>
      <c r="B179" s="661">
        <v>44274</v>
      </c>
      <c r="C179" s="660" t="s">
        <v>7698</v>
      </c>
      <c r="D179" s="661">
        <v>44257</v>
      </c>
      <c r="E179" s="660" t="s">
        <v>117</v>
      </c>
      <c r="F179" s="626" t="s">
        <v>1204</v>
      </c>
      <c r="G179" s="660" t="s">
        <v>5073</v>
      </c>
      <c r="H179" s="660" t="s">
        <v>276</v>
      </c>
      <c r="I179" s="660" t="s">
        <v>5033</v>
      </c>
      <c r="J179" s="660">
        <v>7</v>
      </c>
      <c r="K179" s="662">
        <v>5925</v>
      </c>
      <c r="L179" s="662">
        <v>41475</v>
      </c>
      <c r="M179" s="660" t="s">
        <v>7755</v>
      </c>
    </row>
    <row r="180" spans="1:13" ht="15" x14ac:dyDescent="0.25">
      <c r="A180" s="660" t="s">
        <v>7611</v>
      </c>
      <c r="B180" s="661">
        <v>44274</v>
      </c>
      <c r="C180" s="660" t="s">
        <v>211</v>
      </c>
      <c r="D180" s="661">
        <v>44274</v>
      </c>
      <c r="E180" s="660" t="s">
        <v>7724</v>
      </c>
      <c r="F180" s="626" t="s">
        <v>4231</v>
      </c>
      <c r="G180" s="660" t="s">
        <v>7759</v>
      </c>
      <c r="H180" s="660" t="s">
        <v>1403</v>
      </c>
      <c r="I180" s="660" t="s">
        <v>7754</v>
      </c>
      <c r="J180" s="660">
        <v>1</v>
      </c>
      <c r="K180" s="662">
        <v>21186.5</v>
      </c>
      <c r="L180" s="662">
        <v>21186.5</v>
      </c>
      <c r="M180" s="660" t="s">
        <v>311</v>
      </c>
    </row>
    <row r="181" spans="1:13" ht="15" x14ac:dyDescent="0.25">
      <c r="A181" s="660" t="s">
        <v>7612</v>
      </c>
      <c r="B181" s="661">
        <v>44274</v>
      </c>
      <c r="C181" s="660" t="s">
        <v>4975</v>
      </c>
      <c r="D181" s="661">
        <v>44202</v>
      </c>
      <c r="E181" s="660" t="s">
        <v>7721</v>
      </c>
      <c r="F181" s="626" t="s">
        <v>4231</v>
      </c>
      <c r="G181" s="660" t="s">
        <v>5075</v>
      </c>
      <c r="H181" s="660" t="s">
        <v>3638</v>
      </c>
      <c r="I181" s="660" t="s">
        <v>5033</v>
      </c>
      <c r="J181" s="660">
        <v>11</v>
      </c>
      <c r="K181" s="660">
        <v>0</v>
      </c>
      <c r="L181" s="660">
        <v>0</v>
      </c>
      <c r="M181" s="660" t="s">
        <v>7755</v>
      </c>
    </row>
    <row r="182" spans="1:13" ht="15" x14ac:dyDescent="0.25">
      <c r="A182" s="660" t="s">
        <v>7612</v>
      </c>
      <c r="B182" s="661">
        <v>44274</v>
      </c>
      <c r="C182" s="660" t="s">
        <v>4975</v>
      </c>
      <c r="D182" s="661">
        <v>44202</v>
      </c>
      <c r="E182" s="660" t="s">
        <v>7721</v>
      </c>
      <c r="F182" s="626" t="s">
        <v>4231</v>
      </c>
      <c r="G182" s="660" t="s">
        <v>5075</v>
      </c>
      <c r="H182" s="660" t="s">
        <v>3639</v>
      </c>
      <c r="I182" s="660" t="s">
        <v>5033</v>
      </c>
      <c r="J182" s="660">
        <v>11</v>
      </c>
      <c r="K182" s="660">
        <v>0</v>
      </c>
      <c r="L182" s="660">
        <v>0</v>
      </c>
      <c r="M182" s="660" t="s">
        <v>7755</v>
      </c>
    </row>
    <row r="183" spans="1:13" ht="15" x14ac:dyDescent="0.25">
      <c r="A183" s="660" t="s">
        <v>7612</v>
      </c>
      <c r="B183" s="661">
        <v>44274</v>
      </c>
      <c r="C183" s="660" t="s">
        <v>4975</v>
      </c>
      <c r="D183" s="661">
        <v>44202</v>
      </c>
      <c r="E183" s="660" t="s">
        <v>7721</v>
      </c>
      <c r="F183" s="626" t="s">
        <v>4231</v>
      </c>
      <c r="G183" s="660" t="s">
        <v>5075</v>
      </c>
      <c r="H183" s="660" t="s">
        <v>279</v>
      </c>
      <c r="I183" s="660" t="s">
        <v>5033</v>
      </c>
      <c r="J183" s="660">
        <v>11</v>
      </c>
      <c r="K183" s="662">
        <v>10500</v>
      </c>
      <c r="L183" s="662">
        <v>115500</v>
      </c>
      <c r="M183" s="660" t="s">
        <v>7755</v>
      </c>
    </row>
    <row r="184" spans="1:13" ht="15" x14ac:dyDescent="0.25">
      <c r="A184" s="660" t="s">
        <v>7613</v>
      </c>
      <c r="B184" s="661">
        <v>44277</v>
      </c>
      <c r="C184" s="660" t="s">
        <v>211</v>
      </c>
      <c r="D184" s="661">
        <v>44275</v>
      </c>
      <c r="E184" s="660" t="s">
        <v>7719</v>
      </c>
      <c r="F184" s="626" t="s">
        <v>7737</v>
      </c>
      <c r="G184" s="660" t="s">
        <v>263</v>
      </c>
      <c r="H184" s="660" t="s">
        <v>1403</v>
      </c>
      <c r="I184" s="660" t="s">
        <v>7754</v>
      </c>
      <c r="J184" s="660">
        <v>1</v>
      </c>
      <c r="K184" s="662">
        <v>18644.400000000001</v>
      </c>
      <c r="L184" s="662">
        <v>18644.400000000001</v>
      </c>
      <c r="M184" s="660" t="s">
        <v>311</v>
      </c>
    </row>
    <row r="185" spans="1:13" ht="15" x14ac:dyDescent="0.25">
      <c r="A185" s="660" t="s">
        <v>7614</v>
      </c>
      <c r="B185" s="661">
        <v>44277</v>
      </c>
      <c r="C185" s="660" t="s">
        <v>211</v>
      </c>
      <c r="D185" s="661">
        <v>44275</v>
      </c>
      <c r="E185" s="660" t="s">
        <v>7719</v>
      </c>
      <c r="F185" s="626" t="s">
        <v>258</v>
      </c>
      <c r="G185" s="660" t="s">
        <v>263</v>
      </c>
      <c r="H185" s="660" t="s">
        <v>5030</v>
      </c>
      <c r="I185" s="660" t="s">
        <v>1474</v>
      </c>
      <c r="J185" s="660">
        <v>150</v>
      </c>
      <c r="K185" s="660">
        <v>0</v>
      </c>
      <c r="L185" s="660">
        <v>0</v>
      </c>
      <c r="M185" s="660" t="s">
        <v>311</v>
      </c>
    </row>
    <row r="186" spans="1:13" ht="15" x14ac:dyDescent="0.25">
      <c r="A186" s="660" t="s">
        <v>7614</v>
      </c>
      <c r="B186" s="661">
        <v>44277</v>
      </c>
      <c r="C186" s="660" t="s">
        <v>211</v>
      </c>
      <c r="D186" s="661">
        <v>44275</v>
      </c>
      <c r="E186" s="660" t="s">
        <v>7719</v>
      </c>
      <c r="F186" s="626" t="s">
        <v>258</v>
      </c>
      <c r="G186" s="660" t="s">
        <v>263</v>
      </c>
      <c r="H186" s="660" t="s">
        <v>271</v>
      </c>
      <c r="I186" s="660" t="s">
        <v>303</v>
      </c>
      <c r="J186" s="660">
        <v>1</v>
      </c>
      <c r="K186" s="662">
        <v>4500</v>
      </c>
      <c r="L186" s="662">
        <v>4500</v>
      </c>
      <c r="M186" s="660" t="s">
        <v>311</v>
      </c>
    </row>
    <row r="187" spans="1:13" ht="15" x14ac:dyDescent="0.25">
      <c r="A187" s="660" t="s">
        <v>7614</v>
      </c>
      <c r="B187" s="661">
        <v>44277</v>
      </c>
      <c r="C187" s="660" t="s">
        <v>211</v>
      </c>
      <c r="D187" s="661">
        <v>44275</v>
      </c>
      <c r="E187" s="660" t="s">
        <v>7719</v>
      </c>
      <c r="F187" s="626" t="s">
        <v>258</v>
      </c>
      <c r="G187" s="660" t="s">
        <v>263</v>
      </c>
      <c r="H187" s="660" t="s">
        <v>1309</v>
      </c>
      <c r="I187" s="660" t="s">
        <v>308</v>
      </c>
      <c r="J187" s="660">
        <v>1</v>
      </c>
      <c r="K187" s="662">
        <v>6000</v>
      </c>
      <c r="L187" s="662">
        <v>6000</v>
      </c>
      <c r="M187" s="660" t="s">
        <v>311</v>
      </c>
    </row>
    <row r="188" spans="1:13" ht="15" x14ac:dyDescent="0.25">
      <c r="A188" s="660" t="s">
        <v>7614</v>
      </c>
      <c r="B188" s="661">
        <v>44277</v>
      </c>
      <c r="C188" s="660" t="s">
        <v>211</v>
      </c>
      <c r="D188" s="661">
        <v>44275</v>
      </c>
      <c r="E188" s="660" t="s">
        <v>7719</v>
      </c>
      <c r="F188" s="626" t="s">
        <v>258</v>
      </c>
      <c r="G188" s="660" t="s">
        <v>263</v>
      </c>
      <c r="H188" s="660" t="s">
        <v>290</v>
      </c>
      <c r="I188" s="660" t="s">
        <v>309</v>
      </c>
      <c r="J188" s="660">
        <v>1</v>
      </c>
      <c r="K188" s="662">
        <v>18313.560000000001</v>
      </c>
      <c r="L188" s="662">
        <v>18313.560000000001</v>
      </c>
      <c r="M188" s="660" t="s">
        <v>311</v>
      </c>
    </row>
    <row r="189" spans="1:13" ht="15" x14ac:dyDescent="0.25">
      <c r="A189" s="660" t="s">
        <v>7615</v>
      </c>
      <c r="B189" s="661">
        <v>44277</v>
      </c>
      <c r="C189" s="660" t="s">
        <v>211</v>
      </c>
      <c r="D189" s="661">
        <v>44275</v>
      </c>
      <c r="E189" s="660" t="s">
        <v>7719</v>
      </c>
      <c r="F189" s="626" t="s">
        <v>7730</v>
      </c>
      <c r="G189" s="660" t="s">
        <v>263</v>
      </c>
      <c r="H189" s="660" t="s">
        <v>5030</v>
      </c>
      <c r="I189" s="660" t="s">
        <v>1474</v>
      </c>
      <c r="J189" s="660">
        <v>150</v>
      </c>
      <c r="K189" s="660">
        <v>0</v>
      </c>
      <c r="L189" s="660">
        <v>0</v>
      </c>
      <c r="M189" s="660" t="s">
        <v>311</v>
      </c>
    </row>
    <row r="190" spans="1:13" ht="15" x14ac:dyDescent="0.25">
      <c r="A190" s="660" t="s">
        <v>7615</v>
      </c>
      <c r="B190" s="661">
        <v>44277</v>
      </c>
      <c r="C190" s="660" t="s">
        <v>211</v>
      </c>
      <c r="D190" s="661">
        <v>44275</v>
      </c>
      <c r="E190" s="660" t="s">
        <v>7719</v>
      </c>
      <c r="F190" s="626" t="s">
        <v>7730</v>
      </c>
      <c r="G190" s="660" t="s">
        <v>263</v>
      </c>
      <c r="H190" s="660" t="s">
        <v>271</v>
      </c>
      <c r="I190" s="660" t="s">
        <v>303</v>
      </c>
      <c r="J190" s="660">
        <v>1</v>
      </c>
      <c r="K190" s="662">
        <v>4500</v>
      </c>
      <c r="L190" s="662">
        <v>4500</v>
      </c>
      <c r="M190" s="660" t="s">
        <v>311</v>
      </c>
    </row>
    <row r="191" spans="1:13" ht="15" x14ac:dyDescent="0.25">
      <c r="A191" s="660" t="s">
        <v>7615</v>
      </c>
      <c r="B191" s="661">
        <v>44277</v>
      </c>
      <c r="C191" s="660" t="s">
        <v>211</v>
      </c>
      <c r="D191" s="661">
        <v>44275</v>
      </c>
      <c r="E191" s="660" t="s">
        <v>7719</v>
      </c>
      <c r="F191" s="626" t="s">
        <v>7730</v>
      </c>
      <c r="G191" s="660" t="s">
        <v>263</v>
      </c>
      <c r="H191" s="660" t="s">
        <v>1309</v>
      </c>
      <c r="I191" s="660" t="s">
        <v>308</v>
      </c>
      <c r="J191" s="660">
        <v>1</v>
      </c>
      <c r="K191" s="662">
        <v>6000</v>
      </c>
      <c r="L191" s="662">
        <v>6000</v>
      </c>
      <c r="M191" s="660" t="s">
        <v>311</v>
      </c>
    </row>
    <row r="192" spans="1:13" ht="15" x14ac:dyDescent="0.25">
      <c r="A192" s="660" t="s">
        <v>7615</v>
      </c>
      <c r="B192" s="661">
        <v>44277</v>
      </c>
      <c r="C192" s="660" t="s">
        <v>211</v>
      </c>
      <c r="D192" s="661">
        <v>44275</v>
      </c>
      <c r="E192" s="660" t="s">
        <v>7719</v>
      </c>
      <c r="F192" s="626" t="s">
        <v>7730</v>
      </c>
      <c r="G192" s="660" t="s">
        <v>263</v>
      </c>
      <c r="H192" s="660" t="s">
        <v>290</v>
      </c>
      <c r="I192" s="660" t="s">
        <v>309</v>
      </c>
      <c r="J192" s="660">
        <v>1</v>
      </c>
      <c r="K192" s="662">
        <v>18313.560000000001</v>
      </c>
      <c r="L192" s="662">
        <v>18313.560000000001</v>
      </c>
      <c r="M192" s="660" t="s">
        <v>311</v>
      </c>
    </row>
    <row r="193" spans="1:13" ht="15" x14ac:dyDescent="0.25">
      <c r="A193" s="660" t="s">
        <v>7616</v>
      </c>
      <c r="B193" s="661">
        <v>44277</v>
      </c>
      <c r="C193" s="660" t="s">
        <v>7699</v>
      </c>
      <c r="D193" s="661">
        <v>44274</v>
      </c>
      <c r="E193" s="660" t="s">
        <v>117</v>
      </c>
      <c r="F193" s="626" t="s">
        <v>244</v>
      </c>
      <c r="G193" s="660" t="s">
        <v>7746</v>
      </c>
      <c r="H193" s="660" t="s">
        <v>1361</v>
      </c>
      <c r="I193" s="660" t="s">
        <v>307</v>
      </c>
      <c r="J193" s="660">
        <v>1</v>
      </c>
      <c r="K193" s="662">
        <v>9850</v>
      </c>
      <c r="L193" s="662">
        <v>9850</v>
      </c>
      <c r="M193" s="660" t="s">
        <v>311</v>
      </c>
    </row>
    <row r="194" spans="1:13" ht="15" x14ac:dyDescent="0.25">
      <c r="A194" s="660" t="s">
        <v>7617</v>
      </c>
      <c r="B194" s="661">
        <v>44278</v>
      </c>
      <c r="C194" s="660" t="s">
        <v>7700</v>
      </c>
      <c r="D194" s="661">
        <v>44267</v>
      </c>
      <c r="E194" s="660" t="s">
        <v>7721</v>
      </c>
      <c r="F194" s="626" t="s">
        <v>4231</v>
      </c>
      <c r="G194" s="660" t="s">
        <v>7760</v>
      </c>
      <c r="H194" s="660" t="s">
        <v>3618</v>
      </c>
      <c r="I194" s="660" t="s">
        <v>301</v>
      </c>
      <c r="J194" s="660">
        <v>4</v>
      </c>
      <c r="K194" s="662">
        <v>1080</v>
      </c>
      <c r="L194" s="662">
        <v>4320</v>
      </c>
      <c r="M194" s="660" t="s">
        <v>311</v>
      </c>
    </row>
    <row r="195" spans="1:13" ht="15" x14ac:dyDescent="0.25">
      <c r="A195" s="660" t="s">
        <v>7617</v>
      </c>
      <c r="B195" s="661">
        <v>44278</v>
      </c>
      <c r="C195" s="660" t="s">
        <v>7700</v>
      </c>
      <c r="D195" s="661">
        <v>44267</v>
      </c>
      <c r="E195" s="660" t="s">
        <v>7721</v>
      </c>
      <c r="F195" s="626" t="s">
        <v>4231</v>
      </c>
      <c r="G195" s="660" t="s">
        <v>7760</v>
      </c>
      <c r="H195" s="660" t="s">
        <v>7112</v>
      </c>
      <c r="I195" s="660" t="s">
        <v>306</v>
      </c>
      <c r="J195" s="660">
        <v>4</v>
      </c>
      <c r="K195" s="662">
        <v>1800</v>
      </c>
      <c r="L195" s="662">
        <v>7200</v>
      </c>
      <c r="M195" s="660" t="s">
        <v>311</v>
      </c>
    </row>
    <row r="196" spans="1:13" ht="15" x14ac:dyDescent="0.25">
      <c r="A196" s="660" t="s">
        <v>7617</v>
      </c>
      <c r="B196" s="661">
        <v>44278</v>
      </c>
      <c r="C196" s="660" t="s">
        <v>7700</v>
      </c>
      <c r="D196" s="661">
        <v>44267</v>
      </c>
      <c r="E196" s="660" t="s">
        <v>7721</v>
      </c>
      <c r="F196" s="626" t="s">
        <v>4231</v>
      </c>
      <c r="G196" s="660" t="s">
        <v>7760</v>
      </c>
      <c r="H196" s="660" t="s">
        <v>1313</v>
      </c>
      <c r="I196" s="660" t="s">
        <v>301</v>
      </c>
      <c r="J196" s="660">
        <v>4</v>
      </c>
      <c r="K196" s="662">
        <v>4016</v>
      </c>
      <c r="L196" s="662">
        <v>16064</v>
      </c>
      <c r="M196" s="660" t="s">
        <v>311</v>
      </c>
    </row>
    <row r="197" spans="1:13" ht="15" x14ac:dyDescent="0.25">
      <c r="A197" s="660" t="s">
        <v>7618</v>
      </c>
      <c r="B197" s="661">
        <v>44278</v>
      </c>
      <c r="C197" s="660" t="s">
        <v>7701</v>
      </c>
      <c r="D197" s="661">
        <v>44270</v>
      </c>
      <c r="E197" s="660" t="s">
        <v>7721</v>
      </c>
      <c r="F197" s="626" t="s">
        <v>251</v>
      </c>
      <c r="G197" s="660" t="s">
        <v>266</v>
      </c>
      <c r="H197" s="660" t="s">
        <v>1369</v>
      </c>
      <c r="I197" s="660" t="s">
        <v>303</v>
      </c>
      <c r="J197" s="660">
        <v>5</v>
      </c>
      <c r="K197" s="662">
        <v>24305</v>
      </c>
      <c r="L197" s="662">
        <v>121525</v>
      </c>
      <c r="M197" s="660" t="s">
        <v>311</v>
      </c>
    </row>
    <row r="198" spans="1:13" ht="15" x14ac:dyDescent="0.25">
      <c r="A198" s="660" t="s">
        <v>7619</v>
      </c>
      <c r="B198" s="661">
        <v>44278</v>
      </c>
      <c r="C198" s="660" t="s">
        <v>211</v>
      </c>
      <c r="D198" s="661">
        <v>44277</v>
      </c>
      <c r="E198" s="660" t="s">
        <v>7719</v>
      </c>
      <c r="F198" s="626" t="s">
        <v>7738</v>
      </c>
      <c r="G198" s="660" t="s">
        <v>263</v>
      </c>
      <c r="H198" s="660" t="s">
        <v>270</v>
      </c>
      <c r="I198" s="660" t="s">
        <v>1474</v>
      </c>
      <c r="J198" s="660">
        <v>150</v>
      </c>
      <c r="K198" s="660">
        <v>14.122999999999999</v>
      </c>
      <c r="L198" s="662">
        <v>2118.4499999999998</v>
      </c>
      <c r="M198" s="660" t="s">
        <v>311</v>
      </c>
    </row>
    <row r="199" spans="1:13" ht="15" x14ac:dyDescent="0.25">
      <c r="A199" s="660" t="s">
        <v>7619</v>
      </c>
      <c r="B199" s="661">
        <v>44278</v>
      </c>
      <c r="C199" s="660" t="s">
        <v>211</v>
      </c>
      <c r="D199" s="661">
        <v>44277</v>
      </c>
      <c r="E199" s="660" t="s">
        <v>7719</v>
      </c>
      <c r="F199" s="626" t="s">
        <v>7738</v>
      </c>
      <c r="G199" s="660" t="s">
        <v>263</v>
      </c>
      <c r="H199" s="660" t="s">
        <v>1403</v>
      </c>
      <c r="I199" s="660" t="s">
        <v>7754</v>
      </c>
      <c r="J199" s="660">
        <v>1</v>
      </c>
      <c r="K199" s="662">
        <v>18220.5</v>
      </c>
      <c r="L199" s="662">
        <v>18220.5</v>
      </c>
      <c r="M199" s="660" t="s">
        <v>311</v>
      </c>
    </row>
    <row r="200" spans="1:13" ht="15" x14ac:dyDescent="0.25">
      <c r="A200" s="660" t="s">
        <v>7620</v>
      </c>
      <c r="B200" s="661">
        <v>44278</v>
      </c>
      <c r="C200" s="660">
        <v>5300013284</v>
      </c>
      <c r="D200" s="663">
        <v>44276</v>
      </c>
      <c r="E200" s="660" t="s">
        <v>117</v>
      </c>
      <c r="F200" s="626" t="s">
        <v>244</v>
      </c>
      <c r="G200" s="660" t="s">
        <v>5078</v>
      </c>
      <c r="H200" s="660" t="s">
        <v>292</v>
      </c>
      <c r="I200" s="660" t="s">
        <v>307</v>
      </c>
      <c r="J200" s="660">
        <v>6</v>
      </c>
      <c r="K200" s="662">
        <v>9548</v>
      </c>
      <c r="L200" s="662">
        <v>57288</v>
      </c>
      <c r="M200" s="660" t="s">
        <v>311</v>
      </c>
    </row>
    <row r="201" spans="1:13" ht="15" x14ac:dyDescent="0.25">
      <c r="A201" s="660" t="s">
        <v>7621</v>
      </c>
      <c r="B201" s="661">
        <v>44278</v>
      </c>
      <c r="C201" s="660" t="s">
        <v>4946</v>
      </c>
      <c r="D201" s="661">
        <v>44187</v>
      </c>
      <c r="E201" s="660" t="s">
        <v>7721</v>
      </c>
      <c r="F201" s="579" t="s">
        <v>93</v>
      </c>
      <c r="G201" s="660" t="s">
        <v>266</v>
      </c>
      <c r="H201" s="660" t="s">
        <v>291</v>
      </c>
      <c r="I201" s="660" t="s">
        <v>307</v>
      </c>
      <c r="J201" s="660">
        <v>18</v>
      </c>
      <c r="K201" s="662">
        <v>4150</v>
      </c>
      <c r="L201" s="662">
        <v>74700</v>
      </c>
      <c r="M201" s="660" t="s">
        <v>311</v>
      </c>
    </row>
    <row r="202" spans="1:13" ht="15" x14ac:dyDescent="0.25">
      <c r="A202" s="660" t="s">
        <v>7622</v>
      </c>
      <c r="B202" s="661">
        <v>44279</v>
      </c>
      <c r="C202" s="660" t="s">
        <v>7702</v>
      </c>
      <c r="D202" s="661">
        <v>44249</v>
      </c>
      <c r="E202" s="660" t="s">
        <v>117</v>
      </c>
      <c r="F202" s="626" t="s">
        <v>5010</v>
      </c>
      <c r="G202" s="660" t="s">
        <v>7747</v>
      </c>
      <c r="H202" s="660" t="s">
        <v>7748</v>
      </c>
      <c r="I202" s="660" t="s">
        <v>303</v>
      </c>
      <c r="J202" s="660">
        <v>20</v>
      </c>
      <c r="K202" s="662">
        <v>16545</v>
      </c>
      <c r="L202" s="662">
        <v>330900</v>
      </c>
      <c r="M202" s="660" t="s">
        <v>7755</v>
      </c>
    </row>
    <row r="203" spans="1:13" ht="15" x14ac:dyDescent="0.25">
      <c r="A203" s="660" t="s">
        <v>7623</v>
      </c>
      <c r="B203" s="661">
        <v>44279</v>
      </c>
      <c r="C203" s="660" t="s">
        <v>7703</v>
      </c>
      <c r="D203" s="661">
        <v>44218</v>
      </c>
      <c r="E203" s="660" t="s">
        <v>7721</v>
      </c>
      <c r="F203" s="626" t="s">
        <v>256</v>
      </c>
      <c r="G203" s="660" t="s">
        <v>266</v>
      </c>
      <c r="H203" s="660" t="s">
        <v>7749</v>
      </c>
      <c r="I203" s="660" t="s">
        <v>307</v>
      </c>
      <c r="J203" s="660">
        <v>1</v>
      </c>
      <c r="K203" s="662">
        <v>24305</v>
      </c>
      <c r="L203" s="662">
        <v>24305</v>
      </c>
      <c r="M203" s="660" t="s">
        <v>311</v>
      </c>
    </row>
    <row r="204" spans="1:13" ht="15" x14ac:dyDescent="0.25">
      <c r="A204" s="660" t="s">
        <v>7624</v>
      </c>
      <c r="B204" s="661">
        <v>44279</v>
      </c>
      <c r="C204" s="660">
        <v>4510455829</v>
      </c>
      <c r="D204" s="660" t="s">
        <v>6817</v>
      </c>
      <c r="E204" s="660" t="s">
        <v>117</v>
      </c>
      <c r="F204" s="626" t="s">
        <v>1617</v>
      </c>
      <c r="G204" s="660" t="s">
        <v>355</v>
      </c>
      <c r="H204" s="660" t="s">
        <v>271</v>
      </c>
      <c r="I204" s="660" t="s">
        <v>303</v>
      </c>
      <c r="J204" s="660">
        <v>1</v>
      </c>
      <c r="K204" s="662">
        <v>687500</v>
      </c>
      <c r="L204" s="662">
        <v>687500</v>
      </c>
      <c r="M204" s="660" t="s">
        <v>311</v>
      </c>
    </row>
    <row r="205" spans="1:13" ht="15" x14ac:dyDescent="0.25">
      <c r="A205" s="660" t="s">
        <v>7625</v>
      </c>
      <c r="B205" s="661">
        <v>44279</v>
      </c>
      <c r="C205" s="660" t="s">
        <v>7704</v>
      </c>
      <c r="D205" s="661">
        <v>44246</v>
      </c>
      <c r="E205" s="660" t="s">
        <v>7721</v>
      </c>
      <c r="F205" s="626" t="s">
        <v>93</v>
      </c>
      <c r="G205" s="660" t="s">
        <v>266</v>
      </c>
      <c r="H205" s="660" t="s">
        <v>291</v>
      </c>
      <c r="I205" s="660" t="s">
        <v>307</v>
      </c>
      <c r="J205" s="660">
        <v>2</v>
      </c>
      <c r="K205" s="662">
        <v>4150</v>
      </c>
      <c r="L205" s="662">
        <v>8300</v>
      </c>
      <c r="M205" s="660" t="s">
        <v>311</v>
      </c>
    </row>
    <row r="206" spans="1:13" ht="15" x14ac:dyDescent="0.25">
      <c r="A206" s="660" t="s">
        <v>7626</v>
      </c>
      <c r="B206" s="661">
        <v>44279</v>
      </c>
      <c r="C206" s="660" t="s">
        <v>7705</v>
      </c>
      <c r="D206" s="661">
        <v>44180</v>
      </c>
      <c r="E206" s="660" t="s">
        <v>7721</v>
      </c>
      <c r="F206" s="579" t="s">
        <v>246</v>
      </c>
      <c r="G206" s="660" t="s">
        <v>266</v>
      </c>
      <c r="H206" s="660" t="s">
        <v>291</v>
      </c>
      <c r="I206" s="660" t="s">
        <v>307</v>
      </c>
      <c r="J206" s="660">
        <v>11</v>
      </c>
      <c r="K206" s="662">
        <v>4150</v>
      </c>
      <c r="L206" s="662">
        <v>45650</v>
      </c>
      <c r="M206" s="660" t="s">
        <v>311</v>
      </c>
    </row>
    <row r="207" spans="1:13" ht="15" x14ac:dyDescent="0.25">
      <c r="A207" s="660" t="s">
        <v>7627</v>
      </c>
      <c r="B207" s="661">
        <v>44280</v>
      </c>
      <c r="C207" s="660">
        <v>7110158030</v>
      </c>
      <c r="D207" s="660" t="s">
        <v>6900</v>
      </c>
      <c r="E207" s="660" t="s">
        <v>7725</v>
      </c>
      <c r="F207" s="626" t="s">
        <v>4197</v>
      </c>
      <c r="G207" s="660" t="s">
        <v>7761</v>
      </c>
      <c r="H207" s="660" t="s">
        <v>3641</v>
      </c>
      <c r="I207" s="660" t="s">
        <v>302</v>
      </c>
      <c r="J207" s="660">
        <v>5</v>
      </c>
      <c r="K207" s="662">
        <v>6200</v>
      </c>
      <c r="L207" s="662">
        <v>31000</v>
      </c>
      <c r="M207" s="660" t="s">
        <v>7755</v>
      </c>
    </row>
    <row r="208" spans="1:13" ht="15" x14ac:dyDescent="0.25">
      <c r="A208" s="660" t="s">
        <v>7628</v>
      </c>
      <c r="B208" s="661">
        <v>44280</v>
      </c>
      <c r="C208" s="660" t="s">
        <v>211</v>
      </c>
      <c r="D208" s="661">
        <v>44280</v>
      </c>
      <c r="E208" s="660" t="s">
        <v>7726</v>
      </c>
      <c r="F208" s="626" t="s">
        <v>244</v>
      </c>
      <c r="G208" s="660" t="s">
        <v>7750</v>
      </c>
      <c r="H208" s="660" t="s">
        <v>271</v>
      </c>
      <c r="I208" s="660" t="s">
        <v>303</v>
      </c>
      <c r="J208" s="660">
        <v>1</v>
      </c>
      <c r="K208" s="662">
        <v>4500</v>
      </c>
      <c r="L208" s="662">
        <v>4500</v>
      </c>
      <c r="M208" s="660" t="s">
        <v>311</v>
      </c>
    </row>
    <row r="209" spans="1:13" ht="15" x14ac:dyDescent="0.25">
      <c r="A209" s="660" t="s">
        <v>7628</v>
      </c>
      <c r="B209" s="661">
        <v>44280</v>
      </c>
      <c r="C209" s="660" t="s">
        <v>211</v>
      </c>
      <c r="D209" s="661">
        <v>44280</v>
      </c>
      <c r="E209" s="660" t="s">
        <v>7726</v>
      </c>
      <c r="F209" s="626" t="s">
        <v>244</v>
      </c>
      <c r="G209" s="660" t="s">
        <v>7750</v>
      </c>
      <c r="H209" s="660" t="s">
        <v>3659</v>
      </c>
      <c r="I209" s="660" t="s">
        <v>4526</v>
      </c>
      <c r="J209" s="660">
        <v>1</v>
      </c>
      <c r="K209" s="662">
        <v>30500</v>
      </c>
      <c r="L209" s="662">
        <v>30500</v>
      </c>
      <c r="M209" s="660" t="s">
        <v>311</v>
      </c>
    </row>
    <row r="210" spans="1:13" ht="15" x14ac:dyDescent="0.25">
      <c r="A210" s="660" t="s">
        <v>7629</v>
      </c>
      <c r="B210" s="661">
        <v>44280</v>
      </c>
      <c r="C210" s="660" t="s">
        <v>7706</v>
      </c>
      <c r="D210" s="661">
        <v>44246</v>
      </c>
      <c r="E210" s="660" t="s">
        <v>7721</v>
      </c>
      <c r="F210" s="626" t="s">
        <v>258</v>
      </c>
      <c r="G210" s="660" t="s">
        <v>266</v>
      </c>
      <c r="H210" s="660" t="s">
        <v>378</v>
      </c>
      <c r="I210" s="660" t="s">
        <v>3603</v>
      </c>
      <c r="J210" s="660">
        <v>21</v>
      </c>
      <c r="K210" s="660">
        <v>0</v>
      </c>
      <c r="L210" s="660">
        <v>0</v>
      </c>
      <c r="M210" s="660" t="s">
        <v>311</v>
      </c>
    </row>
    <row r="211" spans="1:13" ht="15" x14ac:dyDescent="0.25">
      <c r="A211" s="660" t="s">
        <v>7629</v>
      </c>
      <c r="B211" s="661">
        <v>44280</v>
      </c>
      <c r="C211" s="660" t="s">
        <v>7706</v>
      </c>
      <c r="D211" s="661">
        <v>44246</v>
      </c>
      <c r="E211" s="660" t="s">
        <v>7721</v>
      </c>
      <c r="F211" s="626" t="s">
        <v>258</v>
      </c>
      <c r="G211" s="660" t="s">
        <v>266</v>
      </c>
      <c r="H211" s="660" t="s">
        <v>280</v>
      </c>
      <c r="I211" s="660" t="s">
        <v>303</v>
      </c>
      <c r="J211" s="660">
        <v>214</v>
      </c>
      <c r="K211" s="662">
        <v>1255</v>
      </c>
      <c r="L211" s="662">
        <v>268570</v>
      </c>
      <c r="M211" s="660" t="s">
        <v>311</v>
      </c>
    </row>
    <row r="212" spans="1:13" ht="15" x14ac:dyDescent="0.25">
      <c r="A212" s="660" t="s">
        <v>7629</v>
      </c>
      <c r="B212" s="661">
        <v>44280</v>
      </c>
      <c r="C212" s="660" t="s">
        <v>7706</v>
      </c>
      <c r="D212" s="661">
        <v>44246</v>
      </c>
      <c r="E212" s="660" t="s">
        <v>7721</v>
      </c>
      <c r="F212" s="626" t="s">
        <v>258</v>
      </c>
      <c r="G212" s="660" t="s">
        <v>266</v>
      </c>
      <c r="H212" s="660" t="s">
        <v>5021</v>
      </c>
      <c r="I212" s="660" t="s">
        <v>301</v>
      </c>
      <c r="J212" s="660">
        <v>114</v>
      </c>
      <c r="K212" s="662">
        <v>3326</v>
      </c>
      <c r="L212" s="662">
        <v>379164</v>
      </c>
      <c r="M212" s="660" t="s">
        <v>311</v>
      </c>
    </row>
    <row r="213" spans="1:13" ht="15" x14ac:dyDescent="0.25">
      <c r="A213" s="660" t="s">
        <v>7629</v>
      </c>
      <c r="B213" s="661">
        <v>44280</v>
      </c>
      <c r="C213" s="660" t="s">
        <v>7706</v>
      </c>
      <c r="D213" s="661">
        <v>44246</v>
      </c>
      <c r="E213" s="660" t="s">
        <v>7721</v>
      </c>
      <c r="F213" s="626" t="s">
        <v>258</v>
      </c>
      <c r="G213" s="660" t="s">
        <v>266</v>
      </c>
      <c r="H213" s="660" t="s">
        <v>294</v>
      </c>
      <c r="I213" s="660" t="s">
        <v>302</v>
      </c>
      <c r="J213" s="660">
        <v>69</v>
      </c>
      <c r="K213" s="662">
        <v>3784</v>
      </c>
      <c r="L213" s="662">
        <v>261096</v>
      </c>
      <c r="M213" s="660" t="s">
        <v>311</v>
      </c>
    </row>
    <row r="214" spans="1:13" ht="15" x14ac:dyDescent="0.25">
      <c r="A214" s="660" t="s">
        <v>7629</v>
      </c>
      <c r="B214" s="661">
        <v>44280</v>
      </c>
      <c r="C214" s="660" t="s">
        <v>7706</v>
      </c>
      <c r="D214" s="661">
        <v>44246</v>
      </c>
      <c r="E214" s="660" t="s">
        <v>7721</v>
      </c>
      <c r="F214" s="626" t="s">
        <v>258</v>
      </c>
      <c r="G214" s="660" t="s">
        <v>266</v>
      </c>
      <c r="H214" s="660" t="s">
        <v>295</v>
      </c>
      <c r="I214" s="660" t="s">
        <v>302</v>
      </c>
      <c r="J214" s="660">
        <v>21</v>
      </c>
      <c r="K214" s="662">
        <v>9720</v>
      </c>
      <c r="L214" s="662">
        <v>204120</v>
      </c>
      <c r="M214" s="660" t="s">
        <v>311</v>
      </c>
    </row>
    <row r="215" spans="1:13" ht="15" x14ac:dyDescent="0.25">
      <c r="A215" s="660" t="s">
        <v>7629</v>
      </c>
      <c r="B215" s="661">
        <v>44280</v>
      </c>
      <c r="C215" s="660" t="s">
        <v>7706</v>
      </c>
      <c r="D215" s="661">
        <v>44246</v>
      </c>
      <c r="E215" s="660" t="s">
        <v>7721</v>
      </c>
      <c r="F215" s="626" t="s">
        <v>258</v>
      </c>
      <c r="G215" s="660" t="s">
        <v>266</v>
      </c>
      <c r="H215" s="660" t="s">
        <v>298</v>
      </c>
      <c r="I215" s="660" t="s">
        <v>310</v>
      </c>
      <c r="J215" s="660">
        <v>136</v>
      </c>
      <c r="K215" s="662">
        <v>27972</v>
      </c>
      <c r="L215" s="662">
        <v>3804192</v>
      </c>
      <c r="M215" s="660" t="s">
        <v>311</v>
      </c>
    </row>
    <row r="216" spans="1:13" ht="15" x14ac:dyDescent="0.25">
      <c r="A216" s="660" t="s">
        <v>7629</v>
      </c>
      <c r="B216" s="661">
        <v>44280</v>
      </c>
      <c r="C216" s="660" t="s">
        <v>7706</v>
      </c>
      <c r="D216" s="661">
        <v>44246</v>
      </c>
      <c r="E216" s="660" t="s">
        <v>7721</v>
      </c>
      <c r="F216" s="626" t="s">
        <v>258</v>
      </c>
      <c r="G216" s="660" t="s">
        <v>266</v>
      </c>
      <c r="H216" s="660" t="s">
        <v>296</v>
      </c>
      <c r="I216" s="660" t="s">
        <v>307</v>
      </c>
      <c r="J216" s="660">
        <v>78</v>
      </c>
      <c r="K216" s="662">
        <v>30595</v>
      </c>
      <c r="L216" s="662">
        <v>2386410</v>
      </c>
      <c r="M216" s="660" t="s">
        <v>311</v>
      </c>
    </row>
    <row r="217" spans="1:13" ht="15" x14ac:dyDescent="0.25">
      <c r="A217" s="660" t="s">
        <v>7630</v>
      </c>
      <c r="B217" s="661">
        <v>44280</v>
      </c>
      <c r="C217" s="660" t="s">
        <v>7707</v>
      </c>
      <c r="D217" s="661">
        <v>44245</v>
      </c>
      <c r="E217" s="660" t="s">
        <v>7721</v>
      </c>
      <c r="F217" s="626" t="s">
        <v>258</v>
      </c>
      <c r="G217" s="660" t="s">
        <v>266</v>
      </c>
      <c r="H217" s="660" t="s">
        <v>281</v>
      </c>
      <c r="I217" s="660" t="s">
        <v>303</v>
      </c>
      <c r="J217" s="660">
        <v>214</v>
      </c>
      <c r="K217" s="660">
        <v>229</v>
      </c>
      <c r="L217" s="662">
        <v>49006</v>
      </c>
      <c r="M217" s="660" t="s">
        <v>311</v>
      </c>
    </row>
    <row r="218" spans="1:13" ht="15" x14ac:dyDescent="0.25">
      <c r="A218" s="660" t="s">
        <v>7630</v>
      </c>
      <c r="B218" s="661">
        <v>44280</v>
      </c>
      <c r="C218" s="660" t="s">
        <v>7707</v>
      </c>
      <c r="D218" s="661">
        <v>44245</v>
      </c>
      <c r="E218" s="660" t="s">
        <v>7721</v>
      </c>
      <c r="F218" s="626" t="s">
        <v>258</v>
      </c>
      <c r="G218" s="660" t="s">
        <v>266</v>
      </c>
      <c r="H218" s="660" t="s">
        <v>299</v>
      </c>
      <c r="I218" s="660" t="s">
        <v>310</v>
      </c>
      <c r="J218" s="660">
        <v>136</v>
      </c>
      <c r="K218" s="662">
        <v>4478</v>
      </c>
      <c r="L218" s="662">
        <v>609008</v>
      </c>
      <c r="M218" s="660" t="s">
        <v>311</v>
      </c>
    </row>
    <row r="219" spans="1:13" ht="15" x14ac:dyDescent="0.25">
      <c r="A219" s="660" t="s">
        <v>7630</v>
      </c>
      <c r="B219" s="661">
        <v>44280</v>
      </c>
      <c r="C219" s="660" t="s">
        <v>7707</v>
      </c>
      <c r="D219" s="661">
        <v>44245</v>
      </c>
      <c r="E219" s="660" t="s">
        <v>7721</v>
      </c>
      <c r="F219" s="626" t="s">
        <v>258</v>
      </c>
      <c r="G219" s="660" t="s">
        <v>266</v>
      </c>
      <c r="H219" s="660" t="s">
        <v>3670</v>
      </c>
      <c r="I219" s="660" t="s">
        <v>307</v>
      </c>
      <c r="J219" s="660">
        <v>78</v>
      </c>
      <c r="K219" s="662">
        <v>6700</v>
      </c>
      <c r="L219" s="662">
        <v>522600</v>
      </c>
      <c r="M219" s="660" t="s">
        <v>311</v>
      </c>
    </row>
    <row r="220" spans="1:13" ht="15" x14ac:dyDescent="0.25">
      <c r="A220" s="660" t="s">
        <v>7631</v>
      </c>
      <c r="B220" s="661">
        <v>44281</v>
      </c>
      <c r="C220" s="660" t="s">
        <v>7708</v>
      </c>
      <c r="D220" s="661">
        <v>44281</v>
      </c>
      <c r="E220" s="660" t="s">
        <v>4995</v>
      </c>
      <c r="F220" s="626" t="s">
        <v>4231</v>
      </c>
      <c r="G220" s="660" t="s">
        <v>5020</v>
      </c>
      <c r="H220" s="660" t="s">
        <v>1455</v>
      </c>
      <c r="I220" s="660" t="s">
        <v>301</v>
      </c>
      <c r="J220" s="660">
        <v>1</v>
      </c>
      <c r="K220" s="662">
        <v>30242</v>
      </c>
      <c r="L220" s="662">
        <v>30242</v>
      </c>
      <c r="M220" s="660" t="s">
        <v>1463</v>
      </c>
    </row>
    <row r="221" spans="1:13" ht="15" x14ac:dyDescent="0.25">
      <c r="A221" s="660" t="s">
        <v>7632</v>
      </c>
      <c r="B221" s="661">
        <v>44281</v>
      </c>
      <c r="C221" s="660" t="s">
        <v>7679</v>
      </c>
      <c r="D221" s="661">
        <v>44239</v>
      </c>
      <c r="E221" s="660" t="s">
        <v>7721</v>
      </c>
      <c r="F221" s="626" t="s">
        <v>4231</v>
      </c>
      <c r="G221" s="660" t="s">
        <v>7744</v>
      </c>
      <c r="H221" s="660" t="s">
        <v>378</v>
      </c>
      <c r="I221" s="660" t="s">
        <v>3603</v>
      </c>
      <c r="J221" s="660">
        <v>6</v>
      </c>
      <c r="K221" s="660">
        <v>0</v>
      </c>
      <c r="L221" s="660">
        <v>0</v>
      </c>
      <c r="M221" s="660" t="s">
        <v>311</v>
      </c>
    </row>
    <row r="222" spans="1:13" ht="15" x14ac:dyDescent="0.25">
      <c r="A222" s="660" t="s">
        <v>7632</v>
      </c>
      <c r="B222" s="661">
        <v>44281</v>
      </c>
      <c r="C222" s="660" t="s">
        <v>7679</v>
      </c>
      <c r="D222" s="661">
        <v>44239</v>
      </c>
      <c r="E222" s="660" t="s">
        <v>7721</v>
      </c>
      <c r="F222" s="626" t="s">
        <v>4231</v>
      </c>
      <c r="G222" s="660" t="s">
        <v>7744</v>
      </c>
      <c r="H222" s="660" t="s">
        <v>5024</v>
      </c>
      <c r="I222" s="660" t="s">
        <v>302</v>
      </c>
      <c r="J222" s="660">
        <v>20</v>
      </c>
      <c r="K222" s="662">
        <v>3420</v>
      </c>
      <c r="L222" s="662">
        <v>68400</v>
      </c>
      <c r="M222" s="660" t="s">
        <v>311</v>
      </c>
    </row>
    <row r="223" spans="1:13" ht="15" x14ac:dyDescent="0.25">
      <c r="A223" s="660" t="s">
        <v>7632</v>
      </c>
      <c r="B223" s="661">
        <v>44281</v>
      </c>
      <c r="C223" s="660" t="s">
        <v>7679</v>
      </c>
      <c r="D223" s="661">
        <v>44239</v>
      </c>
      <c r="E223" s="660" t="s">
        <v>7721</v>
      </c>
      <c r="F223" s="626" t="s">
        <v>4231</v>
      </c>
      <c r="G223" s="660" t="s">
        <v>7744</v>
      </c>
      <c r="H223" s="660" t="s">
        <v>3670</v>
      </c>
      <c r="I223" s="660" t="s">
        <v>307</v>
      </c>
      <c r="J223" s="660">
        <v>20</v>
      </c>
      <c r="K223" s="662">
        <v>7504</v>
      </c>
      <c r="L223" s="662">
        <v>150080</v>
      </c>
      <c r="M223" s="660" t="s">
        <v>311</v>
      </c>
    </row>
    <row r="224" spans="1:13" ht="15" x14ac:dyDescent="0.25">
      <c r="A224" s="660" t="s">
        <v>7632</v>
      </c>
      <c r="B224" s="661">
        <v>44281</v>
      </c>
      <c r="C224" s="660" t="s">
        <v>7679</v>
      </c>
      <c r="D224" s="661">
        <v>44239</v>
      </c>
      <c r="E224" s="660" t="s">
        <v>7721</v>
      </c>
      <c r="F224" s="626" t="s">
        <v>4231</v>
      </c>
      <c r="G224" s="660" t="s">
        <v>7744</v>
      </c>
      <c r="H224" s="660" t="s">
        <v>295</v>
      </c>
      <c r="I224" s="660" t="s">
        <v>302</v>
      </c>
      <c r="J224" s="660">
        <v>6</v>
      </c>
      <c r="K224" s="662">
        <v>8550</v>
      </c>
      <c r="L224" s="662">
        <v>51300</v>
      </c>
      <c r="M224" s="660" t="s">
        <v>311</v>
      </c>
    </row>
    <row r="225" spans="1:13" ht="15" x14ac:dyDescent="0.25">
      <c r="A225" s="660" t="s">
        <v>7632</v>
      </c>
      <c r="B225" s="661">
        <v>44281</v>
      </c>
      <c r="C225" s="660" t="s">
        <v>7679</v>
      </c>
      <c r="D225" s="661">
        <v>44239</v>
      </c>
      <c r="E225" s="660" t="s">
        <v>7721</v>
      </c>
      <c r="F225" s="626" t="s">
        <v>4231</v>
      </c>
      <c r="G225" s="660" t="s">
        <v>7744</v>
      </c>
      <c r="H225" s="660" t="s">
        <v>296</v>
      </c>
      <c r="I225" s="660" t="s">
        <v>307</v>
      </c>
      <c r="J225" s="660">
        <v>20</v>
      </c>
      <c r="K225" s="662">
        <v>33654</v>
      </c>
      <c r="L225" s="662">
        <v>673080</v>
      </c>
      <c r="M225" s="660" t="s">
        <v>311</v>
      </c>
    </row>
    <row r="226" spans="1:13" ht="15" x14ac:dyDescent="0.25">
      <c r="A226" s="660" t="s">
        <v>7633</v>
      </c>
      <c r="B226" s="661">
        <v>44281</v>
      </c>
      <c r="C226" s="660" t="s">
        <v>211</v>
      </c>
      <c r="D226" s="661">
        <v>44280</v>
      </c>
      <c r="E226" s="660" t="s">
        <v>7726</v>
      </c>
      <c r="F226" s="626" t="s">
        <v>244</v>
      </c>
      <c r="G226" s="660" t="s">
        <v>7751</v>
      </c>
      <c r="H226" s="660" t="s">
        <v>1403</v>
      </c>
      <c r="I226" s="660" t="s">
        <v>7754</v>
      </c>
      <c r="J226" s="660">
        <v>1</v>
      </c>
      <c r="K226" s="662">
        <v>20000</v>
      </c>
      <c r="L226" s="662">
        <v>20000</v>
      </c>
      <c r="M226" s="660" t="s">
        <v>311</v>
      </c>
    </row>
    <row r="227" spans="1:13" ht="15" x14ac:dyDescent="0.25">
      <c r="A227" s="660" t="s">
        <v>7634</v>
      </c>
      <c r="B227" s="661">
        <v>44281</v>
      </c>
      <c r="C227" s="660" t="s">
        <v>7663</v>
      </c>
      <c r="D227" s="660" t="s">
        <v>7664</v>
      </c>
      <c r="E227" s="660" t="s">
        <v>117</v>
      </c>
      <c r="F227" s="626" t="s">
        <v>253</v>
      </c>
      <c r="G227" s="660" t="s">
        <v>3568</v>
      </c>
      <c r="H227" s="660" t="s">
        <v>1462</v>
      </c>
      <c r="I227" s="660" t="s">
        <v>307</v>
      </c>
      <c r="J227" s="660">
        <v>10</v>
      </c>
      <c r="K227" s="662">
        <v>1155</v>
      </c>
      <c r="L227" s="662">
        <v>11550</v>
      </c>
      <c r="M227" s="660" t="s">
        <v>7755</v>
      </c>
    </row>
    <row r="228" spans="1:13" ht="15" x14ac:dyDescent="0.25">
      <c r="A228" s="660" t="s">
        <v>7635</v>
      </c>
      <c r="B228" s="661">
        <v>44281</v>
      </c>
      <c r="C228" s="660" t="s">
        <v>212</v>
      </c>
      <c r="D228" s="663">
        <v>44180</v>
      </c>
      <c r="E228" s="660" t="s">
        <v>117</v>
      </c>
      <c r="F228" s="579" t="s">
        <v>7731</v>
      </c>
      <c r="G228" s="660" t="s">
        <v>5074</v>
      </c>
      <c r="H228" s="660" t="s">
        <v>7131</v>
      </c>
      <c r="I228" s="660" t="s">
        <v>307</v>
      </c>
      <c r="J228" s="660">
        <v>10</v>
      </c>
      <c r="K228" s="662">
        <v>15153</v>
      </c>
      <c r="L228" s="662">
        <v>151530</v>
      </c>
      <c r="M228" s="660" t="s">
        <v>311</v>
      </c>
    </row>
    <row r="229" spans="1:13" ht="15" x14ac:dyDescent="0.25">
      <c r="A229" s="660" t="s">
        <v>7636</v>
      </c>
      <c r="B229" s="661">
        <v>44282</v>
      </c>
      <c r="C229" s="660" t="s">
        <v>211</v>
      </c>
      <c r="D229" s="661">
        <v>44282</v>
      </c>
      <c r="E229" s="660" t="s">
        <v>7719</v>
      </c>
      <c r="F229" s="626" t="s">
        <v>7739</v>
      </c>
      <c r="G229" s="660" t="s">
        <v>263</v>
      </c>
      <c r="H229" s="660" t="s">
        <v>5030</v>
      </c>
      <c r="I229" s="660" t="s">
        <v>1474</v>
      </c>
      <c r="J229" s="660">
        <v>150</v>
      </c>
      <c r="K229" s="660">
        <v>0</v>
      </c>
      <c r="L229" s="660">
        <v>0</v>
      </c>
      <c r="M229" s="660" t="s">
        <v>311</v>
      </c>
    </row>
    <row r="230" spans="1:13" ht="15" x14ac:dyDescent="0.25">
      <c r="A230" s="660" t="s">
        <v>7636</v>
      </c>
      <c r="B230" s="661">
        <v>44282</v>
      </c>
      <c r="C230" s="660" t="s">
        <v>211</v>
      </c>
      <c r="D230" s="661">
        <v>44282</v>
      </c>
      <c r="E230" s="660" t="s">
        <v>7719</v>
      </c>
      <c r="F230" s="626" t="s">
        <v>7739</v>
      </c>
      <c r="G230" s="660" t="s">
        <v>263</v>
      </c>
      <c r="H230" s="660" t="s">
        <v>271</v>
      </c>
      <c r="I230" s="660" t="s">
        <v>303</v>
      </c>
      <c r="J230" s="660">
        <v>1</v>
      </c>
      <c r="K230" s="662">
        <v>4500</v>
      </c>
      <c r="L230" s="662">
        <v>4500</v>
      </c>
      <c r="M230" s="660" t="s">
        <v>311</v>
      </c>
    </row>
    <row r="231" spans="1:13" ht="15" x14ac:dyDescent="0.25">
      <c r="A231" s="660" t="s">
        <v>7636</v>
      </c>
      <c r="B231" s="661">
        <v>44282</v>
      </c>
      <c r="C231" s="660" t="s">
        <v>211</v>
      </c>
      <c r="D231" s="661">
        <v>44282</v>
      </c>
      <c r="E231" s="660" t="s">
        <v>7719</v>
      </c>
      <c r="F231" s="626" t="s">
        <v>7739</v>
      </c>
      <c r="G231" s="660" t="s">
        <v>263</v>
      </c>
      <c r="H231" s="660" t="s">
        <v>1309</v>
      </c>
      <c r="I231" s="660" t="s">
        <v>308</v>
      </c>
      <c r="J231" s="660">
        <v>1</v>
      </c>
      <c r="K231" s="662">
        <v>6000</v>
      </c>
      <c r="L231" s="662">
        <v>6000</v>
      </c>
      <c r="M231" s="660" t="s">
        <v>311</v>
      </c>
    </row>
    <row r="232" spans="1:13" ht="15" x14ac:dyDescent="0.25">
      <c r="A232" s="660" t="s">
        <v>7636</v>
      </c>
      <c r="B232" s="661">
        <v>44282</v>
      </c>
      <c r="C232" s="660" t="s">
        <v>211</v>
      </c>
      <c r="D232" s="661">
        <v>44282</v>
      </c>
      <c r="E232" s="660" t="s">
        <v>7719</v>
      </c>
      <c r="F232" s="626" t="s">
        <v>7739</v>
      </c>
      <c r="G232" s="660" t="s">
        <v>263</v>
      </c>
      <c r="H232" s="660" t="s">
        <v>290</v>
      </c>
      <c r="I232" s="660" t="s">
        <v>309</v>
      </c>
      <c r="J232" s="660">
        <v>1</v>
      </c>
      <c r="K232" s="662">
        <v>18313.560000000001</v>
      </c>
      <c r="L232" s="662">
        <v>18313.560000000001</v>
      </c>
      <c r="M232" s="660" t="s">
        <v>311</v>
      </c>
    </row>
    <row r="233" spans="1:13" ht="15" x14ac:dyDescent="0.25">
      <c r="A233" s="660" t="s">
        <v>7637</v>
      </c>
      <c r="B233" s="661">
        <v>44282</v>
      </c>
      <c r="C233" s="660" t="s">
        <v>211</v>
      </c>
      <c r="D233" s="661">
        <v>44282</v>
      </c>
      <c r="E233" s="660" t="s">
        <v>7719</v>
      </c>
      <c r="F233" s="626" t="s">
        <v>7740</v>
      </c>
      <c r="G233" s="660" t="s">
        <v>263</v>
      </c>
      <c r="H233" s="660" t="s">
        <v>5030</v>
      </c>
      <c r="I233" s="660" t="s">
        <v>1474</v>
      </c>
      <c r="J233" s="660">
        <v>150</v>
      </c>
      <c r="K233" s="660">
        <v>0</v>
      </c>
      <c r="L233" s="660">
        <v>0</v>
      </c>
      <c r="M233" s="660" t="s">
        <v>311</v>
      </c>
    </row>
    <row r="234" spans="1:13" ht="15" x14ac:dyDescent="0.25">
      <c r="A234" s="660" t="s">
        <v>7637</v>
      </c>
      <c r="B234" s="661">
        <v>44282</v>
      </c>
      <c r="C234" s="660" t="s">
        <v>211</v>
      </c>
      <c r="D234" s="661">
        <v>44282</v>
      </c>
      <c r="E234" s="660" t="s">
        <v>7719</v>
      </c>
      <c r="F234" s="626" t="s">
        <v>7740</v>
      </c>
      <c r="G234" s="660" t="s">
        <v>263</v>
      </c>
      <c r="H234" s="660" t="s">
        <v>271</v>
      </c>
      <c r="I234" s="660" t="s">
        <v>303</v>
      </c>
      <c r="J234" s="660">
        <v>1</v>
      </c>
      <c r="K234" s="662">
        <v>4500</v>
      </c>
      <c r="L234" s="662">
        <v>4500</v>
      </c>
      <c r="M234" s="660" t="s">
        <v>311</v>
      </c>
    </row>
    <row r="235" spans="1:13" ht="15" x14ac:dyDescent="0.25">
      <c r="A235" s="660" t="s">
        <v>7637</v>
      </c>
      <c r="B235" s="661">
        <v>44282</v>
      </c>
      <c r="C235" s="660" t="s">
        <v>211</v>
      </c>
      <c r="D235" s="661">
        <v>44282</v>
      </c>
      <c r="E235" s="660" t="s">
        <v>7719</v>
      </c>
      <c r="F235" s="626" t="s">
        <v>7740</v>
      </c>
      <c r="G235" s="660" t="s">
        <v>263</v>
      </c>
      <c r="H235" s="660" t="s">
        <v>1309</v>
      </c>
      <c r="I235" s="660" t="s">
        <v>308</v>
      </c>
      <c r="J235" s="660">
        <v>1</v>
      </c>
      <c r="K235" s="662">
        <v>6000</v>
      </c>
      <c r="L235" s="662">
        <v>6000</v>
      </c>
      <c r="M235" s="660" t="s">
        <v>311</v>
      </c>
    </row>
    <row r="236" spans="1:13" ht="15" x14ac:dyDescent="0.25">
      <c r="A236" s="660" t="s">
        <v>7637</v>
      </c>
      <c r="B236" s="661">
        <v>44282</v>
      </c>
      <c r="C236" s="660" t="s">
        <v>211</v>
      </c>
      <c r="D236" s="661">
        <v>44282</v>
      </c>
      <c r="E236" s="660" t="s">
        <v>7719</v>
      </c>
      <c r="F236" s="626" t="s">
        <v>7740</v>
      </c>
      <c r="G236" s="660" t="s">
        <v>263</v>
      </c>
      <c r="H236" s="660" t="s">
        <v>290</v>
      </c>
      <c r="I236" s="660" t="s">
        <v>309</v>
      </c>
      <c r="J236" s="660">
        <v>1</v>
      </c>
      <c r="K236" s="662">
        <v>18313.560000000001</v>
      </c>
      <c r="L236" s="662">
        <v>18313.560000000001</v>
      </c>
      <c r="M236" s="660" t="s">
        <v>311</v>
      </c>
    </row>
    <row r="237" spans="1:13" ht="15" x14ac:dyDescent="0.25">
      <c r="A237" s="660" t="s">
        <v>7638</v>
      </c>
      <c r="B237" s="661">
        <v>44284</v>
      </c>
      <c r="C237" s="660" t="s">
        <v>7709</v>
      </c>
      <c r="D237" s="661">
        <v>44280</v>
      </c>
      <c r="E237" s="660" t="s">
        <v>7721</v>
      </c>
      <c r="F237" s="626" t="s">
        <v>251</v>
      </c>
      <c r="G237" s="660" t="s">
        <v>264</v>
      </c>
      <c r="H237" s="660" t="s">
        <v>277</v>
      </c>
      <c r="I237" s="660" t="s">
        <v>306</v>
      </c>
      <c r="J237" s="660">
        <v>50</v>
      </c>
      <c r="K237" s="662">
        <v>2723</v>
      </c>
      <c r="L237" s="662">
        <v>136150</v>
      </c>
      <c r="M237" s="660" t="s">
        <v>311</v>
      </c>
    </row>
    <row r="238" spans="1:13" ht="15" x14ac:dyDescent="0.25">
      <c r="A238" s="660" t="s">
        <v>7639</v>
      </c>
      <c r="B238" s="661">
        <v>44284</v>
      </c>
      <c r="C238" s="660" t="s">
        <v>7710</v>
      </c>
      <c r="D238" s="661">
        <v>44280</v>
      </c>
      <c r="E238" s="660" t="s">
        <v>7721</v>
      </c>
      <c r="F238" s="626" t="s">
        <v>251</v>
      </c>
      <c r="G238" s="660" t="s">
        <v>264</v>
      </c>
      <c r="H238" s="660" t="s">
        <v>277</v>
      </c>
      <c r="I238" s="660" t="s">
        <v>306</v>
      </c>
      <c r="J238" s="660">
        <v>8</v>
      </c>
      <c r="K238" s="662">
        <v>2723</v>
      </c>
      <c r="L238" s="662">
        <v>21784</v>
      </c>
      <c r="M238" s="660" t="s">
        <v>311</v>
      </c>
    </row>
    <row r="239" spans="1:13" ht="15" x14ac:dyDescent="0.25">
      <c r="A239" s="660" t="s">
        <v>7640</v>
      </c>
      <c r="B239" s="661">
        <v>44284</v>
      </c>
      <c r="C239" s="660" t="s">
        <v>211</v>
      </c>
      <c r="D239" s="661">
        <v>44284</v>
      </c>
      <c r="E239" s="660" t="s">
        <v>7719</v>
      </c>
      <c r="F239" s="626" t="s">
        <v>7737</v>
      </c>
      <c r="G239" s="660" t="s">
        <v>263</v>
      </c>
      <c r="H239" s="660" t="s">
        <v>270</v>
      </c>
      <c r="I239" s="660" t="s">
        <v>1474</v>
      </c>
      <c r="J239" s="660">
        <v>150</v>
      </c>
      <c r="K239" s="660">
        <v>14.12</v>
      </c>
      <c r="L239" s="662">
        <v>2118</v>
      </c>
      <c r="M239" s="660" t="s">
        <v>311</v>
      </c>
    </row>
    <row r="240" spans="1:13" ht="15" x14ac:dyDescent="0.25">
      <c r="A240" s="660" t="s">
        <v>7640</v>
      </c>
      <c r="B240" s="661">
        <v>44284</v>
      </c>
      <c r="C240" s="660" t="s">
        <v>211</v>
      </c>
      <c r="D240" s="661">
        <v>44284</v>
      </c>
      <c r="E240" s="660" t="s">
        <v>7719</v>
      </c>
      <c r="F240" s="626" t="s">
        <v>7737</v>
      </c>
      <c r="G240" s="660" t="s">
        <v>263</v>
      </c>
      <c r="H240" s="660" t="s">
        <v>1403</v>
      </c>
      <c r="I240" s="660" t="s">
        <v>7754</v>
      </c>
      <c r="J240" s="660">
        <v>1</v>
      </c>
      <c r="K240" s="662">
        <v>19068.5</v>
      </c>
      <c r="L240" s="662">
        <v>19068.5</v>
      </c>
      <c r="M240" s="660" t="s">
        <v>311</v>
      </c>
    </row>
    <row r="241" spans="1:13" ht="15" x14ac:dyDescent="0.25">
      <c r="A241" s="660" t="s">
        <v>7641</v>
      </c>
      <c r="B241" s="661">
        <v>44284</v>
      </c>
      <c r="C241" s="660" t="s">
        <v>211</v>
      </c>
      <c r="D241" s="661">
        <v>44208</v>
      </c>
      <c r="E241" s="660" t="s">
        <v>7727</v>
      </c>
      <c r="F241" s="626" t="s">
        <v>4231</v>
      </c>
      <c r="G241" s="660" t="s">
        <v>7762</v>
      </c>
      <c r="H241" s="660" t="s">
        <v>1369</v>
      </c>
      <c r="I241" s="660" t="s">
        <v>303</v>
      </c>
      <c r="J241" s="660">
        <v>1</v>
      </c>
      <c r="K241" s="662">
        <v>4000</v>
      </c>
      <c r="L241" s="662">
        <v>4000</v>
      </c>
      <c r="M241" s="660" t="s">
        <v>311</v>
      </c>
    </row>
    <row r="242" spans="1:13" ht="15" x14ac:dyDescent="0.25">
      <c r="A242" s="660" t="s">
        <v>7641</v>
      </c>
      <c r="B242" s="661">
        <v>44284</v>
      </c>
      <c r="C242" s="660" t="s">
        <v>211</v>
      </c>
      <c r="D242" s="661">
        <v>44208</v>
      </c>
      <c r="E242" s="660" t="s">
        <v>7727</v>
      </c>
      <c r="F242" s="626" t="s">
        <v>4231</v>
      </c>
      <c r="G242" s="660" t="s">
        <v>7762</v>
      </c>
      <c r="H242" s="660" t="s">
        <v>290</v>
      </c>
      <c r="I242" s="660" t="s">
        <v>309</v>
      </c>
      <c r="J242" s="660">
        <v>1</v>
      </c>
      <c r="K242" s="662">
        <v>25000</v>
      </c>
      <c r="L242" s="662">
        <v>25000</v>
      </c>
      <c r="M242" s="660" t="s">
        <v>311</v>
      </c>
    </row>
    <row r="243" spans="1:13" ht="15" x14ac:dyDescent="0.25">
      <c r="A243" s="660" t="s">
        <v>7641</v>
      </c>
      <c r="B243" s="661">
        <v>44284</v>
      </c>
      <c r="C243" s="660" t="s">
        <v>211</v>
      </c>
      <c r="D243" s="661">
        <v>44208</v>
      </c>
      <c r="E243" s="660" t="s">
        <v>7727</v>
      </c>
      <c r="F243" s="626" t="s">
        <v>4231</v>
      </c>
      <c r="G243" s="660" t="s">
        <v>7762</v>
      </c>
      <c r="H243" s="660" t="s">
        <v>271</v>
      </c>
      <c r="I243" s="660" t="s">
        <v>303</v>
      </c>
      <c r="J243" s="660">
        <v>1</v>
      </c>
      <c r="K243" s="662">
        <v>42373</v>
      </c>
      <c r="L243" s="662">
        <v>42373</v>
      </c>
      <c r="M243" s="660" t="s">
        <v>311</v>
      </c>
    </row>
    <row r="244" spans="1:13" ht="15" x14ac:dyDescent="0.25">
      <c r="A244" s="660" t="s">
        <v>7642</v>
      </c>
      <c r="B244" s="661">
        <v>44285</v>
      </c>
      <c r="C244" s="660" t="s">
        <v>211</v>
      </c>
      <c r="D244" s="661">
        <v>44282</v>
      </c>
      <c r="E244" s="660" t="s">
        <v>7720</v>
      </c>
      <c r="F244" s="579" t="s">
        <v>7732</v>
      </c>
      <c r="G244" s="660" t="s">
        <v>7763</v>
      </c>
      <c r="H244" s="660" t="s">
        <v>5030</v>
      </c>
      <c r="I244" s="660" t="s">
        <v>1474</v>
      </c>
      <c r="J244" s="660">
        <v>2</v>
      </c>
      <c r="K244" s="660">
        <v>0</v>
      </c>
      <c r="L244" s="660">
        <v>0</v>
      </c>
      <c r="M244" s="660" t="s">
        <v>311</v>
      </c>
    </row>
    <row r="245" spans="1:13" ht="15" x14ac:dyDescent="0.25">
      <c r="A245" s="660" t="s">
        <v>7642</v>
      </c>
      <c r="B245" s="661">
        <v>44285</v>
      </c>
      <c r="C245" s="660" t="s">
        <v>211</v>
      </c>
      <c r="D245" s="661">
        <v>44282</v>
      </c>
      <c r="E245" s="660" t="s">
        <v>7720</v>
      </c>
      <c r="F245" s="579" t="s">
        <v>7732</v>
      </c>
      <c r="G245" s="660" t="s">
        <v>7763</v>
      </c>
      <c r="H245" s="660" t="s">
        <v>271</v>
      </c>
      <c r="I245" s="660" t="s">
        <v>303</v>
      </c>
      <c r="J245" s="660">
        <v>1</v>
      </c>
      <c r="K245" s="662">
        <v>4500</v>
      </c>
      <c r="L245" s="662">
        <v>4500</v>
      </c>
      <c r="M245" s="660" t="s">
        <v>311</v>
      </c>
    </row>
    <row r="246" spans="1:13" ht="15" x14ac:dyDescent="0.25">
      <c r="A246" s="660" t="s">
        <v>7642</v>
      </c>
      <c r="B246" s="661">
        <v>44285</v>
      </c>
      <c r="C246" s="660" t="s">
        <v>211</v>
      </c>
      <c r="D246" s="661">
        <v>44282</v>
      </c>
      <c r="E246" s="660" t="s">
        <v>7720</v>
      </c>
      <c r="F246" s="579" t="s">
        <v>7732</v>
      </c>
      <c r="G246" s="660" t="s">
        <v>7763</v>
      </c>
      <c r="H246" s="660" t="s">
        <v>1309</v>
      </c>
      <c r="I246" s="660" t="s">
        <v>308</v>
      </c>
      <c r="J246" s="660">
        <v>1</v>
      </c>
      <c r="K246" s="662">
        <v>6000</v>
      </c>
      <c r="L246" s="662">
        <v>6000</v>
      </c>
      <c r="M246" s="660" t="s">
        <v>311</v>
      </c>
    </row>
    <row r="247" spans="1:13" ht="15" x14ac:dyDescent="0.25">
      <c r="A247" s="660" t="s">
        <v>7642</v>
      </c>
      <c r="B247" s="661">
        <v>44285</v>
      </c>
      <c r="C247" s="660" t="s">
        <v>211</v>
      </c>
      <c r="D247" s="661">
        <v>44282</v>
      </c>
      <c r="E247" s="660" t="s">
        <v>7720</v>
      </c>
      <c r="F247" s="579" t="s">
        <v>7732</v>
      </c>
      <c r="G247" s="660" t="s">
        <v>7763</v>
      </c>
      <c r="H247" s="660" t="s">
        <v>290</v>
      </c>
      <c r="I247" s="660" t="s">
        <v>309</v>
      </c>
      <c r="J247" s="660">
        <v>1</v>
      </c>
      <c r="K247" s="662">
        <v>18313.560000000001</v>
      </c>
      <c r="L247" s="662">
        <v>18313.560000000001</v>
      </c>
      <c r="M247" s="660" t="s">
        <v>311</v>
      </c>
    </row>
    <row r="248" spans="1:13" ht="15" x14ac:dyDescent="0.25">
      <c r="A248" s="660" t="s">
        <v>7643</v>
      </c>
      <c r="B248" s="661">
        <v>44285</v>
      </c>
      <c r="C248" s="660" t="s">
        <v>7711</v>
      </c>
      <c r="D248" s="661">
        <v>44272</v>
      </c>
      <c r="E248" s="660" t="s">
        <v>7721</v>
      </c>
      <c r="F248" s="626" t="s">
        <v>258</v>
      </c>
      <c r="G248" s="660" t="s">
        <v>266</v>
      </c>
      <c r="H248" s="660" t="s">
        <v>280</v>
      </c>
      <c r="I248" s="660" t="s">
        <v>303</v>
      </c>
      <c r="J248" s="660">
        <v>4</v>
      </c>
      <c r="K248" s="662">
        <v>1255</v>
      </c>
      <c r="L248" s="662">
        <v>5020</v>
      </c>
      <c r="M248" s="660" t="s">
        <v>311</v>
      </c>
    </row>
    <row r="249" spans="1:13" ht="15" x14ac:dyDescent="0.25">
      <c r="A249" s="660" t="s">
        <v>7643</v>
      </c>
      <c r="B249" s="661">
        <v>44285</v>
      </c>
      <c r="C249" s="660" t="s">
        <v>7711</v>
      </c>
      <c r="D249" s="661">
        <v>44272</v>
      </c>
      <c r="E249" s="660" t="s">
        <v>7721</v>
      </c>
      <c r="F249" s="626" t="s">
        <v>258</v>
      </c>
      <c r="G249" s="660" t="s">
        <v>266</v>
      </c>
      <c r="H249" s="660" t="s">
        <v>298</v>
      </c>
      <c r="I249" s="660" t="s">
        <v>310</v>
      </c>
      <c r="J249" s="660">
        <v>4</v>
      </c>
      <c r="K249" s="662">
        <v>27722</v>
      </c>
      <c r="L249" s="662">
        <v>110888</v>
      </c>
      <c r="M249" s="660" t="s">
        <v>311</v>
      </c>
    </row>
    <row r="250" spans="1:13" ht="15" x14ac:dyDescent="0.25">
      <c r="A250" s="660" t="s">
        <v>7644</v>
      </c>
      <c r="B250" s="661">
        <v>44285</v>
      </c>
      <c r="C250" s="660" t="s">
        <v>7712</v>
      </c>
      <c r="D250" s="661">
        <v>44272</v>
      </c>
      <c r="E250" s="660" t="s">
        <v>7721</v>
      </c>
      <c r="F250" s="626" t="s">
        <v>4231</v>
      </c>
      <c r="G250" s="660" t="s">
        <v>266</v>
      </c>
      <c r="H250" s="660" t="s">
        <v>280</v>
      </c>
      <c r="I250" s="660" t="s">
        <v>303</v>
      </c>
      <c r="J250" s="660">
        <v>3</v>
      </c>
      <c r="K250" s="662">
        <v>1255</v>
      </c>
      <c r="L250" s="662">
        <v>3765</v>
      </c>
      <c r="M250" s="660" t="s">
        <v>311</v>
      </c>
    </row>
    <row r="251" spans="1:13" ht="15" x14ac:dyDescent="0.25">
      <c r="A251" s="660" t="s">
        <v>7644</v>
      </c>
      <c r="B251" s="661">
        <v>44285</v>
      </c>
      <c r="C251" s="660" t="s">
        <v>7712</v>
      </c>
      <c r="D251" s="661">
        <v>44272</v>
      </c>
      <c r="E251" s="660" t="s">
        <v>7721</v>
      </c>
      <c r="F251" s="626" t="s">
        <v>4231</v>
      </c>
      <c r="G251" s="660" t="s">
        <v>266</v>
      </c>
      <c r="H251" s="660" t="s">
        <v>298</v>
      </c>
      <c r="I251" s="660" t="s">
        <v>310</v>
      </c>
      <c r="J251" s="660">
        <v>3</v>
      </c>
      <c r="K251" s="662">
        <v>27722</v>
      </c>
      <c r="L251" s="662">
        <v>83166</v>
      </c>
      <c r="M251" s="660" t="s">
        <v>311</v>
      </c>
    </row>
    <row r="252" spans="1:13" ht="15" x14ac:dyDescent="0.25">
      <c r="A252" s="660" t="s">
        <v>7645</v>
      </c>
      <c r="B252" s="661">
        <v>44285</v>
      </c>
      <c r="C252" s="660" t="s">
        <v>7713</v>
      </c>
      <c r="D252" s="661">
        <v>44272</v>
      </c>
      <c r="E252" s="660" t="s">
        <v>7721</v>
      </c>
      <c r="F252" s="626" t="s">
        <v>258</v>
      </c>
      <c r="G252" s="660" t="s">
        <v>266</v>
      </c>
      <c r="H252" s="660" t="s">
        <v>280</v>
      </c>
      <c r="I252" s="660" t="s">
        <v>303</v>
      </c>
      <c r="J252" s="660">
        <v>5</v>
      </c>
      <c r="K252" s="662">
        <v>1255</v>
      </c>
      <c r="L252" s="662">
        <v>6275</v>
      </c>
      <c r="M252" s="660" t="s">
        <v>311</v>
      </c>
    </row>
    <row r="253" spans="1:13" ht="15" x14ac:dyDescent="0.25">
      <c r="A253" s="660" t="s">
        <v>7645</v>
      </c>
      <c r="B253" s="661">
        <v>44285</v>
      </c>
      <c r="C253" s="660" t="s">
        <v>7713</v>
      </c>
      <c r="D253" s="661">
        <v>44272</v>
      </c>
      <c r="E253" s="660" t="s">
        <v>7721</v>
      </c>
      <c r="F253" s="626" t="s">
        <v>258</v>
      </c>
      <c r="G253" s="660" t="s">
        <v>266</v>
      </c>
      <c r="H253" s="660" t="s">
        <v>298</v>
      </c>
      <c r="I253" s="660" t="s">
        <v>310</v>
      </c>
      <c r="J253" s="660">
        <v>5</v>
      </c>
      <c r="K253" s="662">
        <v>27722</v>
      </c>
      <c r="L253" s="662">
        <v>138610</v>
      </c>
      <c r="M253" s="660" t="s">
        <v>311</v>
      </c>
    </row>
    <row r="254" spans="1:13" ht="15" x14ac:dyDescent="0.25">
      <c r="A254" s="660" t="s">
        <v>7646</v>
      </c>
      <c r="B254" s="661">
        <v>44285</v>
      </c>
      <c r="C254" s="660" t="s">
        <v>7714</v>
      </c>
      <c r="D254" s="661">
        <v>44270</v>
      </c>
      <c r="E254" s="660" t="s">
        <v>7721</v>
      </c>
      <c r="F254" s="626" t="s">
        <v>4231</v>
      </c>
      <c r="G254" s="660" t="s">
        <v>266</v>
      </c>
      <c r="H254" s="660" t="s">
        <v>281</v>
      </c>
      <c r="I254" s="660" t="s">
        <v>303</v>
      </c>
      <c r="J254" s="660">
        <v>3</v>
      </c>
      <c r="K254" s="660">
        <v>229</v>
      </c>
      <c r="L254" s="660">
        <v>687</v>
      </c>
      <c r="M254" s="660" t="s">
        <v>311</v>
      </c>
    </row>
    <row r="255" spans="1:13" ht="15" x14ac:dyDescent="0.25">
      <c r="A255" s="660" t="s">
        <v>7646</v>
      </c>
      <c r="B255" s="661">
        <v>44285</v>
      </c>
      <c r="C255" s="660" t="s">
        <v>7714</v>
      </c>
      <c r="D255" s="661">
        <v>44270</v>
      </c>
      <c r="E255" s="660" t="s">
        <v>7721</v>
      </c>
      <c r="F255" s="626" t="s">
        <v>4231</v>
      </c>
      <c r="G255" s="660" t="s">
        <v>266</v>
      </c>
      <c r="H255" s="660" t="s">
        <v>299</v>
      </c>
      <c r="I255" s="660" t="s">
        <v>310</v>
      </c>
      <c r="J255" s="660">
        <v>3</v>
      </c>
      <c r="K255" s="662">
        <v>4478</v>
      </c>
      <c r="L255" s="662">
        <v>13434</v>
      </c>
      <c r="M255" s="660" t="s">
        <v>311</v>
      </c>
    </row>
    <row r="256" spans="1:13" ht="15" x14ac:dyDescent="0.25">
      <c r="A256" s="660" t="s">
        <v>7647</v>
      </c>
      <c r="B256" s="661">
        <v>44285</v>
      </c>
      <c r="C256" s="660" t="s">
        <v>7715</v>
      </c>
      <c r="D256" s="661">
        <v>44270</v>
      </c>
      <c r="E256" s="660" t="s">
        <v>7721</v>
      </c>
      <c r="F256" s="626" t="s">
        <v>258</v>
      </c>
      <c r="G256" s="660" t="s">
        <v>266</v>
      </c>
      <c r="H256" s="660" t="s">
        <v>281</v>
      </c>
      <c r="I256" s="660" t="s">
        <v>303</v>
      </c>
      <c r="J256" s="660">
        <v>5</v>
      </c>
      <c r="K256" s="660">
        <v>229</v>
      </c>
      <c r="L256" s="662">
        <v>1145</v>
      </c>
      <c r="M256" s="660" t="s">
        <v>311</v>
      </c>
    </row>
    <row r="257" spans="1:13" ht="15" x14ac:dyDescent="0.25">
      <c r="A257" s="660" t="s">
        <v>7647</v>
      </c>
      <c r="B257" s="661">
        <v>44285</v>
      </c>
      <c r="C257" s="660" t="s">
        <v>7715</v>
      </c>
      <c r="D257" s="661">
        <v>44270</v>
      </c>
      <c r="E257" s="660" t="s">
        <v>7721</v>
      </c>
      <c r="F257" s="626" t="s">
        <v>258</v>
      </c>
      <c r="G257" s="660" t="s">
        <v>266</v>
      </c>
      <c r="H257" s="660" t="s">
        <v>299</v>
      </c>
      <c r="I257" s="660" t="s">
        <v>310</v>
      </c>
      <c r="J257" s="660">
        <v>5</v>
      </c>
      <c r="K257" s="662">
        <v>4478</v>
      </c>
      <c r="L257" s="662">
        <v>22390</v>
      </c>
      <c r="M257" s="660" t="s">
        <v>311</v>
      </c>
    </row>
    <row r="258" spans="1:13" ht="15" x14ac:dyDescent="0.25">
      <c r="A258" s="660" t="s">
        <v>7648</v>
      </c>
      <c r="B258" s="661">
        <v>44285</v>
      </c>
      <c r="C258" s="660" t="s">
        <v>7716</v>
      </c>
      <c r="D258" s="661">
        <v>44270</v>
      </c>
      <c r="E258" s="660" t="s">
        <v>7721</v>
      </c>
      <c r="F258" s="626" t="s">
        <v>258</v>
      </c>
      <c r="G258" s="660" t="s">
        <v>266</v>
      </c>
      <c r="H258" s="660" t="s">
        <v>281</v>
      </c>
      <c r="I258" s="660" t="s">
        <v>303</v>
      </c>
      <c r="J258" s="660">
        <v>4</v>
      </c>
      <c r="K258" s="660">
        <v>229</v>
      </c>
      <c r="L258" s="660">
        <v>916</v>
      </c>
      <c r="M258" s="660" t="s">
        <v>311</v>
      </c>
    </row>
    <row r="259" spans="1:13" ht="15" x14ac:dyDescent="0.25">
      <c r="A259" s="660" t="s">
        <v>7648</v>
      </c>
      <c r="B259" s="661">
        <v>44285</v>
      </c>
      <c r="C259" s="660" t="s">
        <v>7716</v>
      </c>
      <c r="D259" s="661">
        <v>44270</v>
      </c>
      <c r="E259" s="660" t="s">
        <v>7721</v>
      </c>
      <c r="F259" s="626" t="s">
        <v>258</v>
      </c>
      <c r="G259" s="660" t="s">
        <v>266</v>
      </c>
      <c r="H259" s="660" t="s">
        <v>299</v>
      </c>
      <c r="I259" s="660" t="s">
        <v>310</v>
      </c>
      <c r="J259" s="660">
        <v>4</v>
      </c>
      <c r="K259" s="662">
        <v>4478</v>
      </c>
      <c r="L259" s="662">
        <v>17912</v>
      </c>
      <c r="M259" s="660" t="s">
        <v>311</v>
      </c>
    </row>
    <row r="260" spans="1:13" ht="15" x14ac:dyDescent="0.25">
      <c r="A260" s="660" t="s">
        <v>7649</v>
      </c>
      <c r="B260" s="661">
        <v>44286</v>
      </c>
      <c r="C260" s="660">
        <v>4500569596</v>
      </c>
      <c r="D260" s="661">
        <v>44278</v>
      </c>
      <c r="E260" s="660" t="s">
        <v>117</v>
      </c>
      <c r="F260" s="626" t="s">
        <v>244</v>
      </c>
      <c r="G260" s="660" t="s">
        <v>7752</v>
      </c>
      <c r="H260" s="660" t="s">
        <v>1420</v>
      </c>
      <c r="I260" s="660" t="s">
        <v>303</v>
      </c>
      <c r="J260" s="660">
        <v>12</v>
      </c>
      <c r="K260" s="662">
        <v>4980</v>
      </c>
      <c r="L260" s="662">
        <v>59760</v>
      </c>
      <c r="M260" s="660" t="s">
        <v>311</v>
      </c>
    </row>
    <row r="261" spans="1:13" ht="15" x14ac:dyDescent="0.25">
      <c r="A261" s="660" t="s">
        <v>7649</v>
      </c>
      <c r="B261" s="661">
        <v>44286</v>
      </c>
      <c r="C261" s="660">
        <v>4500569596</v>
      </c>
      <c r="D261" s="661">
        <v>44278</v>
      </c>
      <c r="E261" s="660" t="s">
        <v>117</v>
      </c>
      <c r="F261" s="626" t="s">
        <v>244</v>
      </c>
      <c r="G261" s="660" t="s">
        <v>7752</v>
      </c>
      <c r="H261" s="660" t="s">
        <v>7134</v>
      </c>
      <c r="I261" s="660" t="s">
        <v>301</v>
      </c>
      <c r="J261" s="660">
        <v>2</v>
      </c>
      <c r="K261" s="662">
        <v>18698.64</v>
      </c>
      <c r="L261" s="662">
        <v>37397.279999999999</v>
      </c>
      <c r="M261" s="660" t="s">
        <v>311</v>
      </c>
    </row>
    <row r="262" spans="1:13" ht="15" x14ac:dyDescent="0.25">
      <c r="A262" s="660" t="s">
        <v>7649</v>
      </c>
      <c r="B262" s="661">
        <v>44286</v>
      </c>
      <c r="C262" s="660">
        <v>4500569596</v>
      </c>
      <c r="D262" s="661">
        <v>44278</v>
      </c>
      <c r="E262" s="660" t="s">
        <v>117</v>
      </c>
      <c r="F262" s="626" t="s">
        <v>244</v>
      </c>
      <c r="G262" s="660" t="s">
        <v>7752</v>
      </c>
      <c r="H262" s="660" t="s">
        <v>7135</v>
      </c>
      <c r="I262" s="660" t="s">
        <v>307</v>
      </c>
      <c r="J262" s="660">
        <v>12</v>
      </c>
      <c r="K262" s="662">
        <v>55100</v>
      </c>
      <c r="L262" s="662">
        <v>661200</v>
      </c>
      <c r="M262" s="660" t="s">
        <v>311</v>
      </c>
    </row>
    <row r="263" spans="1:13" ht="15" x14ac:dyDescent="0.25">
      <c r="A263" s="660" t="s">
        <v>7650</v>
      </c>
      <c r="B263" s="661">
        <v>44286</v>
      </c>
      <c r="C263" s="660" t="s">
        <v>7717</v>
      </c>
      <c r="D263" s="661">
        <v>44245</v>
      </c>
      <c r="E263" s="660" t="s">
        <v>7721</v>
      </c>
      <c r="F263" s="626" t="s">
        <v>258</v>
      </c>
      <c r="G263" s="660" t="s">
        <v>266</v>
      </c>
      <c r="H263" s="660" t="s">
        <v>280</v>
      </c>
      <c r="I263" s="660" t="s">
        <v>303</v>
      </c>
      <c r="J263" s="660">
        <v>70</v>
      </c>
      <c r="K263" s="662">
        <v>1255</v>
      </c>
      <c r="L263" s="662">
        <v>87850</v>
      </c>
      <c r="M263" s="660" t="s">
        <v>311</v>
      </c>
    </row>
    <row r="264" spans="1:13" ht="15" x14ac:dyDescent="0.25">
      <c r="A264" s="660" t="s">
        <v>7650</v>
      </c>
      <c r="B264" s="661">
        <v>44286</v>
      </c>
      <c r="C264" s="660" t="s">
        <v>7717</v>
      </c>
      <c r="D264" s="661">
        <v>44245</v>
      </c>
      <c r="E264" s="660" t="s">
        <v>7721</v>
      </c>
      <c r="F264" s="626" t="s">
        <v>258</v>
      </c>
      <c r="G264" s="660" t="s">
        <v>266</v>
      </c>
      <c r="H264" s="660" t="s">
        <v>298</v>
      </c>
      <c r="I264" s="660" t="s">
        <v>310</v>
      </c>
      <c r="J264" s="660">
        <v>70</v>
      </c>
      <c r="K264" s="662">
        <v>27972</v>
      </c>
      <c r="L264" s="662">
        <v>1958040</v>
      </c>
      <c r="M264" s="660" t="s">
        <v>311</v>
      </c>
    </row>
    <row r="265" spans="1:13" ht="15" x14ac:dyDescent="0.25">
      <c r="A265" s="660" t="s">
        <v>7651</v>
      </c>
      <c r="B265" s="661">
        <v>44286</v>
      </c>
      <c r="C265" s="660" t="s">
        <v>7718</v>
      </c>
      <c r="D265" s="661">
        <v>44245</v>
      </c>
      <c r="E265" s="660" t="s">
        <v>7721</v>
      </c>
      <c r="F265" s="626" t="s">
        <v>258</v>
      </c>
      <c r="G265" s="660" t="s">
        <v>266</v>
      </c>
      <c r="H265" s="660" t="s">
        <v>281</v>
      </c>
      <c r="I265" s="660" t="s">
        <v>303</v>
      </c>
      <c r="J265" s="660">
        <v>70</v>
      </c>
      <c r="K265" s="660">
        <v>229</v>
      </c>
      <c r="L265" s="662">
        <v>16030</v>
      </c>
      <c r="M265" s="660" t="s">
        <v>311</v>
      </c>
    </row>
    <row r="266" spans="1:13" ht="15" x14ac:dyDescent="0.25">
      <c r="A266" s="660" t="s">
        <v>7651</v>
      </c>
      <c r="B266" s="661">
        <v>44286</v>
      </c>
      <c r="C266" s="660" t="s">
        <v>7718</v>
      </c>
      <c r="D266" s="661">
        <v>44245</v>
      </c>
      <c r="E266" s="660" t="s">
        <v>7721</v>
      </c>
      <c r="F266" s="626" t="s">
        <v>258</v>
      </c>
      <c r="G266" s="660" t="s">
        <v>266</v>
      </c>
      <c r="H266" s="660" t="s">
        <v>299</v>
      </c>
      <c r="I266" s="660" t="s">
        <v>310</v>
      </c>
      <c r="J266" s="660">
        <v>70</v>
      </c>
      <c r="K266" s="662">
        <v>4478</v>
      </c>
      <c r="L266" s="662">
        <v>313460</v>
      </c>
      <c r="M266" s="660" t="s">
        <v>311</v>
      </c>
    </row>
    <row r="267" spans="1:13" ht="15" x14ac:dyDescent="0.25">
      <c r="A267" s="660" t="s">
        <v>7652</v>
      </c>
      <c r="B267" s="661">
        <v>44286</v>
      </c>
      <c r="C267" s="660">
        <v>8002877018</v>
      </c>
      <c r="D267" s="663">
        <v>44277</v>
      </c>
      <c r="E267" s="660" t="s">
        <v>117</v>
      </c>
      <c r="F267" s="742" t="s">
        <v>7733</v>
      </c>
      <c r="G267" s="660" t="s">
        <v>5074</v>
      </c>
      <c r="H267" s="660" t="s">
        <v>5029</v>
      </c>
      <c r="I267" s="660" t="s">
        <v>301</v>
      </c>
      <c r="J267" s="660">
        <v>2</v>
      </c>
      <c r="K267" s="662">
        <v>1758</v>
      </c>
      <c r="L267" s="662">
        <v>3516</v>
      </c>
      <c r="M267" s="660" t="s">
        <v>311</v>
      </c>
    </row>
    <row r="268" spans="1:13" ht="15" x14ac:dyDescent="0.25">
      <c r="A268" s="660" t="s">
        <v>7652</v>
      </c>
      <c r="B268" s="661">
        <v>44286</v>
      </c>
      <c r="C268" s="660">
        <v>8002877018</v>
      </c>
      <c r="D268" s="663">
        <v>44277</v>
      </c>
      <c r="E268" s="660" t="s">
        <v>117</v>
      </c>
      <c r="F268" s="742" t="s">
        <v>7733</v>
      </c>
      <c r="G268" s="660" t="s">
        <v>5074</v>
      </c>
      <c r="H268" s="660" t="s">
        <v>278</v>
      </c>
      <c r="I268" s="660" t="s">
        <v>301</v>
      </c>
      <c r="J268" s="660">
        <v>2</v>
      </c>
      <c r="K268" s="662">
        <v>56512.5</v>
      </c>
      <c r="L268" s="662">
        <v>113025</v>
      </c>
      <c r="M268" s="660" t="s">
        <v>311</v>
      </c>
    </row>
    <row r="269" spans="1:13" ht="15" x14ac:dyDescent="0.25">
      <c r="A269" s="660" t="s">
        <v>7653</v>
      </c>
      <c r="B269" s="661">
        <v>44286</v>
      </c>
      <c r="C269" s="660">
        <v>3400136269</v>
      </c>
      <c r="D269" s="663">
        <v>44203</v>
      </c>
      <c r="E269" s="660" t="s">
        <v>117</v>
      </c>
      <c r="F269" s="742" t="s">
        <v>7734</v>
      </c>
      <c r="G269" s="660" t="s">
        <v>7753</v>
      </c>
      <c r="H269" s="660" t="s">
        <v>378</v>
      </c>
      <c r="I269" s="660" t="s">
        <v>3603</v>
      </c>
      <c r="J269" s="660">
        <v>2</v>
      </c>
      <c r="K269" s="660">
        <v>970</v>
      </c>
      <c r="L269" s="662">
        <v>1940</v>
      </c>
      <c r="M269" s="660" t="s">
        <v>7755</v>
      </c>
    </row>
    <row r="270" spans="1:13" ht="15" x14ac:dyDescent="0.25">
      <c r="A270" s="660" t="s">
        <v>7653</v>
      </c>
      <c r="B270" s="661">
        <v>44286</v>
      </c>
      <c r="C270" s="660">
        <v>3400136269</v>
      </c>
      <c r="D270" s="663">
        <v>44203</v>
      </c>
      <c r="E270" s="660" t="s">
        <v>117</v>
      </c>
      <c r="F270" s="742" t="s">
        <v>7734</v>
      </c>
      <c r="G270" s="660" t="s">
        <v>7753</v>
      </c>
      <c r="H270" s="660" t="s">
        <v>268</v>
      </c>
      <c r="I270" s="660" t="s">
        <v>307</v>
      </c>
      <c r="J270" s="660">
        <v>2</v>
      </c>
      <c r="K270" s="662">
        <v>4776</v>
      </c>
      <c r="L270" s="662">
        <v>9552</v>
      </c>
      <c r="M270" s="660" t="s">
        <v>7755</v>
      </c>
    </row>
    <row r="271" spans="1:13" ht="15" x14ac:dyDescent="0.25">
      <c r="A271" s="660" t="s">
        <v>7653</v>
      </c>
      <c r="B271" s="661">
        <v>44286</v>
      </c>
      <c r="C271" s="660">
        <v>3400136269</v>
      </c>
      <c r="D271" s="663">
        <v>44203</v>
      </c>
      <c r="E271" s="660" t="s">
        <v>117</v>
      </c>
      <c r="F271" s="742" t="s">
        <v>7734</v>
      </c>
      <c r="G271" s="660" t="s">
        <v>7753</v>
      </c>
      <c r="H271" s="660" t="s">
        <v>3641</v>
      </c>
      <c r="I271" s="660" t="s">
        <v>302</v>
      </c>
      <c r="J271" s="660">
        <v>2</v>
      </c>
      <c r="K271" s="662">
        <v>5865</v>
      </c>
      <c r="L271" s="662">
        <v>11730</v>
      </c>
      <c r="M271" s="660" t="s">
        <v>7755</v>
      </c>
    </row>
    <row r="272" spans="1:13" ht="15" x14ac:dyDescent="0.25">
      <c r="A272" s="660" t="s">
        <v>7653</v>
      </c>
      <c r="B272" s="661">
        <v>44286</v>
      </c>
      <c r="C272" s="660">
        <v>3400136269</v>
      </c>
      <c r="D272" s="663">
        <v>44203</v>
      </c>
      <c r="E272" s="660" t="s">
        <v>117</v>
      </c>
      <c r="F272" s="742" t="s">
        <v>7734</v>
      </c>
      <c r="G272" s="660" t="s">
        <v>7753</v>
      </c>
      <c r="H272" s="660" t="s">
        <v>1420</v>
      </c>
      <c r="I272" s="660" t="s">
        <v>303</v>
      </c>
      <c r="J272" s="660">
        <v>2</v>
      </c>
      <c r="K272" s="662">
        <v>6827</v>
      </c>
      <c r="L272" s="662">
        <v>13654</v>
      </c>
      <c r="M272" s="660" t="s">
        <v>7755</v>
      </c>
    </row>
    <row r="273" spans="1:13" ht="15" x14ac:dyDescent="0.25">
      <c r="A273" s="660" t="s">
        <v>7653</v>
      </c>
      <c r="B273" s="661">
        <v>44286</v>
      </c>
      <c r="C273" s="660">
        <v>3400136269</v>
      </c>
      <c r="D273" s="663">
        <v>44203</v>
      </c>
      <c r="E273" s="660" t="s">
        <v>117</v>
      </c>
      <c r="F273" s="742" t="s">
        <v>7734</v>
      </c>
      <c r="G273" s="660" t="s">
        <v>7753</v>
      </c>
      <c r="H273" s="660" t="s">
        <v>1421</v>
      </c>
      <c r="I273" s="660" t="s">
        <v>307</v>
      </c>
      <c r="J273" s="660">
        <v>2</v>
      </c>
      <c r="K273" s="662">
        <v>15614</v>
      </c>
      <c r="L273" s="662">
        <v>31228</v>
      </c>
      <c r="M273" s="660" t="s">
        <v>7755</v>
      </c>
    </row>
    <row r="274" spans="1:13" ht="15" x14ac:dyDescent="0.25">
      <c r="A274" s="660" t="s">
        <v>7653</v>
      </c>
      <c r="B274" s="661">
        <v>44286</v>
      </c>
      <c r="C274" s="660">
        <v>3400136269</v>
      </c>
      <c r="D274" s="663">
        <v>44203</v>
      </c>
      <c r="E274" s="660" t="s">
        <v>117</v>
      </c>
      <c r="F274" s="742" t="s">
        <v>7734</v>
      </c>
      <c r="G274" s="660" t="s">
        <v>7753</v>
      </c>
      <c r="H274" s="660" t="s">
        <v>7111</v>
      </c>
      <c r="I274" s="660" t="s">
        <v>307</v>
      </c>
      <c r="J274" s="660">
        <v>2</v>
      </c>
      <c r="K274" s="662">
        <v>143563</v>
      </c>
      <c r="L274" s="662">
        <v>287126</v>
      </c>
      <c r="M274" s="660" t="s">
        <v>7755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030A0"/>
  </sheetPr>
  <dimension ref="A3:B6"/>
  <sheetViews>
    <sheetView workbookViewId="0">
      <selection activeCell="J18" sqref="J18"/>
    </sheetView>
  </sheetViews>
  <sheetFormatPr defaultRowHeight="12.75" x14ac:dyDescent="0.2"/>
  <cols>
    <col min="1" max="1" width="18.85546875" bestFit="1" customWidth="1"/>
    <col min="2" max="2" width="12.85546875" style="123" bestFit="1" customWidth="1"/>
  </cols>
  <sheetData>
    <row r="3" spans="1:2" x14ac:dyDescent="0.2">
      <c r="A3" s="474" t="s">
        <v>395</v>
      </c>
      <c r="B3" s="532"/>
    </row>
    <row r="4" spans="1:2" x14ac:dyDescent="0.2">
      <c r="A4" s="474" t="s">
        <v>99</v>
      </c>
      <c r="B4" s="532" t="s">
        <v>4</v>
      </c>
    </row>
    <row r="5" spans="1:2" x14ac:dyDescent="0.2">
      <c r="A5" s="473" t="s">
        <v>2554</v>
      </c>
      <c r="B5" s="532">
        <v>1913130</v>
      </c>
    </row>
    <row r="6" spans="1:2" x14ac:dyDescent="0.2">
      <c r="A6" s="476" t="s">
        <v>3</v>
      </c>
      <c r="B6" s="534">
        <v>1913130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7" tint="-0.249977111117893"/>
  </sheetPr>
  <dimension ref="A1:L4"/>
  <sheetViews>
    <sheetView topLeftCell="B1" workbookViewId="0">
      <selection activeCell="L2" sqref="L2"/>
    </sheetView>
  </sheetViews>
  <sheetFormatPr defaultRowHeight="12.75" x14ac:dyDescent="0.2"/>
  <cols>
    <col min="1" max="1" width="12.5703125" bestFit="1" customWidth="1"/>
    <col min="2" max="2" width="11.42578125" bestFit="1" customWidth="1"/>
    <col min="3" max="3" width="20" bestFit="1" customWidth="1"/>
    <col min="4" max="4" width="19" style="389" bestFit="1" customWidth="1"/>
    <col min="5" max="5" width="17" bestFit="1" customWidth="1"/>
    <col min="7" max="7" width="38.85546875" bestFit="1" customWidth="1"/>
    <col min="8" max="8" width="23.5703125" bestFit="1" customWidth="1"/>
    <col min="9" max="9" width="15.42578125" bestFit="1" customWidth="1"/>
    <col min="11" max="11" width="10.7109375" bestFit="1" customWidth="1"/>
    <col min="12" max="12" width="11.7109375" bestFit="1" customWidth="1"/>
  </cols>
  <sheetData>
    <row r="1" spans="1:12" s="552" customFormat="1" ht="15" x14ac:dyDescent="0.25">
      <c r="A1" s="412" t="s">
        <v>95</v>
      </c>
      <c r="B1" s="412" t="s">
        <v>96</v>
      </c>
      <c r="C1" s="412" t="s">
        <v>97</v>
      </c>
      <c r="D1" s="218" t="s">
        <v>98</v>
      </c>
      <c r="E1" s="412" t="s">
        <v>99</v>
      </c>
      <c r="F1" s="412" t="s">
        <v>100</v>
      </c>
      <c r="G1" s="412" t="s">
        <v>101</v>
      </c>
      <c r="H1" s="412" t="s">
        <v>102</v>
      </c>
      <c r="I1" s="412" t="s">
        <v>103</v>
      </c>
      <c r="J1" s="412" t="s">
        <v>109</v>
      </c>
      <c r="K1" s="412" t="s">
        <v>105</v>
      </c>
      <c r="L1" s="412" t="s">
        <v>110</v>
      </c>
    </row>
    <row r="2" spans="1:12" x14ac:dyDescent="0.2">
      <c r="A2" s="510" t="s">
        <v>621</v>
      </c>
      <c r="B2" s="536">
        <v>44215</v>
      </c>
      <c r="C2" s="510" t="s">
        <v>1030</v>
      </c>
      <c r="D2" s="516" t="s">
        <v>1031</v>
      </c>
      <c r="E2" s="510" t="s">
        <v>2554</v>
      </c>
      <c r="F2" s="510" t="s">
        <v>2555</v>
      </c>
      <c r="G2" s="510" t="s">
        <v>2556</v>
      </c>
      <c r="H2" s="510" t="s">
        <v>392</v>
      </c>
      <c r="I2" s="510" t="s">
        <v>58</v>
      </c>
      <c r="J2" s="510">
        <v>1</v>
      </c>
      <c r="K2" s="553">
        <v>22200</v>
      </c>
      <c r="L2" s="553">
        <f>22200*1.25</f>
        <v>27750</v>
      </c>
    </row>
    <row r="3" spans="1:12" x14ac:dyDescent="0.2">
      <c r="A3" s="510" t="s">
        <v>685</v>
      </c>
      <c r="B3" s="536">
        <v>44219</v>
      </c>
      <c r="C3" s="510" t="s">
        <v>1076</v>
      </c>
      <c r="D3" s="554">
        <v>44217</v>
      </c>
      <c r="E3" s="510" t="s">
        <v>2554</v>
      </c>
      <c r="F3" s="510" t="s">
        <v>2555</v>
      </c>
      <c r="G3" s="510" t="s">
        <v>356</v>
      </c>
      <c r="H3" s="510" t="s">
        <v>389</v>
      </c>
      <c r="I3" s="510" t="s">
        <v>394</v>
      </c>
      <c r="J3" s="510">
        <v>16</v>
      </c>
      <c r="K3" s="553">
        <v>19170</v>
      </c>
      <c r="L3" s="553">
        <f>306720*1.25</f>
        <v>383400</v>
      </c>
    </row>
    <row r="4" spans="1:12" x14ac:dyDescent="0.2">
      <c r="A4" s="510" t="s">
        <v>685</v>
      </c>
      <c r="B4" s="536">
        <v>44219</v>
      </c>
      <c r="C4" s="510" t="s">
        <v>1076</v>
      </c>
      <c r="D4" s="554">
        <v>44217</v>
      </c>
      <c r="E4" s="510" t="s">
        <v>2554</v>
      </c>
      <c r="F4" s="510" t="s">
        <v>2555</v>
      </c>
      <c r="G4" s="510" t="s">
        <v>356</v>
      </c>
      <c r="H4" s="510" t="s">
        <v>388</v>
      </c>
      <c r="I4" s="510" t="s">
        <v>394</v>
      </c>
      <c r="J4" s="510">
        <v>48</v>
      </c>
      <c r="K4" s="553">
        <v>25033</v>
      </c>
      <c r="L4" s="553">
        <f>1201584*1.25</f>
        <v>1501980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7030A0"/>
  </sheetPr>
  <dimension ref="A3:B6"/>
  <sheetViews>
    <sheetView workbookViewId="0">
      <selection activeCell="B6" sqref="B6"/>
    </sheetView>
  </sheetViews>
  <sheetFormatPr defaultRowHeight="12.75" x14ac:dyDescent="0.2"/>
  <cols>
    <col min="1" max="1" width="18.85546875" bestFit="1" customWidth="1"/>
    <col min="2" max="2" width="12.85546875" style="123" bestFit="1" customWidth="1"/>
  </cols>
  <sheetData>
    <row r="3" spans="1:2" x14ac:dyDescent="0.2">
      <c r="A3" s="474" t="s">
        <v>395</v>
      </c>
      <c r="B3" s="481"/>
    </row>
    <row r="4" spans="1:2" x14ac:dyDescent="0.2">
      <c r="A4" s="474" t="s">
        <v>99</v>
      </c>
      <c r="B4" s="481" t="s">
        <v>4</v>
      </c>
    </row>
    <row r="5" spans="1:2" x14ac:dyDescent="0.2">
      <c r="A5" s="473" t="s">
        <v>57</v>
      </c>
      <c r="B5" s="481">
        <v>5443430.7800000012</v>
      </c>
    </row>
    <row r="6" spans="1:2" x14ac:dyDescent="0.2">
      <c r="A6" s="476" t="s">
        <v>3</v>
      </c>
      <c r="B6" s="482">
        <v>5443430.7800000012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5">
    <tabColor theme="7" tint="0.39997558519241921"/>
  </sheetPr>
  <dimension ref="A1:L37"/>
  <sheetViews>
    <sheetView workbookViewId="0">
      <selection activeCell="F1" sqref="F1"/>
    </sheetView>
  </sheetViews>
  <sheetFormatPr defaultRowHeight="12.75" x14ac:dyDescent="0.2"/>
  <cols>
    <col min="1" max="1" width="13.85546875" bestFit="1" customWidth="1"/>
    <col min="2" max="2" width="11.42578125" bestFit="1" customWidth="1"/>
    <col min="3" max="3" width="20" bestFit="1" customWidth="1"/>
    <col min="4" max="4" width="19" bestFit="1" customWidth="1"/>
    <col min="5" max="5" width="17" bestFit="1" customWidth="1"/>
    <col min="6" max="6" width="9.42578125" bestFit="1" customWidth="1"/>
    <col min="7" max="7" width="28.7109375" bestFit="1" customWidth="1"/>
    <col min="8" max="8" width="22.140625" bestFit="1" customWidth="1"/>
    <col min="9" max="9" width="13.28515625" bestFit="1" customWidth="1"/>
    <col min="11" max="11" width="9.7109375" bestFit="1" customWidth="1"/>
    <col min="12" max="12" width="10.5703125" bestFit="1" customWidth="1"/>
  </cols>
  <sheetData>
    <row r="1" spans="1:12" ht="15" x14ac:dyDescent="0.25">
      <c r="A1" s="415" t="s">
        <v>95</v>
      </c>
      <c r="B1" s="415" t="s">
        <v>96</v>
      </c>
      <c r="C1" s="416" t="s">
        <v>97</v>
      </c>
      <c r="D1" s="417" t="s">
        <v>98</v>
      </c>
      <c r="E1" s="415" t="s">
        <v>99</v>
      </c>
      <c r="F1" s="415" t="s">
        <v>108</v>
      </c>
      <c r="G1" s="415" t="s">
        <v>101</v>
      </c>
      <c r="H1" s="415" t="s">
        <v>102</v>
      </c>
      <c r="I1" s="415" t="s">
        <v>103</v>
      </c>
      <c r="J1" s="417" t="s">
        <v>109</v>
      </c>
      <c r="K1" s="415" t="s">
        <v>105</v>
      </c>
      <c r="L1" s="415" t="s">
        <v>110</v>
      </c>
    </row>
    <row r="2" spans="1:12" ht="15" x14ac:dyDescent="0.25">
      <c r="A2" s="205" t="s">
        <v>319</v>
      </c>
      <c r="B2" s="413">
        <v>44203</v>
      </c>
      <c r="C2" s="469" t="s">
        <v>334</v>
      </c>
      <c r="D2" s="469" t="s">
        <v>335</v>
      </c>
      <c r="E2" s="205" t="s">
        <v>57</v>
      </c>
      <c r="F2" s="205" t="s">
        <v>354</v>
      </c>
      <c r="G2" s="205" t="s">
        <v>358</v>
      </c>
      <c r="H2" s="205" t="s">
        <v>364</v>
      </c>
      <c r="I2" s="205" t="s">
        <v>58</v>
      </c>
      <c r="J2" s="205">
        <v>2</v>
      </c>
      <c r="K2" s="486">
        <v>0</v>
      </c>
      <c r="L2" s="486">
        <v>0</v>
      </c>
    </row>
    <row r="3" spans="1:12" ht="15" x14ac:dyDescent="0.25">
      <c r="A3" s="205" t="s">
        <v>319</v>
      </c>
      <c r="B3" s="413">
        <v>44203</v>
      </c>
      <c r="C3" s="469" t="s">
        <v>334</v>
      </c>
      <c r="D3" s="469" t="s">
        <v>335</v>
      </c>
      <c r="E3" s="205" t="s">
        <v>57</v>
      </c>
      <c r="F3" s="205" t="s">
        <v>354</v>
      </c>
      <c r="G3" s="205" t="s">
        <v>358</v>
      </c>
      <c r="H3" s="205" t="s">
        <v>365</v>
      </c>
      <c r="I3" s="205" t="s">
        <v>58</v>
      </c>
      <c r="J3" s="205">
        <v>4</v>
      </c>
      <c r="K3" s="486">
        <v>25000</v>
      </c>
      <c r="L3" s="486">
        <v>100000</v>
      </c>
    </row>
    <row r="4" spans="1:12" ht="15" x14ac:dyDescent="0.25">
      <c r="A4" s="205" t="s">
        <v>319</v>
      </c>
      <c r="B4" s="413">
        <v>44203</v>
      </c>
      <c r="C4" s="469" t="s">
        <v>334</v>
      </c>
      <c r="D4" s="469" t="s">
        <v>335</v>
      </c>
      <c r="E4" s="205" t="s">
        <v>57</v>
      </c>
      <c r="F4" s="205" t="s">
        <v>354</v>
      </c>
      <c r="G4" s="205" t="s">
        <v>358</v>
      </c>
      <c r="H4" s="205" t="s">
        <v>366</v>
      </c>
      <c r="I4" s="205" t="s">
        <v>58</v>
      </c>
      <c r="J4" s="205">
        <v>4</v>
      </c>
      <c r="K4" s="486">
        <v>106000</v>
      </c>
      <c r="L4" s="486">
        <v>424000</v>
      </c>
    </row>
    <row r="5" spans="1:12" ht="15" x14ac:dyDescent="0.25">
      <c r="A5" s="205" t="s">
        <v>319</v>
      </c>
      <c r="B5" s="413">
        <v>44203</v>
      </c>
      <c r="C5" s="469" t="s">
        <v>334</v>
      </c>
      <c r="D5" s="469" t="s">
        <v>335</v>
      </c>
      <c r="E5" s="205" t="s">
        <v>57</v>
      </c>
      <c r="F5" s="205" t="s">
        <v>354</v>
      </c>
      <c r="G5" s="205" t="s">
        <v>358</v>
      </c>
      <c r="H5" s="205" t="s">
        <v>367</v>
      </c>
      <c r="I5" s="205" t="s">
        <v>58</v>
      </c>
      <c r="J5" s="205">
        <v>2</v>
      </c>
      <c r="K5" s="486">
        <v>629000</v>
      </c>
      <c r="L5" s="486">
        <v>1258000</v>
      </c>
    </row>
    <row r="6" spans="1:12" ht="15" x14ac:dyDescent="0.25">
      <c r="A6" s="205" t="s">
        <v>320</v>
      </c>
      <c r="B6" s="413">
        <v>44203</v>
      </c>
      <c r="C6" s="469" t="s">
        <v>336</v>
      </c>
      <c r="D6" s="469" t="s">
        <v>337</v>
      </c>
      <c r="E6" s="205" t="s">
        <v>57</v>
      </c>
      <c r="F6" s="205" t="s">
        <v>354</v>
      </c>
      <c r="G6" s="205" t="s">
        <v>359</v>
      </c>
      <c r="H6" s="205" t="s">
        <v>368</v>
      </c>
      <c r="I6" s="205" t="s">
        <v>58</v>
      </c>
      <c r="J6" s="205">
        <v>2</v>
      </c>
      <c r="K6" s="486">
        <v>80000</v>
      </c>
      <c r="L6" s="486">
        <v>160000</v>
      </c>
    </row>
    <row r="7" spans="1:12" ht="15" x14ac:dyDescent="0.25">
      <c r="A7" s="205" t="s">
        <v>321</v>
      </c>
      <c r="B7" s="413">
        <v>44203</v>
      </c>
      <c r="C7" s="469">
        <v>4510165700</v>
      </c>
      <c r="D7" s="469" t="s">
        <v>338</v>
      </c>
      <c r="E7" s="205" t="s">
        <v>57</v>
      </c>
      <c r="F7" s="205" t="s">
        <v>354</v>
      </c>
      <c r="G7" s="205" t="s">
        <v>355</v>
      </c>
      <c r="H7" s="205" t="s">
        <v>369</v>
      </c>
      <c r="I7" s="205" t="s">
        <v>394</v>
      </c>
      <c r="J7" s="205">
        <v>43</v>
      </c>
      <c r="K7" s="486">
        <v>15500</v>
      </c>
      <c r="L7" s="486">
        <v>666500</v>
      </c>
    </row>
    <row r="8" spans="1:12" ht="15" x14ac:dyDescent="0.25">
      <c r="A8" s="205" t="s">
        <v>322</v>
      </c>
      <c r="B8" s="413">
        <v>44204</v>
      </c>
      <c r="C8" s="469">
        <v>4500012069</v>
      </c>
      <c r="D8" s="469" t="s">
        <v>339</v>
      </c>
      <c r="E8" s="205" t="s">
        <v>57</v>
      </c>
      <c r="F8" s="205" t="s">
        <v>354</v>
      </c>
      <c r="G8" s="205" t="s">
        <v>360</v>
      </c>
      <c r="H8" s="205" t="s">
        <v>370</v>
      </c>
      <c r="I8" s="205" t="s">
        <v>58</v>
      </c>
      <c r="J8" s="205">
        <v>10</v>
      </c>
      <c r="K8" s="486">
        <v>0</v>
      </c>
      <c r="L8" s="486">
        <v>0</v>
      </c>
    </row>
    <row r="9" spans="1:12" ht="15" x14ac:dyDescent="0.25">
      <c r="A9" s="205" t="s">
        <v>322</v>
      </c>
      <c r="B9" s="413">
        <v>44204</v>
      </c>
      <c r="C9" s="469">
        <v>4500012069</v>
      </c>
      <c r="D9" s="469" t="s">
        <v>339</v>
      </c>
      <c r="E9" s="205" t="s">
        <v>57</v>
      </c>
      <c r="F9" s="205" t="s">
        <v>354</v>
      </c>
      <c r="G9" s="205" t="s">
        <v>360</v>
      </c>
      <c r="H9" s="205" t="s">
        <v>371</v>
      </c>
      <c r="I9" s="205" t="s">
        <v>58</v>
      </c>
      <c r="J9" s="205">
        <v>10</v>
      </c>
      <c r="K9" s="486">
        <v>0</v>
      </c>
      <c r="L9" s="486">
        <v>0</v>
      </c>
    </row>
    <row r="10" spans="1:12" ht="15" x14ac:dyDescent="0.25">
      <c r="A10" s="205" t="s">
        <v>322</v>
      </c>
      <c r="B10" s="413">
        <v>44204</v>
      </c>
      <c r="C10" s="469">
        <v>4500012069</v>
      </c>
      <c r="D10" s="469" t="s">
        <v>339</v>
      </c>
      <c r="E10" s="205" t="s">
        <v>57</v>
      </c>
      <c r="F10" s="205" t="s">
        <v>354</v>
      </c>
      <c r="G10" s="205" t="s">
        <v>360</v>
      </c>
      <c r="H10" s="205" t="s">
        <v>372</v>
      </c>
      <c r="I10" s="205" t="s">
        <v>58</v>
      </c>
      <c r="J10" s="205">
        <v>10</v>
      </c>
      <c r="K10" s="486">
        <v>0</v>
      </c>
      <c r="L10" s="486">
        <v>0</v>
      </c>
    </row>
    <row r="11" spans="1:12" ht="15" x14ac:dyDescent="0.25">
      <c r="A11" s="205" t="s">
        <v>322</v>
      </c>
      <c r="B11" s="413">
        <v>44204</v>
      </c>
      <c r="C11" s="469">
        <v>4500012069</v>
      </c>
      <c r="D11" s="469" t="s">
        <v>339</v>
      </c>
      <c r="E11" s="205" t="s">
        <v>57</v>
      </c>
      <c r="F11" s="205" t="s">
        <v>354</v>
      </c>
      <c r="G11" s="205" t="s">
        <v>360</v>
      </c>
      <c r="H11" s="205" t="s">
        <v>373</v>
      </c>
      <c r="I11" s="205" t="s">
        <v>58</v>
      </c>
      <c r="J11" s="205">
        <v>10</v>
      </c>
      <c r="K11" s="486">
        <v>0</v>
      </c>
      <c r="L11" s="486">
        <v>0</v>
      </c>
    </row>
    <row r="12" spans="1:12" ht="15" x14ac:dyDescent="0.25">
      <c r="A12" s="205" t="s">
        <v>322</v>
      </c>
      <c r="B12" s="413">
        <v>44204</v>
      </c>
      <c r="C12" s="469">
        <v>4500012069</v>
      </c>
      <c r="D12" s="469" t="s">
        <v>339</v>
      </c>
      <c r="E12" s="205" t="s">
        <v>57</v>
      </c>
      <c r="F12" s="205" t="s">
        <v>354</v>
      </c>
      <c r="G12" s="205" t="s">
        <v>360</v>
      </c>
      <c r="H12" s="205" t="s">
        <v>374</v>
      </c>
      <c r="I12" s="205" t="s">
        <v>303</v>
      </c>
      <c r="J12" s="205">
        <v>10</v>
      </c>
      <c r="K12" s="486">
        <v>0</v>
      </c>
      <c r="L12" s="486">
        <v>0</v>
      </c>
    </row>
    <row r="13" spans="1:12" ht="15" x14ac:dyDescent="0.25">
      <c r="A13" s="205" t="s">
        <v>322</v>
      </c>
      <c r="B13" s="413">
        <v>44204</v>
      </c>
      <c r="C13" s="469">
        <v>4500012069</v>
      </c>
      <c r="D13" s="469" t="s">
        <v>339</v>
      </c>
      <c r="E13" s="205" t="s">
        <v>57</v>
      </c>
      <c r="F13" s="205" t="s">
        <v>354</v>
      </c>
      <c r="G13" s="205" t="s">
        <v>360</v>
      </c>
      <c r="H13" s="205" t="s">
        <v>375</v>
      </c>
      <c r="I13" s="205" t="s">
        <v>303</v>
      </c>
      <c r="J13" s="205">
        <v>20</v>
      </c>
      <c r="K13" s="486">
        <v>0</v>
      </c>
      <c r="L13" s="486">
        <v>0</v>
      </c>
    </row>
    <row r="14" spans="1:12" ht="15" x14ac:dyDescent="0.25">
      <c r="A14" s="205" t="s">
        <v>322</v>
      </c>
      <c r="B14" s="413">
        <v>44204</v>
      </c>
      <c r="C14" s="469">
        <v>4500012069</v>
      </c>
      <c r="D14" s="469" t="s">
        <v>339</v>
      </c>
      <c r="E14" s="205" t="s">
        <v>57</v>
      </c>
      <c r="F14" s="205" t="s">
        <v>354</v>
      </c>
      <c r="G14" s="205" t="s">
        <v>360</v>
      </c>
      <c r="H14" s="205" t="s">
        <v>376</v>
      </c>
      <c r="I14" s="205" t="s">
        <v>303</v>
      </c>
      <c r="J14" s="205">
        <v>10</v>
      </c>
      <c r="K14" s="486">
        <v>0</v>
      </c>
      <c r="L14" s="486">
        <v>0</v>
      </c>
    </row>
    <row r="15" spans="1:12" ht="15" x14ac:dyDescent="0.25">
      <c r="A15" s="205" t="s">
        <v>322</v>
      </c>
      <c r="B15" s="413">
        <v>44204</v>
      </c>
      <c r="C15" s="469">
        <v>4500012069</v>
      </c>
      <c r="D15" s="469" t="s">
        <v>339</v>
      </c>
      <c r="E15" s="205" t="s">
        <v>57</v>
      </c>
      <c r="F15" s="205" t="s">
        <v>354</v>
      </c>
      <c r="G15" s="205" t="s">
        <v>360</v>
      </c>
      <c r="H15" s="205" t="s">
        <v>377</v>
      </c>
      <c r="I15" s="205" t="s">
        <v>303</v>
      </c>
      <c r="J15" s="205">
        <v>10</v>
      </c>
      <c r="K15" s="486">
        <v>0</v>
      </c>
      <c r="L15" s="486">
        <v>0</v>
      </c>
    </row>
    <row r="16" spans="1:12" ht="15" x14ac:dyDescent="0.25">
      <c r="A16" s="205" t="s">
        <v>322</v>
      </c>
      <c r="B16" s="413">
        <v>44204</v>
      </c>
      <c r="C16" s="469">
        <v>4500012069</v>
      </c>
      <c r="D16" s="469" t="s">
        <v>339</v>
      </c>
      <c r="E16" s="205" t="s">
        <v>57</v>
      </c>
      <c r="F16" s="205" t="s">
        <v>354</v>
      </c>
      <c r="G16" s="205" t="s">
        <v>360</v>
      </c>
      <c r="H16" s="205" t="s">
        <v>378</v>
      </c>
      <c r="I16" s="205" t="s">
        <v>303</v>
      </c>
      <c r="J16" s="205">
        <v>10</v>
      </c>
      <c r="K16" s="486">
        <v>0</v>
      </c>
      <c r="L16" s="486">
        <v>0</v>
      </c>
    </row>
    <row r="17" spans="1:12" ht="15" x14ac:dyDescent="0.25">
      <c r="A17" s="205" t="s">
        <v>322</v>
      </c>
      <c r="B17" s="413">
        <v>44204</v>
      </c>
      <c r="C17" s="469">
        <v>4500012069</v>
      </c>
      <c r="D17" s="469" t="s">
        <v>339</v>
      </c>
      <c r="E17" s="205" t="s">
        <v>57</v>
      </c>
      <c r="F17" s="205" t="s">
        <v>354</v>
      </c>
      <c r="G17" s="205" t="s">
        <v>360</v>
      </c>
      <c r="H17" s="205" t="s">
        <v>379</v>
      </c>
      <c r="I17" s="205" t="s">
        <v>303</v>
      </c>
      <c r="J17" s="205">
        <v>10</v>
      </c>
      <c r="K17" s="486">
        <v>0</v>
      </c>
      <c r="L17" s="486">
        <v>0</v>
      </c>
    </row>
    <row r="18" spans="1:12" ht="15" x14ac:dyDescent="0.25">
      <c r="A18" s="205" t="s">
        <v>322</v>
      </c>
      <c r="B18" s="413">
        <v>44204</v>
      </c>
      <c r="C18" s="469">
        <v>4500012069</v>
      </c>
      <c r="D18" s="469" t="s">
        <v>339</v>
      </c>
      <c r="E18" s="205" t="s">
        <v>57</v>
      </c>
      <c r="F18" s="205" t="s">
        <v>354</v>
      </c>
      <c r="G18" s="205" t="s">
        <v>360</v>
      </c>
      <c r="H18" s="205" t="s">
        <v>380</v>
      </c>
      <c r="I18" s="205" t="s">
        <v>58</v>
      </c>
      <c r="J18" s="205">
        <v>10</v>
      </c>
      <c r="K18" s="486">
        <v>90300</v>
      </c>
      <c r="L18" s="486">
        <v>903000</v>
      </c>
    </row>
    <row r="19" spans="1:12" ht="15" x14ac:dyDescent="0.25">
      <c r="A19" s="205" t="s">
        <v>323</v>
      </c>
      <c r="B19" s="413">
        <v>44208</v>
      </c>
      <c r="C19" s="469">
        <v>4500012135</v>
      </c>
      <c r="D19" s="469" t="s">
        <v>340</v>
      </c>
      <c r="E19" s="205" t="s">
        <v>57</v>
      </c>
      <c r="F19" s="205" t="s">
        <v>354</v>
      </c>
      <c r="G19" s="205" t="s">
        <v>361</v>
      </c>
      <c r="H19" s="205" t="s">
        <v>381</v>
      </c>
      <c r="I19" s="205" t="s">
        <v>58</v>
      </c>
      <c r="J19" s="205">
        <v>5</v>
      </c>
      <c r="K19" s="486">
        <v>55900</v>
      </c>
      <c r="L19" s="486">
        <v>279500</v>
      </c>
    </row>
    <row r="20" spans="1:12" ht="15" x14ac:dyDescent="0.25">
      <c r="A20" s="205" t="s">
        <v>324</v>
      </c>
      <c r="B20" s="413">
        <v>44211</v>
      </c>
      <c r="C20" s="469" t="s">
        <v>334</v>
      </c>
      <c r="D20" s="469" t="s">
        <v>335</v>
      </c>
      <c r="E20" s="205" t="s">
        <v>57</v>
      </c>
      <c r="F20" s="205" t="s">
        <v>354</v>
      </c>
      <c r="G20" s="205" t="s">
        <v>358</v>
      </c>
      <c r="H20" s="205" t="s">
        <v>382</v>
      </c>
      <c r="I20" s="205" t="s">
        <v>303</v>
      </c>
      <c r="J20" s="205">
        <v>4</v>
      </c>
      <c r="K20" s="486">
        <v>1</v>
      </c>
      <c r="L20" s="486">
        <v>4</v>
      </c>
    </row>
    <row r="21" spans="1:12" ht="15" x14ac:dyDescent="0.25">
      <c r="A21" s="205" t="s">
        <v>324</v>
      </c>
      <c r="B21" s="413">
        <v>44211</v>
      </c>
      <c r="C21" s="469" t="s">
        <v>334</v>
      </c>
      <c r="D21" s="469" t="s">
        <v>335</v>
      </c>
      <c r="E21" s="205" t="s">
        <v>57</v>
      </c>
      <c r="F21" s="205" t="s">
        <v>354</v>
      </c>
      <c r="G21" s="205" t="s">
        <v>358</v>
      </c>
      <c r="H21" s="205" t="s">
        <v>383</v>
      </c>
      <c r="I21" s="205" t="s">
        <v>303</v>
      </c>
      <c r="J21" s="205">
        <v>4</v>
      </c>
      <c r="K21" s="486">
        <v>1</v>
      </c>
      <c r="L21" s="486">
        <v>4</v>
      </c>
    </row>
    <row r="22" spans="1:12" ht="15" x14ac:dyDescent="0.25">
      <c r="A22" s="205" t="s">
        <v>324</v>
      </c>
      <c r="B22" s="413">
        <v>44211</v>
      </c>
      <c r="C22" s="469" t="s">
        <v>334</v>
      </c>
      <c r="D22" s="469" t="s">
        <v>335</v>
      </c>
      <c r="E22" s="205" t="s">
        <v>57</v>
      </c>
      <c r="F22" s="205" t="s">
        <v>354</v>
      </c>
      <c r="G22" s="205" t="s">
        <v>358</v>
      </c>
      <c r="H22" s="205" t="s">
        <v>384</v>
      </c>
      <c r="I22" s="205" t="s">
        <v>303</v>
      </c>
      <c r="J22" s="205">
        <v>2</v>
      </c>
      <c r="K22" s="486">
        <v>1</v>
      </c>
      <c r="L22" s="486">
        <v>2</v>
      </c>
    </row>
    <row r="23" spans="1:12" ht="15" x14ac:dyDescent="0.25">
      <c r="A23" s="205" t="s">
        <v>325</v>
      </c>
      <c r="B23" s="413">
        <v>44215</v>
      </c>
      <c r="C23" s="469" t="s">
        <v>341</v>
      </c>
      <c r="D23" s="469" t="s">
        <v>342</v>
      </c>
      <c r="E23" s="205" t="s">
        <v>57</v>
      </c>
      <c r="F23" s="205" t="s">
        <v>354</v>
      </c>
      <c r="G23" s="205" t="s">
        <v>111</v>
      </c>
      <c r="H23" s="205" t="s">
        <v>385</v>
      </c>
      <c r="I23" s="205" t="s">
        <v>112</v>
      </c>
      <c r="J23" s="205">
        <v>5</v>
      </c>
      <c r="K23" s="486">
        <v>2100</v>
      </c>
      <c r="L23" s="486">
        <v>10500</v>
      </c>
    </row>
    <row r="24" spans="1:12" ht="15" x14ac:dyDescent="0.25">
      <c r="A24" s="205" t="s">
        <v>326</v>
      </c>
      <c r="B24" s="413">
        <v>44215</v>
      </c>
      <c r="C24" s="469" t="s">
        <v>343</v>
      </c>
      <c r="D24" s="469" t="s">
        <v>344</v>
      </c>
      <c r="E24" s="205" t="s">
        <v>57</v>
      </c>
      <c r="F24" s="205" t="s">
        <v>354</v>
      </c>
      <c r="G24" s="205" t="s">
        <v>111</v>
      </c>
      <c r="H24" s="205" t="s">
        <v>385</v>
      </c>
      <c r="I24" s="205" t="s">
        <v>112</v>
      </c>
      <c r="J24" s="205">
        <v>10</v>
      </c>
      <c r="K24" s="486">
        <v>2100</v>
      </c>
      <c r="L24" s="486">
        <v>21000</v>
      </c>
    </row>
    <row r="25" spans="1:12" ht="15" x14ac:dyDescent="0.25">
      <c r="A25" s="205" t="s">
        <v>327</v>
      </c>
      <c r="B25" s="413">
        <v>44215</v>
      </c>
      <c r="C25" s="469" t="s">
        <v>345</v>
      </c>
      <c r="D25" s="469" t="s">
        <v>346</v>
      </c>
      <c r="E25" s="205" t="s">
        <v>57</v>
      </c>
      <c r="F25" s="205" t="s">
        <v>354</v>
      </c>
      <c r="G25" s="205" t="s">
        <v>362</v>
      </c>
      <c r="H25" s="205" t="s">
        <v>386</v>
      </c>
      <c r="I25" s="205" t="s">
        <v>58</v>
      </c>
      <c r="J25" s="205">
        <v>2</v>
      </c>
      <c r="K25" s="486">
        <v>20100</v>
      </c>
      <c r="L25" s="486">
        <v>40200</v>
      </c>
    </row>
    <row r="26" spans="1:12" ht="15" x14ac:dyDescent="0.25">
      <c r="A26" s="205" t="s">
        <v>328</v>
      </c>
      <c r="B26" s="413">
        <v>44221</v>
      </c>
      <c r="C26" s="469" t="s">
        <v>347</v>
      </c>
      <c r="D26" s="469" t="s">
        <v>348</v>
      </c>
      <c r="E26" s="205" t="s">
        <v>57</v>
      </c>
      <c r="F26" s="205" t="s">
        <v>354</v>
      </c>
      <c r="G26" s="205" t="s">
        <v>356</v>
      </c>
      <c r="H26" s="205" t="s">
        <v>387</v>
      </c>
      <c r="I26" s="205" t="s">
        <v>303</v>
      </c>
      <c r="J26" s="205">
        <v>1</v>
      </c>
      <c r="K26" s="486">
        <v>3338.22</v>
      </c>
      <c r="L26" s="486">
        <v>3338.22</v>
      </c>
    </row>
    <row r="27" spans="1:12" ht="15" x14ac:dyDescent="0.25">
      <c r="A27" s="205" t="s">
        <v>328</v>
      </c>
      <c r="B27" s="413">
        <v>44221</v>
      </c>
      <c r="C27" s="469" t="s">
        <v>347</v>
      </c>
      <c r="D27" s="469" t="s">
        <v>348</v>
      </c>
      <c r="E27" s="205" t="s">
        <v>57</v>
      </c>
      <c r="F27" s="205" t="s">
        <v>354</v>
      </c>
      <c r="G27" s="205" t="s">
        <v>356</v>
      </c>
      <c r="H27" s="205" t="s">
        <v>388</v>
      </c>
      <c r="I27" s="205" t="s">
        <v>58</v>
      </c>
      <c r="J27" s="205">
        <v>23</v>
      </c>
      <c r="K27" s="486">
        <v>24600</v>
      </c>
      <c r="L27" s="486">
        <v>565800</v>
      </c>
    </row>
    <row r="28" spans="1:12" ht="15" x14ac:dyDescent="0.25">
      <c r="A28" s="205" t="s">
        <v>329</v>
      </c>
      <c r="B28" s="413">
        <v>44221</v>
      </c>
      <c r="C28" s="469" t="s">
        <v>349</v>
      </c>
      <c r="D28" s="469" t="s">
        <v>348</v>
      </c>
      <c r="E28" s="205" t="s">
        <v>57</v>
      </c>
      <c r="F28" s="205" t="s">
        <v>354</v>
      </c>
      <c r="G28" s="205" t="s">
        <v>356</v>
      </c>
      <c r="H28" s="205" t="s">
        <v>387</v>
      </c>
      <c r="I28" s="205" t="s">
        <v>303</v>
      </c>
      <c r="J28" s="205">
        <v>1</v>
      </c>
      <c r="K28" s="486">
        <v>3483.36</v>
      </c>
      <c r="L28" s="486">
        <v>3483.36</v>
      </c>
    </row>
    <row r="29" spans="1:12" ht="15" x14ac:dyDescent="0.25">
      <c r="A29" s="205" t="s">
        <v>329</v>
      </c>
      <c r="B29" s="413">
        <v>44221</v>
      </c>
      <c r="C29" s="469" t="s">
        <v>349</v>
      </c>
      <c r="D29" s="469" t="s">
        <v>348</v>
      </c>
      <c r="E29" s="205" t="s">
        <v>57</v>
      </c>
      <c r="F29" s="205" t="s">
        <v>354</v>
      </c>
      <c r="G29" s="205" t="s">
        <v>356</v>
      </c>
      <c r="H29" s="205" t="s">
        <v>388</v>
      </c>
      <c r="I29" s="205" t="s">
        <v>58</v>
      </c>
      <c r="J29" s="205">
        <v>24</v>
      </c>
      <c r="K29" s="486">
        <v>24600</v>
      </c>
      <c r="L29" s="486">
        <v>590400</v>
      </c>
    </row>
    <row r="30" spans="1:12" ht="15" x14ac:dyDescent="0.25">
      <c r="A30" s="205" t="s">
        <v>330</v>
      </c>
      <c r="B30" s="413">
        <v>44221</v>
      </c>
      <c r="C30" s="469" t="s">
        <v>350</v>
      </c>
      <c r="D30" s="469" t="s">
        <v>348</v>
      </c>
      <c r="E30" s="205" t="s">
        <v>57</v>
      </c>
      <c r="F30" s="205" t="s">
        <v>354</v>
      </c>
      <c r="G30" s="205" t="s">
        <v>356</v>
      </c>
      <c r="H30" s="205" t="s">
        <v>387</v>
      </c>
      <c r="I30" s="205" t="s">
        <v>303</v>
      </c>
      <c r="J30" s="205">
        <v>1</v>
      </c>
      <c r="K30" s="486">
        <v>1699.2</v>
      </c>
      <c r="L30" s="486">
        <v>1699.2</v>
      </c>
    </row>
    <row r="31" spans="1:12" ht="15" x14ac:dyDescent="0.25">
      <c r="A31" s="205" t="s">
        <v>330</v>
      </c>
      <c r="B31" s="413">
        <v>44221</v>
      </c>
      <c r="C31" s="469" t="s">
        <v>350</v>
      </c>
      <c r="D31" s="469" t="s">
        <v>348</v>
      </c>
      <c r="E31" s="205" t="s">
        <v>57</v>
      </c>
      <c r="F31" s="205" t="s">
        <v>354</v>
      </c>
      <c r="G31" s="205" t="s">
        <v>356</v>
      </c>
      <c r="H31" s="205" t="s">
        <v>389</v>
      </c>
      <c r="I31" s="205" t="s">
        <v>58</v>
      </c>
      <c r="J31" s="205">
        <v>15</v>
      </c>
      <c r="K31" s="486">
        <v>19200</v>
      </c>
      <c r="L31" s="486">
        <v>288000</v>
      </c>
    </row>
    <row r="32" spans="1:12" ht="15" x14ac:dyDescent="0.25">
      <c r="A32" s="205" t="s">
        <v>331</v>
      </c>
      <c r="B32" s="413">
        <v>44221</v>
      </c>
      <c r="C32" s="469" t="s">
        <v>351</v>
      </c>
      <c r="D32" s="470">
        <v>44488</v>
      </c>
      <c r="E32" s="205" t="s">
        <v>57</v>
      </c>
      <c r="F32" s="205" t="s">
        <v>354</v>
      </c>
      <c r="G32" s="205" t="s">
        <v>356</v>
      </c>
      <c r="H32" s="205" t="s">
        <v>389</v>
      </c>
      <c r="I32" s="205" t="s">
        <v>58</v>
      </c>
      <c r="J32" s="205">
        <v>1</v>
      </c>
      <c r="K32" s="486">
        <v>19200</v>
      </c>
      <c r="L32" s="486">
        <v>19200</v>
      </c>
    </row>
    <row r="33" spans="1:12" ht="15" x14ac:dyDescent="0.25">
      <c r="A33" s="205" t="s">
        <v>331</v>
      </c>
      <c r="B33" s="413">
        <v>44221</v>
      </c>
      <c r="C33" s="469" t="s">
        <v>351</v>
      </c>
      <c r="D33" s="470">
        <v>44488</v>
      </c>
      <c r="E33" s="205" t="s">
        <v>57</v>
      </c>
      <c r="F33" s="205" t="s">
        <v>354</v>
      </c>
      <c r="G33" s="205" t="s">
        <v>356</v>
      </c>
      <c r="H33" s="205" t="s">
        <v>388</v>
      </c>
      <c r="I33" s="205" t="s">
        <v>58</v>
      </c>
      <c r="J33" s="205">
        <v>1</v>
      </c>
      <c r="K33" s="486">
        <v>24600</v>
      </c>
      <c r="L33" s="486">
        <v>24600</v>
      </c>
    </row>
    <row r="34" spans="1:12" ht="15" x14ac:dyDescent="0.25">
      <c r="A34" s="205" t="s">
        <v>332</v>
      </c>
      <c r="B34" s="413">
        <v>44224</v>
      </c>
      <c r="C34" s="469">
        <v>47440858</v>
      </c>
      <c r="D34" s="469" t="s">
        <v>215</v>
      </c>
      <c r="E34" s="205" t="s">
        <v>57</v>
      </c>
      <c r="F34" s="205" t="s">
        <v>354</v>
      </c>
      <c r="G34" s="205" t="s">
        <v>357</v>
      </c>
      <c r="H34" s="205" t="s">
        <v>390</v>
      </c>
      <c r="I34" s="205" t="s">
        <v>58</v>
      </c>
      <c r="J34" s="205">
        <v>3</v>
      </c>
      <c r="K34" s="486">
        <v>6500</v>
      </c>
      <c r="L34" s="486">
        <v>19500</v>
      </c>
    </row>
    <row r="35" spans="1:12" ht="15" x14ac:dyDescent="0.25">
      <c r="A35" s="205" t="s">
        <v>333</v>
      </c>
      <c r="B35" s="413">
        <v>44224</v>
      </c>
      <c r="C35" s="469" t="s">
        <v>352</v>
      </c>
      <c r="D35" s="469" t="s">
        <v>353</v>
      </c>
      <c r="E35" s="205" t="s">
        <v>57</v>
      </c>
      <c r="F35" s="205" t="s">
        <v>354</v>
      </c>
      <c r="G35" s="205" t="s">
        <v>363</v>
      </c>
      <c r="H35" s="205" t="s">
        <v>391</v>
      </c>
      <c r="I35" s="205" t="s">
        <v>58</v>
      </c>
      <c r="J35" s="205">
        <v>1</v>
      </c>
      <c r="K35" s="486">
        <v>9700</v>
      </c>
      <c r="L35" s="486">
        <v>9700</v>
      </c>
    </row>
    <row r="36" spans="1:12" ht="15" x14ac:dyDescent="0.25">
      <c r="A36" s="205" t="s">
        <v>333</v>
      </c>
      <c r="B36" s="413">
        <v>44224</v>
      </c>
      <c r="C36" s="469" t="s">
        <v>352</v>
      </c>
      <c r="D36" s="469" t="s">
        <v>353</v>
      </c>
      <c r="E36" s="205" t="s">
        <v>57</v>
      </c>
      <c r="F36" s="205" t="s">
        <v>354</v>
      </c>
      <c r="G36" s="205" t="s">
        <v>363</v>
      </c>
      <c r="H36" s="205" t="s">
        <v>392</v>
      </c>
      <c r="I36" s="205" t="s">
        <v>58</v>
      </c>
      <c r="J36" s="205">
        <v>1</v>
      </c>
      <c r="K36" s="486">
        <v>26500</v>
      </c>
      <c r="L36" s="486">
        <v>26500</v>
      </c>
    </row>
    <row r="37" spans="1:12" ht="15" x14ac:dyDescent="0.25">
      <c r="A37" s="205" t="s">
        <v>333</v>
      </c>
      <c r="B37" s="413">
        <v>44224</v>
      </c>
      <c r="C37" s="469" t="s">
        <v>352</v>
      </c>
      <c r="D37" s="469" t="s">
        <v>353</v>
      </c>
      <c r="E37" s="205" t="s">
        <v>57</v>
      </c>
      <c r="F37" s="205" t="s">
        <v>354</v>
      </c>
      <c r="G37" s="205" t="s">
        <v>363</v>
      </c>
      <c r="H37" s="205" t="s">
        <v>393</v>
      </c>
      <c r="I37" s="205" t="s">
        <v>58</v>
      </c>
      <c r="J37" s="205">
        <v>1</v>
      </c>
      <c r="K37" s="486">
        <v>28500</v>
      </c>
      <c r="L37" s="486">
        <v>28500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7" tint="0.39997558519241921"/>
  </sheetPr>
  <dimension ref="A3:B6"/>
  <sheetViews>
    <sheetView workbookViewId="0">
      <selection activeCell="I18" sqref="I18"/>
    </sheetView>
  </sheetViews>
  <sheetFormatPr defaultRowHeight="12.75" x14ac:dyDescent="0.2"/>
  <cols>
    <col min="1" max="1" width="18.85546875" bestFit="1" customWidth="1"/>
    <col min="2" max="2" width="12.85546875" style="123" bestFit="1" customWidth="1"/>
  </cols>
  <sheetData>
    <row r="3" spans="1:2" x14ac:dyDescent="0.2">
      <c r="A3" s="474" t="s">
        <v>395</v>
      </c>
      <c r="B3" s="575"/>
    </row>
    <row r="4" spans="1:2" x14ac:dyDescent="0.2">
      <c r="A4" s="474" t="s">
        <v>99</v>
      </c>
      <c r="B4" s="575" t="s">
        <v>4</v>
      </c>
    </row>
    <row r="5" spans="1:2" x14ac:dyDescent="0.2">
      <c r="A5" s="473" t="s">
        <v>57</v>
      </c>
      <c r="B5" s="575">
        <v>3321600</v>
      </c>
    </row>
    <row r="6" spans="1:2" x14ac:dyDescent="0.2">
      <c r="A6" s="476" t="s">
        <v>3</v>
      </c>
      <c r="B6" s="576">
        <v>3321600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7" tint="0.39997558519241921"/>
  </sheetPr>
  <dimension ref="A1:L35"/>
  <sheetViews>
    <sheetView topLeftCell="D1" workbookViewId="0">
      <selection activeCell="D1" sqref="A1:IV1"/>
    </sheetView>
  </sheetViews>
  <sheetFormatPr defaultRowHeight="12.75" x14ac:dyDescent="0.2"/>
  <cols>
    <col min="1" max="1" width="13.85546875" bestFit="1" customWidth="1"/>
    <col min="2" max="2" width="11.7109375" bestFit="1" customWidth="1"/>
    <col min="3" max="3" width="33.5703125" bestFit="1" customWidth="1"/>
    <col min="4" max="4" width="19" bestFit="1" customWidth="1"/>
    <col min="5" max="5" width="17" bestFit="1" customWidth="1"/>
    <col min="6" max="6" width="9.85546875" bestFit="1" customWidth="1"/>
    <col min="7" max="7" width="35.5703125" bestFit="1" customWidth="1"/>
    <col min="8" max="8" width="33.5703125" bestFit="1" customWidth="1"/>
    <col min="10" max="10" width="9.42578125" bestFit="1" customWidth="1"/>
    <col min="11" max="11" width="10.7109375" bestFit="1" customWidth="1"/>
    <col min="12" max="12" width="11.7109375" bestFit="1" customWidth="1"/>
  </cols>
  <sheetData>
    <row r="1" spans="1:12" ht="15" x14ac:dyDescent="0.25">
      <c r="A1" s="415" t="s">
        <v>95</v>
      </c>
      <c r="B1" s="415" t="s">
        <v>96</v>
      </c>
      <c r="C1" s="416" t="s">
        <v>97</v>
      </c>
      <c r="D1" s="417" t="s">
        <v>98</v>
      </c>
      <c r="E1" s="415" t="s">
        <v>99</v>
      </c>
      <c r="F1" s="415" t="s">
        <v>108</v>
      </c>
      <c r="G1" s="415" t="s">
        <v>101</v>
      </c>
      <c r="H1" s="415" t="s">
        <v>102</v>
      </c>
      <c r="I1" s="415" t="s">
        <v>103</v>
      </c>
      <c r="J1" s="417" t="s">
        <v>109</v>
      </c>
      <c r="K1" s="415" t="s">
        <v>105</v>
      </c>
      <c r="L1" s="415" t="s">
        <v>110</v>
      </c>
    </row>
    <row r="2" spans="1:12" ht="15" x14ac:dyDescent="0.25">
      <c r="A2" s="205" t="s">
        <v>2568</v>
      </c>
      <c r="B2" s="413">
        <v>44230</v>
      </c>
      <c r="C2" s="469" t="s">
        <v>2579</v>
      </c>
      <c r="D2" s="205" t="s">
        <v>2580</v>
      </c>
      <c r="E2" s="205" t="s">
        <v>57</v>
      </c>
      <c r="F2" s="529" t="s">
        <v>248</v>
      </c>
      <c r="G2" s="205" t="s">
        <v>2574</v>
      </c>
      <c r="H2" s="205" t="s">
        <v>2590</v>
      </c>
      <c r="I2" s="205" t="s">
        <v>303</v>
      </c>
      <c r="J2" s="205">
        <v>1</v>
      </c>
      <c r="K2" s="573">
        <v>0</v>
      </c>
      <c r="L2" s="573">
        <v>0</v>
      </c>
    </row>
    <row r="3" spans="1:12" ht="15" x14ac:dyDescent="0.25">
      <c r="A3" s="205" t="s">
        <v>2568</v>
      </c>
      <c r="B3" s="413">
        <v>44230</v>
      </c>
      <c r="C3" s="469" t="s">
        <v>2579</v>
      </c>
      <c r="D3" s="205" t="s">
        <v>2580</v>
      </c>
      <c r="E3" s="205" t="s">
        <v>57</v>
      </c>
      <c r="F3" s="529" t="s">
        <v>248</v>
      </c>
      <c r="G3" s="205" t="s">
        <v>2574</v>
      </c>
      <c r="H3" s="205" t="s">
        <v>1323</v>
      </c>
      <c r="I3" s="205" t="s">
        <v>303</v>
      </c>
      <c r="J3" s="205">
        <v>1</v>
      </c>
      <c r="K3" s="573">
        <v>0</v>
      </c>
      <c r="L3" s="573">
        <v>0</v>
      </c>
    </row>
    <row r="4" spans="1:12" ht="15" x14ac:dyDescent="0.25">
      <c r="A4" s="205" t="s">
        <v>2568</v>
      </c>
      <c r="B4" s="413">
        <v>44230</v>
      </c>
      <c r="C4" s="469" t="s">
        <v>2579</v>
      </c>
      <c r="D4" s="205" t="s">
        <v>2580</v>
      </c>
      <c r="E4" s="205" t="s">
        <v>57</v>
      </c>
      <c r="F4" s="529" t="s">
        <v>248</v>
      </c>
      <c r="G4" s="205" t="s">
        <v>2574</v>
      </c>
      <c r="H4" s="205" t="s">
        <v>1376</v>
      </c>
      <c r="I4" s="205" t="s">
        <v>2591</v>
      </c>
      <c r="J4" s="205">
        <v>1</v>
      </c>
      <c r="K4" s="573">
        <v>98600</v>
      </c>
      <c r="L4" s="573">
        <v>98600</v>
      </c>
    </row>
    <row r="5" spans="1:12" ht="15" x14ac:dyDescent="0.25">
      <c r="A5" s="205" t="s">
        <v>2569</v>
      </c>
      <c r="B5" s="413">
        <v>44232</v>
      </c>
      <c r="C5" s="469" t="s">
        <v>2581</v>
      </c>
      <c r="D5" s="205" t="s">
        <v>2582</v>
      </c>
      <c r="E5" s="205" t="s">
        <v>57</v>
      </c>
      <c r="F5" s="529" t="s">
        <v>248</v>
      </c>
      <c r="G5" s="205" t="s">
        <v>2575</v>
      </c>
      <c r="H5" s="205" t="s">
        <v>2592</v>
      </c>
      <c r="I5" s="205" t="s">
        <v>303</v>
      </c>
      <c r="J5" s="205">
        <v>10</v>
      </c>
      <c r="K5" s="573">
        <v>0</v>
      </c>
      <c r="L5" s="573">
        <v>0</v>
      </c>
    </row>
    <row r="6" spans="1:12" ht="15" x14ac:dyDescent="0.25">
      <c r="A6" s="205" t="s">
        <v>2569</v>
      </c>
      <c r="B6" s="413">
        <v>44232</v>
      </c>
      <c r="C6" s="469" t="s">
        <v>2581</v>
      </c>
      <c r="D6" s="205" t="s">
        <v>2582</v>
      </c>
      <c r="E6" s="205" t="s">
        <v>57</v>
      </c>
      <c r="F6" s="529" t="s">
        <v>248</v>
      </c>
      <c r="G6" s="205" t="s">
        <v>2575</v>
      </c>
      <c r="H6" s="205" t="s">
        <v>1323</v>
      </c>
      <c r="I6" s="205" t="s">
        <v>303</v>
      </c>
      <c r="J6" s="205">
        <v>10</v>
      </c>
      <c r="K6" s="573">
        <v>0</v>
      </c>
      <c r="L6" s="573">
        <v>0</v>
      </c>
    </row>
    <row r="7" spans="1:12" ht="15" x14ac:dyDescent="0.25">
      <c r="A7" s="205" t="s">
        <v>2569</v>
      </c>
      <c r="B7" s="413">
        <v>44232</v>
      </c>
      <c r="C7" s="469" t="s">
        <v>2581</v>
      </c>
      <c r="D7" s="205" t="s">
        <v>2582</v>
      </c>
      <c r="E7" s="205" t="s">
        <v>57</v>
      </c>
      <c r="F7" s="529" t="s">
        <v>248</v>
      </c>
      <c r="G7" s="205" t="s">
        <v>2575</v>
      </c>
      <c r="H7" s="205" t="s">
        <v>2593</v>
      </c>
      <c r="I7" s="205" t="s">
        <v>303</v>
      </c>
      <c r="J7" s="205">
        <v>10</v>
      </c>
      <c r="K7" s="573">
        <v>0</v>
      </c>
      <c r="L7" s="573">
        <v>0</v>
      </c>
    </row>
    <row r="8" spans="1:12" ht="15" x14ac:dyDescent="0.25">
      <c r="A8" s="205" t="s">
        <v>2569</v>
      </c>
      <c r="B8" s="413">
        <v>44232</v>
      </c>
      <c r="C8" s="469" t="s">
        <v>2581</v>
      </c>
      <c r="D8" s="205" t="s">
        <v>2582</v>
      </c>
      <c r="E8" s="205" t="s">
        <v>57</v>
      </c>
      <c r="F8" s="529" t="s">
        <v>248</v>
      </c>
      <c r="G8" s="205" t="s">
        <v>2575</v>
      </c>
      <c r="H8" s="205" t="s">
        <v>1415</v>
      </c>
      <c r="I8" s="205" t="s">
        <v>2594</v>
      </c>
      <c r="J8" s="205">
        <v>10</v>
      </c>
      <c r="K8" s="573">
        <v>105000</v>
      </c>
      <c r="L8" s="573">
        <v>1050000</v>
      </c>
    </row>
    <row r="9" spans="1:12" ht="15" x14ac:dyDescent="0.25">
      <c r="A9" s="205" t="s">
        <v>2570</v>
      </c>
      <c r="B9" s="413">
        <v>44232</v>
      </c>
      <c r="C9" s="469" t="s">
        <v>2583</v>
      </c>
      <c r="D9" s="205" t="s">
        <v>2584</v>
      </c>
      <c r="E9" s="205" t="s">
        <v>57</v>
      </c>
      <c r="F9" s="529" t="s">
        <v>248</v>
      </c>
      <c r="G9" s="205" t="s">
        <v>2575</v>
      </c>
      <c r="H9" s="205" t="s">
        <v>2592</v>
      </c>
      <c r="I9" s="205" t="s">
        <v>303</v>
      </c>
      <c r="J9" s="205">
        <v>8</v>
      </c>
      <c r="K9" s="573">
        <v>0</v>
      </c>
      <c r="L9" s="573">
        <v>0</v>
      </c>
    </row>
    <row r="10" spans="1:12" ht="15" x14ac:dyDescent="0.25">
      <c r="A10" s="205" t="s">
        <v>2570</v>
      </c>
      <c r="B10" s="413">
        <v>44232</v>
      </c>
      <c r="C10" s="469" t="s">
        <v>2583</v>
      </c>
      <c r="D10" s="205" t="s">
        <v>2584</v>
      </c>
      <c r="E10" s="205" t="s">
        <v>57</v>
      </c>
      <c r="F10" s="529" t="s">
        <v>248</v>
      </c>
      <c r="G10" s="205" t="s">
        <v>2575</v>
      </c>
      <c r="H10" s="205" t="s">
        <v>1323</v>
      </c>
      <c r="I10" s="205" t="s">
        <v>303</v>
      </c>
      <c r="J10" s="205">
        <v>8</v>
      </c>
      <c r="K10" s="573">
        <v>0</v>
      </c>
      <c r="L10" s="573">
        <v>0</v>
      </c>
    </row>
    <row r="11" spans="1:12" ht="15" x14ac:dyDescent="0.25">
      <c r="A11" s="205" t="s">
        <v>2570</v>
      </c>
      <c r="B11" s="413">
        <v>44232</v>
      </c>
      <c r="C11" s="469" t="s">
        <v>2583</v>
      </c>
      <c r="D11" s="205" t="s">
        <v>2584</v>
      </c>
      <c r="E11" s="205" t="s">
        <v>57</v>
      </c>
      <c r="F11" s="529" t="s">
        <v>248</v>
      </c>
      <c r="G11" s="205" t="s">
        <v>2575</v>
      </c>
      <c r="H11" s="205" t="s">
        <v>2593</v>
      </c>
      <c r="I11" s="205" t="s">
        <v>303</v>
      </c>
      <c r="J11" s="205">
        <v>8</v>
      </c>
      <c r="K11" s="573">
        <v>0</v>
      </c>
      <c r="L11" s="573">
        <v>0</v>
      </c>
    </row>
    <row r="12" spans="1:12" ht="15" x14ac:dyDescent="0.25">
      <c r="A12" s="205" t="s">
        <v>2570</v>
      </c>
      <c r="B12" s="413">
        <v>44232</v>
      </c>
      <c r="C12" s="469" t="s">
        <v>2583</v>
      </c>
      <c r="D12" s="205" t="s">
        <v>2584</v>
      </c>
      <c r="E12" s="205" t="s">
        <v>57</v>
      </c>
      <c r="F12" s="529" t="s">
        <v>248</v>
      </c>
      <c r="G12" s="205" t="s">
        <v>2575</v>
      </c>
      <c r="H12" s="205" t="s">
        <v>1415</v>
      </c>
      <c r="I12" s="205" t="s">
        <v>2594</v>
      </c>
      <c r="J12" s="205">
        <v>8</v>
      </c>
      <c r="K12" s="573">
        <v>105000</v>
      </c>
      <c r="L12" s="573">
        <v>840000</v>
      </c>
    </row>
    <row r="13" spans="1:12" ht="15" x14ac:dyDescent="0.25">
      <c r="A13" s="205" t="s">
        <v>2571</v>
      </c>
      <c r="B13" s="413">
        <v>44243</v>
      </c>
      <c r="C13" s="469" t="s">
        <v>2585</v>
      </c>
      <c r="D13" s="205" t="s">
        <v>2586</v>
      </c>
      <c r="E13" s="205" t="s">
        <v>57</v>
      </c>
      <c r="F13" s="529" t="s">
        <v>248</v>
      </c>
      <c r="G13" s="205" t="s">
        <v>2576</v>
      </c>
      <c r="H13" s="205" t="s">
        <v>2595</v>
      </c>
      <c r="I13" s="205" t="s">
        <v>2596</v>
      </c>
      <c r="J13" s="205">
        <v>4</v>
      </c>
      <c r="K13" s="573">
        <v>0</v>
      </c>
      <c r="L13" s="573">
        <v>0</v>
      </c>
    </row>
    <row r="14" spans="1:12" ht="15" x14ac:dyDescent="0.25">
      <c r="A14" s="205" t="s">
        <v>2571</v>
      </c>
      <c r="B14" s="413">
        <v>44243</v>
      </c>
      <c r="C14" s="469" t="s">
        <v>2585</v>
      </c>
      <c r="D14" s="205" t="s">
        <v>2586</v>
      </c>
      <c r="E14" s="205" t="s">
        <v>57</v>
      </c>
      <c r="F14" s="529" t="s">
        <v>248</v>
      </c>
      <c r="G14" s="205" t="s">
        <v>2576</v>
      </c>
      <c r="H14" s="205" t="s">
        <v>382</v>
      </c>
      <c r="I14" s="205" t="s">
        <v>303</v>
      </c>
      <c r="J14" s="205">
        <v>4</v>
      </c>
      <c r="K14" s="573">
        <v>0</v>
      </c>
      <c r="L14" s="573">
        <v>0</v>
      </c>
    </row>
    <row r="15" spans="1:12" ht="15" x14ac:dyDescent="0.25">
      <c r="A15" s="205" t="s">
        <v>2571</v>
      </c>
      <c r="B15" s="413">
        <v>44243</v>
      </c>
      <c r="C15" s="469" t="s">
        <v>2585</v>
      </c>
      <c r="D15" s="205" t="s">
        <v>2586</v>
      </c>
      <c r="E15" s="205" t="s">
        <v>57</v>
      </c>
      <c r="F15" s="529" t="s">
        <v>248</v>
      </c>
      <c r="G15" s="205" t="s">
        <v>2576</v>
      </c>
      <c r="H15" s="205" t="s">
        <v>2597</v>
      </c>
      <c r="I15" s="205" t="s">
        <v>303</v>
      </c>
      <c r="J15" s="205">
        <v>4</v>
      </c>
      <c r="K15" s="573">
        <v>0</v>
      </c>
      <c r="L15" s="573">
        <v>0</v>
      </c>
    </row>
    <row r="16" spans="1:12" ht="15" x14ac:dyDescent="0.25">
      <c r="A16" s="205" t="s">
        <v>2571</v>
      </c>
      <c r="B16" s="413">
        <v>44243</v>
      </c>
      <c r="C16" s="469" t="s">
        <v>2585</v>
      </c>
      <c r="D16" s="205" t="s">
        <v>2586</v>
      </c>
      <c r="E16" s="205" t="s">
        <v>57</v>
      </c>
      <c r="F16" s="529" t="s">
        <v>248</v>
      </c>
      <c r="G16" s="205" t="s">
        <v>2576</v>
      </c>
      <c r="H16" s="205" t="s">
        <v>2598</v>
      </c>
      <c r="I16" s="205" t="s">
        <v>2599</v>
      </c>
      <c r="J16" s="205">
        <v>4</v>
      </c>
      <c r="K16" s="573">
        <v>0</v>
      </c>
      <c r="L16" s="573">
        <v>0</v>
      </c>
    </row>
    <row r="17" spans="1:12" ht="15" x14ac:dyDescent="0.25">
      <c r="A17" s="205" t="s">
        <v>2571</v>
      </c>
      <c r="B17" s="413">
        <v>44243</v>
      </c>
      <c r="C17" s="469" t="s">
        <v>2585</v>
      </c>
      <c r="D17" s="205" t="s">
        <v>2586</v>
      </c>
      <c r="E17" s="205" t="s">
        <v>57</v>
      </c>
      <c r="F17" s="529" t="s">
        <v>248</v>
      </c>
      <c r="G17" s="205" t="s">
        <v>2576</v>
      </c>
      <c r="H17" s="205" t="s">
        <v>2600</v>
      </c>
      <c r="I17" s="205" t="s">
        <v>303</v>
      </c>
      <c r="J17" s="205">
        <v>4</v>
      </c>
      <c r="K17" s="573">
        <v>0</v>
      </c>
      <c r="L17" s="573">
        <v>0</v>
      </c>
    </row>
    <row r="18" spans="1:12" ht="15" x14ac:dyDescent="0.25">
      <c r="A18" s="205" t="s">
        <v>2571</v>
      </c>
      <c r="B18" s="413">
        <v>44243</v>
      </c>
      <c r="C18" s="469" t="s">
        <v>2585</v>
      </c>
      <c r="D18" s="205" t="s">
        <v>2586</v>
      </c>
      <c r="E18" s="205" t="s">
        <v>57</v>
      </c>
      <c r="F18" s="529" t="s">
        <v>248</v>
      </c>
      <c r="G18" s="205" t="s">
        <v>2576</v>
      </c>
      <c r="H18" s="205" t="s">
        <v>2601</v>
      </c>
      <c r="I18" s="626" t="s">
        <v>303</v>
      </c>
      <c r="J18" s="205">
        <v>4</v>
      </c>
      <c r="K18" s="573">
        <v>0</v>
      </c>
      <c r="L18" s="573">
        <v>0</v>
      </c>
    </row>
    <row r="19" spans="1:12" ht="15" x14ac:dyDescent="0.25">
      <c r="A19" s="205" t="s">
        <v>2571</v>
      </c>
      <c r="B19" s="413">
        <v>44243</v>
      </c>
      <c r="C19" s="469" t="s">
        <v>2585</v>
      </c>
      <c r="D19" s="205" t="s">
        <v>2586</v>
      </c>
      <c r="E19" s="205" t="s">
        <v>57</v>
      </c>
      <c r="F19" s="529" t="s">
        <v>248</v>
      </c>
      <c r="G19" s="205" t="s">
        <v>2576</v>
      </c>
      <c r="H19" s="205" t="s">
        <v>2602</v>
      </c>
      <c r="I19" s="626" t="s">
        <v>303</v>
      </c>
      <c r="J19" s="205">
        <v>4</v>
      </c>
      <c r="K19" s="573">
        <v>0</v>
      </c>
      <c r="L19" s="573">
        <v>0</v>
      </c>
    </row>
    <row r="20" spans="1:12" ht="15" x14ac:dyDescent="0.25">
      <c r="A20" s="205" t="s">
        <v>2571</v>
      </c>
      <c r="B20" s="413">
        <v>44243</v>
      </c>
      <c r="C20" s="469" t="s">
        <v>2585</v>
      </c>
      <c r="D20" s="205" t="s">
        <v>2586</v>
      </c>
      <c r="E20" s="205" t="s">
        <v>57</v>
      </c>
      <c r="F20" s="529" t="s">
        <v>248</v>
      </c>
      <c r="G20" s="205" t="s">
        <v>2576</v>
      </c>
      <c r="H20" s="205" t="s">
        <v>2603</v>
      </c>
      <c r="I20" s="205" t="s">
        <v>394</v>
      </c>
      <c r="J20" s="205">
        <v>4</v>
      </c>
      <c r="K20" s="573">
        <v>0</v>
      </c>
      <c r="L20" s="573">
        <v>0</v>
      </c>
    </row>
    <row r="21" spans="1:12" ht="15" x14ac:dyDescent="0.25">
      <c r="A21" s="205" t="s">
        <v>2571</v>
      </c>
      <c r="B21" s="413">
        <v>44243</v>
      </c>
      <c r="C21" s="469" t="s">
        <v>2585</v>
      </c>
      <c r="D21" s="205" t="s">
        <v>2586</v>
      </c>
      <c r="E21" s="205" t="s">
        <v>57</v>
      </c>
      <c r="F21" s="529" t="s">
        <v>248</v>
      </c>
      <c r="G21" s="205" t="s">
        <v>2576</v>
      </c>
      <c r="H21" s="205" t="s">
        <v>2593</v>
      </c>
      <c r="I21" s="205" t="s">
        <v>303</v>
      </c>
      <c r="J21" s="205">
        <v>4</v>
      </c>
      <c r="K21" s="573">
        <v>0</v>
      </c>
      <c r="L21" s="573">
        <v>0</v>
      </c>
    </row>
    <row r="22" spans="1:12" ht="15" x14ac:dyDescent="0.25">
      <c r="A22" s="205" t="s">
        <v>2571</v>
      </c>
      <c r="B22" s="413">
        <v>44243</v>
      </c>
      <c r="C22" s="469" t="s">
        <v>2585</v>
      </c>
      <c r="D22" s="205" t="s">
        <v>2586</v>
      </c>
      <c r="E22" s="205" t="s">
        <v>57</v>
      </c>
      <c r="F22" s="529" t="s">
        <v>248</v>
      </c>
      <c r="G22" s="205" t="s">
        <v>2576</v>
      </c>
      <c r="H22" s="205" t="s">
        <v>2604</v>
      </c>
      <c r="I22" s="205" t="s">
        <v>2605</v>
      </c>
      <c r="J22" s="205">
        <v>4</v>
      </c>
      <c r="K22" s="573">
        <v>66000</v>
      </c>
      <c r="L22" s="573">
        <v>264000</v>
      </c>
    </row>
    <row r="23" spans="1:12" ht="15" x14ac:dyDescent="0.25">
      <c r="A23" s="205" t="s">
        <v>2572</v>
      </c>
      <c r="B23" s="413">
        <v>44246</v>
      </c>
      <c r="C23" s="205" t="s">
        <v>2587</v>
      </c>
      <c r="D23" s="205" t="s">
        <v>2588</v>
      </c>
      <c r="E23" s="205" t="s">
        <v>57</v>
      </c>
      <c r="F23" s="529" t="s">
        <v>248</v>
      </c>
      <c r="G23" s="205" t="s">
        <v>2577</v>
      </c>
      <c r="H23" s="205" t="s">
        <v>2590</v>
      </c>
      <c r="I23" s="205" t="s">
        <v>303</v>
      </c>
      <c r="J23" s="205">
        <v>25</v>
      </c>
      <c r="K23" s="205">
        <v>0</v>
      </c>
      <c r="L23" s="205">
        <v>0</v>
      </c>
    </row>
    <row r="24" spans="1:12" ht="15" x14ac:dyDescent="0.25">
      <c r="A24" s="205" t="s">
        <v>2572</v>
      </c>
      <c r="B24" s="413">
        <v>44246</v>
      </c>
      <c r="C24" s="205" t="s">
        <v>2587</v>
      </c>
      <c r="D24" s="205" t="s">
        <v>2588</v>
      </c>
      <c r="E24" s="205" t="s">
        <v>57</v>
      </c>
      <c r="F24" s="529" t="s">
        <v>248</v>
      </c>
      <c r="G24" s="205" t="s">
        <v>2577</v>
      </c>
      <c r="H24" s="205" t="s">
        <v>2606</v>
      </c>
      <c r="I24" s="205" t="s">
        <v>303</v>
      </c>
      <c r="J24" s="205">
        <v>25</v>
      </c>
      <c r="K24" s="205">
        <v>0</v>
      </c>
      <c r="L24" s="205">
        <v>0</v>
      </c>
    </row>
    <row r="25" spans="1:12" ht="15" x14ac:dyDescent="0.25">
      <c r="A25" s="205" t="s">
        <v>2572</v>
      </c>
      <c r="B25" s="413">
        <v>44246</v>
      </c>
      <c r="C25" s="205" t="s">
        <v>2587</v>
      </c>
      <c r="D25" s="205" t="s">
        <v>2588</v>
      </c>
      <c r="E25" s="205" t="s">
        <v>57</v>
      </c>
      <c r="F25" s="529" t="s">
        <v>248</v>
      </c>
      <c r="G25" s="205" t="s">
        <v>2577</v>
      </c>
      <c r="H25" s="205" t="s">
        <v>2607</v>
      </c>
      <c r="I25" s="205" t="s">
        <v>2596</v>
      </c>
      <c r="J25" s="205">
        <v>25</v>
      </c>
      <c r="K25" s="574">
        <v>26000</v>
      </c>
      <c r="L25" s="574">
        <v>650000</v>
      </c>
    </row>
    <row r="26" spans="1:12" ht="15" x14ac:dyDescent="0.25">
      <c r="A26" s="205" t="s">
        <v>2573</v>
      </c>
      <c r="B26" s="413">
        <v>44247</v>
      </c>
      <c r="C26" s="205" t="s">
        <v>2589</v>
      </c>
      <c r="D26" s="205" t="s">
        <v>1497</v>
      </c>
      <c r="E26" s="205" t="s">
        <v>57</v>
      </c>
      <c r="F26" s="529" t="s">
        <v>248</v>
      </c>
      <c r="G26" s="205" t="s">
        <v>2578</v>
      </c>
      <c r="H26" s="205" t="s">
        <v>375</v>
      </c>
      <c r="I26" s="205" t="s">
        <v>303</v>
      </c>
      <c r="J26" s="205">
        <v>8</v>
      </c>
      <c r="K26" s="205">
        <v>0</v>
      </c>
      <c r="L26" s="205">
        <v>0</v>
      </c>
    </row>
    <row r="27" spans="1:12" ht="15" x14ac:dyDescent="0.25">
      <c r="A27" s="205" t="s">
        <v>2573</v>
      </c>
      <c r="B27" s="413">
        <v>44247</v>
      </c>
      <c r="C27" s="205" t="s">
        <v>2589</v>
      </c>
      <c r="D27" s="205" t="s">
        <v>1497</v>
      </c>
      <c r="E27" s="205" t="s">
        <v>57</v>
      </c>
      <c r="F27" s="529" t="s">
        <v>248</v>
      </c>
      <c r="G27" s="205" t="s">
        <v>2578</v>
      </c>
      <c r="H27" s="205" t="s">
        <v>2608</v>
      </c>
      <c r="I27" s="205" t="s">
        <v>303</v>
      </c>
      <c r="J27" s="205">
        <v>2</v>
      </c>
      <c r="K27" s="205">
        <v>0</v>
      </c>
      <c r="L27" s="205">
        <v>0</v>
      </c>
    </row>
    <row r="28" spans="1:12" ht="15" x14ac:dyDescent="0.25">
      <c r="A28" s="205" t="s">
        <v>2573</v>
      </c>
      <c r="B28" s="413">
        <v>44247</v>
      </c>
      <c r="C28" s="205" t="s">
        <v>2589</v>
      </c>
      <c r="D28" s="205" t="s">
        <v>1497</v>
      </c>
      <c r="E28" s="205" t="s">
        <v>57</v>
      </c>
      <c r="F28" s="529" t="s">
        <v>248</v>
      </c>
      <c r="G28" s="205" t="s">
        <v>2578</v>
      </c>
      <c r="H28" s="205" t="s">
        <v>2598</v>
      </c>
      <c r="I28" s="205" t="s">
        <v>2599</v>
      </c>
      <c r="J28" s="205">
        <v>10</v>
      </c>
      <c r="K28" s="205">
        <v>0</v>
      </c>
      <c r="L28" s="205">
        <v>0</v>
      </c>
    </row>
    <row r="29" spans="1:12" ht="15" x14ac:dyDescent="0.25">
      <c r="A29" s="205" t="s">
        <v>2573</v>
      </c>
      <c r="B29" s="413">
        <v>44247</v>
      </c>
      <c r="C29" s="205" t="s">
        <v>2589</v>
      </c>
      <c r="D29" s="205" t="s">
        <v>1497</v>
      </c>
      <c r="E29" s="205" t="s">
        <v>57</v>
      </c>
      <c r="F29" s="529" t="s">
        <v>248</v>
      </c>
      <c r="G29" s="205" t="s">
        <v>2578</v>
      </c>
      <c r="H29" s="205" t="s">
        <v>2600</v>
      </c>
      <c r="I29" s="205" t="s">
        <v>303</v>
      </c>
      <c r="J29" s="205">
        <v>10</v>
      </c>
      <c r="K29" s="205">
        <v>0</v>
      </c>
      <c r="L29" s="205">
        <v>0</v>
      </c>
    </row>
    <row r="30" spans="1:12" ht="15" x14ac:dyDescent="0.25">
      <c r="A30" s="205" t="s">
        <v>2573</v>
      </c>
      <c r="B30" s="413">
        <v>44247</v>
      </c>
      <c r="C30" s="205" t="s">
        <v>2589</v>
      </c>
      <c r="D30" s="205" t="s">
        <v>1497</v>
      </c>
      <c r="E30" s="205" t="s">
        <v>57</v>
      </c>
      <c r="F30" s="529" t="s">
        <v>248</v>
      </c>
      <c r="G30" s="205" t="s">
        <v>2578</v>
      </c>
      <c r="H30" s="205" t="s">
        <v>2609</v>
      </c>
      <c r="I30" s="205" t="s">
        <v>303</v>
      </c>
      <c r="J30" s="205">
        <v>10</v>
      </c>
      <c r="K30" s="205">
        <v>0</v>
      </c>
      <c r="L30" s="205">
        <v>0</v>
      </c>
    </row>
    <row r="31" spans="1:12" ht="15" x14ac:dyDescent="0.25">
      <c r="A31" s="205" t="s">
        <v>2573</v>
      </c>
      <c r="B31" s="413">
        <v>44247</v>
      </c>
      <c r="C31" s="205" t="s">
        <v>2589</v>
      </c>
      <c r="D31" s="205" t="s">
        <v>1497</v>
      </c>
      <c r="E31" s="205" t="s">
        <v>57</v>
      </c>
      <c r="F31" s="529" t="s">
        <v>248</v>
      </c>
      <c r="G31" s="205" t="s">
        <v>2578</v>
      </c>
      <c r="H31" s="205" t="s">
        <v>378</v>
      </c>
      <c r="I31" s="205" t="s">
        <v>303</v>
      </c>
      <c r="J31" s="205">
        <v>10</v>
      </c>
      <c r="K31" s="205">
        <v>0</v>
      </c>
      <c r="L31" s="205">
        <v>0</v>
      </c>
    </row>
    <row r="32" spans="1:12" ht="15" x14ac:dyDescent="0.25">
      <c r="A32" s="205" t="s">
        <v>2573</v>
      </c>
      <c r="B32" s="413">
        <v>44247</v>
      </c>
      <c r="C32" s="205" t="s">
        <v>2589</v>
      </c>
      <c r="D32" s="205" t="s">
        <v>1497</v>
      </c>
      <c r="E32" s="205" t="s">
        <v>57</v>
      </c>
      <c r="F32" s="529" t="s">
        <v>248</v>
      </c>
      <c r="G32" s="205" t="s">
        <v>2578</v>
      </c>
      <c r="H32" s="205" t="s">
        <v>2610</v>
      </c>
      <c r="I32" s="205" t="s">
        <v>2596</v>
      </c>
      <c r="J32" s="205">
        <v>2</v>
      </c>
      <c r="K32" s="205">
        <v>0</v>
      </c>
      <c r="L32" s="205">
        <v>0</v>
      </c>
    </row>
    <row r="33" spans="1:12" ht="15" x14ac:dyDescent="0.25">
      <c r="A33" s="205" t="s">
        <v>2573</v>
      </c>
      <c r="B33" s="413">
        <v>44247</v>
      </c>
      <c r="C33" s="205" t="s">
        <v>2589</v>
      </c>
      <c r="D33" s="205" t="s">
        <v>1497</v>
      </c>
      <c r="E33" s="205" t="s">
        <v>57</v>
      </c>
      <c r="F33" s="529" t="s">
        <v>248</v>
      </c>
      <c r="G33" s="205" t="s">
        <v>2578</v>
      </c>
      <c r="H33" s="205" t="s">
        <v>2611</v>
      </c>
      <c r="I33" s="205" t="s">
        <v>2596</v>
      </c>
      <c r="J33" s="205">
        <v>8</v>
      </c>
      <c r="K33" s="205">
        <v>0</v>
      </c>
      <c r="L33" s="205">
        <v>0</v>
      </c>
    </row>
    <row r="34" spans="1:12" ht="15" x14ac:dyDescent="0.25">
      <c r="A34" s="205" t="s">
        <v>2573</v>
      </c>
      <c r="B34" s="413">
        <v>44247</v>
      </c>
      <c r="C34" s="205" t="s">
        <v>2589</v>
      </c>
      <c r="D34" s="205" t="s">
        <v>1497</v>
      </c>
      <c r="E34" s="205" t="s">
        <v>57</v>
      </c>
      <c r="F34" s="529" t="s">
        <v>248</v>
      </c>
      <c r="G34" s="205" t="s">
        <v>2578</v>
      </c>
      <c r="H34" s="205" t="s">
        <v>2593</v>
      </c>
      <c r="I34" s="205" t="s">
        <v>303</v>
      </c>
      <c r="J34" s="205">
        <v>10</v>
      </c>
      <c r="K34" s="205">
        <v>0</v>
      </c>
      <c r="L34" s="205">
        <v>0</v>
      </c>
    </row>
    <row r="35" spans="1:12" ht="15" x14ac:dyDescent="0.25">
      <c r="A35" s="205" t="s">
        <v>2573</v>
      </c>
      <c r="B35" s="413">
        <v>44247</v>
      </c>
      <c r="C35" s="205" t="s">
        <v>2589</v>
      </c>
      <c r="D35" s="205" t="s">
        <v>1497</v>
      </c>
      <c r="E35" s="205" t="s">
        <v>57</v>
      </c>
      <c r="F35" s="529" t="s">
        <v>248</v>
      </c>
      <c r="G35" s="205" t="s">
        <v>2578</v>
      </c>
      <c r="H35" s="205" t="s">
        <v>2604</v>
      </c>
      <c r="I35" s="205" t="s">
        <v>2605</v>
      </c>
      <c r="J35" s="205">
        <v>10</v>
      </c>
      <c r="K35" s="574">
        <v>41900</v>
      </c>
      <c r="L35" s="574">
        <v>419000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7" tint="0.39997558519241921"/>
  </sheetPr>
  <dimension ref="A3:B7"/>
  <sheetViews>
    <sheetView workbookViewId="0">
      <selection activeCell="H11" sqref="H11"/>
    </sheetView>
  </sheetViews>
  <sheetFormatPr defaultRowHeight="12.75" x14ac:dyDescent="0.2"/>
  <cols>
    <col min="1" max="1" width="18.85546875" bestFit="1" customWidth="1"/>
    <col min="2" max="2" width="11.85546875" style="123" bestFit="1" customWidth="1"/>
  </cols>
  <sheetData>
    <row r="3" spans="1:2" x14ac:dyDescent="0.2">
      <c r="A3" s="474" t="s">
        <v>395</v>
      </c>
      <c r="B3" s="483"/>
    </row>
    <row r="4" spans="1:2" x14ac:dyDescent="0.2">
      <c r="A4" s="474" t="s">
        <v>99</v>
      </c>
      <c r="B4" s="477" t="s">
        <v>4</v>
      </c>
    </row>
    <row r="5" spans="1:2" x14ac:dyDescent="0.2">
      <c r="A5" s="473" t="s">
        <v>4995</v>
      </c>
      <c r="B5" s="483">
        <v>13661812</v>
      </c>
    </row>
    <row r="6" spans="1:2" x14ac:dyDescent="0.2">
      <c r="A6" s="476" t="s">
        <v>3</v>
      </c>
      <c r="B6" s="485">
        <v>13661812</v>
      </c>
    </row>
    <row r="7" spans="1:2" x14ac:dyDescent="0.2">
      <c r="B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7" tint="0.39997558519241921"/>
  </sheetPr>
  <dimension ref="A1:L76"/>
  <sheetViews>
    <sheetView topLeftCell="B48" workbookViewId="0">
      <selection activeCell="K67" sqref="K67"/>
    </sheetView>
  </sheetViews>
  <sheetFormatPr defaultRowHeight="12.75" x14ac:dyDescent="0.2"/>
  <cols>
    <col min="1" max="1" width="14.140625" bestFit="1" customWidth="1"/>
    <col min="2" max="2" width="11.42578125" bestFit="1" customWidth="1"/>
    <col min="3" max="3" width="28.140625" bestFit="1" customWidth="1"/>
    <col min="4" max="4" width="19" bestFit="1" customWidth="1"/>
    <col min="5" max="5" width="17" bestFit="1" customWidth="1"/>
    <col min="6" max="6" width="9.85546875" bestFit="1" customWidth="1"/>
    <col min="7" max="7" width="31.28515625" bestFit="1" customWidth="1"/>
    <col min="8" max="8" width="22.85546875" bestFit="1" customWidth="1"/>
    <col min="9" max="9" width="13.28515625" bestFit="1" customWidth="1"/>
    <col min="11" max="11" width="9.7109375" bestFit="1" customWidth="1"/>
    <col min="12" max="12" width="11.7109375" bestFit="1" customWidth="1"/>
  </cols>
  <sheetData>
    <row r="1" spans="1:12" ht="15" x14ac:dyDescent="0.25">
      <c r="A1" s="415" t="s">
        <v>95</v>
      </c>
      <c r="B1" s="415" t="s">
        <v>96</v>
      </c>
      <c r="C1" s="416" t="s">
        <v>97</v>
      </c>
      <c r="D1" s="417" t="s">
        <v>98</v>
      </c>
      <c r="E1" s="415" t="s">
        <v>99</v>
      </c>
      <c r="F1" s="415" t="s">
        <v>108</v>
      </c>
      <c r="G1" s="415" t="s">
        <v>101</v>
      </c>
      <c r="H1" s="415" t="s">
        <v>102</v>
      </c>
      <c r="I1" s="415" t="s">
        <v>103</v>
      </c>
      <c r="J1" s="417" t="s">
        <v>109</v>
      </c>
      <c r="K1" s="415" t="s">
        <v>105</v>
      </c>
      <c r="L1" s="415" t="s">
        <v>110</v>
      </c>
    </row>
    <row r="2" spans="1:12" ht="15" x14ac:dyDescent="0.25">
      <c r="A2" s="626" t="s">
        <v>7504</v>
      </c>
      <c r="B2" s="413">
        <v>44257</v>
      </c>
      <c r="C2" s="660" t="s">
        <v>7505</v>
      </c>
      <c r="D2" s="626" t="s">
        <v>3297</v>
      </c>
      <c r="E2" s="626" t="s">
        <v>4995</v>
      </c>
      <c r="F2" s="529" t="s">
        <v>248</v>
      </c>
      <c r="G2" s="626" t="s">
        <v>363</v>
      </c>
      <c r="H2" s="626" t="s">
        <v>391</v>
      </c>
      <c r="I2" s="626" t="s">
        <v>303</v>
      </c>
      <c r="J2" s="626">
        <v>15</v>
      </c>
      <c r="K2" s="574">
        <v>9700</v>
      </c>
      <c r="L2" s="574">
        <v>145500</v>
      </c>
    </row>
    <row r="3" spans="1:12" ht="15" x14ac:dyDescent="0.25">
      <c r="A3" s="626" t="s">
        <v>7504</v>
      </c>
      <c r="B3" s="413">
        <v>44257</v>
      </c>
      <c r="C3" s="660" t="s">
        <v>7505</v>
      </c>
      <c r="D3" s="626" t="s">
        <v>3297</v>
      </c>
      <c r="E3" s="626" t="s">
        <v>4995</v>
      </c>
      <c r="F3" s="529" t="s">
        <v>248</v>
      </c>
      <c r="G3" s="626" t="s">
        <v>363</v>
      </c>
      <c r="H3" s="626" t="s">
        <v>393</v>
      </c>
      <c r="I3" s="626" t="s">
        <v>303</v>
      </c>
      <c r="J3" s="626">
        <v>8</v>
      </c>
      <c r="K3" s="574">
        <v>28500</v>
      </c>
      <c r="L3" s="574">
        <v>228000</v>
      </c>
    </row>
    <row r="4" spans="1:12" ht="15" x14ac:dyDescent="0.25">
      <c r="A4" s="626" t="s">
        <v>7506</v>
      </c>
      <c r="B4" s="413">
        <v>44257</v>
      </c>
      <c r="C4" s="660" t="s">
        <v>7507</v>
      </c>
      <c r="D4" s="626" t="s">
        <v>5339</v>
      </c>
      <c r="E4" s="626" t="s">
        <v>4995</v>
      </c>
      <c r="F4" s="529" t="s">
        <v>248</v>
      </c>
      <c r="G4" s="626" t="s">
        <v>7532</v>
      </c>
      <c r="H4" s="626" t="s">
        <v>7533</v>
      </c>
      <c r="I4" s="626" t="s">
        <v>394</v>
      </c>
      <c r="J4" s="626">
        <v>1</v>
      </c>
      <c r="K4" s="574">
        <v>15880</v>
      </c>
      <c r="L4" s="574">
        <v>15880</v>
      </c>
    </row>
    <row r="5" spans="1:12" ht="15" x14ac:dyDescent="0.25">
      <c r="A5" s="626" t="s">
        <v>7508</v>
      </c>
      <c r="B5" s="413">
        <v>44260</v>
      </c>
      <c r="C5" s="660" t="s">
        <v>7509</v>
      </c>
      <c r="D5" s="626" t="s">
        <v>7510</v>
      </c>
      <c r="E5" s="626" t="s">
        <v>4995</v>
      </c>
      <c r="F5" s="529" t="s">
        <v>248</v>
      </c>
      <c r="G5" s="626" t="s">
        <v>7534</v>
      </c>
      <c r="H5" s="626" t="s">
        <v>7535</v>
      </c>
      <c r="I5" s="626" t="s">
        <v>58</v>
      </c>
      <c r="J5" s="626">
        <v>38</v>
      </c>
      <c r="K5" s="574">
        <v>76000</v>
      </c>
      <c r="L5" s="574">
        <v>2888000</v>
      </c>
    </row>
    <row r="6" spans="1:12" ht="15" x14ac:dyDescent="0.25">
      <c r="A6" s="626" t="s">
        <v>7511</v>
      </c>
      <c r="B6" s="413">
        <v>44263</v>
      </c>
      <c r="C6" s="660">
        <v>4500012752</v>
      </c>
      <c r="D6" s="626" t="s">
        <v>342</v>
      </c>
      <c r="E6" s="626" t="s">
        <v>4995</v>
      </c>
      <c r="F6" s="529" t="s">
        <v>248</v>
      </c>
      <c r="G6" s="626" t="s">
        <v>360</v>
      </c>
      <c r="H6" s="626" t="s">
        <v>370</v>
      </c>
      <c r="I6" s="626" t="s">
        <v>58</v>
      </c>
      <c r="J6" s="626">
        <v>11</v>
      </c>
      <c r="K6" s="626">
        <v>0</v>
      </c>
      <c r="L6" s="626">
        <v>0</v>
      </c>
    </row>
    <row r="7" spans="1:12" ht="15" x14ac:dyDescent="0.25">
      <c r="A7" s="626" t="s">
        <v>7511</v>
      </c>
      <c r="B7" s="413">
        <v>44263</v>
      </c>
      <c r="C7" s="660">
        <v>4500012752</v>
      </c>
      <c r="D7" s="626" t="s">
        <v>342</v>
      </c>
      <c r="E7" s="626" t="s">
        <v>4995</v>
      </c>
      <c r="F7" s="529" t="s">
        <v>248</v>
      </c>
      <c r="G7" s="626" t="s">
        <v>360</v>
      </c>
      <c r="H7" s="626" t="s">
        <v>390</v>
      </c>
      <c r="I7" s="626" t="s">
        <v>58</v>
      </c>
      <c r="J7" s="626">
        <v>11</v>
      </c>
      <c r="K7" s="626">
        <v>0</v>
      </c>
      <c r="L7" s="626">
        <v>0</v>
      </c>
    </row>
    <row r="8" spans="1:12" ht="15" x14ac:dyDescent="0.25">
      <c r="A8" s="626" t="s">
        <v>7511</v>
      </c>
      <c r="B8" s="413">
        <v>44263</v>
      </c>
      <c r="C8" s="660">
        <v>4500012752</v>
      </c>
      <c r="D8" s="626" t="s">
        <v>342</v>
      </c>
      <c r="E8" s="626" t="s">
        <v>4995</v>
      </c>
      <c r="F8" s="529" t="s">
        <v>248</v>
      </c>
      <c r="G8" s="626" t="s">
        <v>360</v>
      </c>
      <c r="H8" s="626" t="s">
        <v>372</v>
      </c>
      <c r="I8" s="626" t="s">
        <v>58</v>
      </c>
      <c r="J8" s="626">
        <v>11</v>
      </c>
      <c r="K8" s="626">
        <v>0</v>
      </c>
      <c r="L8" s="626">
        <v>0</v>
      </c>
    </row>
    <row r="9" spans="1:12" ht="15" x14ac:dyDescent="0.25">
      <c r="A9" s="626" t="s">
        <v>7511</v>
      </c>
      <c r="B9" s="413">
        <v>44263</v>
      </c>
      <c r="C9" s="660">
        <v>4500012752</v>
      </c>
      <c r="D9" s="626" t="s">
        <v>342</v>
      </c>
      <c r="E9" s="626" t="s">
        <v>4995</v>
      </c>
      <c r="F9" s="529" t="s">
        <v>248</v>
      </c>
      <c r="G9" s="626" t="s">
        <v>360</v>
      </c>
      <c r="H9" s="626" t="s">
        <v>373</v>
      </c>
      <c r="I9" s="626" t="s">
        <v>58</v>
      </c>
      <c r="J9" s="626">
        <v>11</v>
      </c>
      <c r="K9" s="626">
        <v>0</v>
      </c>
      <c r="L9" s="626">
        <v>0</v>
      </c>
    </row>
    <row r="10" spans="1:12" ht="15" x14ac:dyDescent="0.25">
      <c r="A10" s="626" t="s">
        <v>7511</v>
      </c>
      <c r="B10" s="413">
        <v>44263</v>
      </c>
      <c r="C10" s="660">
        <v>4500012752</v>
      </c>
      <c r="D10" s="626" t="s">
        <v>342</v>
      </c>
      <c r="E10" s="626" t="s">
        <v>4995</v>
      </c>
      <c r="F10" s="529" t="s">
        <v>248</v>
      </c>
      <c r="G10" s="626" t="s">
        <v>360</v>
      </c>
      <c r="H10" s="626" t="s">
        <v>374</v>
      </c>
      <c r="I10" s="626" t="s">
        <v>303</v>
      </c>
      <c r="J10" s="626">
        <v>11</v>
      </c>
      <c r="K10" s="626">
        <v>0</v>
      </c>
      <c r="L10" s="626">
        <v>0</v>
      </c>
    </row>
    <row r="11" spans="1:12" ht="15" x14ac:dyDescent="0.25">
      <c r="A11" s="626" t="s">
        <v>7511</v>
      </c>
      <c r="B11" s="413">
        <v>44263</v>
      </c>
      <c r="C11" s="660">
        <v>4500012752</v>
      </c>
      <c r="D11" s="626" t="s">
        <v>342</v>
      </c>
      <c r="E11" s="626" t="s">
        <v>4995</v>
      </c>
      <c r="F11" s="529" t="s">
        <v>248</v>
      </c>
      <c r="G11" s="626" t="s">
        <v>360</v>
      </c>
      <c r="H11" s="626" t="s">
        <v>375</v>
      </c>
      <c r="I11" s="626" t="s">
        <v>303</v>
      </c>
      <c r="J11" s="626">
        <v>22</v>
      </c>
      <c r="K11" s="626">
        <v>0</v>
      </c>
      <c r="L11" s="626">
        <v>0</v>
      </c>
    </row>
    <row r="12" spans="1:12" ht="15" x14ac:dyDescent="0.25">
      <c r="A12" s="626" t="s">
        <v>7511</v>
      </c>
      <c r="B12" s="413">
        <v>44263</v>
      </c>
      <c r="C12" s="660">
        <v>4500012752</v>
      </c>
      <c r="D12" s="626" t="s">
        <v>342</v>
      </c>
      <c r="E12" s="626" t="s">
        <v>4995</v>
      </c>
      <c r="F12" s="529" t="s">
        <v>248</v>
      </c>
      <c r="G12" s="626" t="s">
        <v>360</v>
      </c>
      <c r="H12" s="626" t="s">
        <v>7536</v>
      </c>
      <c r="I12" s="626" t="s">
        <v>303</v>
      </c>
      <c r="J12" s="626">
        <v>11</v>
      </c>
      <c r="K12" s="626">
        <v>0</v>
      </c>
      <c r="L12" s="626">
        <v>0</v>
      </c>
    </row>
    <row r="13" spans="1:12" ht="15" x14ac:dyDescent="0.25">
      <c r="A13" s="626" t="s">
        <v>7511</v>
      </c>
      <c r="B13" s="413">
        <v>44263</v>
      </c>
      <c r="C13" s="660">
        <v>4500012752</v>
      </c>
      <c r="D13" s="626" t="s">
        <v>342</v>
      </c>
      <c r="E13" s="626" t="s">
        <v>4995</v>
      </c>
      <c r="F13" s="529" t="s">
        <v>248</v>
      </c>
      <c r="G13" s="626" t="s">
        <v>360</v>
      </c>
      <c r="H13" s="626" t="s">
        <v>377</v>
      </c>
      <c r="I13" s="626" t="s">
        <v>303</v>
      </c>
      <c r="J13" s="626">
        <v>11</v>
      </c>
      <c r="K13" s="626">
        <v>0</v>
      </c>
      <c r="L13" s="626">
        <v>0</v>
      </c>
    </row>
    <row r="14" spans="1:12" ht="15" x14ac:dyDescent="0.25">
      <c r="A14" s="626" t="s">
        <v>7511</v>
      </c>
      <c r="B14" s="413">
        <v>44263</v>
      </c>
      <c r="C14" s="660">
        <v>4500012752</v>
      </c>
      <c r="D14" s="626" t="s">
        <v>342</v>
      </c>
      <c r="E14" s="626" t="s">
        <v>4995</v>
      </c>
      <c r="F14" s="529" t="s">
        <v>248</v>
      </c>
      <c r="G14" s="626" t="s">
        <v>360</v>
      </c>
      <c r="H14" s="626" t="s">
        <v>378</v>
      </c>
      <c r="I14" s="626" t="s">
        <v>303</v>
      </c>
      <c r="J14" s="626">
        <v>11</v>
      </c>
      <c r="K14" s="626">
        <v>0</v>
      </c>
      <c r="L14" s="626">
        <v>0</v>
      </c>
    </row>
    <row r="15" spans="1:12" ht="15" x14ac:dyDescent="0.25">
      <c r="A15" s="626" t="s">
        <v>7511</v>
      </c>
      <c r="B15" s="413">
        <v>44263</v>
      </c>
      <c r="C15" s="660">
        <v>4500012752</v>
      </c>
      <c r="D15" s="626" t="s">
        <v>342</v>
      </c>
      <c r="E15" s="626" t="s">
        <v>4995</v>
      </c>
      <c r="F15" s="529" t="s">
        <v>248</v>
      </c>
      <c r="G15" s="626" t="s">
        <v>360</v>
      </c>
      <c r="H15" s="626" t="s">
        <v>379</v>
      </c>
      <c r="I15" s="626" t="s">
        <v>303</v>
      </c>
      <c r="J15" s="626">
        <v>11</v>
      </c>
      <c r="K15" s="626">
        <v>0</v>
      </c>
      <c r="L15" s="626">
        <v>0</v>
      </c>
    </row>
    <row r="16" spans="1:12" ht="15" x14ac:dyDescent="0.25">
      <c r="A16" s="626" t="s">
        <v>7511</v>
      </c>
      <c r="B16" s="413">
        <v>44263</v>
      </c>
      <c r="C16" s="660">
        <v>4500012752</v>
      </c>
      <c r="D16" s="626" t="s">
        <v>342</v>
      </c>
      <c r="E16" s="626" t="s">
        <v>4995</v>
      </c>
      <c r="F16" s="529" t="s">
        <v>248</v>
      </c>
      <c r="G16" s="626" t="s">
        <v>360</v>
      </c>
      <c r="H16" s="626" t="s">
        <v>380</v>
      </c>
      <c r="I16" s="626" t="s">
        <v>58</v>
      </c>
      <c r="J16" s="626">
        <v>11</v>
      </c>
      <c r="K16" s="574">
        <v>90300</v>
      </c>
      <c r="L16" s="574">
        <v>993300</v>
      </c>
    </row>
    <row r="17" spans="1:12" ht="15" x14ac:dyDescent="0.25">
      <c r="A17" s="626" t="s">
        <v>7512</v>
      </c>
      <c r="B17" s="413">
        <v>44264</v>
      </c>
      <c r="C17" s="660">
        <v>4500012752</v>
      </c>
      <c r="D17" s="626" t="s">
        <v>342</v>
      </c>
      <c r="E17" s="626" t="s">
        <v>4995</v>
      </c>
      <c r="F17" s="529" t="s">
        <v>248</v>
      </c>
      <c r="G17" s="626" t="s">
        <v>360</v>
      </c>
      <c r="H17" s="626" t="s">
        <v>1399</v>
      </c>
      <c r="I17" s="626" t="s">
        <v>58</v>
      </c>
      <c r="J17" s="626">
        <v>6</v>
      </c>
      <c r="K17" s="626">
        <v>0</v>
      </c>
      <c r="L17" s="626">
        <v>0</v>
      </c>
    </row>
    <row r="18" spans="1:12" ht="15" x14ac:dyDescent="0.25">
      <c r="A18" s="626" t="s">
        <v>7512</v>
      </c>
      <c r="B18" s="413">
        <v>44264</v>
      </c>
      <c r="C18" s="660">
        <v>4500012752</v>
      </c>
      <c r="D18" s="626" t="s">
        <v>342</v>
      </c>
      <c r="E18" s="626" t="s">
        <v>4995</v>
      </c>
      <c r="F18" s="529" t="s">
        <v>248</v>
      </c>
      <c r="G18" s="626" t="s">
        <v>360</v>
      </c>
      <c r="H18" s="626" t="s">
        <v>1402</v>
      </c>
      <c r="I18" s="626" t="s">
        <v>58</v>
      </c>
      <c r="J18" s="626">
        <v>6</v>
      </c>
      <c r="K18" s="626">
        <v>0</v>
      </c>
      <c r="L18" s="626">
        <v>0</v>
      </c>
    </row>
    <row r="19" spans="1:12" ht="15" x14ac:dyDescent="0.25">
      <c r="A19" s="626" t="s">
        <v>7512</v>
      </c>
      <c r="B19" s="413">
        <v>44264</v>
      </c>
      <c r="C19" s="660">
        <v>4500012752</v>
      </c>
      <c r="D19" s="626" t="s">
        <v>342</v>
      </c>
      <c r="E19" s="626" t="s">
        <v>4995</v>
      </c>
      <c r="F19" s="529" t="s">
        <v>248</v>
      </c>
      <c r="G19" s="626" t="s">
        <v>360</v>
      </c>
      <c r="H19" s="626" t="s">
        <v>390</v>
      </c>
      <c r="I19" s="626" t="s">
        <v>58</v>
      </c>
      <c r="J19" s="626">
        <v>6</v>
      </c>
      <c r="K19" s="626">
        <v>0</v>
      </c>
      <c r="L19" s="626">
        <v>0</v>
      </c>
    </row>
    <row r="20" spans="1:12" ht="15" x14ac:dyDescent="0.25">
      <c r="A20" s="626" t="s">
        <v>7512</v>
      </c>
      <c r="B20" s="413">
        <v>44264</v>
      </c>
      <c r="C20" s="660">
        <v>4500012752</v>
      </c>
      <c r="D20" s="626" t="s">
        <v>342</v>
      </c>
      <c r="E20" s="626" t="s">
        <v>4995</v>
      </c>
      <c r="F20" s="529" t="s">
        <v>248</v>
      </c>
      <c r="G20" s="626" t="s">
        <v>360</v>
      </c>
      <c r="H20" s="626" t="s">
        <v>372</v>
      </c>
      <c r="I20" s="626" t="s">
        <v>58</v>
      </c>
      <c r="J20" s="626">
        <v>6</v>
      </c>
      <c r="K20" s="626">
        <v>0</v>
      </c>
      <c r="L20" s="626">
        <v>0</v>
      </c>
    </row>
    <row r="21" spans="1:12" ht="15" x14ac:dyDescent="0.25">
      <c r="A21" s="626" t="s">
        <v>7512</v>
      </c>
      <c r="B21" s="413">
        <v>44264</v>
      </c>
      <c r="C21" s="660">
        <v>4500012752</v>
      </c>
      <c r="D21" s="626" t="s">
        <v>342</v>
      </c>
      <c r="E21" s="626" t="s">
        <v>4995</v>
      </c>
      <c r="F21" s="529" t="s">
        <v>248</v>
      </c>
      <c r="G21" s="626" t="s">
        <v>360</v>
      </c>
      <c r="H21" s="626" t="s">
        <v>373</v>
      </c>
      <c r="I21" s="626" t="s">
        <v>58</v>
      </c>
      <c r="J21" s="626">
        <v>6</v>
      </c>
      <c r="K21" s="626">
        <v>0</v>
      </c>
      <c r="L21" s="626">
        <v>0</v>
      </c>
    </row>
    <row r="22" spans="1:12" ht="15" x14ac:dyDescent="0.25">
      <c r="A22" s="626" t="s">
        <v>7512</v>
      </c>
      <c r="B22" s="413">
        <v>44264</v>
      </c>
      <c r="C22" s="660">
        <v>4500012752</v>
      </c>
      <c r="D22" s="626" t="s">
        <v>342</v>
      </c>
      <c r="E22" s="626" t="s">
        <v>4995</v>
      </c>
      <c r="F22" s="529" t="s">
        <v>248</v>
      </c>
      <c r="G22" s="626" t="s">
        <v>360</v>
      </c>
      <c r="H22" s="626" t="s">
        <v>7537</v>
      </c>
      <c r="I22" s="626" t="s">
        <v>303</v>
      </c>
      <c r="J22" s="626">
        <v>6</v>
      </c>
      <c r="K22" s="626">
        <v>0</v>
      </c>
      <c r="L22" s="626">
        <v>0</v>
      </c>
    </row>
    <row r="23" spans="1:12" ht="15" x14ac:dyDescent="0.25">
      <c r="A23" s="626" t="s">
        <v>7512</v>
      </c>
      <c r="B23" s="413">
        <v>44264</v>
      </c>
      <c r="C23" s="660">
        <v>4500012752</v>
      </c>
      <c r="D23" s="626" t="s">
        <v>342</v>
      </c>
      <c r="E23" s="626" t="s">
        <v>4995</v>
      </c>
      <c r="F23" s="529" t="s">
        <v>248</v>
      </c>
      <c r="G23" s="626" t="s">
        <v>360</v>
      </c>
      <c r="H23" s="626" t="s">
        <v>374</v>
      </c>
      <c r="I23" s="626" t="s">
        <v>303</v>
      </c>
      <c r="J23" s="626">
        <v>6</v>
      </c>
      <c r="K23" s="626">
        <v>0</v>
      </c>
      <c r="L23" s="626">
        <v>0</v>
      </c>
    </row>
    <row r="24" spans="1:12" ht="15" x14ac:dyDescent="0.25">
      <c r="A24" s="626" t="s">
        <v>7512</v>
      </c>
      <c r="B24" s="413">
        <v>44264</v>
      </c>
      <c r="C24" s="660">
        <v>4500012752</v>
      </c>
      <c r="D24" s="626" t="s">
        <v>342</v>
      </c>
      <c r="E24" s="626" t="s">
        <v>4995</v>
      </c>
      <c r="F24" s="529" t="s">
        <v>248</v>
      </c>
      <c r="G24" s="626" t="s">
        <v>360</v>
      </c>
      <c r="H24" s="626" t="s">
        <v>375</v>
      </c>
      <c r="I24" s="626" t="s">
        <v>303</v>
      </c>
      <c r="J24" s="626">
        <v>12</v>
      </c>
      <c r="K24" s="626">
        <v>0</v>
      </c>
      <c r="L24" s="626">
        <v>0</v>
      </c>
    </row>
    <row r="25" spans="1:12" ht="15" x14ac:dyDescent="0.25">
      <c r="A25" s="626" t="s">
        <v>7512</v>
      </c>
      <c r="B25" s="413">
        <v>44264</v>
      </c>
      <c r="C25" s="660">
        <v>4500012752</v>
      </c>
      <c r="D25" s="626" t="s">
        <v>342</v>
      </c>
      <c r="E25" s="626" t="s">
        <v>4995</v>
      </c>
      <c r="F25" s="529" t="s">
        <v>248</v>
      </c>
      <c r="G25" s="626" t="s">
        <v>360</v>
      </c>
      <c r="H25" s="626" t="s">
        <v>377</v>
      </c>
      <c r="I25" s="626" t="s">
        <v>303</v>
      </c>
      <c r="J25" s="626">
        <v>6</v>
      </c>
      <c r="K25" s="626">
        <v>0</v>
      </c>
      <c r="L25" s="626">
        <v>0</v>
      </c>
    </row>
    <row r="26" spans="1:12" ht="15" x14ac:dyDescent="0.25">
      <c r="A26" s="626" t="s">
        <v>7512</v>
      </c>
      <c r="B26" s="413">
        <v>44264</v>
      </c>
      <c r="C26" s="660">
        <v>4500012752</v>
      </c>
      <c r="D26" s="626" t="s">
        <v>342</v>
      </c>
      <c r="E26" s="626" t="s">
        <v>4995</v>
      </c>
      <c r="F26" s="529" t="s">
        <v>248</v>
      </c>
      <c r="G26" s="626" t="s">
        <v>360</v>
      </c>
      <c r="H26" s="626" t="s">
        <v>378</v>
      </c>
      <c r="I26" s="626" t="s">
        <v>303</v>
      </c>
      <c r="J26" s="626">
        <v>6</v>
      </c>
      <c r="K26" s="626">
        <v>0</v>
      </c>
      <c r="L26" s="626">
        <v>0</v>
      </c>
    </row>
    <row r="27" spans="1:12" ht="15" x14ac:dyDescent="0.25">
      <c r="A27" s="626" t="s">
        <v>7512</v>
      </c>
      <c r="B27" s="413">
        <v>44264</v>
      </c>
      <c r="C27" s="660">
        <v>4500012752</v>
      </c>
      <c r="D27" s="626" t="s">
        <v>342</v>
      </c>
      <c r="E27" s="626" t="s">
        <v>4995</v>
      </c>
      <c r="F27" s="529" t="s">
        <v>248</v>
      </c>
      <c r="G27" s="626" t="s">
        <v>360</v>
      </c>
      <c r="H27" s="626" t="s">
        <v>3650</v>
      </c>
      <c r="I27" s="626" t="s">
        <v>303</v>
      </c>
      <c r="J27" s="626">
        <v>6</v>
      </c>
      <c r="K27" s="626">
        <v>0</v>
      </c>
      <c r="L27" s="626">
        <v>0</v>
      </c>
    </row>
    <row r="28" spans="1:12" ht="15" x14ac:dyDescent="0.25">
      <c r="A28" s="626" t="s">
        <v>7512</v>
      </c>
      <c r="B28" s="413">
        <v>44264</v>
      </c>
      <c r="C28" s="660">
        <v>4500012752</v>
      </c>
      <c r="D28" s="626" t="s">
        <v>342</v>
      </c>
      <c r="E28" s="626" t="s">
        <v>4995</v>
      </c>
      <c r="F28" s="529" t="s">
        <v>248</v>
      </c>
      <c r="G28" s="626" t="s">
        <v>360</v>
      </c>
      <c r="H28" s="626" t="s">
        <v>1400</v>
      </c>
      <c r="I28" s="626" t="s">
        <v>58</v>
      </c>
      <c r="J28" s="626">
        <v>6</v>
      </c>
      <c r="K28" s="574">
        <v>89700</v>
      </c>
      <c r="L28" s="574">
        <v>538200</v>
      </c>
    </row>
    <row r="29" spans="1:12" ht="15" x14ac:dyDescent="0.25">
      <c r="A29" s="626" t="s">
        <v>7513</v>
      </c>
      <c r="B29" s="413">
        <v>44271</v>
      </c>
      <c r="C29" s="660" t="s">
        <v>7514</v>
      </c>
      <c r="D29" s="626" t="s">
        <v>3487</v>
      </c>
      <c r="E29" s="626" t="s">
        <v>4995</v>
      </c>
      <c r="F29" s="529" t="s">
        <v>248</v>
      </c>
      <c r="G29" s="626" t="s">
        <v>7538</v>
      </c>
      <c r="H29" s="626" t="s">
        <v>382</v>
      </c>
      <c r="I29" s="626" t="s">
        <v>303</v>
      </c>
      <c r="J29" s="626">
        <v>3</v>
      </c>
      <c r="K29" s="626">
        <v>0</v>
      </c>
      <c r="L29" s="626">
        <v>0</v>
      </c>
    </row>
    <row r="30" spans="1:12" ht="15" x14ac:dyDescent="0.25">
      <c r="A30" s="626" t="s">
        <v>7513</v>
      </c>
      <c r="B30" s="413">
        <v>44271</v>
      </c>
      <c r="C30" s="660" t="s">
        <v>7514</v>
      </c>
      <c r="D30" s="626" t="s">
        <v>3487</v>
      </c>
      <c r="E30" s="626" t="s">
        <v>4995</v>
      </c>
      <c r="F30" s="529" t="s">
        <v>248</v>
      </c>
      <c r="G30" s="626" t="s">
        <v>7538</v>
      </c>
      <c r="H30" s="626" t="s">
        <v>2597</v>
      </c>
      <c r="I30" s="626" t="s">
        <v>303</v>
      </c>
      <c r="J30" s="626">
        <v>3</v>
      </c>
      <c r="K30" s="626">
        <v>0</v>
      </c>
      <c r="L30" s="626">
        <v>0</v>
      </c>
    </row>
    <row r="31" spans="1:12" ht="15" x14ac:dyDescent="0.25">
      <c r="A31" s="626" t="s">
        <v>7513</v>
      </c>
      <c r="B31" s="413">
        <v>44271</v>
      </c>
      <c r="C31" s="660" t="s">
        <v>7514</v>
      </c>
      <c r="D31" s="626" t="s">
        <v>3487</v>
      </c>
      <c r="E31" s="626" t="s">
        <v>4995</v>
      </c>
      <c r="F31" s="529" t="s">
        <v>248</v>
      </c>
      <c r="G31" s="626" t="s">
        <v>7538</v>
      </c>
      <c r="H31" s="626" t="s">
        <v>2598</v>
      </c>
      <c r="I31" s="626" t="s">
        <v>58</v>
      </c>
      <c r="J31" s="626">
        <v>3</v>
      </c>
      <c r="K31" s="626">
        <v>0</v>
      </c>
      <c r="L31" s="626">
        <v>0</v>
      </c>
    </row>
    <row r="32" spans="1:12" ht="15" x14ac:dyDescent="0.25">
      <c r="A32" s="626" t="s">
        <v>7513</v>
      </c>
      <c r="B32" s="413">
        <v>44271</v>
      </c>
      <c r="C32" s="660" t="s">
        <v>7514</v>
      </c>
      <c r="D32" s="626" t="s">
        <v>3487</v>
      </c>
      <c r="E32" s="626" t="s">
        <v>4995</v>
      </c>
      <c r="F32" s="529" t="s">
        <v>248</v>
      </c>
      <c r="G32" s="626" t="s">
        <v>7538</v>
      </c>
      <c r="H32" s="626" t="s">
        <v>2600</v>
      </c>
      <c r="I32" s="626" t="s">
        <v>303</v>
      </c>
      <c r="J32" s="626">
        <v>3</v>
      </c>
      <c r="K32" s="626">
        <v>0</v>
      </c>
      <c r="L32" s="626">
        <v>0</v>
      </c>
    </row>
    <row r="33" spans="1:12" ht="15" x14ac:dyDescent="0.25">
      <c r="A33" s="626" t="s">
        <v>7513</v>
      </c>
      <c r="B33" s="413">
        <v>44271</v>
      </c>
      <c r="C33" s="660" t="s">
        <v>7514</v>
      </c>
      <c r="D33" s="626" t="s">
        <v>3487</v>
      </c>
      <c r="E33" s="626" t="s">
        <v>4995</v>
      </c>
      <c r="F33" s="529" t="s">
        <v>248</v>
      </c>
      <c r="G33" s="626" t="s">
        <v>7538</v>
      </c>
      <c r="H33" s="626" t="s">
        <v>7539</v>
      </c>
      <c r="I33" s="626" t="s">
        <v>303</v>
      </c>
      <c r="J33" s="626">
        <v>3</v>
      </c>
      <c r="K33" s="626">
        <v>0</v>
      </c>
      <c r="L33" s="626">
        <v>0</v>
      </c>
    </row>
    <row r="34" spans="1:12" ht="15" x14ac:dyDescent="0.25">
      <c r="A34" s="626" t="s">
        <v>7513</v>
      </c>
      <c r="B34" s="413">
        <v>44271</v>
      </c>
      <c r="C34" s="660" t="s">
        <v>7514</v>
      </c>
      <c r="D34" s="626" t="s">
        <v>3487</v>
      </c>
      <c r="E34" s="626" t="s">
        <v>4995</v>
      </c>
      <c r="F34" s="529" t="s">
        <v>248</v>
      </c>
      <c r="G34" s="626" t="s">
        <v>7538</v>
      </c>
      <c r="H34" s="626" t="s">
        <v>2603</v>
      </c>
      <c r="I34" s="626" t="s">
        <v>394</v>
      </c>
      <c r="J34" s="626">
        <v>3</v>
      </c>
      <c r="K34" s="626">
        <v>0</v>
      </c>
      <c r="L34" s="626">
        <v>0</v>
      </c>
    </row>
    <row r="35" spans="1:12" ht="15" x14ac:dyDescent="0.25">
      <c r="A35" s="626" t="s">
        <v>7513</v>
      </c>
      <c r="B35" s="413">
        <v>44271</v>
      </c>
      <c r="C35" s="660" t="s">
        <v>7514</v>
      </c>
      <c r="D35" s="626" t="s">
        <v>3487</v>
      </c>
      <c r="E35" s="626" t="s">
        <v>4995</v>
      </c>
      <c r="F35" s="529" t="s">
        <v>248</v>
      </c>
      <c r="G35" s="626" t="s">
        <v>7538</v>
      </c>
      <c r="H35" s="626" t="s">
        <v>378</v>
      </c>
      <c r="I35" s="626" t="s">
        <v>303</v>
      </c>
      <c r="J35" s="626">
        <v>3</v>
      </c>
      <c r="K35" s="626">
        <v>0</v>
      </c>
      <c r="L35" s="626">
        <v>0</v>
      </c>
    </row>
    <row r="36" spans="1:12" ht="15" x14ac:dyDescent="0.25">
      <c r="A36" s="626" t="s">
        <v>7513</v>
      </c>
      <c r="B36" s="413">
        <v>44271</v>
      </c>
      <c r="C36" s="660" t="s">
        <v>7514</v>
      </c>
      <c r="D36" s="626" t="s">
        <v>3487</v>
      </c>
      <c r="E36" s="626" t="s">
        <v>4995</v>
      </c>
      <c r="F36" s="529" t="s">
        <v>248</v>
      </c>
      <c r="G36" s="626" t="s">
        <v>7538</v>
      </c>
      <c r="H36" s="626" t="s">
        <v>2593</v>
      </c>
      <c r="I36" s="626" t="s">
        <v>303</v>
      </c>
      <c r="J36" s="626">
        <v>3</v>
      </c>
      <c r="K36" s="626">
        <v>0</v>
      </c>
      <c r="L36" s="626">
        <v>0</v>
      </c>
    </row>
    <row r="37" spans="1:12" ht="15" x14ac:dyDescent="0.25">
      <c r="A37" s="626" t="s">
        <v>7513</v>
      </c>
      <c r="B37" s="413">
        <v>44271</v>
      </c>
      <c r="C37" s="660" t="s">
        <v>7514</v>
      </c>
      <c r="D37" s="626" t="s">
        <v>3487</v>
      </c>
      <c r="E37" s="626" t="s">
        <v>4995</v>
      </c>
      <c r="F37" s="529" t="s">
        <v>248</v>
      </c>
      <c r="G37" s="626" t="s">
        <v>7538</v>
      </c>
      <c r="H37" s="626" t="s">
        <v>2604</v>
      </c>
      <c r="I37" s="626" t="s">
        <v>3609</v>
      </c>
      <c r="J37" s="626">
        <v>3</v>
      </c>
      <c r="K37" s="574">
        <v>49000</v>
      </c>
      <c r="L37" s="574">
        <v>147000</v>
      </c>
    </row>
    <row r="38" spans="1:12" ht="15" x14ac:dyDescent="0.25">
      <c r="A38" s="626" t="s">
        <v>7515</v>
      </c>
      <c r="B38" s="413">
        <v>44272</v>
      </c>
      <c r="C38" s="660" t="s">
        <v>7516</v>
      </c>
      <c r="D38" s="626" t="s">
        <v>5339</v>
      </c>
      <c r="E38" s="626" t="s">
        <v>4995</v>
      </c>
      <c r="F38" s="529" t="s">
        <v>248</v>
      </c>
      <c r="G38" s="626" t="s">
        <v>7532</v>
      </c>
      <c r="H38" s="626" t="s">
        <v>1340</v>
      </c>
      <c r="I38" s="626" t="s">
        <v>303</v>
      </c>
      <c r="J38" s="626">
        <v>14</v>
      </c>
      <c r="K38" s="574">
        <v>4500</v>
      </c>
      <c r="L38" s="574">
        <v>63000</v>
      </c>
    </row>
    <row r="39" spans="1:12" ht="15" x14ac:dyDescent="0.25">
      <c r="A39" s="626" t="s">
        <v>7517</v>
      </c>
      <c r="B39" s="413">
        <v>44272</v>
      </c>
      <c r="C39" s="660">
        <v>4500012752</v>
      </c>
      <c r="D39" s="626" t="s">
        <v>342</v>
      </c>
      <c r="E39" s="626" t="s">
        <v>4995</v>
      </c>
      <c r="F39" s="529" t="s">
        <v>248</v>
      </c>
      <c r="G39" s="626" t="s">
        <v>360</v>
      </c>
      <c r="H39" s="626" t="s">
        <v>1399</v>
      </c>
      <c r="I39" s="626" t="s">
        <v>58</v>
      </c>
      <c r="J39" s="626">
        <v>1</v>
      </c>
      <c r="K39" s="626">
        <v>0</v>
      </c>
      <c r="L39" s="626">
        <v>0</v>
      </c>
    </row>
    <row r="40" spans="1:12" ht="15" x14ac:dyDescent="0.25">
      <c r="A40" s="626" t="s">
        <v>7517</v>
      </c>
      <c r="B40" s="413">
        <v>44272</v>
      </c>
      <c r="C40" s="660">
        <v>4500012752</v>
      </c>
      <c r="D40" s="626" t="s">
        <v>342</v>
      </c>
      <c r="E40" s="626" t="s">
        <v>4995</v>
      </c>
      <c r="F40" s="529" t="s">
        <v>248</v>
      </c>
      <c r="G40" s="626" t="s">
        <v>360</v>
      </c>
      <c r="H40" s="626" t="s">
        <v>1402</v>
      </c>
      <c r="I40" s="626" t="s">
        <v>58</v>
      </c>
      <c r="J40" s="626">
        <v>1</v>
      </c>
      <c r="K40" s="626">
        <v>0</v>
      </c>
      <c r="L40" s="626">
        <v>0</v>
      </c>
    </row>
    <row r="41" spans="1:12" ht="15" x14ac:dyDescent="0.25">
      <c r="A41" s="626" t="s">
        <v>7517</v>
      </c>
      <c r="B41" s="413">
        <v>44272</v>
      </c>
      <c r="C41" s="660">
        <v>4500012752</v>
      </c>
      <c r="D41" s="626" t="s">
        <v>342</v>
      </c>
      <c r="E41" s="626" t="s">
        <v>4995</v>
      </c>
      <c r="F41" s="529" t="s">
        <v>248</v>
      </c>
      <c r="G41" s="626" t="s">
        <v>360</v>
      </c>
      <c r="H41" s="626" t="s">
        <v>371</v>
      </c>
      <c r="I41" s="626" t="s">
        <v>58</v>
      </c>
      <c r="J41" s="626">
        <v>1</v>
      </c>
      <c r="K41" s="626">
        <v>0</v>
      </c>
      <c r="L41" s="626">
        <v>0</v>
      </c>
    </row>
    <row r="42" spans="1:12" ht="15" x14ac:dyDescent="0.25">
      <c r="A42" s="626" t="s">
        <v>7517</v>
      </c>
      <c r="B42" s="413">
        <v>44272</v>
      </c>
      <c r="C42" s="660">
        <v>4500012752</v>
      </c>
      <c r="D42" s="626" t="s">
        <v>342</v>
      </c>
      <c r="E42" s="626" t="s">
        <v>4995</v>
      </c>
      <c r="F42" s="529" t="s">
        <v>248</v>
      </c>
      <c r="G42" s="626" t="s">
        <v>360</v>
      </c>
      <c r="H42" s="626" t="s">
        <v>372</v>
      </c>
      <c r="I42" s="626" t="s">
        <v>58</v>
      </c>
      <c r="J42" s="626">
        <v>1</v>
      </c>
      <c r="K42" s="626">
        <v>0</v>
      </c>
      <c r="L42" s="626">
        <v>0</v>
      </c>
    </row>
    <row r="43" spans="1:12" ht="15" x14ac:dyDescent="0.25">
      <c r="A43" s="626" t="s">
        <v>7517</v>
      </c>
      <c r="B43" s="413">
        <v>44272</v>
      </c>
      <c r="C43" s="660">
        <v>4500012752</v>
      </c>
      <c r="D43" s="626" t="s">
        <v>342</v>
      </c>
      <c r="E43" s="626" t="s">
        <v>4995</v>
      </c>
      <c r="F43" s="529" t="s">
        <v>248</v>
      </c>
      <c r="G43" s="626" t="s">
        <v>360</v>
      </c>
      <c r="H43" s="626" t="s">
        <v>373</v>
      </c>
      <c r="I43" s="626" t="s">
        <v>58</v>
      </c>
      <c r="J43" s="626">
        <v>1</v>
      </c>
      <c r="K43" s="626">
        <v>0</v>
      </c>
      <c r="L43" s="626">
        <v>0</v>
      </c>
    </row>
    <row r="44" spans="1:12" ht="15" x14ac:dyDescent="0.25">
      <c r="A44" s="626" t="s">
        <v>7517</v>
      </c>
      <c r="B44" s="413">
        <v>44272</v>
      </c>
      <c r="C44" s="660">
        <v>4500012752</v>
      </c>
      <c r="D44" s="626" t="s">
        <v>342</v>
      </c>
      <c r="E44" s="626" t="s">
        <v>4995</v>
      </c>
      <c r="F44" s="529" t="s">
        <v>248</v>
      </c>
      <c r="G44" s="626" t="s">
        <v>360</v>
      </c>
      <c r="H44" s="626" t="s">
        <v>7537</v>
      </c>
      <c r="I44" s="626" t="s">
        <v>303</v>
      </c>
      <c r="J44" s="626">
        <v>1</v>
      </c>
      <c r="K44" s="626">
        <v>0</v>
      </c>
      <c r="L44" s="626">
        <v>0</v>
      </c>
    </row>
    <row r="45" spans="1:12" ht="15" x14ac:dyDescent="0.25">
      <c r="A45" s="626" t="s">
        <v>7517</v>
      </c>
      <c r="B45" s="413">
        <v>44272</v>
      </c>
      <c r="C45" s="660">
        <v>4500012752</v>
      </c>
      <c r="D45" s="626" t="s">
        <v>342</v>
      </c>
      <c r="E45" s="626" t="s">
        <v>4995</v>
      </c>
      <c r="F45" s="529" t="s">
        <v>248</v>
      </c>
      <c r="G45" s="626" t="s">
        <v>360</v>
      </c>
      <c r="H45" s="626" t="s">
        <v>374</v>
      </c>
      <c r="I45" s="626" t="s">
        <v>303</v>
      </c>
      <c r="J45" s="626">
        <v>1</v>
      </c>
      <c r="K45" s="626">
        <v>0</v>
      </c>
      <c r="L45" s="626">
        <v>0</v>
      </c>
    </row>
    <row r="46" spans="1:12" ht="15" x14ac:dyDescent="0.25">
      <c r="A46" s="626" t="s">
        <v>7517</v>
      </c>
      <c r="B46" s="413">
        <v>44272</v>
      </c>
      <c r="C46" s="660">
        <v>4500012752</v>
      </c>
      <c r="D46" s="626" t="s">
        <v>342</v>
      </c>
      <c r="E46" s="626" t="s">
        <v>4995</v>
      </c>
      <c r="F46" s="529" t="s">
        <v>248</v>
      </c>
      <c r="G46" s="626" t="s">
        <v>360</v>
      </c>
      <c r="H46" s="626" t="s">
        <v>375</v>
      </c>
      <c r="I46" s="626" t="s">
        <v>303</v>
      </c>
      <c r="J46" s="626">
        <v>2</v>
      </c>
      <c r="K46" s="626">
        <v>0</v>
      </c>
      <c r="L46" s="626">
        <v>0</v>
      </c>
    </row>
    <row r="47" spans="1:12" ht="15" x14ac:dyDescent="0.25">
      <c r="A47" s="626" t="s">
        <v>7517</v>
      </c>
      <c r="B47" s="413">
        <v>44272</v>
      </c>
      <c r="C47" s="660">
        <v>4500012752</v>
      </c>
      <c r="D47" s="626" t="s">
        <v>342</v>
      </c>
      <c r="E47" s="626" t="s">
        <v>4995</v>
      </c>
      <c r="F47" s="529" t="s">
        <v>248</v>
      </c>
      <c r="G47" s="626" t="s">
        <v>360</v>
      </c>
      <c r="H47" s="626" t="s">
        <v>377</v>
      </c>
      <c r="I47" s="626" t="s">
        <v>303</v>
      </c>
      <c r="J47" s="626">
        <v>1</v>
      </c>
      <c r="K47" s="626">
        <v>0</v>
      </c>
      <c r="L47" s="626">
        <v>0</v>
      </c>
    </row>
    <row r="48" spans="1:12" ht="15" x14ac:dyDescent="0.25">
      <c r="A48" s="626" t="s">
        <v>7517</v>
      </c>
      <c r="B48" s="413">
        <v>44272</v>
      </c>
      <c r="C48" s="660">
        <v>4500012752</v>
      </c>
      <c r="D48" s="626" t="s">
        <v>342</v>
      </c>
      <c r="E48" s="626" t="s">
        <v>4995</v>
      </c>
      <c r="F48" s="529" t="s">
        <v>248</v>
      </c>
      <c r="G48" s="626" t="s">
        <v>360</v>
      </c>
      <c r="H48" s="626" t="s">
        <v>378</v>
      </c>
      <c r="I48" s="626" t="s">
        <v>303</v>
      </c>
      <c r="J48" s="626">
        <v>1</v>
      </c>
      <c r="K48" s="626">
        <v>0</v>
      </c>
      <c r="L48" s="626">
        <v>0</v>
      </c>
    </row>
    <row r="49" spans="1:12" ht="15" x14ac:dyDescent="0.25">
      <c r="A49" s="626" t="s">
        <v>7517</v>
      </c>
      <c r="B49" s="413">
        <v>44272</v>
      </c>
      <c r="C49" s="660">
        <v>4500012752</v>
      </c>
      <c r="D49" s="626" t="s">
        <v>342</v>
      </c>
      <c r="E49" s="626" t="s">
        <v>4995</v>
      </c>
      <c r="F49" s="529" t="s">
        <v>248</v>
      </c>
      <c r="G49" s="626" t="s">
        <v>360</v>
      </c>
      <c r="H49" s="626" t="s">
        <v>3650</v>
      </c>
      <c r="I49" s="626" t="s">
        <v>303</v>
      </c>
      <c r="J49" s="626">
        <v>1</v>
      </c>
      <c r="K49" s="626">
        <v>0</v>
      </c>
      <c r="L49" s="626">
        <v>0</v>
      </c>
    </row>
    <row r="50" spans="1:12" ht="15" x14ac:dyDescent="0.25">
      <c r="A50" s="626" t="s">
        <v>7517</v>
      </c>
      <c r="B50" s="413">
        <v>44272</v>
      </c>
      <c r="C50" s="660">
        <v>4500012752</v>
      </c>
      <c r="D50" s="626" t="s">
        <v>342</v>
      </c>
      <c r="E50" s="626" t="s">
        <v>4995</v>
      </c>
      <c r="F50" s="529" t="s">
        <v>248</v>
      </c>
      <c r="G50" s="626" t="s">
        <v>360</v>
      </c>
      <c r="H50" s="626" t="s">
        <v>1400</v>
      </c>
      <c r="I50" s="626" t="s">
        <v>58</v>
      </c>
      <c r="J50" s="626">
        <v>1</v>
      </c>
      <c r="K50" s="574">
        <v>89700</v>
      </c>
      <c r="L50" s="574">
        <v>89700</v>
      </c>
    </row>
    <row r="51" spans="1:12" ht="15" x14ac:dyDescent="0.25">
      <c r="A51" s="626" t="s">
        <v>7518</v>
      </c>
      <c r="B51" s="413">
        <v>44272</v>
      </c>
      <c r="C51" s="660" t="s">
        <v>7519</v>
      </c>
      <c r="D51" s="626" t="s">
        <v>353</v>
      </c>
      <c r="E51" s="626" t="s">
        <v>4995</v>
      </c>
      <c r="F51" s="529" t="s">
        <v>248</v>
      </c>
      <c r="G51" s="626" t="s">
        <v>7540</v>
      </c>
      <c r="H51" s="626" t="s">
        <v>7541</v>
      </c>
      <c r="I51" s="626" t="s">
        <v>58</v>
      </c>
      <c r="J51" s="626">
        <v>1</v>
      </c>
      <c r="K51" s="574">
        <v>12700</v>
      </c>
      <c r="L51" s="574">
        <v>12700</v>
      </c>
    </row>
    <row r="52" spans="1:12" ht="15" x14ac:dyDescent="0.25">
      <c r="A52" s="626" t="s">
        <v>7518</v>
      </c>
      <c r="B52" s="413">
        <v>44272</v>
      </c>
      <c r="C52" s="660" t="s">
        <v>7519</v>
      </c>
      <c r="D52" s="626" t="s">
        <v>353</v>
      </c>
      <c r="E52" s="626" t="s">
        <v>4995</v>
      </c>
      <c r="F52" s="529" t="s">
        <v>248</v>
      </c>
      <c r="G52" s="626" t="s">
        <v>7540</v>
      </c>
      <c r="H52" s="626" t="s">
        <v>1369</v>
      </c>
      <c r="I52" s="626" t="s">
        <v>303</v>
      </c>
      <c r="J52" s="626">
        <v>1</v>
      </c>
      <c r="K52" s="574">
        <v>14000</v>
      </c>
      <c r="L52" s="574">
        <v>14000</v>
      </c>
    </row>
    <row r="53" spans="1:12" ht="15" x14ac:dyDescent="0.25">
      <c r="A53" s="626" t="s">
        <v>7520</v>
      </c>
      <c r="B53" s="413">
        <v>44275</v>
      </c>
      <c r="C53" s="660" t="s">
        <v>7505</v>
      </c>
      <c r="D53" s="626" t="s">
        <v>3297</v>
      </c>
      <c r="E53" s="626" t="s">
        <v>4995</v>
      </c>
      <c r="F53" s="529" t="s">
        <v>248</v>
      </c>
      <c r="G53" s="626" t="s">
        <v>363</v>
      </c>
      <c r="H53" s="626" t="s">
        <v>3665</v>
      </c>
      <c r="I53" s="626" t="s">
        <v>58</v>
      </c>
      <c r="J53" s="626">
        <v>15</v>
      </c>
      <c r="K53" s="574">
        <v>26500</v>
      </c>
      <c r="L53" s="574">
        <v>397500</v>
      </c>
    </row>
    <row r="54" spans="1:12" ht="15" x14ac:dyDescent="0.25">
      <c r="A54" s="626" t="s">
        <v>7521</v>
      </c>
      <c r="B54" s="413">
        <v>44275</v>
      </c>
      <c r="C54" s="660" t="s">
        <v>7522</v>
      </c>
      <c r="D54" s="626" t="s">
        <v>3424</v>
      </c>
      <c r="E54" s="626" t="s">
        <v>4995</v>
      </c>
      <c r="F54" s="529" t="s">
        <v>248</v>
      </c>
      <c r="G54" s="626" t="s">
        <v>363</v>
      </c>
      <c r="H54" s="626" t="s">
        <v>3663</v>
      </c>
      <c r="I54" s="626" t="s">
        <v>58</v>
      </c>
      <c r="J54" s="626">
        <v>2</v>
      </c>
      <c r="K54" s="574">
        <v>26500</v>
      </c>
      <c r="L54" s="574">
        <v>53000</v>
      </c>
    </row>
    <row r="55" spans="1:12" ht="15" x14ac:dyDescent="0.25">
      <c r="A55" s="626" t="s">
        <v>7523</v>
      </c>
      <c r="B55" s="413">
        <v>44275</v>
      </c>
      <c r="C55" s="660">
        <v>4100029240</v>
      </c>
      <c r="D55" s="626" t="s">
        <v>353</v>
      </c>
      <c r="E55" s="626" t="s">
        <v>4995</v>
      </c>
      <c r="F55" s="529" t="s">
        <v>248</v>
      </c>
      <c r="G55" s="626" t="s">
        <v>7542</v>
      </c>
      <c r="H55" s="626" t="s">
        <v>7121</v>
      </c>
      <c r="I55" s="626" t="s">
        <v>58</v>
      </c>
      <c r="J55" s="626">
        <v>76</v>
      </c>
      <c r="K55" s="574">
        <v>25607</v>
      </c>
      <c r="L55" s="574">
        <v>1946132</v>
      </c>
    </row>
    <row r="56" spans="1:12" ht="15" x14ac:dyDescent="0.25">
      <c r="A56" s="626" t="s">
        <v>7524</v>
      </c>
      <c r="B56" s="413">
        <v>44277</v>
      </c>
      <c r="C56" s="660" t="s">
        <v>7525</v>
      </c>
      <c r="D56" s="626" t="s">
        <v>3398</v>
      </c>
      <c r="E56" s="626" t="s">
        <v>4995</v>
      </c>
      <c r="F56" s="529" t="s">
        <v>248</v>
      </c>
      <c r="G56" s="626" t="s">
        <v>7543</v>
      </c>
      <c r="H56" s="626" t="s">
        <v>375</v>
      </c>
      <c r="I56" s="626" t="s">
        <v>303</v>
      </c>
      <c r="J56" s="626">
        <v>15</v>
      </c>
      <c r="K56" s="626">
        <v>0</v>
      </c>
      <c r="L56" s="626">
        <v>0</v>
      </c>
    </row>
    <row r="57" spans="1:12" ht="15" x14ac:dyDescent="0.25">
      <c r="A57" s="626" t="s">
        <v>7524</v>
      </c>
      <c r="B57" s="413">
        <v>44277</v>
      </c>
      <c r="C57" s="660" t="s">
        <v>7525</v>
      </c>
      <c r="D57" s="626" t="s">
        <v>3398</v>
      </c>
      <c r="E57" s="626" t="s">
        <v>4995</v>
      </c>
      <c r="F57" s="529" t="s">
        <v>248</v>
      </c>
      <c r="G57" s="626" t="s">
        <v>7543</v>
      </c>
      <c r="H57" s="626" t="s">
        <v>2609</v>
      </c>
      <c r="I57" s="626" t="s">
        <v>303</v>
      </c>
      <c r="J57" s="626">
        <v>15</v>
      </c>
      <c r="K57" s="626">
        <v>0</v>
      </c>
      <c r="L57" s="626">
        <v>0</v>
      </c>
    </row>
    <row r="58" spans="1:12" ht="15" x14ac:dyDescent="0.25">
      <c r="A58" s="626" t="s">
        <v>7524</v>
      </c>
      <c r="B58" s="413">
        <v>44277</v>
      </c>
      <c r="C58" s="660" t="s">
        <v>7525</v>
      </c>
      <c r="D58" s="626" t="s">
        <v>3398</v>
      </c>
      <c r="E58" s="626" t="s">
        <v>4995</v>
      </c>
      <c r="F58" s="529" t="s">
        <v>248</v>
      </c>
      <c r="G58" s="626" t="s">
        <v>7543</v>
      </c>
      <c r="H58" s="626" t="s">
        <v>7118</v>
      </c>
      <c r="I58" s="626" t="s">
        <v>303</v>
      </c>
      <c r="J58" s="626">
        <v>15</v>
      </c>
      <c r="K58" s="574">
        <v>24500</v>
      </c>
      <c r="L58" s="574">
        <v>367500</v>
      </c>
    </row>
    <row r="59" spans="1:12" ht="15" x14ac:dyDescent="0.25">
      <c r="A59" s="626" t="s">
        <v>7526</v>
      </c>
      <c r="B59" s="413">
        <v>44282</v>
      </c>
      <c r="C59" s="660" t="s">
        <v>7527</v>
      </c>
      <c r="D59" s="626" t="s">
        <v>3301</v>
      </c>
      <c r="E59" s="626" t="s">
        <v>4995</v>
      </c>
      <c r="F59" s="529" t="s">
        <v>248</v>
      </c>
      <c r="G59" s="626" t="s">
        <v>7534</v>
      </c>
      <c r="H59" s="626" t="s">
        <v>374</v>
      </c>
      <c r="I59" s="626" t="s">
        <v>303</v>
      </c>
      <c r="J59" s="626">
        <v>11</v>
      </c>
      <c r="K59" s="626">
        <v>0</v>
      </c>
      <c r="L59" s="626">
        <v>0</v>
      </c>
    </row>
    <row r="60" spans="1:12" ht="15" x14ac:dyDescent="0.25">
      <c r="A60" s="626" t="s">
        <v>7526</v>
      </c>
      <c r="B60" s="413">
        <v>44282</v>
      </c>
      <c r="C60" s="660" t="s">
        <v>7527</v>
      </c>
      <c r="D60" s="626" t="s">
        <v>3301</v>
      </c>
      <c r="E60" s="626" t="s">
        <v>4995</v>
      </c>
      <c r="F60" s="529" t="s">
        <v>248</v>
      </c>
      <c r="G60" s="626" t="s">
        <v>7534</v>
      </c>
      <c r="H60" s="626" t="s">
        <v>382</v>
      </c>
      <c r="I60" s="626" t="s">
        <v>303</v>
      </c>
      <c r="J60" s="626">
        <v>11</v>
      </c>
      <c r="K60" s="626">
        <v>0</v>
      </c>
      <c r="L60" s="626">
        <v>0</v>
      </c>
    </row>
    <row r="61" spans="1:12" ht="15" x14ac:dyDescent="0.25">
      <c r="A61" s="626" t="s">
        <v>7526</v>
      </c>
      <c r="B61" s="413">
        <v>44282</v>
      </c>
      <c r="C61" s="660" t="s">
        <v>7527</v>
      </c>
      <c r="D61" s="626" t="s">
        <v>3301</v>
      </c>
      <c r="E61" s="626" t="s">
        <v>4995</v>
      </c>
      <c r="F61" s="529" t="s">
        <v>248</v>
      </c>
      <c r="G61" s="626" t="s">
        <v>7534</v>
      </c>
      <c r="H61" s="626" t="s">
        <v>2597</v>
      </c>
      <c r="I61" s="626" t="s">
        <v>303</v>
      </c>
      <c r="J61" s="626">
        <v>11</v>
      </c>
      <c r="K61" s="626">
        <v>0</v>
      </c>
      <c r="L61" s="626">
        <v>0</v>
      </c>
    </row>
    <row r="62" spans="1:12" ht="15" x14ac:dyDescent="0.25">
      <c r="A62" s="626" t="s">
        <v>7526</v>
      </c>
      <c r="B62" s="413">
        <v>44282</v>
      </c>
      <c r="C62" s="660" t="s">
        <v>7527</v>
      </c>
      <c r="D62" s="626" t="s">
        <v>3301</v>
      </c>
      <c r="E62" s="626" t="s">
        <v>4995</v>
      </c>
      <c r="F62" s="529" t="s">
        <v>248</v>
      </c>
      <c r="G62" s="626" t="s">
        <v>7534</v>
      </c>
      <c r="H62" s="626" t="s">
        <v>2598</v>
      </c>
      <c r="I62" s="626" t="s">
        <v>58</v>
      </c>
      <c r="J62" s="626">
        <v>11</v>
      </c>
      <c r="K62" s="626">
        <v>0</v>
      </c>
      <c r="L62" s="626">
        <v>0</v>
      </c>
    </row>
    <row r="63" spans="1:12" ht="15" x14ac:dyDescent="0.25">
      <c r="A63" s="626" t="s">
        <v>7526</v>
      </c>
      <c r="B63" s="413">
        <v>44282</v>
      </c>
      <c r="C63" s="660" t="s">
        <v>7527</v>
      </c>
      <c r="D63" s="626" t="s">
        <v>3301</v>
      </c>
      <c r="E63" s="626" t="s">
        <v>4995</v>
      </c>
      <c r="F63" s="529" t="s">
        <v>248</v>
      </c>
      <c r="G63" s="626" t="s">
        <v>7534</v>
      </c>
      <c r="H63" s="626" t="s">
        <v>2600</v>
      </c>
      <c r="I63" s="626" t="s">
        <v>303</v>
      </c>
      <c r="J63" s="626">
        <v>11</v>
      </c>
      <c r="K63" s="626">
        <v>0</v>
      </c>
      <c r="L63" s="626">
        <v>0</v>
      </c>
    </row>
    <row r="64" spans="1:12" ht="15" x14ac:dyDescent="0.25">
      <c r="A64" s="626" t="s">
        <v>7526</v>
      </c>
      <c r="B64" s="413">
        <v>44282</v>
      </c>
      <c r="C64" s="660" t="s">
        <v>7527</v>
      </c>
      <c r="D64" s="626" t="s">
        <v>3301</v>
      </c>
      <c r="E64" s="626" t="s">
        <v>4995</v>
      </c>
      <c r="F64" s="529" t="s">
        <v>248</v>
      </c>
      <c r="G64" s="626" t="s">
        <v>7534</v>
      </c>
      <c r="H64" s="626" t="s">
        <v>7539</v>
      </c>
      <c r="I64" s="626" t="s">
        <v>303</v>
      </c>
      <c r="J64" s="626">
        <v>11</v>
      </c>
      <c r="K64" s="626">
        <v>0</v>
      </c>
      <c r="L64" s="626">
        <v>0</v>
      </c>
    </row>
    <row r="65" spans="1:12" ht="15" x14ac:dyDescent="0.25">
      <c r="A65" s="626" t="s">
        <v>7526</v>
      </c>
      <c r="B65" s="413">
        <v>44282</v>
      </c>
      <c r="C65" s="660" t="s">
        <v>7527</v>
      </c>
      <c r="D65" s="626" t="s">
        <v>3301</v>
      </c>
      <c r="E65" s="626" t="s">
        <v>4995</v>
      </c>
      <c r="F65" s="529" t="s">
        <v>248</v>
      </c>
      <c r="G65" s="626" t="s">
        <v>7534</v>
      </c>
      <c r="H65" s="626" t="s">
        <v>378</v>
      </c>
      <c r="I65" s="626" t="s">
        <v>303</v>
      </c>
      <c r="J65" s="626">
        <v>11</v>
      </c>
      <c r="K65" s="626">
        <v>0</v>
      </c>
      <c r="L65" s="626">
        <v>0</v>
      </c>
    </row>
    <row r="66" spans="1:12" ht="15" x14ac:dyDescent="0.25">
      <c r="A66" s="626" t="s">
        <v>7526</v>
      </c>
      <c r="B66" s="413">
        <v>44282</v>
      </c>
      <c r="C66" s="660" t="s">
        <v>7527</v>
      </c>
      <c r="D66" s="626" t="s">
        <v>3301</v>
      </c>
      <c r="E66" s="626" t="s">
        <v>4995</v>
      </c>
      <c r="F66" s="529" t="s">
        <v>248</v>
      </c>
      <c r="G66" s="626" t="s">
        <v>7534</v>
      </c>
      <c r="H66" s="626" t="s">
        <v>3655</v>
      </c>
      <c r="I66" s="626" t="s">
        <v>2596</v>
      </c>
      <c r="J66" s="626">
        <v>11</v>
      </c>
      <c r="K66" s="626">
        <v>0</v>
      </c>
      <c r="L66" s="626">
        <v>0</v>
      </c>
    </row>
    <row r="67" spans="1:12" ht="15" x14ac:dyDescent="0.25">
      <c r="A67" s="626" t="s">
        <v>7526</v>
      </c>
      <c r="B67" s="413">
        <v>44282</v>
      </c>
      <c r="C67" s="660" t="s">
        <v>7527</v>
      </c>
      <c r="D67" s="626" t="s">
        <v>3301</v>
      </c>
      <c r="E67" s="626" t="s">
        <v>4995</v>
      </c>
      <c r="F67" s="529" t="s">
        <v>248</v>
      </c>
      <c r="G67" s="626" t="s">
        <v>7534</v>
      </c>
      <c r="H67" s="626" t="s">
        <v>7544</v>
      </c>
      <c r="I67" s="626" t="s">
        <v>3609</v>
      </c>
      <c r="J67" s="626">
        <v>11</v>
      </c>
      <c r="K67" s="574">
        <v>33900</v>
      </c>
      <c r="L67" s="574">
        <v>372900</v>
      </c>
    </row>
    <row r="68" spans="1:12" ht="15" x14ac:dyDescent="0.25">
      <c r="A68" s="626" t="s">
        <v>7528</v>
      </c>
      <c r="B68" s="413">
        <v>44282</v>
      </c>
      <c r="C68" s="660" t="s">
        <v>7529</v>
      </c>
      <c r="D68" s="626" t="s">
        <v>960</v>
      </c>
      <c r="E68" s="626" t="s">
        <v>4995</v>
      </c>
      <c r="F68" s="529" t="s">
        <v>248</v>
      </c>
      <c r="G68" s="626" t="s">
        <v>7534</v>
      </c>
      <c r="H68" s="626" t="s">
        <v>2593</v>
      </c>
      <c r="I68" s="626" t="s">
        <v>303</v>
      </c>
      <c r="J68" s="626">
        <v>171</v>
      </c>
      <c r="K68" s="574">
        <v>8500</v>
      </c>
      <c r="L68" s="574">
        <v>1453500</v>
      </c>
    </row>
    <row r="69" spans="1:12" ht="15" x14ac:dyDescent="0.25">
      <c r="A69" s="626" t="s">
        <v>7530</v>
      </c>
      <c r="B69" s="413">
        <v>44282</v>
      </c>
      <c r="C69" s="660" t="s">
        <v>7531</v>
      </c>
      <c r="D69" s="626" t="s">
        <v>1110</v>
      </c>
      <c r="E69" s="626" t="s">
        <v>4995</v>
      </c>
      <c r="F69" s="529" t="s">
        <v>248</v>
      </c>
      <c r="G69" s="626" t="s">
        <v>7534</v>
      </c>
      <c r="H69" s="626" t="s">
        <v>2595</v>
      </c>
      <c r="I69" s="626" t="s">
        <v>2596</v>
      </c>
      <c r="J69" s="626">
        <v>160</v>
      </c>
      <c r="K69" s="626">
        <v>0</v>
      </c>
      <c r="L69" s="626">
        <v>0</v>
      </c>
    </row>
    <row r="70" spans="1:12" ht="15" x14ac:dyDescent="0.25">
      <c r="A70" s="626" t="s">
        <v>7530</v>
      </c>
      <c r="B70" s="413">
        <v>44282</v>
      </c>
      <c r="C70" s="660" t="s">
        <v>7531</v>
      </c>
      <c r="D70" s="626" t="s">
        <v>1110</v>
      </c>
      <c r="E70" s="626" t="s">
        <v>4995</v>
      </c>
      <c r="F70" s="529" t="s">
        <v>248</v>
      </c>
      <c r="G70" s="626" t="s">
        <v>7534</v>
      </c>
      <c r="H70" s="626" t="s">
        <v>382</v>
      </c>
      <c r="I70" s="626" t="s">
        <v>303</v>
      </c>
      <c r="J70" s="626">
        <v>160</v>
      </c>
      <c r="K70" s="626">
        <v>0</v>
      </c>
      <c r="L70" s="626">
        <v>0</v>
      </c>
    </row>
    <row r="71" spans="1:12" ht="15" x14ac:dyDescent="0.25">
      <c r="A71" s="626" t="s">
        <v>7530</v>
      </c>
      <c r="B71" s="413">
        <v>44282</v>
      </c>
      <c r="C71" s="660" t="s">
        <v>7531</v>
      </c>
      <c r="D71" s="626" t="s">
        <v>1110</v>
      </c>
      <c r="E71" s="626" t="s">
        <v>4995</v>
      </c>
      <c r="F71" s="529" t="s">
        <v>248</v>
      </c>
      <c r="G71" s="626" t="s">
        <v>7534</v>
      </c>
      <c r="H71" s="626" t="s">
        <v>2597</v>
      </c>
      <c r="I71" s="626" t="s">
        <v>303</v>
      </c>
      <c r="J71" s="626">
        <v>160</v>
      </c>
      <c r="K71" s="626">
        <v>0</v>
      </c>
      <c r="L71" s="626">
        <v>0</v>
      </c>
    </row>
    <row r="72" spans="1:12" ht="15" x14ac:dyDescent="0.25">
      <c r="A72" s="626" t="s">
        <v>7530</v>
      </c>
      <c r="B72" s="413">
        <v>44282</v>
      </c>
      <c r="C72" s="660" t="s">
        <v>7531</v>
      </c>
      <c r="D72" s="626" t="s">
        <v>1110</v>
      </c>
      <c r="E72" s="626" t="s">
        <v>4995</v>
      </c>
      <c r="F72" s="529" t="s">
        <v>248</v>
      </c>
      <c r="G72" s="626" t="s">
        <v>7534</v>
      </c>
      <c r="H72" s="626" t="s">
        <v>2598</v>
      </c>
      <c r="I72" s="626" t="s">
        <v>58</v>
      </c>
      <c r="J72" s="626">
        <v>160</v>
      </c>
      <c r="K72" s="626">
        <v>0</v>
      </c>
      <c r="L72" s="626">
        <v>0</v>
      </c>
    </row>
    <row r="73" spans="1:12" ht="15" x14ac:dyDescent="0.25">
      <c r="A73" s="626" t="s">
        <v>7530</v>
      </c>
      <c r="B73" s="413">
        <v>44282</v>
      </c>
      <c r="C73" s="660" t="s">
        <v>7531</v>
      </c>
      <c r="D73" s="626" t="s">
        <v>1110</v>
      </c>
      <c r="E73" s="626" t="s">
        <v>4995</v>
      </c>
      <c r="F73" s="529" t="s">
        <v>248</v>
      </c>
      <c r="G73" s="626" t="s">
        <v>7534</v>
      </c>
      <c r="H73" s="626" t="s">
        <v>2600</v>
      </c>
      <c r="I73" s="626" t="s">
        <v>303</v>
      </c>
      <c r="J73" s="626">
        <v>160</v>
      </c>
      <c r="K73" s="626">
        <v>0</v>
      </c>
      <c r="L73" s="626">
        <v>0</v>
      </c>
    </row>
    <row r="74" spans="1:12" ht="15" x14ac:dyDescent="0.25">
      <c r="A74" s="626" t="s">
        <v>7530</v>
      </c>
      <c r="B74" s="413">
        <v>44282</v>
      </c>
      <c r="C74" s="660" t="s">
        <v>7531</v>
      </c>
      <c r="D74" s="626" t="s">
        <v>1110</v>
      </c>
      <c r="E74" s="626" t="s">
        <v>4995</v>
      </c>
      <c r="F74" s="529" t="s">
        <v>248</v>
      </c>
      <c r="G74" s="626" t="s">
        <v>7534</v>
      </c>
      <c r="H74" s="626" t="s">
        <v>378</v>
      </c>
      <c r="I74" s="626" t="s">
        <v>303</v>
      </c>
      <c r="J74" s="626">
        <v>160</v>
      </c>
      <c r="K74" s="626">
        <v>0</v>
      </c>
      <c r="L74" s="626">
        <v>0</v>
      </c>
    </row>
    <row r="75" spans="1:12" ht="15" x14ac:dyDescent="0.25">
      <c r="A75" s="626" t="s">
        <v>7530</v>
      </c>
      <c r="B75" s="413">
        <v>44282</v>
      </c>
      <c r="C75" s="660" t="s">
        <v>7531</v>
      </c>
      <c r="D75" s="626" t="s">
        <v>1110</v>
      </c>
      <c r="E75" s="626" t="s">
        <v>4995</v>
      </c>
      <c r="F75" s="529" t="s">
        <v>248</v>
      </c>
      <c r="G75" s="626" t="s">
        <v>7534</v>
      </c>
      <c r="H75" s="626" t="s">
        <v>3655</v>
      </c>
      <c r="I75" s="626" t="s">
        <v>2596</v>
      </c>
      <c r="J75" s="626">
        <v>160</v>
      </c>
      <c r="K75" s="626">
        <v>0</v>
      </c>
      <c r="L75" s="626">
        <v>0</v>
      </c>
    </row>
    <row r="76" spans="1:12" ht="15" x14ac:dyDescent="0.25">
      <c r="A76" s="626" t="s">
        <v>7530</v>
      </c>
      <c r="B76" s="413">
        <v>44282</v>
      </c>
      <c r="C76" s="660" t="s">
        <v>7531</v>
      </c>
      <c r="D76" s="626" t="s">
        <v>1110</v>
      </c>
      <c r="E76" s="626" t="s">
        <v>4995</v>
      </c>
      <c r="F76" s="529" t="s">
        <v>248</v>
      </c>
      <c r="G76" s="626" t="s">
        <v>7534</v>
      </c>
      <c r="H76" s="626" t="s">
        <v>7544</v>
      </c>
      <c r="I76" s="626" t="s">
        <v>3609</v>
      </c>
      <c r="J76" s="626">
        <v>160</v>
      </c>
      <c r="K76" s="574">
        <v>24600</v>
      </c>
      <c r="L76" s="574">
        <v>3936000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22BA9-35AC-421D-941B-5072624C117D}">
  <sheetPr>
    <tabColor theme="7" tint="0.39997558519241921"/>
  </sheetPr>
  <dimension ref="A3:B7"/>
  <sheetViews>
    <sheetView workbookViewId="0">
      <selection activeCell="B4" sqref="B4"/>
    </sheetView>
  </sheetViews>
  <sheetFormatPr defaultRowHeight="12.75" x14ac:dyDescent="0.2"/>
  <cols>
    <col min="1" max="1" width="13.85546875" bestFit="1" customWidth="1"/>
    <col min="2" max="2" width="18.85546875" style="123" bestFit="1" customWidth="1"/>
  </cols>
  <sheetData>
    <row r="3" spans="1:2" x14ac:dyDescent="0.2">
      <c r="A3" s="750" t="s">
        <v>7804</v>
      </c>
      <c r="B3" s="751" t="s">
        <v>395</v>
      </c>
    </row>
    <row r="4" spans="1:2" x14ac:dyDescent="0.2">
      <c r="A4" s="389" t="s">
        <v>1197</v>
      </c>
      <c r="B4" s="751">
        <v>946368.75</v>
      </c>
    </row>
    <row r="5" spans="1:2" x14ac:dyDescent="0.2">
      <c r="A5" s="389" t="s">
        <v>3</v>
      </c>
      <c r="B5" s="751">
        <v>946368.75</v>
      </c>
    </row>
    <row r="6" spans="1:2" x14ac:dyDescent="0.2">
      <c r="B6"/>
    </row>
    <row r="7" spans="1:2" x14ac:dyDescent="0.2">
      <c r="B7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4C408-A42D-4E64-A28B-A5670E57C82C}">
  <sheetPr>
    <tabColor theme="7" tint="0.39997558519241921"/>
  </sheetPr>
  <dimension ref="A1:L7"/>
  <sheetViews>
    <sheetView workbookViewId="0">
      <selection activeCell="F2" sqref="F2"/>
    </sheetView>
  </sheetViews>
  <sheetFormatPr defaultRowHeight="12.75" x14ac:dyDescent="0.2"/>
  <cols>
    <col min="1" max="1" width="12.5703125" bestFit="1" customWidth="1"/>
    <col min="2" max="2" width="12" bestFit="1" customWidth="1"/>
    <col min="3" max="3" width="20" bestFit="1" customWidth="1"/>
    <col min="4" max="4" width="19" bestFit="1" customWidth="1"/>
    <col min="5" max="5" width="17" bestFit="1" customWidth="1"/>
    <col min="6" max="6" width="8.42578125" bestFit="1" customWidth="1"/>
    <col min="7" max="7" width="27" bestFit="1" customWidth="1"/>
    <col min="8" max="8" width="19" bestFit="1" customWidth="1"/>
    <col min="9" max="9" width="11.7109375" bestFit="1" customWidth="1"/>
    <col min="10" max="10" width="9.5703125" bestFit="1" customWidth="1"/>
    <col min="11" max="11" width="9.42578125" bestFit="1" customWidth="1"/>
    <col min="12" max="12" width="11" bestFit="1" customWidth="1"/>
  </cols>
  <sheetData>
    <row r="1" spans="1:12" ht="15" x14ac:dyDescent="0.25">
      <c r="A1" s="530" t="s">
        <v>95</v>
      </c>
      <c r="B1" s="530" t="s">
        <v>116</v>
      </c>
      <c r="C1" s="530" t="s">
        <v>97</v>
      </c>
      <c r="D1" s="530" t="s">
        <v>98</v>
      </c>
      <c r="E1" s="530" t="s">
        <v>99</v>
      </c>
      <c r="F1" s="530" t="s">
        <v>100</v>
      </c>
      <c r="G1" s="530" t="s">
        <v>101</v>
      </c>
      <c r="H1" s="530" t="s">
        <v>102</v>
      </c>
      <c r="I1" s="530" t="s">
        <v>103</v>
      </c>
      <c r="J1" s="530" t="s">
        <v>109</v>
      </c>
      <c r="K1" s="530" t="s">
        <v>105</v>
      </c>
      <c r="L1" s="530" t="s">
        <v>110</v>
      </c>
    </row>
    <row r="2" spans="1:12" ht="15" x14ac:dyDescent="0.25">
      <c r="A2" s="626" t="s">
        <v>6228</v>
      </c>
      <c r="B2" s="413">
        <v>44275</v>
      </c>
      <c r="C2" s="626" t="s">
        <v>6857</v>
      </c>
      <c r="D2" s="661">
        <v>44275</v>
      </c>
      <c r="E2" s="626" t="s">
        <v>1197</v>
      </c>
      <c r="F2" s="626" t="s">
        <v>2555</v>
      </c>
      <c r="G2" s="626" t="s">
        <v>7803</v>
      </c>
      <c r="H2" s="626" t="s">
        <v>3665</v>
      </c>
      <c r="I2" s="626" t="s">
        <v>2599</v>
      </c>
      <c r="J2" s="626">
        <v>15</v>
      </c>
      <c r="K2" s="574">
        <v>20299</v>
      </c>
      <c r="L2" s="574">
        <f>304485*1.25</f>
        <v>380606.25</v>
      </c>
    </row>
    <row r="3" spans="1:12" ht="15" x14ac:dyDescent="0.25">
      <c r="A3" s="626" t="s">
        <v>6228</v>
      </c>
      <c r="B3" s="413">
        <v>44275</v>
      </c>
      <c r="C3" s="626" t="s">
        <v>6857</v>
      </c>
      <c r="D3" s="661">
        <v>44275</v>
      </c>
      <c r="E3" s="626" t="s">
        <v>1197</v>
      </c>
      <c r="F3" s="626" t="s">
        <v>2555</v>
      </c>
      <c r="G3" s="626" t="s">
        <v>7803</v>
      </c>
      <c r="H3" s="626" t="s">
        <v>3663</v>
      </c>
      <c r="I3" s="626" t="s">
        <v>2599</v>
      </c>
      <c r="J3" s="626">
        <v>2</v>
      </c>
      <c r="K3" s="574">
        <v>20455</v>
      </c>
      <c r="L3" s="574">
        <f>40910*1.25</f>
        <v>51137.5</v>
      </c>
    </row>
    <row r="4" spans="1:12" ht="15" x14ac:dyDescent="0.25">
      <c r="A4" s="510" t="s">
        <v>333</v>
      </c>
      <c r="B4" s="536">
        <v>44224</v>
      </c>
      <c r="C4" s="516" t="s">
        <v>352</v>
      </c>
      <c r="D4" s="516" t="s">
        <v>353</v>
      </c>
      <c r="E4" s="626" t="s">
        <v>1197</v>
      </c>
      <c r="F4" s="510" t="s">
        <v>2555</v>
      </c>
      <c r="G4" s="510" t="s">
        <v>363</v>
      </c>
      <c r="H4" s="510" t="s">
        <v>391</v>
      </c>
      <c r="I4" s="626" t="s">
        <v>2599</v>
      </c>
      <c r="J4" s="510">
        <v>1</v>
      </c>
      <c r="K4" s="553">
        <v>9700</v>
      </c>
      <c r="L4" s="553">
        <f>9700*1.25</f>
        <v>12125</v>
      </c>
    </row>
    <row r="5" spans="1:12" ht="15" x14ac:dyDescent="0.25">
      <c r="A5" s="510" t="s">
        <v>333</v>
      </c>
      <c r="B5" s="536">
        <v>44224</v>
      </c>
      <c r="C5" s="516" t="s">
        <v>352</v>
      </c>
      <c r="D5" s="516" t="s">
        <v>353</v>
      </c>
      <c r="E5" s="626" t="s">
        <v>1197</v>
      </c>
      <c r="F5" s="510" t="s">
        <v>2555</v>
      </c>
      <c r="G5" s="510" t="s">
        <v>363</v>
      </c>
      <c r="H5" s="510" t="s">
        <v>393</v>
      </c>
      <c r="I5" s="626" t="s">
        <v>2599</v>
      </c>
      <c r="J5" s="510">
        <v>1</v>
      </c>
      <c r="K5" s="553">
        <v>28500</v>
      </c>
      <c r="L5" s="553">
        <f>28500*1.25</f>
        <v>35625</v>
      </c>
    </row>
    <row r="6" spans="1:12" ht="15" x14ac:dyDescent="0.25">
      <c r="A6" s="510" t="s">
        <v>7504</v>
      </c>
      <c r="B6" s="536">
        <v>44257</v>
      </c>
      <c r="C6" s="516" t="s">
        <v>7505</v>
      </c>
      <c r="D6" s="516" t="s">
        <v>3297</v>
      </c>
      <c r="E6" s="626" t="s">
        <v>1197</v>
      </c>
      <c r="F6" s="510" t="s">
        <v>2555</v>
      </c>
      <c r="G6" s="510" t="s">
        <v>363</v>
      </c>
      <c r="H6" s="510" t="s">
        <v>391</v>
      </c>
      <c r="I6" s="626" t="s">
        <v>2599</v>
      </c>
      <c r="J6" s="510">
        <v>15</v>
      </c>
      <c r="K6" s="553">
        <v>9700</v>
      </c>
      <c r="L6" s="553">
        <f>145500*1.25</f>
        <v>181875</v>
      </c>
    </row>
    <row r="7" spans="1:12" ht="15" x14ac:dyDescent="0.25">
      <c r="A7" s="510" t="s">
        <v>7504</v>
      </c>
      <c r="B7" s="536">
        <v>44257</v>
      </c>
      <c r="C7" s="516" t="s">
        <v>7505</v>
      </c>
      <c r="D7" s="516" t="s">
        <v>3297</v>
      </c>
      <c r="E7" s="626" t="s">
        <v>1197</v>
      </c>
      <c r="F7" s="510" t="s">
        <v>2555</v>
      </c>
      <c r="G7" s="510" t="s">
        <v>363</v>
      </c>
      <c r="H7" s="510" t="s">
        <v>393</v>
      </c>
      <c r="I7" s="626" t="s">
        <v>2599</v>
      </c>
      <c r="J7" s="510">
        <v>8</v>
      </c>
      <c r="K7" s="553">
        <v>28500</v>
      </c>
      <c r="L7" s="553">
        <f>228000*1.25</f>
        <v>285000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70C0"/>
  </sheetPr>
  <dimension ref="A3:B32"/>
  <sheetViews>
    <sheetView topLeftCell="A10" workbookViewId="0">
      <selection activeCell="B31" sqref="B31"/>
    </sheetView>
  </sheetViews>
  <sheetFormatPr defaultRowHeight="12.75" x14ac:dyDescent="0.2"/>
  <cols>
    <col min="1" max="1" width="18.85546875" bestFit="1" customWidth="1"/>
    <col min="2" max="2" width="11.85546875" style="123" bestFit="1" customWidth="1"/>
  </cols>
  <sheetData>
    <row r="3" spans="1:2" x14ac:dyDescent="0.2">
      <c r="A3" s="474" t="s">
        <v>395</v>
      </c>
      <c r="B3" s="483"/>
    </row>
    <row r="4" spans="1:2" x14ac:dyDescent="0.2">
      <c r="A4" s="474" t="s">
        <v>99</v>
      </c>
      <c r="B4" s="477" t="s">
        <v>4</v>
      </c>
    </row>
    <row r="5" spans="1:2" x14ac:dyDescent="0.2">
      <c r="A5" s="473" t="s">
        <v>1195</v>
      </c>
      <c r="B5" s="483">
        <v>38200</v>
      </c>
    </row>
    <row r="6" spans="1:2" x14ac:dyDescent="0.2">
      <c r="A6" s="475" t="s">
        <v>1181</v>
      </c>
      <c r="B6" s="484">
        <v>12283470</v>
      </c>
    </row>
    <row r="7" spans="1:2" x14ac:dyDescent="0.2">
      <c r="A7" s="475" t="s">
        <v>1185</v>
      </c>
      <c r="B7" s="484">
        <v>30400</v>
      </c>
    </row>
    <row r="8" spans="1:2" x14ac:dyDescent="0.2">
      <c r="A8" s="475" t="s">
        <v>1187</v>
      </c>
      <c r="B8" s="484">
        <v>2224700</v>
      </c>
    </row>
    <row r="9" spans="1:2" x14ac:dyDescent="0.2">
      <c r="A9" s="475" t="s">
        <v>1186</v>
      </c>
      <c r="B9" s="484">
        <v>3300</v>
      </c>
    </row>
    <row r="10" spans="1:2" x14ac:dyDescent="0.2">
      <c r="A10" s="475" t="s">
        <v>1198</v>
      </c>
      <c r="B10" s="484">
        <v>93000</v>
      </c>
    </row>
    <row r="11" spans="1:2" x14ac:dyDescent="0.2">
      <c r="A11" s="475" t="s">
        <v>1194</v>
      </c>
      <c r="B11" s="484">
        <v>276000</v>
      </c>
    </row>
    <row r="12" spans="1:2" x14ac:dyDescent="0.2">
      <c r="A12" s="475" t="s">
        <v>1193</v>
      </c>
      <c r="B12" s="484">
        <v>3959756</v>
      </c>
    </row>
    <row r="13" spans="1:2" x14ac:dyDescent="0.2">
      <c r="A13" s="475" t="s">
        <v>15</v>
      </c>
      <c r="B13" s="484">
        <v>22903265.825000003</v>
      </c>
    </row>
    <row r="14" spans="1:2" x14ac:dyDescent="0.2">
      <c r="A14" s="475" t="s">
        <v>1180</v>
      </c>
      <c r="B14" s="484">
        <v>26317138.280000001</v>
      </c>
    </row>
    <row r="15" spans="1:2" x14ac:dyDescent="0.2">
      <c r="A15" s="475" t="s">
        <v>1197</v>
      </c>
      <c r="B15" s="484">
        <v>379996</v>
      </c>
    </row>
    <row r="16" spans="1:2" x14ac:dyDescent="0.2">
      <c r="A16" s="475" t="s">
        <v>1182</v>
      </c>
      <c r="B16" s="484">
        <v>1027784.7199999999</v>
      </c>
    </row>
    <row r="17" spans="1:2" x14ac:dyDescent="0.2">
      <c r="A17" s="475" t="s">
        <v>63</v>
      </c>
      <c r="B17" s="484">
        <v>1336523.8999999999</v>
      </c>
    </row>
    <row r="18" spans="1:2" x14ac:dyDescent="0.2">
      <c r="A18" s="475" t="s">
        <v>1183</v>
      </c>
      <c r="B18" s="484">
        <v>8823530</v>
      </c>
    </row>
    <row r="19" spans="1:2" x14ac:dyDescent="0.2">
      <c r="A19" s="475" t="s">
        <v>1188</v>
      </c>
      <c r="B19" s="484">
        <v>1000100</v>
      </c>
    </row>
    <row r="20" spans="1:2" x14ac:dyDescent="0.2">
      <c r="A20" s="475" t="s">
        <v>1190</v>
      </c>
      <c r="B20" s="484">
        <v>283700</v>
      </c>
    </row>
    <row r="21" spans="1:2" x14ac:dyDescent="0.2">
      <c r="A21" s="475" t="s">
        <v>1202</v>
      </c>
      <c r="B21" s="484">
        <v>15000</v>
      </c>
    </row>
    <row r="22" spans="1:2" x14ac:dyDescent="0.2">
      <c r="A22" s="475" t="s">
        <v>1201</v>
      </c>
      <c r="B22" s="484">
        <v>126000</v>
      </c>
    </row>
    <row r="23" spans="1:2" x14ac:dyDescent="0.2">
      <c r="A23" s="475" t="s">
        <v>1203</v>
      </c>
      <c r="B23" s="484">
        <v>21098</v>
      </c>
    </row>
    <row r="24" spans="1:2" x14ac:dyDescent="0.2">
      <c r="A24" s="475" t="s">
        <v>1189</v>
      </c>
      <c r="B24" s="484">
        <v>4813592</v>
      </c>
    </row>
    <row r="25" spans="1:2" x14ac:dyDescent="0.2">
      <c r="A25" s="475" t="s">
        <v>1199</v>
      </c>
      <c r="B25" s="484">
        <v>385000</v>
      </c>
    </row>
    <row r="26" spans="1:2" x14ac:dyDescent="0.2">
      <c r="A26" s="475" t="s">
        <v>1200</v>
      </c>
      <c r="B26" s="484">
        <v>24500</v>
      </c>
    </row>
    <row r="27" spans="1:2" x14ac:dyDescent="0.2">
      <c r="A27" s="475" t="s">
        <v>1191</v>
      </c>
      <c r="B27" s="484">
        <v>966552.85</v>
      </c>
    </row>
    <row r="28" spans="1:2" x14ac:dyDescent="0.2">
      <c r="A28" s="475" t="s">
        <v>1192</v>
      </c>
      <c r="B28" s="484">
        <v>20250</v>
      </c>
    </row>
    <row r="29" spans="1:2" x14ac:dyDescent="0.2">
      <c r="A29" s="475" t="s">
        <v>1184</v>
      </c>
      <c r="B29" s="484">
        <v>1102600</v>
      </c>
    </row>
    <row r="30" spans="1:2" x14ac:dyDescent="0.2">
      <c r="A30" s="475" t="s">
        <v>1196</v>
      </c>
      <c r="B30" s="484">
        <v>20550</v>
      </c>
    </row>
    <row r="31" spans="1:2" x14ac:dyDescent="0.2">
      <c r="A31" s="475" t="s">
        <v>3215</v>
      </c>
      <c r="B31" s="484">
        <v>127861</v>
      </c>
    </row>
    <row r="32" spans="1:2" x14ac:dyDescent="0.2">
      <c r="A32" s="476" t="s">
        <v>3</v>
      </c>
      <c r="B32" s="485">
        <v>88603868.575000003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3" filterMode="1">
    <tabColor rgb="FF0070C0"/>
  </sheetPr>
  <dimension ref="A1:O1215"/>
  <sheetViews>
    <sheetView topLeftCell="F1" workbookViewId="0">
      <selection activeCell="O196" sqref="O196:O256"/>
    </sheetView>
  </sheetViews>
  <sheetFormatPr defaultRowHeight="12.75" x14ac:dyDescent="0.2"/>
  <cols>
    <col min="1" max="1" width="12.85546875" bestFit="1" customWidth="1"/>
    <col min="2" max="2" width="11.7109375" bestFit="1" customWidth="1"/>
    <col min="3" max="3" width="20.28515625" bestFit="1" customWidth="1"/>
    <col min="4" max="4" width="19.28515625" bestFit="1" customWidth="1"/>
    <col min="5" max="5" width="17" bestFit="1" customWidth="1"/>
    <col min="6" max="6" width="16.5703125" bestFit="1" customWidth="1"/>
    <col min="7" max="7" width="48.5703125" bestFit="1" customWidth="1"/>
    <col min="8" max="8" width="33" bestFit="1" customWidth="1"/>
    <col min="9" max="9" width="9.5703125" bestFit="1" customWidth="1"/>
    <col min="10" max="10" width="12.85546875" bestFit="1" customWidth="1"/>
    <col min="11" max="11" width="15.85546875" bestFit="1" customWidth="1"/>
    <col min="12" max="12" width="13.28515625" bestFit="1" customWidth="1"/>
    <col min="13" max="13" width="9.42578125" bestFit="1" customWidth="1"/>
    <col min="14" max="14" width="12.28515625" bestFit="1" customWidth="1"/>
    <col min="15" max="15" width="13.42578125" bestFit="1" customWidth="1"/>
  </cols>
  <sheetData>
    <row r="1" spans="1:15" ht="15" x14ac:dyDescent="0.25">
      <c r="A1" s="412" t="s">
        <v>95</v>
      </c>
      <c r="B1" s="412" t="s">
        <v>96</v>
      </c>
      <c r="C1" s="412" t="s">
        <v>97</v>
      </c>
      <c r="D1" s="412" t="s">
        <v>98</v>
      </c>
      <c r="E1" s="412" t="s">
        <v>99</v>
      </c>
      <c r="F1" s="412" t="s">
        <v>100</v>
      </c>
      <c r="G1" s="412" t="s">
        <v>101</v>
      </c>
      <c r="H1" s="412" t="s">
        <v>102</v>
      </c>
      <c r="I1" s="412" t="s">
        <v>113</v>
      </c>
      <c r="J1" s="418" t="s">
        <v>114</v>
      </c>
      <c r="K1" s="418" t="s">
        <v>115</v>
      </c>
      <c r="L1" s="412" t="s">
        <v>103</v>
      </c>
      <c r="M1" s="412" t="s">
        <v>109</v>
      </c>
      <c r="N1" s="218" t="s">
        <v>105</v>
      </c>
      <c r="O1" s="218" t="s">
        <v>110</v>
      </c>
    </row>
    <row r="2" spans="1:15" ht="15" hidden="1" x14ac:dyDescent="0.25">
      <c r="A2" s="469" t="s">
        <v>396</v>
      </c>
      <c r="B2" s="470">
        <v>44201</v>
      </c>
      <c r="C2" s="469" t="s">
        <v>908</v>
      </c>
      <c r="D2" s="469" t="s">
        <v>909</v>
      </c>
      <c r="E2" s="469" t="s">
        <v>1180</v>
      </c>
      <c r="F2" s="469" t="s">
        <v>248</v>
      </c>
      <c r="G2" s="469" t="s">
        <v>1207</v>
      </c>
      <c r="H2" s="469" t="s">
        <v>1302</v>
      </c>
      <c r="I2" s="469" t="s">
        <v>248</v>
      </c>
      <c r="J2" s="218" t="s">
        <v>1463</v>
      </c>
      <c r="K2" s="469" t="s">
        <v>1468</v>
      </c>
      <c r="L2" s="469" t="s">
        <v>58</v>
      </c>
      <c r="M2" s="469">
        <v>-4</v>
      </c>
      <c r="N2" s="472">
        <v>41217</v>
      </c>
      <c r="O2" s="472">
        <v>-164868</v>
      </c>
    </row>
    <row r="3" spans="1:15" ht="15" hidden="1" x14ac:dyDescent="0.25">
      <c r="A3" s="469" t="s">
        <v>397</v>
      </c>
      <c r="B3" s="470">
        <v>44201</v>
      </c>
      <c r="C3" s="469" t="s">
        <v>910</v>
      </c>
      <c r="D3" s="470">
        <v>44102</v>
      </c>
      <c r="E3" s="469" t="s">
        <v>15</v>
      </c>
      <c r="F3" s="469" t="s">
        <v>1204</v>
      </c>
      <c r="G3" s="469" t="s">
        <v>1208</v>
      </c>
      <c r="H3" s="469" t="s">
        <v>387</v>
      </c>
      <c r="I3" s="469" t="s">
        <v>1204</v>
      </c>
      <c r="J3" s="469" t="s">
        <v>1464</v>
      </c>
      <c r="K3" s="469" t="s">
        <v>1468</v>
      </c>
      <c r="L3" s="469" t="s">
        <v>303</v>
      </c>
      <c r="M3" s="469">
        <v>-1</v>
      </c>
      <c r="N3" s="469">
        <v>420</v>
      </c>
      <c r="O3" s="469">
        <v>-420</v>
      </c>
    </row>
    <row r="4" spans="1:15" ht="15" hidden="1" x14ac:dyDescent="0.25">
      <c r="A4" s="469" t="s">
        <v>397</v>
      </c>
      <c r="B4" s="470">
        <v>44201</v>
      </c>
      <c r="C4" s="469" t="s">
        <v>910</v>
      </c>
      <c r="D4" s="470">
        <v>44102</v>
      </c>
      <c r="E4" s="469" t="s">
        <v>1181</v>
      </c>
      <c r="F4" s="469" t="s">
        <v>1204</v>
      </c>
      <c r="G4" s="469" t="s">
        <v>1208</v>
      </c>
      <c r="H4" s="469" t="s">
        <v>1303</v>
      </c>
      <c r="I4" s="469" t="s">
        <v>1204</v>
      </c>
      <c r="J4" s="469" t="s">
        <v>1464</v>
      </c>
      <c r="K4" s="469" t="s">
        <v>1468</v>
      </c>
      <c r="L4" s="469" t="s">
        <v>308</v>
      </c>
      <c r="M4" s="469">
        <v>-25</v>
      </c>
      <c r="N4" s="472">
        <v>4200</v>
      </c>
      <c r="O4" s="472">
        <v>-105000</v>
      </c>
    </row>
    <row r="5" spans="1:15" ht="15" hidden="1" x14ac:dyDescent="0.25">
      <c r="A5" s="469" t="s">
        <v>398</v>
      </c>
      <c r="B5" s="470">
        <v>44201</v>
      </c>
      <c r="C5" s="469" t="s">
        <v>911</v>
      </c>
      <c r="D5" s="470">
        <v>44133</v>
      </c>
      <c r="E5" s="660" t="s">
        <v>15</v>
      </c>
      <c r="F5" s="469" t="s">
        <v>1204</v>
      </c>
      <c r="G5" s="469" t="s">
        <v>1208</v>
      </c>
      <c r="H5" s="469" t="s">
        <v>387</v>
      </c>
      <c r="I5" s="469" t="s">
        <v>1204</v>
      </c>
      <c r="J5" s="469" t="s">
        <v>1464</v>
      </c>
      <c r="K5" s="469" t="s">
        <v>1468</v>
      </c>
      <c r="L5" s="469" t="s">
        <v>303</v>
      </c>
      <c r="M5" s="469">
        <v>-1</v>
      </c>
      <c r="N5" s="472">
        <v>2100</v>
      </c>
      <c r="O5" s="472">
        <v>-2100</v>
      </c>
    </row>
    <row r="6" spans="1:15" ht="15" hidden="1" x14ac:dyDescent="0.25">
      <c r="A6" s="469" t="s">
        <v>398</v>
      </c>
      <c r="B6" s="470">
        <v>44201</v>
      </c>
      <c r="C6" s="469" t="s">
        <v>911</v>
      </c>
      <c r="D6" s="470">
        <v>44133</v>
      </c>
      <c r="E6" s="469" t="s">
        <v>1181</v>
      </c>
      <c r="F6" s="469" t="s">
        <v>1204</v>
      </c>
      <c r="G6" s="469" t="s">
        <v>1208</v>
      </c>
      <c r="H6" s="469" t="s">
        <v>1303</v>
      </c>
      <c r="I6" s="469" t="s">
        <v>1204</v>
      </c>
      <c r="J6" s="469" t="s">
        <v>1464</v>
      </c>
      <c r="K6" s="469" t="s">
        <v>1468</v>
      </c>
      <c r="L6" s="469" t="s">
        <v>308</v>
      </c>
      <c r="M6" s="469">
        <v>-125</v>
      </c>
      <c r="N6" s="472">
        <v>4200</v>
      </c>
      <c r="O6" s="472">
        <v>-525000</v>
      </c>
    </row>
    <row r="7" spans="1:15" ht="15" hidden="1" x14ac:dyDescent="0.25">
      <c r="A7" s="469" t="s">
        <v>399</v>
      </c>
      <c r="B7" s="470">
        <v>44202</v>
      </c>
      <c r="C7" s="469" t="s">
        <v>912</v>
      </c>
      <c r="D7" s="470">
        <v>44201</v>
      </c>
      <c r="E7" s="469" t="s">
        <v>1182</v>
      </c>
      <c r="F7" s="469" t="s">
        <v>258</v>
      </c>
      <c r="G7" s="469" t="s">
        <v>1209</v>
      </c>
      <c r="H7" s="469" t="s">
        <v>1304</v>
      </c>
      <c r="I7" s="469" t="s">
        <v>258</v>
      </c>
      <c r="J7" s="469" t="s">
        <v>316</v>
      </c>
      <c r="K7" s="469" t="s">
        <v>1469</v>
      </c>
      <c r="L7" s="469" t="s">
        <v>306</v>
      </c>
      <c r="M7" s="469">
        <v>-1</v>
      </c>
      <c r="N7" s="472">
        <v>1207</v>
      </c>
      <c r="O7" s="472">
        <v>-1207</v>
      </c>
    </row>
    <row r="8" spans="1:15" ht="15" hidden="1" x14ac:dyDescent="0.25">
      <c r="A8" s="469" t="s">
        <v>400</v>
      </c>
      <c r="B8" s="470">
        <v>44203</v>
      </c>
      <c r="C8" s="469" t="s">
        <v>913</v>
      </c>
      <c r="D8" s="470">
        <v>44203</v>
      </c>
      <c r="E8" s="469" t="s">
        <v>1180</v>
      </c>
      <c r="F8" s="469" t="s">
        <v>248</v>
      </c>
      <c r="G8" s="469" t="s">
        <v>1210</v>
      </c>
      <c r="H8" s="469" t="s">
        <v>272</v>
      </c>
      <c r="I8" s="469" t="s">
        <v>248</v>
      </c>
      <c r="J8" s="218" t="s">
        <v>1463</v>
      </c>
      <c r="K8" s="469" t="s">
        <v>1468</v>
      </c>
      <c r="L8" s="469" t="s">
        <v>304</v>
      </c>
      <c r="M8" s="469">
        <v>-1</v>
      </c>
      <c r="N8" s="472">
        <v>1873</v>
      </c>
      <c r="O8" s="472">
        <v>-1873</v>
      </c>
    </row>
    <row r="9" spans="1:15" ht="15" hidden="1" x14ac:dyDescent="0.25">
      <c r="A9" s="469" t="s">
        <v>401</v>
      </c>
      <c r="B9" s="470">
        <v>44211</v>
      </c>
      <c r="C9" s="469">
        <v>6300000618</v>
      </c>
      <c r="D9" s="470">
        <v>44208</v>
      </c>
      <c r="E9" s="469" t="s">
        <v>1183</v>
      </c>
      <c r="F9" s="469" t="s">
        <v>244</v>
      </c>
      <c r="G9" s="469" t="s">
        <v>1211</v>
      </c>
      <c r="H9" s="469" t="s">
        <v>1305</v>
      </c>
      <c r="I9" s="469" t="s">
        <v>244</v>
      </c>
      <c r="J9" s="469" t="s">
        <v>316</v>
      </c>
      <c r="K9" s="469" t="s">
        <v>1469</v>
      </c>
      <c r="L9" s="469" t="s">
        <v>314</v>
      </c>
      <c r="M9" s="469">
        <v>-2</v>
      </c>
      <c r="N9" s="472">
        <v>2900</v>
      </c>
      <c r="O9" s="472">
        <v>-5800</v>
      </c>
    </row>
    <row r="10" spans="1:15" ht="15" hidden="1" x14ac:dyDescent="0.25">
      <c r="A10" s="469" t="s">
        <v>402</v>
      </c>
      <c r="B10" s="470">
        <v>44215</v>
      </c>
      <c r="C10" s="469">
        <v>6300006947</v>
      </c>
      <c r="D10" s="469" t="s">
        <v>914</v>
      </c>
      <c r="E10" s="469" t="s">
        <v>1182</v>
      </c>
      <c r="F10" s="469" t="s">
        <v>244</v>
      </c>
      <c r="G10" s="469" t="s">
        <v>1212</v>
      </c>
      <c r="H10" s="469" t="s">
        <v>1306</v>
      </c>
      <c r="I10" s="469" t="s">
        <v>244</v>
      </c>
      <c r="J10" s="469" t="s">
        <v>316</v>
      </c>
      <c r="K10" s="469" t="s">
        <v>1469</v>
      </c>
      <c r="L10" s="469" t="s">
        <v>1470</v>
      </c>
      <c r="M10" s="469">
        <v>-1</v>
      </c>
      <c r="N10" s="469">
        <v>140</v>
      </c>
      <c r="O10" s="469">
        <v>-140</v>
      </c>
    </row>
    <row r="11" spans="1:15" ht="15" hidden="1" x14ac:dyDescent="0.25">
      <c r="A11" s="469" t="s">
        <v>402</v>
      </c>
      <c r="B11" s="470">
        <v>44215</v>
      </c>
      <c r="C11" s="469">
        <v>6300006947</v>
      </c>
      <c r="D11" s="469" t="s">
        <v>914</v>
      </c>
      <c r="E11" s="469" t="s">
        <v>1182</v>
      </c>
      <c r="F11" s="469" t="s">
        <v>244</v>
      </c>
      <c r="G11" s="469" t="s">
        <v>1212</v>
      </c>
      <c r="H11" s="469" t="s">
        <v>1307</v>
      </c>
      <c r="I11" s="469" t="s">
        <v>244</v>
      </c>
      <c r="J11" s="469" t="s">
        <v>316</v>
      </c>
      <c r="K11" s="469" t="s">
        <v>1469</v>
      </c>
      <c r="L11" s="469" t="s">
        <v>1470</v>
      </c>
      <c r="M11" s="469">
        <v>-1</v>
      </c>
      <c r="N11" s="472">
        <v>4200</v>
      </c>
      <c r="O11" s="472">
        <v>-4200</v>
      </c>
    </row>
    <row r="12" spans="1:15" ht="15" hidden="1" x14ac:dyDescent="0.25">
      <c r="A12" s="469" t="s">
        <v>403</v>
      </c>
      <c r="B12" s="470">
        <v>44218</v>
      </c>
      <c r="C12" s="469" t="s">
        <v>915</v>
      </c>
      <c r="D12" s="470">
        <v>44218</v>
      </c>
      <c r="E12" s="469" t="s">
        <v>1181</v>
      </c>
      <c r="F12" s="469" t="s">
        <v>1204</v>
      </c>
      <c r="G12" s="469" t="s">
        <v>1213</v>
      </c>
      <c r="H12" s="469" t="s">
        <v>1308</v>
      </c>
      <c r="I12" s="469" t="s">
        <v>1204</v>
      </c>
      <c r="J12" s="469" t="s">
        <v>1464</v>
      </c>
      <c r="K12" s="469" t="s">
        <v>1468</v>
      </c>
      <c r="L12" s="469" t="s">
        <v>308</v>
      </c>
      <c r="M12" s="469">
        <v>-1</v>
      </c>
      <c r="N12" s="472">
        <v>6600</v>
      </c>
      <c r="O12" s="472">
        <v>-6600</v>
      </c>
    </row>
    <row r="13" spans="1:15" ht="15" hidden="1" x14ac:dyDescent="0.25">
      <c r="A13" s="469" t="s">
        <v>404</v>
      </c>
      <c r="B13" s="470">
        <v>44225</v>
      </c>
      <c r="C13" s="469" t="s">
        <v>916</v>
      </c>
      <c r="D13" s="470">
        <v>44169</v>
      </c>
      <c r="E13" s="469" t="s">
        <v>1181</v>
      </c>
      <c r="F13" s="469" t="s">
        <v>93</v>
      </c>
      <c r="G13" s="469" t="s">
        <v>1214</v>
      </c>
      <c r="H13" s="469" t="s">
        <v>1309</v>
      </c>
      <c r="I13" s="469" t="s">
        <v>93</v>
      </c>
      <c r="J13" s="469" t="s">
        <v>1464</v>
      </c>
      <c r="K13" s="469" t="s">
        <v>1468</v>
      </c>
      <c r="L13" s="469" t="s">
        <v>308</v>
      </c>
      <c r="M13" s="469">
        <v>-200</v>
      </c>
      <c r="N13" s="472">
        <v>4225</v>
      </c>
      <c r="O13" s="472">
        <v>-845000</v>
      </c>
    </row>
    <row r="14" spans="1:15" ht="15" hidden="1" x14ac:dyDescent="0.25">
      <c r="A14" s="469" t="s">
        <v>404</v>
      </c>
      <c r="B14" s="470">
        <v>44225</v>
      </c>
      <c r="C14" s="469" t="s">
        <v>916</v>
      </c>
      <c r="D14" s="470">
        <v>44169</v>
      </c>
      <c r="E14" s="660" t="s">
        <v>15</v>
      </c>
      <c r="F14" s="469" t="s">
        <v>93</v>
      </c>
      <c r="G14" s="469" t="s">
        <v>1214</v>
      </c>
      <c r="H14" s="469" t="s">
        <v>387</v>
      </c>
      <c r="I14" s="469" t="s">
        <v>93</v>
      </c>
      <c r="J14" s="469" t="s">
        <v>1464</v>
      </c>
      <c r="K14" s="469" t="s">
        <v>1468</v>
      </c>
      <c r="L14" s="469" t="s">
        <v>303</v>
      </c>
      <c r="M14" s="469">
        <v>-1</v>
      </c>
      <c r="N14" s="472">
        <v>8100</v>
      </c>
      <c r="O14" s="472">
        <v>-8100</v>
      </c>
    </row>
    <row r="15" spans="1:15" ht="15" hidden="1" x14ac:dyDescent="0.25">
      <c r="A15" s="469" t="s">
        <v>405</v>
      </c>
      <c r="B15" s="470">
        <v>44226</v>
      </c>
      <c r="C15" s="469">
        <v>8400022554</v>
      </c>
      <c r="D15" s="470">
        <v>44217</v>
      </c>
      <c r="E15" s="469" t="s">
        <v>1182</v>
      </c>
      <c r="F15" s="469" t="s">
        <v>244</v>
      </c>
      <c r="G15" s="469" t="s">
        <v>1215</v>
      </c>
      <c r="H15" s="469" t="s">
        <v>1310</v>
      </c>
      <c r="I15" s="469" t="s">
        <v>244</v>
      </c>
      <c r="J15" s="469" t="s">
        <v>316</v>
      </c>
      <c r="K15" s="469" t="s">
        <v>1469</v>
      </c>
      <c r="L15" s="469" t="s">
        <v>1470</v>
      </c>
      <c r="M15" s="469">
        <v>-3</v>
      </c>
      <c r="N15" s="469">
        <v>525</v>
      </c>
      <c r="O15" s="472">
        <v>-1575</v>
      </c>
    </row>
    <row r="16" spans="1:15" ht="15" hidden="1" x14ac:dyDescent="0.25">
      <c r="A16" s="469" t="s">
        <v>405</v>
      </c>
      <c r="B16" s="470">
        <v>44226</v>
      </c>
      <c r="C16" s="469">
        <v>8400022554</v>
      </c>
      <c r="D16" s="470">
        <v>44217</v>
      </c>
      <c r="E16" s="469" t="s">
        <v>1182</v>
      </c>
      <c r="F16" s="469" t="s">
        <v>244</v>
      </c>
      <c r="G16" s="469" t="s">
        <v>1215</v>
      </c>
      <c r="H16" s="469" t="s">
        <v>1311</v>
      </c>
      <c r="I16" s="469" t="s">
        <v>244</v>
      </c>
      <c r="J16" s="469" t="s">
        <v>316</v>
      </c>
      <c r="K16" s="469" t="s">
        <v>1469</v>
      </c>
      <c r="L16" s="469" t="s">
        <v>1470</v>
      </c>
      <c r="M16" s="469">
        <v>-1</v>
      </c>
      <c r="N16" s="469">
        <v>750</v>
      </c>
      <c r="O16" s="469">
        <v>-750</v>
      </c>
    </row>
    <row r="17" spans="1:15" ht="15" hidden="1" x14ac:dyDescent="0.25">
      <c r="A17" s="469" t="s">
        <v>406</v>
      </c>
      <c r="B17" s="470">
        <v>44200</v>
      </c>
      <c r="C17" s="469" t="s">
        <v>917</v>
      </c>
      <c r="D17" s="470">
        <v>44200</v>
      </c>
      <c r="E17" s="469" t="s">
        <v>1184</v>
      </c>
      <c r="F17" s="469" t="s">
        <v>93</v>
      </c>
      <c r="G17" s="469" t="s">
        <v>1216</v>
      </c>
      <c r="H17" s="469" t="s">
        <v>1312</v>
      </c>
      <c r="I17" s="469" t="s">
        <v>93</v>
      </c>
      <c r="J17" s="469" t="s">
        <v>317</v>
      </c>
      <c r="K17" s="469" t="s">
        <v>1468</v>
      </c>
      <c r="L17" s="469" t="s">
        <v>307</v>
      </c>
      <c r="M17" s="469">
        <v>7</v>
      </c>
      <c r="N17" s="472">
        <v>11800</v>
      </c>
      <c r="O17" s="472">
        <v>82600</v>
      </c>
    </row>
    <row r="18" spans="1:15" ht="15" hidden="1" x14ac:dyDescent="0.25">
      <c r="A18" s="469" t="s">
        <v>406</v>
      </c>
      <c r="B18" s="470">
        <v>44200</v>
      </c>
      <c r="C18" s="469" t="s">
        <v>917</v>
      </c>
      <c r="D18" s="470">
        <v>44200</v>
      </c>
      <c r="E18" s="469" t="s">
        <v>1184</v>
      </c>
      <c r="F18" s="469" t="s">
        <v>93</v>
      </c>
      <c r="G18" s="469" t="s">
        <v>1216</v>
      </c>
      <c r="H18" s="469" t="s">
        <v>282</v>
      </c>
      <c r="I18" s="469" t="s">
        <v>93</v>
      </c>
      <c r="J18" s="469" t="s">
        <v>317</v>
      </c>
      <c r="K18" s="469" t="s">
        <v>1468</v>
      </c>
      <c r="L18" s="469" t="s">
        <v>301</v>
      </c>
      <c r="M18" s="469">
        <v>25</v>
      </c>
      <c r="N18" s="472">
        <v>24000</v>
      </c>
      <c r="O18" s="472">
        <v>600000</v>
      </c>
    </row>
    <row r="19" spans="1:15" ht="15" hidden="1" x14ac:dyDescent="0.25">
      <c r="A19" s="469" t="s">
        <v>407</v>
      </c>
      <c r="B19" s="470">
        <v>44200</v>
      </c>
      <c r="C19" s="469" t="s">
        <v>918</v>
      </c>
      <c r="D19" s="470">
        <v>44196</v>
      </c>
      <c r="E19" s="469" t="s">
        <v>1185</v>
      </c>
      <c r="F19" s="469" t="s">
        <v>248</v>
      </c>
      <c r="G19" s="469" t="s">
        <v>1217</v>
      </c>
      <c r="H19" s="469" t="s">
        <v>1313</v>
      </c>
      <c r="I19" s="469" t="s">
        <v>248</v>
      </c>
      <c r="J19" s="469" t="s">
        <v>316</v>
      </c>
      <c r="K19" s="469" t="s">
        <v>1469</v>
      </c>
      <c r="L19" s="469" t="s">
        <v>301</v>
      </c>
      <c r="M19" s="469">
        <v>5</v>
      </c>
      <c r="N19" s="469">
        <v>0</v>
      </c>
      <c r="O19" s="469">
        <v>0</v>
      </c>
    </row>
    <row r="20" spans="1:15" ht="15" hidden="1" x14ac:dyDescent="0.25">
      <c r="A20" s="469" t="s">
        <v>407</v>
      </c>
      <c r="B20" s="470">
        <v>44200</v>
      </c>
      <c r="C20" s="469" t="s">
        <v>918</v>
      </c>
      <c r="D20" s="470">
        <v>44196</v>
      </c>
      <c r="E20" s="469" t="s">
        <v>1186</v>
      </c>
      <c r="F20" s="469" t="s">
        <v>248</v>
      </c>
      <c r="G20" s="469" t="s">
        <v>1217</v>
      </c>
      <c r="H20" s="469" t="s">
        <v>1314</v>
      </c>
      <c r="I20" s="469" t="s">
        <v>248</v>
      </c>
      <c r="J20" s="469" t="s">
        <v>316</v>
      </c>
      <c r="K20" s="469" t="s">
        <v>1469</v>
      </c>
      <c r="L20" s="469" t="s">
        <v>308</v>
      </c>
      <c r="M20" s="469">
        <v>5</v>
      </c>
      <c r="N20" s="469">
        <v>0</v>
      </c>
      <c r="O20" s="469">
        <v>0</v>
      </c>
    </row>
    <row r="21" spans="1:15" ht="15" hidden="1" x14ac:dyDescent="0.25">
      <c r="A21" s="469" t="s">
        <v>407</v>
      </c>
      <c r="B21" s="470">
        <v>44200</v>
      </c>
      <c r="C21" s="469" t="s">
        <v>918</v>
      </c>
      <c r="D21" s="470">
        <v>44196</v>
      </c>
      <c r="E21" s="469" t="s">
        <v>1187</v>
      </c>
      <c r="F21" s="469" t="s">
        <v>248</v>
      </c>
      <c r="G21" s="469" t="s">
        <v>1217</v>
      </c>
      <c r="H21" s="469" t="s">
        <v>1315</v>
      </c>
      <c r="I21" s="469" t="s">
        <v>248</v>
      </c>
      <c r="J21" s="469" t="s">
        <v>316</v>
      </c>
      <c r="K21" s="469" t="s">
        <v>1469</v>
      </c>
      <c r="L21" s="469" t="s">
        <v>314</v>
      </c>
      <c r="M21" s="469">
        <v>5</v>
      </c>
      <c r="N21" s="469">
        <v>0</v>
      </c>
      <c r="O21" s="469">
        <v>0</v>
      </c>
    </row>
    <row r="22" spans="1:15" ht="15" hidden="1" x14ac:dyDescent="0.25">
      <c r="A22" s="469" t="s">
        <v>407</v>
      </c>
      <c r="B22" s="470">
        <v>44200</v>
      </c>
      <c r="C22" s="469" t="s">
        <v>918</v>
      </c>
      <c r="D22" s="470">
        <v>44196</v>
      </c>
      <c r="E22" s="469" t="s">
        <v>1187</v>
      </c>
      <c r="F22" s="469" t="s">
        <v>248</v>
      </c>
      <c r="G22" s="469" t="s">
        <v>1217</v>
      </c>
      <c r="H22" s="469" t="s">
        <v>1316</v>
      </c>
      <c r="I22" s="469" t="s">
        <v>248</v>
      </c>
      <c r="J22" s="469" t="s">
        <v>316</v>
      </c>
      <c r="K22" s="469" t="s">
        <v>1469</v>
      </c>
      <c r="L22" s="469" t="s">
        <v>1470</v>
      </c>
      <c r="M22" s="469">
        <v>5</v>
      </c>
      <c r="N22" s="469">
        <v>0</v>
      </c>
      <c r="O22" s="469">
        <v>0</v>
      </c>
    </row>
    <row r="23" spans="1:15" ht="15" hidden="1" x14ac:dyDescent="0.25">
      <c r="A23" s="469" t="s">
        <v>407</v>
      </c>
      <c r="B23" s="470">
        <v>44200</v>
      </c>
      <c r="C23" s="469" t="s">
        <v>918</v>
      </c>
      <c r="D23" s="470">
        <v>44196</v>
      </c>
      <c r="E23" s="469" t="s">
        <v>1187</v>
      </c>
      <c r="F23" s="469" t="s">
        <v>248</v>
      </c>
      <c r="G23" s="469" t="s">
        <v>1217</v>
      </c>
      <c r="H23" s="469" t="s">
        <v>1317</v>
      </c>
      <c r="I23" s="469" t="s">
        <v>248</v>
      </c>
      <c r="J23" s="469" t="s">
        <v>316</v>
      </c>
      <c r="K23" s="469" t="s">
        <v>1469</v>
      </c>
      <c r="L23" s="469" t="s">
        <v>314</v>
      </c>
      <c r="M23" s="469">
        <v>5</v>
      </c>
      <c r="N23" s="469">
        <v>0</v>
      </c>
      <c r="O23" s="469">
        <v>0</v>
      </c>
    </row>
    <row r="24" spans="1:15" ht="15" hidden="1" x14ac:dyDescent="0.25">
      <c r="A24" s="469" t="s">
        <v>407</v>
      </c>
      <c r="B24" s="470">
        <v>44200</v>
      </c>
      <c r="C24" s="469" t="s">
        <v>918</v>
      </c>
      <c r="D24" s="470">
        <v>44196</v>
      </c>
      <c r="E24" s="469" t="s">
        <v>1187</v>
      </c>
      <c r="F24" s="469" t="s">
        <v>248</v>
      </c>
      <c r="G24" s="469" t="s">
        <v>1217</v>
      </c>
      <c r="H24" s="469" t="s">
        <v>1318</v>
      </c>
      <c r="I24" s="469" t="s">
        <v>248</v>
      </c>
      <c r="J24" s="469" t="s">
        <v>316</v>
      </c>
      <c r="K24" s="469" t="s">
        <v>1469</v>
      </c>
      <c r="L24" s="469" t="s">
        <v>314</v>
      </c>
      <c r="M24" s="469">
        <v>5</v>
      </c>
      <c r="N24" s="469">
        <v>0</v>
      </c>
      <c r="O24" s="469">
        <v>0</v>
      </c>
    </row>
    <row r="25" spans="1:15" ht="15" hidden="1" x14ac:dyDescent="0.25">
      <c r="A25" s="469" t="s">
        <v>407</v>
      </c>
      <c r="B25" s="470">
        <v>44200</v>
      </c>
      <c r="C25" s="469" t="s">
        <v>918</v>
      </c>
      <c r="D25" s="470">
        <v>44196</v>
      </c>
      <c r="E25" s="469" t="s">
        <v>1187</v>
      </c>
      <c r="F25" s="469" t="s">
        <v>248</v>
      </c>
      <c r="G25" s="469" t="s">
        <v>1217</v>
      </c>
      <c r="H25" s="469" t="s">
        <v>1319</v>
      </c>
      <c r="I25" s="469" t="s">
        <v>248</v>
      </c>
      <c r="J25" s="469" t="s">
        <v>316</v>
      </c>
      <c r="K25" s="469" t="s">
        <v>1469</v>
      </c>
      <c r="L25" s="469" t="s">
        <v>314</v>
      </c>
      <c r="M25" s="469">
        <v>5</v>
      </c>
      <c r="N25" s="469">
        <v>0</v>
      </c>
      <c r="O25" s="469">
        <v>0</v>
      </c>
    </row>
    <row r="26" spans="1:15" ht="15" hidden="1" x14ac:dyDescent="0.25">
      <c r="A26" s="469" t="s">
        <v>407</v>
      </c>
      <c r="B26" s="470">
        <v>44200</v>
      </c>
      <c r="C26" s="469" t="s">
        <v>918</v>
      </c>
      <c r="D26" s="470">
        <v>44196</v>
      </c>
      <c r="E26" s="469" t="s">
        <v>1187</v>
      </c>
      <c r="F26" s="469" t="s">
        <v>248</v>
      </c>
      <c r="G26" s="469" t="s">
        <v>1217</v>
      </c>
      <c r="H26" s="469" t="s">
        <v>1320</v>
      </c>
      <c r="I26" s="469" t="s">
        <v>248</v>
      </c>
      <c r="J26" s="469" t="s">
        <v>316</v>
      </c>
      <c r="K26" s="469" t="s">
        <v>1469</v>
      </c>
      <c r="L26" s="469" t="s">
        <v>314</v>
      </c>
      <c r="M26" s="469">
        <v>5</v>
      </c>
      <c r="N26" s="469">
        <v>0</v>
      </c>
      <c r="O26" s="469">
        <v>0</v>
      </c>
    </row>
    <row r="27" spans="1:15" ht="15" hidden="1" x14ac:dyDescent="0.25">
      <c r="A27" s="469" t="s">
        <v>407</v>
      </c>
      <c r="B27" s="470">
        <v>44200</v>
      </c>
      <c r="C27" s="469" t="s">
        <v>918</v>
      </c>
      <c r="D27" s="470">
        <v>44196</v>
      </c>
      <c r="E27" s="469" t="s">
        <v>1187</v>
      </c>
      <c r="F27" s="469" t="s">
        <v>248</v>
      </c>
      <c r="G27" s="469" t="s">
        <v>1217</v>
      </c>
      <c r="H27" s="469" t="s">
        <v>1321</v>
      </c>
      <c r="I27" s="469" t="s">
        <v>248</v>
      </c>
      <c r="J27" s="469" t="s">
        <v>316</v>
      </c>
      <c r="K27" s="469" t="s">
        <v>1469</v>
      </c>
      <c r="L27" s="469" t="s">
        <v>314</v>
      </c>
      <c r="M27" s="469">
        <v>5</v>
      </c>
      <c r="N27" s="469">
        <v>0</v>
      </c>
      <c r="O27" s="469">
        <v>0</v>
      </c>
    </row>
    <row r="28" spans="1:15" ht="15" hidden="1" x14ac:dyDescent="0.25">
      <c r="A28" s="469" t="s">
        <v>407</v>
      </c>
      <c r="B28" s="470">
        <v>44200</v>
      </c>
      <c r="C28" s="469" t="s">
        <v>918</v>
      </c>
      <c r="D28" s="470">
        <v>44196</v>
      </c>
      <c r="E28" s="469" t="s">
        <v>1185</v>
      </c>
      <c r="F28" s="469" t="s">
        <v>248</v>
      </c>
      <c r="G28" s="469" t="s">
        <v>1217</v>
      </c>
      <c r="H28" s="469" t="s">
        <v>1313</v>
      </c>
      <c r="I28" s="469" t="s">
        <v>248</v>
      </c>
      <c r="J28" s="469" t="s">
        <v>316</v>
      </c>
      <c r="K28" s="469" t="s">
        <v>1469</v>
      </c>
      <c r="L28" s="469" t="s">
        <v>301</v>
      </c>
      <c r="M28" s="469">
        <v>2</v>
      </c>
      <c r="N28" s="472">
        <v>3800</v>
      </c>
      <c r="O28" s="472">
        <v>7600</v>
      </c>
    </row>
    <row r="29" spans="1:15" ht="15" hidden="1" x14ac:dyDescent="0.25">
      <c r="A29" s="469" t="s">
        <v>407</v>
      </c>
      <c r="B29" s="470">
        <v>44200</v>
      </c>
      <c r="C29" s="469" t="s">
        <v>918</v>
      </c>
      <c r="D29" s="470">
        <v>44196</v>
      </c>
      <c r="E29" s="469" t="s">
        <v>1187</v>
      </c>
      <c r="F29" s="469" t="s">
        <v>248</v>
      </c>
      <c r="G29" s="469" t="s">
        <v>1217</v>
      </c>
      <c r="H29" s="469" t="s">
        <v>1319</v>
      </c>
      <c r="I29" s="469" t="s">
        <v>248</v>
      </c>
      <c r="J29" s="469" t="s">
        <v>316</v>
      </c>
      <c r="K29" s="469" t="s">
        <v>1469</v>
      </c>
      <c r="L29" s="469" t="s">
        <v>314</v>
      </c>
      <c r="M29" s="469">
        <v>1</v>
      </c>
      <c r="N29" s="472">
        <v>9900</v>
      </c>
      <c r="O29" s="472">
        <v>9900</v>
      </c>
    </row>
    <row r="30" spans="1:15" ht="15" hidden="1" x14ac:dyDescent="0.25">
      <c r="A30" s="469" t="s">
        <v>407</v>
      </c>
      <c r="B30" s="470">
        <v>44200</v>
      </c>
      <c r="C30" s="469" t="s">
        <v>918</v>
      </c>
      <c r="D30" s="470">
        <v>44196</v>
      </c>
      <c r="E30" s="469" t="s">
        <v>1187</v>
      </c>
      <c r="F30" s="469" t="s">
        <v>248</v>
      </c>
      <c r="G30" s="469" t="s">
        <v>1217</v>
      </c>
      <c r="H30" s="469" t="s">
        <v>1322</v>
      </c>
      <c r="I30" s="469" t="s">
        <v>248</v>
      </c>
      <c r="J30" s="469" t="s">
        <v>316</v>
      </c>
      <c r="K30" s="469" t="s">
        <v>1469</v>
      </c>
      <c r="L30" s="469" t="s">
        <v>314</v>
      </c>
      <c r="M30" s="469">
        <v>5</v>
      </c>
      <c r="N30" s="472">
        <v>52000</v>
      </c>
      <c r="O30" s="472">
        <v>260000</v>
      </c>
    </row>
    <row r="31" spans="1:15" ht="15" hidden="1" x14ac:dyDescent="0.25">
      <c r="A31" s="469" t="s">
        <v>408</v>
      </c>
      <c r="B31" s="470">
        <v>44200</v>
      </c>
      <c r="C31" s="469" t="s">
        <v>919</v>
      </c>
      <c r="D31" s="469" t="s">
        <v>920</v>
      </c>
      <c r="E31" s="469" t="s">
        <v>15</v>
      </c>
      <c r="F31" s="469" t="s">
        <v>94</v>
      </c>
      <c r="G31" s="469" t="s">
        <v>356</v>
      </c>
      <c r="H31" s="469" t="s">
        <v>1323</v>
      </c>
      <c r="I31" s="469" t="s">
        <v>94</v>
      </c>
      <c r="J31" s="469" t="s">
        <v>1464</v>
      </c>
      <c r="K31" s="469" t="s">
        <v>1468</v>
      </c>
      <c r="L31" s="469" t="s">
        <v>1470</v>
      </c>
      <c r="M31" s="469">
        <v>2</v>
      </c>
      <c r="N31" s="469">
        <v>0</v>
      </c>
      <c r="O31" s="469">
        <v>0</v>
      </c>
    </row>
    <row r="32" spans="1:15" ht="15" hidden="1" x14ac:dyDescent="0.25">
      <c r="A32" s="469" t="s">
        <v>408</v>
      </c>
      <c r="B32" s="470">
        <v>44200</v>
      </c>
      <c r="C32" s="469" t="s">
        <v>919</v>
      </c>
      <c r="D32" s="469" t="s">
        <v>920</v>
      </c>
      <c r="E32" s="660" t="s">
        <v>15</v>
      </c>
      <c r="F32" s="469" t="s">
        <v>94</v>
      </c>
      <c r="G32" s="469" t="s">
        <v>356</v>
      </c>
      <c r="H32" s="469" t="s">
        <v>387</v>
      </c>
      <c r="I32" s="469" t="s">
        <v>94</v>
      </c>
      <c r="J32" s="469" t="s">
        <v>1464</v>
      </c>
      <c r="K32" s="469" t="s">
        <v>1468</v>
      </c>
      <c r="L32" s="469" t="s">
        <v>303</v>
      </c>
      <c r="M32" s="469">
        <v>1</v>
      </c>
      <c r="N32" s="469">
        <v>697</v>
      </c>
      <c r="O32" s="469">
        <v>697</v>
      </c>
    </row>
    <row r="33" spans="1:15" ht="15" hidden="1" x14ac:dyDescent="0.25">
      <c r="A33" s="469" t="s">
        <v>408</v>
      </c>
      <c r="B33" s="470">
        <v>44200</v>
      </c>
      <c r="C33" s="469" t="s">
        <v>919</v>
      </c>
      <c r="D33" s="469" t="s">
        <v>920</v>
      </c>
      <c r="E33" s="469" t="s">
        <v>15</v>
      </c>
      <c r="F33" s="469" t="s">
        <v>94</v>
      </c>
      <c r="G33" s="469" t="s">
        <v>356</v>
      </c>
      <c r="H33" s="469" t="s">
        <v>1324</v>
      </c>
      <c r="I33" s="469" t="s">
        <v>94</v>
      </c>
      <c r="J33" s="469" t="s">
        <v>1464</v>
      </c>
      <c r="K33" s="469" t="s">
        <v>1468</v>
      </c>
      <c r="L33" s="469" t="s">
        <v>314</v>
      </c>
      <c r="M33" s="469">
        <v>2</v>
      </c>
      <c r="N33" s="472">
        <v>5250</v>
      </c>
      <c r="O33" s="472">
        <v>10500</v>
      </c>
    </row>
    <row r="34" spans="1:15" ht="15" hidden="1" x14ac:dyDescent="0.25">
      <c r="A34" s="469" t="s">
        <v>408</v>
      </c>
      <c r="B34" s="470">
        <v>44200</v>
      </c>
      <c r="C34" s="469" t="s">
        <v>919</v>
      </c>
      <c r="D34" s="469" t="s">
        <v>920</v>
      </c>
      <c r="E34" s="469" t="s">
        <v>15</v>
      </c>
      <c r="F34" s="469" t="s">
        <v>94</v>
      </c>
      <c r="G34" s="469" t="s">
        <v>356</v>
      </c>
      <c r="H34" s="469" t="s">
        <v>1325</v>
      </c>
      <c r="I34" s="469" t="s">
        <v>94</v>
      </c>
      <c r="J34" s="469" t="s">
        <v>1464</v>
      </c>
      <c r="K34" s="469" t="s">
        <v>1468</v>
      </c>
      <c r="L34" s="469" t="s">
        <v>1470</v>
      </c>
      <c r="M34" s="469">
        <v>2</v>
      </c>
      <c r="N34" s="472">
        <v>7000</v>
      </c>
      <c r="O34" s="472">
        <v>14000</v>
      </c>
    </row>
    <row r="35" spans="1:15" ht="15" hidden="1" x14ac:dyDescent="0.25">
      <c r="A35" s="469" t="s">
        <v>408</v>
      </c>
      <c r="B35" s="470">
        <v>44200</v>
      </c>
      <c r="C35" s="469" t="s">
        <v>919</v>
      </c>
      <c r="D35" s="469" t="s">
        <v>920</v>
      </c>
      <c r="E35" s="469" t="s">
        <v>15</v>
      </c>
      <c r="F35" s="469" t="s">
        <v>94</v>
      </c>
      <c r="G35" s="469" t="s">
        <v>356</v>
      </c>
      <c r="H35" s="469" t="s">
        <v>1326</v>
      </c>
      <c r="I35" s="469" t="s">
        <v>94</v>
      </c>
      <c r="J35" s="469" t="s">
        <v>1464</v>
      </c>
      <c r="K35" s="469" t="s">
        <v>1468</v>
      </c>
      <c r="L35" s="469" t="s">
        <v>314</v>
      </c>
      <c r="M35" s="469">
        <v>2</v>
      </c>
      <c r="N35" s="472">
        <v>57500</v>
      </c>
      <c r="O35" s="472">
        <v>115000</v>
      </c>
    </row>
    <row r="36" spans="1:15" ht="15" hidden="1" x14ac:dyDescent="0.25">
      <c r="A36" s="469" t="s">
        <v>409</v>
      </c>
      <c r="B36" s="470">
        <v>44201</v>
      </c>
      <c r="C36" s="469" t="s">
        <v>908</v>
      </c>
      <c r="D36" s="469" t="s">
        <v>909</v>
      </c>
      <c r="E36" s="469" t="s">
        <v>1180</v>
      </c>
      <c r="F36" s="469" t="s">
        <v>248</v>
      </c>
      <c r="G36" s="469" t="s">
        <v>1207</v>
      </c>
      <c r="H36" s="469" t="s">
        <v>1302</v>
      </c>
      <c r="I36" s="469" t="s">
        <v>248</v>
      </c>
      <c r="J36" s="218" t="s">
        <v>1463</v>
      </c>
      <c r="K36" s="469" t="s">
        <v>1468</v>
      </c>
      <c r="L36" s="469" t="s">
        <v>58</v>
      </c>
      <c r="M36" s="469">
        <v>4</v>
      </c>
      <c r="N36" s="472">
        <v>41217</v>
      </c>
      <c r="O36" s="472">
        <v>164868</v>
      </c>
    </row>
    <row r="37" spans="1:15" ht="15" hidden="1" x14ac:dyDescent="0.25">
      <c r="A37" s="469" t="s">
        <v>410</v>
      </c>
      <c r="B37" s="470">
        <v>44201</v>
      </c>
      <c r="C37" s="469" t="s">
        <v>908</v>
      </c>
      <c r="D37" s="469" t="s">
        <v>909</v>
      </c>
      <c r="E37" s="469" t="s">
        <v>1180</v>
      </c>
      <c r="F37" s="469" t="s">
        <v>248</v>
      </c>
      <c r="G37" s="469" t="s">
        <v>1207</v>
      </c>
      <c r="H37" s="469" t="s">
        <v>1302</v>
      </c>
      <c r="I37" s="469" t="s">
        <v>248</v>
      </c>
      <c r="J37" s="218" t="s">
        <v>1463</v>
      </c>
      <c r="K37" s="469" t="s">
        <v>1468</v>
      </c>
      <c r="L37" s="469" t="s">
        <v>58</v>
      </c>
      <c r="M37" s="469">
        <v>4</v>
      </c>
      <c r="N37" s="472">
        <v>41217</v>
      </c>
      <c r="O37" s="472">
        <v>164868</v>
      </c>
    </row>
    <row r="38" spans="1:15" ht="15" hidden="1" x14ac:dyDescent="0.25">
      <c r="A38" s="469" t="s">
        <v>411</v>
      </c>
      <c r="B38" s="470">
        <v>44201</v>
      </c>
      <c r="C38" s="469" t="s">
        <v>921</v>
      </c>
      <c r="D38" s="470">
        <v>44196</v>
      </c>
      <c r="E38" s="469" t="s">
        <v>15</v>
      </c>
      <c r="F38" s="469" t="s">
        <v>1204</v>
      </c>
      <c r="G38" s="469" t="s">
        <v>1208</v>
      </c>
      <c r="H38" s="469" t="s">
        <v>1327</v>
      </c>
      <c r="I38" s="469" t="s">
        <v>1204</v>
      </c>
      <c r="J38" s="469" t="s">
        <v>1464</v>
      </c>
      <c r="K38" s="469" t="s">
        <v>1468</v>
      </c>
      <c r="L38" s="469" t="s">
        <v>1470</v>
      </c>
      <c r="M38" s="469">
        <v>2</v>
      </c>
      <c r="N38" s="469">
        <v>0</v>
      </c>
      <c r="O38" s="469">
        <v>0</v>
      </c>
    </row>
    <row r="39" spans="1:15" ht="15" hidden="1" x14ac:dyDescent="0.25">
      <c r="A39" s="469" t="s">
        <v>411</v>
      </c>
      <c r="B39" s="470">
        <v>44201</v>
      </c>
      <c r="C39" s="469" t="s">
        <v>921</v>
      </c>
      <c r="D39" s="470">
        <v>44196</v>
      </c>
      <c r="E39" s="469" t="s">
        <v>15</v>
      </c>
      <c r="F39" s="469" t="s">
        <v>1204</v>
      </c>
      <c r="G39" s="469" t="s">
        <v>1208</v>
      </c>
      <c r="H39" s="469" t="s">
        <v>1323</v>
      </c>
      <c r="I39" s="469" t="s">
        <v>1204</v>
      </c>
      <c r="J39" s="469" t="s">
        <v>1464</v>
      </c>
      <c r="K39" s="469" t="s">
        <v>1468</v>
      </c>
      <c r="L39" s="469" t="s">
        <v>1470</v>
      </c>
      <c r="M39" s="469">
        <v>2</v>
      </c>
      <c r="N39" s="469">
        <v>0</v>
      </c>
      <c r="O39" s="469">
        <v>0</v>
      </c>
    </row>
    <row r="40" spans="1:15" ht="15" hidden="1" x14ac:dyDescent="0.25">
      <c r="A40" s="469" t="s">
        <v>411</v>
      </c>
      <c r="B40" s="470">
        <v>44201</v>
      </c>
      <c r="C40" s="469" t="s">
        <v>921</v>
      </c>
      <c r="D40" s="470">
        <v>44196</v>
      </c>
      <c r="E40" s="660" t="s">
        <v>15</v>
      </c>
      <c r="F40" s="469" t="s">
        <v>1204</v>
      </c>
      <c r="G40" s="469" t="s">
        <v>1208</v>
      </c>
      <c r="H40" s="469" t="s">
        <v>387</v>
      </c>
      <c r="I40" s="469" t="s">
        <v>1204</v>
      </c>
      <c r="J40" s="469" t="s">
        <v>1464</v>
      </c>
      <c r="K40" s="469" t="s">
        <v>1468</v>
      </c>
      <c r="L40" s="469" t="s">
        <v>303</v>
      </c>
      <c r="M40" s="469">
        <v>1</v>
      </c>
      <c r="N40" s="469">
        <v>436</v>
      </c>
      <c r="O40" s="469">
        <v>436</v>
      </c>
    </row>
    <row r="41" spans="1:15" ht="15" hidden="1" x14ac:dyDescent="0.25">
      <c r="A41" s="469" t="s">
        <v>411</v>
      </c>
      <c r="B41" s="470">
        <v>44201</v>
      </c>
      <c r="C41" s="469" t="s">
        <v>921</v>
      </c>
      <c r="D41" s="470">
        <v>44196</v>
      </c>
      <c r="E41" s="469" t="s">
        <v>15</v>
      </c>
      <c r="F41" s="469" t="s">
        <v>1204</v>
      </c>
      <c r="G41" s="469" t="s">
        <v>1208</v>
      </c>
      <c r="H41" s="469" t="s">
        <v>1326</v>
      </c>
      <c r="I41" s="469" t="s">
        <v>1204</v>
      </c>
      <c r="J41" s="469" t="s">
        <v>1464</v>
      </c>
      <c r="K41" s="469" t="s">
        <v>1468</v>
      </c>
      <c r="L41" s="469" t="s">
        <v>314</v>
      </c>
      <c r="M41" s="469">
        <v>2</v>
      </c>
      <c r="N41" s="472">
        <v>54500</v>
      </c>
      <c r="O41" s="472">
        <v>109000</v>
      </c>
    </row>
    <row r="42" spans="1:15" ht="15" hidden="1" x14ac:dyDescent="0.25">
      <c r="A42" s="469" t="s">
        <v>412</v>
      </c>
      <c r="B42" s="470">
        <v>44201</v>
      </c>
      <c r="C42" s="469" t="s">
        <v>922</v>
      </c>
      <c r="D42" s="470">
        <v>44196</v>
      </c>
      <c r="E42" s="469" t="s">
        <v>15</v>
      </c>
      <c r="F42" s="469" t="s">
        <v>1204</v>
      </c>
      <c r="G42" s="469" t="s">
        <v>1208</v>
      </c>
      <c r="H42" s="469" t="s">
        <v>1328</v>
      </c>
      <c r="I42" s="469" t="s">
        <v>1204</v>
      </c>
      <c r="J42" s="469" t="s">
        <v>1464</v>
      </c>
      <c r="K42" s="469" t="s">
        <v>1468</v>
      </c>
      <c r="L42" s="469" t="s">
        <v>1470</v>
      </c>
      <c r="M42" s="469">
        <v>20</v>
      </c>
      <c r="N42" s="469">
        <v>0</v>
      </c>
      <c r="O42" s="469">
        <v>0</v>
      </c>
    </row>
    <row r="43" spans="1:15" ht="15" hidden="1" x14ac:dyDescent="0.25">
      <c r="A43" s="469" t="s">
        <v>412</v>
      </c>
      <c r="B43" s="470">
        <v>44201</v>
      </c>
      <c r="C43" s="469" t="s">
        <v>922</v>
      </c>
      <c r="D43" s="470">
        <v>44196</v>
      </c>
      <c r="E43" s="660" t="s">
        <v>15</v>
      </c>
      <c r="F43" s="469" t="s">
        <v>1204</v>
      </c>
      <c r="G43" s="469" t="s">
        <v>1208</v>
      </c>
      <c r="H43" s="469" t="s">
        <v>387</v>
      </c>
      <c r="I43" s="469" t="s">
        <v>1204</v>
      </c>
      <c r="J43" s="469" t="s">
        <v>1464</v>
      </c>
      <c r="K43" s="469" t="s">
        <v>1468</v>
      </c>
      <c r="L43" s="469" t="s">
        <v>303</v>
      </c>
      <c r="M43" s="469">
        <v>1</v>
      </c>
      <c r="N43" s="472">
        <v>2816</v>
      </c>
      <c r="O43" s="472">
        <v>2816</v>
      </c>
    </row>
    <row r="44" spans="1:15" ht="15" hidden="1" x14ac:dyDescent="0.25">
      <c r="A44" s="469" t="s">
        <v>412</v>
      </c>
      <c r="B44" s="470">
        <v>44201</v>
      </c>
      <c r="C44" s="469" t="s">
        <v>922</v>
      </c>
      <c r="D44" s="470">
        <v>44196</v>
      </c>
      <c r="E44" s="469" t="s">
        <v>15</v>
      </c>
      <c r="F44" s="469" t="s">
        <v>1204</v>
      </c>
      <c r="G44" s="469" t="s">
        <v>1208</v>
      </c>
      <c r="H44" s="469" t="s">
        <v>1329</v>
      </c>
      <c r="I44" s="469" t="s">
        <v>1204</v>
      </c>
      <c r="J44" s="469" t="s">
        <v>1464</v>
      </c>
      <c r="K44" s="469" t="s">
        <v>1468</v>
      </c>
      <c r="L44" s="469" t="s">
        <v>314</v>
      </c>
      <c r="M44" s="469">
        <v>20</v>
      </c>
      <c r="N44" s="472">
        <v>35200</v>
      </c>
      <c r="O44" s="472">
        <v>704000</v>
      </c>
    </row>
    <row r="45" spans="1:15" ht="15" hidden="1" x14ac:dyDescent="0.25">
      <c r="A45" s="469" t="s">
        <v>413</v>
      </c>
      <c r="B45" s="470">
        <v>44201</v>
      </c>
      <c r="C45" s="469">
        <v>102</v>
      </c>
      <c r="D45" s="470">
        <v>44200</v>
      </c>
      <c r="E45" s="469" t="s">
        <v>1188</v>
      </c>
      <c r="F45" s="469" t="s">
        <v>248</v>
      </c>
      <c r="G45" s="469" t="s">
        <v>1218</v>
      </c>
      <c r="H45" s="469" t="s">
        <v>1330</v>
      </c>
      <c r="I45" s="469" t="s">
        <v>248</v>
      </c>
      <c r="J45" s="469" t="s">
        <v>1465</v>
      </c>
      <c r="K45" s="469" t="s">
        <v>1468</v>
      </c>
      <c r="L45" s="469" t="s">
        <v>307</v>
      </c>
      <c r="M45" s="469">
        <v>2</v>
      </c>
      <c r="N45" s="472">
        <v>9300</v>
      </c>
      <c r="O45" s="472">
        <v>18600</v>
      </c>
    </row>
    <row r="46" spans="1:15" ht="15" hidden="1" x14ac:dyDescent="0.25">
      <c r="A46" s="469" t="s">
        <v>414</v>
      </c>
      <c r="B46" s="470">
        <v>44201</v>
      </c>
      <c r="C46" s="469" t="s">
        <v>923</v>
      </c>
      <c r="D46" s="470">
        <v>44200</v>
      </c>
      <c r="E46" s="469" t="s">
        <v>15</v>
      </c>
      <c r="F46" s="469" t="s">
        <v>248</v>
      </c>
      <c r="G46" s="469" t="s">
        <v>1219</v>
      </c>
      <c r="H46" s="469" t="s">
        <v>1327</v>
      </c>
      <c r="I46" s="469" t="s">
        <v>248</v>
      </c>
      <c r="J46" s="469" t="s">
        <v>1464</v>
      </c>
      <c r="K46" s="469" t="s">
        <v>1468</v>
      </c>
      <c r="L46" s="469" t="s">
        <v>1470</v>
      </c>
      <c r="M46" s="469">
        <v>1</v>
      </c>
      <c r="N46" s="469">
        <v>0</v>
      </c>
      <c r="O46" s="469">
        <v>0</v>
      </c>
    </row>
    <row r="47" spans="1:15" ht="15" hidden="1" x14ac:dyDescent="0.25">
      <c r="A47" s="469" t="s">
        <v>414</v>
      </c>
      <c r="B47" s="470">
        <v>44201</v>
      </c>
      <c r="C47" s="469" t="s">
        <v>923</v>
      </c>
      <c r="D47" s="470">
        <v>44200</v>
      </c>
      <c r="E47" s="469" t="s">
        <v>15</v>
      </c>
      <c r="F47" s="469" t="s">
        <v>248</v>
      </c>
      <c r="G47" s="469" t="s">
        <v>1219</v>
      </c>
      <c r="H47" s="469" t="s">
        <v>1331</v>
      </c>
      <c r="I47" s="469" t="s">
        <v>248</v>
      </c>
      <c r="J47" s="469" t="s">
        <v>1464</v>
      </c>
      <c r="K47" s="469" t="s">
        <v>1468</v>
      </c>
      <c r="L47" s="469" t="s">
        <v>308</v>
      </c>
      <c r="M47" s="469">
        <v>7</v>
      </c>
      <c r="N47" s="469">
        <v>0</v>
      </c>
      <c r="O47" s="469">
        <v>0</v>
      </c>
    </row>
    <row r="48" spans="1:15" ht="15" hidden="1" x14ac:dyDescent="0.25">
      <c r="A48" s="469" t="s">
        <v>414</v>
      </c>
      <c r="B48" s="470">
        <v>44201</v>
      </c>
      <c r="C48" s="469" t="s">
        <v>923</v>
      </c>
      <c r="D48" s="470">
        <v>44200</v>
      </c>
      <c r="E48" s="469" t="s">
        <v>15</v>
      </c>
      <c r="F48" s="469" t="s">
        <v>248</v>
      </c>
      <c r="G48" s="469" t="s">
        <v>1219</v>
      </c>
      <c r="H48" s="469" t="s">
        <v>1326</v>
      </c>
      <c r="I48" s="469" t="s">
        <v>248</v>
      </c>
      <c r="J48" s="469" t="s">
        <v>1464</v>
      </c>
      <c r="K48" s="469" t="s">
        <v>1468</v>
      </c>
      <c r="L48" s="469" t="s">
        <v>314</v>
      </c>
      <c r="M48" s="469">
        <v>1</v>
      </c>
      <c r="N48" s="472">
        <v>53000</v>
      </c>
      <c r="O48" s="472">
        <v>53000</v>
      </c>
    </row>
    <row r="49" spans="1:15" ht="15" hidden="1" x14ac:dyDescent="0.25">
      <c r="A49" s="469" t="s">
        <v>415</v>
      </c>
      <c r="B49" s="470">
        <v>44201</v>
      </c>
      <c r="C49" s="469" t="s">
        <v>924</v>
      </c>
      <c r="D49" s="469" t="s">
        <v>920</v>
      </c>
      <c r="E49" s="469" t="s">
        <v>15</v>
      </c>
      <c r="F49" s="469" t="s">
        <v>94</v>
      </c>
      <c r="G49" s="469" t="s">
        <v>356</v>
      </c>
      <c r="H49" s="469" t="s">
        <v>1327</v>
      </c>
      <c r="I49" s="469" t="s">
        <v>94</v>
      </c>
      <c r="J49" s="469" t="s">
        <v>1464</v>
      </c>
      <c r="K49" s="469" t="s">
        <v>1468</v>
      </c>
      <c r="L49" s="469" t="s">
        <v>1470</v>
      </c>
      <c r="M49" s="469">
        <v>10</v>
      </c>
      <c r="N49" s="469">
        <v>0</v>
      </c>
      <c r="O49" s="469">
        <v>0</v>
      </c>
    </row>
    <row r="50" spans="1:15" ht="15" hidden="1" x14ac:dyDescent="0.25">
      <c r="A50" s="469" t="s">
        <v>415</v>
      </c>
      <c r="B50" s="470">
        <v>44201</v>
      </c>
      <c r="C50" s="469" t="s">
        <v>924</v>
      </c>
      <c r="D50" s="469" t="s">
        <v>920</v>
      </c>
      <c r="E50" s="469" t="s">
        <v>15</v>
      </c>
      <c r="F50" s="469" t="s">
        <v>94</v>
      </c>
      <c r="G50" s="469" t="s">
        <v>356</v>
      </c>
      <c r="H50" s="469" t="s">
        <v>1332</v>
      </c>
      <c r="I50" s="469" t="s">
        <v>94</v>
      </c>
      <c r="J50" s="469" t="s">
        <v>1464</v>
      </c>
      <c r="K50" s="469" t="s">
        <v>1468</v>
      </c>
      <c r="L50" s="469" t="s">
        <v>1470</v>
      </c>
      <c r="M50" s="469">
        <v>10</v>
      </c>
      <c r="N50" s="469">
        <v>0</v>
      </c>
      <c r="O50" s="469">
        <v>0</v>
      </c>
    </row>
    <row r="51" spans="1:15" ht="15" hidden="1" x14ac:dyDescent="0.25">
      <c r="A51" s="469" t="s">
        <v>415</v>
      </c>
      <c r="B51" s="470">
        <v>44201</v>
      </c>
      <c r="C51" s="469" t="s">
        <v>924</v>
      </c>
      <c r="D51" s="469" t="s">
        <v>920</v>
      </c>
      <c r="E51" s="469" t="s">
        <v>15</v>
      </c>
      <c r="F51" s="469" t="s">
        <v>94</v>
      </c>
      <c r="G51" s="469" t="s">
        <v>356</v>
      </c>
      <c r="H51" s="469" t="s">
        <v>1324</v>
      </c>
      <c r="I51" s="469" t="s">
        <v>94</v>
      </c>
      <c r="J51" s="469" t="s">
        <v>1464</v>
      </c>
      <c r="K51" s="469" t="s">
        <v>1468</v>
      </c>
      <c r="L51" s="469" t="s">
        <v>314</v>
      </c>
      <c r="M51" s="469">
        <v>3</v>
      </c>
      <c r="N51" s="472">
        <v>5250</v>
      </c>
      <c r="O51" s="472">
        <v>15750</v>
      </c>
    </row>
    <row r="52" spans="1:15" ht="15" hidden="1" x14ac:dyDescent="0.25">
      <c r="A52" s="469" t="s">
        <v>415</v>
      </c>
      <c r="B52" s="470">
        <v>44201</v>
      </c>
      <c r="C52" s="469" t="s">
        <v>924</v>
      </c>
      <c r="D52" s="469" t="s">
        <v>920</v>
      </c>
      <c r="E52" s="469" t="s">
        <v>15</v>
      </c>
      <c r="F52" s="469" t="s">
        <v>94</v>
      </c>
      <c r="G52" s="469" t="s">
        <v>356</v>
      </c>
      <c r="H52" s="469" t="s">
        <v>1326</v>
      </c>
      <c r="I52" s="469" t="s">
        <v>94</v>
      </c>
      <c r="J52" s="469" t="s">
        <v>1464</v>
      </c>
      <c r="K52" s="469" t="s">
        <v>1468</v>
      </c>
      <c r="L52" s="469" t="s">
        <v>314</v>
      </c>
      <c r="M52" s="469">
        <v>10</v>
      </c>
      <c r="N52" s="472">
        <v>53700</v>
      </c>
      <c r="O52" s="472">
        <v>537000</v>
      </c>
    </row>
    <row r="53" spans="1:15" ht="15" hidden="1" x14ac:dyDescent="0.25">
      <c r="A53" s="469" t="s">
        <v>416</v>
      </c>
      <c r="B53" s="470">
        <v>44201</v>
      </c>
      <c r="C53" s="469" t="s">
        <v>925</v>
      </c>
      <c r="D53" s="470">
        <v>44196</v>
      </c>
      <c r="E53" s="660" t="s">
        <v>15</v>
      </c>
      <c r="F53" s="469" t="s">
        <v>1204</v>
      </c>
      <c r="G53" s="469" t="s">
        <v>1208</v>
      </c>
      <c r="H53" s="469" t="s">
        <v>387</v>
      </c>
      <c r="I53" s="469" t="s">
        <v>1204</v>
      </c>
      <c r="J53" s="469" t="s">
        <v>1464</v>
      </c>
      <c r="K53" s="469" t="s">
        <v>1468</v>
      </c>
      <c r="L53" s="469" t="s">
        <v>303</v>
      </c>
      <c r="M53" s="469">
        <v>1</v>
      </c>
      <c r="N53" s="469">
        <v>500</v>
      </c>
      <c r="O53" s="469">
        <v>500</v>
      </c>
    </row>
    <row r="54" spans="1:15" ht="15" hidden="1" x14ac:dyDescent="0.25">
      <c r="A54" s="469" t="s">
        <v>416</v>
      </c>
      <c r="B54" s="470">
        <v>44201</v>
      </c>
      <c r="C54" s="469" t="s">
        <v>925</v>
      </c>
      <c r="D54" s="470">
        <v>44196</v>
      </c>
      <c r="E54" s="469" t="s">
        <v>1181</v>
      </c>
      <c r="F54" s="469" t="s">
        <v>1204</v>
      </c>
      <c r="G54" s="469" t="s">
        <v>1208</v>
      </c>
      <c r="H54" s="469" t="s">
        <v>1333</v>
      </c>
      <c r="I54" s="469" t="s">
        <v>1204</v>
      </c>
      <c r="J54" s="469" t="s">
        <v>1464</v>
      </c>
      <c r="K54" s="469" t="s">
        <v>1468</v>
      </c>
      <c r="L54" s="469" t="s">
        <v>308</v>
      </c>
      <c r="M54" s="469">
        <v>25</v>
      </c>
      <c r="N54" s="472">
        <v>5300</v>
      </c>
      <c r="O54" s="472">
        <v>132500</v>
      </c>
    </row>
    <row r="55" spans="1:15" ht="15" hidden="1" x14ac:dyDescent="0.25">
      <c r="A55" s="469" t="s">
        <v>417</v>
      </c>
      <c r="B55" s="470">
        <v>44201</v>
      </c>
      <c r="C55" s="469">
        <v>3020008261</v>
      </c>
      <c r="D55" s="470">
        <v>44189</v>
      </c>
      <c r="E55" s="469" t="s">
        <v>1185</v>
      </c>
      <c r="F55" s="469" t="s">
        <v>248</v>
      </c>
      <c r="G55" s="469" t="s">
        <v>1220</v>
      </c>
      <c r="H55" s="469" t="s">
        <v>1313</v>
      </c>
      <c r="I55" s="469" t="s">
        <v>248</v>
      </c>
      <c r="J55" s="469" t="s">
        <v>316</v>
      </c>
      <c r="K55" s="469" t="s">
        <v>1469</v>
      </c>
      <c r="L55" s="469" t="s">
        <v>301</v>
      </c>
      <c r="M55" s="469">
        <v>2</v>
      </c>
      <c r="N55" s="469">
        <v>0</v>
      </c>
      <c r="O55" s="469">
        <v>0</v>
      </c>
    </row>
    <row r="56" spans="1:15" ht="15" hidden="1" x14ac:dyDescent="0.25">
      <c r="A56" s="469" t="s">
        <v>417</v>
      </c>
      <c r="B56" s="470">
        <v>44201</v>
      </c>
      <c r="C56" s="469">
        <v>3020008261</v>
      </c>
      <c r="D56" s="470">
        <v>44189</v>
      </c>
      <c r="E56" s="469" t="s">
        <v>1186</v>
      </c>
      <c r="F56" s="469" t="s">
        <v>248</v>
      </c>
      <c r="G56" s="469" t="s">
        <v>1220</v>
      </c>
      <c r="H56" s="469" t="s">
        <v>1314</v>
      </c>
      <c r="I56" s="469" t="s">
        <v>248</v>
      </c>
      <c r="J56" s="469" t="s">
        <v>316</v>
      </c>
      <c r="K56" s="469" t="s">
        <v>1469</v>
      </c>
      <c r="L56" s="469" t="s">
        <v>308</v>
      </c>
      <c r="M56" s="469">
        <v>2</v>
      </c>
      <c r="N56" s="469">
        <v>0</v>
      </c>
      <c r="O56" s="469">
        <v>0</v>
      </c>
    </row>
    <row r="57" spans="1:15" ht="15" hidden="1" x14ac:dyDescent="0.25">
      <c r="A57" s="469" t="s">
        <v>417</v>
      </c>
      <c r="B57" s="470">
        <v>44201</v>
      </c>
      <c r="C57" s="469">
        <v>3020008261</v>
      </c>
      <c r="D57" s="470">
        <v>44189</v>
      </c>
      <c r="E57" s="469" t="s">
        <v>1187</v>
      </c>
      <c r="F57" s="469" t="s">
        <v>248</v>
      </c>
      <c r="G57" s="469" t="s">
        <v>1220</v>
      </c>
      <c r="H57" s="469" t="s">
        <v>1315</v>
      </c>
      <c r="I57" s="469" t="s">
        <v>248</v>
      </c>
      <c r="J57" s="469" t="s">
        <v>316</v>
      </c>
      <c r="K57" s="469" t="s">
        <v>1469</v>
      </c>
      <c r="L57" s="469" t="s">
        <v>314</v>
      </c>
      <c r="M57" s="469">
        <v>2</v>
      </c>
      <c r="N57" s="469">
        <v>0</v>
      </c>
      <c r="O57" s="469">
        <v>0</v>
      </c>
    </row>
    <row r="58" spans="1:15" ht="15" hidden="1" x14ac:dyDescent="0.25">
      <c r="A58" s="469" t="s">
        <v>417</v>
      </c>
      <c r="B58" s="470">
        <v>44201</v>
      </c>
      <c r="C58" s="469">
        <v>3020008261</v>
      </c>
      <c r="D58" s="470">
        <v>44189</v>
      </c>
      <c r="E58" s="469" t="s">
        <v>1187</v>
      </c>
      <c r="F58" s="469" t="s">
        <v>248</v>
      </c>
      <c r="G58" s="469" t="s">
        <v>1220</v>
      </c>
      <c r="H58" s="469" t="s">
        <v>1316</v>
      </c>
      <c r="I58" s="469" t="s">
        <v>248</v>
      </c>
      <c r="J58" s="469" t="s">
        <v>316</v>
      </c>
      <c r="K58" s="469" t="s">
        <v>1469</v>
      </c>
      <c r="L58" s="469" t="s">
        <v>1470</v>
      </c>
      <c r="M58" s="469">
        <v>2</v>
      </c>
      <c r="N58" s="469">
        <v>0</v>
      </c>
      <c r="O58" s="469">
        <v>0</v>
      </c>
    </row>
    <row r="59" spans="1:15" ht="15" hidden="1" x14ac:dyDescent="0.25">
      <c r="A59" s="469" t="s">
        <v>417</v>
      </c>
      <c r="B59" s="470">
        <v>44201</v>
      </c>
      <c r="C59" s="469">
        <v>3020008261</v>
      </c>
      <c r="D59" s="470">
        <v>44189</v>
      </c>
      <c r="E59" s="469" t="s">
        <v>1187</v>
      </c>
      <c r="F59" s="469" t="s">
        <v>248</v>
      </c>
      <c r="G59" s="469" t="s">
        <v>1220</v>
      </c>
      <c r="H59" s="469" t="s">
        <v>1317</v>
      </c>
      <c r="I59" s="469" t="s">
        <v>248</v>
      </c>
      <c r="J59" s="469" t="s">
        <v>316</v>
      </c>
      <c r="K59" s="469" t="s">
        <v>1469</v>
      </c>
      <c r="L59" s="469" t="s">
        <v>314</v>
      </c>
      <c r="M59" s="469">
        <v>2</v>
      </c>
      <c r="N59" s="469">
        <v>0</v>
      </c>
      <c r="O59" s="469">
        <v>0</v>
      </c>
    </row>
    <row r="60" spans="1:15" ht="15" hidden="1" x14ac:dyDescent="0.25">
      <c r="A60" s="469" t="s">
        <v>417</v>
      </c>
      <c r="B60" s="470">
        <v>44201</v>
      </c>
      <c r="C60" s="469">
        <v>3020008261</v>
      </c>
      <c r="D60" s="470">
        <v>44189</v>
      </c>
      <c r="E60" s="469" t="s">
        <v>1187</v>
      </c>
      <c r="F60" s="469" t="s">
        <v>248</v>
      </c>
      <c r="G60" s="469" t="s">
        <v>1220</v>
      </c>
      <c r="H60" s="469" t="s">
        <v>1318</v>
      </c>
      <c r="I60" s="469" t="s">
        <v>248</v>
      </c>
      <c r="J60" s="469" t="s">
        <v>316</v>
      </c>
      <c r="K60" s="469" t="s">
        <v>1469</v>
      </c>
      <c r="L60" s="469" t="s">
        <v>314</v>
      </c>
      <c r="M60" s="469">
        <v>2</v>
      </c>
      <c r="N60" s="469">
        <v>0</v>
      </c>
      <c r="O60" s="469">
        <v>0</v>
      </c>
    </row>
    <row r="61" spans="1:15" ht="15" hidden="1" x14ac:dyDescent="0.25">
      <c r="A61" s="469" t="s">
        <v>417</v>
      </c>
      <c r="B61" s="470">
        <v>44201</v>
      </c>
      <c r="C61" s="469">
        <v>3020008261</v>
      </c>
      <c r="D61" s="470">
        <v>44189</v>
      </c>
      <c r="E61" s="469" t="s">
        <v>1187</v>
      </c>
      <c r="F61" s="469" t="s">
        <v>248</v>
      </c>
      <c r="G61" s="469" t="s">
        <v>1220</v>
      </c>
      <c r="H61" s="469" t="s">
        <v>1319</v>
      </c>
      <c r="I61" s="469" t="s">
        <v>248</v>
      </c>
      <c r="J61" s="469" t="s">
        <v>316</v>
      </c>
      <c r="K61" s="469" t="s">
        <v>1469</v>
      </c>
      <c r="L61" s="469" t="s">
        <v>314</v>
      </c>
      <c r="M61" s="469">
        <v>2</v>
      </c>
      <c r="N61" s="469">
        <v>0</v>
      </c>
      <c r="O61" s="469">
        <v>0</v>
      </c>
    </row>
    <row r="62" spans="1:15" ht="15" hidden="1" x14ac:dyDescent="0.25">
      <c r="A62" s="469" t="s">
        <v>417</v>
      </c>
      <c r="B62" s="470">
        <v>44201</v>
      </c>
      <c r="C62" s="469">
        <v>3020008261</v>
      </c>
      <c r="D62" s="470">
        <v>44189</v>
      </c>
      <c r="E62" s="469" t="s">
        <v>1187</v>
      </c>
      <c r="F62" s="469" t="s">
        <v>248</v>
      </c>
      <c r="G62" s="469" t="s">
        <v>1220</v>
      </c>
      <c r="H62" s="469" t="s">
        <v>1328</v>
      </c>
      <c r="I62" s="469" t="s">
        <v>248</v>
      </c>
      <c r="J62" s="469" t="s">
        <v>316</v>
      </c>
      <c r="K62" s="469" t="s">
        <v>1469</v>
      </c>
      <c r="L62" s="469" t="s">
        <v>1470</v>
      </c>
      <c r="M62" s="469">
        <v>2</v>
      </c>
      <c r="N62" s="469">
        <v>0</v>
      </c>
      <c r="O62" s="469">
        <v>0</v>
      </c>
    </row>
    <row r="63" spans="1:15" ht="15" hidden="1" x14ac:dyDescent="0.25">
      <c r="A63" s="469" t="s">
        <v>417</v>
      </c>
      <c r="B63" s="470">
        <v>44201</v>
      </c>
      <c r="C63" s="469">
        <v>3020008261</v>
      </c>
      <c r="D63" s="470">
        <v>44189</v>
      </c>
      <c r="E63" s="469" t="s">
        <v>1187</v>
      </c>
      <c r="F63" s="469" t="s">
        <v>248</v>
      </c>
      <c r="G63" s="469" t="s">
        <v>1220</v>
      </c>
      <c r="H63" s="469" t="s">
        <v>1320</v>
      </c>
      <c r="I63" s="469" t="s">
        <v>248</v>
      </c>
      <c r="J63" s="469" t="s">
        <v>316</v>
      </c>
      <c r="K63" s="469" t="s">
        <v>1469</v>
      </c>
      <c r="L63" s="469" t="s">
        <v>314</v>
      </c>
      <c r="M63" s="469">
        <v>2</v>
      </c>
      <c r="N63" s="469">
        <v>0</v>
      </c>
      <c r="O63" s="469">
        <v>0</v>
      </c>
    </row>
    <row r="64" spans="1:15" ht="15" hidden="1" x14ac:dyDescent="0.25">
      <c r="A64" s="469" t="s">
        <v>417</v>
      </c>
      <c r="B64" s="470">
        <v>44201</v>
      </c>
      <c r="C64" s="469">
        <v>3020008261</v>
      </c>
      <c r="D64" s="470">
        <v>44189</v>
      </c>
      <c r="E64" s="469" t="s">
        <v>1187</v>
      </c>
      <c r="F64" s="469" t="s">
        <v>248</v>
      </c>
      <c r="G64" s="469" t="s">
        <v>1220</v>
      </c>
      <c r="H64" s="469" t="s">
        <v>1321</v>
      </c>
      <c r="I64" s="469" t="s">
        <v>248</v>
      </c>
      <c r="J64" s="469" t="s">
        <v>316</v>
      </c>
      <c r="K64" s="469" t="s">
        <v>1469</v>
      </c>
      <c r="L64" s="469" t="s">
        <v>314</v>
      </c>
      <c r="M64" s="469">
        <v>2</v>
      </c>
      <c r="N64" s="469">
        <v>0</v>
      </c>
      <c r="O64" s="469">
        <v>0</v>
      </c>
    </row>
    <row r="65" spans="1:15" ht="15" hidden="1" x14ac:dyDescent="0.25">
      <c r="A65" s="469" t="s">
        <v>417</v>
      </c>
      <c r="B65" s="470">
        <v>44201</v>
      </c>
      <c r="C65" s="469">
        <v>3020008261</v>
      </c>
      <c r="D65" s="470">
        <v>44189</v>
      </c>
      <c r="E65" s="469" t="s">
        <v>1187</v>
      </c>
      <c r="F65" s="469" t="s">
        <v>248</v>
      </c>
      <c r="G65" s="469" t="s">
        <v>1220</v>
      </c>
      <c r="H65" s="469" t="s">
        <v>1322</v>
      </c>
      <c r="I65" s="469" t="s">
        <v>248</v>
      </c>
      <c r="J65" s="469" t="s">
        <v>316</v>
      </c>
      <c r="K65" s="469" t="s">
        <v>1469</v>
      </c>
      <c r="L65" s="469" t="s">
        <v>314</v>
      </c>
      <c r="M65" s="469">
        <v>2</v>
      </c>
      <c r="N65" s="472">
        <v>52000</v>
      </c>
      <c r="O65" s="472">
        <v>104000</v>
      </c>
    </row>
    <row r="66" spans="1:15" ht="15" hidden="1" x14ac:dyDescent="0.25">
      <c r="A66" s="469" t="s">
        <v>418</v>
      </c>
      <c r="B66" s="470">
        <v>44201</v>
      </c>
      <c r="C66" s="469" t="s">
        <v>910</v>
      </c>
      <c r="D66" s="470">
        <v>44102</v>
      </c>
      <c r="E66" s="660" t="s">
        <v>15</v>
      </c>
      <c r="F66" s="469" t="s">
        <v>1204</v>
      </c>
      <c r="G66" s="469" t="s">
        <v>1208</v>
      </c>
      <c r="H66" s="469" t="s">
        <v>387</v>
      </c>
      <c r="I66" s="469" t="s">
        <v>1204</v>
      </c>
      <c r="J66" s="469" t="s">
        <v>1464</v>
      </c>
      <c r="K66" s="469" t="s">
        <v>1468</v>
      </c>
      <c r="L66" s="469" t="s">
        <v>303</v>
      </c>
      <c r="M66" s="469">
        <v>1</v>
      </c>
      <c r="N66" s="469">
        <v>420</v>
      </c>
      <c r="O66" s="469">
        <v>420</v>
      </c>
    </row>
    <row r="67" spans="1:15" ht="15" hidden="1" x14ac:dyDescent="0.25">
      <c r="A67" s="469" t="s">
        <v>418</v>
      </c>
      <c r="B67" s="470">
        <v>44201</v>
      </c>
      <c r="C67" s="469" t="s">
        <v>910</v>
      </c>
      <c r="D67" s="470">
        <v>44102</v>
      </c>
      <c r="E67" s="469" t="s">
        <v>1181</v>
      </c>
      <c r="F67" s="469" t="s">
        <v>1204</v>
      </c>
      <c r="G67" s="469" t="s">
        <v>1208</v>
      </c>
      <c r="H67" s="469" t="s">
        <v>1303</v>
      </c>
      <c r="I67" s="469" t="s">
        <v>1204</v>
      </c>
      <c r="J67" s="469" t="s">
        <v>1464</v>
      </c>
      <c r="K67" s="469" t="s">
        <v>1468</v>
      </c>
      <c r="L67" s="469" t="s">
        <v>308</v>
      </c>
      <c r="M67" s="469">
        <v>25</v>
      </c>
      <c r="N67" s="472">
        <v>4200</v>
      </c>
      <c r="O67" s="472">
        <v>105000</v>
      </c>
    </row>
    <row r="68" spans="1:15" ht="15" hidden="1" x14ac:dyDescent="0.25">
      <c r="A68" s="469" t="s">
        <v>419</v>
      </c>
      <c r="B68" s="470">
        <v>44201</v>
      </c>
      <c r="C68" s="469" t="s">
        <v>911</v>
      </c>
      <c r="D68" s="470">
        <v>44133</v>
      </c>
      <c r="E68" s="660" t="s">
        <v>15</v>
      </c>
      <c r="F68" s="469" t="s">
        <v>1204</v>
      </c>
      <c r="G68" s="469" t="s">
        <v>1208</v>
      </c>
      <c r="H68" s="469" t="s">
        <v>387</v>
      </c>
      <c r="I68" s="469" t="s">
        <v>1204</v>
      </c>
      <c r="J68" s="469" t="s">
        <v>1464</v>
      </c>
      <c r="K68" s="469" t="s">
        <v>1468</v>
      </c>
      <c r="L68" s="469" t="s">
        <v>303</v>
      </c>
      <c r="M68" s="469">
        <v>1</v>
      </c>
      <c r="N68" s="472">
        <v>2100</v>
      </c>
      <c r="O68" s="472">
        <v>2100</v>
      </c>
    </row>
    <row r="69" spans="1:15" ht="15" hidden="1" x14ac:dyDescent="0.25">
      <c r="A69" s="469" t="s">
        <v>419</v>
      </c>
      <c r="B69" s="470">
        <v>44201</v>
      </c>
      <c r="C69" s="469" t="s">
        <v>911</v>
      </c>
      <c r="D69" s="470">
        <v>44133</v>
      </c>
      <c r="E69" s="469" t="s">
        <v>1181</v>
      </c>
      <c r="F69" s="469" t="s">
        <v>1204</v>
      </c>
      <c r="G69" s="469" t="s">
        <v>1208</v>
      </c>
      <c r="H69" s="469" t="s">
        <v>1303</v>
      </c>
      <c r="I69" s="469" t="s">
        <v>1204</v>
      </c>
      <c r="J69" s="469" t="s">
        <v>1464</v>
      </c>
      <c r="K69" s="469" t="s">
        <v>1468</v>
      </c>
      <c r="L69" s="469" t="s">
        <v>308</v>
      </c>
      <c r="M69" s="469">
        <v>125</v>
      </c>
      <c r="N69" s="472">
        <v>4200</v>
      </c>
      <c r="O69" s="472">
        <v>525000</v>
      </c>
    </row>
    <row r="70" spans="1:15" ht="15" hidden="1" x14ac:dyDescent="0.25">
      <c r="A70" s="469" t="s">
        <v>420</v>
      </c>
      <c r="B70" s="470">
        <v>44201</v>
      </c>
      <c r="C70" s="469" t="s">
        <v>926</v>
      </c>
      <c r="D70" s="469" t="s">
        <v>927</v>
      </c>
      <c r="E70" s="469" t="s">
        <v>1180</v>
      </c>
      <c r="F70" s="469" t="s">
        <v>248</v>
      </c>
      <c r="G70" s="469" t="s">
        <v>1207</v>
      </c>
      <c r="H70" s="469" t="s">
        <v>1334</v>
      </c>
      <c r="I70" s="469" t="s">
        <v>248</v>
      </c>
      <c r="J70" s="218" t="s">
        <v>1463</v>
      </c>
      <c r="K70" s="469" t="s">
        <v>1468</v>
      </c>
      <c r="L70" s="469" t="s">
        <v>58</v>
      </c>
      <c r="M70" s="469">
        <v>7</v>
      </c>
      <c r="N70" s="472">
        <v>11474</v>
      </c>
      <c r="O70" s="472">
        <v>80318</v>
      </c>
    </row>
    <row r="71" spans="1:15" ht="15" hidden="1" x14ac:dyDescent="0.25">
      <c r="A71" s="469" t="s">
        <v>420</v>
      </c>
      <c r="B71" s="470">
        <v>44201</v>
      </c>
      <c r="C71" s="469" t="s">
        <v>926</v>
      </c>
      <c r="D71" s="469" t="s">
        <v>927</v>
      </c>
      <c r="E71" s="469" t="s">
        <v>1180</v>
      </c>
      <c r="F71" s="469" t="s">
        <v>248</v>
      </c>
      <c r="G71" s="469" t="s">
        <v>1207</v>
      </c>
      <c r="H71" s="469" t="s">
        <v>369</v>
      </c>
      <c r="I71" s="469" t="s">
        <v>248</v>
      </c>
      <c r="J71" s="218" t="s">
        <v>1463</v>
      </c>
      <c r="K71" s="469" t="s">
        <v>1468</v>
      </c>
      <c r="L71" s="469" t="s">
        <v>394</v>
      </c>
      <c r="M71" s="469">
        <v>43</v>
      </c>
      <c r="N71" s="472">
        <v>12586</v>
      </c>
      <c r="O71" s="472">
        <v>541198</v>
      </c>
    </row>
    <row r="72" spans="1:15" ht="15" hidden="1" x14ac:dyDescent="0.25">
      <c r="A72" s="469" t="s">
        <v>420</v>
      </c>
      <c r="B72" s="470">
        <v>44201</v>
      </c>
      <c r="C72" s="469" t="s">
        <v>926</v>
      </c>
      <c r="D72" s="469" t="s">
        <v>927</v>
      </c>
      <c r="E72" s="469" t="s">
        <v>1180</v>
      </c>
      <c r="F72" s="469" t="s">
        <v>248</v>
      </c>
      <c r="G72" s="469" t="s">
        <v>1207</v>
      </c>
      <c r="H72" s="469" t="s">
        <v>1334</v>
      </c>
      <c r="I72" s="469" t="s">
        <v>248</v>
      </c>
      <c r="J72" s="218" t="s">
        <v>1463</v>
      </c>
      <c r="K72" s="469" t="s">
        <v>1468</v>
      </c>
      <c r="L72" s="469" t="s">
        <v>58</v>
      </c>
      <c r="M72" s="469">
        <v>21</v>
      </c>
      <c r="N72" s="472">
        <v>13933</v>
      </c>
      <c r="O72" s="472">
        <v>292593</v>
      </c>
    </row>
    <row r="73" spans="1:15" ht="15" hidden="1" x14ac:dyDescent="0.25">
      <c r="A73" s="469" t="s">
        <v>420</v>
      </c>
      <c r="B73" s="470">
        <v>44201</v>
      </c>
      <c r="C73" s="469" t="s">
        <v>926</v>
      </c>
      <c r="D73" s="469" t="s">
        <v>927</v>
      </c>
      <c r="E73" s="469" t="s">
        <v>1180</v>
      </c>
      <c r="F73" s="469" t="s">
        <v>248</v>
      </c>
      <c r="G73" s="469" t="s">
        <v>1207</v>
      </c>
      <c r="H73" s="469" t="s">
        <v>368</v>
      </c>
      <c r="I73" s="469" t="s">
        <v>248</v>
      </c>
      <c r="J73" s="218" t="s">
        <v>1463</v>
      </c>
      <c r="K73" s="469" t="s">
        <v>1468</v>
      </c>
      <c r="L73" s="469" t="s">
        <v>394</v>
      </c>
      <c r="M73" s="469">
        <v>2</v>
      </c>
      <c r="N73" s="472">
        <v>62066</v>
      </c>
      <c r="O73" s="472">
        <v>124132</v>
      </c>
    </row>
    <row r="74" spans="1:15" ht="15" hidden="1" x14ac:dyDescent="0.25">
      <c r="A74" s="469" t="s">
        <v>421</v>
      </c>
      <c r="B74" s="470">
        <v>44201</v>
      </c>
      <c r="C74" s="469" t="s">
        <v>928</v>
      </c>
      <c r="D74" s="470">
        <v>44182</v>
      </c>
      <c r="E74" s="660" t="s">
        <v>15</v>
      </c>
      <c r="F74" s="469" t="s">
        <v>1204</v>
      </c>
      <c r="G74" s="469" t="s">
        <v>1208</v>
      </c>
      <c r="H74" s="469" t="s">
        <v>387</v>
      </c>
      <c r="I74" s="469" t="s">
        <v>1204</v>
      </c>
      <c r="J74" s="469" t="s">
        <v>1464</v>
      </c>
      <c r="K74" s="469" t="s">
        <v>1468</v>
      </c>
      <c r="L74" s="469" t="s">
        <v>303</v>
      </c>
      <c r="M74" s="469">
        <v>1</v>
      </c>
      <c r="N74" s="472">
        <v>1680</v>
      </c>
      <c r="O74" s="472">
        <v>1680</v>
      </c>
    </row>
    <row r="75" spans="1:15" ht="15" hidden="1" x14ac:dyDescent="0.25">
      <c r="A75" s="469" t="s">
        <v>421</v>
      </c>
      <c r="B75" s="470">
        <v>44201</v>
      </c>
      <c r="C75" s="469" t="s">
        <v>928</v>
      </c>
      <c r="D75" s="470">
        <v>44182</v>
      </c>
      <c r="E75" s="469" t="s">
        <v>1181</v>
      </c>
      <c r="F75" s="469" t="s">
        <v>1204</v>
      </c>
      <c r="G75" s="469" t="s">
        <v>1208</v>
      </c>
      <c r="H75" s="469" t="s">
        <v>1303</v>
      </c>
      <c r="I75" s="469" t="s">
        <v>1204</v>
      </c>
      <c r="J75" s="469" t="s">
        <v>1464</v>
      </c>
      <c r="K75" s="469" t="s">
        <v>1468</v>
      </c>
      <c r="L75" s="469" t="s">
        <v>308</v>
      </c>
      <c r="M75" s="469">
        <v>100</v>
      </c>
      <c r="N75" s="472">
        <v>4200</v>
      </c>
      <c r="O75" s="472">
        <v>420000</v>
      </c>
    </row>
    <row r="76" spans="1:15" ht="15" hidden="1" x14ac:dyDescent="0.25">
      <c r="A76" s="469" t="s">
        <v>422</v>
      </c>
      <c r="B76" s="470">
        <v>44201</v>
      </c>
      <c r="C76" s="469" t="s">
        <v>929</v>
      </c>
      <c r="D76" s="470">
        <v>44196</v>
      </c>
      <c r="E76" s="469" t="s">
        <v>15</v>
      </c>
      <c r="F76" s="469" t="s">
        <v>258</v>
      </c>
      <c r="G76" s="469" t="s">
        <v>1221</v>
      </c>
      <c r="H76" s="469" t="s">
        <v>1320</v>
      </c>
      <c r="I76" s="469" t="s">
        <v>258</v>
      </c>
      <c r="J76" s="469" t="s">
        <v>1464</v>
      </c>
      <c r="K76" s="469" t="s">
        <v>1468</v>
      </c>
      <c r="L76" s="469" t="s">
        <v>314</v>
      </c>
      <c r="M76" s="469">
        <v>20</v>
      </c>
      <c r="N76" s="472">
        <v>3500</v>
      </c>
      <c r="O76" s="472">
        <v>70000</v>
      </c>
    </row>
    <row r="77" spans="1:15" ht="15" hidden="1" x14ac:dyDescent="0.25">
      <c r="A77" s="469" t="s">
        <v>422</v>
      </c>
      <c r="B77" s="470">
        <v>44201</v>
      </c>
      <c r="C77" s="469" t="s">
        <v>929</v>
      </c>
      <c r="D77" s="470">
        <v>44196</v>
      </c>
      <c r="E77" s="660" t="s">
        <v>15</v>
      </c>
      <c r="F77" s="469" t="s">
        <v>258</v>
      </c>
      <c r="G77" s="469" t="s">
        <v>1221</v>
      </c>
      <c r="H77" s="469" t="s">
        <v>387</v>
      </c>
      <c r="I77" s="469" t="s">
        <v>258</v>
      </c>
      <c r="J77" s="469" t="s">
        <v>1464</v>
      </c>
      <c r="K77" s="469" t="s">
        <v>1468</v>
      </c>
      <c r="L77" s="469" t="s">
        <v>303</v>
      </c>
      <c r="M77" s="469">
        <v>1</v>
      </c>
      <c r="N77" s="472">
        <v>6269</v>
      </c>
      <c r="O77" s="472">
        <v>6269</v>
      </c>
    </row>
    <row r="78" spans="1:15" ht="15" hidden="1" x14ac:dyDescent="0.25">
      <c r="A78" s="469" t="s">
        <v>422</v>
      </c>
      <c r="B78" s="470">
        <v>44201</v>
      </c>
      <c r="C78" s="469" t="s">
        <v>929</v>
      </c>
      <c r="D78" s="470">
        <v>44196</v>
      </c>
      <c r="E78" s="469" t="s">
        <v>15</v>
      </c>
      <c r="F78" s="469" t="s">
        <v>258</v>
      </c>
      <c r="G78" s="469" t="s">
        <v>1221</v>
      </c>
      <c r="H78" s="469" t="s">
        <v>1329</v>
      </c>
      <c r="I78" s="469" t="s">
        <v>258</v>
      </c>
      <c r="J78" s="469" t="s">
        <v>1464</v>
      </c>
      <c r="K78" s="469" t="s">
        <v>1468</v>
      </c>
      <c r="L78" s="469" t="s">
        <v>314</v>
      </c>
      <c r="M78" s="469">
        <v>23</v>
      </c>
      <c r="N78" s="472">
        <v>35900</v>
      </c>
      <c r="O78" s="472">
        <v>825700</v>
      </c>
    </row>
    <row r="79" spans="1:15" ht="15" hidden="1" x14ac:dyDescent="0.25">
      <c r="A79" s="469" t="s">
        <v>423</v>
      </c>
      <c r="B79" s="470">
        <v>44201</v>
      </c>
      <c r="C79" s="469" t="s">
        <v>930</v>
      </c>
      <c r="D79" s="470">
        <v>44201</v>
      </c>
      <c r="E79" s="469" t="s">
        <v>1180</v>
      </c>
      <c r="F79" s="469" t="s">
        <v>248</v>
      </c>
      <c r="G79" s="469" t="s">
        <v>1210</v>
      </c>
      <c r="H79" s="469" t="s">
        <v>293</v>
      </c>
      <c r="I79" s="469" t="s">
        <v>248</v>
      </c>
      <c r="J79" s="218" t="s">
        <v>1463</v>
      </c>
      <c r="K79" s="469" t="s">
        <v>1468</v>
      </c>
      <c r="L79" s="469" t="s">
        <v>305</v>
      </c>
      <c r="M79" s="469">
        <v>2</v>
      </c>
      <c r="N79" s="472">
        <v>3962.41</v>
      </c>
      <c r="O79" s="472">
        <v>7924.82</v>
      </c>
    </row>
    <row r="80" spans="1:15" ht="15" hidden="1" x14ac:dyDescent="0.25">
      <c r="A80" s="469" t="s">
        <v>424</v>
      </c>
      <c r="B80" s="470">
        <v>44201</v>
      </c>
      <c r="C80" s="469" t="s">
        <v>931</v>
      </c>
      <c r="D80" s="470">
        <v>43835</v>
      </c>
      <c r="E80" s="660" t="s">
        <v>15</v>
      </c>
      <c r="F80" s="469" t="s">
        <v>1204</v>
      </c>
      <c r="G80" s="469" t="s">
        <v>1208</v>
      </c>
      <c r="H80" s="469" t="s">
        <v>387</v>
      </c>
      <c r="I80" s="469" t="s">
        <v>1204</v>
      </c>
      <c r="J80" s="469" t="s">
        <v>1464</v>
      </c>
      <c r="K80" s="469" t="s">
        <v>1468</v>
      </c>
      <c r="L80" s="469" t="s">
        <v>303</v>
      </c>
      <c r="M80" s="469">
        <v>1</v>
      </c>
      <c r="N80" s="469">
        <v>420</v>
      </c>
      <c r="O80" s="469">
        <v>420</v>
      </c>
    </row>
    <row r="81" spans="1:15" ht="15" hidden="1" x14ac:dyDescent="0.25">
      <c r="A81" s="469" t="s">
        <v>424</v>
      </c>
      <c r="B81" s="470">
        <v>44201</v>
      </c>
      <c r="C81" s="469" t="s">
        <v>931</v>
      </c>
      <c r="D81" s="470">
        <v>43835</v>
      </c>
      <c r="E81" s="469" t="s">
        <v>1181</v>
      </c>
      <c r="F81" s="469" t="s">
        <v>1204</v>
      </c>
      <c r="G81" s="469" t="s">
        <v>1208</v>
      </c>
      <c r="H81" s="469" t="s">
        <v>1303</v>
      </c>
      <c r="I81" s="469" t="s">
        <v>1204</v>
      </c>
      <c r="J81" s="469" t="s">
        <v>1464</v>
      </c>
      <c r="K81" s="469" t="s">
        <v>1468</v>
      </c>
      <c r="L81" s="469" t="s">
        <v>308</v>
      </c>
      <c r="M81" s="469">
        <v>25</v>
      </c>
      <c r="N81" s="472">
        <v>4200</v>
      </c>
      <c r="O81" s="472">
        <v>105000</v>
      </c>
    </row>
    <row r="82" spans="1:15" ht="15" hidden="1" x14ac:dyDescent="0.25">
      <c r="A82" s="469" t="s">
        <v>425</v>
      </c>
      <c r="B82" s="470">
        <v>44201</v>
      </c>
      <c r="C82" s="469" t="s">
        <v>932</v>
      </c>
      <c r="D82" s="471">
        <v>44196</v>
      </c>
      <c r="E82" s="660" t="s">
        <v>15</v>
      </c>
      <c r="F82" s="469" t="s">
        <v>94</v>
      </c>
      <c r="G82" s="469" t="s">
        <v>1222</v>
      </c>
      <c r="H82" s="469" t="s">
        <v>387</v>
      </c>
      <c r="I82" s="469" t="s">
        <v>94</v>
      </c>
      <c r="J82" s="469" t="s">
        <v>317</v>
      </c>
      <c r="K82" s="469" t="s">
        <v>1468</v>
      </c>
      <c r="L82" s="469" t="s">
        <v>303</v>
      </c>
      <c r="M82" s="469">
        <v>1</v>
      </c>
      <c r="N82" s="469">
        <v>608</v>
      </c>
      <c r="O82" s="469">
        <v>608</v>
      </c>
    </row>
    <row r="83" spans="1:15" ht="15" hidden="1" x14ac:dyDescent="0.25">
      <c r="A83" s="469" t="s">
        <v>425</v>
      </c>
      <c r="B83" s="470">
        <v>44201</v>
      </c>
      <c r="C83" s="469" t="s">
        <v>932</v>
      </c>
      <c r="D83" s="471">
        <v>44196</v>
      </c>
      <c r="E83" s="469" t="s">
        <v>1189</v>
      </c>
      <c r="F83" s="469" t="s">
        <v>94</v>
      </c>
      <c r="G83" s="469" t="s">
        <v>1222</v>
      </c>
      <c r="H83" s="469" t="s">
        <v>1335</v>
      </c>
      <c r="I83" s="469" t="s">
        <v>94</v>
      </c>
      <c r="J83" s="469" t="s">
        <v>317</v>
      </c>
      <c r="K83" s="469" t="s">
        <v>1468</v>
      </c>
      <c r="L83" s="469" t="s">
        <v>307</v>
      </c>
      <c r="M83" s="469">
        <v>40</v>
      </c>
      <c r="N83" s="472">
        <v>3800</v>
      </c>
      <c r="O83" s="472">
        <v>152000</v>
      </c>
    </row>
    <row r="84" spans="1:15" ht="15" hidden="1" x14ac:dyDescent="0.25">
      <c r="A84" s="469" t="s">
        <v>426</v>
      </c>
      <c r="B84" s="470">
        <v>44201</v>
      </c>
      <c r="C84" s="469" t="s">
        <v>933</v>
      </c>
      <c r="D84" s="470">
        <v>44182</v>
      </c>
      <c r="E84" s="660" t="s">
        <v>15</v>
      </c>
      <c r="F84" s="469" t="s">
        <v>1204</v>
      </c>
      <c r="G84" s="469" t="s">
        <v>1208</v>
      </c>
      <c r="H84" s="469" t="s">
        <v>387</v>
      </c>
      <c r="I84" s="469" t="s">
        <v>1204</v>
      </c>
      <c r="J84" s="469" t="s">
        <v>1464</v>
      </c>
      <c r="K84" s="469" t="s">
        <v>1468</v>
      </c>
      <c r="L84" s="469" t="s">
        <v>303</v>
      </c>
      <c r="M84" s="469">
        <v>1</v>
      </c>
      <c r="N84" s="469">
        <v>420</v>
      </c>
      <c r="O84" s="469">
        <v>420</v>
      </c>
    </row>
    <row r="85" spans="1:15" ht="15" hidden="1" x14ac:dyDescent="0.25">
      <c r="A85" s="469" t="s">
        <v>426</v>
      </c>
      <c r="B85" s="470">
        <v>44201</v>
      </c>
      <c r="C85" s="469" t="s">
        <v>933</v>
      </c>
      <c r="D85" s="470">
        <v>44182</v>
      </c>
      <c r="E85" s="469" t="s">
        <v>1181</v>
      </c>
      <c r="F85" s="469" t="s">
        <v>1204</v>
      </c>
      <c r="G85" s="469" t="s">
        <v>1208</v>
      </c>
      <c r="H85" s="469" t="s">
        <v>1303</v>
      </c>
      <c r="I85" s="469" t="s">
        <v>1204</v>
      </c>
      <c r="J85" s="469" t="s">
        <v>1464</v>
      </c>
      <c r="K85" s="469" t="s">
        <v>1468</v>
      </c>
      <c r="L85" s="469" t="s">
        <v>308</v>
      </c>
      <c r="M85" s="469">
        <v>25</v>
      </c>
      <c r="N85" s="472">
        <v>4200</v>
      </c>
      <c r="O85" s="472">
        <v>105000</v>
      </c>
    </row>
    <row r="86" spans="1:15" ht="15" hidden="1" x14ac:dyDescent="0.25">
      <c r="A86" s="469" t="s">
        <v>427</v>
      </c>
      <c r="B86" s="470">
        <v>44201</v>
      </c>
      <c r="C86" s="469" t="s">
        <v>934</v>
      </c>
      <c r="D86" s="470">
        <v>43835</v>
      </c>
      <c r="E86" s="660" t="s">
        <v>15</v>
      </c>
      <c r="F86" s="469" t="s">
        <v>1204</v>
      </c>
      <c r="G86" s="469" t="s">
        <v>1208</v>
      </c>
      <c r="H86" s="469" t="s">
        <v>387</v>
      </c>
      <c r="I86" s="469" t="s">
        <v>1204</v>
      </c>
      <c r="J86" s="469" t="s">
        <v>1464</v>
      </c>
      <c r="K86" s="469" t="s">
        <v>1468</v>
      </c>
      <c r="L86" s="469" t="s">
        <v>303</v>
      </c>
      <c r="M86" s="469">
        <v>1</v>
      </c>
      <c r="N86" s="469">
        <v>336</v>
      </c>
      <c r="O86" s="469">
        <v>336</v>
      </c>
    </row>
    <row r="87" spans="1:15" ht="15" hidden="1" x14ac:dyDescent="0.25">
      <c r="A87" s="469" t="s">
        <v>427</v>
      </c>
      <c r="B87" s="470">
        <v>44201</v>
      </c>
      <c r="C87" s="469" t="s">
        <v>934</v>
      </c>
      <c r="D87" s="470">
        <v>43835</v>
      </c>
      <c r="E87" s="469" t="s">
        <v>1181</v>
      </c>
      <c r="F87" s="469" t="s">
        <v>1204</v>
      </c>
      <c r="G87" s="469" t="s">
        <v>1208</v>
      </c>
      <c r="H87" s="469" t="s">
        <v>1303</v>
      </c>
      <c r="I87" s="469" t="s">
        <v>1204</v>
      </c>
      <c r="J87" s="469" t="s">
        <v>1464</v>
      </c>
      <c r="K87" s="469" t="s">
        <v>1468</v>
      </c>
      <c r="L87" s="469" t="s">
        <v>308</v>
      </c>
      <c r="M87" s="469">
        <v>20</v>
      </c>
      <c r="N87" s="472">
        <v>4200</v>
      </c>
      <c r="O87" s="472">
        <v>84000</v>
      </c>
    </row>
    <row r="88" spans="1:15" ht="15" hidden="1" x14ac:dyDescent="0.25">
      <c r="A88" s="469" t="s">
        <v>428</v>
      </c>
      <c r="B88" s="470">
        <v>44201</v>
      </c>
      <c r="C88" s="469" t="s">
        <v>935</v>
      </c>
      <c r="D88" s="469" t="s">
        <v>927</v>
      </c>
      <c r="E88" s="469" t="s">
        <v>1180</v>
      </c>
      <c r="F88" s="469" t="s">
        <v>248</v>
      </c>
      <c r="G88" s="469" t="s">
        <v>1207</v>
      </c>
      <c r="H88" s="469" t="s">
        <v>364</v>
      </c>
      <c r="I88" s="469" t="s">
        <v>248</v>
      </c>
      <c r="J88" s="218" t="s">
        <v>1463</v>
      </c>
      <c r="K88" s="469" t="s">
        <v>1468</v>
      </c>
      <c r="L88" s="469" t="s">
        <v>58</v>
      </c>
      <c r="M88" s="469">
        <v>2</v>
      </c>
      <c r="N88" s="472">
        <v>3127</v>
      </c>
      <c r="O88" s="472">
        <v>6254</v>
      </c>
    </row>
    <row r="89" spans="1:15" ht="15" hidden="1" x14ac:dyDescent="0.25">
      <c r="A89" s="469" t="s">
        <v>428</v>
      </c>
      <c r="B89" s="470">
        <v>44201</v>
      </c>
      <c r="C89" s="469" t="s">
        <v>935</v>
      </c>
      <c r="D89" s="469" t="s">
        <v>927</v>
      </c>
      <c r="E89" s="469" t="s">
        <v>1180</v>
      </c>
      <c r="F89" s="469" t="s">
        <v>248</v>
      </c>
      <c r="G89" s="469" t="s">
        <v>1207</v>
      </c>
      <c r="H89" s="469" t="s">
        <v>365</v>
      </c>
      <c r="I89" s="469" t="s">
        <v>248</v>
      </c>
      <c r="J89" s="218" t="s">
        <v>1463</v>
      </c>
      <c r="K89" s="469" t="s">
        <v>1468</v>
      </c>
      <c r="L89" s="469" t="s">
        <v>58</v>
      </c>
      <c r="M89" s="469">
        <v>4</v>
      </c>
      <c r="N89" s="472">
        <v>18815</v>
      </c>
      <c r="O89" s="472">
        <v>75260</v>
      </c>
    </row>
    <row r="90" spans="1:15" ht="15" hidden="1" x14ac:dyDescent="0.25">
      <c r="A90" s="469" t="s">
        <v>428</v>
      </c>
      <c r="B90" s="470">
        <v>44201</v>
      </c>
      <c r="C90" s="469" t="s">
        <v>935</v>
      </c>
      <c r="D90" s="469" t="s">
        <v>927</v>
      </c>
      <c r="E90" s="469" t="s">
        <v>1180</v>
      </c>
      <c r="F90" s="469" t="s">
        <v>248</v>
      </c>
      <c r="G90" s="469" t="s">
        <v>1207</v>
      </c>
      <c r="H90" s="469" t="s">
        <v>366</v>
      </c>
      <c r="I90" s="469" t="s">
        <v>248</v>
      </c>
      <c r="J90" s="218" t="s">
        <v>1463</v>
      </c>
      <c r="K90" s="469" t="s">
        <v>1468</v>
      </c>
      <c r="L90" s="469" t="s">
        <v>58</v>
      </c>
      <c r="M90" s="469">
        <v>4</v>
      </c>
      <c r="N90" s="472">
        <v>85523</v>
      </c>
      <c r="O90" s="472">
        <v>342092</v>
      </c>
    </row>
    <row r="91" spans="1:15" ht="15" hidden="1" x14ac:dyDescent="0.25">
      <c r="A91" s="469" t="s">
        <v>429</v>
      </c>
      <c r="B91" s="470">
        <v>44201</v>
      </c>
      <c r="C91" s="469" t="s">
        <v>936</v>
      </c>
      <c r="D91" s="470">
        <v>44200</v>
      </c>
      <c r="E91" s="469" t="s">
        <v>1190</v>
      </c>
      <c r="F91" s="469" t="s">
        <v>244</v>
      </c>
      <c r="G91" s="469" t="s">
        <v>1213</v>
      </c>
      <c r="H91" s="469" t="s">
        <v>1336</v>
      </c>
      <c r="I91" s="469" t="s">
        <v>244</v>
      </c>
      <c r="J91" s="469" t="s">
        <v>1464</v>
      </c>
      <c r="K91" s="469" t="s">
        <v>1468</v>
      </c>
      <c r="L91" s="469" t="s">
        <v>301</v>
      </c>
      <c r="M91" s="469">
        <v>1</v>
      </c>
      <c r="N91" s="469">
        <v>0</v>
      </c>
      <c r="O91" s="469">
        <v>0</v>
      </c>
    </row>
    <row r="92" spans="1:15" ht="15" hidden="1" x14ac:dyDescent="0.25">
      <c r="A92" s="469" t="s">
        <v>429</v>
      </c>
      <c r="B92" s="470">
        <v>44201</v>
      </c>
      <c r="C92" s="469" t="s">
        <v>936</v>
      </c>
      <c r="D92" s="470">
        <v>44200</v>
      </c>
      <c r="E92" s="660" t="s">
        <v>15</v>
      </c>
      <c r="F92" s="469" t="s">
        <v>244</v>
      </c>
      <c r="G92" s="469" t="s">
        <v>1213</v>
      </c>
      <c r="H92" s="469" t="s">
        <v>387</v>
      </c>
      <c r="I92" s="469" t="s">
        <v>244</v>
      </c>
      <c r="J92" s="469" t="s">
        <v>1464</v>
      </c>
      <c r="K92" s="469" t="s">
        <v>1468</v>
      </c>
      <c r="L92" s="469" t="s">
        <v>303</v>
      </c>
      <c r="M92" s="469">
        <v>1</v>
      </c>
      <c r="N92" s="469">
        <v>900</v>
      </c>
      <c r="O92" s="469">
        <v>900</v>
      </c>
    </row>
    <row r="93" spans="1:15" ht="15" hidden="1" x14ac:dyDescent="0.25">
      <c r="A93" s="469" t="s">
        <v>429</v>
      </c>
      <c r="B93" s="470">
        <v>44201</v>
      </c>
      <c r="C93" s="469" t="s">
        <v>936</v>
      </c>
      <c r="D93" s="470">
        <v>44200</v>
      </c>
      <c r="E93" s="469" t="s">
        <v>1190</v>
      </c>
      <c r="F93" s="469" t="s">
        <v>244</v>
      </c>
      <c r="G93" s="469" t="s">
        <v>1213</v>
      </c>
      <c r="H93" s="469" t="s">
        <v>1337</v>
      </c>
      <c r="I93" s="469" t="s">
        <v>244</v>
      </c>
      <c r="J93" s="469" t="s">
        <v>1464</v>
      </c>
      <c r="K93" s="469" t="s">
        <v>1468</v>
      </c>
      <c r="L93" s="469" t="s">
        <v>307</v>
      </c>
      <c r="M93" s="469">
        <v>37</v>
      </c>
      <c r="N93" s="472">
        <v>6500</v>
      </c>
      <c r="O93" s="472">
        <v>240500</v>
      </c>
    </row>
    <row r="94" spans="1:15" ht="15" hidden="1" x14ac:dyDescent="0.25">
      <c r="A94" s="469" t="s">
        <v>430</v>
      </c>
      <c r="B94" s="470">
        <v>44201</v>
      </c>
      <c r="C94" s="469" t="s">
        <v>937</v>
      </c>
      <c r="D94" s="470">
        <v>44201</v>
      </c>
      <c r="E94" s="660" t="s">
        <v>15</v>
      </c>
      <c r="F94" s="469" t="s">
        <v>244</v>
      </c>
      <c r="G94" s="469" t="s">
        <v>1223</v>
      </c>
      <c r="H94" s="469" t="s">
        <v>387</v>
      </c>
      <c r="I94" s="469" t="s">
        <v>244</v>
      </c>
      <c r="J94" s="469" t="s">
        <v>316</v>
      </c>
      <c r="K94" s="469" t="s">
        <v>1469</v>
      </c>
      <c r="L94" s="469" t="s">
        <v>303</v>
      </c>
      <c r="M94" s="469">
        <v>1</v>
      </c>
      <c r="N94" s="469">
        <v>100</v>
      </c>
      <c r="O94" s="469">
        <v>100</v>
      </c>
    </row>
    <row r="95" spans="1:15" ht="15" hidden="1" x14ac:dyDescent="0.25">
      <c r="A95" s="469" t="s">
        <v>430</v>
      </c>
      <c r="B95" s="470">
        <v>44201</v>
      </c>
      <c r="C95" s="469" t="s">
        <v>937</v>
      </c>
      <c r="D95" s="470">
        <v>44201</v>
      </c>
      <c r="E95" s="469" t="s">
        <v>1190</v>
      </c>
      <c r="F95" s="469" t="s">
        <v>244</v>
      </c>
      <c r="G95" s="469" t="s">
        <v>1223</v>
      </c>
      <c r="H95" s="469" t="s">
        <v>1338</v>
      </c>
      <c r="I95" s="469" t="s">
        <v>244</v>
      </c>
      <c r="J95" s="469" t="s">
        <v>316</v>
      </c>
      <c r="K95" s="469" t="s">
        <v>1469</v>
      </c>
      <c r="L95" s="469" t="s">
        <v>307</v>
      </c>
      <c r="M95" s="469">
        <v>4</v>
      </c>
      <c r="N95" s="472">
        <v>3800</v>
      </c>
      <c r="O95" s="472">
        <v>15200</v>
      </c>
    </row>
    <row r="96" spans="1:15" ht="15" hidden="1" x14ac:dyDescent="0.25">
      <c r="A96" s="469" t="s">
        <v>431</v>
      </c>
      <c r="B96" s="470">
        <v>44201</v>
      </c>
      <c r="C96" s="469" t="s">
        <v>938</v>
      </c>
      <c r="D96" s="470">
        <v>44186</v>
      </c>
      <c r="E96" s="469" t="s">
        <v>15</v>
      </c>
      <c r="F96" s="469" t="s">
        <v>93</v>
      </c>
      <c r="G96" s="469" t="s">
        <v>1214</v>
      </c>
      <c r="H96" s="469" t="s">
        <v>1327</v>
      </c>
      <c r="I96" s="469" t="s">
        <v>93</v>
      </c>
      <c r="J96" s="469" t="s">
        <v>1464</v>
      </c>
      <c r="K96" s="469" t="s">
        <v>1468</v>
      </c>
      <c r="L96" s="469" t="s">
        <v>1470</v>
      </c>
      <c r="M96" s="469">
        <v>20</v>
      </c>
      <c r="N96" s="469">
        <v>0</v>
      </c>
      <c r="O96" s="469">
        <v>0</v>
      </c>
    </row>
    <row r="97" spans="1:15" ht="15" hidden="1" x14ac:dyDescent="0.25">
      <c r="A97" s="469" t="s">
        <v>431</v>
      </c>
      <c r="B97" s="470">
        <v>44201</v>
      </c>
      <c r="C97" s="469" t="s">
        <v>938</v>
      </c>
      <c r="D97" s="470">
        <v>44186</v>
      </c>
      <c r="E97" s="469" t="s">
        <v>15</v>
      </c>
      <c r="F97" s="469" t="s">
        <v>93</v>
      </c>
      <c r="G97" s="469" t="s">
        <v>1214</v>
      </c>
      <c r="H97" s="469" t="s">
        <v>1332</v>
      </c>
      <c r="I97" s="469" t="s">
        <v>93</v>
      </c>
      <c r="J97" s="469" t="s">
        <v>1464</v>
      </c>
      <c r="K97" s="469" t="s">
        <v>1468</v>
      </c>
      <c r="L97" s="469" t="s">
        <v>1470</v>
      </c>
      <c r="M97" s="469">
        <v>20</v>
      </c>
      <c r="N97" s="469">
        <v>0</v>
      </c>
      <c r="O97" s="469">
        <v>0</v>
      </c>
    </row>
    <row r="98" spans="1:15" ht="15" hidden="1" x14ac:dyDescent="0.25">
      <c r="A98" s="469" t="s">
        <v>431</v>
      </c>
      <c r="B98" s="470">
        <v>44201</v>
      </c>
      <c r="C98" s="469" t="s">
        <v>938</v>
      </c>
      <c r="D98" s="470">
        <v>44186</v>
      </c>
      <c r="E98" s="660" t="s">
        <v>15</v>
      </c>
      <c r="F98" s="469" t="s">
        <v>93</v>
      </c>
      <c r="G98" s="469" t="s">
        <v>1214</v>
      </c>
      <c r="H98" s="469" t="s">
        <v>387</v>
      </c>
      <c r="I98" s="469" t="s">
        <v>93</v>
      </c>
      <c r="J98" s="469" t="s">
        <v>1464</v>
      </c>
      <c r="K98" s="469" t="s">
        <v>1468</v>
      </c>
      <c r="L98" s="469" t="s">
        <v>303</v>
      </c>
      <c r="M98" s="469">
        <v>1</v>
      </c>
      <c r="N98" s="472">
        <v>2685</v>
      </c>
      <c r="O98" s="472">
        <v>2685</v>
      </c>
    </row>
    <row r="99" spans="1:15" ht="15" hidden="1" x14ac:dyDescent="0.25">
      <c r="A99" s="469" t="s">
        <v>431</v>
      </c>
      <c r="B99" s="470">
        <v>44201</v>
      </c>
      <c r="C99" s="469" t="s">
        <v>938</v>
      </c>
      <c r="D99" s="470">
        <v>44186</v>
      </c>
      <c r="E99" s="469" t="s">
        <v>15</v>
      </c>
      <c r="F99" s="469" t="s">
        <v>93</v>
      </c>
      <c r="G99" s="469" t="s">
        <v>1214</v>
      </c>
      <c r="H99" s="469" t="s">
        <v>1326</v>
      </c>
      <c r="I99" s="469" t="s">
        <v>93</v>
      </c>
      <c r="J99" s="469" t="s">
        <v>1464</v>
      </c>
      <c r="K99" s="469" t="s">
        <v>1468</v>
      </c>
      <c r="L99" s="469" t="s">
        <v>314</v>
      </c>
      <c r="M99" s="469">
        <v>20</v>
      </c>
      <c r="N99" s="472">
        <v>53700</v>
      </c>
      <c r="O99" s="472">
        <v>1074000</v>
      </c>
    </row>
    <row r="100" spans="1:15" ht="15" hidden="1" x14ac:dyDescent="0.25">
      <c r="A100" s="469" t="s">
        <v>432</v>
      </c>
      <c r="B100" s="470">
        <v>44202</v>
      </c>
      <c r="C100" s="469" t="s">
        <v>211</v>
      </c>
      <c r="D100" s="470">
        <v>44198</v>
      </c>
      <c r="E100" s="660" t="s">
        <v>15</v>
      </c>
      <c r="F100" s="469" t="s">
        <v>93</v>
      </c>
      <c r="G100" s="469" t="s">
        <v>1224</v>
      </c>
      <c r="H100" s="469" t="s">
        <v>387</v>
      </c>
      <c r="I100" s="469" t="s">
        <v>93</v>
      </c>
      <c r="J100" s="469" t="s">
        <v>317</v>
      </c>
      <c r="K100" s="469" t="s">
        <v>1469</v>
      </c>
      <c r="L100" s="469" t="s">
        <v>303</v>
      </c>
      <c r="M100" s="469">
        <v>1</v>
      </c>
      <c r="N100" s="469">
        <v>100</v>
      </c>
      <c r="O100" s="469">
        <v>100</v>
      </c>
    </row>
    <row r="101" spans="1:15" ht="15" hidden="1" x14ac:dyDescent="0.25">
      <c r="A101" s="469" t="s">
        <v>432</v>
      </c>
      <c r="B101" s="470">
        <v>44202</v>
      </c>
      <c r="C101" s="469" t="s">
        <v>211</v>
      </c>
      <c r="D101" s="470">
        <v>44198</v>
      </c>
      <c r="E101" s="469" t="s">
        <v>63</v>
      </c>
      <c r="F101" s="469" t="s">
        <v>93</v>
      </c>
      <c r="G101" s="469" t="s">
        <v>1224</v>
      </c>
      <c r="H101" s="469" t="s">
        <v>1339</v>
      </c>
      <c r="I101" s="469" t="s">
        <v>93</v>
      </c>
      <c r="J101" s="469" t="s">
        <v>317</v>
      </c>
      <c r="K101" s="469" t="s">
        <v>1469</v>
      </c>
      <c r="L101" s="469" t="s">
        <v>1471</v>
      </c>
      <c r="M101" s="469">
        <v>1</v>
      </c>
      <c r="N101" s="469">
        <v>961.44</v>
      </c>
      <c r="O101" s="469">
        <v>961.44</v>
      </c>
    </row>
    <row r="102" spans="1:15" ht="15" hidden="1" x14ac:dyDescent="0.25">
      <c r="A102" s="469" t="s">
        <v>433</v>
      </c>
      <c r="B102" s="470">
        <v>44202</v>
      </c>
      <c r="C102" s="469" t="s">
        <v>211</v>
      </c>
      <c r="D102" s="470">
        <v>44201</v>
      </c>
      <c r="E102" s="660" t="s">
        <v>15</v>
      </c>
      <c r="F102" s="469" t="s">
        <v>94</v>
      </c>
      <c r="G102" s="469" t="s">
        <v>1225</v>
      </c>
      <c r="H102" s="469" t="s">
        <v>387</v>
      </c>
      <c r="I102" s="469" t="s">
        <v>94</v>
      </c>
      <c r="J102" s="469" t="s">
        <v>316</v>
      </c>
      <c r="K102" s="469" t="s">
        <v>1469</v>
      </c>
      <c r="L102" s="469" t="s">
        <v>303</v>
      </c>
      <c r="M102" s="469">
        <v>1</v>
      </c>
      <c r="N102" s="469">
        <v>150</v>
      </c>
      <c r="O102" s="469">
        <v>150</v>
      </c>
    </row>
    <row r="103" spans="1:15" ht="15" hidden="1" x14ac:dyDescent="0.25">
      <c r="A103" s="469" t="s">
        <v>433</v>
      </c>
      <c r="B103" s="470">
        <v>44202</v>
      </c>
      <c r="C103" s="469" t="s">
        <v>211</v>
      </c>
      <c r="D103" s="470">
        <v>44201</v>
      </c>
      <c r="E103" s="469" t="s">
        <v>1191</v>
      </c>
      <c r="F103" s="469" t="s">
        <v>94</v>
      </c>
      <c r="G103" s="469" t="s">
        <v>1225</v>
      </c>
      <c r="H103" s="469" t="s">
        <v>1340</v>
      </c>
      <c r="I103" s="469" t="s">
        <v>94</v>
      </c>
      <c r="J103" s="469" t="s">
        <v>316</v>
      </c>
      <c r="K103" s="469" t="s">
        <v>1469</v>
      </c>
      <c r="L103" s="469" t="s">
        <v>303</v>
      </c>
      <c r="M103" s="469">
        <v>2</v>
      </c>
      <c r="N103" s="472">
        <v>1000</v>
      </c>
      <c r="O103" s="472">
        <v>2000</v>
      </c>
    </row>
    <row r="104" spans="1:15" ht="15" hidden="1" x14ac:dyDescent="0.25">
      <c r="A104" s="469" t="s">
        <v>434</v>
      </c>
      <c r="B104" s="470">
        <v>44202</v>
      </c>
      <c r="C104" s="469" t="s">
        <v>939</v>
      </c>
      <c r="D104" s="470">
        <v>44201</v>
      </c>
      <c r="E104" s="660" t="s">
        <v>15</v>
      </c>
      <c r="F104" s="469" t="s">
        <v>94</v>
      </c>
      <c r="G104" s="469" t="s">
        <v>1226</v>
      </c>
      <c r="H104" s="469" t="s">
        <v>387</v>
      </c>
      <c r="I104" s="469" t="s">
        <v>94</v>
      </c>
      <c r="J104" s="469" t="s">
        <v>1464</v>
      </c>
      <c r="K104" s="469" t="s">
        <v>1468</v>
      </c>
      <c r="L104" s="469" t="s">
        <v>303</v>
      </c>
      <c r="M104" s="469">
        <v>1</v>
      </c>
      <c r="N104" s="469">
        <v>100</v>
      </c>
      <c r="O104" s="469">
        <v>100</v>
      </c>
    </row>
    <row r="105" spans="1:15" ht="15" hidden="1" x14ac:dyDescent="0.25">
      <c r="A105" s="469" t="s">
        <v>434</v>
      </c>
      <c r="B105" s="470">
        <v>44202</v>
      </c>
      <c r="C105" s="469" t="s">
        <v>939</v>
      </c>
      <c r="D105" s="470">
        <v>44201</v>
      </c>
      <c r="E105" s="469" t="s">
        <v>1192</v>
      </c>
      <c r="F105" s="469" t="s">
        <v>94</v>
      </c>
      <c r="G105" s="469" t="s">
        <v>1226</v>
      </c>
      <c r="H105" s="469" t="s">
        <v>1341</v>
      </c>
      <c r="I105" s="469" t="s">
        <v>94</v>
      </c>
      <c r="J105" s="469" t="s">
        <v>1464</v>
      </c>
      <c r="K105" s="469" t="s">
        <v>1468</v>
      </c>
      <c r="L105" s="469" t="s">
        <v>301</v>
      </c>
      <c r="M105" s="469">
        <v>10</v>
      </c>
      <c r="N105" s="469">
        <v>300</v>
      </c>
      <c r="O105" s="472">
        <v>3000</v>
      </c>
    </row>
    <row r="106" spans="1:15" ht="15" hidden="1" x14ac:dyDescent="0.25">
      <c r="A106" s="469" t="s">
        <v>435</v>
      </c>
      <c r="B106" s="470">
        <v>44202</v>
      </c>
      <c r="C106" s="469" t="s">
        <v>940</v>
      </c>
      <c r="D106" s="470">
        <v>44201</v>
      </c>
      <c r="E106" s="660" t="s">
        <v>15</v>
      </c>
      <c r="F106" s="469" t="s">
        <v>1204</v>
      </c>
      <c r="G106" s="469" t="s">
        <v>1208</v>
      </c>
      <c r="H106" s="469" t="s">
        <v>387</v>
      </c>
      <c r="I106" s="469" t="s">
        <v>1204</v>
      </c>
      <c r="J106" s="469" t="s">
        <v>1464</v>
      </c>
      <c r="K106" s="469" t="s">
        <v>1468</v>
      </c>
      <c r="L106" s="469" t="s">
        <v>303</v>
      </c>
      <c r="M106" s="469">
        <v>1</v>
      </c>
      <c r="N106" s="469">
        <v>532</v>
      </c>
      <c r="O106" s="469">
        <v>532</v>
      </c>
    </row>
    <row r="107" spans="1:15" ht="15" hidden="1" x14ac:dyDescent="0.25">
      <c r="A107" s="469" t="s">
        <v>435</v>
      </c>
      <c r="B107" s="470">
        <v>44202</v>
      </c>
      <c r="C107" s="469" t="s">
        <v>940</v>
      </c>
      <c r="D107" s="470">
        <v>44201</v>
      </c>
      <c r="E107" s="469" t="s">
        <v>1181</v>
      </c>
      <c r="F107" s="469" t="s">
        <v>1204</v>
      </c>
      <c r="G107" s="469" t="s">
        <v>1208</v>
      </c>
      <c r="H107" s="469" t="s">
        <v>1342</v>
      </c>
      <c r="I107" s="469" t="s">
        <v>1204</v>
      </c>
      <c r="J107" s="469" t="s">
        <v>1464</v>
      </c>
      <c r="K107" s="469" t="s">
        <v>1468</v>
      </c>
      <c r="L107" s="469" t="s">
        <v>303</v>
      </c>
      <c r="M107" s="469">
        <v>14</v>
      </c>
      <c r="N107" s="469">
        <v>900</v>
      </c>
      <c r="O107" s="472">
        <v>12600</v>
      </c>
    </row>
    <row r="108" spans="1:15" ht="15" hidden="1" x14ac:dyDescent="0.25">
      <c r="A108" s="469" t="s">
        <v>435</v>
      </c>
      <c r="B108" s="470">
        <v>44202</v>
      </c>
      <c r="C108" s="469" t="s">
        <v>940</v>
      </c>
      <c r="D108" s="470">
        <v>44201</v>
      </c>
      <c r="E108" s="469" t="s">
        <v>1181</v>
      </c>
      <c r="F108" s="469" t="s">
        <v>1204</v>
      </c>
      <c r="G108" s="469" t="s">
        <v>1208</v>
      </c>
      <c r="H108" s="469" t="s">
        <v>1343</v>
      </c>
      <c r="I108" s="469" t="s">
        <v>1204</v>
      </c>
      <c r="J108" s="469" t="s">
        <v>1464</v>
      </c>
      <c r="K108" s="469" t="s">
        <v>1468</v>
      </c>
      <c r="L108" s="469" t="s">
        <v>308</v>
      </c>
      <c r="M108" s="469">
        <v>14</v>
      </c>
      <c r="N108" s="472">
        <v>9500</v>
      </c>
      <c r="O108" s="472">
        <v>133000</v>
      </c>
    </row>
    <row r="109" spans="1:15" ht="15" hidden="1" x14ac:dyDescent="0.25">
      <c r="A109" s="469" t="s">
        <v>436</v>
      </c>
      <c r="B109" s="470">
        <v>44202</v>
      </c>
      <c r="C109" s="469" t="s">
        <v>941</v>
      </c>
      <c r="D109" s="470">
        <v>44195</v>
      </c>
      <c r="E109" s="469" t="s">
        <v>1193</v>
      </c>
      <c r="F109" s="469" t="s">
        <v>245</v>
      </c>
      <c r="G109" s="469" t="s">
        <v>1227</v>
      </c>
      <c r="H109" s="469" t="s">
        <v>1319</v>
      </c>
      <c r="I109" s="469" t="s">
        <v>245</v>
      </c>
      <c r="J109" s="469" t="s">
        <v>316</v>
      </c>
      <c r="K109" s="469" t="s">
        <v>1469</v>
      </c>
      <c r="L109" s="469" t="s">
        <v>314</v>
      </c>
      <c r="M109" s="469">
        <v>3</v>
      </c>
      <c r="N109" s="472">
        <v>10900</v>
      </c>
      <c r="O109" s="472">
        <v>32700</v>
      </c>
    </row>
    <row r="110" spans="1:15" ht="15" hidden="1" x14ac:dyDescent="0.25">
      <c r="A110" s="469" t="s">
        <v>437</v>
      </c>
      <c r="B110" s="470">
        <v>44202</v>
      </c>
      <c r="C110" s="469">
        <v>3019019177</v>
      </c>
      <c r="D110" s="470">
        <v>43852</v>
      </c>
      <c r="E110" s="469" t="s">
        <v>1185</v>
      </c>
      <c r="F110" s="469" t="s">
        <v>248</v>
      </c>
      <c r="G110" s="469" t="s">
        <v>1220</v>
      </c>
      <c r="H110" s="469" t="s">
        <v>1313</v>
      </c>
      <c r="I110" s="469" t="s">
        <v>248</v>
      </c>
      <c r="J110" s="469" t="s">
        <v>316</v>
      </c>
      <c r="K110" s="469" t="s">
        <v>1469</v>
      </c>
      <c r="L110" s="469" t="s">
        <v>301</v>
      </c>
      <c r="M110" s="469">
        <v>5</v>
      </c>
      <c r="N110" s="469">
        <v>0</v>
      </c>
      <c r="O110" s="469">
        <v>0</v>
      </c>
    </row>
    <row r="111" spans="1:15" ht="15" hidden="1" x14ac:dyDescent="0.25">
      <c r="A111" s="469" t="s">
        <v>437</v>
      </c>
      <c r="B111" s="470">
        <v>44202</v>
      </c>
      <c r="C111" s="469">
        <v>3019019177</v>
      </c>
      <c r="D111" s="470">
        <v>43852</v>
      </c>
      <c r="E111" s="469" t="s">
        <v>1186</v>
      </c>
      <c r="F111" s="469" t="s">
        <v>248</v>
      </c>
      <c r="G111" s="469" t="s">
        <v>1220</v>
      </c>
      <c r="H111" s="469" t="s">
        <v>1314</v>
      </c>
      <c r="I111" s="469" t="s">
        <v>248</v>
      </c>
      <c r="J111" s="469" t="s">
        <v>316</v>
      </c>
      <c r="K111" s="469" t="s">
        <v>1469</v>
      </c>
      <c r="L111" s="469" t="s">
        <v>308</v>
      </c>
      <c r="M111" s="469">
        <v>5</v>
      </c>
      <c r="N111" s="469">
        <v>0</v>
      </c>
      <c r="O111" s="469">
        <v>0</v>
      </c>
    </row>
    <row r="112" spans="1:15" ht="15" hidden="1" x14ac:dyDescent="0.25">
      <c r="A112" s="469" t="s">
        <v>437</v>
      </c>
      <c r="B112" s="470">
        <v>44202</v>
      </c>
      <c r="C112" s="469">
        <v>3019019177</v>
      </c>
      <c r="D112" s="470">
        <v>43852</v>
      </c>
      <c r="E112" s="469" t="s">
        <v>1187</v>
      </c>
      <c r="F112" s="469" t="s">
        <v>248</v>
      </c>
      <c r="G112" s="469" t="s">
        <v>1220</v>
      </c>
      <c r="H112" s="469" t="s">
        <v>1315</v>
      </c>
      <c r="I112" s="469" t="s">
        <v>248</v>
      </c>
      <c r="J112" s="469" t="s">
        <v>316</v>
      </c>
      <c r="K112" s="469" t="s">
        <v>1469</v>
      </c>
      <c r="L112" s="469" t="s">
        <v>314</v>
      </c>
      <c r="M112" s="469">
        <v>5</v>
      </c>
      <c r="N112" s="469">
        <v>0</v>
      </c>
      <c r="O112" s="469">
        <v>0</v>
      </c>
    </row>
    <row r="113" spans="1:15" ht="15" hidden="1" x14ac:dyDescent="0.25">
      <c r="A113" s="469" t="s">
        <v>437</v>
      </c>
      <c r="B113" s="470">
        <v>44202</v>
      </c>
      <c r="C113" s="469">
        <v>3019019177</v>
      </c>
      <c r="D113" s="470">
        <v>43852</v>
      </c>
      <c r="E113" s="469" t="s">
        <v>1187</v>
      </c>
      <c r="F113" s="469" t="s">
        <v>248</v>
      </c>
      <c r="G113" s="469" t="s">
        <v>1220</v>
      </c>
      <c r="H113" s="469" t="s">
        <v>1316</v>
      </c>
      <c r="I113" s="469" t="s">
        <v>248</v>
      </c>
      <c r="J113" s="469" t="s">
        <v>316</v>
      </c>
      <c r="K113" s="469" t="s">
        <v>1469</v>
      </c>
      <c r="L113" s="469" t="s">
        <v>1470</v>
      </c>
      <c r="M113" s="469">
        <v>5</v>
      </c>
      <c r="N113" s="469">
        <v>0</v>
      </c>
      <c r="O113" s="469">
        <v>0</v>
      </c>
    </row>
    <row r="114" spans="1:15" ht="15" hidden="1" x14ac:dyDescent="0.25">
      <c r="A114" s="469" t="s">
        <v>437</v>
      </c>
      <c r="B114" s="470">
        <v>44202</v>
      </c>
      <c r="C114" s="469">
        <v>3019019177</v>
      </c>
      <c r="D114" s="470">
        <v>43852</v>
      </c>
      <c r="E114" s="469" t="s">
        <v>1187</v>
      </c>
      <c r="F114" s="469" t="s">
        <v>248</v>
      </c>
      <c r="G114" s="469" t="s">
        <v>1220</v>
      </c>
      <c r="H114" s="469" t="s">
        <v>1317</v>
      </c>
      <c r="I114" s="469" t="s">
        <v>248</v>
      </c>
      <c r="J114" s="469" t="s">
        <v>316</v>
      </c>
      <c r="K114" s="469" t="s">
        <v>1469</v>
      </c>
      <c r="L114" s="469" t="s">
        <v>314</v>
      </c>
      <c r="M114" s="469">
        <v>5</v>
      </c>
      <c r="N114" s="469">
        <v>0</v>
      </c>
      <c r="O114" s="469">
        <v>0</v>
      </c>
    </row>
    <row r="115" spans="1:15" ht="15" hidden="1" x14ac:dyDescent="0.25">
      <c r="A115" s="469" t="s">
        <v>437</v>
      </c>
      <c r="B115" s="470">
        <v>44202</v>
      </c>
      <c r="C115" s="469">
        <v>3019019177</v>
      </c>
      <c r="D115" s="470">
        <v>43852</v>
      </c>
      <c r="E115" s="469" t="s">
        <v>1187</v>
      </c>
      <c r="F115" s="469" t="s">
        <v>248</v>
      </c>
      <c r="G115" s="469" t="s">
        <v>1220</v>
      </c>
      <c r="H115" s="469" t="s">
        <v>1318</v>
      </c>
      <c r="I115" s="469" t="s">
        <v>248</v>
      </c>
      <c r="J115" s="469" t="s">
        <v>316</v>
      </c>
      <c r="K115" s="469" t="s">
        <v>1469</v>
      </c>
      <c r="L115" s="469" t="s">
        <v>314</v>
      </c>
      <c r="M115" s="469">
        <v>5</v>
      </c>
      <c r="N115" s="469">
        <v>0</v>
      </c>
      <c r="O115" s="469">
        <v>0</v>
      </c>
    </row>
    <row r="116" spans="1:15" ht="15" hidden="1" x14ac:dyDescent="0.25">
      <c r="A116" s="469" t="s">
        <v>437</v>
      </c>
      <c r="B116" s="470">
        <v>44202</v>
      </c>
      <c r="C116" s="469">
        <v>3019019177</v>
      </c>
      <c r="D116" s="470">
        <v>43852</v>
      </c>
      <c r="E116" s="469" t="s">
        <v>1187</v>
      </c>
      <c r="F116" s="469" t="s">
        <v>248</v>
      </c>
      <c r="G116" s="469" t="s">
        <v>1220</v>
      </c>
      <c r="H116" s="469" t="s">
        <v>1344</v>
      </c>
      <c r="I116" s="469" t="s">
        <v>248</v>
      </c>
      <c r="J116" s="469" t="s">
        <v>316</v>
      </c>
      <c r="K116" s="469" t="s">
        <v>1469</v>
      </c>
      <c r="L116" s="469" t="s">
        <v>314</v>
      </c>
      <c r="M116" s="469">
        <v>5</v>
      </c>
      <c r="N116" s="469">
        <v>0</v>
      </c>
      <c r="O116" s="469">
        <v>0</v>
      </c>
    </row>
    <row r="117" spans="1:15" ht="15" hidden="1" x14ac:dyDescent="0.25">
      <c r="A117" s="469" t="s">
        <v>437</v>
      </c>
      <c r="B117" s="470">
        <v>44202</v>
      </c>
      <c r="C117" s="469">
        <v>3019019177</v>
      </c>
      <c r="D117" s="470">
        <v>43852</v>
      </c>
      <c r="E117" s="469" t="s">
        <v>1187</v>
      </c>
      <c r="F117" s="469" t="s">
        <v>248</v>
      </c>
      <c r="G117" s="469" t="s">
        <v>1220</v>
      </c>
      <c r="H117" s="469" t="s">
        <v>1319</v>
      </c>
      <c r="I117" s="469" t="s">
        <v>248</v>
      </c>
      <c r="J117" s="469" t="s">
        <v>316</v>
      </c>
      <c r="K117" s="469" t="s">
        <v>1469</v>
      </c>
      <c r="L117" s="469" t="s">
        <v>314</v>
      </c>
      <c r="M117" s="469">
        <v>5</v>
      </c>
      <c r="N117" s="469">
        <v>0</v>
      </c>
      <c r="O117" s="469">
        <v>0</v>
      </c>
    </row>
    <row r="118" spans="1:15" ht="15" hidden="1" x14ac:dyDescent="0.25">
      <c r="A118" s="469" t="s">
        <v>437</v>
      </c>
      <c r="B118" s="470">
        <v>44202</v>
      </c>
      <c r="C118" s="469">
        <v>3019019177</v>
      </c>
      <c r="D118" s="470">
        <v>43852</v>
      </c>
      <c r="E118" s="469" t="s">
        <v>1187</v>
      </c>
      <c r="F118" s="469" t="s">
        <v>248</v>
      </c>
      <c r="G118" s="469" t="s">
        <v>1220</v>
      </c>
      <c r="H118" s="469" t="s">
        <v>1328</v>
      </c>
      <c r="I118" s="469" t="s">
        <v>248</v>
      </c>
      <c r="J118" s="469" t="s">
        <v>316</v>
      </c>
      <c r="K118" s="469" t="s">
        <v>1469</v>
      </c>
      <c r="L118" s="469" t="s">
        <v>1470</v>
      </c>
      <c r="M118" s="469">
        <v>5</v>
      </c>
      <c r="N118" s="469">
        <v>0</v>
      </c>
      <c r="O118" s="469">
        <v>0</v>
      </c>
    </row>
    <row r="119" spans="1:15" ht="15" hidden="1" x14ac:dyDescent="0.25">
      <c r="A119" s="469" t="s">
        <v>437</v>
      </c>
      <c r="B119" s="470">
        <v>44202</v>
      </c>
      <c r="C119" s="469">
        <v>3019019177</v>
      </c>
      <c r="D119" s="470">
        <v>43852</v>
      </c>
      <c r="E119" s="469" t="s">
        <v>1187</v>
      </c>
      <c r="F119" s="469" t="s">
        <v>248</v>
      </c>
      <c r="G119" s="469" t="s">
        <v>1220</v>
      </c>
      <c r="H119" s="469" t="s">
        <v>1320</v>
      </c>
      <c r="I119" s="469" t="s">
        <v>248</v>
      </c>
      <c r="J119" s="469" t="s">
        <v>316</v>
      </c>
      <c r="K119" s="469" t="s">
        <v>1469</v>
      </c>
      <c r="L119" s="469" t="s">
        <v>314</v>
      </c>
      <c r="M119" s="469">
        <v>5</v>
      </c>
      <c r="N119" s="469">
        <v>0</v>
      </c>
      <c r="O119" s="469">
        <v>0</v>
      </c>
    </row>
    <row r="120" spans="1:15" ht="15" hidden="1" x14ac:dyDescent="0.25">
      <c r="A120" s="469" t="s">
        <v>437</v>
      </c>
      <c r="B120" s="470">
        <v>44202</v>
      </c>
      <c r="C120" s="469">
        <v>3019019177</v>
      </c>
      <c r="D120" s="470">
        <v>43852</v>
      </c>
      <c r="E120" s="469" t="s">
        <v>1187</v>
      </c>
      <c r="F120" s="469" t="s">
        <v>248</v>
      </c>
      <c r="G120" s="469" t="s">
        <v>1220</v>
      </c>
      <c r="H120" s="469" t="s">
        <v>1322</v>
      </c>
      <c r="I120" s="469" t="s">
        <v>248</v>
      </c>
      <c r="J120" s="469" t="s">
        <v>316</v>
      </c>
      <c r="K120" s="469" t="s">
        <v>1469</v>
      </c>
      <c r="L120" s="469" t="s">
        <v>314</v>
      </c>
      <c r="M120" s="469">
        <v>5</v>
      </c>
      <c r="N120" s="472">
        <v>52000</v>
      </c>
      <c r="O120" s="472">
        <v>260000</v>
      </c>
    </row>
    <row r="121" spans="1:15" ht="15" hidden="1" x14ac:dyDescent="0.25">
      <c r="A121" s="469" t="s">
        <v>438</v>
      </c>
      <c r="B121" s="470">
        <v>44202</v>
      </c>
      <c r="C121" s="469" t="s">
        <v>942</v>
      </c>
      <c r="D121" s="470">
        <v>44201</v>
      </c>
      <c r="E121" s="469" t="s">
        <v>1181</v>
      </c>
      <c r="F121" s="469" t="s">
        <v>248</v>
      </c>
      <c r="G121" s="469" t="s">
        <v>1219</v>
      </c>
      <c r="H121" s="469" t="s">
        <v>1345</v>
      </c>
      <c r="I121" s="469" t="s">
        <v>248</v>
      </c>
      <c r="J121" s="469" t="s">
        <v>1464</v>
      </c>
      <c r="K121" s="469" t="s">
        <v>1468</v>
      </c>
      <c r="L121" s="469" t="s">
        <v>308</v>
      </c>
      <c r="M121" s="469">
        <v>1</v>
      </c>
      <c r="N121" s="472">
        <v>12500</v>
      </c>
      <c r="O121" s="472">
        <v>12500</v>
      </c>
    </row>
    <row r="122" spans="1:15" ht="15" hidden="1" x14ac:dyDescent="0.25">
      <c r="A122" s="469" t="s">
        <v>439</v>
      </c>
      <c r="B122" s="470">
        <v>44202</v>
      </c>
      <c r="C122" s="469">
        <v>3020008604</v>
      </c>
      <c r="D122" s="471">
        <v>44194</v>
      </c>
      <c r="E122" s="469" t="s">
        <v>1185</v>
      </c>
      <c r="F122" s="469" t="s">
        <v>248</v>
      </c>
      <c r="G122" s="469" t="s">
        <v>1220</v>
      </c>
      <c r="H122" s="469" t="s">
        <v>1313</v>
      </c>
      <c r="I122" s="469" t="s">
        <v>248</v>
      </c>
      <c r="J122" s="469" t="s">
        <v>316</v>
      </c>
      <c r="K122" s="469" t="s">
        <v>1469</v>
      </c>
      <c r="L122" s="469" t="s">
        <v>301</v>
      </c>
      <c r="M122" s="469">
        <v>3</v>
      </c>
      <c r="N122" s="469">
        <v>0</v>
      </c>
      <c r="O122" s="469">
        <v>0</v>
      </c>
    </row>
    <row r="123" spans="1:15" ht="15" hidden="1" x14ac:dyDescent="0.25">
      <c r="A123" s="469" t="s">
        <v>439</v>
      </c>
      <c r="B123" s="470">
        <v>44202</v>
      </c>
      <c r="C123" s="469">
        <v>3020008604</v>
      </c>
      <c r="D123" s="471">
        <v>44194</v>
      </c>
      <c r="E123" s="469" t="s">
        <v>1186</v>
      </c>
      <c r="F123" s="469" t="s">
        <v>248</v>
      </c>
      <c r="G123" s="469" t="s">
        <v>1220</v>
      </c>
      <c r="H123" s="469" t="s">
        <v>1314</v>
      </c>
      <c r="I123" s="469" t="s">
        <v>248</v>
      </c>
      <c r="J123" s="469" t="s">
        <v>316</v>
      </c>
      <c r="K123" s="469" t="s">
        <v>1469</v>
      </c>
      <c r="L123" s="469" t="s">
        <v>308</v>
      </c>
      <c r="M123" s="469">
        <v>3</v>
      </c>
      <c r="N123" s="469">
        <v>0</v>
      </c>
      <c r="O123" s="469">
        <v>0</v>
      </c>
    </row>
    <row r="124" spans="1:15" ht="15" hidden="1" x14ac:dyDescent="0.25">
      <c r="A124" s="469" t="s">
        <v>439</v>
      </c>
      <c r="B124" s="470">
        <v>44202</v>
      </c>
      <c r="C124" s="469">
        <v>3020008604</v>
      </c>
      <c r="D124" s="471">
        <v>44194</v>
      </c>
      <c r="E124" s="469" t="s">
        <v>1187</v>
      </c>
      <c r="F124" s="469" t="s">
        <v>248</v>
      </c>
      <c r="G124" s="469" t="s">
        <v>1220</v>
      </c>
      <c r="H124" s="469" t="s">
        <v>1315</v>
      </c>
      <c r="I124" s="469" t="s">
        <v>248</v>
      </c>
      <c r="J124" s="469" t="s">
        <v>316</v>
      </c>
      <c r="K124" s="469" t="s">
        <v>1469</v>
      </c>
      <c r="L124" s="469" t="s">
        <v>314</v>
      </c>
      <c r="M124" s="469">
        <v>3</v>
      </c>
      <c r="N124" s="469">
        <v>0</v>
      </c>
      <c r="O124" s="469">
        <v>0</v>
      </c>
    </row>
    <row r="125" spans="1:15" ht="15" hidden="1" x14ac:dyDescent="0.25">
      <c r="A125" s="469" t="s">
        <v>439</v>
      </c>
      <c r="B125" s="470">
        <v>44202</v>
      </c>
      <c r="C125" s="469">
        <v>3020008604</v>
      </c>
      <c r="D125" s="471">
        <v>44194</v>
      </c>
      <c r="E125" s="469" t="s">
        <v>1187</v>
      </c>
      <c r="F125" s="469" t="s">
        <v>248</v>
      </c>
      <c r="G125" s="469" t="s">
        <v>1220</v>
      </c>
      <c r="H125" s="469" t="s">
        <v>1316</v>
      </c>
      <c r="I125" s="469" t="s">
        <v>248</v>
      </c>
      <c r="J125" s="469" t="s">
        <v>316</v>
      </c>
      <c r="K125" s="469" t="s">
        <v>1469</v>
      </c>
      <c r="L125" s="469" t="s">
        <v>1470</v>
      </c>
      <c r="M125" s="469">
        <v>3</v>
      </c>
      <c r="N125" s="469">
        <v>0</v>
      </c>
      <c r="O125" s="469">
        <v>0</v>
      </c>
    </row>
    <row r="126" spans="1:15" ht="15" hidden="1" x14ac:dyDescent="0.25">
      <c r="A126" s="469" t="s">
        <v>439</v>
      </c>
      <c r="B126" s="470">
        <v>44202</v>
      </c>
      <c r="C126" s="469">
        <v>3020008604</v>
      </c>
      <c r="D126" s="471">
        <v>44194</v>
      </c>
      <c r="E126" s="469" t="s">
        <v>1187</v>
      </c>
      <c r="F126" s="469" t="s">
        <v>248</v>
      </c>
      <c r="G126" s="469" t="s">
        <v>1220</v>
      </c>
      <c r="H126" s="469" t="s">
        <v>1317</v>
      </c>
      <c r="I126" s="469" t="s">
        <v>248</v>
      </c>
      <c r="J126" s="469" t="s">
        <v>316</v>
      </c>
      <c r="K126" s="469" t="s">
        <v>1469</v>
      </c>
      <c r="L126" s="469" t="s">
        <v>314</v>
      </c>
      <c r="M126" s="469">
        <v>3</v>
      </c>
      <c r="N126" s="469">
        <v>0</v>
      </c>
      <c r="O126" s="469">
        <v>0</v>
      </c>
    </row>
    <row r="127" spans="1:15" ht="15" hidden="1" x14ac:dyDescent="0.25">
      <c r="A127" s="469" t="s">
        <v>439</v>
      </c>
      <c r="B127" s="470">
        <v>44202</v>
      </c>
      <c r="C127" s="469">
        <v>3020008604</v>
      </c>
      <c r="D127" s="471">
        <v>44194</v>
      </c>
      <c r="E127" s="469" t="s">
        <v>1187</v>
      </c>
      <c r="F127" s="469" t="s">
        <v>248</v>
      </c>
      <c r="G127" s="469" t="s">
        <v>1220</v>
      </c>
      <c r="H127" s="469" t="s">
        <v>1318</v>
      </c>
      <c r="I127" s="469" t="s">
        <v>248</v>
      </c>
      <c r="J127" s="469" t="s">
        <v>316</v>
      </c>
      <c r="K127" s="469" t="s">
        <v>1469</v>
      </c>
      <c r="L127" s="469" t="s">
        <v>314</v>
      </c>
      <c r="M127" s="469">
        <v>3</v>
      </c>
      <c r="N127" s="469">
        <v>0</v>
      </c>
      <c r="O127" s="469">
        <v>0</v>
      </c>
    </row>
    <row r="128" spans="1:15" ht="15" hidden="1" x14ac:dyDescent="0.25">
      <c r="A128" s="469" t="s">
        <v>439</v>
      </c>
      <c r="B128" s="470">
        <v>44202</v>
      </c>
      <c r="C128" s="469">
        <v>3020008604</v>
      </c>
      <c r="D128" s="471">
        <v>44194</v>
      </c>
      <c r="E128" s="469" t="s">
        <v>1187</v>
      </c>
      <c r="F128" s="469" t="s">
        <v>248</v>
      </c>
      <c r="G128" s="469" t="s">
        <v>1220</v>
      </c>
      <c r="H128" s="469" t="s">
        <v>1319</v>
      </c>
      <c r="I128" s="469" t="s">
        <v>248</v>
      </c>
      <c r="J128" s="469" t="s">
        <v>316</v>
      </c>
      <c r="K128" s="469" t="s">
        <v>1469</v>
      </c>
      <c r="L128" s="469" t="s">
        <v>314</v>
      </c>
      <c r="M128" s="469">
        <v>3</v>
      </c>
      <c r="N128" s="469">
        <v>0</v>
      </c>
      <c r="O128" s="469">
        <v>0</v>
      </c>
    </row>
    <row r="129" spans="1:15" ht="15" hidden="1" x14ac:dyDescent="0.25">
      <c r="A129" s="469" t="s">
        <v>439</v>
      </c>
      <c r="B129" s="470">
        <v>44202</v>
      </c>
      <c r="C129" s="469">
        <v>3020008604</v>
      </c>
      <c r="D129" s="471">
        <v>44194</v>
      </c>
      <c r="E129" s="469" t="s">
        <v>1187</v>
      </c>
      <c r="F129" s="469" t="s">
        <v>248</v>
      </c>
      <c r="G129" s="469" t="s">
        <v>1220</v>
      </c>
      <c r="H129" s="469" t="s">
        <v>1328</v>
      </c>
      <c r="I129" s="469" t="s">
        <v>248</v>
      </c>
      <c r="J129" s="469" t="s">
        <v>316</v>
      </c>
      <c r="K129" s="469" t="s">
        <v>1469</v>
      </c>
      <c r="L129" s="469" t="s">
        <v>1470</v>
      </c>
      <c r="M129" s="469">
        <v>2</v>
      </c>
      <c r="N129" s="469">
        <v>0</v>
      </c>
      <c r="O129" s="469">
        <v>0</v>
      </c>
    </row>
    <row r="130" spans="1:15" ht="15" hidden="1" x14ac:dyDescent="0.25">
      <c r="A130" s="469" t="s">
        <v>439</v>
      </c>
      <c r="B130" s="470">
        <v>44202</v>
      </c>
      <c r="C130" s="469">
        <v>3020008604</v>
      </c>
      <c r="D130" s="471">
        <v>44194</v>
      </c>
      <c r="E130" s="469" t="s">
        <v>1187</v>
      </c>
      <c r="F130" s="469" t="s">
        <v>248</v>
      </c>
      <c r="G130" s="469" t="s">
        <v>1220</v>
      </c>
      <c r="H130" s="469" t="s">
        <v>1320</v>
      </c>
      <c r="I130" s="469" t="s">
        <v>248</v>
      </c>
      <c r="J130" s="469" t="s">
        <v>316</v>
      </c>
      <c r="K130" s="469" t="s">
        <v>1469</v>
      </c>
      <c r="L130" s="469" t="s">
        <v>314</v>
      </c>
      <c r="M130" s="469">
        <v>3</v>
      </c>
      <c r="N130" s="469">
        <v>0</v>
      </c>
      <c r="O130" s="469">
        <v>0</v>
      </c>
    </row>
    <row r="131" spans="1:15" ht="15" hidden="1" x14ac:dyDescent="0.25">
      <c r="A131" s="469" t="s">
        <v>439</v>
      </c>
      <c r="B131" s="470">
        <v>44202</v>
      </c>
      <c r="C131" s="469">
        <v>3020008604</v>
      </c>
      <c r="D131" s="471">
        <v>44194</v>
      </c>
      <c r="E131" s="469" t="s">
        <v>1187</v>
      </c>
      <c r="F131" s="469" t="s">
        <v>248</v>
      </c>
      <c r="G131" s="469" t="s">
        <v>1220</v>
      </c>
      <c r="H131" s="469" t="s">
        <v>1321</v>
      </c>
      <c r="I131" s="469" t="s">
        <v>248</v>
      </c>
      <c r="J131" s="469" t="s">
        <v>316</v>
      </c>
      <c r="K131" s="469" t="s">
        <v>1469</v>
      </c>
      <c r="L131" s="469" t="s">
        <v>314</v>
      </c>
      <c r="M131" s="469">
        <v>3</v>
      </c>
      <c r="N131" s="469">
        <v>0</v>
      </c>
      <c r="O131" s="469">
        <v>0</v>
      </c>
    </row>
    <row r="132" spans="1:15" ht="15" hidden="1" x14ac:dyDescent="0.25">
      <c r="A132" s="469" t="s">
        <v>439</v>
      </c>
      <c r="B132" s="470">
        <v>44202</v>
      </c>
      <c r="C132" s="469">
        <v>3020008604</v>
      </c>
      <c r="D132" s="471">
        <v>44194</v>
      </c>
      <c r="E132" s="469" t="s">
        <v>1187</v>
      </c>
      <c r="F132" s="469" t="s">
        <v>248</v>
      </c>
      <c r="G132" s="469" t="s">
        <v>1220</v>
      </c>
      <c r="H132" s="469" t="s">
        <v>1322</v>
      </c>
      <c r="I132" s="469" t="s">
        <v>248</v>
      </c>
      <c r="J132" s="469" t="s">
        <v>316</v>
      </c>
      <c r="K132" s="469" t="s">
        <v>1469</v>
      </c>
      <c r="L132" s="469" t="s">
        <v>314</v>
      </c>
      <c r="M132" s="469">
        <v>2</v>
      </c>
      <c r="N132" s="472">
        <v>52000</v>
      </c>
      <c r="O132" s="472">
        <v>104000</v>
      </c>
    </row>
    <row r="133" spans="1:15" ht="15" hidden="1" x14ac:dyDescent="0.25">
      <c r="A133" s="469" t="s">
        <v>439</v>
      </c>
      <c r="B133" s="470">
        <v>44202</v>
      </c>
      <c r="C133" s="469">
        <v>3020008604</v>
      </c>
      <c r="D133" s="471">
        <v>44194</v>
      </c>
      <c r="E133" s="469" t="s">
        <v>1187</v>
      </c>
      <c r="F133" s="469" t="s">
        <v>248</v>
      </c>
      <c r="G133" s="469" t="s">
        <v>1220</v>
      </c>
      <c r="H133" s="469" t="s">
        <v>1322</v>
      </c>
      <c r="I133" s="469" t="s">
        <v>248</v>
      </c>
      <c r="J133" s="469" t="s">
        <v>316</v>
      </c>
      <c r="K133" s="469" t="s">
        <v>1469</v>
      </c>
      <c r="L133" s="469" t="s">
        <v>314</v>
      </c>
      <c r="M133" s="469">
        <v>1</v>
      </c>
      <c r="N133" s="472">
        <v>54500</v>
      </c>
      <c r="O133" s="472">
        <v>54500</v>
      </c>
    </row>
    <row r="134" spans="1:15" ht="15" hidden="1" x14ac:dyDescent="0.25">
      <c r="A134" s="469" t="s">
        <v>440</v>
      </c>
      <c r="B134" s="470">
        <v>44202</v>
      </c>
      <c r="C134" s="469" t="s">
        <v>943</v>
      </c>
      <c r="D134" s="470">
        <v>44198</v>
      </c>
      <c r="E134" s="469" t="s">
        <v>1183</v>
      </c>
      <c r="F134" s="469" t="s">
        <v>244</v>
      </c>
      <c r="G134" s="469" t="s">
        <v>1228</v>
      </c>
      <c r="H134" s="469" t="s">
        <v>1346</v>
      </c>
      <c r="I134" s="469" t="s">
        <v>244</v>
      </c>
      <c r="J134" s="469" t="s">
        <v>316</v>
      </c>
      <c r="K134" s="469" t="s">
        <v>1469</v>
      </c>
      <c r="L134" s="469" t="s">
        <v>1470</v>
      </c>
      <c r="M134" s="469">
        <v>1</v>
      </c>
      <c r="N134" s="469">
        <v>0</v>
      </c>
      <c r="O134" s="469">
        <v>0</v>
      </c>
    </row>
    <row r="135" spans="1:15" ht="15" hidden="1" x14ac:dyDescent="0.25">
      <c r="A135" s="469" t="s">
        <v>440</v>
      </c>
      <c r="B135" s="470">
        <v>44202</v>
      </c>
      <c r="C135" s="469" t="s">
        <v>943</v>
      </c>
      <c r="D135" s="470">
        <v>44198</v>
      </c>
      <c r="E135" s="469" t="s">
        <v>1183</v>
      </c>
      <c r="F135" s="469" t="s">
        <v>244</v>
      </c>
      <c r="G135" s="469" t="s">
        <v>1228</v>
      </c>
      <c r="H135" s="469" t="s">
        <v>1320</v>
      </c>
      <c r="I135" s="469" t="s">
        <v>244</v>
      </c>
      <c r="J135" s="469" t="s">
        <v>316</v>
      </c>
      <c r="K135" s="469" t="s">
        <v>1469</v>
      </c>
      <c r="L135" s="469" t="s">
        <v>314</v>
      </c>
      <c r="M135" s="469">
        <v>1</v>
      </c>
      <c r="N135" s="472">
        <v>3286</v>
      </c>
      <c r="O135" s="472">
        <v>3286</v>
      </c>
    </row>
    <row r="136" spans="1:15" ht="15" hidden="1" x14ac:dyDescent="0.25">
      <c r="A136" s="469" t="s">
        <v>440</v>
      </c>
      <c r="B136" s="470">
        <v>44202</v>
      </c>
      <c r="C136" s="469" t="s">
        <v>943</v>
      </c>
      <c r="D136" s="470">
        <v>44198</v>
      </c>
      <c r="E136" s="469" t="s">
        <v>1183</v>
      </c>
      <c r="F136" s="469" t="s">
        <v>244</v>
      </c>
      <c r="G136" s="469" t="s">
        <v>1228</v>
      </c>
      <c r="H136" s="469" t="s">
        <v>1347</v>
      </c>
      <c r="I136" s="469" t="s">
        <v>244</v>
      </c>
      <c r="J136" s="469" t="s">
        <v>316</v>
      </c>
      <c r="K136" s="469" t="s">
        <v>1469</v>
      </c>
      <c r="L136" s="469" t="s">
        <v>314</v>
      </c>
      <c r="M136" s="469">
        <v>1</v>
      </c>
      <c r="N136" s="472">
        <v>25300</v>
      </c>
      <c r="O136" s="472">
        <v>25300</v>
      </c>
    </row>
    <row r="137" spans="1:15" ht="15" hidden="1" x14ac:dyDescent="0.25">
      <c r="A137" s="469" t="s">
        <v>441</v>
      </c>
      <c r="B137" s="470">
        <v>44202</v>
      </c>
      <c r="C137" s="469" t="s">
        <v>944</v>
      </c>
      <c r="D137" s="470">
        <v>44176</v>
      </c>
      <c r="E137" s="469" t="s">
        <v>1183</v>
      </c>
      <c r="F137" s="469" t="s">
        <v>244</v>
      </c>
      <c r="G137" s="469" t="s">
        <v>1228</v>
      </c>
      <c r="H137" s="469" t="s">
        <v>1346</v>
      </c>
      <c r="I137" s="469" t="s">
        <v>244</v>
      </c>
      <c r="J137" s="469" t="s">
        <v>316</v>
      </c>
      <c r="K137" s="469" t="s">
        <v>1469</v>
      </c>
      <c r="L137" s="469" t="s">
        <v>1470</v>
      </c>
      <c r="M137" s="469">
        <v>1</v>
      </c>
      <c r="N137" s="469">
        <v>0</v>
      </c>
      <c r="O137" s="469">
        <v>0</v>
      </c>
    </row>
    <row r="138" spans="1:15" ht="15" hidden="1" x14ac:dyDescent="0.25">
      <c r="A138" s="469" t="s">
        <v>441</v>
      </c>
      <c r="B138" s="470">
        <v>44202</v>
      </c>
      <c r="C138" s="469" t="s">
        <v>944</v>
      </c>
      <c r="D138" s="470">
        <v>44176</v>
      </c>
      <c r="E138" s="469" t="s">
        <v>1183</v>
      </c>
      <c r="F138" s="469" t="s">
        <v>244</v>
      </c>
      <c r="G138" s="469" t="s">
        <v>1228</v>
      </c>
      <c r="H138" s="469" t="s">
        <v>1320</v>
      </c>
      <c r="I138" s="469" t="s">
        <v>244</v>
      </c>
      <c r="J138" s="469" t="s">
        <v>316</v>
      </c>
      <c r="K138" s="469" t="s">
        <v>1469</v>
      </c>
      <c r="L138" s="469" t="s">
        <v>314</v>
      </c>
      <c r="M138" s="469">
        <v>1</v>
      </c>
      <c r="N138" s="472">
        <v>3286</v>
      </c>
      <c r="O138" s="472">
        <v>3286</v>
      </c>
    </row>
    <row r="139" spans="1:15" ht="15" hidden="1" x14ac:dyDescent="0.25">
      <c r="A139" s="469" t="s">
        <v>441</v>
      </c>
      <c r="B139" s="470">
        <v>44202</v>
      </c>
      <c r="C139" s="469" t="s">
        <v>944</v>
      </c>
      <c r="D139" s="470">
        <v>44176</v>
      </c>
      <c r="E139" s="469" t="s">
        <v>1183</v>
      </c>
      <c r="F139" s="469" t="s">
        <v>244</v>
      </c>
      <c r="G139" s="469" t="s">
        <v>1228</v>
      </c>
      <c r="H139" s="469" t="s">
        <v>1347</v>
      </c>
      <c r="I139" s="469" t="s">
        <v>244</v>
      </c>
      <c r="J139" s="469" t="s">
        <v>316</v>
      </c>
      <c r="K139" s="469" t="s">
        <v>1469</v>
      </c>
      <c r="L139" s="469" t="s">
        <v>314</v>
      </c>
      <c r="M139" s="469">
        <v>1</v>
      </c>
      <c r="N139" s="472">
        <v>25300</v>
      </c>
      <c r="O139" s="472">
        <v>25300</v>
      </c>
    </row>
    <row r="140" spans="1:15" ht="15" hidden="1" x14ac:dyDescent="0.25">
      <c r="A140" s="469" t="s">
        <v>442</v>
      </c>
      <c r="B140" s="470">
        <v>44202</v>
      </c>
      <c r="C140" s="469" t="s">
        <v>945</v>
      </c>
      <c r="D140" s="470">
        <v>44174</v>
      </c>
      <c r="E140" s="469" t="s">
        <v>1183</v>
      </c>
      <c r="F140" s="469" t="s">
        <v>244</v>
      </c>
      <c r="G140" s="469" t="s">
        <v>1228</v>
      </c>
      <c r="H140" s="469" t="s">
        <v>1348</v>
      </c>
      <c r="I140" s="469" t="s">
        <v>244</v>
      </c>
      <c r="J140" s="469" t="s">
        <v>316</v>
      </c>
      <c r="K140" s="469" t="s">
        <v>1469</v>
      </c>
      <c r="L140" s="469" t="s">
        <v>314</v>
      </c>
      <c r="M140" s="469">
        <v>1</v>
      </c>
      <c r="N140" s="472">
        <v>7500</v>
      </c>
      <c r="O140" s="472">
        <v>7500</v>
      </c>
    </row>
    <row r="141" spans="1:15" ht="15" hidden="1" x14ac:dyDescent="0.25">
      <c r="A141" s="469" t="s">
        <v>443</v>
      </c>
      <c r="B141" s="470">
        <v>44202</v>
      </c>
      <c r="C141" s="469" t="s">
        <v>946</v>
      </c>
      <c r="D141" s="470">
        <v>44198</v>
      </c>
      <c r="E141" s="469" t="s">
        <v>1183</v>
      </c>
      <c r="F141" s="469" t="s">
        <v>244</v>
      </c>
      <c r="G141" s="469" t="s">
        <v>1228</v>
      </c>
      <c r="H141" s="469" t="s">
        <v>1327</v>
      </c>
      <c r="I141" s="469" t="s">
        <v>244</v>
      </c>
      <c r="J141" s="469" t="s">
        <v>316</v>
      </c>
      <c r="K141" s="469" t="s">
        <v>1469</v>
      </c>
      <c r="L141" s="469" t="s">
        <v>1470</v>
      </c>
      <c r="M141" s="469">
        <v>1</v>
      </c>
      <c r="N141" s="469">
        <v>0</v>
      </c>
      <c r="O141" s="469">
        <v>0</v>
      </c>
    </row>
    <row r="142" spans="1:15" ht="15" hidden="1" x14ac:dyDescent="0.25">
      <c r="A142" s="469" t="s">
        <v>443</v>
      </c>
      <c r="B142" s="470">
        <v>44202</v>
      </c>
      <c r="C142" s="469" t="s">
        <v>946</v>
      </c>
      <c r="D142" s="470">
        <v>44198</v>
      </c>
      <c r="E142" s="469" t="s">
        <v>1183</v>
      </c>
      <c r="F142" s="469" t="s">
        <v>244</v>
      </c>
      <c r="G142" s="469" t="s">
        <v>1228</v>
      </c>
      <c r="H142" s="469" t="s">
        <v>1349</v>
      </c>
      <c r="I142" s="469" t="s">
        <v>244</v>
      </c>
      <c r="J142" s="469" t="s">
        <v>316</v>
      </c>
      <c r="K142" s="469" t="s">
        <v>1469</v>
      </c>
      <c r="L142" s="469" t="s">
        <v>314</v>
      </c>
      <c r="M142" s="469">
        <v>1</v>
      </c>
      <c r="N142" s="472">
        <v>2850</v>
      </c>
      <c r="O142" s="472">
        <v>2850</v>
      </c>
    </row>
    <row r="143" spans="1:15" ht="15" hidden="1" x14ac:dyDescent="0.25">
      <c r="A143" s="469" t="s">
        <v>443</v>
      </c>
      <c r="B143" s="470">
        <v>44202</v>
      </c>
      <c r="C143" s="469" t="s">
        <v>946</v>
      </c>
      <c r="D143" s="470">
        <v>44198</v>
      </c>
      <c r="E143" s="469" t="s">
        <v>1183</v>
      </c>
      <c r="F143" s="469" t="s">
        <v>244</v>
      </c>
      <c r="G143" s="469" t="s">
        <v>1228</v>
      </c>
      <c r="H143" s="469" t="s">
        <v>1324</v>
      </c>
      <c r="I143" s="469" t="s">
        <v>244</v>
      </c>
      <c r="J143" s="469" t="s">
        <v>316</v>
      </c>
      <c r="K143" s="469" t="s">
        <v>1469</v>
      </c>
      <c r="L143" s="469" t="s">
        <v>314</v>
      </c>
      <c r="M143" s="469">
        <v>1</v>
      </c>
      <c r="N143" s="472">
        <v>5350</v>
      </c>
      <c r="O143" s="472">
        <v>5350</v>
      </c>
    </row>
    <row r="144" spans="1:15" ht="15" hidden="1" x14ac:dyDescent="0.25">
      <c r="A144" s="469" t="s">
        <v>443</v>
      </c>
      <c r="B144" s="470">
        <v>44202</v>
      </c>
      <c r="C144" s="469" t="s">
        <v>946</v>
      </c>
      <c r="D144" s="470">
        <v>44198</v>
      </c>
      <c r="E144" s="469" t="s">
        <v>1183</v>
      </c>
      <c r="F144" s="469" t="s">
        <v>244</v>
      </c>
      <c r="G144" s="469" t="s">
        <v>1228</v>
      </c>
      <c r="H144" s="469" t="s">
        <v>1350</v>
      </c>
      <c r="I144" s="469" t="s">
        <v>244</v>
      </c>
      <c r="J144" s="469" t="s">
        <v>316</v>
      </c>
      <c r="K144" s="469" t="s">
        <v>1469</v>
      </c>
      <c r="L144" s="469" t="s">
        <v>314</v>
      </c>
      <c r="M144" s="469">
        <v>1</v>
      </c>
      <c r="N144" s="472">
        <v>12700</v>
      </c>
      <c r="O144" s="472">
        <v>12700</v>
      </c>
    </row>
    <row r="145" spans="1:15" ht="15" hidden="1" x14ac:dyDescent="0.25">
      <c r="A145" s="469" t="s">
        <v>443</v>
      </c>
      <c r="B145" s="470">
        <v>44202</v>
      </c>
      <c r="C145" s="469" t="s">
        <v>946</v>
      </c>
      <c r="D145" s="470">
        <v>44198</v>
      </c>
      <c r="E145" s="469" t="s">
        <v>1183</v>
      </c>
      <c r="F145" s="469" t="s">
        <v>244</v>
      </c>
      <c r="G145" s="469" t="s">
        <v>1228</v>
      </c>
      <c r="H145" s="469" t="s">
        <v>1326</v>
      </c>
      <c r="I145" s="469" t="s">
        <v>244</v>
      </c>
      <c r="J145" s="469" t="s">
        <v>316</v>
      </c>
      <c r="K145" s="469" t="s">
        <v>1469</v>
      </c>
      <c r="L145" s="469" t="s">
        <v>314</v>
      </c>
      <c r="M145" s="469">
        <v>1</v>
      </c>
      <c r="N145" s="472">
        <v>63500</v>
      </c>
      <c r="O145" s="472">
        <v>63500</v>
      </c>
    </row>
    <row r="146" spans="1:15" ht="15" hidden="1" x14ac:dyDescent="0.25">
      <c r="A146" s="469" t="s">
        <v>444</v>
      </c>
      <c r="B146" s="470">
        <v>44202</v>
      </c>
      <c r="C146" s="469" t="s">
        <v>947</v>
      </c>
      <c r="D146" s="470">
        <v>44202</v>
      </c>
      <c r="E146" s="469" t="s">
        <v>1180</v>
      </c>
      <c r="F146" s="469" t="s">
        <v>248</v>
      </c>
      <c r="G146" s="469" t="s">
        <v>1210</v>
      </c>
      <c r="H146" s="469" t="s">
        <v>1351</v>
      </c>
      <c r="I146" s="469" t="s">
        <v>248</v>
      </c>
      <c r="J146" s="218" t="s">
        <v>1463</v>
      </c>
      <c r="K146" s="469" t="s">
        <v>1468</v>
      </c>
      <c r="L146" s="469" t="s">
        <v>1470</v>
      </c>
      <c r="M146" s="469">
        <v>15</v>
      </c>
      <c r="N146" s="469">
        <v>1</v>
      </c>
      <c r="O146" s="469">
        <v>15</v>
      </c>
    </row>
    <row r="147" spans="1:15" ht="15" hidden="1" x14ac:dyDescent="0.25">
      <c r="A147" s="469" t="s">
        <v>445</v>
      </c>
      <c r="B147" s="470">
        <v>44202</v>
      </c>
      <c r="C147" s="469" t="s">
        <v>948</v>
      </c>
      <c r="D147" s="470">
        <v>44201</v>
      </c>
      <c r="E147" s="469" t="s">
        <v>1180</v>
      </c>
      <c r="F147" s="469" t="s">
        <v>248</v>
      </c>
      <c r="G147" s="469" t="s">
        <v>1210</v>
      </c>
      <c r="H147" s="469" t="s">
        <v>274</v>
      </c>
      <c r="I147" s="469" t="s">
        <v>248</v>
      </c>
      <c r="J147" s="218" t="s">
        <v>1463</v>
      </c>
      <c r="K147" s="469" t="s">
        <v>1468</v>
      </c>
      <c r="L147" s="469" t="s">
        <v>307</v>
      </c>
      <c r="M147" s="469">
        <v>3</v>
      </c>
      <c r="N147" s="472">
        <v>4636.03</v>
      </c>
      <c r="O147" s="472">
        <v>13908.09</v>
      </c>
    </row>
    <row r="148" spans="1:15" ht="15" hidden="1" x14ac:dyDescent="0.25">
      <c r="A148" s="469" t="s">
        <v>446</v>
      </c>
      <c r="B148" s="470">
        <v>44202</v>
      </c>
      <c r="C148" s="469" t="s">
        <v>912</v>
      </c>
      <c r="D148" s="470">
        <v>44201</v>
      </c>
      <c r="E148" s="469" t="s">
        <v>1182</v>
      </c>
      <c r="F148" s="469" t="s">
        <v>258</v>
      </c>
      <c r="G148" s="469" t="s">
        <v>1209</v>
      </c>
      <c r="H148" s="469" t="s">
        <v>1304</v>
      </c>
      <c r="I148" s="469" t="s">
        <v>258</v>
      </c>
      <c r="J148" s="469" t="s">
        <v>316</v>
      </c>
      <c r="K148" s="469" t="s">
        <v>1469</v>
      </c>
      <c r="L148" s="469" t="s">
        <v>306</v>
      </c>
      <c r="M148" s="469">
        <v>1</v>
      </c>
      <c r="N148" s="472">
        <v>1207</v>
      </c>
      <c r="O148" s="472">
        <v>1207</v>
      </c>
    </row>
    <row r="149" spans="1:15" ht="15" hidden="1" x14ac:dyDescent="0.25">
      <c r="A149" s="469" t="s">
        <v>447</v>
      </c>
      <c r="B149" s="470">
        <v>44202</v>
      </c>
      <c r="C149" s="469" t="s">
        <v>912</v>
      </c>
      <c r="D149" s="470">
        <v>44200</v>
      </c>
      <c r="E149" s="469" t="s">
        <v>1182</v>
      </c>
      <c r="F149" s="469" t="s">
        <v>258</v>
      </c>
      <c r="G149" s="469" t="s">
        <v>1209</v>
      </c>
      <c r="H149" s="469" t="s">
        <v>1304</v>
      </c>
      <c r="I149" s="469" t="s">
        <v>258</v>
      </c>
      <c r="J149" s="469" t="s">
        <v>316</v>
      </c>
      <c r="K149" s="469" t="s">
        <v>1469</v>
      </c>
      <c r="L149" s="469" t="s">
        <v>306</v>
      </c>
      <c r="M149" s="469">
        <v>1</v>
      </c>
      <c r="N149" s="472">
        <v>1207</v>
      </c>
      <c r="O149" s="472">
        <v>1207</v>
      </c>
    </row>
    <row r="150" spans="1:15" ht="15" hidden="1" x14ac:dyDescent="0.25">
      <c r="A150" s="469" t="s">
        <v>448</v>
      </c>
      <c r="B150" s="470">
        <v>44202</v>
      </c>
      <c r="C150" s="469" t="s">
        <v>949</v>
      </c>
      <c r="D150" s="470">
        <v>44182</v>
      </c>
      <c r="E150" s="469" t="s">
        <v>1182</v>
      </c>
      <c r="F150" s="469" t="s">
        <v>244</v>
      </c>
      <c r="G150" s="469" t="s">
        <v>1229</v>
      </c>
      <c r="H150" s="469" t="s">
        <v>1352</v>
      </c>
      <c r="I150" s="469" t="s">
        <v>244</v>
      </c>
      <c r="J150" s="469" t="s">
        <v>316</v>
      </c>
      <c r="K150" s="469" t="s">
        <v>1469</v>
      </c>
      <c r="L150" s="469" t="s">
        <v>1470</v>
      </c>
      <c r="M150" s="469">
        <v>1</v>
      </c>
      <c r="N150" s="469">
        <v>0</v>
      </c>
      <c r="O150" s="469">
        <v>0</v>
      </c>
    </row>
    <row r="151" spans="1:15" ht="15" hidden="1" x14ac:dyDescent="0.25">
      <c r="A151" s="469" t="s">
        <v>448</v>
      </c>
      <c r="B151" s="470">
        <v>44202</v>
      </c>
      <c r="C151" s="469" t="s">
        <v>949</v>
      </c>
      <c r="D151" s="470">
        <v>44182</v>
      </c>
      <c r="E151" s="469" t="s">
        <v>1182</v>
      </c>
      <c r="F151" s="469" t="s">
        <v>244</v>
      </c>
      <c r="G151" s="469" t="s">
        <v>1229</v>
      </c>
      <c r="H151" s="469" t="s">
        <v>1319</v>
      </c>
      <c r="I151" s="469" t="s">
        <v>244</v>
      </c>
      <c r="J151" s="469" t="s">
        <v>316</v>
      </c>
      <c r="K151" s="469" t="s">
        <v>1469</v>
      </c>
      <c r="L151" s="469" t="s">
        <v>314</v>
      </c>
      <c r="M151" s="469">
        <v>1</v>
      </c>
      <c r="N151" s="472">
        <v>8900</v>
      </c>
      <c r="O151" s="472">
        <v>8900</v>
      </c>
    </row>
    <row r="152" spans="1:15" ht="15" hidden="1" x14ac:dyDescent="0.25">
      <c r="A152" s="469" t="s">
        <v>449</v>
      </c>
      <c r="B152" s="470">
        <v>44202</v>
      </c>
      <c r="C152" s="469" t="s">
        <v>950</v>
      </c>
      <c r="D152" s="470">
        <v>44182</v>
      </c>
      <c r="E152" s="469" t="s">
        <v>1182</v>
      </c>
      <c r="F152" s="469" t="s">
        <v>244</v>
      </c>
      <c r="G152" s="469" t="s">
        <v>1229</v>
      </c>
      <c r="H152" s="469" t="s">
        <v>1352</v>
      </c>
      <c r="I152" s="469" t="s">
        <v>244</v>
      </c>
      <c r="J152" s="469" t="s">
        <v>316</v>
      </c>
      <c r="K152" s="469" t="s">
        <v>1469</v>
      </c>
      <c r="L152" s="469" t="s">
        <v>1470</v>
      </c>
      <c r="M152" s="469">
        <v>1</v>
      </c>
      <c r="N152" s="469">
        <v>0</v>
      </c>
      <c r="O152" s="469">
        <v>0</v>
      </c>
    </row>
    <row r="153" spans="1:15" ht="15" hidden="1" x14ac:dyDescent="0.25">
      <c r="A153" s="469" t="s">
        <v>449</v>
      </c>
      <c r="B153" s="470">
        <v>44202</v>
      </c>
      <c r="C153" s="469" t="s">
        <v>950</v>
      </c>
      <c r="D153" s="470">
        <v>44182</v>
      </c>
      <c r="E153" s="469" t="s">
        <v>1182</v>
      </c>
      <c r="F153" s="469" t="s">
        <v>244</v>
      </c>
      <c r="G153" s="469" t="s">
        <v>1229</v>
      </c>
      <c r="H153" s="469" t="s">
        <v>1319</v>
      </c>
      <c r="I153" s="469" t="s">
        <v>244</v>
      </c>
      <c r="J153" s="469" t="s">
        <v>316</v>
      </c>
      <c r="K153" s="469" t="s">
        <v>1469</v>
      </c>
      <c r="L153" s="469" t="s">
        <v>314</v>
      </c>
      <c r="M153" s="469">
        <v>1</v>
      </c>
      <c r="N153" s="472">
        <v>8900</v>
      </c>
      <c r="O153" s="472">
        <v>8900</v>
      </c>
    </row>
    <row r="154" spans="1:15" ht="15" hidden="1" x14ac:dyDescent="0.25">
      <c r="A154" s="469" t="s">
        <v>450</v>
      </c>
      <c r="B154" s="470">
        <v>44202</v>
      </c>
      <c r="C154" s="469" t="s">
        <v>912</v>
      </c>
      <c r="D154" s="470">
        <v>44201</v>
      </c>
      <c r="E154" s="469" t="s">
        <v>1182</v>
      </c>
      <c r="F154" s="469" t="s">
        <v>258</v>
      </c>
      <c r="G154" s="469" t="s">
        <v>1209</v>
      </c>
      <c r="H154" s="469" t="s">
        <v>1304</v>
      </c>
      <c r="I154" s="469" t="s">
        <v>258</v>
      </c>
      <c r="J154" s="469" t="s">
        <v>316</v>
      </c>
      <c r="K154" s="469" t="s">
        <v>1469</v>
      </c>
      <c r="L154" s="469" t="s">
        <v>306</v>
      </c>
      <c r="M154" s="469">
        <v>1</v>
      </c>
      <c r="N154" s="472">
        <v>1207</v>
      </c>
      <c r="O154" s="472">
        <v>1207</v>
      </c>
    </row>
    <row r="155" spans="1:15" ht="15" hidden="1" x14ac:dyDescent="0.25">
      <c r="A155" s="469" t="s">
        <v>451</v>
      </c>
      <c r="B155" s="470">
        <v>44203</v>
      </c>
      <c r="C155" s="469" t="s">
        <v>951</v>
      </c>
      <c r="D155" s="470">
        <v>44201</v>
      </c>
      <c r="E155" s="469" t="s">
        <v>1180</v>
      </c>
      <c r="F155" s="469" t="s">
        <v>248</v>
      </c>
      <c r="G155" s="469" t="s">
        <v>1210</v>
      </c>
      <c r="H155" s="469" t="s">
        <v>291</v>
      </c>
      <c r="I155" s="469" t="s">
        <v>248</v>
      </c>
      <c r="J155" s="218" t="s">
        <v>1463</v>
      </c>
      <c r="K155" s="469" t="s">
        <v>1468</v>
      </c>
      <c r="L155" s="469" t="s">
        <v>307</v>
      </c>
      <c r="M155" s="469">
        <v>6</v>
      </c>
      <c r="N155" s="472">
        <v>3811</v>
      </c>
      <c r="O155" s="472">
        <v>22866</v>
      </c>
    </row>
    <row r="156" spans="1:15" ht="15" hidden="1" x14ac:dyDescent="0.25">
      <c r="A156" s="469" t="s">
        <v>452</v>
      </c>
      <c r="B156" s="470">
        <v>44203</v>
      </c>
      <c r="C156" s="469">
        <v>3020008587</v>
      </c>
      <c r="D156" s="471">
        <v>44194</v>
      </c>
      <c r="E156" s="469" t="s">
        <v>1185</v>
      </c>
      <c r="F156" s="469" t="s">
        <v>248</v>
      </c>
      <c r="G156" s="469" t="s">
        <v>1220</v>
      </c>
      <c r="H156" s="469" t="s">
        <v>1313</v>
      </c>
      <c r="I156" s="469" t="s">
        <v>248</v>
      </c>
      <c r="J156" s="469" t="s">
        <v>316</v>
      </c>
      <c r="K156" s="469" t="s">
        <v>1469</v>
      </c>
      <c r="L156" s="469" t="s">
        <v>301</v>
      </c>
      <c r="M156" s="469">
        <v>3</v>
      </c>
      <c r="N156" s="469">
        <v>0</v>
      </c>
      <c r="O156" s="469">
        <v>0</v>
      </c>
    </row>
    <row r="157" spans="1:15" ht="15" hidden="1" x14ac:dyDescent="0.25">
      <c r="A157" s="469" t="s">
        <v>452</v>
      </c>
      <c r="B157" s="470">
        <v>44203</v>
      </c>
      <c r="C157" s="469">
        <v>3020008587</v>
      </c>
      <c r="D157" s="471">
        <v>44194</v>
      </c>
      <c r="E157" s="469" t="s">
        <v>1186</v>
      </c>
      <c r="F157" s="469" t="s">
        <v>248</v>
      </c>
      <c r="G157" s="469" t="s">
        <v>1220</v>
      </c>
      <c r="H157" s="469" t="s">
        <v>1314</v>
      </c>
      <c r="I157" s="469" t="s">
        <v>248</v>
      </c>
      <c r="J157" s="469" t="s">
        <v>316</v>
      </c>
      <c r="K157" s="469" t="s">
        <v>1469</v>
      </c>
      <c r="L157" s="469" t="s">
        <v>308</v>
      </c>
      <c r="M157" s="469">
        <v>3</v>
      </c>
      <c r="N157" s="469">
        <v>0</v>
      </c>
      <c r="O157" s="469">
        <v>0</v>
      </c>
    </row>
    <row r="158" spans="1:15" ht="15" hidden="1" x14ac:dyDescent="0.25">
      <c r="A158" s="469" t="s">
        <v>452</v>
      </c>
      <c r="B158" s="470">
        <v>44203</v>
      </c>
      <c r="C158" s="469">
        <v>3020008587</v>
      </c>
      <c r="D158" s="471">
        <v>44194</v>
      </c>
      <c r="E158" s="469" t="s">
        <v>1187</v>
      </c>
      <c r="F158" s="469" t="s">
        <v>248</v>
      </c>
      <c r="G158" s="469" t="s">
        <v>1220</v>
      </c>
      <c r="H158" s="469" t="s">
        <v>1315</v>
      </c>
      <c r="I158" s="469" t="s">
        <v>248</v>
      </c>
      <c r="J158" s="469" t="s">
        <v>316</v>
      </c>
      <c r="K158" s="469" t="s">
        <v>1469</v>
      </c>
      <c r="L158" s="469" t="s">
        <v>314</v>
      </c>
      <c r="M158" s="469">
        <v>3</v>
      </c>
      <c r="N158" s="469">
        <v>0</v>
      </c>
      <c r="O158" s="469">
        <v>0</v>
      </c>
    </row>
    <row r="159" spans="1:15" ht="15" hidden="1" x14ac:dyDescent="0.25">
      <c r="A159" s="469" t="s">
        <v>452</v>
      </c>
      <c r="B159" s="470">
        <v>44203</v>
      </c>
      <c r="C159" s="469">
        <v>3020008587</v>
      </c>
      <c r="D159" s="471">
        <v>44194</v>
      </c>
      <c r="E159" s="469" t="s">
        <v>1187</v>
      </c>
      <c r="F159" s="469" t="s">
        <v>248</v>
      </c>
      <c r="G159" s="469" t="s">
        <v>1220</v>
      </c>
      <c r="H159" s="469" t="s">
        <v>1316</v>
      </c>
      <c r="I159" s="469" t="s">
        <v>248</v>
      </c>
      <c r="J159" s="469" t="s">
        <v>316</v>
      </c>
      <c r="K159" s="469" t="s">
        <v>1469</v>
      </c>
      <c r="L159" s="469" t="s">
        <v>1470</v>
      </c>
      <c r="M159" s="469">
        <v>3</v>
      </c>
      <c r="N159" s="469">
        <v>0</v>
      </c>
      <c r="O159" s="469">
        <v>0</v>
      </c>
    </row>
    <row r="160" spans="1:15" ht="15" hidden="1" x14ac:dyDescent="0.25">
      <c r="A160" s="469" t="s">
        <v>452</v>
      </c>
      <c r="B160" s="470">
        <v>44203</v>
      </c>
      <c r="C160" s="469">
        <v>3020008587</v>
      </c>
      <c r="D160" s="471">
        <v>44194</v>
      </c>
      <c r="E160" s="469" t="s">
        <v>1187</v>
      </c>
      <c r="F160" s="469" t="s">
        <v>248</v>
      </c>
      <c r="G160" s="469" t="s">
        <v>1220</v>
      </c>
      <c r="H160" s="469" t="s">
        <v>1317</v>
      </c>
      <c r="I160" s="469" t="s">
        <v>248</v>
      </c>
      <c r="J160" s="469" t="s">
        <v>316</v>
      </c>
      <c r="K160" s="469" t="s">
        <v>1469</v>
      </c>
      <c r="L160" s="469" t="s">
        <v>314</v>
      </c>
      <c r="M160" s="469">
        <v>3</v>
      </c>
      <c r="N160" s="469">
        <v>0</v>
      </c>
      <c r="O160" s="469">
        <v>0</v>
      </c>
    </row>
    <row r="161" spans="1:15" ht="15" hidden="1" x14ac:dyDescent="0.25">
      <c r="A161" s="469" t="s">
        <v>452</v>
      </c>
      <c r="B161" s="470">
        <v>44203</v>
      </c>
      <c r="C161" s="469">
        <v>3020008587</v>
      </c>
      <c r="D161" s="471">
        <v>44194</v>
      </c>
      <c r="E161" s="469" t="s">
        <v>1187</v>
      </c>
      <c r="F161" s="469" t="s">
        <v>248</v>
      </c>
      <c r="G161" s="469" t="s">
        <v>1220</v>
      </c>
      <c r="H161" s="469" t="s">
        <v>1318</v>
      </c>
      <c r="I161" s="469" t="s">
        <v>248</v>
      </c>
      <c r="J161" s="469" t="s">
        <v>316</v>
      </c>
      <c r="K161" s="469" t="s">
        <v>1469</v>
      </c>
      <c r="L161" s="469" t="s">
        <v>314</v>
      </c>
      <c r="M161" s="469">
        <v>3</v>
      </c>
      <c r="N161" s="469">
        <v>0</v>
      </c>
      <c r="O161" s="469">
        <v>0</v>
      </c>
    </row>
    <row r="162" spans="1:15" ht="15" hidden="1" x14ac:dyDescent="0.25">
      <c r="A162" s="469" t="s">
        <v>452</v>
      </c>
      <c r="B162" s="470">
        <v>44203</v>
      </c>
      <c r="C162" s="469">
        <v>3020008587</v>
      </c>
      <c r="D162" s="471">
        <v>44194</v>
      </c>
      <c r="E162" s="469" t="s">
        <v>1187</v>
      </c>
      <c r="F162" s="469" t="s">
        <v>248</v>
      </c>
      <c r="G162" s="469" t="s">
        <v>1220</v>
      </c>
      <c r="H162" s="469" t="s">
        <v>1319</v>
      </c>
      <c r="I162" s="469" t="s">
        <v>248</v>
      </c>
      <c r="J162" s="469" t="s">
        <v>316</v>
      </c>
      <c r="K162" s="469" t="s">
        <v>1469</v>
      </c>
      <c r="L162" s="469" t="s">
        <v>314</v>
      </c>
      <c r="M162" s="469">
        <v>3</v>
      </c>
      <c r="N162" s="469">
        <v>0</v>
      </c>
      <c r="O162" s="469">
        <v>0</v>
      </c>
    </row>
    <row r="163" spans="1:15" ht="15" hidden="1" x14ac:dyDescent="0.25">
      <c r="A163" s="469" t="s">
        <v>452</v>
      </c>
      <c r="B163" s="470">
        <v>44203</v>
      </c>
      <c r="C163" s="469">
        <v>3020008587</v>
      </c>
      <c r="D163" s="471">
        <v>44194</v>
      </c>
      <c r="E163" s="469" t="s">
        <v>1187</v>
      </c>
      <c r="F163" s="469" t="s">
        <v>248</v>
      </c>
      <c r="G163" s="469" t="s">
        <v>1220</v>
      </c>
      <c r="H163" s="469" t="s">
        <v>1328</v>
      </c>
      <c r="I163" s="469" t="s">
        <v>248</v>
      </c>
      <c r="J163" s="469" t="s">
        <v>316</v>
      </c>
      <c r="K163" s="469" t="s">
        <v>1469</v>
      </c>
      <c r="L163" s="469" t="s">
        <v>1470</v>
      </c>
      <c r="M163" s="469">
        <v>2</v>
      </c>
      <c r="N163" s="469">
        <v>0</v>
      </c>
      <c r="O163" s="469">
        <v>0</v>
      </c>
    </row>
    <row r="164" spans="1:15" ht="15" hidden="1" x14ac:dyDescent="0.25">
      <c r="A164" s="469" t="s">
        <v>452</v>
      </c>
      <c r="B164" s="470">
        <v>44203</v>
      </c>
      <c r="C164" s="469">
        <v>3020008587</v>
      </c>
      <c r="D164" s="471">
        <v>44194</v>
      </c>
      <c r="E164" s="469" t="s">
        <v>1187</v>
      </c>
      <c r="F164" s="469" t="s">
        <v>248</v>
      </c>
      <c r="G164" s="469" t="s">
        <v>1220</v>
      </c>
      <c r="H164" s="469" t="s">
        <v>1320</v>
      </c>
      <c r="I164" s="469" t="s">
        <v>248</v>
      </c>
      <c r="J164" s="469" t="s">
        <v>316</v>
      </c>
      <c r="K164" s="469" t="s">
        <v>1469</v>
      </c>
      <c r="L164" s="469" t="s">
        <v>314</v>
      </c>
      <c r="M164" s="469">
        <v>3</v>
      </c>
      <c r="N164" s="469">
        <v>0</v>
      </c>
      <c r="O164" s="469">
        <v>0</v>
      </c>
    </row>
    <row r="165" spans="1:15" ht="15" hidden="1" x14ac:dyDescent="0.25">
      <c r="A165" s="469" t="s">
        <v>452</v>
      </c>
      <c r="B165" s="470">
        <v>44203</v>
      </c>
      <c r="C165" s="469">
        <v>3020008587</v>
      </c>
      <c r="D165" s="471">
        <v>44194</v>
      </c>
      <c r="E165" s="469" t="s">
        <v>1187</v>
      </c>
      <c r="F165" s="469" t="s">
        <v>248</v>
      </c>
      <c r="G165" s="469" t="s">
        <v>1220</v>
      </c>
      <c r="H165" s="469" t="s">
        <v>1321</v>
      </c>
      <c r="I165" s="469" t="s">
        <v>248</v>
      </c>
      <c r="J165" s="469" t="s">
        <v>316</v>
      </c>
      <c r="K165" s="469" t="s">
        <v>1469</v>
      </c>
      <c r="L165" s="469" t="s">
        <v>314</v>
      </c>
      <c r="M165" s="469">
        <v>3</v>
      </c>
      <c r="N165" s="469">
        <v>0</v>
      </c>
      <c r="O165" s="469">
        <v>0</v>
      </c>
    </row>
    <row r="166" spans="1:15" ht="15" hidden="1" x14ac:dyDescent="0.25">
      <c r="A166" s="469" t="s">
        <v>452</v>
      </c>
      <c r="B166" s="470">
        <v>44203</v>
      </c>
      <c r="C166" s="469">
        <v>3020008587</v>
      </c>
      <c r="D166" s="471">
        <v>44194</v>
      </c>
      <c r="E166" s="469" t="s">
        <v>1187</v>
      </c>
      <c r="F166" s="469" t="s">
        <v>248</v>
      </c>
      <c r="G166" s="469" t="s">
        <v>1220</v>
      </c>
      <c r="H166" s="469" t="s">
        <v>1322</v>
      </c>
      <c r="I166" s="469" t="s">
        <v>248</v>
      </c>
      <c r="J166" s="469" t="s">
        <v>316</v>
      </c>
      <c r="K166" s="469" t="s">
        <v>1469</v>
      </c>
      <c r="L166" s="469" t="s">
        <v>314</v>
      </c>
      <c r="M166" s="469">
        <v>2</v>
      </c>
      <c r="N166" s="472">
        <v>52000</v>
      </c>
      <c r="O166" s="472">
        <v>104000</v>
      </c>
    </row>
    <row r="167" spans="1:15" ht="15" hidden="1" x14ac:dyDescent="0.25">
      <c r="A167" s="469" t="s">
        <v>452</v>
      </c>
      <c r="B167" s="470">
        <v>44203</v>
      </c>
      <c r="C167" s="469">
        <v>3020008587</v>
      </c>
      <c r="D167" s="471">
        <v>44194</v>
      </c>
      <c r="E167" s="469" t="s">
        <v>1187</v>
      </c>
      <c r="F167" s="469" t="s">
        <v>248</v>
      </c>
      <c r="G167" s="469" t="s">
        <v>1220</v>
      </c>
      <c r="H167" s="469" t="s">
        <v>1322</v>
      </c>
      <c r="I167" s="469" t="s">
        <v>248</v>
      </c>
      <c r="J167" s="469" t="s">
        <v>316</v>
      </c>
      <c r="K167" s="469" t="s">
        <v>1469</v>
      </c>
      <c r="L167" s="469" t="s">
        <v>314</v>
      </c>
      <c r="M167" s="469">
        <v>1</v>
      </c>
      <c r="N167" s="472">
        <v>54500</v>
      </c>
      <c r="O167" s="472">
        <v>54500</v>
      </c>
    </row>
    <row r="168" spans="1:15" ht="15" hidden="1" x14ac:dyDescent="0.25">
      <c r="A168" s="469" t="s">
        <v>453</v>
      </c>
      <c r="B168" s="470">
        <v>44203</v>
      </c>
      <c r="C168" s="469" t="s">
        <v>952</v>
      </c>
      <c r="D168" s="470">
        <v>44195</v>
      </c>
      <c r="E168" s="469" t="s">
        <v>1180</v>
      </c>
      <c r="F168" s="469" t="s">
        <v>248</v>
      </c>
      <c r="G168" s="469" t="s">
        <v>1210</v>
      </c>
      <c r="H168" s="469" t="s">
        <v>1331</v>
      </c>
      <c r="I168" s="469" t="s">
        <v>248</v>
      </c>
      <c r="J168" s="218" t="s">
        <v>1463</v>
      </c>
      <c r="K168" s="469" t="s">
        <v>1468</v>
      </c>
      <c r="L168" s="469" t="s">
        <v>308</v>
      </c>
      <c r="M168" s="469">
        <v>1</v>
      </c>
      <c r="N168" s="472">
        <v>1250</v>
      </c>
      <c r="O168" s="472">
        <v>1250</v>
      </c>
    </row>
    <row r="169" spans="1:15" ht="15" hidden="1" x14ac:dyDescent="0.25">
      <c r="A169" s="469" t="s">
        <v>453</v>
      </c>
      <c r="B169" s="470">
        <v>44203</v>
      </c>
      <c r="C169" s="469" t="s">
        <v>952</v>
      </c>
      <c r="D169" s="470">
        <v>44195</v>
      </c>
      <c r="E169" s="469" t="s">
        <v>1180</v>
      </c>
      <c r="F169" s="469" t="s">
        <v>248</v>
      </c>
      <c r="G169" s="469" t="s">
        <v>1210</v>
      </c>
      <c r="H169" s="469" t="s">
        <v>1353</v>
      </c>
      <c r="I169" s="469" t="s">
        <v>248</v>
      </c>
      <c r="J169" s="218" t="s">
        <v>1463</v>
      </c>
      <c r="K169" s="469" t="s">
        <v>1468</v>
      </c>
      <c r="L169" s="469" t="s">
        <v>308</v>
      </c>
      <c r="M169" s="469">
        <v>1</v>
      </c>
      <c r="N169" s="472">
        <v>6500</v>
      </c>
      <c r="O169" s="472">
        <v>6500</v>
      </c>
    </row>
    <row r="170" spans="1:15" ht="15" hidden="1" x14ac:dyDescent="0.25">
      <c r="A170" s="469" t="s">
        <v>453</v>
      </c>
      <c r="B170" s="470">
        <v>44203</v>
      </c>
      <c r="C170" s="469" t="s">
        <v>952</v>
      </c>
      <c r="D170" s="470">
        <v>44195</v>
      </c>
      <c r="E170" s="469" t="s">
        <v>1180</v>
      </c>
      <c r="F170" s="469" t="s">
        <v>248</v>
      </c>
      <c r="G170" s="469" t="s">
        <v>1210</v>
      </c>
      <c r="H170" s="469" t="s">
        <v>1319</v>
      </c>
      <c r="I170" s="469" t="s">
        <v>248</v>
      </c>
      <c r="J170" s="218" t="s">
        <v>1463</v>
      </c>
      <c r="K170" s="469" t="s">
        <v>1468</v>
      </c>
      <c r="L170" s="469" t="s">
        <v>314</v>
      </c>
      <c r="M170" s="469">
        <v>1</v>
      </c>
      <c r="N170" s="472">
        <v>9500</v>
      </c>
      <c r="O170" s="472">
        <v>9500</v>
      </c>
    </row>
    <row r="171" spans="1:15" ht="15" hidden="1" x14ac:dyDescent="0.25">
      <c r="A171" s="469" t="s">
        <v>454</v>
      </c>
      <c r="B171" s="470">
        <v>44203</v>
      </c>
      <c r="C171" s="469" t="s">
        <v>953</v>
      </c>
      <c r="D171" s="470">
        <v>44201</v>
      </c>
      <c r="E171" s="469" t="s">
        <v>1182</v>
      </c>
      <c r="F171" s="469" t="s">
        <v>244</v>
      </c>
      <c r="G171" s="469" t="s">
        <v>1229</v>
      </c>
      <c r="H171" s="469" t="s">
        <v>1354</v>
      </c>
      <c r="I171" s="469" t="s">
        <v>244</v>
      </c>
      <c r="J171" s="469" t="s">
        <v>316</v>
      </c>
      <c r="K171" s="469" t="s">
        <v>1469</v>
      </c>
      <c r="L171" s="469" t="s">
        <v>1470</v>
      </c>
      <c r="M171" s="469">
        <v>1</v>
      </c>
      <c r="N171" s="472">
        <v>7700</v>
      </c>
      <c r="O171" s="472">
        <v>7700</v>
      </c>
    </row>
    <row r="172" spans="1:15" ht="15" hidden="1" x14ac:dyDescent="0.25">
      <c r="A172" s="469" t="s">
        <v>455</v>
      </c>
      <c r="B172" s="470">
        <v>44203</v>
      </c>
      <c r="C172" s="469" t="s">
        <v>954</v>
      </c>
      <c r="D172" s="469" t="s">
        <v>955</v>
      </c>
      <c r="E172" s="469" t="s">
        <v>1182</v>
      </c>
      <c r="F172" s="469" t="s">
        <v>244</v>
      </c>
      <c r="G172" s="469" t="s">
        <v>1230</v>
      </c>
      <c r="H172" s="469" t="s">
        <v>1355</v>
      </c>
      <c r="I172" s="469" t="s">
        <v>244</v>
      </c>
      <c r="J172" s="469" t="s">
        <v>316</v>
      </c>
      <c r="K172" s="469" t="s">
        <v>1469</v>
      </c>
      <c r="L172" s="469" t="s">
        <v>1470</v>
      </c>
      <c r="M172" s="469">
        <v>1</v>
      </c>
      <c r="N172" s="472">
        <v>1100</v>
      </c>
      <c r="O172" s="472">
        <v>1100</v>
      </c>
    </row>
    <row r="173" spans="1:15" ht="15" hidden="1" x14ac:dyDescent="0.25">
      <c r="A173" s="469" t="s">
        <v>456</v>
      </c>
      <c r="B173" s="470">
        <v>44203</v>
      </c>
      <c r="C173" s="469" t="s">
        <v>956</v>
      </c>
      <c r="D173" s="470">
        <v>44188</v>
      </c>
      <c r="E173" s="469" t="s">
        <v>1194</v>
      </c>
      <c r="F173" s="469" t="s">
        <v>245</v>
      </c>
      <c r="G173" s="469" t="s">
        <v>1227</v>
      </c>
      <c r="H173" s="469" t="s">
        <v>1356</v>
      </c>
      <c r="I173" s="469" t="s">
        <v>245</v>
      </c>
      <c r="J173" s="469" t="s">
        <v>316</v>
      </c>
      <c r="K173" s="469" t="s">
        <v>1469</v>
      </c>
      <c r="L173" s="469" t="s">
        <v>301</v>
      </c>
      <c r="M173" s="469">
        <v>3</v>
      </c>
      <c r="N173" s="469">
        <v>0</v>
      </c>
      <c r="O173" s="469">
        <v>0</v>
      </c>
    </row>
    <row r="174" spans="1:15" ht="15" hidden="1" x14ac:dyDescent="0.25">
      <c r="A174" s="469" t="s">
        <v>456</v>
      </c>
      <c r="B174" s="470">
        <v>44203</v>
      </c>
      <c r="C174" s="469" t="s">
        <v>956</v>
      </c>
      <c r="D174" s="470">
        <v>44188</v>
      </c>
      <c r="E174" s="469" t="s">
        <v>1193</v>
      </c>
      <c r="F174" s="469" t="s">
        <v>245</v>
      </c>
      <c r="G174" s="469" t="s">
        <v>1227</v>
      </c>
      <c r="H174" s="469" t="s">
        <v>1357</v>
      </c>
      <c r="I174" s="469" t="s">
        <v>245</v>
      </c>
      <c r="J174" s="469" t="s">
        <v>316</v>
      </c>
      <c r="K174" s="469" t="s">
        <v>1469</v>
      </c>
      <c r="L174" s="469" t="s">
        <v>314</v>
      </c>
      <c r="M174" s="469">
        <v>3</v>
      </c>
      <c r="N174" s="469">
        <v>0</v>
      </c>
      <c r="O174" s="469">
        <v>0</v>
      </c>
    </row>
    <row r="175" spans="1:15" ht="15" hidden="1" x14ac:dyDescent="0.25">
      <c r="A175" s="469" t="s">
        <v>456</v>
      </c>
      <c r="B175" s="470">
        <v>44203</v>
      </c>
      <c r="C175" s="469" t="s">
        <v>956</v>
      </c>
      <c r="D175" s="470">
        <v>44188</v>
      </c>
      <c r="E175" s="469" t="s">
        <v>1193</v>
      </c>
      <c r="F175" s="469" t="s">
        <v>245</v>
      </c>
      <c r="G175" s="469" t="s">
        <v>1227</v>
      </c>
      <c r="H175" s="469" t="s">
        <v>1358</v>
      </c>
      <c r="I175" s="469" t="s">
        <v>245</v>
      </c>
      <c r="J175" s="469" t="s">
        <v>316</v>
      </c>
      <c r="K175" s="469" t="s">
        <v>1469</v>
      </c>
      <c r="L175" s="469" t="s">
        <v>1470</v>
      </c>
      <c r="M175" s="469">
        <v>3</v>
      </c>
      <c r="N175" s="469">
        <v>0</v>
      </c>
      <c r="O175" s="469">
        <v>0</v>
      </c>
    </row>
    <row r="176" spans="1:15" ht="15" hidden="1" x14ac:dyDescent="0.25">
      <c r="A176" s="469" t="s">
        <v>456</v>
      </c>
      <c r="B176" s="470">
        <v>44203</v>
      </c>
      <c r="C176" s="469" t="s">
        <v>956</v>
      </c>
      <c r="D176" s="470">
        <v>44188</v>
      </c>
      <c r="E176" s="469" t="s">
        <v>1193</v>
      </c>
      <c r="F176" s="469" t="s">
        <v>245</v>
      </c>
      <c r="G176" s="469" t="s">
        <v>1227</v>
      </c>
      <c r="H176" s="469" t="s">
        <v>1359</v>
      </c>
      <c r="I176" s="469" t="s">
        <v>245</v>
      </c>
      <c r="J176" s="469" t="s">
        <v>316</v>
      </c>
      <c r="K176" s="469" t="s">
        <v>1469</v>
      </c>
      <c r="L176" s="469" t="s">
        <v>314</v>
      </c>
      <c r="M176" s="469">
        <v>3</v>
      </c>
      <c r="N176" s="469">
        <v>0</v>
      </c>
      <c r="O176" s="469">
        <v>0</v>
      </c>
    </row>
    <row r="177" spans="1:15" ht="15" hidden="1" x14ac:dyDescent="0.25">
      <c r="A177" s="469" t="s">
        <v>456</v>
      </c>
      <c r="B177" s="470">
        <v>44203</v>
      </c>
      <c r="C177" s="469" t="s">
        <v>956</v>
      </c>
      <c r="D177" s="470">
        <v>44188</v>
      </c>
      <c r="E177" s="469" t="s">
        <v>1193</v>
      </c>
      <c r="F177" s="469" t="s">
        <v>245</v>
      </c>
      <c r="G177" s="469" t="s">
        <v>1227</v>
      </c>
      <c r="H177" s="469" t="s">
        <v>1317</v>
      </c>
      <c r="I177" s="469" t="s">
        <v>245</v>
      </c>
      <c r="J177" s="469" t="s">
        <v>316</v>
      </c>
      <c r="K177" s="469" t="s">
        <v>1469</v>
      </c>
      <c r="L177" s="469" t="s">
        <v>314</v>
      </c>
      <c r="M177" s="469">
        <v>3</v>
      </c>
      <c r="N177" s="469">
        <v>0</v>
      </c>
      <c r="O177" s="469">
        <v>0</v>
      </c>
    </row>
    <row r="178" spans="1:15" ht="15" hidden="1" x14ac:dyDescent="0.25">
      <c r="A178" s="469" t="s">
        <v>456</v>
      </c>
      <c r="B178" s="470">
        <v>44203</v>
      </c>
      <c r="C178" s="469" t="s">
        <v>956</v>
      </c>
      <c r="D178" s="470">
        <v>44188</v>
      </c>
      <c r="E178" s="469" t="s">
        <v>1193</v>
      </c>
      <c r="F178" s="469" t="s">
        <v>245</v>
      </c>
      <c r="G178" s="469" t="s">
        <v>1227</v>
      </c>
      <c r="H178" s="469" t="s">
        <v>1319</v>
      </c>
      <c r="I178" s="469" t="s">
        <v>245</v>
      </c>
      <c r="J178" s="469" t="s">
        <v>316</v>
      </c>
      <c r="K178" s="469" t="s">
        <v>1469</v>
      </c>
      <c r="L178" s="469" t="s">
        <v>314</v>
      </c>
      <c r="M178" s="469">
        <v>3</v>
      </c>
      <c r="N178" s="469">
        <v>0</v>
      </c>
      <c r="O178" s="469">
        <v>0</v>
      </c>
    </row>
    <row r="179" spans="1:15" ht="15" hidden="1" x14ac:dyDescent="0.25">
      <c r="A179" s="469" t="s">
        <v>456</v>
      </c>
      <c r="B179" s="470">
        <v>44203</v>
      </c>
      <c r="C179" s="469" t="s">
        <v>956</v>
      </c>
      <c r="D179" s="470">
        <v>44188</v>
      </c>
      <c r="E179" s="469" t="s">
        <v>1193</v>
      </c>
      <c r="F179" s="469" t="s">
        <v>245</v>
      </c>
      <c r="G179" s="469" t="s">
        <v>1227</v>
      </c>
      <c r="H179" s="469" t="s">
        <v>1324</v>
      </c>
      <c r="I179" s="469" t="s">
        <v>245</v>
      </c>
      <c r="J179" s="469" t="s">
        <v>316</v>
      </c>
      <c r="K179" s="469" t="s">
        <v>1469</v>
      </c>
      <c r="L179" s="469" t="s">
        <v>314</v>
      </c>
      <c r="M179" s="469">
        <v>3</v>
      </c>
      <c r="N179" s="469">
        <v>0</v>
      </c>
      <c r="O179" s="469">
        <v>0</v>
      </c>
    </row>
    <row r="180" spans="1:15" ht="15" hidden="1" x14ac:dyDescent="0.25">
      <c r="A180" s="469" t="s">
        <v>456</v>
      </c>
      <c r="B180" s="470">
        <v>44203</v>
      </c>
      <c r="C180" s="469" t="s">
        <v>956</v>
      </c>
      <c r="D180" s="470">
        <v>44188</v>
      </c>
      <c r="E180" s="469" t="s">
        <v>1193</v>
      </c>
      <c r="F180" s="469" t="s">
        <v>245</v>
      </c>
      <c r="G180" s="469" t="s">
        <v>1227</v>
      </c>
      <c r="H180" s="469" t="s">
        <v>1321</v>
      </c>
      <c r="I180" s="469" t="s">
        <v>245</v>
      </c>
      <c r="J180" s="469" t="s">
        <v>316</v>
      </c>
      <c r="K180" s="469" t="s">
        <v>1469</v>
      </c>
      <c r="L180" s="469" t="s">
        <v>314</v>
      </c>
      <c r="M180" s="469">
        <v>3</v>
      </c>
      <c r="N180" s="469">
        <v>0</v>
      </c>
      <c r="O180" s="469">
        <v>0</v>
      </c>
    </row>
    <row r="181" spans="1:15" ht="15" hidden="1" x14ac:dyDescent="0.25">
      <c r="A181" s="469" t="s">
        <v>456</v>
      </c>
      <c r="B181" s="470">
        <v>44203</v>
      </c>
      <c r="C181" s="469" t="s">
        <v>956</v>
      </c>
      <c r="D181" s="470">
        <v>44188</v>
      </c>
      <c r="E181" s="469" t="s">
        <v>1193</v>
      </c>
      <c r="F181" s="469" t="s">
        <v>245</v>
      </c>
      <c r="G181" s="469" t="s">
        <v>1227</v>
      </c>
      <c r="H181" s="469" t="s">
        <v>1322</v>
      </c>
      <c r="I181" s="469" t="s">
        <v>245</v>
      </c>
      <c r="J181" s="469" t="s">
        <v>316</v>
      </c>
      <c r="K181" s="469" t="s">
        <v>1469</v>
      </c>
      <c r="L181" s="469" t="s">
        <v>314</v>
      </c>
      <c r="M181" s="469">
        <v>3</v>
      </c>
      <c r="N181" s="472">
        <v>81404</v>
      </c>
      <c r="O181" s="472">
        <v>244212</v>
      </c>
    </row>
    <row r="182" spans="1:15" ht="15" hidden="1" x14ac:dyDescent="0.25">
      <c r="A182" s="469" t="s">
        <v>457</v>
      </c>
      <c r="B182" s="470">
        <v>44203</v>
      </c>
      <c r="C182" s="469" t="s">
        <v>957</v>
      </c>
      <c r="D182" s="470">
        <v>44188</v>
      </c>
      <c r="E182" s="469" t="s">
        <v>1194</v>
      </c>
      <c r="F182" s="469" t="s">
        <v>245</v>
      </c>
      <c r="G182" s="469" t="s">
        <v>1227</v>
      </c>
      <c r="H182" s="469" t="s">
        <v>1356</v>
      </c>
      <c r="I182" s="469" t="s">
        <v>245</v>
      </c>
      <c r="J182" s="469" t="s">
        <v>316</v>
      </c>
      <c r="K182" s="469" t="s">
        <v>1469</v>
      </c>
      <c r="L182" s="469" t="s">
        <v>301</v>
      </c>
      <c r="M182" s="469">
        <v>4</v>
      </c>
      <c r="N182" s="469">
        <v>0</v>
      </c>
      <c r="O182" s="469">
        <v>0</v>
      </c>
    </row>
    <row r="183" spans="1:15" ht="15" hidden="1" x14ac:dyDescent="0.25">
      <c r="A183" s="469" t="s">
        <v>457</v>
      </c>
      <c r="B183" s="470">
        <v>44203</v>
      </c>
      <c r="C183" s="469" t="s">
        <v>957</v>
      </c>
      <c r="D183" s="470">
        <v>44188</v>
      </c>
      <c r="E183" s="469" t="s">
        <v>1193</v>
      </c>
      <c r="F183" s="469" t="s">
        <v>245</v>
      </c>
      <c r="G183" s="469" t="s">
        <v>1227</v>
      </c>
      <c r="H183" s="469" t="s">
        <v>1357</v>
      </c>
      <c r="I183" s="469" t="s">
        <v>245</v>
      </c>
      <c r="J183" s="469" t="s">
        <v>316</v>
      </c>
      <c r="K183" s="469" t="s">
        <v>1469</v>
      </c>
      <c r="L183" s="469" t="s">
        <v>314</v>
      </c>
      <c r="M183" s="469">
        <v>4</v>
      </c>
      <c r="N183" s="469">
        <v>0</v>
      </c>
      <c r="O183" s="469">
        <v>0</v>
      </c>
    </row>
    <row r="184" spans="1:15" ht="15" hidden="1" x14ac:dyDescent="0.25">
      <c r="A184" s="469" t="s">
        <v>457</v>
      </c>
      <c r="B184" s="470">
        <v>44203</v>
      </c>
      <c r="C184" s="469" t="s">
        <v>957</v>
      </c>
      <c r="D184" s="470">
        <v>44188</v>
      </c>
      <c r="E184" s="469" t="s">
        <v>1193</v>
      </c>
      <c r="F184" s="469" t="s">
        <v>245</v>
      </c>
      <c r="G184" s="469" t="s">
        <v>1227</v>
      </c>
      <c r="H184" s="469" t="s">
        <v>1358</v>
      </c>
      <c r="I184" s="469" t="s">
        <v>245</v>
      </c>
      <c r="J184" s="469" t="s">
        <v>316</v>
      </c>
      <c r="K184" s="469" t="s">
        <v>1469</v>
      </c>
      <c r="L184" s="469" t="s">
        <v>1470</v>
      </c>
      <c r="M184" s="469">
        <v>4</v>
      </c>
      <c r="N184" s="469">
        <v>0</v>
      </c>
      <c r="O184" s="469">
        <v>0</v>
      </c>
    </row>
    <row r="185" spans="1:15" ht="15" hidden="1" x14ac:dyDescent="0.25">
      <c r="A185" s="469" t="s">
        <v>457</v>
      </c>
      <c r="B185" s="470">
        <v>44203</v>
      </c>
      <c r="C185" s="469" t="s">
        <v>957</v>
      </c>
      <c r="D185" s="470">
        <v>44188</v>
      </c>
      <c r="E185" s="469" t="s">
        <v>1193</v>
      </c>
      <c r="F185" s="469" t="s">
        <v>245</v>
      </c>
      <c r="G185" s="469" t="s">
        <v>1227</v>
      </c>
      <c r="H185" s="469" t="s">
        <v>1359</v>
      </c>
      <c r="I185" s="469" t="s">
        <v>245</v>
      </c>
      <c r="J185" s="469" t="s">
        <v>316</v>
      </c>
      <c r="K185" s="469" t="s">
        <v>1469</v>
      </c>
      <c r="L185" s="469" t="s">
        <v>314</v>
      </c>
      <c r="M185" s="469">
        <v>4</v>
      </c>
      <c r="N185" s="469">
        <v>0</v>
      </c>
      <c r="O185" s="469">
        <v>0</v>
      </c>
    </row>
    <row r="186" spans="1:15" ht="15" hidden="1" x14ac:dyDescent="0.25">
      <c r="A186" s="469" t="s">
        <v>457</v>
      </c>
      <c r="B186" s="470">
        <v>44203</v>
      </c>
      <c r="C186" s="469" t="s">
        <v>957</v>
      </c>
      <c r="D186" s="470">
        <v>44188</v>
      </c>
      <c r="E186" s="469" t="s">
        <v>1193</v>
      </c>
      <c r="F186" s="469" t="s">
        <v>245</v>
      </c>
      <c r="G186" s="469" t="s">
        <v>1227</v>
      </c>
      <c r="H186" s="469" t="s">
        <v>1317</v>
      </c>
      <c r="I186" s="469" t="s">
        <v>245</v>
      </c>
      <c r="J186" s="469" t="s">
        <v>316</v>
      </c>
      <c r="K186" s="469" t="s">
        <v>1469</v>
      </c>
      <c r="L186" s="469" t="s">
        <v>314</v>
      </c>
      <c r="M186" s="469">
        <v>4</v>
      </c>
      <c r="N186" s="469">
        <v>0</v>
      </c>
      <c r="O186" s="469">
        <v>0</v>
      </c>
    </row>
    <row r="187" spans="1:15" ht="15" hidden="1" x14ac:dyDescent="0.25">
      <c r="A187" s="469" t="s">
        <v>457</v>
      </c>
      <c r="B187" s="470">
        <v>44203</v>
      </c>
      <c r="C187" s="469" t="s">
        <v>957</v>
      </c>
      <c r="D187" s="470">
        <v>44188</v>
      </c>
      <c r="E187" s="469" t="s">
        <v>1193</v>
      </c>
      <c r="F187" s="469" t="s">
        <v>245</v>
      </c>
      <c r="G187" s="469" t="s">
        <v>1227</v>
      </c>
      <c r="H187" s="469" t="s">
        <v>1319</v>
      </c>
      <c r="I187" s="469" t="s">
        <v>245</v>
      </c>
      <c r="J187" s="469" t="s">
        <v>316</v>
      </c>
      <c r="K187" s="469" t="s">
        <v>1469</v>
      </c>
      <c r="L187" s="469" t="s">
        <v>314</v>
      </c>
      <c r="M187" s="469">
        <v>4</v>
      </c>
      <c r="N187" s="469">
        <v>0</v>
      </c>
      <c r="O187" s="469">
        <v>0</v>
      </c>
    </row>
    <row r="188" spans="1:15" ht="15" hidden="1" x14ac:dyDescent="0.25">
      <c r="A188" s="469" t="s">
        <v>457</v>
      </c>
      <c r="B188" s="470">
        <v>44203</v>
      </c>
      <c r="C188" s="469" t="s">
        <v>957</v>
      </c>
      <c r="D188" s="470">
        <v>44188</v>
      </c>
      <c r="E188" s="469" t="s">
        <v>1193</v>
      </c>
      <c r="F188" s="469" t="s">
        <v>245</v>
      </c>
      <c r="G188" s="469" t="s">
        <v>1227</v>
      </c>
      <c r="H188" s="469" t="s">
        <v>1324</v>
      </c>
      <c r="I188" s="469" t="s">
        <v>245</v>
      </c>
      <c r="J188" s="469" t="s">
        <v>316</v>
      </c>
      <c r="K188" s="469" t="s">
        <v>1469</v>
      </c>
      <c r="L188" s="469" t="s">
        <v>314</v>
      </c>
      <c r="M188" s="469">
        <v>4</v>
      </c>
      <c r="N188" s="469">
        <v>0</v>
      </c>
      <c r="O188" s="469">
        <v>0</v>
      </c>
    </row>
    <row r="189" spans="1:15" ht="15" hidden="1" x14ac:dyDescent="0.25">
      <c r="A189" s="469" t="s">
        <v>457</v>
      </c>
      <c r="B189" s="470">
        <v>44203</v>
      </c>
      <c r="C189" s="469" t="s">
        <v>957</v>
      </c>
      <c r="D189" s="470">
        <v>44188</v>
      </c>
      <c r="E189" s="469" t="s">
        <v>1193</v>
      </c>
      <c r="F189" s="469" t="s">
        <v>245</v>
      </c>
      <c r="G189" s="469" t="s">
        <v>1227</v>
      </c>
      <c r="H189" s="469" t="s">
        <v>1321</v>
      </c>
      <c r="I189" s="469" t="s">
        <v>245</v>
      </c>
      <c r="J189" s="469" t="s">
        <v>316</v>
      </c>
      <c r="K189" s="469" t="s">
        <v>1469</v>
      </c>
      <c r="L189" s="469" t="s">
        <v>314</v>
      </c>
      <c r="M189" s="469">
        <v>4</v>
      </c>
      <c r="N189" s="469">
        <v>0</v>
      </c>
      <c r="O189" s="469">
        <v>0</v>
      </c>
    </row>
    <row r="190" spans="1:15" ht="15" hidden="1" x14ac:dyDescent="0.25">
      <c r="A190" s="469" t="s">
        <v>457</v>
      </c>
      <c r="B190" s="470">
        <v>44203</v>
      </c>
      <c r="C190" s="469" t="s">
        <v>957</v>
      </c>
      <c r="D190" s="470">
        <v>44188</v>
      </c>
      <c r="E190" s="469" t="s">
        <v>1193</v>
      </c>
      <c r="F190" s="469" t="s">
        <v>245</v>
      </c>
      <c r="G190" s="469" t="s">
        <v>1227</v>
      </c>
      <c r="H190" s="469" t="s">
        <v>1322</v>
      </c>
      <c r="I190" s="469" t="s">
        <v>245</v>
      </c>
      <c r="J190" s="469" t="s">
        <v>316</v>
      </c>
      <c r="K190" s="469" t="s">
        <v>1469</v>
      </c>
      <c r="L190" s="469" t="s">
        <v>314</v>
      </c>
      <c r="M190" s="469">
        <v>4</v>
      </c>
      <c r="N190" s="472">
        <v>81404</v>
      </c>
      <c r="O190" s="472">
        <v>325616</v>
      </c>
    </row>
    <row r="191" spans="1:15" ht="15" hidden="1" x14ac:dyDescent="0.25">
      <c r="A191" s="469" t="s">
        <v>458</v>
      </c>
      <c r="B191" s="470">
        <v>44203</v>
      </c>
      <c r="C191" s="469" t="s">
        <v>958</v>
      </c>
      <c r="D191" s="470">
        <v>44193</v>
      </c>
      <c r="E191" s="469" t="s">
        <v>15</v>
      </c>
      <c r="F191" s="469" t="s">
        <v>245</v>
      </c>
      <c r="G191" s="469" t="s">
        <v>1231</v>
      </c>
      <c r="H191" s="469" t="s">
        <v>1357</v>
      </c>
      <c r="I191" s="469" t="s">
        <v>245</v>
      </c>
      <c r="J191" s="469" t="s">
        <v>1464</v>
      </c>
      <c r="K191" s="469" t="s">
        <v>1468</v>
      </c>
      <c r="L191" s="469" t="s">
        <v>314</v>
      </c>
      <c r="M191" s="469">
        <v>4</v>
      </c>
      <c r="N191" s="469">
        <v>0</v>
      </c>
      <c r="O191" s="469">
        <v>0</v>
      </c>
    </row>
    <row r="192" spans="1:15" ht="15" hidden="1" x14ac:dyDescent="0.25">
      <c r="A192" s="469" t="s">
        <v>458</v>
      </c>
      <c r="B192" s="470">
        <v>44203</v>
      </c>
      <c r="C192" s="469" t="s">
        <v>958</v>
      </c>
      <c r="D192" s="470">
        <v>44193</v>
      </c>
      <c r="E192" s="469" t="s">
        <v>15</v>
      </c>
      <c r="F192" s="469" t="s">
        <v>245</v>
      </c>
      <c r="G192" s="469" t="s">
        <v>1231</v>
      </c>
      <c r="H192" s="469" t="s">
        <v>1319</v>
      </c>
      <c r="I192" s="469" t="s">
        <v>245</v>
      </c>
      <c r="J192" s="469" t="s">
        <v>1464</v>
      </c>
      <c r="K192" s="469" t="s">
        <v>1468</v>
      </c>
      <c r="L192" s="469" t="s">
        <v>314</v>
      </c>
      <c r="M192" s="469">
        <v>4</v>
      </c>
      <c r="N192" s="469">
        <v>0</v>
      </c>
      <c r="O192" s="469">
        <v>0</v>
      </c>
    </row>
    <row r="193" spans="1:15" ht="15" hidden="1" x14ac:dyDescent="0.25">
      <c r="A193" s="469" t="s">
        <v>458</v>
      </c>
      <c r="B193" s="470">
        <v>44203</v>
      </c>
      <c r="C193" s="469" t="s">
        <v>958</v>
      </c>
      <c r="D193" s="470">
        <v>44193</v>
      </c>
      <c r="E193" s="469" t="s">
        <v>15</v>
      </c>
      <c r="F193" s="469" t="s">
        <v>245</v>
      </c>
      <c r="G193" s="469" t="s">
        <v>1231</v>
      </c>
      <c r="H193" s="469" t="s">
        <v>1328</v>
      </c>
      <c r="I193" s="469" t="s">
        <v>245</v>
      </c>
      <c r="J193" s="469" t="s">
        <v>1464</v>
      </c>
      <c r="K193" s="469" t="s">
        <v>1468</v>
      </c>
      <c r="L193" s="469" t="s">
        <v>1470</v>
      </c>
      <c r="M193" s="469">
        <v>4</v>
      </c>
      <c r="N193" s="469">
        <v>0</v>
      </c>
      <c r="O193" s="469">
        <v>0</v>
      </c>
    </row>
    <row r="194" spans="1:15" ht="15" hidden="1" x14ac:dyDescent="0.25">
      <c r="A194" s="469" t="s">
        <v>458</v>
      </c>
      <c r="B194" s="470">
        <v>44203</v>
      </c>
      <c r="C194" s="469" t="s">
        <v>958</v>
      </c>
      <c r="D194" s="470">
        <v>44193</v>
      </c>
      <c r="E194" s="469" t="s">
        <v>15</v>
      </c>
      <c r="F194" s="469" t="s">
        <v>245</v>
      </c>
      <c r="G194" s="469" t="s">
        <v>1231</v>
      </c>
      <c r="H194" s="469" t="s">
        <v>1321</v>
      </c>
      <c r="I194" s="469" t="s">
        <v>245</v>
      </c>
      <c r="J194" s="469" t="s">
        <v>1464</v>
      </c>
      <c r="K194" s="469" t="s">
        <v>1468</v>
      </c>
      <c r="L194" s="469" t="s">
        <v>314</v>
      </c>
      <c r="M194" s="469">
        <v>4</v>
      </c>
      <c r="N194" s="469">
        <v>0</v>
      </c>
      <c r="O194" s="469">
        <v>0</v>
      </c>
    </row>
    <row r="195" spans="1:15" ht="15" hidden="1" x14ac:dyDescent="0.25">
      <c r="A195" s="469" t="s">
        <v>458</v>
      </c>
      <c r="B195" s="470">
        <v>44203</v>
      </c>
      <c r="C195" s="469" t="s">
        <v>958</v>
      </c>
      <c r="D195" s="470">
        <v>44193</v>
      </c>
      <c r="E195" s="660" t="s">
        <v>15</v>
      </c>
      <c r="F195" s="469" t="s">
        <v>245</v>
      </c>
      <c r="G195" s="469" t="s">
        <v>1231</v>
      </c>
      <c r="H195" s="469" t="s">
        <v>387</v>
      </c>
      <c r="I195" s="469" t="s">
        <v>245</v>
      </c>
      <c r="J195" s="469" t="s">
        <v>1464</v>
      </c>
      <c r="K195" s="469" t="s">
        <v>1468</v>
      </c>
      <c r="L195" s="469" t="s">
        <v>303</v>
      </c>
      <c r="M195" s="469">
        <v>1</v>
      </c>
      <c r="N195" s="469">
        <v>592</v>
      </c>
      <c r="O195" s="469">
        <v>592</v>
      </c>
    </row>
    <row r="196" spans="1:15" ht="15" x14ac:dyDescent="0.25">
      <c r="A196" s="469" t="s">
        <v>458</v>
      </c>
      <c r="B196" s="470">
        <v>44203</v>
      </c>
      <c r="C196" s="469" t="s">
        <v>958</v>
      </c>
      <c r="D196" s="470">
        <v>44193</v>
      </c>
      <c r="E196" s="469" t="s">
        <v>1195</v>
      </c>
      <c r="F196" s="469" t="s">
        <v>245</v>
      </c>
      <c r="G196" s="469" t="s">
        <v>1231</v>
      </c>
      <c r="H196" s="469" t="s">
        <v>1336</v>
      </c>
      <c r="I196" s="469" t="s">
        <v>245</v>
      </c>
      <c r="J196" s="469" t="s">
        <v>1464</v>
      </c>
      <c r="K196" s="469" t="s">
        <v>1468</v>
      </c>
      <c r="L196" s="469" t="s">
        <v>301</v>
      </c>
      <c r="M196" s="469">
        <v>4</v>
      </c>
      <c r="N196" s="472">
        <v>2800</v>
      </c>
      <c r="O196" s="472">
        <v>11200</v>
      </c>
    </row>
    <row r="197" spans="1:15" ht="15" hidden="1" x14ac:dyDescent="0.25">
      <c r="A197" s="469" t="s">
        <v>458</v>
      </c>
      <c r="B197" s="470">
        <v>44203</v>
      </c>
      <c r="C197" s="469" t="s">
        <v>958</v>
      </c>
      <c r="D197" s="470">
        <v>44193</v>
      </c>
      <c r="E197" s="469" t="s">
        <v>15</v>
      </c>
      <c r="F197" s="469" t="s">
        <v>245</v>
      </c>
      <c r="G197" s="469" t="s">
        <v>1231</v>
      </c>
      <c r="H197" s="469" t="s">
        <v>1320</v>
      </c>
      <c r="I197" s="469" t="s">
        <v>245</v>
      </c>
      <c r="J197" s="469" t="s">
        <v>1464</v>
      </c>
      <c r="K197" s="469" t="s">
        <v>1468</v>
      </c>
      <c r="L197" s="469" t="s">
        <v>314</v>
      </c>
      <c r="M197" s="469">
        <v>4</v>
      </c>
      <c r="N197" s="472">
        <v>3500</v>
      </c>
      <c r="O197" s="472">
        <v>14000</v>
      </c>
    </row>
    <row r="198" spans="1:15" ht="15" hidden="1" x14ac:dyDescent="0.25">
      <c r="A198" s="469" t="s">
        <v>458</v>
      </c>
      <c r="B198" s="470">
        <v>44203</v>
      </c>
      <c r="C198" s="469" t="s">
        <v>958</v>
      </c>
      <c r="D198" s="470">
        <v>44193</v>
      </c>
      <c r="E198" s="469" t="s">
        <v>15</v>
      </c>
      <c r="F198" s="469" t="s">
        <v>245</v>
      </c>
      <c r="G198" s="469" t="s">
        <v>1231</v>
      </c>
      <c r="H198" s="469" t="s">
        <v>1342</v>
      </c>
      <c r="I198" s="469" t="s">
        <v>245</v>
      </c>
      <c r="J198" s="469" t="s">
        <v>1464</v>
      </c>
      <c r="K198" s="469" t="s">
        <v>1468</v>
      </c>
      <c r="L198" s="469" t="s">
        <v>303</v>
      </c>
      <c r="M198" s="469">
        <v>4</v>
      </c>
      <c r="N198" s="472">
        <v>5000</v>
      </c>
      <c r="O198" s="472">
        <v>20000</v>
      </c>
    </row>
    <row r="199" spans="1:15" ht="15" hidden="1" x14ac:dyDescent="0.25">
      <c r="A199" s="469" t="s">
        <v>458</v>
      </c>
      <c r="B199" s="470">
        <v>44203</v>
      </c>
      <c r="C199" s="469" t="s">
        <v>958</v>
      </c>
      <c r="D199" s="470">
        <v>44193</v>
      </c>
      <c r="E199" s="469" t="s">
        <v>15</v>
      </c>
      <c r="F199" s="469" t="s">
        <v>245</v>
      </c>
      <c r="G199" s="469" t="s">
        <v>1231</v>
      </c>
      <c r="H199" s="469" t="s">
        <v>1322</v>
      </c>
      <c r="I199" s="469" t="s">
        <v>245</v>
      </c>
      <c r="J199" s="469" t="s">
        <v>1464</v>
      </c>
      <c r="K199" s="469" t="s">
        <v>1468</v>
      </c>
      <c r="L199" s="469" t="s">
        <v>314</v>
      </c>
      <c r="M199" s="469">
        <v>4</v>
      </c>
      <c r="N199" s="472">
        <v>47895</v>
      </c>
      <c r="O199" s="472">
        <v>191580</v>
      </c>
    </row>
    <row r="200" spans="1:15" ht="15" hidden="1" x14ac:dyDescent="0.25">
      <c r="A200" s="469" t="s">
        <v>459</v>
      </c>
      <c r="B200" s="470">
        <v>44203</v>
      </c>
      <c r="C200" s="469" t="s">
        <v>959</v>
      </c>
      <c r="D200" s="469" t="s">
        <v>960</v>
      </c>
      <c r="E200" s="469" t="s">
        <v>1180</v>
      </c>
      <c r="F200" s="469" t="s">
        <v>248</v>
      </c>
      <c r="G200" s="469" t="s">
        <v>1207</v>
      </c>
      <c r="H200" s="469" t="s">
        <v>367</v>
      </c>
      <c r="I200" s="469" t="s">
        <v>248</v>
      </c>
      <c r="J200" s="218" t="s">
        <v>1463</v>
      </c>
      <c r="K200" s="469" t="s">
        <v>1468</v>
      </c>
      <c r="L200" s="469" t="s">
        <v>58</v>
      </c>
      <c r="M200" s="469">
        <v>2</v>
      </c>
      <c r="N200" s="472">
        <v>240690</v>
      </c>
      <c r="O200" s="472">
        <v>481380</v>
      </c>
    </row>
    <row r="201" spans="1:15" ht="15" hidden="1" x14ac:dyDescent="0.25">
      <c r="A201" s="469" t="s">
        <v>460</v>
      </c>
      <c r="B201" s="470">
        <v>44203</v>
      </c>
      <c r="C201" s="469" t="s">
        <v>912</v>
      </c>
      <c r="D201" s="470">
        <v>44203</v>
      </c>
      <c r="E201" s="469" t="s">
        <v>1182</v>
      </c>
      <c r="F201" s="469" t="s">
        <v>258</v>
      </c>
      <c r="G201" s="469" t="s">
        <v>1209</v>
      </c>
      <c r="H201" s="469" t="s">
        <v>1360</v>
      </c>
      <c r="I201" s="469" t="s">
        <v>258</v>
      </c>
      <c r="J201" s="469" t="s">
        <v>316</v>
      </c>
      <c r="K201" s="469" t="s">
        <v>1469</v>
      </c>
      <c r="L201" s="469" t="s">
        <v>301</v>
      </c>
      <c r="M201" s="469">
        <v>1</v>
      </c>
      <c r="N201" s="469">
        <v>0</v>
      </c>
      <c r="O201" s="469">
        <v>0</v>
      </c>
    </row>
    <row r="202" spans="1:15" ht="15" hidden="1" x14ac:dyDescent="0.25">
      <c r="A202" s="469" t="s">
        <v>460</v>
      </c>
      <c r="B202" s="470">
        <v>44203</v>
      </c>
      <c r="C202" s="469" t="s">
        <v>912</v>
      </c>
      <c r="D202" s="470">
        <v>44203</v>
      </c>
      <c r="E202" s="469" t="s">
        <v>1182</v>
      </c>
      <c r="F202" s="469" t="s">
        <v>258</v>
      </c>
      <c r="G202" s="469" t="s">
        <v>1209</v>
      </c>
      <c r="H202" s="469" t="s">
        <v>1361</v>
      </c>
      <c r="I202" s="469" t="s">
        <v>258</v>
      </c>
      <c r="J202" s="469" t="s">
        <v>316</v>
      </c>
      <c r="K202" s="469" t="s">
        <v>1469</v>
      </c>
      <c r="L202" s="469" t="s">
        <v>307</v>
      </c>
      <c r="M202" s="469">
        <v>1</v>
      </c>
      <c r="N202" s="472">
        <v>10800</v>
      </c>
      <c r="O202" s="472">
        <v>10800</v>
      </c>
    </row>
    <row r="203" spans="1:15" ht="15" hidden="1" x14ac:dyDescent="0.25">
      <c r="A203" s="469" t="s">
        <v>461</v>
      </c>
      <c r="B203" s="470">
        <v>44203</v>
      </c>
      <c r="C203" s="469" t="s">
        <v>961</v>
      </c>
      <c r="D203" s="470">
        <v>44137</v>
      </c>
      <c r="E203" s="469" t="s">
        <v>1193</v>
      </c>
      <c r="F203" s="469" t="s">
        <v>245</v>
      </c>
      <c r="G203" s="469" t="s">
        <v>1227</v>
      </c>
      <c r="H203" s="469" t="s">
        <v>1321</v>
      </c>
      <c r="I203" s="469" t="s">
        <v>245</v>
      </c>
      <c r="J203" s="469" t="s">
        <v>316</v>
      </c>
      <c r="K203" s="469" t="s">
        <v>1469</v>
      </c>
      <c r="L203" s="469" t="s">
        <v>314</v>
      </c>
      <c r="M203" s="469">
        <v>5</v>
      </c>
      <c r="N203" s="469">
        <v>1</v>
      </c>
      <c r="O203" s="469">
        <v>5</v>
      </c>
    </row>
    <row r="204" spans="1:15" ht="15" hidden="1" x14ac:dyDescent="0.25">
      <c r="A204" s="469" t="s">
        <v>462</v>
      </c>
      <c r="B204" s="470">
        <v>44203</v>
      </c>
      <c r="C204" s="469" t="s">
        <v>913</v>
      </c>
      <c r="D204" s="470">
        <v>44203</v>
      </c>
      <c r="E204" s="469" t="s">
        <v>1180</v>
      </c>
      <c r="F204" s="469" t="s">
        <v>248</v>
      </c>
      <c r="G204" s="469" t="s">
        <v>1210</v>
      </c>
      <c r="H204" s="469" t="s">
        <v>272</v>
      </c>
      <c r="I204" s="469" t="s">
        <v>248</v>
      </c>
      <c r="J204" s="218" t="s">
        <v>1463</v>
      </c>
      <c r="K204" s="469" t="s">
        <v>1468</v>
      </c>
      <c r="L204" s="469" t="s">
        <v>304</v>
      </c>
      <c r="M204" s="469">
        <v>1</v>
      </c>
      <c r="N204" s="472">
        <v>1873</v>
      </c>
      <c r="O204" s="472">
        <v>1873</v>
      </c>
    </row>
    <row r="205" spans="1:15" ht="15" hidden="1" x14ac:dyDescent="0.25">
      <c r="A205" s="469" t="s">
        <v>463</v>
      </c>
      <c r="B205" s="470">
        <v>44203</v>
      </c>
      <c r="C205" s="469" t="s">
        <v>913</v>
      </c>
      <c r="D205" s="470">
        <v>44203</v>
      </c>
      <c r="E205" s="469" t="s">
        <v>1180</v>
      </c>
      <c r="F205" s="469" t="s">
        <v>248</v>
      </c>
      <c r="G205" s="469" t="s">
        <v>1210</v>
      </c>
      <c r="H205" s="469" t="s">
        <v>272</v>
      </c>
      <c r="I205" s="469" t="s">
        <v>248</v>
      </c>
      <c r="J205" s="218" t="s">
        <v>1463</v>
      </c>
      <c r="K205" s="469" t="s">
        <v>1468</v>
      </c>
      <c r="L205" s="469" t="s">
        <v>304</v>
      </c>
      <c r="M205" s="469">
        <v>1</v>
      </c>
      <c r="N205" s="472">
        <v>1873</v>
      </c>
      <c r="O205" s="472">
        <v>1873</v>
      </c>
    </row>
    <row r="206" spans="1:15" ht="15" hidden="1" x14ac:dyDescent="0.25">
      <c r="A206" s="469" t="s">
        <v>464</v>
      </c>
      <c r="B206" s="470">
        <v>44203</v>
      </c>
      <c r="C206" s="469">
        <v>228</v>
      </c>
      <c r="D206" s="469" t="s">
        <v>962</v>
      </c>
      <c r="E206" s="660" t="s">
        <v>15</v>
      </c>
      <c r="F206" s="469" t="s">
        <v>94</v>
      </c>
      <c r="G206" s="469" t="s">
        <v>356</v>
      </c>
      <c r="H206" s="469" t="s">
        <v>387</v>
      </c>
      <c r="I206" s="469" t="s">
        <v>94</v>
      </c>
      <c r="J206" s="469" t="s">
        <v>1464</v>
      </c>
      <c r="K206" s="469" t="s">
        <v>1468</v>
      </c>
      <c r="L206" s="469" t="s">
        <v>303</v>
      </c>
      <c r="M206" s="469">
        <v>1</v>
      </c>
      <c r="N206" s="469">
        <v>100</v>
      </c>
      <c r="O206" s="469">
        <v>100</v>
      </c>
    </row>
    <row r="207" spans="1:15" ht="15" hidden="1" x14ac:dyDescent="0.25">
      <c r="A207" s="469" t="s">
        <v>464</v>
      </c>
      <c r="B207" s="470">
        <v>44203</v>
      </c>
      <c r="C207" s="469">
        <v>228</v>
      </c>
      <c r="D207" s="469" t="s">
        <v>962</v>
      </c>
      <c r="E207" s="469" t="s">
        <v>15</v>
      </c>
      <c r="F207" s="469" t="s">
        <v>94</v>
      </c>
      <c r="G207" s="469" t="s">
        <v>356</v>
      </c>
      <c r="H207" s="469" t="s">
        <v>1362</v>
      </c>
      <c r="I207" s="469" t="s">
        <v>94</v>
      </c>
      <c r="J207" s="469" t="s">
        <v>1464</v>
      </c>
      <c r="K207" s="469" t="s">
        <v>1468</v>
      </c>
      <c r="L207" s="469" t="s">
        <v>1470</v>
      </c>
      <c r="M207" s="469">
        <v>2</v>
      </c>
      <c r="N207" s="472">
        <v>1200</v>
      </c>
      <c r="O207" s="472">
        <v>2400</v>
      </c>
    </row>
    <row r="208" spans="1:15" ht="15" hidden="1" x14ac:dyDescent="0.25">
      <c r="A208" s="469" t="s">
        <v>465</v>
      </c>
      <c r="B208" s="470">
        <v>44203</v>
      </c>
      <c r="C208" s="469" t="s">
        <v>963</v>
      </c>
      <c r="D208" s="470">
        <v>44203</v>
      </c>
      <c r="E208" s="469" t="s">
        <v>15</v>
      </c>
      <c r="F208" s="469" t="s">
        <v>248</v>
      </c>
      <c r="G208" s="469" t="s">
        <v>1219</v>
      </c>
      <c r="H208" s="469" t="s">
        <v>1320</v>
      </c>
      <c r="I208" s="469" t="s">
        <v>248</v>
      </c>
      <c r="J208" s="469" t="s">
        <v>1464</v>
      </c>
      <c r="K208" s="469" t="s">
        <v>1468</v>
      </c>
      <c r="L208" s="469" t="s">
        <v>314</v>
      </c>
      <c r="M208" s="469">
        <v>1</v>
      </c>
      <c r="N208" s="472">
        <v>3500</v>
      </c>
      <c r="O208" s="472">
        <v>3500</v>
      </c>
    </row>
    <row r="209" spans="1:15" ht="15" hidden="1" x14ac:dyDescent="0.25">
      <c r="A209" s="469" t="s">
        <v>466</v>
      </c>
      <c r="B209" s="470">
        <v>44203</v>
      </c>
      <c r="C209" s="469" t="s">
        <v>912</v>
      </c>
      <c r="D209" s="470">
        <v>44201</v>
      </c>
      <c r="E209" s="469" t="s">
        <v>1182</v>
      </c>
      <c r="F209" s="469" t="s">
        <v>244</v>
      </c>
      <c r="G209" s="469" t="s">
        <v>1211</v>
      </c>
      <c r="H209" s="469" t="s">
        <v>1340</v>
      </c>
      <c r="I209" s="469" t="s">
        <v>244</v>
      </c>
      <c r="J209" s="469" t="s">
        <v>316</v>
      </c>
      <c r="K209" s="469" t="s">
        <v>1469</v>
      </c>
      <c r="L209" s="469" t="s">
        <v>303</v>
      </c>
      <c r="M209" s="469">
        <v>1</v>
      </c>
      <c r="N209" s="469">
        <v>200</v>
      </c>
      <c r="O209" s="469">
        <v>200</v>
      </c>
    </row>
    <row r="210" spans="1:15" ht="15" hidden="1" x14ac:dyDescent="0.25">
      <c r="A210" s="469" t="s">
        <v>466</v>
      </c>
      <c r="B210" s="470">
        <v>44203</v>
      </c>
      <c r="C210" s="469" t="s">
        <v>912</v>
      </c>
      <c r="D210" s="470">
        <v>44201</v>
      </c>
      <c r="E210" s="469" t="s">
        <v>1182</v>
      </c>
      <c r="F210" s="469" t="s">
        <v>244</v>
      </c>
      <c r="G210" s="469" t="s">
        <v>1211</v>
      </c>
      <c r="H210" s="469" t="s">
        <v>1363</v>
      </c>
      <c r="I210" s="469" t="s">
        <v>244</v>
      </c>
      <c r="J210" s="469" t="s">
        <v>316</v>
      </c>
      <c r="K210" s="469" t="s">
        <v>1469</v>
      </c>
      <c r="L210" s="469" t="s">
        <v>1470</v>
      </c>
      <c r="M210" s="469">
        <v>1</v>
      </c>
      <c r="N210" s="469">
        <v>750</v>
      </c>
      <c r="O210" s="469">
        <v>750</v>
      </c>
    </row>
    <row r="211" spans="1:15" ht="15" hidden="1" x14ac:dyDescent="0.25">
      <c r="A211" s="469" t="s">
        <v>467</v>
      </c>
      <c r="B211" s="470">
        <v>44203</v>
      </c>
      <c r="C211" s="469" t="s">
        <v>912</v>
      </c>
      <c r="D211" s="470">
        <v>44195</v>
      </c>
      <c r="E211" s="469" t="s">
        <v>1182</v>
      </c>
      <c r="F211" s="469" t="s">
        <v>258</v>
      </c>
      <c r="G211" s="469" t="s">
        <v>1209</v>
      </c>
      <c r="H211" s="469" t="s">
        <v>1364</v>
      </c>
      <c r="I211" s="469" t="s">
        <v>258</v>
      </c>
      <c r="J211" s="469" t="s">
        <v>316</v>
      </c>
      <c r="K211" s="469" t="s">
        <v>1469</v>
      </c>
      <c r="L211" s="469" t="s">
        <v>1470</v>
      </c>
      <c r="M211" s="469">
        <v>1</v>
      </c>
      <c r="N211" s="472">
        <v>2250</v>
      </c>
      <c r="O211" s="472">
        <v>2250</v>
      </c>
    </row>
    <row r="212" spans="1:15" ht="15" hidden="1" x14ac:dyDescent="0.25">
      <c r="A212" s="469" t="s">
        <v>468</v>
      </c>
      <c r="B212" s="470">
        <v>44203</v>
      </c>
      <c r="C212" s="469">
        <v>111650</v>
      </c>
      <c r="D212" s="470">
        <v>44201</v>
      </c>
      <c r="E212" s="469" t="s">
        <v>1187</v>
      </c>
      <c r="F212" s="469" t="s">
        <v>248</v>
      </c>
      <c r="G212" s="469" t="s">
        <v>1232</v>
      </c>
      <c r="H212" s="469" t="s">
        <v>1365</v>
      </c>
      <c r="I212" s="469" t="s">
        <v>248</v>
      </c>
      <c r="J212" s="469" t="s">
        <v>316</v>
      </c>
      <c r="K212" s="469" t="s">
        <v>1469</v>
      </c>
      <c r="L212" s="469" t="s">
        <v>1470</v>
      </c>
      <c r="M212" s="469">
        <v>1</v>
      </c>
      <c r="N212" s="469">
        <v>0</v>
      </c>
      <c r="O212" s="469">
        <v>0</v>
      </c>
    </row>
    <row r="213" spans="1:15" ht="15" hidden="1" x14ac:dyDescent="0.25">
      <c r="A213" s="469" t="s">
        <v>468</v>
      </c>
      <c r="B213" s="470">
        <v>44203</v>
      </c>
      <c r="C213" s="469">
        <v>111650</v>
      </c>
      <c r="D213" s="470">
        <v>44201</v>
      </c>
      <c r="E213" s="469" t="s">
        <v>1187</v>
      </c>
      <c r="F213" s="469" t="s">
        <v>248</v>
      </c>
      <c r="G213" s="469" t="s">
        <v>1232</v>
      </c>
      <c r="H213" s="469" t="s">
        <v>1320</v>
      </c>
      <c r="I213" s="469" t="s">
        <v>248</v>
      </c>
      <c r="J213" s="469" t="s">
        <v>316</v>
      </c>
      <c r="K213" s="469" t="s">
        <v>1469</v>
      </c>
      <c r="L213" s="469" t="s">
        <v>314</v>
      </c>
      <c r="M213" s="469">
        <v>1</v>
      </c>
      <c r="N213" s="469">
        <v>0</v>
      </c>
      <c r="O213" s="469">
        <v>0</v>
      </c>
    </row>
    <row r="214" spans="1:15" ht="15" hidden="1" x14ac:dyDescent="0.25">
      <c r="A214" s="469" t="s">
        <v>468</v>
      </c>
      <c r="B214" s="470">
        <v>44203</v>
      </c>
      <c r="C214" s="469">
        <v>111650</v>
      </c>
      <c r="D214" s="470">
        <v>44201</v>
      </c>
      <c r="E214" s="469" t="s">
        <v>1187</v>
      </c>
      <c r="F214" s="469" t="s">
        <v>248</v>
      </c>
      <c r="G214" s="469" t="s">
        <v>1232</v>
      </c>
      <c r="H214" s="469" t="s">
        <v>1329</v>
      </c>
      <c r="I214" s="469" t="s">
        <v>248</v>
      </c>
      <c r="J214" s="469" t="s">
        <v>316</v>
      </c>
      <c r="K214" s="469" t="s">
        <v>1469</v>
      </c>
      <c r="L214" s="469" t="s">
        <v>314</v>
      </c>
      <c r="M214" s="469">
        <v>1</v>
      </c>
      <c r="N214" s="472">
        <v>38000</v>
      </c>
      <c r="O214" s="472">
        <v>38000</v>
      </c>
    </row>
    <row r="215" spans="1:15" ht="15" hidden="1" x14ac:dyDescent="0.25">
      <c r="A215" s="469" t="s">
        <v>469</v>
      </c>
      <c r="B215" s="470">
        <v>44203</v>
      </c>
      <c r="C215" s="469" t="s">
        <v>964</v>
      </c>
      <c r="D215" s="469" t="s">
        <v>965</v>
      </c>
      <c r="E215" s="469" t="s">
        <v>1189</v>
      </c>
      <c r="F215" s="469" t="s">
        <v>94</v>
      </c>
      <c r="G215" s="469" t="s">
        <v>1233</v>
      </c>
      <c r="H215" s="469" t="s">
        <v>1366</v>
      </c>
      <c r="I215" s="469" t="s">
        <v>94</v>
      </c>
      <c r="J215" s="469" t="s">
        <v>317</v>
      </c>
      <c r="K215" s="469" t="s">
        <v>1468</v>
      </c>
      <c r="L215" s="469" t="s">
        <v>307</v>
      </c>
      <c r="M215" s="469">
        <v>10</v>
      </c>
      <c r="N215" s="472">
        <v>6500</v>
      </c>
      <c r="O215" s="472">
        <v>65000</v>
      </c>
    </row>
    <row r="216" spans="1:15" ht="15" hidden="1" x14ac:dyDescent="0.25">
      <c r="A216" s="469" t="s">
        <v>470</v>
      </c>
      <c r="B216" s="470">
        <v>44204</v>
      </c>
      <c r="C216" s="469">
        <v>202101</v>
      </c>
      <c r="D216" s="470">
        <v>44204</v>
      </c>
      <c r="E216" s="660" t="s">
        <v>15</v>
      </c>
      <c r="F216" s="469" t="s">
        <v>253</v>
      </c>
      <c r="G216" s="469" t="s">
        <v>1234</v>
      </c>
      <c r="H216" s="469" t="s">
        <v>387</v>
      </c>
      <c r="I216" s="469" t="s">
        <v>253</v>
      </c>
      <c r="J216" s="469" t="s">
        <v>1465</v>
      </c>
      <c r="K216" s="469" t="s">
        <v>1468</v>
      </c>
      <c r="L216" s="469" t="s">
        <v>303</v>
      </c>
      <c r="M216" s="469">
        <v>1</v>
      </c>
      <c r="N216" s="469">
        <v>297</v>
      </c>
      <c r="O216" s="469">
        <v>297</v>
      </c>
    </row>
    <row r="217" spans="1:15" ht="15" hidden="1" x14ac:dyDescent="0.25">
      <c r="A217" s="469" t="s">
        <v>470</v>
      </c>
      <c r="B217" s="470">
        <v>44204</v>
      </c>
      <c r="C217" s="469">
        <v>202101</v>
      </c>
      <c r="D217" s="470">
        <v>44204</v>
      </c>
      <c r="E217" s="469" t="s">
        <v>15</v>
      </c>
      <c r="F217" s="469" t="s">
        <v>253</v>
      </c>
      <c r="G217" s="469" t="s">
        <v>1234</v>
      </c>
      <c r="H217" s="469" t="s">
        <v>1329</v>
      </c>
      <c r="I217" s="469" t="s">
        <v>253</v>
      </c>
      <c r="J217" s="469" t="s">
        <v>1465</v>
      </c>
      <c r="K217" s="469" t="s">
        <v>1468</v>
      </c>
      <c r="L217" s="469" t="s">
        <v>314</v>
      </c>
      <c r="M217" s="469">
        <v>2</v>
      </c>
      <c r="N217" s="472">
        <v>37200</v>
      </c>
      <c r="O217" s="472">
        <v>74400</v>
      </c>
    </row>
    <row r="218" spans="1:15" ht="15" hidden="1" x14ac:dyDescent="0.25">
      <c r="A218" s="469" t="s">
        <v>471</v>
      </c>
      <c r="B218" s="470">
        <v>44204</v>
      </c>
      <c r="C218" s="469" t="s">
        <v>966</v>
      </c>
      <c r="D218" s="470">
        <v>44193</v>
      </c>
      <c r="E218" s="469" t="s">
        <v>1180</v>
      </c>
      <c r="F218" s="469" t="s">
        <v>248</v>
      </c>
      <c r="G218" s="469" t="s">
        <v>1210</v>
      </c>
      <c r="H218" s="469" t="s">
        <v>276</v>
      </c>
      <c r="I218" s="469" t="s">
        <v>248</v>
      </c>
      <c r="J218" s="218" t="s">
        <v>1463</v>
      </c>
      <c r="K218" s="469" t="s">
        <v>1468</v>
      </c>
      <c r="L218" s="469" t="s">
        <v>315</v>
      </c>
      <c r="M218" s="469">
        <v>170</v>
      </c>
      <c r="N218" s="472">
        <v>5557.88</v>
      </c>
      <c r="O218" s="472">
        <v>944839.6</v>
      </c>
    </row>
    <row r="219" spans="1:15" ht="15" hidden="1" x14ac:dyDescent="0.25">
      <c r="A219" s="469" t="s">
        <v>472</v>
      </c>
      <c r="B219" s="470">
        <v>44204</v>
      </c>
      <c r="C219" s="469" t="s">
        <v>967</v>
      </c>
      <c r="D219" s="470">
        <v>44203</v>
      </c>
      <c r="E219" s="469" t="s">
        <v>1180</v>
      </c>
      <c r="F219" s="469" t="s">
        <v>248</v>
      </c>
      <c r="G219" s="469" t="s">
        <v>1210</v>
      </c>
      <c r="H219" s="469" t="s">
        <v>275</v>
      </c>
      <c r="I219" s="469" t="s">
        <v>248</v>
      </c>
      <c r="J219" s="218" t="s">
        <v>1463</v>
      </c>
      <c r="K219" s="469" t="s">
        <v>1468</v>
      </c>
      <c r="L219" s="469" t="s">
        <v>301</v>
      </c>
      <c r="M219" s="469">
        <v>150</v>
      </c>
      <c r="N219" s="469">
        <v>491.22</v>
      </c>
      <c r="O219" s="472">
        <v>73683</v>
      </c>
    </row>
    <row r="220" spans="1:15" ht="15" hidden="1" x14ac:dyDescent="0.25">
      <c r="A220" s="469" t="s">
        <v>473</v>
      </c>
      <c r="B220" s="470">
        <v>44204</v>
      </c>
      <c r="C220" s="469" t="s">
        <v>968</v>
      </c>
      <c r="D220" s="470">
        <v>44203</v>
      </c>
      <c r="E220" s="469" t="s">
        <v>15</v>
      </c>
      <c r="F220" s="469" t="s">
        <v>244</v>
      </c>
      <c r="G220" s="469" t="s">
        <v>1235</v>
      </c>
      <c r="H220" s="469" t="s">
        <v>1328</v>
      </c>
      <c r="I220" s="469" t="s">
        <v>244</v>
      </c>
      <c r="J220" s="469" t="s">
        <v>1465</v>
      </c>
      <c r="K220" s="469" t="s">
        <v>1468</v>
      </c>
      <c r="L220" s="469" t="s">
        <v>1470</v>
      </c>
      <c r="M220" s="469">
        <v>1</v>
      </c>
      <c r="N220" s="469">
        <v>0</v>
      </c>
      <c r="O220" s="469">
        <v>0</v>
      </c>
    </row>
    <row r="221" spans="1:15" ht="15" hidden="1" x14ac:dyDescent="0.25">
      <c r="A221" s="469" t="s">
        <v>473</v>
      </c>
      <c r="B221" s="470">
        <v>44204</v>
      </c>
      <c r="C221" s="469" t="s">
        <v>968</v>
      </c>
      <c r="D221" s="470">
        <v>44203</v>
      </c>
      <c r="E221" s="469" t="s">
        <v>15</v>
      </c>
      <c r="F221" s="469" t="s">
        <v>244</v>
      </c>
      <c r="G221" s="469" t="s">
        <v>1235</v>
      </c>
      <c r="H221" s="469" t="s">
        <v>1320</v>
      </c>
      <c r="I221" s="469" t="s">
        <v>244</v>
      </c>
      <c r="J221" s="469" t="s">
        <v>1465</v>
      </c>
      <c r="K221" s="469" t="s">
        <v>1468</v>
      </c>
      <c r="L221" s="469" t="s">
        <v>314</v>
      </c>
      <c r="M221" s="469">
        <v>1</v>
      </c>
      <c r="N221" s="472">
        <v>3500</v>
      </c>
      <c r="O221" s="472">
        <v>3500</v>
      </c>
    </row>
    <row r="222" spans="1:15" ht="15" hidden="1" x14ac:dyDescent="0.25">
      <c r="A222" s="469" t="s">
        <v>473</v>
      </c>
      <c r="B222" s="470">
        <v>44204</v>
      </c>
      <c r="C222" s="469" t="s">
        <v>968</v>
      </c>
      <c r="D222" s="470">
        <v>44203</v>
      </c>
      <c r="E222" s="469" t="s">
        <v>15</v>
      </c>
      <c r="F222" s="469" t="s">
        <v>244</v>
      </c>
      <c r="G222" s="469" t="s">
        <v>1235</v>
      </c>
      <c r="H222" s="469" t="s">
        <v>1329</v>
      </c>
      <c r="I222" s="469" t="s">
        <v>244</v>
      </c>
      <c r="J222" s="469" t="s">
        <v>1465</v>
      </c>
      <c r="K222" s="469" t="s">
        <v>1468</v>
      </c>
      <c r="L222" s="469" t="s">
        <v>314</v>
      </c>
      <c r="M222" s="469">
        <v>1</v>
      </c>
      <c r="N222" s="472">
        <v>38000</v>
      </c>
      <c r="O222" s="472">
        <v>38000</v>
      </c>
    </row>
    <row r="223" spans="1:15" ht="15" hidden="1" x14ac:dyDescent="0.25">
      <c r="A223" s="469" t="s">
        <v>474</v>
      </c>
      <c r="B223" s="470">
        <v>44204</v>
      </c>
      <c r="C223" s="469">
        <v>105</v>
      </c>
      <c r="D223" s="470">
        <v>44204</v>
      </c>
      <c r="E223" s="469" t="s">
        <v>1188</v>
      </c>
      <c r="F223" s="469" t="s">
        <v>248</v>
      </c>
      <c r="G223" s="469" t="s">
        <v>1218</v>
      </c>
      <c r="H223" s="469" t="s">
        <v>282</v>
      </c>
      <c r="I223" s="469" t="s">
        <v>248</v>
      </c>
      <c r="J223" s="469" t="s">
        <v>1465</v>
      </c>
      <c r="K223" s="469" t="s">
        <v>1468</v>
      </c>
      <c r="L223" s="469" t="s">
        <v>301</v>
      </c>
      <c r="M223" s="469">
        <v>2</v>
      </c>
      <c r="N223" s="472">
        <v>24500</v>
      </c>
      <c r="O223" s="472">
        <v>49000</v>
      </c>
    </row>
    <row r="224" spans="1:15" ht="15" hidden="1" x14ac:dyDescent="0.25">
      <c r="A224" s="469" t="s">
        <v>475</v>
      </c>
      <c r="B224" s="470">
        <v>44204</v>
      </c>
      <c r="C224" s="469" t="s">
        <v>969</v>
      </c>
      <c r="D224" s="470">
        <v>44204</v>
      </c>
      <c r="E224" s="469" t="s">
        <v>15</v>
      </c>
      <c r="F224" s="469" t="s">
        <v>245</v>
      </c>
      <c r="G224" s="469" t="s">
        <v>1231</v>
      </c>
      <c r="H224" s="469" t="s">
        <v>1328</v>
      </c>
      <c r="I224" s="469" t="s">
        <v>245</v>
      </c>
      <c r="J224" s="469" t="s">
        <v>1464</v>
      </c>
      <c r="K224" s="469" t="s">
        <v>1468</v>
      </c>
      <c r="L224" s="469" t="s">
        <v>1470</v>
      </c>
      <c r="M224" s="469">
        <v>1</v>
      </c>
      <c r="N224" s="469">
        <v>0</v>
      </c>
      <c r="O224" s="469">
        <v>0</v>
      </c>
    </row>
    <row r="225" spans="1:15" ht="15" hidden="1" x14ac:dyDescent="0.25">
      <c r="A225" s="469" t="s">
        <v>475</v>
      </c>
      <c r="B225" s="470">
        <v>44204</v>
      </c>
      <c r="C225" s="469" t="s">
        <v>969</v>
      </c>
      <c r="D225" s="470">
        <v>44204</v>
      </c>
      <c r="E225" s="660" t="s">
        <v>15</v>
      </c>
      <c r="F225" s="469" t="s">
        <v>245</v>
      </c>
      <c r="G225" s="469" t="s">
        <v>1231</v>
      </c>
      <c r="H225" s="469" t="s">
        <v>387</v>
      </c>
      <c r="I225" s="469" t="s">
        <v>245</v>
      </c>
      <c r="J225" s="469" t="s">
        <v>1464</v>
      </c>
      <c r="K225" s="469" t="s">
        <v>1468</v>
      </c>
      <c r="L225" s="469" t="s">
        <v>303</v>
      </c>
      <c r="M225" s="469">
        <v>1</v>
      </c>
      <c r="N225" s="469">
        <v>100</v>
      </c>
      <c r="O225" s="469">
        <v>100</v>
      </c>
    </row>
    <row r="226" spans="1:15" ht="15" hidden="1" x14ac:dyDescent="0.25">
      <c r="A226" s="469" t="s">
        <v>475</v>
      </c>
      <c r="B226" s="470">
        <v>44204</v>
      </c>
      <c r="C226" s="469" t="s">
        <v>969</v>
      </c>
      <c r="D226" s="470">
        <v>44204</v>
      </c>
      <c r="E226" s="469" t="s">
        <v>15</v>
      </c>
      <c r="F226" s="469" t="s">
        <v>245</v>
      </c>
      <c r="G226" s="469" t="s">
        <v>1231</v>
      </c>
      <c r="H226" s="469" t="s">
        <v>1349</v>
      </c>
      <c r="I226" s="469" t="s">
        <v>245</v>
      </c>
      <c r="J226" s="469" t="s">
        <v>1464</v>
      </c>
      <c r="K226" s="469" t="s">
        <v>1468</v>
      </c>
      <c r="L226" s="469" t="s">
        <v>314</v>
      </c>
      <c r="M226" s="469">
        <v>1</v>
      </c>
      <c r="N226" s="472">
        <v>2430</v>
      </c>
      <c r="O226" s="472">
        <v>2430</v>
      </c>
    </row>
    <row r="227" spans="1:15" ht="15" hidden="1" x14ac:dyDescent="0.25">
      <c r="A227" s="469" t="s">
        <v>475</v>
      </c>
      <c r="B227" s="470">
        <v>44204</v>
      </c>
      <c r="C227" s="469" t="s">
        <v>969</v>
      </c>
      <c r="D227" s="470">
        <v>44204</v>
      </c>
      <c r="E227" s="469" t="s">
        <v>15</v>
      </c>
      <c r="F227" s="469" t="s">
        <v>245</v>
      </c>
      <c r="G227" s="469" t="s">
        <v>1231</v>
      </c>
      <c r="H227" s="469" t="s">
        <v>1329</v>
      </c>
      <c r="I227" s="469" t="s">
        <v>245</v>
      </c>
      <c r="J227" s="469" t="s">
        <v>1464</v>
      </c>
      <c r="K227" s="469" t="s">
        <v>1468</v>
      </c>
      <c r="L227" s="469" t="s">
        <v>314</v>
      </c>
      <c r="M227" s="469">
        <v>1</v>
      </c>
      <c r="N227" s="472">
        <v>35200</v>
      </c>
      <c r="O227" s="472">
        <v>35200</v>
      </c>
    </row>
    <row r="228" spans="1:15" ht="15" hidden="1" x14ac:dyDescent="0.25">
      <c r="A228" s="469" t="s">
        <v>476</v>
      </c>
      <c r="B228" s="470">
        <v>44204</v>
      </c>
      <c r="C228" s="469" t="s">
        <v>912</v>
      </c>
      <c r="D228" s="470">
        <v>44204</v>
      </c>
      <c r="E228" s="660" t="s">
        <v>15</v>
      </c>
      <c r="F228" s="469" t="s">
        <v>93</v>
      </c>
      <c r="G228" s="469" t="s">
        <v>1236</v>
      </c>
      <c r="H228" s="469" t="s">
        <v>387</v>
      </c>
      <c r="I228" s="469" t="s">
        <v>93</v>
      </c>
      <c r="J228" s="469" t="s">
        <v>317</v>
      </c>
      <c r="K228" s="469" t="s">
        <v>1468</v>
      </c>
      <c r="L228" s="469" t="s">
        <v>303</v>
      </c>
      <c r="M228" s="469">
        <v>1</v>
      </c>
      <c r="N228" s="469">
        <v>150</v>
      </c>
      <c r="O228" s="469">
        <v>150</v>
      </c>
    </row>
    <row r="229" spans="1:15" ht="15" hidden="1" x14ac:dyDescent="0.25">
      <c r="A229" s="469" t="s">
        <v>476</v>
      </c>
      <c r="B229" s="470">
        <v>44204</v>
      </c>
      <c r="C229" s="469" t="s">
        <v>912</v>
      </c>
      <c r="D229" s="470">
        <v>44204</v>
      </c>
      <c r="E229" s="469" t="s">
        <v>63</v>
      </c>
      <c r="F229" s="469" t="s">
        <v>93</v>
      </c>
      <c r="G229" s="469" t="s">
        <v>1236</v>
      </c>
      <c r="H229" s="469" t="s">
        <v>1367</v>
      </c>
      <c r="I229" s="469" t="s">
        <v>93</v>
      </c>
      <c r="J229" s="469" t="s">
        <v>317</v>
      </c>
      <c r="K229" s="469" t="s">
        <v>1468</v>
      </c>
      <c r="L229" s="469" t="s">
        <v>306</v>
      </c>
      <c r="M229" s="469">
        <v>10</v>
      </c>
      <c r="N229" s="472">
        <v>1050</v>
      </c>
      <c r="O229" s="472">
        <v>10500</v>
      </c>
    </row>
    <row r="230" spans="1:15" ht="15" hidden="1" x14ac:dyDescent="0.25">
      <c r="A230" s="469" t="s">
        <v>477</v>
      </c>
      <c r="B230" s="470">
        <v>44205</v>
      </c>
      <c r="C230" s="469" t="s">
        <v>912</v>
      </c>
      <c r="D230" s="470">
        <v>44204</v>
      </c>
      <c r="E230" s="469" t="s">
        <v>63</v>
      </c>
      <c r="F230" s="469" t="s">
        <v>93</v>
      </c>
      <c r="G230" s="469" t="s">
        <v>1237</v>
      </c>
      <c r="H230" s="469" t="s">
        <v>1310</v>
      </c>
      <c r="I230" s="469" t="s">
        <v>93</v>
      </c>
      <c r="J230" s="469" t="s">
        <v>316</v>
      </c>
      <c r="K230" s="469" t="s">
        <v>1469</v>
      </c>
      <c r="L230" s="469" t="s">
        <v>1470</v>
      </c>
      <c r="M230" s="469">
        <v>1</v>
      </c>
      <c r="N230" s="469">
        <v>525</v>
      </c>
      <c r="O230" s="469">
        <v>525</v>
      </c>
    </row>
    <row r="231" spans="1:15" ht="15" hidden="1" x14ac:dyDescent="0.25">
      <c r="A231" s="469" t="s">
        <v>478</v>
      </c>
      <c r="B231" s="470">
        <v>44205</v>
      </c>
      <c r="C231" s="469" t="s">
        <v>970</v>
      </c>
      <c r="D231" s="470">
        <v>44204</v>
      </c>
      <c r="E231" s="660" t="s">
        <v>15</v>
      </c>
      <c r="F231" s="469" t="s">
        <v>93</v>
      </c>
      <c r="G231" s="469" t="s">
        <v>1214</v>
      </c>
      <c r="H231" s="469" t="s">
        <v>387</v>
      </c>
      <c r="I231" s="469" t="s">
        <v>93</v>
      </c>
      <c r="J231" s="469" t="s">
        <v>1464</v>
      </c>
      <c r="K231" s="469" t="s">
        <v>1468</v>
      </c>
      <c r="L231" s="469" t="s">
        <v>303</v>
      </c>
      <c r="M231" s="469">
        <v>1</v>
      </c>
      <c r="N231" s="469">
        <v>313</v>
      </c>
      <c r="O231" s="469">
        <v>313</v>
      </c>
    </row>
    <row r="232" spans="1:15" ht="15" hidden="1" x14ac:dyDescent="0.25">
      <c r="A232" s="469" t="s">
        <v>478</v>
      </c>
      <c r="B232" s="470">
        <v>44205</v>
      </c>
      <c r="C232" s="469" t="s">
        <v>970</v>
      </c>
      <c r="D232" s="470">
        <v>44204</v>
      </c>
      <c r="E232" s="469" t="s">
        <v>1181</v>
      </c>
      <c r="F232" s="469" t="s">
        <v>93</v>
      </c>
      <c r="G232" s="469" t="s">
        <v>1214</v>
      </c>
      <c r="H232" s="469" t="s">
        <v>1345</v>
      </c>
      <c r="I232" s="469" t="s">
        <v>93</v>
      </c>
      <c r="J232" s="469" t="s">
        <v>1464</v>
      </c>
      <c r="K232" s="469" t="s">
        <v>1468</v>
      </c>
      <c r="L232" s="469" t="s">
        <v>308</v>
      </c>
      <c r="M232" s="469">
        <v>10</v>
      </c>
      <c r="N232" s="472">
        <v>12500</v>
      </c>
      <c r="O232" s="472">
        <v>125000</v>
      </c>
    </row>
    <row r="233" spans="1:15" ht="15" hidden="1" x14ac:dyDescent="0.25">
      <c r="A233" s="469" t="s">
        <v>479</v>
      </c>
      <c r="B233" s="470">
        <v>44205</v>
      </c>
      <c r="C233" s="469" t="s">
        <v>971</v>
      </c>
      <c r="D233" s="470">
        <v>44204</v>
      </c>
      <c r="E233" s="660" t="s">
        <v>15</v>
      </c>
      <c r="F233" s="469" t="s">
        <v>93</v>
      </c>
      <c r="G233" s="469" t="s">
        <v>1214</v>
      </c>
      <c r="H233" s="469" t="s">
        <v>387</v>
      </c>
      <c r="I233" s="469" t="s">
        <v>93</v>
      </c>
      <c r="J233" s="469" t="s">
        <v>1464</v>
      </c>
      <c r="K233" s="469" t="s">
        <v>1468</v>
      </c>
      <c r="L233" s="469" t="s">
        <v>303</v>
      </c>
      <c r="M233" s="469">
        <v>1</v>
      </c>
      <c r="N233" s="469">
        <v>625</v>
      </c>
      <c r="O233" s="469">
        <v>625</v>
      </c>
    </row>
    <row r="234" spans="1:15" ht="15" hidden="1" x14ac:dyDescent="0.25">
      <c r="A234" s="469" t="s">
        <v>479</v>
      </c>
      <c r="B234" s="470">
        <v>44205</v>
      </c>
      <c r="C234" s="469" t="s">
        <v>971</v>
      </c>
      <c r="D234" s="470">
        <v>44204</v>
      </c>
      <c r="E234" s="469" t="s">
        <v>1181</v>
      </c>
      <c r="F234" s="469" t="s">
        <v>93</v>
      </c>
      <c r="G234" s="469" t="s">
        <v>1214</v>
      </c>
      <c r="H234" s="469" t="s">
        <v>1345</v>
      </c>
      <c r="I234" s="469" t="s">
        <v>93</v>
      </c>
      <c r="J234" s="469" t="s">
        <v>1464</v>
      </c>
      <c r="K234" s="469" t="s">
        <v>1468</v>
      </c>
      <c r="L234" s="469" t="s">
        <v>308</v>
      </c>
      <c r="M234" s="469">
        <v>20</v>
      </c>
      <c r="N234" s="472">
        <v>12500</v>
      </c>
      <c r="O234" s="472">
        <v>250000</v>
      </c>
    </row>
    <row r="235" spans="1:15" ht="15" hidden="1" x14ac:dyDescent="0.25">
      <c r="A235" s="469" t="s">
        <v>480</v>
      </c>
      <c r="B235" s="470">
        <v>44205</v>
      </c>
      <c r="C235" s="469" t="s">
        <v>211</v>
      </c>
      <c r="D235" s="470">
        <v>44204</v>
      </c>
      <c r="E235" s="469" t="s">
        <v>1196</v>
      </c>
      <c r="F235" s="469" t="s">
        <v>93</v>
      </c>
      <c r="G235" s="469" t="s">
        <v>1238</v>
      </c>
      <c r="H235" s="469" t="s">
        <v>1333</v>
      </c>
      <c r="I235" s="469" t="s">
        <v>93</v>
      </c>
      <c r="J235" s="469" t="s">
        <v>316</v>
      </c>
      <c r="K235" s="469" t="s">
        <v>1469</v>
      </c>
      <c r="L235" s="469" t="s">
        <v>308</v>
      </c>
      <c r="M235" s="469">
        <v>3</v>
      </c>
      <c r="N235" s="472">
        <v>5250</v>
      </c>
      <c r="O235" s="472">
        <v>15750</v>
      </c>
    </row>
    <row r="236" spans="1:15" ht="15" hidden="1" x14ac:dyDescent="0.25">
      <c r="A236" s="469" t="s">
        <v>481</v>
      </c>
      <c r="B236" s="470">
        <v>44205</v>
      </c>
      <c r="C236" s="469">
        <v>6300000437</v>
      </c>
      <c r="D236" s="470">
        <v>44195</v>
      </c>
      <c r="E236" s="469" t="s">
        <v>1183</v>
      </c>
      <c r="F236" s="469" t="s">
        <v>244</v>
      </c>
      <c r="G236" s="469" t="s">
        <v>1211</v>
      </c>
      <c r="H236" s="469" t="s">
        <v>1349</v>
      </c>
      <c r="I236" s="469" t="s">
        <v>244</v>
      </c>
      <c r="J236" s="469" t="s">
        <v>316</v>
      </c>
      <c r="K236" s="469" t="s">
        <v>1469</v>
      </c>
      <c r="L236" s="469" t="s">
        <v>314</v>
      </c>
      <c r="M236" s="469">
        <v>2</v>
      </c>
      <c r="N236" s="472">
        <v>2300</v>
      </c>
      <c r="O236" s="472">
        <v>4600</v>
      </c>
    </row>
    <row r="237" spans="1:15" ht="15" hidden="1" x14ac:dyDescent="0.25">
      <c r="A237" s="469" t="s">
        <v>482</v>
      </c>
      <c r="B237" s="470">
        <v>44205</v>
      </c>
      <c r="C237" s="469">
        <v>6300000450</v>
      </c>
      <c r="D237" s="470">
        <v>44097</v>
      </c>
      <c r="E237" s="469" t="s">
        <v>1183</v>
      </c>
      <c r="F237" s="469" t="s">
        <v>244</v>
      </c>
      <c r="G237" s="469" t="s">
        <v>1211</v>
      </c>
      <c r="H237" s="469" t="s">
        <v>1349</v>
      </c>
      <c r="I237" s="469" t="s">
        <v>244</v>
      </c>
      <c r="J237" s="469" t="s">
        <v>316</v>
      </c>
      <c r="K237" s="469" t="s">
        <v>1469</v>
      </c>
      <c r="L237" s="469" t="s">
        <v>314</v>
      </c>
      <c r="M237" s="469">
        <v>2</v>
      </c>
      <c r="N237" s="472">
        <v>2300</v>
      </c>
      <c r="O237" s="472">
        <v>4600</v>
      </c>
    </row>
    <row r="238" spans="1:15" ht="15" hidden="1" x14ac:dyDescent="0.25">
      <c r="A238" s="469" t="s">
        <v>483</v>
      </c>
      <c r="B238" s="470">
        <v>44205</v>
      </c>
      <c r="C238" s="469" t="s">
        <v>211</v>
      </c>
      <c r="D238" s="470">
        <v>44204</v>
      </c>
      <c r="E238" s="469" t="s">
        <v>63</v>
      </c>
      <c r="F238" s="469" t="s">
        <v>259</v>
      </c>
      <c r="G238" s="469" t="s">
        <v>1239</v>
      </c>
      <c r="H238" s="469" t="s">
        <v>1310</v>
      </c>
      <c r="I238" s="469" t="s">
        <v>259</v>
      </c>
      <c r="J238" s="469" t="s">
        <v>1465</v>
      </c>
      <c r="K238" s="469" t="s">
        <v>1468</v>
      </c>
      <c r="L238" s="469" t="s">
        <v>1470</v>
      </c>
      <c r="M238" s="469">
        <v>4</v>
      </c>
      <c r="N238" s="469">
        <v>395.89</v>
      </c>
      <c r="O238" s="472">
        <v>1583.56</v>
      </c>
    </row>
    <row r="239" spans="1:15" ht="15" hidden="1" x14ac:dyDescent="0.25">
      <c r="A239" s="469" t="s">
        <v>483</v>
      </c>
      <c r="B239" s="470">
        <v>44205</v>
      </c>
      <c r="C239" s="469" t="s">
        <v>211</v>
      </c>
      <c r="D239" s="470">
        <v>44204</v>
      </c>
      <c r="E239" s="469" t="s">
        <v>63</v>
      </c>
      <c r="F239" s="469" t="s">
        <v>259</v>
      </c>
      <c r="G239" s="469" t="s">
        <v>1239</v>
      </c>
      <c r="H239" s="469" t="s">
        <v>1368</v>
      </c>
      <c r="I239" s="469" t="s">
        <v>259</v>
      </c>
      <c r="J239" s="469" t="s">
        <v>1465</v>
      </c>
      <c r="K239" s="469" t="s">
        <v>1468</v>
      </c>
      <c r="L239" s="469" t="s">
        <v>1471</v>
      </c>
      <c r="M239" s="469">
        <v>10</v>
      </c>
      <c r="N239" s="472">
        <v>1077</v>
      </c>
      <c r="O239" s="472">
        <v>10770</v>
      </c>
    </row>
    <row r="240" spans="1:15" ht="15" hidden="1" x14ac:dyDescent="0.25">
      <c r="A240" s="469" t="s">
        <v>484</v>
      </c>
      <c r="B240" s="470">
        <v>44205</v>
      </c>
      <c r="C240" s="469">
        <v>6300000467</v>
      </c>
      <c r="D240" s="470">
        <v>44097</v>
      </c>
      <c r="E240" s="469" t="s">
        <v>1183</v>
      </c>
      <c r="F240" s="469" t="s">
        <v>244</v>
      </c>
      <c r="G240" s="469" t="s">
        <v>1211</v>
      </c>
      <c r="H240" s="469" t="s">
        <v>1349</v>
      </c>
      <c r="I240" s="469" t="s">
        <v>244</v>
      </c>
      <c r="J240" s="469" t="s">
        <v>316</v>
      </c>
      <c r="K240" s="469" t="s">
        <v>1469</v>
      </c>
      <c r="L240" s="469" t="s">
        <v>314</v>
      </c>
      <c r="M240" s="469">
        <v>2</v>
      </c>
      <c r="N240" s="472">
        <v>2300</v>
      </c>
      <c r="O240" s="472">
        <v>4600</v>
      </c>
    </row>
    <row r="241" spans="1:15" ht="15" hidden="1" x14ac:dyDescent="0.25">
      <c r="A241" s="469" t="s">
        <v>485</v>
      </c>
      <c r="B241" s="470">
        <v>44205</v>
      </c>
      <c r="C241" s="469">
        <v>3020007543</v>
      </c>
      <c r="D241" s="470">
        <v>44187</v>
      </c>
      <c r="E241" s="469" t="s">
        <v>1185</v>
      </c>
      <c r="F241" s="469" t="s">
        <v>248</v>
      </c>
      <c r="G241" s="469" t="s">
        <v>1220</v>
      </c>
      <c r="H241" s="469" t="s">
        <v>1313</v>
      </c>
      <c r="I241" s="469" t="s">
        <v>248</v>
      </c>
      <c r="J241" s="469" t="s">
        <v>316</v>
      </c>
      <c r="K241" s="469" t="s">
        <v>1469</v>
      </c>
      <c r="L241" s="469" t="s">
        <v>301</v>
      </c>
      <c r="M241" s="469">
        <v>2</v>
      </c>
      <c r="N241" s="472">
        <v>3800</v>
      </c>
      <c r="O241" s="472">
        <v>7600</v>
      </c>
    </row>
    <row r="242" spans="1:15" ht="15" hidden="1" x14ac:dyDescent="0.25">
      <c r="A242" s="469" t="s">
        <v>485</v>
      </c>
      <c r="B242" s="470">
        <v>44205</v>
      </c>
      <c r="C242" s="469">
        <v>3020007543</v>
      </c>
      <c r="D242" s="470">
        <v>44187</v>
      </c>
      <c r="E242" s="469" t="s">
        <v>1187</v>
      </c>
      <c r="F242" s="469" t="s">
        <v>248</v>
      </c>
      <c r="G242" s="469" t="s">
        <v>1220</v>
      </c>
      <c r="H242" s="469" t="s">
        <v>1319</v>
      </c>
      <c r="I242" s="469" t="s">
        <v>248</v>
      </c>
      <c r="J242" s="469" t="s">
        <v>316</v>
      </c>
      <c r="K242" s="469" t="s">
        <v>1469</v>
      </c>
      <c r="L242" s="469" t="s">
        <v>314</v>
      </c>
      <c r="M242" s="469">
        <v>1</v>
      </c>
      <c r="N242" s="472">
        <v>9900</v>
      </c>
      <c r="O242" s="472">
        <v>9900</v>
      </c>
    </row>
    <row r="243" spans="1:15" ht="15" hidden="1" x14ac:dyDescent="0.25">
      <c r="A243" s="469" t="s">
        <v>486</v>
      </c>
      <c r="B243" s="470">
        <v>44205</v>
      </c>
      <c r="C243" s="469" t="s">
        <v>972</v>
      </c>
      <c r="D243" s="470">
        <v>44203</v>
      </c>
      <c r="E243" s="469" t="s">
        <v>1182</v>
      </c>
      <c r="F243" s="469" t="s">
        <v>244</v>
      </c>
      <c r="G243" s="469" t="s">
        <v>1211</v>
      </c>
      <c r="H243" s="469" t="s">
        <v>1369</v>
      </c>
      <c r="I243" s="469" t="s">
        <v>244</v>
      </c>
      <c r="J243" s="469" t="s">
        <v>316</v>
      </c>
      <c r="K243" s="469" t="s">
        <v>1469</v>
      </c>
      <c r="L243" s="469" t="s">
        <v>303</v>
      </c>
      <c r="M243" s="469">
        <v>1</v>
      </c>
      <c r="N243" s="469">
        <v>150</v>
      </c>
      <c r="O243" s="469">
        <v>150</v>
      </c>
    </row>
    <row r="244" spans="1:15" ht="15" hidden="1" x14ac:dyDescent="0.25">
      <c r="A244" s="469" t="s">
        <v>487</v>
      </c>
      <c r="B244" s="470">
        <v>44205</v>
      </c>
      <c r="C244" s="469">
        <v>3020007493</v>
      </c>
      <c r="D244" s="470">
        <v>44187</v>
      </c>
      <c r="E244" s="469" t="s">
        <v>1185</v>
      </c>
      <c r="F244" s="469" t="s">
        <v>248</v>
      </c>
      <c r="G244" s="469" t="s">
        <v>1220</v>
      </c>
      <c r="H244" s="469" t="s">
        <v>1313</v>
      </c>
      <c r="I244" s="469" t="s">
        <v>248</v>
      </c>
      <c r="J244" s="469" t="s">
        <v>316</v>
      </c>
      <c r="K244" s="469" t="s">
        <v>1469</v>
      </c>
      <c r="L244" s="469" t="s">
        <v>301</v>
      </c>
      <c r="M244" s="469">
        <v>5</v>
      </c>
      <c r="N244" s="469">
        <v>0</v>
      </c>
      <c r="O244" s="469">
        <v>0</v>
      </c>
    </row>
    <row r="245" spans="1:15" ht="15" hidden="1" x14ac:dyDescent="0.25">
      <c r="A245" s="469" t="s">
        <v>487</v>
      </c>
      <c r="B245" s="470">
        <v>44205</v>
      </c>
      <c r="C245" s="469">
        <v>3020007493</v>
      </c>
      <c r="D245" s="470">
        <v>44187</v>
      </c>
      <c r="E245" s="469" t="s">
        <v>1186</v>
      </c>
      <c r="F245" s="469" t="s">
        <v>248</v>
      </c>
      <c r="G245" s="469" t="s">
        <v>1220</v>
      </c>
      <c r="H245" s="469" t="s">
        <v>1314</v>
      </c>
      <c r="I245" s="469" t="s">
        <v>248</v>
      </c>
      <c r="J245" s="469" t="s">
        <v>316</v>
      </c>
      <c r="K245" s="469" t="s">
        <v>1469</v>
      </c>
      <c r="L245" s="469" t="s">
        <v>308</v>
      </c>
      <c r="M245" s="469">
        <v>5</v>
      </c>
      <c r="N245" s="469">
        <v>0</v>
      </c>
      <c r="O245" s="469">
        <v>0</v>
      </c>
    </row>
    <row r="246" spans="1:15" ht="15" hidden="1" x14ac:dyDescent="0.25">
      <c r="A246" s="469" t="s">
        <v>487</v>
      </c>
      <c r="B246" s="470">
        <v>44205</v>
      </c>
      <c r="C246" s="469">
        <v>3020007493</v>
      </c>
      <c r="D246" s="470">
        <v>44187</v>
      </c>
      <c r="E246" s="469" t="s">
        <v>1187</v>
      </c>
      <c r="F246" s="469" t="s">
        <v>248</v>
      </c>
      <c r="G246" s="469" t="s">
        <v>1220</v>
      </c>
      <c r="H246" s="469" t="s">
        <v>1315</v>
      </c>
      <c r="I246" s="469" t="s">
        <v>248</v>
      </c>
      <c r="J246" s="469" t="s">
        <v>316</v>
      </c>
      <c r="K246" s="469" t="s">
        <v>1469</v>
      </c>
      <c r="L246" s="469" t="s">
        <v>314</v>
      </c>
      <c r="M246" s="469">
        <v>5</v>
      </c>
      <c r="N246" s="469">
        <v>0</v>
      </c>
      <c r="O246" s="469">
        <v>0</v>
      </c>
    </row>
    <row r="247" spans="1:15" ht="15" hidden="1" x14ac:dyDescent="0.25">
      <c r="A247" s="469" t="s">
        <v>487</v>
      </c>
      <c r="B247" s="470">
        <v>44205</v>
      </c>
      <c r="C247" s="469">
        <v>3020007493</v>
      </c>
      <c r="D247" s="470">
        <v>44187</v>
      </c>
      <c r="E247" s="469" t="s">
        <v>1187</v>
      </c>
      <c r="F247" s="469" t="s">
        <v>248</v>
      </c>
      <c r="G247" s="469" t="s">
        <v>1220</v>
      </c>
      <c r="H247" s="469" t="s">
        <v>1316</v>
      </c>
      <c r="I247" s="469" t="s">
        <v>248</v>
      </c>
      <c r="J247" s="469" t="s">
        <v>316</v>
      </c>
      <c r="K247" s="469" t="s">
        <v>1469</v>
      </c>
      <c r="L247" s="469" t="s">
        <v>1470</v>
      </c>
      <c r="M247" s="469">
        <v>5</v>
      </c>
      <c r="N247" s="469">
        <v>0</v>
      </c>
      <c r="O247" s="469">
        <v>0</v>
      </c>
    </row>
    <row r="248" spans="1:15" ht="15" hidden="1" x14ac:dyDescent="0.25">
      <c r="A248" s="469" t="s">
        <v>487</v>
      </c>
      <c r="B248" s="470">
        <v>44205</v>
      </c>
      <c r="C248" s="469">
        <v>3020007493</v>
      </c>
      <c r="D248" s="470">
        <v>44187</v>
      </c>
      <c r="E248" s="469" t="s">
        <v>1187</v>
      </c>
      <c r="F248" s="469" t="s">
        <v>248</v>
      </c>
      <c r="G248" s="469" t="s">
        <v>1220</v>
      </c>
      <c r="H248" s="469" t="s">
        <v>1317</v>
      </c>
      <c r="I248" s="469" t="s">
        <v>248</v>
      </c>
      <c r="J248" s="469" t="s">
        <v>316</v>
      </c>
      <c r="K248" s="469" t="s">
        <v>1469</v>
      </c>
      <c r="L248" s="469" t="s">
        <v>314</v>
      </c>
      <c r="M248" s="469">
        <v>5</v>
      </c>
      <c r="N248" s="469">
        <v>0</v>
      </c>
      <c r="O248" s="469">
        <v>0</v>
      </c>
    </row>
    <row r="249" spans="1:15" ht="15" hidden="1" x14ac:dyDescent="0.25">
      <c r="A249" s="469" t="s">
        <v>487</v>
      </c>
      <c r="B249" s="470">
        <v>44205</v>
      </c>
      <c r="C249" s="469">
        <v>3020007493</v>
      </c>
      <c r="D249" s="470">
        <v>44187</v>
      </c>
      <c r="E249" s="469" t="s">
        <v>1187</v>
      </c>
      <c r="F249" s="469" t="s">
        <v>248</v>
      </c>
      <c r="G249" s="469" t="s">
        <v>1220</v>
      </c>
      <c r="H249" s="469" t="s">
        <v>1318</v>
      </c>
      <c r="I249" s="469" t="s">
        <v>248</v>
      </c>
      <c r="J249" s="469" t="s">
        <v>316</v>
      </c>
      <c r="K249" s="469" t="s">
        <v>1469</v>
      </c>
      <c r="L249" s="469" t="s">
        <v>314</v>
      </c>
      <c r="M249" s="469">
        <v>5</v>
      </c>
      <c r="N249" s="469">
        <v>0</v>
      </c>
      <c r="O249" s="469">
        <v>0</v>
      </c>
    </row>
    <row r="250" spans="1:15" ht="15" hidden="1" x14ac:dyDescent="0.25">
      <c r="A250" s="469" t="s">
        <v>487</v>
      </c>
      <c r="B250" s="470">
        <v>44205</v>
      </c>
      <c r="C250" s="469">
        <v>3020007493</v>
      </c>
      <c r="D250" s="470">
        <v>44187</v>
      </c>
      <c r="E250" s="469" t="s">
        <v>1187</v>
      </c>
      <c r="F250" s="469" t="s">
        <v>248</v>
      </c>
      <c r="G250" s="469" t="s">
        <v>1220</v>
      </c>
      <c r="H250" s="469" t="s">
        <v>1344</v>
      </c>
      <c r="I250" s="469" t="s">
        <v>248</v>
      </c>
      <c r="J250" s="469" t="s">
        <v>316</v>
      </c>
      <c r="K250" s="469" t="s">
        <v>1469</v>
      </c>
      <c r="L250" s="469" t="s">
        <v>314</v>
      </c>
      <c r="M250" s="469">
        <v>5</v>
      </c>
      <c r="N250" s="469">
        <v>0</v>
      </c>
      <c r="O250" s="469">
        <v>0</v>
      </c>
    </row>
    <row r="251" spans="1:15" ht="15" hidden="1" x14ac:dyDescent="0.25">
      <c r="A251" s="469" t="s">
        <v>487</v>
      </c>
      <c r="B251" s="470">
        <v>44205</v>
      </c>
      <c r="C251" s="469">
        <v>3020007493</v>
      </c>
      <c r="D251" s="470">
        <v>44187</v>
      </c>
      <c r="E251" s="469" t="s">
        <v>1187</v>
      </c>
      <c r="F251" s="469" t="s">
        <v>248</v>
      </c>
      <c r="G251" s="469" t="s">
        <v>1220</v>
      </c>
      <c r="H251" s="469" t="s">
        <v>1319</v>
      </c>
      <c r="I251" s="469" t="s">
        <v>248</v>
      </c>
      <c r="J251" s="469" t="s">
        <v>316</v>
      </c>
      <c r="K251" s="469" t="s">
        <v>1469</v>
      </c>
      <c r="L251" s="469" t="s">
        <v>314</v>
      </c>
      <c r="M251" s="469">
        <v>5</v>
      </c>
      <c r="N251" s="469">
        <v>0</v>
      </c>
      <c r="O251" s="469">
        <v>0</v>
      </c>
    </row>
    <row r="252" spans="1:15" ht="15" hidden="1" x14ac:dyDescent="0.25">
      <c r="A252" s="469" t="s">
        <v>487</v>
      </c>
      <c r="B252" s="470">
        <v>44205</v>
      </c>
      <c r="C252" s="469">
        <v>3020007493</v>
      </c>
      <c r="D252" s="470">
        <v>44187</v>
      </c>
      <c r="E252" s="469" t="s">
        <v>1187</v>
      </c>
      <c r="F252" s="469" t="s">
        <v>248</v>
      </c>
      <c r="G252" s="469" t="s">
        <v>1220</v>
      </c>
      <c r="H252" s="469" t="s">
        <v>1328</v>
      </c>
      <c r="I252" s="469" t="s">
        <v>248</v>
      </c>
      <c r="J252" s="469" t="s">
        <v>316</v>
      </c>
      <c r="K252" s="469" t="s">
        <v>1469</v>
      </c>
      <c r="L252" s="469" t="s">
        <v>1470</v>
      </c>
      <c r="M252" s="469">
        <v>5</v>
      </c>
      <c r="N252" s="469">
        <v>0</v>
      </c>
      <c r="O252" s="469">
        <v>0</v>
      </c>
    </row>
    <row r="253" spans="1:15" ht="15" hidden="1" x14ac:dyDescent="0.25">
      <c r="A253" s="469" t="s">
        <v>487</v>
      </c>
      <c r="B253" s="470">
        <v>44205</v>
      </c>
      <c r="C253" s="469">
        <v>3020007493</v>
      </c>
      <c r="D253" s="470">
        <v>44187</v>
      </c>
      <c r="E253" s="469" t="s">
        <v>1187</v>
      </c>
      <c r="F253" s="469" t="s">
        <v>248</v>
      </c>
      <c r="G253" s="469" t="s">
        <v>1220</v>
      </c>
      <c r="H253" s="469" t="s">
        <v>1320</v>
      </c>
      <c r="I253" s="469" t="s">
        <v>248</v>
      </c>
      <c r="J253" s="469" t="s">
        <v>316</v>
      </c>
      <c r="K253" s="469" t="s">
        <v>1469</v>
      </c>
      <c r="L253" s="469" t="s">
        <v>314</v>
      </c>
      <c r="M253" s="469">
        <v>5</v>
      </c>
      <c r="N253" s="469">
        <v>0</v>
      </c>
      <c r="O253" s="469">
        <v>0</v>
      </c>
    </row>
    <row r="254" spans="1:15" ht="15" hidden="1" x14ac:dyDescent="0.25">
      <c r="A254" s="469" t="s">
        <v>487</v>
      </c>
      <c r="B254" s="470">
        <v>44205</v>
      </c>
      <c r="C254" s="469">
        <v>3020007493</v>
      </c>
      <c r="D254" s="470">
        <v>44187</v>
      </c>
      <c r="E254" s="469" t="s">
        <v>1187</v>
      </c>
      <c r="F254" s="469" t="s">
        <v>248</v>
      </c>
      <c r="G254" s="469" t="s">
        <v>1220</v>
      </c>
      <c r="H254" s="469" t="s">
        <v>1322</v>
      </c>
      <c r="I254" s="469" t="s">
        <v>248</v>
      </c>
      <c r="J254" s="469" t="s">
        <v>316</v>
      </c>
      <c r="K254" s="469" t="s">
        <v>1469</v>
      </c>
      <c r="L254" s="469" t="s">
        <v>314</v>
      </c>
      <c r="M254" s="469">
        <v>5</v>
      </c>
      <c r="N254" s="472">
        <v>52000</v>
      </c>
      <c r="O254" s="472">
        <v>260000</v>
      </c>
    </row>
    <row r="255" spans="1:15" ht="15" hidden="1" x14ac:dyDescent="0.25">
      <c r="A255" s="469" t="s">
        <v>488</v>
      </c>
      <c r="B255" s="470">
        <v>44207</v>
      </c>
      <c r="C255" s="469">
        <v>21010049</v>
      </c>
      <c r="D255" s="470">
        <v>44201</v>
      </c>
      <c r="E255" s="660" t="s">
        <v>15</v>
      </c>
      <c r="F255" s="469" t="s">
        <v>248</v>
      </c>
      <c r="G255" s="469" t="s">
        <v>1240</v>
      </c>
      <c r="H255" s="469" t="s">
        <v>387</v>
      </c>
      <c r="I255" s="469" t="s">
        <v>248</v>
      </c>
      <c r="J255" s="469" t="s">
        <v>317</v>
      </c>
      <c r="K255" s="469" t="s">
        <v>1468</v>
      </c>
      <c r="L255" s="469" t="s">
        <v>303</v>
      </c>
      <c r="M255" s="469">
        <v>1</v>
      </c>
      <c r="N255" s="469">
        <v>135</v>
      </c>
      <c r="O255" s="469">
        <v>135</v>
      </c>
    </row>
    <row r="256" spans="1:15" ht="15" x14ac:dyDescent="0.25">
      <c r="A256" s="469" t="s">
        <v>488</v>
      </c>
      <c r="B256" s="470">
        <v>44207</v>
      </c>
      <c r="C256" s="469">
        <v>21010049</v>
      </c>
      <c r="D256" s="470">
        <v>44201</v>
      </c>
      <c r="E256" s="469" t="s">
        <v>1195</v>
      </c>
      <c r="F256" s="469" t="s">
        <v>248</v>
      </c>
      <c r="G256" s="469" t="s">
        <v>1240</v>
      </c>
      <c r="H256" s="469" t="s">
        <v>292</v>
      </c>
      <c r="I256" s="469" t="s">
        <v>248</v>
      </c>
      <c r="J256" s="469" t="s">
        <v>317</v>
      </c>
      <c r="K256" s="469" t="s">
        <v>1468</v>
      </c>
      <c r="L256" s="469" t="s">
        <v>307</v>
      </c>
      <c r="M256" s="469">
        <v>3</v>
      </c>
      <c r="N256" s="472">
        <v>9000</v>
      </c>
      <c r="O256" s="472">
        <v>27000</v>
      </c>
    </row>
    <row r="257" spans="1:15" ht="15" hidden="1" x14ac:dyDescent="0.25">
      <c r="A257" s="469" t="s">
        <v>489</v>
      </c>
      <c r="B257" s="470">
        <v>44207</v>
      </c>
      <c r="C257" s="469">
        <v>6300000474</v>
      </c>
      <c r="D257" s="470">
        <v>44097</v>
      </c>
      <c r="E257" s="469" t="s">
        <v>1183</v>
      </c>
      <c r="F257" s="469" t="s">
        <v>244</v>
      </c>
      <c r="G257" s="469" t="s">
        <v>1211</v>
      </c>
      <c r="H257" s="469" t="s">
        <v>1349</v>
      </c>
      <c r="I257" s="469" t="s">
        <v>244</v>
      </c>
      <c r="J257" s="469" t="s">
        <v>316</v>
      </c>
      <c r="K257" s="469" t="s">
        <v>1469</v>
      </c>
      <c r="L257" s="469" t="s">
        <v>314</v>
      </c>
      <c r="M257" s="469">
        <v>2</v>
      </c>
      <c r="N257" s="472">
        <v>2300</v>
      </c>
      <c r="O257" s="472">
        <v>4600</v>
      </c>
    </row>
    <row r="258" spans="1:15" ht="15" hidden="1" x14ac:dyDescent="0.25">
      <c r="A258" s="469" t="s">
        <v>490</v>
      </c>
      <c r="B258" s="470">
        <v>44207</v>
      </c>
      <c r="C258" s="469">
        <v>6300000518</v>
      </c>
      <c r="D258" s="470">
        <v>44097</v>
      </c>
      <c r="E258" s="469" t="s">
        <v>1183</v>
      </c>
      <c r="F258" s="469" t="s">
        <v>244</v>
      </c>
      <c r="G258" s="469" t="s">
        <v>1211</v>
      </c>
      <c r="H258" s="469" t="s">
        <v>1349</v>
      </c>
      <c r="I258" s="469" t="s">
        <v>244</v>
      </c>
      <c r="J258" s="469" t="s">
        <v>316</v>
      </c>
      <c r="K258" s="469" t="s">
        <v>1469</v>
      </c>
      <c r="L258" s="469" t="s">
        <v>314</v>
      </c>
      <c r="M258" s="469">
        <v>1</v>
      </c>
      <c r="N258" s="472">
        <v>2300</v>
      </c>
      <c r="O258" s="472">
        <v>2300</v>
      </c>
    </row>
    <row r="259" spans="1:15" ht="15" hidden="1" x14ac:dyDescent="0.25">
      <c r="A259" s="469" t="s">
        <v>491</v>
      </c>
      <c r="B259" s="470">
        <v>44207</v>
      </c>
      <c r="C259" s="469" t="s">
        <v>973</v>
      </c>
      <c r="D259" s="470">
        <v>44207</v>
      </c>
      <c r="E259" s="469" t="s">
        <v>15</v>
      </c>
      <c r="F259" s="469" t="s">
        <v>248</v>
      </c>
      <c r="G259" s="469" t="s">
        <v>1219</v>
      </c>
      <c r="H259" s="469" t="s">
        <v>1332</v>
      </c>
      <c r="I259" s="469" t="s">
        <v>248</v>
      </c>
      <c r="J259" s="469" t="s">
        <v>1464</v>
      </c>
      <c r="K259" s="469" t="s">
        <v>1468</v>
      </c>
      <c r="L259" s="469" t="s">
        <v>1470</v>
      </c>
      <c r="M259" s="469">
        <v>3</v>
      </c>
      <c r="N259" s="469">
        <v>700</v>
      </c>
      <c r="O259" s="472">
        <v>2100</v>
      </c>
    </row>
    <row r="260" spans="1:15" ht="15" hidden="1" x14ac:dyDescent="0.25">
      <c r="A260" s="469" t="s">
        <v>492</v>
      </c>
      <c r="B260" s="470">
        <v>44207</v>
      </c>
      <c r="C260" s="469">
        <v>6300000600</v>
      </c>
      <c r="D260" s="470">
        <v>44187</v>
      </c>
      <c r="E260" s="469" t="s">
        <v>1183</v>
      </c>
      <c r="F260" s="469" t="s">
        <v>244</v>
      </c>
      <c r="G260" s="469" t="s">
        <v>1211</v>
      </c>
      <c r="H260" s="469" t="s">
        <v>1305</v>
      </c>
      <c r="I260" s="469" t="s">
        <v>244</v>
      </c>
      <c r="J260" s="469" t="s">
        <v>316</v>
      </c>
      <c r="K260" s="469" t="s">
        <v>1469</v>
      </c>
      <c r="L260" s="469" t="s">
        <v>314</v>
      </c>
      <c r="M260" s="469">
        <v>3</v>
      </c>
      <c r="N260" s="472">
        <v>2900</v>
      </c>
      <c r="O260" s="472">
        <v>8700</v>
      </c>
    </row>
    <row r="261" spans="1:15" ht="15" hidden="1" x14ac:dyDescent="0.25">
      <c r="A261" s="469" t="s">
        <v>493</v>
      </c>
      <c r="B261" s="470">
        <v>44207</v>
      </c>
      <c r="C261" s="469">
        <v>6300000476</v>
      </c>
      <c r="D261" s="470">
        <v>44097</v>
      </c>
      <c r="E261" s="469" t="s">
        <v>1183</v>
      </c>
      <c r="F261" s="469" t="s">
        <v>244</v>
      </c>
      <c r="G261" s="469" t="s">
        <v>1211</v>
      </c>
      <c r="H261" s="469" t="s">
        <v>1349</v>
      </c>
      <c r="I261" s="469" t="s">
        <v>244</v>
      </c>
      <c r="J261" s="469" t="s">
        <v>316</v>
      </c>
      <c r="K261" s="469" t="s">
        <v>1469</v>
      </c>
      <c r="L261" s="469" t="s">
        <v>314</v>
      </c>
      <c r="M261" s="469">
        <v>2</v>
      </c>
      <c r="N261" s="472">
        <v>2300</v>
      </c>
      <c r="O261" s="472">
        <v>4600</v>
      </c>
    </row>
    <row r="262" spans="1:15" ht="15" hidden="1" x14ac:dyDescent="0.25">
      <c r="A262" s="469" t="s">
        <v>494</v>
      </c>
      <c r="B262" s="470">
        <v>44207</v>
      </c>
      <c r="C262" s="469">
        <v>6300000601</v>
      </c>
      <c r="D262" s="470">
        <v>44187</v>
      </c>
      <c r="E262" s="469" t="s">
        <v>1183</v>
      </c>
      <c r="F262" s="469" t="s">
        <v>244</v>
      </c>
      <c r="G262" s="469" t="s">
        <v>1211</v>
      </c>
      <c r="H262" s="469" t="s">
        <v>1305</v>
      </c>
      <c r="I262" s="469" t="s">
        <v>244</v>
      </c>
      <c r="J262" s="469" t="s">
        <v>316</v>
      </c>
      <c r="K262" s="469" t="s">
        <v>1469</v>
      </c>
      <c r="L262" s="469" t="s">
        <v>314</v>
      </c>
      <c r="M262" s="469">
        <v>2</v>
      </c>
      <c r="N262" s="472">
        <v>2900</v>
      </c>
      <c r="O262" s="472">
        <v>5800</v>
      </c>
    </row>
    <row r="263" spans="1:15" ht="15" hidden="1" x14ac:dyDescent="0.25">
      <c r="A263" s="469" t="s">
        <v>495</v>
      </c>
      <c r="B263" s="470">
        <v>44207</v>
      </c>
      <c r="C263" s="469">
        <v>6300000610</v>
      </c>
      <c r="D263" s="470">
        <v>44126</v>
      </c>
      <c r="E263" s="469" t="s">
        <v>1183</v>
      </c>
      <c r="F263" s="469" t="s">
        <v>244</v>
      </c>
      <c r="G263" s="469" t="s">
        <v>1211</v>
      </c>
      <c r="H263" s="469" t="s">
        <v>1305</v>
      </c>
      <c r="I263" s="469" t="s">
        <v>244</v>
      </c>
      <c r="J263" s="469" t="s">
        <v>316</v>
      </c>
      <c r="K263" s="469" t="s">
        <v>1469</v>
      </c>
      <c r="L263" s="469" t="s">
        <v>314</v>
      </c>
      <c r="M263" s="469">
        <v>2</v>
      </c>
      <c r="N263" s="472">
        <v>2900</v>
      </c>
      <c r="O263" s="472">
        <v>5800</v>
      </c>
    </row>
    <row r="264" spans="1:15" ht="15" hidden="1" x14ac:dyDescent="0.25">
      <c r="A264" s="469" t="s">
        <v>496</v>
      </c>
      <c r="B264" s="470">
        <v>44207</v>
      </c>
      <c r="C264" s="469">
        <v>6300000611</v>
      </c>
      <c r="D264" s="470">
        <v>44126</v>
      </c>
      <c r="E264" s="469" t="s">
        <v>1183</v>
      </c>
      <c r="F264" s="469" t="s">
        <v>244</v>
      </c>
      <c r="G264" s="469" t="s">
        <v>1211</v>
      </c>
      <c r="H264" s="469" t="s">
        <v>1305</v>
      </c>
      <c r="I264" s="469" t="s">
        <v>244</v>
      </c>
      <c r="J264" s="469" t="s">
        <v>316</v>
      </c>
      <c r="K264" s="469" t="s">
        <v>1469</v>
      </c>
      <c r="L264" s="469" t="s">
        <v>314</v>
      </c>
      <c r="M264" s="469">
        <v>2</v>
      </c>
      <c r="N264" s="472">
        <v>2900</v>
      </c>
      <c r="O264" s="472">
        <v>5800</v>
      </c>
    </row>
    <row r="265" spans="1:15" ht="15" hidden="1" x14ac:dyDescent="0.25">
      <c r="A265" s="469" t="s">
        <v>497</v>
      </c>
      <c r="B265" s="470">
        <v>44207</v>
      </c>
      <c r="C265" s="469">
        <v>6300000612</v>
      </c>
      <c r="D265" s="470">
        <v>44187</v>
      </c>
      <c r="E265" s="469" t="s">
        <v>1183</v>
      </c>
      <c r="F265" s="469" t="s">
        <v>244</v>
      </c>
      <c r="G265" s="469" t="s">
        <v>1211</v>
      </c>
      <c r="H265" s="469" t="s">
        <v>1305</v>
      </c>
      <c r="I265" s="469" t="s">
        <v>244</v>
      </c>
      <c r="J265" s="469" t="s">
        <v>316</v>
      </c>
      <c r="K265" s="469" t="s">
        <v>1469</v>
      </c>
      <c r="L265" s="469" t="s">
        <v>314</v>
      </c>
      <c r="M265" s="469">
        <v>2</v>
      </c>
      <c r="N265" s="472">
        <v>2900</v>
      </c>
      <c r="O265" s="472">
        <v>5800</v>
      </c>
    </row>
    <row r="266" spans="1:15" ht="15" hidden="1" x14ac:dyDescent="0.25">
      <c r="A266" s="469" t="s">
        <v>498</v>
      </c>
      <c r="B266" s="470">
        <v>44207</v>
      </c>
      <c r="C266" s="469">
        <v>6300000614</v>
      </c>
      <c r="D266" s="470">
        <v>44187</v>
      </c>
      <c r="E266" s="469" t="s">
        <v>1183</v>
      </c>
      <c r="F266" s="469" t="s">
        <v>244</v>
      </c>
      <c r="G266" s="469" t="s">
        <v>1211</v>
      </c>
      <c r="H266" s="469" t="s">
        <v>1305</v>
      </c>
      <c r="I266" s="469" t="s">
        <v>244</v>
      </c>
      <c r="J266" s="469" t="s">
        <v>316</v>
      </c>
      <c r="K266" s="469" t="s">
        <v>1469</v>
      </c>
      <c r="L266" s="469" t="s">
        <v>314</v>
      </c>
      <c r="M266" s="469">
        <v>2</v>
      </c>
      <c r="N266" s="472">
        <v>2900</v>
      </c>
      <c r="O266" s="472">
        <v>5800</v>
      </c>
    </row>
    <row r="267" spans="1:15" ht="15" hidden="1" x14ac:dyDescent="0.25">
      <c r="A267" s="469" t="s">
        <v>499</v>
      </c>
      <c r="B267" s="470">
        <v>44207</v>
      </c>
      <c r="C267" s="469">
        <v>6300000615</v>
      </c>
      <c r="D267" s="470">
        <v>44187</v>
      </c>
      <c r="E267" s="469" t="s">
        <v>1183</v>
      </c>
      <c r="F267" s="469" t="s">
        <v>244</v>
      </c>
      <c r="G267" s="469" t="s">
        <v>1211</v>
      </c>
      <c r="H267" s="469" t="s">
        <v>1305</v>
      </c>
      <c r="I267" s="469" t="s">
        <v>244</v>
      </c>
      <c r="J267" s="469" t="s">
        <v>316</v>
      </c>
      <c r="K267" s="469" t="s">
        <v>1469</v>
      </c>
      <c r="L267" s="469" t="s">
        <v>314</v>
      </c>
      <c r="M267" s="469">
        <v>2</v>
      </c>
      <c r="N267" s="472">
        <v>2900</v>
      </c>
      <c r="O267" s="472">
        <v>5800</v>
      </c>
    </row>
    <row r="268" spans="1:15" ht="15" hidden="1" x14ac:dyDescent="0.25">
      <c r="A268" s="469" t="s">
        <v>500</v>
      </c>
      <c r="B268" s="470">
        <v>44207</v>
      </c>
      <c r="C268" s="469">
        <v>6300000616</v>
      </c>
      <c r="D268" s="470">
        <v>44187</v>
      </c>
      <c r="E268" s="469" t="s">
        <v>1183</v>
      </c>
      <c r="F268" s="469" t="s">
        <v>244</v>
      </c>
      <c r="G268" s="469" t="s">
        <v>1211</v>
      </c>
      <c r="H268" s="469" t="s">
        <v>1305</v>
      </c>
      <c r="I268" s="469" t="s">
        <v>244</v>
      </c>
      <c r="J268" s="469" t="s">
        <v>316</v>
      </c>
      <c r="K268" s="469" t="s">
        <v>1469</v>
      </c>
      <c r="L268" s="469" t="s">
        <v>314</v>
      </c>
      <c r="M268" s="469">
        <v>2</v>
      </c>
      <c r="N268" s="472">
        <v>2900</v>
      </c>
      <c r="O268" s="472">
        <v>5800</v>
      </c>
    </row>
    <row r="269" spans="1:15" ht="15" hidden="1" x14ac:dyDescent="0.25">
      <c r="A269" s="469" t="s">
        <v>501</v>
      </c>
      <c r="B269" s="470">
        <v>44207</v>
      </c>
      <c r="C269" s="469" t="s">
        <v>974</v>
      </c>
      <c r="D269" s="470">
        <v>44207</v>
      </c>
      <c r="E269" s="469" t="s">
        <v>1194</v>
      </c>
      <c r="F269" s="469" t="s">
        <v>245</v>
      </c>
      <c r="G269" s="469" t="s">
        <v>1241</v>
      </c>
      <c r="H269" s="469" t="s">
        <v>1370</v>
      </c>
      <c r="I269" s="469" t="s">
        <v>245</v>
      </c>
      <c r="J269" s="469" t="s">
        <v>1465</v>
      </c>
      <c r="K269" s="469" t="s">
        <v>1468</v>
      </c>
      <c r="L269" s="469" t="s">
        <v>301</v>
      </c>
      <c r="M269" s="469">
        <v>3</v>
      </c>
      <c r="N269" s="469">
        <v>0</v>
      </c>
      <c r="O269" s="469">
        <v>0</v>
      </c>
    </row>
    <row r="270" spans="1:15" ht="15" hidden="1" x14ac:dyDescent="0.25">
      <c r="A270" s="469" t="s">
        <v>501</v>
      </c>
      <c r="B270" s="470">
        <v>44207</v>
      </c>
      <c r="C270" s="469" t="s">
        <v>974</v>
      </c>
      <c r="D270" s="470">
        <v>44207</v>
      </c>
      <c r="E270" s="660" t="s">
        <v>15</v>
      </c>
      <c r="F270" s="469" t="s">
        <v>245</v>
      </c>
      <c r="G270" s="469" t="s">
        <v>1241</v>
      </c>
      <c r="H270" s="469" t="s">
        <v>387</v>
      </c>
      <c r="I270" s="469" t="s">
        <v>245</v>
      </c>
      <c r="J270" s="469" t="s">
        <v>1465</v>
      </c>
      <c r="K270" s="469" t="s">
        <v>1468</v>
      </c>
      <c r="L270" s="469" t="s">
        <v>303</v>
      </c>
      <c r="M270" s="469">
        <v>1</v>
      </c>
      <c r="N270" s="469">
        <v>400</v>
      </c>
      <c r="O270" s="469">
        <v>400</v>
      </c>
    </row>
    <row r="271" spans="1:15" ht="15" hidden="1" x14ac:dyDescent="0.25">
      <c r="A271" s="469" t="s">
        <v>501</v>
      </c>
      <c r="B271" s="470">
        <v>44207</v>
      </c>
      <c r="C271" s="469" t="s">
        <v>974</v>
      </c>
      <c r="D271" s="470">
        <v>44207</v>
      </c>
      <c r="E271" s="469" t="s">
        <v>1194</v>
      </c>
      <c r="F271" s="469" t="s">
        <v>245</v>
      </c>
      <c r="G271" s="469" t="s">
        <v>1241</v>
      </c>
      <c r="H271" s="469" t="s">
        <v>1370</v>
      </c>
      <c r="I271" s="469" t="s">
        <v>245</v>
      </c>
      <c r="J271" s="469" t="s">
        <v>1465</v>
      </c>
      <c r="K271" s="469" t="s">
        <v>1468</v>
      </c>
      <c r="L271" s="469" t="s">
        <v>301</v>
      </c>
      <c r="M271" s="469">
        <v>20</v>
      </c>
      <c r="N271" s="472">
        <v>8000</v>
      </c>
      <c r="O271" s="472">
        <v>160000</v>
      </c>
    </row>
    <row r="272" spans="1:15" ht="15" hidden="1" x14ac:dyDescent="0.25">
      <c r="A272" s="469" t="s">
        <v>502</v>
      </c>
      <c r="B272" s="470">
        <v>44207</v>
      </c>
      <c r="C272" s="469" t="s">
        <v>975</v>
      </c>
      <c r="D272" s="470">
        <v>44203</v>
      </c>
      <c r="E272" s="469" t="s">
        <v>1180</v>
      </c>
      <c r="F272" s="469" t="s">
        <v>248</v>
      </c>
      <c r="G272" s="469" t="s">
        <v>1210</v>
      </c>
      <c r="H272" s="469" t="s">
        <v>278</v>
      </c>
      <c r="I272" s="469" t="s">
        <v>248</v>
      </c>
      <c r="J272" s="218" t="s">
        <v>1463</v>
      </c>
      <c r="K272" s="469" t="s">
        <v>1468</v>
      </c>
      <c r="L272" s="469" t="s">
        <v>301</v>
      </c>
      <c r="M272" s="469">
        <v>37</v>
      </c>
      <c r="N272" s="472">
        <v>50437.8</v>
      </c>
      <c r="O272" s="472">
        <v>1866198.6</v>
      </c>
    </row>
    <row r="273" spans="1:15" ht="15" hidden="1" x14ac:dyDescent="0.25">
      <c r="A273" s="469" t="s">
        <v>503</v>
      </c>
      <c r="B273" s="470">
        <v>44207</v>
      </c>
      <c r="C273" s="469">
        <v>6300000604</v>
      </c>
      <c r="D273" s="470">
        <v>44187</v>
      </c>
      <c r="E273" s="469" t="s">
        <v>1183</v>
      </c>
      <c r="F273" s="469" t="s">
        <v>244</v>
      </c>
      <c r="G273" s="469" t="s">
        <v>1211</v>
      </c>
      <c r="H273" s="469" t="s">
        <v>1349</v>
      </c>
      <c r="I273" s="469" t="s">
        <v>244</v>
      </c>
      <c r="J273" s="469" t="s">
        <v>316</v>
      </c>
      <c r="K273" s="469" t="s">
        <v>1469</v>
      </c>
      <c r="L273" s="469" t="s">
        <v>314</v>
      </c>
      <c r="M273" s="469">
        <v>1</v>
      </c>
      <c r="N273" s="472">
        <v>2300</v>
      </c>
      <c r="O273" s="472">
        <v>2300</v>
      </c>
    </row>
    <row r="274" spans="1:15" ht="15" hidden="1" x14ac:dyDescent="0.25">
      <c r="A274" s="469" t="s">
        <v>504</v>
      </c>
      <c r="B274" s="470">
        <v>44207</v>
      </c>
      <c r="C274" s="469">
        <v>6300000578</v>
      </c>
      <c r="D274" s="470">
        <v>44098</v>
      </c>
      <c r="E274" s="469" t="s">
        <v>1183</v>
      </c>
      <c r="F274" s="469" t="s">
        <v>244</v>
      </c>
      <c r="G274" s="469" t="s">
        <v>1211</v>
      </c>
      <c r="H274" s="469" t="s">
        <v>1349</v>
      </c>
      <c r="I274" s="469" t="s">
        <v>244</v>
      </c>
      <c r="J274" s="469" t="s">
        <v>316</v>
      </c>
      <c r="K274" s="469" t="s">
        <v>1469</v>
      </c>
      <c r="L274" s="469" t="s">
        <v>314</v>
      </c>
      <c r="M274" s="469">
        <v>2</v>
      </c>
      <c r="N274" s="472">
        <v>2300</v>
      </c>
      <c r="O274" s="472">
        <v>4600</v>
      </c>
    </row>
    <row r="275" spans="1:15" ht="15" hidden="1" x14ac:dyDescent="0.25">
      <c r="A275" s="469" t="s">
        <v>505</v>
      </c>
      <c r="B275" s="470">
        <v>44207</v>
      </c>
      <c r="C275" s="469" t="s">
        <v>976</v>
      </c>
      <c r="D275" s="470">
        <v>44207</v>
      </c>
      <c r="E275" s="469" t="s">
        <v>1180</v>
      </c>
      <c r="F275" s="469" t="s">
        <v>248</v>
      </c>
      <c r="G275" s="469" t="s">
        <v>1210</v>
      </c>
      <c r="H275" s="469" t="s">
        <v>1351</v>
      </c>
      <c r="I275" s="469" t="s">
        <v>248</v>
      </c>
      <c r="J275" s="218" t="s">
        <v>1463</v>
      </c>
      <c r="K275" s="469" t="s">
        <v>1468</v>
      </c>
      <c r="L275" s="469" t="s">
        <v>1470</v>
      </c>
      <c r="M275" s="469">
        <v>1</v>
      </c>
      <c r="N275" s="469">
        <v>1</v>
      </c>
      <c r="O275" s="469">
        <v>1</v>
      </c>
    </row>
    <row r="276" spans="1:15" ht="15" hidden="1" x14ac:dyDescent="0.25">
      <c r="A276" s="469" t="s">
        <v>506</v>
      </c>
      <c r="B276" s="470">
        <v>44207</v>
      </c>
      <c r="C276" s="469" t="s">
        <v>977</v>
      </c>
      <c r="D276" s="470">
        <v>44207</v>
      </c>
      <c r="E276" s="469" t="s">
        <v>15</v>
      </c>
      <c r="F276" s="469" t="s">
        <v>248</v>
      </c>
      <c r="G276" s="469" t="s">
        <v>1219</v>
      </c>
      <c r="H276" s="469" t="s">
        <v>1328</v>
      </c>
      <c r="I276" s="469" t="s">
        <v>248</v>
      </c>
      <c r="J276" s="469" t="s">
        <v>1464</v>
      </c>
      <c r="K276" s="469" t="s">
        <v>1468</v>
      </c>
      <c r="L276" s="469" t="s">
        <v>1470</v>
      </c>
      <c r="M276" s="469">
        <v>1</v>
      </c>
      <c r="N276" s="469">
        <v>0</v>
      </c>
      <c r="O276" s="469">
        <v>0</v>
      </c>
    </row>
    <row r="277" spans="1:15" ht="15" hidden="1" x14ac:dyDescent="0.25">
      <c r="A277" s="469" t="s">
        <v>506</v>
      </c>
      <c r="B277" s="470">
        <v>44207</v>
      </c>
      <c r="C277" s="469" t="s">
        <v>977</v>
      </c>
      <c r="D277" s="470">
        <v>44207</v>
      </c>
      <c r="E277" s="469" t="s">
        <v>15</v>
      </c>
      <c r="F277" s="469" t="s">
        <v>248</v>
      </c>
      <c r="G277" s="469" t="s">
        <v>1219</v>
      </c>
      <c r="H277" s="469" t="s">
        <v>1371</v>
      </c>
      <c r="I277" s="469" t="s">
        <v>248</v>
      </c>
      <c r="J277" s="469" t="s">
        <v>1464</v>
      </c>
      <c r="K277" s="469" t="s">
        <v>1468</v>
      </c>
      <c r="L277" s="469" t="s">
        <v>1470</v>
      </c>
      <c r="M277" s="469">
        <v>1</v>
      </c>
      <c r="N277" s="469">
        <v>0</v>
      </c>
      <c r="O277" s="469">
        <v>0</v>
      </c>
    </row>
    <row r="278" spans="1:15" ht="15" hidden="1" x14ac:dyDescent="0.25">
      <c r="A278" s="469" t="s">
        <v>506</v>
      </c>
      <c r="B278" s="470">
        <v>44207</v>
      </c>
      <c r="C278" s="469" t="s">
        <v>977</v>
      </c>
      <c r="D278" s="470">
        <v>44207</v>
      </c>
      <c r="E278" s="469" t="s">
        <v>15</v>
      </c>
      <c r="F278" s="469" t="s">
        <v>248</v>
      </c>
      <c r="G278" s="469" t="s">
        <v>1219</v>
      </c>
      <c r="H278" s="469" t="s">
        <v>1324</v>
      </c>
      <c r="I278" s="469" t="s">
        <v>248</v>
      </c>
      <c r="J278" s="469" t="s">
        <v>1464</v>
      </c>
      <c r="K278" s="469" t="s">
        <v>1468</v>
      </c>
      <c r="L278" s="469" t="s">
        <v>314</v>
      </c>
      <c r="M278" s="469">
        <v>1</v>
      </c>
      <c r="N278" s="472">
        <v>5250</v>
      </c>
      <c r="O278" s="472">
        <v>5250</v>
      </c>
    </row>
    <row r="279" spans="1:15" ht="15" hidden="1" x14ac:dyDescent="0.25">
      <c r="A279" s="469" t="s">
        <v>506</v>
      </c>
      <c r="B279" s="470">
        <v>44207</v>
      </c>
      <c r="C279" s="469" t="s">
        <v>977</v>
      </c>
      <c r="D279" s="470">
        <v>44207</v>
      </c>
      <c r="E279" s="469" t="s">
        <v>15</v>
      </c>
      <c r="F279" s="469" t="s">
        <v>248</v>
      </c>
      <c r="G279" s="469" t="s">
        <v>1219</v>
      </c>
      <c r="H279" s="469" t="s">
        <v>1372</v>
      </c>
      <c r="I279" s="469" t="s">
        <v>248</v>
      </c>
      <c r="J279" s="469" t="s">
        <v>1464</v>
      </c>
      <c r="K279" s="469" t="s">
        <v>1468</v>
      </c>
      <c r="L279" s="469" t="s">
        <v>314</v>
      </c>
      <c r="M279" s="469">
        <v>1</v>
      </c>
      <c r="N279" s="472">
        <v>69500</v>
      </c>
      <c r="O279" s="472">
        <v>69500</v>
      </c>
    </row>
    <row r="280" spans="1:15" ht="15" hidden="1" x14ac:dyDescent="0.25">
      <c r="A280" s="469" t="s">
        <v>507</v>
      </c>
      <c r="B280" s="470">
        <v>44207</v>
      </c>
      <c r="C280" s="469" t="s">
        <v>978</v>
      </c>
      <c r="D280" s="470">
        <v>44205</v>
      </c>
      <c r="E280" s="469" t="s">
        <v>1193</v>
      </c>
      <c r="F280" s="469" t="s">
        <v>245</v>
      </c>
      <c r="G280" s="469" t="s">
        <v>1242</v>
      </c>
      <c r="H280" s="469" t="s">
        <v>1319</v>
      </c>
      <c r="I280" s="469" t="s">
        <v>245</v>
      </c>
      <c r="J280" s="469" t="s">
        <v>316</v>
      </c>
      <c r="K280" s="469" t="s">
        <v>1469</v>
      </c>
      <c r="L280" s="469" t="s">
        <v>314</v>
      </c>
      <c r="M280" s="469">
        <v>2</v>
      </c>
      <c r="N280" s="472">
        <v>9800</v>
      </c>
      <c r="O280" s="472">
        <v>19600</v>
      </c>
    </row>
    <row r="281" spans="1:15" ht="15" hidden="1" x14ac:dyDescent="0.25">
      <c r="A281" s="469" t="s">
        <v>508</v>
      </c>
      <c r="B281" s="470">
        <v>44207</v>
      </c>
      <c r="C281" s="469" t="s">
        <v>979</v>
      </c>
      <c r="D281" s="470">
        <v>44207</v>
      </c>
      <c r="E281" s="469" t="s">
        <v>15</v>
      </c>
      <c r="F281" s="469" t="s">
        <v>1204</v>
      </c>
      <c r="G281" s="469" t="s">
        <v>1208</v>
      </c>
      <c r="H281" s="469" t="s">
        <v>1328</v>
      </c>
      <c r="I281" s="469" t="s">
        <v>1204</v>
      </c>
      <c r="J281" s="469" t="s">
        <v>1464</v>
      </c>
      <c r="K281" s="469" t="s">
        <v>1468</v>
      </c>
      <c r="L281" s="469" t="s">
        <v>1470</v>
      </c>
      <c r="M281" s="469">
        <v>15</v>
      </c>
      <c r="N281" s="469">
        <v>0</v>
      </c>
      <c r="O281" s="469">
        <v>0</v>
      </c>
    </row>
    <row r="282" spans="1:15" ht="15" hidden="1" x14ac:dyDescent="0.25">
      <c r="A282" s="469" t="s">
        <v>508</v>
      </c>
      <c r="B282" s="470">
        <v>44207</v>
      </c>
      <c r="C282" s="469" t="s">
        <v>979</v>
      </c>
      <c r="D282" s="470">
        <v>44207</v>
      </c>
      <c r="E282" s="660" t="s">
        <v>15</v>
      </c>
      <c r="F282" s="469" t="s">
        <v>1204</v>
      </c>
      <c r="G282" s="469" t="s">
        <v>1208</v>
      </c>
      <c r="H282" s="469" t="s">
        <v>387</v>
      </c>
      <c r="I282" s="469" t="s">
        <v>1204</v>
      </c>
      <c r="J282" s="469" t="s">
        <v>1464</v>
      </c>
      <c r="K282" s="469" t="s">
        <v>1468</v>
      </c>
      <c r="L282" s="469" t="s">
        <v>303</v>
      </c>
      <c r="M282" s="469">
        <v>1</v>
      </c>
      <c r="N282" s="472">
        <v>2600</v>
      </c>
      <c r="O282" s="472">
        <v>2600</v>
      </c>
    </row>
    <row r="283" spans="1:15" ht="15" hidden="1" x14ac:dyDescent="0.25">
      <c r="A283" s="469" t="s">
        <v>508</v>
      </c>
      <c r="B283" s="470">
        <v>44207</v>
      </c>
      <c r="C283" s="469" t="s">
        <v>979</v>
      </c>
      <c r="D283" s="470">
        <v>44207</v>
      </c>
      <c r="E283" s="469" t="s">
        <v>15</v>
      </c>
      <c r="F283" s="469" t="s">
        <v>1204</v>
      </c>
      <c r="G283" s="469" t="s">
        <v>1208</v>
      </c>
      <c r="H283" s="469" t="s">
        <v>1329</v>
      </c>
      <c r="I283" s="469" t="s">
        <v>1204</v>
      </c>
      <c r="J283" s="469" t="s">
        <v>1464</v>
      </c>
      <c r="K283" s="469" t="s">
        <v>1468</v>
      </c>
      <c r="L283" s="469" t="s">
        <v>314</v>
      </c>
      <c r="M283" s="469">
        <v>15</v>
      </c>
      <c r="N283" s="472">
        <v>35200</v>
      </c>
      <c r="O283" s="472">
        <v>528000</v>
      </c>
    </row>
    <row r="284" spans="1:15" ht="15" hidden="1" x14ac:dyDescent="0.25">
      <c r="A284" s="469" t="s">
        <v>508</v>
      </c>
      <c r="B284" s="470">
        <v>44207</v>
      </c>
      <c r="C284" s="469" t="s">
        <v>979</v>
      </c>
      <c r="D284" s="470">
        <v>44207</v>
      </c>
      <c r="E284" s="469" t="s">
        <v>15</v>
      </c>
      <c r="F284" s="469" t="s">
        <v>1204</v>
      </c>
      <c r="G284" s="469" t="s">
        <v>1208</v>
      </c>
      <c r="H284" s="469" t="s">
        <v>1329</v>
      </c>
      <c r="I284" s="469" t="s">
        <v>1204</v>
      </c>
      <c r="J284" s="469" t="s">
        <v>1464</v>
      </c>
      <c r="K284" s="469" t="s">
        <v>1468</v>
      </c>
      <c r="L284" s="469" t="s">
        <v>314</v>
      </c>
      <c r="M284" s="469">
        <v>5</v>
      </c>
      <c r="N284" s="472">
        <v>35900</v>
      </c>
      <c r="O284" s="472">
        <v>179500</v>
      </c>
    </row>
    <row r="285" spans="1:15" ht="15" hidden="1" x14ac:dyDescent="0.25">
      <c r="A285" s="469" t="s">
        <v>509</v>
      </c>
      <c r="B285" s="470">
        <v>44208</v>
      </c>
      <c r="C285" s="469">
        <v>6300000603</v>
      </c>
      <c r="D285" s="470">
        <v>44187</v>
      </c>
      <c r="E285" s="469" t="s">
        <v>1183</v>
      </c>
      <c r="F285" s="469" t="s">
        <v>244</v>
      </c>
      <c r="G285" s="469" t="s">
        <v>1211</v>
      </c>
      <c r="H285" s="469" t="s">
        <v>1349</v>
      </c>
      <c r="I285" s="469" t="s">
        <v>244</v>
      </c>
      <c r="J285" s="469" t="s">
        <v>316</v>
      </c>
      <c r="K285" s="469" t="s">
        <v>1469</v>
      </c>
      <c r="L285" s="469" t="s">
        <v>314</v>
      </c>
      <c r="M285" s="469">
        <v>1</v>
      </c>
      <c r="N285" s="472">
        <v>2300</v>
      </c>
      <c r="O285" s="472">
        <v>2300</v>
      </c>
    </row>
    <row r="286" spans="1:15" ht="15" hidden="1" x14ac:dyDescent="0.25">
      <c r="A286" s="469" t="s">
        <v>510</v>
      </c>
      <c r="B286" s="470">
        <v>44208</v>
      </c>
      <c r="C286" s="469">
        <v>6300000602</v>
      </c>
      <c r="D286" s="470">
        <v>44187</v>
      </c>
      <c r="E286" s="469" t="s">
        <v>1183</v>
      </c>
      <c r="F286" s="469" t="s">
        <v>244</v>
      </c>
      <c r="G286" s="469" t="s">
        <v>1211</v>
      </c>
      <c r="H286" s="469" t="s">
        <v>1349</v>
      </c>
      <c r="I286" s="469" t="s">
        <v>244</v>
      </c>
      <c r="J286" s="469" t="s">
        <v>316</v>
      </c>
      <c r="K286" s="469" t="s">
        <v>1469</v>
      </c>
      <c r="L286" s="469" t="s">
        <v>314</v>
      </c>
      <c r="M286" s="469">
        <v>1</v>
      </c>
      <c r="N286" s="472">
        <v>2300</v>
      </c>
      <c r="O286" s="472">
        <v>2300</v>
      </c>
    </row>
    <row r="287" spans="1:15" ht="15" hidden="1" x14ac:dyDescent="0.25">
      <c r="A287" s="469" t="s">
        <v>511</v>
      </c>
      <c r="B287" s="470">
        <v>44208</v>
      </c>
      <c r="C287" s="469">
        <v>6300000605</v>
      </c>
      <c r="D287" s="470">
        <v>44187</v>
      </c>
      <c r="E287" s="469" t="s">
        <v>1183</v>
      </c>
      <c r="F287" s="469" t="s">
        <v>244</v>
      </c>
      <c r="G287" s="469" t="s">
        <v>1211</v>
      </c>
      <c r="H287" s="469" t="s">
        <v>1349</v>
      </c>
      <c r="I287" s="469" t="s">
        <v>244</v>
      </c>
      <c r="J287" s="469" t="s">
        <v>316</v>
      </c>
      <c r="K287" s="469" t="s">
        <v>1469</v>
      </c>
      <c r="L287" s="469" t="s">
        <v>314</v>
      </c>
      <c r="M287" s="469">
        <v>2</v>
      </c>
      <c r="N287" s="472">
        <v>2300</v>
      </c>
      <c r="O287" s="472">
        <v>4600</v>
      </c>
    </row>
    <row r="288" spans="1:15" ht="15" hidden="1" x14ac:dyDescent="0.25">
      <c r="A288" s="469" t="s">
        <v>512</v>
      </c>
      <c r="B288" s="470">
        <v>44208</v>
      </c>
      <c r="C288" s="469">
        <v>6300000599</v>
      </c>
      <c r="D288" s="470">
        <v>44187</v>
      </c>
      <c r="E288" s="469" t="s">
        <v>1183</v>
      </c>
      <c r="F288" s="469" t="s">
        <v>244</v>
      </c>
      <c r="G288" s="469" t="s">
        <v>1211</v>
      </c>
      <c r="H288" s="469" t="s">
        <v>1349</v>
      </c>
      <c r="I288" s="469" t="s">
        <v>244</v>
      </c>
      <c r="J288" s="469" t="s">
        <v>316</v>
      </c>
      <c r="K288" s="469" t="s">
        <v>1469</v>
      </c>
      <c r="L288" s="469" t="s">
        <v>314</v>
      </c>
      <c r="M288" s="469">
        <v>2</v>
      </c>
      <c r="N288" s="472">
        <v>2300</v>
      </c>
      <c r="O288" s="472">
        <v>4600</v>
      </c>
    </row>
    <row r="289" spans="1:15" ht="15" hidden="1" x14ac:dyDescent="0.25">
      <c r="A289" s="469" t="s">
        <v>513</v>
      </c>
      <c r="B289" s="470">
        <v>44208</v>
      </c>
      <c r="C289" s="469">
        <v>6300000608</v>
      </c>
      <c r="D289" s="470">
        <v>44187</v>
      </c>
      <c r="E289" s="469" t="s">
        <v>1183</v>
      </c>
      <c r="F289" s="469" t="s">
        <v>244</v>
      </c>
      <c r="G289" s="469" t="s">
        <v>1211</v>
      </c>
      <c r="H289" s="469" t="s">
        <v>1349</v>
      </c>
      <c r="I289" s="469" t="s">
        <v>244</v>
      </c>
      <c r="J289" s="469" t="s">
        <v>316</v>
      </c>
      <c r="K289" s="469" t="s">
        <v>1469</v>
      </c>
      <c r="L289" s="469" t="s">
        <v>314</v>
      </c>
      <c r="M289" s="469">
        <v>2</v>
      </c>
      <c r="N289" s="472">
        <v>2300</v>
      </c>
      <c r="O289" s="472">
        <v>4600</v>
      </c>
    </row>
    <row r="290" spans="1:15" ht="15" hidden="1" x14ac:dyDescent="0.25">
      <c r="A290" s="469" t="s">
        <v>514</v>
      </c>
      <c r="B290" s="470">
        <v>44208</v>
      </c>
      <c r="C290" s="469">
        <v>6300000607</v>
      </c>
      <c r="D290" s="470">
        <v>44187</v>
      </c>
      <c r="E290" s="469" t="s">
        <v>1183</v>
      </c>
      <c r="F290" s="469" t="s">
        <v>244</v>
      </c>
      <c r="G290" s="469" t="s">
        <v>1211</v>
      </c>
      <c r="H290" s="469" t="s">
        <v>1349</v>
      </c>
      <c r="I290" s="469" t="s">
        <v>244</v>
      </c>
      <c r="J290" s="469" t="s">
        <v>316</v>
      </c>
      <c r="K290" s="469" t="s">
        <v>1469</v>
      </c>
      <c r="L290" s="469" t="s">
        <v>314</v>
      </c>
      <c r="M290" s="469">
        <v>2</v>
      </c>
      <c r="N290" s="472">
        <v>2300</v>
      </c>
      <c r="O290" s="472">
        <v>4600</v>
      </c>
    </row>
    <row r="291" spans="1:15" ht="15" hidden="1" x14ac:dyDescent="0.25">
      <c r="A291" s="469" t="s">
        <v>515</v>
      </c>
      <c r="B291" s="470">
        <v>44208</v>
      </c>
      <c r="C291" s="469">
        <v>6300000606</v>
      </c>
      <c r="D291" s="470">
        <v>44187</v>
      </c>
      <c r="E291" s="469" t="s">
        <v>1183</v>
      </c>
      <c r="F291" s="469" t="s">
        <v>244</v>
      </c>
      <c r="G291" s="469" t="s">
        <v>1211</v>
      </c>
      <c r="H291" s="469" t="s">
        <v>1349</v>
      </c>
      <c r="I291" s="469" t="s">
        <v>244</v>
      </c>
      <c r="J291" s="469" t="s">
        <v>316</v>
      </c>
      <c r="K291" s="469" t="s">
        <v>1469</v>
      </c>
      <c r="L291" s="469" t="s">
        <v>314</v>
      </c>
      <c r="M291" s="469">
        <v>2</v>
      </c>
      <c r="N291" s="472">
        <v>2300</v>
      </c>
      <c r="O291" s="472">
        <v>4600</v>
      </c>
    </row>
    <row r="292" spans="1:15" ht="15" hidden="1" x14ac:dyDescent="0.25">
      <c r="A292" s="469" t="s">
        <v>516</v>
      </c>
      <c r="B292" s="470">
        <v>44208</v>
      </c>
      <c r="C292" s="469">
        <v>6300000613</v>
      </c>
      <c r="D292" s="470">
        <v>44187</v>
      </c>
      <c r="E292" s="469" t="s">
        <v>1183</v>
      </c>
      <c r="F292" s="469" t="s">
        <v>244</v>
      </c>
      <c r="G292" s="469" t="s">
        <v>1211</v>
      </c>
      <c r="H292" s="469" t="s">
        <v>1349</v>
      </c>
      <c r="I292" s="469" t="s">
        <v>244</v>
      </c>
      <c r="J292" s="469" t="s">
        <v>316</v>
      </c>
      <c r="K292" s="469" t="s">
        <v>1469</v>
      </c>
      <c r="L292" s="469" t="s">
        <v>314</v>
      </c>
      <c r="M292" s="469">
        <v>1</v>
      </c>
      <c r="N292" s="472">
        <v>2300</v>
      </c>
      <c r="O292" s="472">
        <v>2300</v>
      </c>
    </row>
    <row r="293" spans="1:15" ht="15" hidden="1" x14ac:dyDescent="0.25">
      <c r="A293" s="469" t="s">
        <v>517</v>
      </c>
      <c r="B293" s="470">
        <v>44208</v>
      </c>
      <c r="C293" s="469" t="s">
        <v>980</v>
      </c>
      <c r="D293" s="470">
        <v>44203</v>
      </c>
      <c r="E293" s="469" t="s">
        <v>1183</v>
      </c>
      <c r="F293" s="469" t="s">
        <v>244</v>
      </c>
      <c r="G293" s="469" t="s">
        <v>1228</v>
      </c>
      <c r="H293" s="469" t="s">
        <v>1346</v>
      </c>
      <c r="I293" s="469" t="s">
        <v>244</v>
      </c>
      <c r="J293" s="469" t="s">
        <v>316</v>
      </c>
      <c r="K293" s="469" t="s">
        <v>1469</v>
      </c>
      <c r="L293" s="469" t="s">
        <v>1470</v>
      </c>
      <c r="M293" s="469">
        <v>1</v>
      </c>
      <c r="N293" s="469">
        <v>0</v>
      </c>
      <c r="O293" s="469">
        <v>0</v>
      </c>
    </row>
    <row r="294" spans="1:15" ht="15" hidden="1" x14ac:dyDescent="0.25">
      <c r="A294" s="469" t="s">
        <v>517</v>
      </c>
      <c r="B294" s="470">
        <v>44208</v>
      </c>
      <c r="C294" s="469" t="s">
        <v>980</v>
      </c>
      <c r="D294" s="470">
        <v>44203</v>
      </c>
      <c r="E294" s="469" t="s">
        <v>1183</v>
      </c>
      <c r="F294" s="469" t="s">
        <v>244</v>
      </c>
      <c r="G294" s="469" t="s">
        <v>1228</v>
      </c>
      <c r="H294" s="469" t="s">
        <v>1320</v>
      </c>
      <c r="I294" s="469" t="s">
        <v>244</v>
      </c>
      <c r="J294" s="469" t="s">
        <v>316</v>
      </c>
      <c r="K294" s="469" t="s">
        <v>1469</v>
      </c>
      <c r="L294" s="469" t="s">
        <v>314</v>
      </c>
      <c r="M294" s="469">
        <v>1</v>
      </c>
      <c r="N294" s="472">
        <v>3286</v>
      </c>
      <c r="O294" s="472">
        <v>3286</v>
      </c>
    </row>
    <row r="295" spans="1:15" ht="15" hidden="1" x14ac:dyDescent="0.25">
      <c r="A295" s="469" t="s">
        <v>517</v>
      </c>
      <c r="B295" s="470">
        <v>44208</v>
      </c>
      <c r="C295" s="469" t="s">
        <v>980</v>
      </c>
      <c r="D295" s="470">
        <v>44203</v>
      </c>
      <c r="E295" s="469" t="s">
        <v>1183</v>
      </c>
      <c r="F295" s="469" t="s">
        <v>244</v>
      </c>
      <c r="G295" s="469" t="s">
        <v>1228</v>
      </c>
      <c r="H295" s="469" t="s">
        <v>1347</v>
      </c>
      <c r="I295" s="469" t="s">
        <v>244</v>
      </c>
      <c r="J295" s="469" t="s">
        <v>316</v>
      </c>
      <c r="K295" s="469" t="s">
        <v>1469</v>
      </c>
      <c r="L295" s="469" t="s">
        <v>314</v>
      </c>
      <c r="M295" s="469">
        <v>1</v>
      </c>
      <c r="N295" s="472">
        <v>25300</v>
      </c>
      <c r="O295" s="472">
        <v>25300</v>
      </c>
    </row>
    <row r="296" spans="1:15" ht="15" hidden="1" x14ac:dyDescent="0.25">
      <c r="A296" s="469" t="s">
        <v>518</v>
      </c>
      <c r="B296" s="470">
        <v>44208</v>
      </c>
      <c r="C296" s="469" t="s">
        <v>981</v>
      </c>
      <c r="D296" s="469" t="s">
        <v>982</v>
      </c>
      <c r="E296" s="469" t="s">
        <v>1183</v>
      </c>
      <c r="F296" s="469" t="s">
        <v>244</v>
      </c>
      <c r="G296" s="469" t="s">
        <v>1229</v>
      </c>
      <c r="H296" s="469" t="s">
        <v>1352</v>
      </c>
      <c r="I296" s="469" t="s">
        <v>244</v>
      </c>
      <c r="J296" s="469" t="s">
        <v>316</v>
      </c>
      <c r="K296" s="469" t="s">
        <v>1469</v>
      </c>
      <c r="L296" s="469" t="s">
        <v>1470</v>
      </c>
      <c r="M296" s="469">
        <v>1</v>
      </c>
      <c r="N296" s="469">
        <v>0</v>
      </c>
      <c r="O296" s="469">
        <v>0</v>
      </c>
    </row>
    <row r="297" spans="1:15" ht="15" hidden="1" x14ac:dyDescent="0.25">
      <c r="A297" s="469" t="s">
        <v>518</v>
      </c>
      <c r="B297" s="470">
        <v>44208</v>
      </c>
      <c r="C297" s="469" t="s">
        <v>981</v>
      </c>
      <c r="D297" s="469" t="s">
        <v>982</v>
      </c>
      <c r="E297" s="469" t="s">
        <v>1183</v>
      </c>
      <c r="F297" s="469" t="s">
        <v>244</v>
      </c>
      <c r="G297" s="469" t="s">
        <v>1229</v>
      </c>
      <c r="H297" s="469" t="s">
        <v>1319</v>
      </c>
      <c r="I297" s="469" t="s">
        <v>244</v>
      </c>
      <c r="J297" s="469" t="s">
        <v>316</v>
      </c>
      <c r="K297" s="469" t="s">
        <v>1469</v>
      </c>
      <c r="L297" s="469" t="s">
        <v>314</v>
      </c>
      <c r="M297" s="469">
        <v>1</v>
      </c>
      <c r="N297" s="472">
        <v>8900</v>
      </c>
      <c r="O297" s="472">
        <v>8900</v>
      </c>
    </row>
    <row r="298" spans="1:15" ht="15" hidden="1" x14ac:dyDescent="0.25">
      <c r="A298" s="469" t="s">
        <v>519</v>
      </c>
      <c r="B298" s="470">
        <v>44208</v>
      </c>
      <c r="C298" s="469">
        <v>4500061695</v>
      </c>
      <c r="D298" s="470">
        <v>44154</v>
      </c>
      <c r="E298" s="469" t="s">
        <v>1183</v>
      </c>
      <c r="F298" s="469" t="s">
        <v>244</v>
      </c>
      <c r="G298" s="469" t="s">
        <v>1243</v>
      </c>
      <c r="H298" s="469" t="s">
        <v>1357</v>
      </c>
      <c r="I298" s="469" t="s">
        <v>244</v>
      </c>
      <c r="J298" s="469" t="s">
        <v>316</v>
      </c>
      <c r="K298" s="469" t="s">
        <v>1469</v>
      </c>
      <c r="L298" s="469" t="s">
        <v>314</v>
      </c>
      <c r="M298" s="469">
        <v>2</v>
      </c>
      <c r="N298" s="472">
        <v>5400</v>
      </c>
      <c r="O298" s="472">
        <v>10800</v>
      </c>
    </row>
    <row r="299" spans="1:15" ht="15" hidden="1" x14ac:dyDescent="0.25">
      <c r="A299" s="469" t="s">
        <v>520</v>
      </c>
      <c r="B299" s="470">
        <v>44208</v>
      </c>
      <c r="C299" s="469" t="s">
        <v>946</v>
      </c>
      <c r="D299" s="470">
        <v>44198</v>
      </c>
      <c r="E299" s="469" t="s">
        <v>1183</v>
      </c>
      <c r="F299" s="469" t="s">
        <v>244</v>
      </c>
      <c r="G299" s="469" t="s">
        <v>1228</v>
      </c>
      <c r="H299" s="469" t="s">
        <v>1357</v>
      </c>
      <c r="I299" s="469" t="s">
        <v>244</v>
      </c>
      <c r="J299" s="469" t="s">
        <v>316</v>
      </c>
      <c r="K299" s="469" t="s">
        <v>1469</v>
      </c>
      <c r="L299" s="469" t="s">
        <v>314</v>
      </c>
      <c r="M299" s="469">
        <v>1</v>
      </c>
      <c r="N299" s="472">
        <v>4250</v>
      </c>
      <c r="O299" s="472">
        <v>4250</v>
      </c>
    </row>
    <row r="300" spans="1:15" ht="15" hidden="1" x14ac:dyDescent="0.25">
      <c r="A300" s="469" t="s">
        <v>521</v>
      </c>
      <c r="B300" s="470">
        <v>44208</v>
      </c>
      <c r="C300" s="469" t="s">
        <v>983</v>
      </c>
      <c r="D300" s="470">
        <v>44207</v>
      </c>
      <c r="E300" s="660" t="s">
        <v>15</v>
      </c>
      <c r="F300" s="469" t="s">
        <v>93</v>
      </c>
      <c r="G300" s="469" t="s">
        <v>1244</v>
      </c>
      <c r="H300" s="469" t="s">
        <v>387</v>
      </c>
      <c r="I300" s="469" t="s">
        <v>93</v>
      </c>
      <c r="J300" s="487" t="s">
        <v>1466</v>
      </c>
      <c r="K300" s="469" t="s">
        <v>1468</v>
      </c>
      <c r="L300" s="469" t="s">
        <v>303</v>
      </c>
      <c r="M300" s="469">
        <v>1</v>
      </c>
      <c r="N300" s="469">
        <v>293</v>
      </c>
      <c r="O300" s="469">
        <v>293</v>
      </c>
    </row>
    <row r="301" spans="1:15" ht="15" hidden="1" x14ac:dyDescent="0.25">
      <c r="A301" s="469" t="s">
        <v>521</v>
      </c>
      <c r="B301" s="470">
        <v>44208</v>
      </c>
      <c r="C301" s="469" t="s">
        <v>983</v>
      </c>
      <c r="D301" s="470">
        <v>44207</v>
      </c>
      <c r="E301" s="469" t="s">
        <v>1184</v>
      </c>
      <c r="F301" s="469" t="s">
        <v>93</v>
      </c>
      <c r="G301" s="469" t="s">
        <v>1244</v>
      </c>
      <c r="H301" s="469" t="s">
        <v>1312</v>
      </c>
      <c r="I301" s="469" t="s">
        <v>93</v>
      </c>
      <c r="J301" s="487" t="s">
        <v>1466</v>
      </c>
      <c r="K301" s="469" t="s">
        <v>1468</v>
      </c>
      <c r="L301" s="469" t="s">
        <v>307</v>
      </c>
      <c r="M301" s="469">
        <v>10</v>
      </c>
      <c r="N301" s="472">
        <v>11700</v>
      </c>
      <c r="O301" s="472">
        <v>117000</v>
      </c>
    </row>
    <row r="302" spans="1:15" ht="15" hidden="1" x14ac:dyDescent="0.25">
      <c r="A302" s="469" t="s">
        <v>522</v>
      </c>
      <c r="B302" s="470">
        <v>44208</v>
      </c>
      <c r="C302" s="469" t="s">
        <v>984</v>
      </c>
      <c r="D302" s="470">
        <v>44181</v>
      </c>
      <c r="E302" s="660" t="s">
        <v>15</v>
      </c>
      <c r="F302" s="469" t="s">
        <v>245</v>
      </c>
      <c r="G302" s="469" t="s">
        <v>1231</v>
      </c>
      <c r="H302" s="469" t="s">
        <v>387</v>
      </c>
      <c r="I302" s="469" t="s">
        <v>245</v>
      </c>
      <c r="J302" s="469" t="s">
        <v>1464</v>
      </c>
      <c r="K302" s="469" t="s">
        <v>1468</v>
      </c>
      <c r="L302" s="469" t="s">
        <v>303</v>
      </c>
      <c r="M302" s="469">
        <v>1</v>
      </c>
      <c r="N302" s="469">
        <v>100</v>
      </c>
      <c r="O302" s="469">
        <v>100</v>
      </c>
    </row>
    <row r="303" spans="1:15" ht="15" hidden="1" x14ac:dyDescent="0.25">
      <c r="A303" s="469" t="s">
        <v>522</v>
      </c>
      <c r="B303" s="470">
        <v>44208</v>
      </c>
      <c r="C303" s="469" t="s">
        <v>984</v>
      </c>
      <c r="D303" s="470">
        <v>44181</v>
      </c>
      <c r="E303" s="469" t="s">
        <v>15</v>
      </c>
      <c r="F303" s="469" t="s">
        <v>245</v>
      </c>
      <c r="G303" s="469" t="s">
        <v>1231</v>
      </c>
      <c r="H303" s="469" t="s">
        <v>1305</v>
      </c>
      <c r="I303" s="469" t="s">
        <v>245</v>
      </c>
      <c r="J303" s="469" t="s">
        <v>1464</v>
      </c>
      <c r="K303" s="469" t="s">
        <v>1468</v>
      </c>
      <c r="L303" s="469" t="s">
        <v>314</v>
      </c>
      <c r="M303" s="469">
        <v>1</v>
      </c>
      <c r="N303" s="472">
        <v>2916</v>
      </c>
      <c r="O303" s="472">
        <v>2916</v>
      </c>
    </row>
    <row r="304" spans="1:15" ht="15" hidden="1" x14ac:dyDescent="0.25">
      <c r="A304" s="469" t="s">
        <v>523</v>
      </c>
      <c r="B304" s="470">
        <v>44208</v>
      </c>
      <c r="C304" s="469" t="s">
        <v>985</v>
      </c>
      <c r="D304" s="470">
        <v>44207</v>
      </c>
      <c r="E304" s="469" t="s">
        <v>1181</v>
      </c>
      <c r="F304" s="469" t="s">
        <v>1204</v>
      </c>
      <c r="G304" s="469" t="s">
        <v>1208</v>
      </c>
      <c r="H304" s="469" t="s">
        <v>1373</v>
      </c>
      <c r="I304" s="469" t="s">
        <v>1204</v>
      </c>
      <c r="J304" s="469" t="s">
        <v>1464</v>
      </c>
      <c r="K304" s="469" t="s">
        <v>1468</v>
      </c>
      <c r="L304" s="469" t="s">
        <v>304</v>
      </c>
      <c r="M304" s="469">
        <v>1</v>
      </c>
      <c r="N304" s="469">
        <v>0</v>
      </c>
      <c r="O304" s="469">
        <v>0</v>
      </c>
    </row>
    <row r="305" spans="1:15" ht="15" hidden="1" x14ac:dyDescent="0.25">
      <c r="A305" s="469" t="s">
        <v>523</v>
      </c>
      <c r="B305" s="470">
        <v>44208</v>
      </c>
      <c r="C305" s="469" t="s">
        <v>985</v>
      </c>
      <c r="D305" s="470">
        <v>44207</v>
      </c>
      <c r="E305" s="469" t="s">
        <v>15</v>
      </c>
      <c r="F305" s="469" t="s">
        <v>1204</v>
      </c>
      <c r="G305" s="469" t="s">
        <v>1208</v>
      </c>
      <c r="H305" s="469" t="s">
        <v>1374</v>
      </c>
      <c r="I305" s="469" t="s">
        <v>1204</v>
      </c>
      <c r="J305" s="469" t="s">
        <v>1464</v>
      </c>
      <c r="K305" s="469" t="s">
        <v>1468</v>
      </c>
      <c r="L305" s="469" t="s">
        <v>1470</v>
      </c>
      <c r="M305" s="469">
        <v>1</v>
      </c>
      <c r="N305" s="469">
        <v>0</v>
      </c>
      <c r="O305" s="469">
        <v>0</v>
      </c>
    </row>
    <row r="306" spans="1:15" ht="15" hidden="1" x14ac:dyDescent="0.25">
      <c r="A306" s="469" t="s">
        <v>523</v>
      </c>
      <c r="B306" s="470">
        <v>44208</v>
      </c>
      <c r="C306" s="469" t="s">
        <v>985</v>
      </c>
      <c r="D306" s="470">
        <v>44207</v>
      </c>
      <c r="E306" s="469" t="s">
        <v>15</v>
      </c>
      <c r="F306" s="469" t="s">
        <v>1204</v>
      </c>
      <c r="G306" s="469" t="s">
        <v>1208</v>
      </c>
      <c r="H306" s="469" t="s">
        <v>1332</v>
      </c>
      <c r="I306" s="469" t="s">
        <v>1204</v>
      </c>
      <c r="J306" s="469" t="s">
        <v>1464</v>
      </c>
      <c r="K306" s="469" t="s">
        <v>1468</v>
      </c>
      <c r="L306" s="469" t="s">
        <v>1470</v>
      </c>
      <c r="M306" s="469">
        <v>1</v>
      </c>
      <c r="N306" s="469">
        <v>0</v>
      </c>
      <c r="O306" s="469">
        <v>0</v>
      </c>
    </row>
    <row r="307" spans="1:15" ht="15" hidden="1" x14ac:dyDescent="0.25">
      <c r="A307" s="469" t="s">
        <v>523</v>
      </c>
      <c r="B307" s="470">
        <v>44208</v>
      </c>
      <c r="C307" s="469" t="s">
        <v>985</v>
      </c>
      <c r="D307" s="470">
        <v>44207</v>
      </c>
      <c r="E307" s="469" t="s">
        <v>15</v>
      </c>
      <c r="F307" s="469" t="s">
        <v>1204</v>
      </c>
      <c r="G307" s="469" t="s">
        <v>1208</v>
      </c>
      <c r="H307" s="469" t="s">
        <v>1371</v>
      </c>
      <c r="I307" s="469" t="s">
        <v>1204</v>
      </c>
      <c r="J307" s="469" t="s">
        <v>1464</v>
      </c>
      <c r="K307" s="469" t="s">
        <v>1468</v>
      </c>
      <c r="L307" s="469" t="s">
        <v>1470</v>
      </c>
      <c r="M307" s="469">
        <v>1</v>
      </c>
      <c r="N307" s="469">
        <v>0</v>
      </c>
      <c r="O307" s="469">
        <v>0</v>
      </c>
    </row>
    <row r="308" spans="1:15" ht="15" hidden="1" x14ac:dyDescent="0.25">
      <c r="A308" s="469" t="s">
        <v>523</v>
      </c>
      <c r="B308" s="470">
        <v>44208</v>
      </c>
      <c r="C308" s="469" t="s">
        <v>985</v>
      </c>
      <c r="D308" s="470">
        <v>44207</v>
      </c>
      <c r="E308" s="469" t="s">
        <v>15</v>
      </c>
      <c r="F308" s="469" t="s">
        <v>1204</v>
      </c>
      <c r="G308" s="469" t="s">
        <v>1208</v>
      </c>
      <c r="H308" s="469" t="s">
        <v>1324</v>
      </c>
      <c r="I308" s="469" t="s">
        <v>1204</v>
      </c>
      <c r="J308" s="469" t="s">
        <v>1464</v>
      </c>
      <c r="K308" s="469" t="s">
        <v>1468</v>
      </c>
      <c r="L308" s="469" t="s">
        <v>314</v>
      </c>
      <c r="M308" s="469">
        <v>1</v>
      </c>
      <c r="N308" s="469">
        <v>0</v>
      </c>
      <c r="O308" s="469">
        <v>0</v>
      </c>
    </row>
    <row r="309" spans="1:15" ht="15" hidden="1" x14ac:dyDescent="0.25">
      <c r="A309" s="469" t="s">
        <v>523</v>
      </c>
      <c r="B309" s="470">
        <v>44208</v>
      </c>
      <c r="C309" s="469" t="s">
        <v>985</v>
      </c>
      <c r="D309" s="470">
        <v>44207</v>
      </c>
      <c r="E309" s="660" t="s">
        <v>15</v>
      </c>
      <c r="F309" s="469" t="s">
        <v>1204</v>
      </c>
      <c r="G309" s="469" t="s">
        <v>1208</v>
      </c>
      <c r="H309" s="469" t="s">
        <v>387</v>
      </c>
      <c r="I309" s="469" t="s">
        <v>1204</v>
      </c>
      <c r="J309" s="469" t="s">
        <v>1464</v>
      </c>
      <c r="K309" s="469" t="s">
        <v>1468</v>
      </c>
      <c r="L309" s="469" t="s">
        <v>303</v>
      </c>
      <c r="M309" s="469">
        <v>1</v>
      </c>
      <c r="N309" s="469">
        <v>402</v>
      </c>
      <c r="O309" s="469">
        <v>402</v>
      </c>
    </row>
    <row r="310" spans="1:15" ht="15" hidden="1" x14ac:dyDescent="0.25">
      <c r="A310" s="469" t="s">
        <v>523</v>
      </c>
      <c r="B310" s="470">
        <v>44208</v>
      </c>
      <c r="C310" s="469" t="s">
        <v>985</v>
      </c>
      <c r="D310" s="470">
        <v>44207</v>
      </c>
      <c r="E310" s="469" t="s">
        <v>15</v>
      </c>
      <c r="F310" s="469" t="s">
        <v>1204</v>
      </c>
      <c r="G310" s="469" t="s">
        <v>1208</v>
      </c>
      <c r="H310" s="469" t="s">
        <v>1342</v>
      </c>
      <c r="I310" s="469" t="s">
        <v>1204</v>
      </c>
      <c r="J310" s="469" t="s">
        <v>1464</v>
      </c>
      <c r="K310" s="469" t="s">
        <v>1468</v>
      </c>
      <c r="L310" s="469" t="s">
        <v>303</v>
      </c>
      <c r="M310" s="469">
        <v>1</v>
      </c>
      <c r="N310" s="472">
        <v>5500</v>
      </c>
      <c r="O310" s="472">
        <v>5500</v>
      </c>
    </row>
    <row r="311" spans="1:15" ht="15" hidden="1" x14ac:dyDescent="0.25">
      <c r="A311" s="469" t="s">
        <v>523</v>
      </c>
      <c r="B311" s="470">
        <v>44208</v>
      </c>
      <c r="C311" s="469" t="s">
        <v>985</v>
      </c>
      <c r="D311" s="470">
        <v>44207</v>
      </c>
      <c r="E311" s="469" t="s">
        <v>15</v>
      </c>
      <c r="F311" s="469" t="s">
        <v>1204</v>
      </c>
      <c r="G311" s="469" t="s">
        <v>1208</v>
      </c>
      <c r="H311" s="469" t="s">
        <v>1372</v>
      </c>
      <c r="I311" s="469" t="s">
        <v>1204</v>
      </c>
      <c r="J311" s="469" t="s">
        <v>1464</v>
      </c>
      <c r="K311" s="469" t="s">
        <v>1468</v>
      </c>
      <c r="L311" s="469" t="s">
        <v>314</v>
      </c>
      <c r="M311" s="469">
        <v>1</v>
      </c>
      <c r="N311" s="472">
        <v>95000</v>
      </c>
      <c r="O311" s="472">
        <v>95000</v>
      </c>
    </row>
    <row r="312" spans="1:15" ht="15" hidden="1" x14ac:dyDescent="0.25">
      <c r="A312" s="469" t="s">
        <v>524</v>
      </c>
      <c r="B312" s="470">
        <v>44208</v>
      </c>
      <c r="C312" s="469" t="s">
        <v>986</v>
      </c>
      <c r="D312" s="470">
        <v>44179</v>
      </c>
      <c r="E312" s="469" t="s">
        <v>1182</v>
      </c>
      <c r="F312" s="469" t="s">
        <v>244</v>
      </c>
      <c r="G312" s="469" t="s">
        <v>1228</v>
      </c>
      <c r="H312" s="469" t="s">
        <v>1375</v>
      </c>
      <c r="I312" s="469" t="s">
        <v>244</v>
      </c>
      <c r="J312" s="469" t="s">
        <v>316</v>
      </c>
      <c r="K312" s="469" t="s">
        <v>1469</v>
      </c>
      <c r="L312" s="469" t="s">
        <v>1470</v>
      </c>
      <c r="M312" s="469">
        <v>1</v>
      </c>
      <c r="N312" s="472">
        <v>24500</v>
      </c>
      <c r="O312" s="472">
        <v>24500</v>
      </c>
    </row>
    <row r="313" spans="1:15" ht="15" hidden="1" x14ac:dyDescent="0.25">
      <c r="A313" s="469" t="s">
        <v>525</v>
      </c>
      <c r="B313" s="470">
        <v>44208</v>
      </c>
      <c r="C313" s="469" t="s">
        <v>987</v>
      </c>
      <c r="D313" s="470">
        <v>44204</v>
      </c>
      <c r="E313" s="469" t="s">
        <v>1197</v>
      </c>
      <c r="F313" s="469" t="s">
        <v>94</v>
      </c>
      <c r="G313" s="469" t="s">
        <v>1245</v>
      </c>
      <c r="H313" s="469" t="s">
        <v>1328</v>
      </c>
      <c r="I313" s="469" t="s">
        <v>94</v>
      </c>
      <c r="J313" s="469" t="s">
        <v>316</v>
      </c>
      <c r="K313" s="469" t="s">
        <v>1469</v>
      </c>
      <c r="L313" s="469" t="s">
        <v>1470</v>
      </c>
      <c r="M313" s="469">
        <v>2</v>
      </c>
      <c r="N313" s="469">
        <v>0</v>
      </c>
      <c r="O313" s="469">
        <v>0</v>
      </c>
    </row>
    <row r="314" spans="1:15" ht="15" hidden="1" x14ac:dyDescent="0.25">
      <c r="A314" s="469" t="s">
        <v>525</v>
      </c>
      <c r="B314" s="470">
        <v>44208</v>
      </c>
      <c r="C314" s="469" t="s">
        <v>987</v>
      </c>
      <c r="D314" s="470">
        <v>44204</v>
      </c>
      <c r="E314" s="469" t="s">
        <v>1197</v>
      </c>
      <c r="F314" s="469" t="s">
        <v>94</v>
      </c>
      <c r="G314" s="469" t="s">
        <v>1245</v>
      </c>
      <c r="H314" s="469" t="s">
        <v>1320</v>
      </c>
      <c r="I314" s="469" t="s">
        <v>94</v>
      </c>
      <c r="J314" s="469" t="s">
        <v>316</v>
      </c>
      <c r="K314" s="469" t="s">
        <v>1469</v>
      </c>
      <c r="L314" s="469" t="s">
        <v>314</v>
      </c>
      <c r="M314" s="469">
        <v>2</v>
      </c>
      <c r="N314" s="472">
        <v>3000</v>
      </c>
      <c r="O314" s="472">
        <v>6000</v>
      </c>
    </row>
    <row r="315" spans="1:15" ht="15" hidden="1" x14ac:dyDescent="0.25">
      <c r="A315" s="469" t="s">
        <v>525</v>
      </c>
      <c r="B315" s="470">
        <v>44208</v>
      </c>
      <c r="C315" s="469" t="s">
        <v>987</v>
      </c>
      <c r="D315" s="470">
        <v>44204</v>
      </c>
      <c r="E315" s="469" t="s">
        <v>1197</v>
      </c>
      <c r="F315" s="469" t="s">
        <v>94</v>
      </c>
      <c r="G315" s="469" t="s">
        <v>1245</v>
      </c>
      <c r="H315" s="469" t="s">
        <v>1342</v>
      </c>
      <c r="I315" s="469" t="s">
        <v>94</v>
      </c>
      <c r="J315" s="469" t="s">
        <v>316</v>
      </c>
      <c r="K315" s="469" t="s">
        <v>1469</v>
      </c>
      <c r="L315" s="469" t="s">
        <v>303</v>
      </c>
      <c r="M315" s="469">
        <v>2</v>
      </c>
      <c r="N315" s="472">
        <v>4000</v>
      </c>
      <c r="O315" s="472">
        <v>8000</v>
      </c>
    </row>
    <row r="316" spans="1:15" ht="15" hidden="1" x14ac:dyDescent="0.25">
      <c r="A316" s="469" t="s">
        <v>525</v>
      </c>
      <c r="B316" s="470">
        <v>44208</v>
      </c>
      <c r="C316" s="469" t="s">
        <v>987</v>
      </c>
      <c r="D316" s="470">
        <v>44204</v>
      </c>
      <c r="E316" s="469" t="s">
        <v>1197</v>
      </c>
      <c r="F316" s="469" t="s">
        <v>94</v>
      </c>
      <c r="G316" s="469" t="s">
        <v>1245</v>
      </c>
      <c r="H316" s="469" t="s">
        <v>1329</v>
      </c>
      <c r="I316" s="469" t="s">
        <v>94</v>
      </c>
      <c r="J316" s="469" t="s">
        <v>316</v>
      </c>
      <c r="K316" s="469" t="s">
        <v>1469</v>
      </c>
      <c r="L316" s="469" t="s">
        <v>314</v>
      </c>
      <c r="M316" s="469">
        <v>2</v>
      </c>
      <c r="N316" s="472">
        <v>47500</v>
      </c>
      <c r="O316" s="472">
        <v>95000</v>
      </c>
    </row>
    <row r="317" spans="1:15" ht="15" hidden="1" x14ac:dyDescent="0.25">
      <c r="A317" s="469" t="s">
        <v>526</v>
      </c>
      <c r="B317" s="470">
        <v>44208</v>
      </c>
      <c r="C317" s="469" t="s">
        <v>988</v>
      </c>
      <c r="D317" s="470">
        <v>44204</v>
      </c>
      <c r="E317" s="469" t="s">
        <v>1197</v>
      </c>
      <c r="F317" s="469" t="s">
        <v>94</v>
      </c>
      <c r="G317" s="469" t="s">
        <v>1245</v>
      </c>
      <c r="H317" s="469" t="s">
        <v>1328</v>
      </c>
      <c r="I317" s="469" t="s">
        <v>94</v>
      </c>
      <c r="J317" s="469" t="s">
        <v>316</v>
      </c>
      <c r="K317" s="469" t="s">
        <v>1469</v>
      </c>
      <c r="L317" s="469" t="s">
        <v>1470</v>
      </c>
      <c r="M317" s="469">
        <v>2</v>
      </c>
      <c r="N317" s="469">
        <v>0</v>
      </c>
      <c r="O317" s="469">
        <v>0</v>
      </c>
    </row>
    <row r="318" spans="1:15" ht="15" hidden="1" x14ac:dyDescent="0.25">
      <c r="A318" s="469" t="s">
        <v>526</v>
      </c>
      <c r="B318" s="470">
        <v>44208</v>
      </c>
      <c r="C318" s="469" t="s">
        <v>988</v>
      </c>
      <c r="D318" s="470">
        <v>44204</v>
      </c>
      <c r="E318" s="469" t="s">
        <v>1197</v>
      </c>
      <c r="F318" s="469" t="s">
        <v>94</v>
      </c>
      <c r="G318" s="469" t="s">
        <v>1245</v>
      </c>
      <c r="H318" s="469" t="s">
        <v>1320</v>
      </c>
      <c r="I318" s="469" t="s">
        <v>94</v>
      </c>
      <c r="J318" s="469" t="s">
        <v>316</v>
      </c>
      <c r="K318" s="469" t="s">
        <v>1469</v>
      </c>
      <c r="L318" s="469" t="s">
        <v>314</v>
      </c>
      <c r="M318" s="469">
        <v>2</v>
      </c>
      <c r="N318" s="472">
        <v>3000</v>
      </c>
      <c r="O318" s="472">
        <v>6000</v>
      </c>
    </row>
    <row r="319" spans="1:15" ht="15" hidden="1" x14ac:dyDescent="0.25">
      <c r="A319" s="469" t="s">
        <v>526</v>
      </c>
      <c r="B319" s="470">
        <v>44208</v>
      </c>
      <c r="C319" s="469" t="s">
        <v>988</v>
      </c>
      <c r="D319" s="470">
        <v>44204</v>
      </c>
      <c r="E319" s="469" t="s">
        <v>1197</v>
      </c>
      <c r="F319" s="469" t="s">
        <v>94</v>
      </c>
      <c r="G319" s="469" t="s">
        <v>1245</v>
      </c>
      <c r="H319" s="469" t="s">
        <v>1342</v>
      </c>
      <c r="I319" s="469" t="s">
        <v>94</v>
      </c>
      <c r="J319" s="469" t="s">
        <v>316</v>
      </c>
      <c r="K319" s="469" t="s">
        <v>1469</v>
      </c>
      <c r="L319" s="469" t="s">
        <v>303</v>
      </c>
      <c r="M319" s="469">
        <v>2</v>
      </c>
      <c r="N319" s="472">
        <v>4000</v>
      </c>
      <c r="O319" s="472">
        <v>8000</v>
      </c>
    </row>
    <row r="320" spans="1:15" ht="15" hidden="1" x14ac:dyDescent="0.25">
      <c r="A320" s="469" t="s">
        <v>526</v>
      </c>
      <c r="B320" s="470">
        <v>44208</v>
      </c>
      <c r="C320" s="469" t="s">
        <v>988</v>
      </c>
      <c r="D320" s="470">
        <v>44204</v>
      </c>
      <c r="E320" s="469" t="s">
        <v>1197</v>
      </c>
      <c r="F320" s="469" t="s">
        <v>94</v>
      </c>
      <c r="G320" s="469" t="s">
        <v>1245</v>
      </c>
      <c r="H320" s="469" t="s">
        <v>1329</v>
      </c>
      <c r="I320" s="469" t="s">
        <v>94</v>
      </c>
      <c r="J320" s="469" t="s">
        <v>316</v>
      </c>
      <c r="K320" s="469" t="s">
        <v>1469</v>
      </c>
      <c r="L320" s="469" t="s">
        <v>314</v>
      </c>
      <c r="M320" s="469">
        <v>2</v>
      </c>
      <c r="N320" s="472">
        <v>47500</v>
      </c>
      <c r="O320" s="472">
        <v>95000</v>
      </c>
    </row>
    <row r="321" spans="1:15" ht="15" hidden="1" x14ac:dyDescent="0.25">
      <c r="A321" s="469" t="s">
        <v>527</v>
      </c>
      <c r="B321" s="470">
        <v>44208</v>
      </c>
      <c r="C321" s="469" t="s">
        <v>989</v>
      </c>
      <c r="D321" s="469" t="s">
        <v>990</v>
      </c>
      <c r="E321" s="469" t="s">
        <v>1182</v>
      </c>
      <c r="F321" s="469" t="s">
        <v>244</v>
      </c>
      <c r="G321" s="469" t="s">
        <v>1230</v>
      </c>
      <c r="H321" s="469" t="s">
        <v>1364</v>
      </c>
      <c r="I321" s="469" t="s">
        <v>244</v>
      </c>
      <c r="J321" s="469" t="s">
        <v>316</v>
      </c>
      <c r="K321" s="469" t="s">
        <v>1469</v>
      </c>
      <c r="L321" s="469" t="s">
        <v>1470</v>
      </c>
      <c r="M321" s="469">
        <v>1</v>
      </c>
      <c r="N321" s="472">
        <v>1210</v>
      </c>
      <c r="O321" s="472">
        <v>1210</v>
      </c>
    </row>
    <row r="322" spans="1:15" ht="15" hidden="1" x14ac:dyDescent="0.25">
      <c r="A322" s="469" t="s">
        <v>528</v>
      </c>
      <c r="B322" s="470">
        <v>44208</v>
      </c>
      <c r="C322" s="469" t="s">
        <v>991</v>
      </c>
      <c r="D322" s="469" t="s">
        <v>992</v>
      </c>
      <c r="E322" s="469" t="s">
        <v>1180</v>
      </c>
      <c r="F322" s="469" t="s">
        <v>248</v>
      </c>
      <c r="G322" s="469" t="s">
        <v>1207</v>
      </c>
      <c r="H322" s="469" t="s">
        <v>381</v>
      </c>
      <c r="I322" s="469" t="s">
        <v>248</v>
      </c>
      <c r="J322" s="218" t="s">
        <v>1463</v>
      </c>
      <c r="K322" s="469" t="s">
        <v>1468</v>
      </c>
      <c r="L322" s="469" t="s">
        <v>58</v>
      </c>
      <c r="M322" s="469">
        <v>5</v>
      </c>
      <c r="N322" s="472">
        <v>42518</v>
      </c>
      <c r="O322" s="472">
        <v>212590</v>
      </c>
    </row>
    <row r="323" spans="1:15" ht="15" hidden="1" x14ac:dyDescent="0.25">
      <c r="A323" s="469" t="s">
        <v>528</v>
      </c>
      <c r="B323" s="470">
        <v>44208</v>
      </c>
      <c r="C323" s="469" t="s">
        <v>991</v>
      </c>
      <c r="D323" s="469" t="s">
        <v>992</v>
      </c>
      <c r="E323" s="469" t="s">
        <v>1180</v>
      </c>
      <c r="F323" s="469" t="s">
        <v>248</v>
      </c>
      <c r="G323" s="469" t="s">
        <v>1207</v>
      </c>
      <c r="H323" s="469" t="s">
        <v>1376</v>
      </c>
      <c r="I323" s="469" t="s">
        <v>248</v>
      </c>
      <c r="J323" s="218" t="s">
        <v>1463</v>
      </c>
      <c r="K323" s="469" t="s">
        <v>1468</v>
      </c>
      <c r="L323" s="469" t="s">
        <v>58</v>
      </c>
      <c r="M323" s="469">
        <v>1</v>
      </c>
      <c r="N323" s="472">
        <v>72048</v>
      </c>
      <c r="O323" s="472">
        <v>72048</v>
      </c>
    </row>
    <row r="324" spans="1:15" ht="15" hidden="1" x14ac:dyDescent="0.25">
      <c r="A324" s="469" t="s">
        <v>529</v>
      </c>
      <c r="B324" s="470">
        <v>44208</v>
      </c>
      <c r="C324" s="469">
        <v>8400022245</v>
      </c>
      <c r="D324" s="469" t="s">
        <v>960</v>
      </c>
      <c r="E324" s="469" t="s">
        <v>1182</v>
      </c>
      <c r="F324" s="469" t="s">
        <v>244</v>
      </c>
      <c r="G324" s="469" t="s">
        <v>1215</v>
      </c>
      <c r="H324" s="469" t="s">
        <v>1377</v>
      </c>
      <c r="I324" s="469" t="s">
        <v>244</v>
      </c>
      <c r="J324" s="469" t="s">
        <v>316</v>
      </c>
      <c r="K324" s="469" t="s">
        <v>1469</v>
      </c>
      <c r="L324" s="469" t="s">
        <v>1470</v>
      </c>
      <c r="M324" s="469">
        <v>3</v>
      </c>
      <c r="N324" s="469">
        <v>96</v>
      </c>
      <c r="O324" s="469">
        <v>288</v>
      </c>
    </row>
    <row r="325" spans="1:15" ht="15" hidden="1" x14ac:dyDescent="0.25">
      <c r="A325" s="469" t="s">
        <v>529</v>
      </c>
      <c r="B325" s="470">
        <v>44208</v>
      </c>
      <c r="C325" s="469">
        <v>8400022245</v>
      </c>
      <c r="D325" s="469" t="s">
        <v>960</v>
      </c>
      <c r="E325" s="469" t="s">
        <v>1182</v>
      </c>
      <c r="F325" s="469" t="s">
        <v>244</v>
      </c>
      <c r="G325" s="469" t="s">
        <v>1215</v>
      </c>
      <c r="H325" s="469" t="s">
        <v>1378</v>
      </c>
      <c r="I325" s="469" t="s">
        <v>244</v>
      </c>
      <c r="J325" s="469" t="s">
        <v>316</v>
      </c>
      <c r="K325" s="469" t="s">
        <v>1469</v>
      </c>
      <c r="L325" s="469" t="s">
        <v>1470</v>
      </c>
      <c r="M325" s="469">
        <v>1</v>
      </c>
      <c r="N325" s="469">
        <v>196</v>
      </c>
      <c r="O325" s="469">
        <v>196</v>
      </c>
    </row>
    <row r="326" spans="1:15" ht="15" hidden="1" x14ac:dyDescent="0.25">
      <c r="A326" s="469" t="s">
        <v>530</v>
      </c>
      <c r="B326" s="470">
        <v>44208</v>
      </c>
      <c r="C326" s="469" t="s">
        <v>993</v>
      </c>
      <c r="D326" s="469" t="s">
        <v>994</v>
      </c>
      <c r="E326" s="469" t="s">
        <v>1180</v>
      </c>
      <c r="F326" s="469" t="s">
        <v>248</v>
      </c>
      <c r="G326" s="469" t="s">
        <v>1210</v>
      </c>
      <c r="H326" s="469" t="s">
        <v>1379</v>
      </c>
      <c r="I326" s="469" t="s">
        <v>248</v>
      </c>
      <c r="J326" s="218" t="s">
        <v>1463</v>
      </c>
      <c r="K326" s="469" t="s">
        <v>1468</v>
      </c>
      <c r="L326" s="469" t="s">
        <v>301</v>
      </c>
      <c r="M326" s="469">
        <v>1</v>
      </c>
      <c r="N326" s="472">
        <v>4967.2700000000004</v>
      </c>
      <c r="O326" s="472">
        <v>4967.2700000000004</v>
      </c>
    </row>
    <row r="327" spans="1:15" ht="15" hidden="1" x14ac:dyDescent="0.25">
      <c r="A327" s="469" t="s">
        <v>531</v>
      </c>
      <c r="B327" s="470">
        <v>44208</v>
      </c>
      <c r="C327" s="469" t="s">
        <v>995</v>
      </c>
      <c r="D327" s="470">
        <v>44187</v>
      </c>
      <c r="E327" s="469" t="s">
        <v>1194</v>
      </c>
      <c r="F327" s="469" t="s">
        <v>245</v>
      </c>
      <c r="G327" s="469" t="s">
        <v>1227</v>
      </c>
      <c r="H327" s="469" t="s">
        <v>1356</v>
      </c>
      <c r="I327" s="469" t="s">
        <v>245</v>
      </c>
      <c r="J327" s="469" t="s">
        <v>316</v>
      </c>
      <c r="K327" s="469" t="s">
        <v>1469</v>
      </c>
      <c r="L327" s="469" t="s">
        <v>301</v>
      </c>
      <c r="M327" s="469">
        <v>4</v>
      </c>
      <c r="N327" s="469">
        <v>0</v>
      </c>
      <c r="O327" s="469">
        <v>0</v>
      </c>
    </row>
    <row r="328" spans="1:15" ht="15" hidden="1" x14ac:dyDescent="0.25">
      <c r="A328" s="469" t="s">
        <v>531</v>
      </c>
      <c r="B328" s="470">
        <v>44208</v>
      </c>
      <c r="C328" s="469" t="s">
        <v>995</v>
      </c>
      <c r="D328" s="470">
        <v>44187</v>
      </c>
      <c r="E328" s="469" t="s">
        <v>1193</v>
      </c>
      <c r="F328" s="469" t="s">
        <v>245</v>
      </c>
      <c r="G328" s="469" t="s">
        <v>1227</v>
      </c>
      <c r="H328" s="469" t="s">
        <v>1359</v>
      </c>
      <c r="I328" s="469" t="s">
        <v>245</v>
      </c>
      <c r="J328" s="469" t="s">
        <v>316</v>
      </c>
      <c r="K328" s="469" t="s">
        <v>1469</v>
      </c>
      <c r="L328" s="469" t="s">
        <v>314</v>
      </c>
      <c r="M328" s="469">
        <v>4</v>
      </c>
      <c r="N328" s="469">
        <v>0</v>
      </c>
      <c r="O328" s="469">
        <v>0</v>
      </c>
    </row>
    <row r="329" spans="1:15" ht="15" hidden="1" x14ac:dyDescent="0.25">
      <c r="A329" s="469" t="s">
        <v>531</v>
      </c>
      <c r="B329" s="470">
        <v>44208</v>
      </c>
      <c r="C329" s="469" t="s">
        <v>995</v>
      </c>
      <c r="D329" s="470">
        <v>44187</v>
      </c>
      <c r="E329" s="469" t="s">
        <v>1193</v>
      </c>
      <c r="F329" s="469" t="s">
        <v>245</v>
      </c>
      <c r="G329" s="469" t="s">
        <v>1227</v>
      </c>
      <c r="H329" s="469" t="s">
        <v>1317</v>
      </c>
      <c r="I329" s="469" t="s">
        <v>245</v>
      </c>
      <c r="J329" s="469" t="s">
        <v>316</v>
      </c>
      <c r="K329" s="469" t="s">
        <v>1469</v>
      </c>
      <c r="L329" s="469" t="s">
        <v>314</v>
      </c>
      <c r="M329" s="469">
        <v>4</v>
      </c>
      <c r="N329" s="469">
        <v>0</v>
      </c>
      <c r="O329" s="469">
        <v>0</v>
      </c>
    </row>
    <row r="330" spans="1:15" ht="15" hidden="1" x14ac:dyDescent="0.25">
      <c r="A330" s="469" t="s">
        <v>531</v>
      </c>
      <c r="B330" s="470">
        <v>44208</v>
      </c>
      <c r="C330" s="469" t="s">
        <v>995</v>
      </c>
      <c r="D330" s="470">
        <v>44187</v>
      </c>
      <c r="E330" s="469" t="s">
        <v>1193</v>
      </c>
      <c r="F330" s="469" t="s">
        <v>245</v>
      </c>
      <c r="G330" s="469" t="s">
        <v>1227</v>
      </c>
      <c r="H330" s="469" t="s">
        <v>1319</v>
      </c>
      <c r="I330" s="469" t="s">
        <v>245</v>
      </c>
      <c r="J330" s="469" t="s">
        <v>316</v>
      </c>
      <c r="K330" s="469" t="s">
        <v>1469</v>
      </c>
      <c r="L330" s="469" t="s">
        <v>314</v>
      </c>
      <c r="M330" s="469">
        <v>4</v>
      </c>
      <c r="N330" s="469">
        <v>0</v>
      </c>
      <c r="O330" s="469">
        <v>0</v>
      </c>
    </row>
    <row r="331" spans="1:15" ht="15" hidden="1" x14ac:dyDescent="0.25">
      <c r="A331" s="469" t="s">
        <v>531</v>
      </c>
      <c r="B331" s="470">
        <v>44208</v>
      </c>
      <c r="C331" s="469" t="s">
        <v>995</v>
      </c>
      <c r="D331" s="470">
        <v>44187</v>
      </c>
      <c r="E331" s="469" t="s">
        <v>1193</v>
      </c>
      <c r="F331" s="469" t="s">
        <v>245</v>
      </c>
      <c r="G331" s="469" t="s">
        <v>1227</v>
      </c>
      <c r="H331" s="469" t="s">
        <v>1324</v>
      </c>
      <c r="I331" s="469" t="s">
        <v>245</v>
      </c>
      <c r="J331" s="469" t="s">
        <v>316</v>
      </c>
      <c r="K331" s="469" t="s">
        <v>1469</v>
      </c>
      <c r="L331" s="469" t="s">
        <v>314</v>
      </c>
      <c r="M331" s="469">
        <v>4</v>
      </c>
      <c r="N331" s="469">
        <v>0</v>
      </c>
      <c r="O331" s="469">
        <v>0</v>
      </c>
    </row>
    <row r="332" spans="1:15" ht="15" hidden="1" x14ac:dyDescent="0.25">
      <c r="A332" s="469" t="s">
        <v>531</v>
      </c>
      <c r="B332" s="470">
        <v>44208</v>
      </c>
      <c r="C332" s="469" t="s">
        <v>995</v>
      </c>
      <c r="D332" s="470">
        <v>44187</v>
      </c>
      <c r="E332" s="469" t="s">
        <v>1193</v>
      </c>
      <c r="F332" s="469" t="s">
        <v>245</v>
      </c>
      <c r="G332" s="469" t="s">
        <v>1227</v>
      </c>
      <c r="H332" s="469" t="s">
        <v>1321</v>
      </c>
      <c r="I332" s="469" t="s">
        <v>245</v>
      </c>
      <c r="J332" s="469" t="s">
        <v>316</v>
      </c>
      <c r="K332" s="469" t="s">
        <v>1469</v>
      </c>
      <c r="L332" s="469" t="s">
        <v>314</v>
      </c>
      <c r="M332" s="469">
        <v>4</v>
      </c>
      <c r="N332" s="469">
        <v>0</v>
      </c>
      <c r="O332" s="469">
        <v>0</v>
      </c>
    </row>
    <row r="333" spans="1:15" ht="15" hidden="1" x14ac:dyDescent="0.25">
      <c r="A333" s="469" t="s">
        <v>531</v>
      </c>
      <c r="B333" s="470">
        <v>44208</v>
      </c>
      <c r="C333" s="469" t="s">
        <v>995</v>
      </c>
      <c r="D333" s="470">
        <v>44187</v>
      </c>
      <c r="E333" s="469" t="s">
        <v>1193</v>
      </c>
      <c r="F333" s="469" t="s">
        <v>245</v>
      </c>
      <c r="G333" s="469" t="s">
        <v>1227</v>
      </c>
      <c r="H333" s="469" t="s">
        <v>1322</v>
      </c>
      <c r="I333" s="469" t="s">
        <v>245</v>
      </c>
      <c r="J333" s="469" t="s">
        <v>316</v>
      </c>
      <c r="K333" s="469" t="s">
        <v>1469</v>
      </c>
      <c r="L333" s="469" t="s">
        <v>314</v>
      </c>
      <c r="M333" s="469">
        <v>4</v>
      </c>
      <c r="N333" s="472">
        <v>81404</v>
      </c>
      <c r="O333" s="472">
        <v>325616</v>
      </c>
    </row>
    <row r="334" spans="1:15" ht="15" hidden="1" x14ac:dyDescent="0.25">
      <c r="A334" s="469" t="s">
        <v>532</v>
      </c>
      <c r="B334" s="470">
        <v>44208</v>
      </c>
      <c r="C334" s="469" t="s">
        <v>996</v>
      </c>
      <c r="D334" s="470">
        <v>44187</v>
      </c>
      <c r="E334" s="469" t="s">
        <v>1194</v>
      </c>
      <c r="F334" s="469" t="s">
        <v>245</v>
      </c>
      <c r="G334" s="469" t="s">
        <v>1227</v>
      </c>
      <c r="H334" s="469" t="s">
        <v>1356</v>
      </c>
      <c r="I334" s="469" t="s">
        <v>245</v>
      </c>
      <c r="J334" s="469" t="s">
        <v>316</v>
      </c>
      <c r="K334" s="469" t="s">
        <v>1469</v>
      </c>
      <c r="L334" s="469" t="s">
        <v>301</v>
      </c>
      <c r="M334" s="469">
        <v>4</v>
      </c>
      <c r="N334" s="469">
        <v>0</v>
      </c>
      <c r="O334" s="469">
        <v>0</v>
      </c>
    </row>
    <row r="335" spans="1:15" ht="15" hidden="1" x14ac:dyDescent="0.25">
      <c r="A335" s="469" t="s">
        <v>532</v>
      </c>
      <c r="B335" s="470">
        <v>44208</v>
      </c>
      <c r="C335" s="469" t="s">
        <v>996</v>
      </c>
      <c r="D335" s="470">
        <v>44187</v>
      </c>
      <c r="E335" s="469" t="s">
        <v>1193</v>
      </c>
      <c r="F335" s="469" t="s">
        <v>245</v>
      </c>
      <c r="G335" s="469" t="s">
        <v>1227</v>
      </c>
      <c r="H335" s="469" t="s">
        <v>1358</v>
      </c>
      <c r="I335" s="469" t="s">
        <v>245</v>
      </c>
      <c r="J335" s="469" t="s">
        <v>316</v>
      </c>
      <c r="K335" s="469" t="s">
        <v>1469</v>
      </c>
      <c r="L335" s="469" t="s">
        <v>1470</v>
      </c>
      <c r="M335" s="469">
        <v>4</v>
      </c>
      <c r="N335" s="469">
        <v>0</v>
      </c>
      <c r="O335" s="469">
        <v>0</v>
      </c>
    </row>
    <row r="336" spans="1:15" ht="15" hidden="1" x14ac:dyDescent="0.25">
      <c r="A336" s="469" t="s">
        <v>532</v>
      </c>
      <c r="B336" s="470">
        <v>44208</v>
      </c>
      <c r="C336" s="469" t="s">
        <v>996</v>
      </c>
      <c r="D336" s="470">
        <v>44187</v>
      </c>
      <c r="E336" s="469" t="s">
        <v>1193</v>
      </c>
      <c r="F336" s="469" t="s">
        <v>245</v>
      </c>
      <c r="G336" s="469" t="s">
        <v>1227</v>
      </c>
      <c r="H336" s="469" t="s">
        <v>1359</v>
      </c>
      <c r="I336" s="469" t="s">
        <v>245</v>
      </c>
      <c r="J336" s="469" t="s">
        <v>316</v>
      </c>
      <c r="K336" s="469" t="s">
        <v>1469</v>
      </c>
      <c r="L336" s="469" t="s">
        <v>314</v>
      </c>
      <c r="M336" s="469">
        <v>4</v>
      </c>
      <c r="N336" s="469">
        <v>0</v>
      </c>
      <c r="O336" s="469">
        <v>0</v>
      </c>
    </row>
    <row r="337" spans="1:15" ht="15" hidden="1" x14ac:dyDescent="0.25">
      <c r="A337" s="469" t="s">
        <v>532</v>
      </c>
      <c r="B337" s="470">
        <v>44208</v>
      </c>
      <c r="C337" s="469" t="s">
        <v>996</v>
      </c>
      <c r="D337" s="470">
        <v>44187</v>
      </c>
      <c r="E337" s="469" t="s">
        <v>1193</v>
      </c>
      <c r="F337" s="469" t="s">
        <v>245</v>
      </c>
      <c r="G337" s="469" t="s">
        <v>1227</v>
      </c>
      <c r="H337" s="469" t="s">
        <v>1317</v>
      </c>
      <c r="I337" s="469" t="s">
        <v>245</v>
      </c>
      <c r="J337" s="469" t="s">
        <v>316</v>
      </c>
      <c r="K337" s="469" t="s">
        <v>1469</v>
      </c>
      <c r="L337" s="469" t="s">
        <v>314</v>
      </c>
      <c r="M337" s="469">
        <v>4</v>
      </c>
      <c r="N337" s="469">
        <v>0</v>
      </c>
      <c r="O337" s="469">
        <v>0</v>
      </c>
    </row>
    <row r="338" spans="1:15" ht="15" hidden="1" x14ac:dyDescent="0.25">
      <c r="A338" s="469" t="s">
        <v>532</v>
      </c>
      <c r="B338" s="470">
        <v>44208</v>
      </c>
      <c r="C338" s="469" t="s">
        <v>996</v>
      </c>
      <c r="D338" s="470">
        <v>44187</v>
      </c>
      <c r="E338" s="469" t="s">
        <v>1193</v>
      </c>
      <c r="F338" s="469" t="s">
        <v>245</v>
      </c>
      <c r="G338" s="469" t="s">
        <v>1227</v>
      </c>
      <c r="H338" s="469" t="s">
        <v>1319</v>
      </c>
      <c r="I338" s="469" t="s">
        <v>245</v>
      </c>
      <c r="J338" s="469" t="s">
        <v>316</v>
      </c>
      <c r="K338" s="469" t="s">
        <v>1469</v>
      </c>
      <c r="L338" s="469" t="s">
        <v>314</v>
      </c>
      <c r="M338" s="469">
        <v>4</v>
      </c>
      <c r="N338" s="469">
        <v>0</v>
      </c>
      <c r="O338" s="469">
        <v>0</v>
      </c>
    </row>
    <row r="339" spans="1:15" ht="15" hidden="1" x14ac:dyDescent="0.25">
      <c r="A339" s="469" t="s">
        <v>532</v>
      </c>
      <c r="B339" s="470">
        <v>44208</v>
      </c>
      <c r="C339" s="469" t="s">
        <v>996</v>
      </c>
      <c r="D339" s="470">
        <v>44187</v>
      </c>
      <c r="E339" s="469" t="s">
        <v>1193</v>
      </c>
      <c r="F339" s="469" t="s">
        <v>245</v>
      </c>
      <c r="G339" s="469" t="s">
        <v>1227</v>
      </c>
      <c r="H339" s="469" t="s">
        <v>1324</v>
      </c>
      <c r="I339" s="469" t="s">
        <v>245</v>
      </c>
      <c r="J339" s="469" t="s">
        <v>316</v>
      </c>
      <c r="K339" s="469" t="s">
        <v>1469</v>
      </c>
      <c r="L339" s="469" t="s">
        <v>314</v>
      </c>
      <c r="M339" s="469">
        <v>4</v>
      </c>
      <c r="N339" s="469">
        <v>0</v>
      </c>
      <c r="O339" s="469">
        <v>0</v>
      </c>
    </row>
    <row r="340" spans="1:15" ht="15" hidden="1" x14ac:dyDescent="0.25">
      <c r="A340" s="469" t="s">
        <v>532</v>
      </c>
      <c r="B340" s="470">
        <v>44208</v>
      </c>
      <c r="C340" s="469" t="s">
        <v>996</v>
      </c>
      <c r="D340" s="470">
        <v>44187</v>
      </c>
      <c r="E340" s="469" t="s">
        <v>1193</v>
      </c>
      <c r="F340" s="469" t="s">
        <v>245</v>
      </c>
      <c r="G340" s="469" t="s">
        <v>1227</v>
      </c>
      <c r="H340" s="469" t="s">
        <v>1321</v>
      </c>
      <c r="I340" s="469" t="s">
        <v>245</v>
      </c>
      <c r="J340" s="469" t="s">
        <v>316</v>
      </c>
      <c r="K340" s="469" t="s">
        <v>1469</v>
      </c>
      <c r="L340" s="469" t="s">
        <v>314</v>
      </c>
      <c r="M340" s="469">
        <v>4</v>
      </c>
      <c r="N340" s="469">
        <v>0</v>
      </c>
      <c r="O340" s="469">
        <v>0</v>
      </c>
    </row>
    <row r="341" spans="1:15" ht="15" hidden="1" x14ac:dyDescent="0.25">
      <c r="A341" s="469" t="s">
        <v>532</v>
      </c>
      <c r="B341" s="470">
        <v>44208</v>
      </c>
      <c r="C341" s="469" t="s">
        <v>996</v>
      </c>
      <c r="D341" s="470">
        <v>44187</v>
      </c>
      <c r="E341" s="469" t="s">
        <v>1193</v>
      </c>
      <c r="F341" s="469" t="s">
        <v>245</v>
      </c>
      <c r="G341" s="469" t="s">
        <v>1227</v>
      </c>
      <c r="H341" s="469" t="s">
        <v>1322</v>
      </c>
      <c r="I341" s="469" t="s">
        <v>245</v>
      </c>
      <c r="J341" s="469" t="s">
        <v>316</v>
      </c>
      <c r="K341" s="469" t="s">
        <v>1469</v>
      </c>
      <c r="L341" s="469" t="s">
        <v>314</v>
      </c>
      <c r="M341" s="469">
        <v>4</v>
      </c>
      <c r="N341" s="472">
        <v>81404</v>
      </c>
      <c r="O341" s="472">
        <v>325616</v>
      </c>
    </row>
    <row r="342" spans="1:15" ht="15" hidden="1" x14ac:dyDescent="0.25">
      <c r="A342" s="469" t="s">
        <v>533</v>
      </c>
      <c r="B342" s="470">
        <v>44208</v>
      </c>
      <c r="C342" s="469" t="s">
        <v>997</v>
      </c>
      <c r="D342" s="470">
        <v>44187</v>
      </c>
      <c r="E342" s="469" t="s">
        <v>1194</v>
      </c>
      <c r="F342" s="469" t="s">
        <v>245</v>
      </c>
      <c r="G342" s="469" t="s">
        <v>1227</v>
      </c>
      <c r="H342" s="469" t="s">
        <v>1356</v>
      </c>
      <c r="I342" s="469" t="s">
        <v>245</v>
      </c>
      <c r="J342" s="469" t="s">
        <v>316</v>
      </c>
      <c r="K342" s="469" t="s">
        <v>1469</v>
      </c>
      <c r="L342" s="469" t="s">
        <v>301</v>
      </c>
      <c r="M342" s="469">
        <v>4</v>
      </c>
      <c r="N342" s="469">
        <v>0</v>
      </c>
      <c r="O342" s="469">
        <v>0</v>
      </c>
    </row>
    <row r="343" spans="1:15" ht="15" hidden="1" x14ac:dyDescent="0.25">
      <c r="A343" s="469" t="s">
        <v>533</v>
      </c>
      <c r="B343" s="470">
        <v>44208</v>
      </c>
      <c r="C343" s="469" t="s">
        <v>997</v>
      </c>
      <c r="D343" s="470">
        <v>44187</v>
      </c>
      <c r="E343" s="469" t="s">
        <v>1193</v>
      </c>
      <c r="F343" s="469" t="s">
        <v>245</v>
      </c>
      <c r="G343" s="469" t="s">
        <v>1227</v>
      </c>
      <c r="H343" s="469" t="s">
        <v>1358</v>
      </c>
      <c r="I343" s="469" t="s">
        <v>245</v>
      </c>
      <c r="J343" s="469" t="s">
        <v>316</v>
      </c>
      <c r="K343" s="469" t="s">
        <v>1469</v>
      </c>
      <c r="L343" s="469" t="s">
        <v>1470</v>
      </c>
      <c r="M343" s="469">
        <v>4</v>
      </c>
      <c r="N343" s="469">
        <v>0</v>
      </c>
      <c r="O343" s="469">
        <v>0</v>
      </c>
    </row>
    <row r="344" spans="1:15" ht="15" hidden="1" x14ac:dyDescent="0.25">
      <c r="A344" s="469" t="s">
        <v>533</v>
      </c>
      <c r="B344" s="470">
        <v>44208</v>
      </c>
      <c r="C344" s="469" t="s">
        <v>997</v>
      </c>
      <c r="D344" s="470">
        <v>44187</v>
      </c>
      <c r="E344" s="469" t="s">
        <v>1193</v>
      </c>
      <c r="F344" s="469" t="s">
        <v>245</v>
      </c>
      <c r="G344" s="469" t="s">
        <v>1227</v>
      </c>
      <c r="H344" s="469" t="s">
        <v>1359</v>
      </c>
      <c r="I344" s="469" t="s">
        <v>245</v>
      </c>
      <c r="J344" s="469" t="s">
        <v>316</v>
      </c>
      <c r="K344" s="469" t="s">
        <v>1469</v>
      </c>
      <c r="L344" s="469" t="s">
        <v>314</v>
      </c>
      <c r="M344" s="469">
        <v>4</v>
      </c>
      <c r="N344" s="469">
        <v>0</v>
      </c>
      <c r="O344" s="469">
        <v>0</v>
      </c>
    </row>
    <row r="345" spans="1:15" ht="15" hidden="1" x14ac:dyDescent="0.25">
      <c r="A345" s="469" t="s">
        <v>533</v>
      </c>
      <c r="B345" s="470">
        <v>44208</v>
      </c>
      <c r="C345" s="469" t="s">
        <v>997</v>
      </c>
      <c r="D345" s="470">
        <v>44187</v>
      </c>
      <c r="E345" s="469" t="s">
        <v>1193</v>
      </c>
      <c r="F345" s="469" t="s">
        <v>245</v>
      </c>
      <c r="G345" s="469" t="s">
        <v>1227</v>
      </c>
      <c r="H345" s="469" t="s">
        <v>1317</v>
      </c>
      <c r="I345" s="469" t="s">
        <v>245</v>
      </c>
      <c r="J345" s="469" t="s">
        <v>316</v>
      </c>
      <c r="K345" s="469" t="s">
        <v>1469</v>
      </c>
      <c r="L345" s="469" t="s">
        <v>314</v>
      </c>
      <c r="M345" s="469">
        <v>4</v>
      </c>
      <c r="N345" s="469">
        <v>0</v>
      </c>
      <c r="O345" s="469">
        <v>0</v>
      </c>
    </row>
    <row r="346" spans="1:15" ht="15" hidden="1" x14ac:dyDescent="0.25">
      <c r="A346" s="469" t="s">
        <v>533</v>
      </c>
      <c r="B346" s="470">
        <v>44208</v>
      </c>
      <c r="C346" s="469" t="s">
        <v>997</v>
      </c>
      <c r="D346" s="470">
        <v>44187</v>
      </c>
      <c r="E346" s="469" t="s">
        <v>1193</v>
      </c>
      <c r="F346" s="469" t="s">
        <v>245</v>
      </c>
      <c r="G346" s="469" t="s">
        <v>1227</v>
      </c>
      <c r="H346" s="469" t="s">
        <v>1319</v>
      </c>
      <c r="I346" s="469" t="s">
        <v>245</v>
      </c>
      <c r="J346" s="469" t="s">
        <v>316</v>
      </c>
      <c r="K346" s="469" t="s">
        <v>1469</v>
      </c>
      <c r="L346" s="469" t="s">
        <v>314</v>
      </c>
      <c r="M346" s="469">
        <v>4</v>
      </c>
      <c r="N346" s="469">
        <v>0</v>
      </c>
      <c r="O346" s="469">
        <v>0</v>
      </c>
    </row>
    <row r="347" spans="1:15" ht="15" hidden="1" x14ac:dyDescent="0.25">
      <c r="A347" s="469" t="s">
        <v>533</v>
      </c>
      <c r="B347" s="470">
        <v>44208</v>
      </c>
      <c r="C347" s="469" t="s">
        <v>997</v>
      </c>
      <c r="D347" s="470">
        <v>44187</v>
      </c>
      <c r="E347" s="469" t="s">
        <v>1193</v>
      </c>
      <c r="F347" s="469" t="s">
        <v>245</v>
      </c>
      <c r="G347" s="469" t="s">
        <v>1227</v>
      </c>
      <c r="H347" s="469" t="s">
        <v>1324</v>
      </c>
      <c r="I347" s="469" t="s">
        <v>245</v>
      </c>
      <c r="J347" s="469" t="s">
        <v>316</v>
      </c>
      <c r="K347" s="469" t="s">
        <v>1469</v>
      </c>
      <c r="L347" s="469" t="s">
        <v>314</v>
      </c>
      <c r="M347" s="469">
        <v>4</v>
      </c>
      <c r="N347" s="469">
        <v>0</v>
      </c>
      <c r="O347" s="469">
        <v>0</v>
      </c>
    </row>
    <row r="348" spans="1:15" ht="15" hidden="1" x14ac:dyDescent="0.25">
      <c r="A348" s="469" t="s">
        <v>533</v>
      </c>
      <c r="B348" s="470">
        <v>44208</v>
      </c>
      <c r="C348" s="469" t="s">
        <v>997</v>
      </c>
      <c r="D348" s="470">
        <v>44187</v>
      </c>
      <c r="E348" s="469" t="s">
        <v>1193</v>
      </c>
      <c r="F348" s="469" t="s">
        <v>245</v>
      </c>
      <c r="G348" s="469" t="s">
        <v>1227</v>
      </c>
      <c r="H348" s="469" t="s">
        <v>1321</v>
      </c>
      <c r="I348" s="469" t="s">
        <v>245</v>
      </c>
      <c r="J348" s="469" t="s">
        <v>316</v>
      </c>
      <c r="K348" s="469" t="s">
        <v>1469</v>
      </c>
      <c r="L348" s="469" t="s">
        <v>314</v>
      </c>
      <c r="M348" s="469">
        <v>4</v>
      </c>
      <c r="N348" s="469">
        <v>0</v>
      </c>
      <c r="O348" s="469">
        <v>0</v>
      </c>
    </row>
    <row r="349" spans="1:15" ht="15" hidden="1" x14ac:dyDescent="0.25">
      <c r="A349" s="469" t="s">
        <v>533</v>
      </c>
      <c r="B349" s="470">
        <v>44208</v>
      </c>
      <c r="C349" s="469" t="s">
        <v>997</v>
      </c>
      <c r="D349" s="470">
        <v>44187</v>
      </c>
      <c r="E349" s="469" t="s">
        <v>1193</v>
      </c>
      <c r="F349" s="469" t="s">
        <v>245</v>
      </c>
      <c r="G349" s="469" t="s">
        <v>1227</v>
      </c>
      <c r="H349" s="469" t="s">
        <v>1322</v>
      </c>
      <c r="I349" s="469" t="s">
        <v>245</v>
      </c>
      <c r="J349" s="469" t="s">
        <v>316</v>
      </c>
      <c r="K349" s="469" t="s">
        <v>1469</v>
      </c>
      <c r="L349" s="469" t="s">
        <v>314</v>
      </c>
      <c r="M349" s="469">
        <v>4</v>
      </c>
      <c r="N349" s="472">
        <v>81404</v>
      </c>
      <c r="O349" s="472">
        <v>325616</v>
      </c>
    </row>
    <row r="350" spans="1:15" ht="15" hidden="1" x14ac:dyDescent="0.25">
      <c r="A350" s="469" t="s">
        <v>534</v>
      </c>
      <c r="B350" s="470">
        <v>44208</v>
      </c>
      <c r="C350" s="469" t="s">
        <v>998</v>
      </c>
      <c r="D350" s="470">
        <v>44188</v>
      </c>
      <c r="E350" s="469" t="s">
        <v>1194</v>
      </c>
      <c r="F350" s="469" t="s">
        <v>245</v>
      </c>
      <c r="G350" s="469" t="s">
        <v>1227</v>
      </c>
      <c r="H350" s="469" t="s">
        <v>1356</v>
      </c>
      <c r="I350" s="469" t="s">
        <v>245</v>
      </c>
      <c r="J350" s="469" t="s">
        <v>316</v>
      </c>
      <c r="K350" s="469" t="s">
        <v>1469</v>
      </c>
      <c r="L350" s="469" t="s">
        <v>301</v>
      </c>
      <c r="M350" s="469">
        <v>4</v>
      </c>
      <c r="N350" s="469">
        <v>0</v>
      </c>
      <c r="O350" s="469">
        <v>0</v>
      </c>
    </row>
    <row r="351" spans="1:15" ht="15" hidden="1" x14ac:dyDescent="0.25">
      <c r="A351" s="469" t="s">
        <v>534</v>
      </c>
      <c r="B351" s="470">
        <v>44208</v>
      </c>
      <c r="C351" s="469" t="s">
        <v>998</v>
      </c>
      <c r="D351" s="470">
        <v>44188</v>
      </c>
      <c r="E351" s="469" t="s">
        <v>1193</v>
      </c>
      <c r="F351" s="469" t="s">
        <v>245</v>
      </c>
      <c r="G351" s="469" t="s">
        <v>1227</v>
      </c>
      <c r="H351" s="469" t="s">
        <v>1358</v>
      </c>
      <c r="I351" s="469" t="s">
        <v>245</v>
      </c>
      <c r="J351" s="469" t="s">
        <v>316</v>
      </c>
      <c r="K351" s="469" t="s">
        <v>1469</v>
      </c>
      <c r="L351" s="469" t="s">
        <v>1470</v>
      </c>
      <c r="M351" s="469">
        <v>4</v>
      </c>
      <c r="N351" s="469">
        <v>0</v>
      </c>
      <c r="O351" s="469">
        <v>0</v>
      </c>
    </row>
    <row r="352" spans="1:15" ht="15" hidden="1" x14ac:dyDescent="0.25">
      <c r="A352" s="469" t="s">
        <v>534</v>
      </c>
      <c r="B352" s="470">
        <v>44208</v>
      </c>
      <c r="C352" s="469" t="s">
        <v>998</v>
      </c>
      <c r="D352" s="470">
        <v>44188</v>
      </c>
      <c r="E352" s="469" t="s">
        <v>1193</v>
      </c>
      <c r="F352" s="469" t="s">
        <v>245</v>
      </c>
      <c r="G352" s="469" t="s">
        <v>1227</v>
      </c>
      <c r="H352" s="469" t="s">
        <v>1359</v>
      </c>
      <c r="I352" s="469" t="s">
        <v>245</v>
      </c>
      <c r="J352" s="469" t="s">
        <v>316</v>
      </c>
      <c r="K352" s="469" t="s">
        <v>1469</v>
      </c>
      <c r="L352" s="469" t="s">
        <v>314</v>
      </c>
      <c r="M352" s="469">
        <v>4</v>
      </c>
      <c r="N352" s="469">
        <v>0</v>
      </c>
      <c r="O352" s="469">
        <v>0</v>
      </c>
    </row>
    <row r="353" spans="1:15" ht="15" hidden="1" x14ac:dyDescent="0.25">
      <c r="A353" s="469" t="s">
        <v>534</v>
      </c>
      <c r="B353" s="470">
        <v>44208</v>
      </c>
      <c r="C353" s="469" t="s">
        <v>998</v>
      </c>
      <c r="D353" s="470">
        <v>44188</v>
      </c>
      <c r="E353" s="469" t="s">
        <v>1193</v>
      </c>
      <c r="F353" s="469" t="s">
        <v>245</v>
      </c>
      <c r="G353" s="469" t="s">
        <v>1227</v>
      </c>
      <c r="H353" s="469" t="s">
        <v>1317</v>
      </c>
      <c r="I353" s="469" t="s">
        <v>245</v>
      </c>
      <c r="J353" s="469" t="s">
        <v>316</v>
      </c>
      <c r="K353" s="469" t="s">
        <v>1469</v>
      </c>
      <c r="L353" s="469" t="s">
        <v>314</v>
      </c>
      <c r="M353" s="469">
        <v>4</v>
      </c>
      <c r="N353" s="469">
        <v>0</v>
      </c>
      <c r="O353" s="469">
        <v>0</v>
      </c>
    </row>
    <row r="354" spans="1:15" ht="15" hidden="1" x14ac:dyDescent="0.25">
      <c r="A354" s="469" t="s">
        <v>534</v>
      </c>
      <c r="B354" s="470">
        <v>44208</v>
      </c>
      <c r="C354" s="469" t="s">
        <v>998</v>
      </c>
      <c r="D354" s="470">
        <v>44188</v>
      </c>
      <c r="E354" s="469" t="s">
        <v>1193</v>
      </c>
      <c r="F354" s="469" t="s">
        <v>245</v>
      </c>
      <c r="G354" s="469" t="s">
        <v>1227</v>
      </c>
      <c r="H354" s="469" t="s">
        <v>1319</v>
      </c>
      <c r="I354" s="469" t="s">
        <v>245</v>
      </c>
      <c r="J354" s="469" t="s">
        <v>316</v>
      </c>
      <c r="K354" s="469" t="s">
        <v>1469</v>
      </c>
      <c r="L354" s="469" t="s">
        <v>314</v>
      </c>
      <c r="M354" s="469">
        <v>4</v>
      </c>
      <c r="N354" s="469">
        <v>0</v>
      </c>
      <c r="O354" s="469">
        <v>0</v>
      </c>
    </row>
    <row r="355" spans="1:15" ht="15" hidden="1" x14ac:dyDescent="0.25">
      <c r="A355" s="469" t="s">
        <v>534</v>
      </c>
      <c r="B355" s="470">
        <v>44208</v>
      </c>
      <c r="C355" s="469" t="s">
        <v>998</v>
      </c>
      <c r="D355" s="470">
        <v>44188</v>
      </c>
      <c r="E355" s="469" t="s">
        <v>1193</v>
      </c>
      <c r="F355" s="469" t="s">
        <v>245</v>
      </c>
      <c r="G355" s="469" t="s">
        <v>1227</v>
      </c>
      <c r="H355" s="469" t="s">
        <v>1324</v>
      </c>
      <c r="I355" s="469" t="s">
        <v>245</v>
      </c>
      <c r="J355" s="469" t="s">
        <v>316</v>
      </c>
      <c r="K355" s="469" t="s">
        <v>1469</v>
      </c>
      <c r="L355" s="469" t="s">
        <v>314</v>
      </c>
      <c r="M355" s="469">
        <v>4</v>
      </c>
      <c r="N355" s="469">
        <v>0</v>
      </c>
      <c r="O355" s="469">
        <v>0</v>
      </c>
    </row>
    <row r="356" spans="1:15" ht="15" hidden="1" x14ac:dyDescent="0.25">
      <c r="A356" s="469" t="s">
        <v>534</v>
      </c>
      <c r="B356" s="470">
        <v>44208</v>
      </c>
      <c r="C356" s="469" t="s">
        <v>998</v>
      </c>
      <c r="D356" s="470">
        <v>44188</v>
      </c>
      <c r="E356" s="469" t="s">
        <v>1193</v>
      </c>
      <c r="F356" s="469" t="s">
        <v>245</v>
      </c>
      <c r="G356" s="469" t="s">
        <v>1227</v>
      </c>
      <c r="H356" s="469" t="s">
        <v>1321</v>
      </c>
      <c r="I356" s="469" t="s">
        <v>245</v>
      </c>
      <c r="J356" s="469" t="s">
        <v>316</v>
      </c>
      <c r="K356" s="469" t="s">
        <v>1469</v>
      </c>
      <c r="L356" s="469" t="s">
        <v>314</v>
      </c>
      <c r="M356" s="469">
        <v>4</v>
      </c>
      <c r="N356" s="469">
        <v>0</v>
      </c>
      <c r="O356" s="469">
        <v>0</v>
      </c>
    </row>
    <row r="357" spans="1:15" ht="15" hidden="1" x14ac:dyDescent="0.25">
      <c r="A357" s="469" t="s">
        <v>534</v>
      </c>
      <c r="B357" s="470">
        <v>44208</v>
      </c>
      <c r="C357" s="469" t="s">
        <v>998</v>
      </c>
      <c r="D357" s="470">
        <v>44188</v>
      </c>
      <c r="E357" s="469" t="s">
        <v>1193</v>
      </c>
      <c r="F357" s="469" t="s">
        <v>245</v>
      </c>
      <c r="G357" s="469" t="s">
        <v>1227</v>
      </c>
      <c r="H357" s="469" t="s">
        <v>1322</v>
      </c>
      <c r="I357" s="469" t="s">
        <v>245</v>
      </c>
      <c r="J357" s="469" t="s">
        <v>316</v>
      </c>
      <c r="K357" s="469" t="s">
        <v>1469</v>
      </c>
      <c r="L357" s="469" t="s">
        <v>314</v>
      </c>
      <c r="M357" s="469">
        <v>4</v>
      </c>
      <c r="N357" s="472">
        <v>81404</v>
      </c>
      <c r="O357" s="472">
        <v>325616</v>
      </c>
    </row>
    <row r="358" spans="1:15" ht="15" hidden="1" x14ac:dyDescent="0.25">
      <c r="A358" s="469" t="s">
        <v>535</v>
      </c>
      <c r="B358" s="470">
        <v>44208</v>
      </c>
      <c r="C358" s="469" t="s">
        <v>999</v>
      </c>
      <c r="D358" s="470">
        <v>44188</v>
      </c>
      <c r="E358" s="469" t="s">
        <v>1194</v>
      </c>
      <c r="F358" s="469" t="s">
        <v>245</v>
      </c>
      <c r="G358" s="469" t="s">
        <v>1227</v>
      </c>
      <c r="H358" s="469" t="s">
        <v>1356</v>
      </c>
      <c r="I358" s="469" t="s">
        <v>245</v>
      </c>
      <c r="J358" s="469" t="s">
        <v>316</v>
      </c>
      <c r="K358" s="469" t="s">
        <v>1469</v>
      </c>
      <c r="L358" s="469" t="s">
        <v>301</v>
      </c>
      <c r="M358" s="469">
        <v>3</v>
      </c>
      <c r="N358" s="469">
        <v>0</v>
      </c>
      <c r="O358" s="469">
        <v>0</v>
      </c>
    </row>
    <row r="359" spans="1:15" ht="15" hidden="1" x14ac:dyDescent="0.25">
      <c r="A359" s="469" t="s">
        <v>535</v>
      </c>
      <c r="B359" s="470">
        <v>44208</v>
      </c>
      <c r="C359" s="469" t="s">
        <v>999</v>
      </c>
      <c r="D359" s="470">
        <v>44188</v>
      </c>
      <c r="E359" s="469" t="s">
        <v>1193</v>
      </c>
      <c r="F359" s="469" t="s">
        <v>245</v>
      </c>
      <c r="G359" s="469" t="s">
        <v>1227</v>
      </c>
      <c r="H359" s="469" t="s">
        <v>1358</v>
      </c>
      <c r="I359" s="469" t="s">
        <v>245</v>
      </c>
      <c r="J359" s="469" t="s">
        <v>316</v>
      </c>
      <c r="K359" s="469" t="s">
        <v>1469</v>
      </c>
      <c r="L359" s="469" t="s">
        <v>1470</v>
      </c>
      <c r="M359" s="469">
        <v>3</v>
      </c>
      <c r="N359" s="469">
        <v>0</v>
      </c>
      <c r="O359" s="469">
        <v>0</v>
      </c>
    </row>
    <row r="360" spans="1:15" ht="15" hidden="1" x14ac:dyDescent="0.25">
      <c r="A360" s="469" t="s">
        <v>535</v>
      </c>
      <c r="B360" s="470">
        <v>44208</v>
      </c>
      <c r="C360" s="469" t="s">
        <v>999</v>
      </c>
      <c r="D360" s="470">
        <v>44188</v>
      </c>
      <c r="E360" s="469" t="s">
        <v>1193</v>
      </c>
      <c r="F360" s="469" t="s">
        <v>245</v>
      </c>
      <c r="G360" s="469" t="s">
        <v>1227</v>
      </c>
      <c r="H360" s="469" t="s">
        <v>1359</v>
      </c>
      <c r="I360" s="469" t="s">
        <v>245</v>
      </c>
      <c r="J360" s="469" t="s">
        <v>316</v>
      </c>
      <c r="K360" s="469" t="s">
        <v>1469</v>
      </c>
      <c r="L360" s="469" t="s">
        <v>314</v>
      </c>
      <c r="M360" s="469">
        <v>3</v>
      </c>
      <c r="N360" s="469">
        <v>0</v>
      </c>
      <c r="O360" s="469">
        <v>0</v>
      </c>
    </row>
    <row r="361" spans="1:15" ht="15" hidden="1" x14ac:dyDescent="0.25">
      <c r="A361" s="469" t="s">
        <v>535</v>
      </c>
      <c r="B361" s="470">
        <v>44208</v>
      </c>
      <c r="C361" s="469" t="s">
        <v>999</v>
      </c>
      <c r="D361" s="470">
        <v>44188</v>
      </c>
      <c r="E361" s="469" t="s">
        <v>1193</v>
      </c>
      <c r="F361" s="469" t="s">
        <v>245</v>
      </c>
      <c r="G361" s="469" t="s">
        <v>1227</v>
      </c>
      <c r="H361" s="469" t="s">
        <v>1317</v>
      </c>
      <c r="I361" s="469" t="s">
        <v>245</v>
      </c>
      <c r="J361" s="469" t="s">
        <v>316</v>
      </c>
      <c r="K361" s="469" t="s">
        <v>1469</v>
      </c>
      <c r="L361" s="469" t="s">
        <v>314</v>
      </c>
      <c r="M361" s="469">
        <v>3</v>
      </c>
      <c r="N361" s="469">
        <v>0</v>
      </c>
      <c r="O361" s="469">
        <v>0</v>
      </c>
    </row>
    <row r="362" spans="1:15" ht="15" hidden="1" x14ac:dyDescent="0.25">
      <c r="A362" s="469" t="s">
        <v>535</v>
      </c>
      <c r="B362" s="470">
        <v>44208</v>
      </c>
      <c r="C362" s="469" t="s">
        <v>999</v>
      </c>
      <c r="D362" s="470">
        <v>44188</v>
      </c>
      <c r="E362" s="469" t="s">
        <v>1193</v>
      </c>
      <c r="F362" s="469" t="s">
        <v>245</v>
      </c>
      <c r="G362" s="469" t="s">
        <v>1227</v>
      </c>
      <c r="H362" s="469" t="s">
        <v>1319</v>
      </c>
      <c r="I362" s="469" t="s">
        <v>245</v>
      </c>
      <c r="J362" s="469" t="s">
        <v>316</v>
      </c>
      <c r="K362" s="469" t="s">
        <v>1469</v>
      </c>
      <c r="L362" s="469" t="s">
        <v>314</v>
      </c>
      <c r="M362" s="469">
        <v>3</v>
      </c>
      <c r="N362" s="469">
        <v>0</v>
      </c>
      <c r="O362" s="469">
        <v>0</v>
      </c>
    </row>
    <row r="363" spans="1:15" ht="15" hidden="1" x14ac:dyDescent="0.25">
      <c r="A363" s="469" t="s">
        <v>535</v>
      </c>
      <c r="B363" s="470">
        <v>44208</v>
      </c>
      <c r="C363" s="469" t="s">
        <v>999</v>
      </c>
      <c r="D363" s="470">
        <v>44188</v>
      </c>
      <c r="E363" s="469" t="s">
        <v>1193</v>
      </c>
      <c r="F363" s="469" t="s">
        <v>245</v>
      </c>
      <c r="G363" s="469" t="s">
        <v>1227</v>
      </c>
      <c r="H363" s="469" t="s">
        <v>1324</v>
      </c>
      <c r="I363" s="469" t="s">
        <v>245</v>
      </c>
      <c r="J363" s="469" t="s">
        <v>316</v>
      </c>
      <c r="K363" s="469" t="s">
        <v>1469</v>
      </c>
      <c r="L363" s="469" t="s">
        <v>314</v>
      </c>
      <c r="M363" s="469">
        <v>3</v>
      </c>
      <c r="N363" s="469">
        <v>0</v>
      </c>
      <c r="O363" s="469">
        <v>0</v>
      </c>
    </row>
    <row r="364" spans="1:15" ht="15" hidden="1" x14ac:dyDescent="0.25">
      <c r="A364" s="469" t="s">
        <v>535</v>
      </c>
      <c r="B364" s="470">
        <v>44208</v>
      </c>
      <c r="C364" s="469" t="s">
        <v>999</v>
      </c>
      <c r="D364" s="470">
        <v>44188</v>
      </c>
      <c r="E364" s="469" t="s">
        <v>1193</v>
      </c>
      <c r="F364" s="469" t="s">
        <v>245</v>
      </c>
      <c r="G364" s="469" t="s">
        <v>1227</v>
      </c>
      <c r="H364" s="469" t="s">
        <v>1321</v>
      </c>
      <c r="I364" s="469" t="s">
        <v>245</v>
      </c>
      <c r="J364" s="469" t="s">
        <v>316</v>
      </c>
      <c r="K364" s="469" t="s">
        <v>1469</v>
      </c>
      <c r="L364" s="469" t="s">
        <v>314</v>
      </c>
      <c r="M364" s="469">
        <v>3</v>
      </c>
      <c r="N364" s="469">
        <v>0</v>
      </c>
      <c r="O364" s="469">
        <v>0</v>
      </c>
    </row>
    <row r="365" spans="1:15" ht="15" hidden="1" x14ac:dyDescent="0.25">
      <c r="A365" s="469" t="s">
        <v>535</v>
      </c>
      <c r="B365" s="470">
        <v>44208</v>
      </c>
      <c r="C365" s="469" t="s">
        <v>999</v>
      </c>
      <c r="D365" s="470">
        <v>44188</v>
      </c>
      <c r="E365" s="469" t="s">
        <v>1193</v>
      </c>
      <c r="F365" s="469" t="s">
        <v>245</v>
      </c>
      <c r="G365" s="469" t="s">
        <v>1227</v>
      </c>
      <c r="H365" s="469" t="s">
        <v>1322</v>
      </c>
      <c r="I365" s="469" t="s">
        <v>245</v>
      </c>
      <c r="J365" s="469" t="s">
        <v>316</v>
      </c>
      <c r="K365" s="469" t="s">
        <v>1469</v>
      </c>
      <c r="L365" s="469" t="s">
        <v>314</v>
      </c>
      <c r="M365" s="469">
        <v>3</v>
      </c>
      <c r="N365" s="472">
        <v>81404</v>
      </c>
      <c r="O365" s="472">
        <v>244212</v>
      </c>
    </row>
    <row r="366" spans="1:15" ht="15" hidden="1" x14ac:dyDescent="0.25">
      <c r="A366" s="469" t="s">
        <v>536</v>
      </c>
      <c r="B366" s="470">
        <v>44209</v>
      </c>
      <c r="C366" s="469">
        <v>3020008681</v>
      </c>
      <c r="D366" s="471">
        <v>44195</v>
      </c>
      <c r="E366" s="469" t="s">
        <v>1185</v>
      </c>
      <c r="F366" s="469" t="s">
        <v>248</v>
      </c>
      <c r="G366" s="469" t="s">
        <v>1220</v>
      </c>
      <c r="H366" s="469" t="s">
        <v>1313</v>
      </c>
      <c r="I366" s="469" t="s">
        <v>248</v>
      </c>
      <c r="J366" s="469" t="s">
        <v>316</v>
      </c>
      <c r="K366" s="469" t="s">
        <v>1469</v>
      </c>
      <c r="L366" s="469" t="s">
        <v>301</v>
      </c>
      <c r="M366" s="469">
        <v>4</v>
      </c>
      <c r="N366" s="469">
        <v>0</v>
      </c>
      <c r="O366" s="469">
        <v>0</v>
      </c>
    </row>
    <row r="367" spans="1:15" ht="15" hidden="1" x14ac:dyDescent="0.25">
      <c r="A367" s="469" t="s">
        <v>536</v>
      </c>
      <c r="B367" s="470">
        <v>44209</v>
      </c>
      <c r="C367" s="469">
        <v>3020008681</v>
      </c>
      <c r="D367" s="471">
        <v>44195</v>
      </c>
      <c r="E367" s="469" t="s">
        <v>1186</v>
      </c>
      <c r="F367" s="469" t="s">
        <v>248</v>
      </c>
      <c r="G367" s="469" t="s">
        <v>1220</v>
      </c>
      <c r="H367" s="469" t="s">
        <v>1314</v>
      </c>
      <c r="I367" s="469" t="s">
        <v>248</v>
      </c>
      <c r="J367" s="469" t="s">
        <v>316</v>
      </c>
      <c r="K367" s="469" t="s">
        <v>1469</v>
      </c>
      <c r="L367" s="469" t="s">
        <v>308</v>
      </c>
      <c r="M367" s="469">
        <v>4</v>
      </c>
      <c r="N367" s="469">
        <v>0</v>
      </c>
      <c r="O367" s="469">
        <v>0</v>
      </c>
    </row>
    <row r="368" spans="1:15" ht="15" hidden="1" x14ac:dyDescent="0.25">
      <c r="A368" s="469" t="s">
        <v>536</v>
      </c>
      <c r="B368" s="470">
        <v>44209</v>
      </c>
      <c r="C368" s="469">
        <v>3020008681</v>
      </c>
      <c r="D368" s="471">
        <v>44195</v>
      </c>
      <c r="E368" s="469" t="s">
        <v>1187</v>
      </c>
      <c r="F368" s="469" t="s">
        <v>248</v>
      </c>
      <c r="G368" s="469" t="s">
        <v>1220</v>
      </c>
      <c r="H368" s="469" t="s">
        <v>1315</v>
      </c>
      <c r="I368" s="469" t="s">
        <v>248</v>
      </c>
      <c r="J368" s="469" t="s">
        <v>316</v>
      </c>
      <c r="K368" s="469" t="s">
        <v>1469</v>
      </c>
      <c r="L368" s="469" t="s">
        <v>314</v>
      </c>
      <c r="M368" s="469">
        <v>4</v>
      </c>
      <c r="N368" s="469">
        <v>0</v>
      </c>
      <c r="O368" s="469">
        <v>0</v>
      </c>
    </row>
    <row r="369" spans="1:15" ht="15" hidden="1" x14ac:dyDescent="0.25">
      <c r="A369" s="469" t="s">
        <v>536</v>
      </c>
      <c r="B369" s="470">
        <v>44209</v>
      </c>
      <c r="C369" s="469">
        <v>3020008681</v>
      </c>
      <c r="D369" s="471">
        <v>44195</v>
      </c>
      <c r="E369" s="469" t="s">
        <v>1187</v>
      </c>
      <c r="F369" s="469" t="s">
        <v>248</v>
      </c>
      <c r="G369" s="469" t="s">
        <v>1220</v>
      </c>
      <c r="H369" s="469" t="s">
        <v>1316</v>
      </c>
      <c r="I369" s="469" t="s">
        <v>248</v>
      </c>
      <c r="J369" s="469" t="s">
        <v>316</v>
      </c>
      <c r="K369" s="469" t="s">
        <v>1469</v>
      </c>
      <c r="L369" s="469" t="s">
        <v>1470</v>
      </c>
      <c r="M369" s="469">
        <v>4</v>
      </c>
      <c r="N369" s="469">
        <v>0</v>
      </c>
      <c r="O369" s="469">
        <v>0</v>
      </c>
    </row>
    <row r="370" spans="1:15" ht="15" hidden="1" x14ac:dyDescent="0.25">
      <c r="A370" s="469" t="s">
        <v>536</v>
      </c>
      <c r="B370" s="470">
        <v>44209</v>
      </c>
      <c r="C370" s="469">
        <v>3020008681</v>
      </c>
      <c r="D370" s="471">
        <v>44195</v>
      </c>
      <c r="E370" s="469" t="s">
        <v>1187</v>
      </c>
      <c r="F370" s="469" t="s">
        <v>248</v>
      </c>
      <c r="G370" s="469" t="s">
        <v>1220</v>
      </c>
      <c r="H370" s="469" t="s">
        <v>1317</v>
      </c>
      <c r="I370" s="469" t="s">
        <v>248</v>
      </c>
      <c r="J370" s="469" t="s">
        <v>316</v>
      </c>
      <c r="K370" s="469" t="s">
        <v>1469</v>
      </c>
      <c r="L370" s="469" t="s">
        <v>314</v>
      </c>
      <c r="M370" s="469">
        <v>4</v>
      </c>
      <c r="N370" s="469">
        <v>0</v>
      </c>
      <c r="O370" s="469">
        <v>0</v>
      </c>
    </row>
    <row r="371" spans="1:15" ht="15" hidden="1" x14ac:dyDescent="0.25">
      <c r="A371" s="469" t="s">
        <v>536</v>
      </c>
      <c r="B371" s="470">
        <v>44209</v>
      </c>
      <c r="C371" s="469">
        <v>3020008681</v>
      </c>
      <c r="D371" s="471">
        <v>44195</v>
      </c>
      <c r="E371" s="469" t="s">
        <v>1187</v>
      </c>
      <c r="F371" s="469" t="s">
        <v>248</v>
      </c>
      <c r="G371" s="469" t="s">
        <v>1220</v>
      </c>
      <c r="H371" s="469" t="s">
        <v>1318</v>
      </c>
      <c r="I371" s="469" t="s">
        <v>248</v>
      </c>
      <c r="J371" s="469" t="s">
        <v>316</v>
      </c>
      <c r="K371" s="469" t="s">
        <v>1469</v>
      </c>
      <c r="L371" s="469" t="s">
        <v>314</v>
      </c>
      <c r="M371" s="469">
        <v>4</v>
      </c>
      <c r="N371" s="469">
        <v>0</v>
      </c>
      <c r="O371" s="469">
        <v>0</v>
      </c>
    </row>
    <row r="372" spans="1:15" ht="15" hidden="1" x14ac:dyDescent="0.25">
      <c r="A372" s="469" t="s">
        <v>536</v>
      </c>
      <c r="B372" s="470">
        <v>44209</v>
      </c>
      <c r="C372" s="469">
        <v>3020008681</v>
      </c>
      <c r="D372" s="471">
        <v>44195</v>
      </c>
      <c r="E372" s="469" t="s">
        <v>1187</v>
      </c>
      <c r="F372" s="469" t="s">
        <v>248</v>
      </c>
      <c r="G372" s="469" t="s">
        <v>1220</v>
      </c>
      <c r="H372" s="469" t="s">
        <v>1319</v>
      </c>
      <c r="I372" s="469" t="s">
        <v>248</v>
      </c>
      <c r="J372" s="469" t="s">
        <v>316</v>
      </c>
      <c r="K372" s="469" t="s">
        <v>1469</v>
      </c>
      <c r="L372" s="469" t="s">
        <v>314</v>
      </c>
      <c r="M372" s="469">
        <v>4</v>
      </c>
      <c r="N372" s="469">
        <v>0</v>
      </c>
      <c r="O372" s="469">
        <v>0</v>
      </c>
    </row>
    <row r="373" spans="1:15" ht="15" hidden="1" x14ac:dyDescent="0.25">
      <c r="A373" s="469" t="s">
        <v>536</v>
      </c>
      <c r="B373" s="470">
        <v>44209</v>
      </c>
      <c r="C373" s="469">
        <v>3020008681</v>
      </c>
      <c r="D373" s="471">
        <v>44195</v>
      </c>
      <c r="E373" s="469" t="s">
        <v>1187</v>
      </c>
      <c r="F373" s="469" t="s">
        <v>248</v>
      </c>
      <c r="G373" s="469" t="s">
        <v>1220</v>
      </c>
      <c r="H373" s="469" t="s">
        <v>1328</v>
      </c>
      <c r="I373" s="469" t="s">
        <v>248</v>
      </c>
      <c r="J373" s="469" t="s">
        <v>316</v>
      </c>
      <c r="K373" s="469" t="s">
        <v>1469</v>
      </c>
      <c r="L373" s="469" t="s">
        <v>1470</v>
      </c>
      <c r="M373" s="469">
        <v>4</v>
      </c>
      <c r="N373" s="469">
        <v>0</v>
      </c>
      <c r="O373" s="469">
        <v>0</v>
      </c>
    </row>
    <row r="374" spans="1:15" ht="15" hidden="1" x14ac:dyDescent="0.25">
      <c r="A374" s="469" t="s">
        <v>536</v>
      </c>
      <c r="B374" s="470">
        <v>44209</v>
      </c>
      <c r="C374" s="469">
        <v>3020008681</v>
      </c>
      <c r="D374" s="471">
        <v>44195</v>
      </c>
      <c r="E374" s="469" t="s">
        <v>1187</v>
      </c>
      <c r="F374" s="469" t="s">
        <v>248</v>
      </c>
      <c r="G374" s="469" t="s">
        <v>1220</v>
      </c>
      <c r="H374" s="469" t="s">
        <v>1320</v>
      </c>
      <c r="I374" s="469" t="s">
        <v>248</v>
      </c>
      <c r="J374" s="469" t="s">
        <v>316</v>
      </c>
      <c r="K374" s="469" t="s">
        <v>1469</v>
      </c>
      <c r="L374" s="469" t="s">
        <v>314</v>
      </c>
      <c r="M374" s="469">
        <v>4</v>
      </c>
      <c r="N374" s="469">
        <v>0</v>
      </c>
      <c r="O374" s="469">
        <v>0</v>
      </c>
    </row>
    <row r="375" spans="1:15" ht="15" hidden="1" x14ac:dyDescent="0.25">
      <c r="A375" s="469" t="s">
        <v>536</v>
      </c>
      <c r="B375" s="470">
        <v>44209</v>
      </c>
      <c r="C375" s="469">
        <v>3020008681</v>
      </c>
      <c r="D375" s="471">
        <v>44195</v>
      </c>
      <c r="E375" s="469" t="s">
        <v>1187</v>
      </c>
      <c r="F375" s="469" t="s">
        <v>248</v>
      </c>
      <c r="G375" s="469" t="s">
        <v>1220</v>
      </c>
      <c r="H375" s="469" t="s">
        <v>1321</v>
      </c>
      <c r="I375" s="469" t="s">
        <v>248</v>
      </c>
      <c r="J375" s="469" t="s">
        <v>316</v>
      </c>
      <c r="K375" s="469" t="s">
        <v>1469</v>
      </c>
      <c r="L375" s="469" t="s">
        <v>314</v>
      </c>
      <c r="M375" s="469">
        <v>4</v>
      </c>
      <c r="N375" s="469">
        <v>0</v>
      </c>
      <c r="O375" s="469">
        <v>0</v>
      </c>
    </row>
    <row r="376" spans="1:15" ht="15" hidden="1" x14ac:dyDescent="0.25">
      <c r="A376" s="469" t="s">
        <v>536</v>
      </c>
      <c r="B376" s="470">
        <v>44209</v>
      </c>
      <c r="C376" s="469">
        <v>3020008681</v>
      </c>
      <c r="D376" s="471">
        <v>44195</v>
      </c>
      <c r="E376" s="469" t="s">
        <v>1187</v>
      </c>
      <c r="F376" s="469" t="s">
        <v>248</v>
      </c>
      <c r="G376" s="469" t="s">
        <v>1220</v>
      </c>
      <c r="H376" s="469" t="s">
        <v>1322</v>
      </c>
      <c r="I376" s="469" t="s">
        <v>248</v>
      </c>
      <c r="J376" s="469" t="s">
        <v>316</v>
      </c>
      <c r="K376" s="469" t="s">
        <v>1469</v>
      </c>
      <c r="L376" s="469" t="s">
        <v>314</v>
      </c>
      <c r="M376" s="469">
        <v>4</v>
      </c>
      <c r="N376" s="472">
        <v>52000</v>
      </c>
      <c r="O376" s="472">
        <v>208000</v>
      </c>
    </row>
    <row r="377" spans="1:15" ht="15" hidden="1" x14ac:dyDescent="0.25">
      <c r="A377" s="469" t="s">
        <v>537</v>
      </c>
      <c r="B377" s="470">
        <v>44209</v>
      </c>
      <c r="C377" s="469">
        <v>6300000445</v>
      </c>
      <c r="D377" s="470">
        <v>44097</v>
      </c>
      <c r="E377" s="469" t="s">
        <v>1183</v>
      </c>
      <c r="F377" s="469" t="s">
        <v>244</v>
      </c>
      <c r="G377" s="469" t="s">
        <v>1211</v>
      </c>
      <c r="H377" s="469" t="s">
        <v>1349</v>
      </c>
      <c r="I377" s="469" t="s">
        <v>244</v>
      </c>
      <c r="J377" s="469" t="s">
        <v>316</v>
      </c>
      <c r="K377" s="469" t="s">
        <v>1469</v>
      </c>
      <c r="L377" s="469" t="s">
        <v>314</v>
      </c>
      <c r="M377" s="469">
        <v>2</v>
      </c>
      <c r="N377" s="472">
        <v>2300</v>
      </c>
      <c r="O377" s="472">
        <v>4600</v>
      </c>
    </row>
    <row r="378" spans="1:15" ht="15" hidden="1" x14ac:dyDescent="0.25">
      <c r="A378" s="469" t="s">
        <v>538</v>
      </c>
      <c r="B378" s="470">
        <v>44209</v>
      </c>
      <c r="C378" s="469">
        <v>6300000458</v>
      </c>
      <c r="D378" s="470">
        <v>44097</v>
      </c>
      <c r="E378" s="469" t="s">
        <v>1183</v>
      </c>
      <c r="F378" s="469" t="s">
        <v>244</v>
      </c>
      <c r="G378" s="469" t="s">
        <v>1211</v>
      </c>
      <c r="H378" s="469" t="s">
        <v>1349</v>
      </c>
      <c r="I378" s="469" t="s">
        <v>244</v>
      </c>
      <c r="J378" s="469" t="s">
        <v>316</v>
      </c>
      <c r="K378" s="469" t="s">
        <v>1469</v>
      </c>
      <c r="L378" s="469" t="s">
        <v>314</v>
      </c>
      <c r="M378" s="469">
        <v>2</v>
      </c>
      <c r="N378" s="472">
        <v>2300</v>
      </c>
      <c r="O378" s="472">
        <v>4600</v>
      </c>
    </row>
    <row r="379" spans="1:15" ht="15" hidden="1" x14ac:dyDescent="0.25">
      <c r="A379" s="469" t="s">
        <v>539</v>
      </c>
      <c r="B379" s="470">
        <v>44209</v>
      </c>
      <c r="C379" s="469" t="s">
        <v>1000</v>
      </c>
      <c r="D379" s="469" t="s">
        <v>1001</v>
      </c>
      <c r="E379" s="469" t="s">
        <v>1188</v>
      </c>
      <c r="F379" s="469" t="s">
        <v>248</v>
      </c>
      <c r="G379" s="469" t="s">
        <v>1246</v>
      </c>
      <c r="H379" s="469" t="s">
        <v>1380</v>
      </c>
      <c r="I379" s="469" t="s">
        <v>248</v>
      </c>
      <c r="J379" s="469" t="s">
        <v>317</v>
      </c>
      <c r="K379" s="469" t="s">
        <v>1468</v>
      </c>
      <c r="L379" s="469" t="s">
        <v>307</v>
      </c>
      <c r="M379" s="469">
        <v>225</v>
      </c>
      <c r="N379" s="472">
        <v>3400</v>
      </c>
      <c r="O379" s="472">
        <v>765000</v>
      </c>
    </row>
    <row r="380" spans="1:15" ht="15" hidden="1" x14ac:dyDescent="0.25">
      <c r="A380" s="469" t="s">
        <v>540</v>
      </c>
      <c r="B380" s="470">
        <v>44209</v>
      </c>
      <c r="C380" s="469">
        <v>6300000472</v>
      </c>
      <c r="D380" s="470">
        <v>44098</v>
      </c>
      <c r="E380" s="469" t="s">
        <v>1183</v>
      </c>
      <c r="F380" s="469" t="s">
        <v>244</v>
      </c>
      <c r="G380" s="469" t="s">
        <v>1211</v>
      </c>
      <c r="H380" s="469" t="s">
        <v>1349</v>
      </c>
      <c r="I380" s="469" t="s">
        <v>244</v>
      </c>
      <c r="J380" s="469" t="s">
        <v>316</v>
      </c>
      <c r="K380" s="469" t="s">
        <v>1469</v>
      </c>
      <c r="L380" s="469" t="s">
        <v>314</v>
      </c>
      <c r="M380" s="469">
        <v>4</v>
      </c>
      <c r="N380" s="472">
        <v>2300</v>
      </c>
      <c r="O380" s="472">
        <v>9200</v>
      </c>
    </row>
    <row r="381" spans="1:15" ht="15" hidden="1" x14ac:dyDescent="0.25">
      <c r="A381" s="469" t="s">
        <v>541</v>
      </c>
      <c r="B381" s="470">
        <v>44209</v>
      </c>
      <c r="C381" s="469">
        <v>6300000482</v>
      </c>
      <c r="D381" s="470">
        <v>44098</v>
      </c>
      <c r="E381" s="469" t="s">
        <v>1183</v>
      </c>
      <c r="F381" s="469" t="s">
        <v>244</v>
      </c>
      <c r="G381" s="469" t="s">
        <v>1211</v>
      </c>
      <c r="H381" s="469" t="s">
        <v>1349</v>
      </c>
      <c r="I381" s="469" t="s">
        <v>244</v>
      </c>
      <c r="J381" s="469" t="s">
        <v>316</v>
      </c>
      <c r="K381" s="469" t="s">
        <v>1469</v>
      </c>
      <c r="L381" s="469" t="s">
        <v>314</v>
      </c>
      <c r="M381" s="469">
        <v>2</v>
      </c>
      <c r="N381" s="472">
        <v>2300</v>
      </c>
      <c r="O381" s="472">
        <v>4600</v>
      </c>
    </row>
    <row r="382" spans="1:15" ht="15" hidden="1" x14ac:dyDescent="0.25">
      <c r="A382" s="469" t="s">
        <v>542</v>
      </c>
      <c r="B382" s="470">
        <v>44209</v>
      </c>
      <c r="C382" s="469">
        <v>6300000535</v>
      </c>
      <c r="D382" s="470">
        <v>44098</v>
      </c>
      <c r="E382" s="469" t="s">
        <v>1183</v>
      </c>
      <c r="F382" s="469" t="s">
        <v>244</v>
      </c>
      <c r="G382" s="469" t="s">
        <v>1211</v>
      </c>
      <c r="H382" s="469" t="s">
        <v>1349</v>
      </c>
      <c r="I382" s="469" t="s">
        <v>244</v>
      </c>
      <c r="J382" s="469" t="s">
        <v>316</v>
      </c>
      <c r="K382" s="469" t="s">
        <v>1469</v>
      </c>
      <c r="L382" s="469" t="s">
        <v>314</v>
      </c>
      <c r="M382" s="469">
        <v>2</v>
      </c>
      <c r="N382" s="472">
        <v>2300</v>
      </c>
      <c r="O382" s="472">
        <v>4600</v>
      </c>
    </row>
    <row r="383" spans="1:15" ht="15" hidden="1" x14ac:dyDescent="0.25">
      <c r="A383" s="469" t="s">
        <v>543</v>
      </c>
      <c r="B383" s="470">
        <v>44209</v>
      </c>
      <c r="C383" s="469">
        <v>6300000548</v>
      </c>
      <c r="D383" s="470">
        <v>44098</v>
      </c>
      <c r="E383" s="469" t="s">
        <v>1183</v>
      </c>
      <c r="F383" s="469" t="s">
        <v>244</v>
      </c>
      <c r="G383" s="469" t="s">
        <v>1211</v>
      </c>
      <c r="H383" s="469" t="s">
        <v>1305</v>
      </c>
      <c r="I383" s="469" t="s">
        <v>244</v>
      </c>
      <c r="J383" s="469" t="s">
        <v>316</v>
      </c>
      <c r="K383" s="469" t="s">
        <v>1469</v>
      </c>
      <c r="L383" s="469" t="s">
        <v>314</v>
      </c>
      <c r="M383" s="469">
        <v>2</v>
      </c>
      <c r="N383" s="472">
        <v>2900</v>
      </c>
      <c r="O383" s="472">
        <v>5800</v>
      </c>
    </row>
    <row r="384" spans="1:15" ht="15" hidden="1" x14ac:dyDescent="0.25">
      <c r="A384" s="469" t="s">
        <v>544</v>
      </c>
      <c r="B384" s="470">
        <v>44209</v>
      </c>
      <c r="C384" s="469">
        <v>6300000564</v>
      </c>
      <c r="D384" s="470">
        <v>44098</v>
      </c>
      <c r="E384" s="469" t="s">
        <v>1183</v>
      </c>
      <c r="F384" s="469" t="s">
        <v>244</v>
      </c>
      <c r="G384" s="469" t="s">
        <v>1211</v>
      </c>
      <c r="H384" s="469" t="s">
        <v>1305</v>
      </c>
      <c r="I384" s="469" t="s">
        <v>244</v>
      </c>
      <c r="J384" s="469" t="s">
        <v>316</v>
      </c>
      <c r="K384" s="469" t="s">
        <v>1469</v>
      </c>
      <c r="L384" s="469" t="s">
        <v>314</v>
      </c>
      <c r="M384" s="469">
        <v>2</v>
      </c>
      <c r="N384" s="472">
        <v>2900</v>
      </c>
      <c r="O384" s="472">
        <v>5800</v>
      </c>
    </row>
    <row r="385" spans="1:15" ht="15" hidden="1" x14ac:dyDescent="0.25">
      <c r="A385" s="469" t="s">
        <v>545</v>
      </c>
      <c r="B385" s="470">
        <v>44209</v>
      </c>
      <c r="C385" s="469">
        <v>6300000568</v>
      </c>
      <c r="D385" s="470">
        <v>44098</v>
      </c>
      <c r="E385" s="469" t="s">
        <v>1183</v>
      </c>
      <c r="F385" s="469" t="s">
        <v>244</v>
      </c>
      <c r="G385" s="469" t="s">
        <v>1211</v>
      </c>
      <c r="H385" s="469" t="s">
        <v>1305</v>
      </c>
      <c r="I385" s="469" t="s">
        <v>244</v>
      </c>
      <c r="J385" s="469" t="s">
        <v>316</v>
      </c>
      <c r="K385" s="469" t="s">
        <v>1469</v>
      </c>
      <c r="L385" s="469" t="s">
        <v>314</v>
      </c>
      <c r="M385" s="469">
        <v>2</v>
      </c>
      <c r="N385" s="472">
        <v>2900</v>
      </c>
      <c r="O385" s="472">
        <v>5800</v>
      </c>
    </row>
    <row r="386" spans="1:15" ht="15" hidden="1" x14ac:dyDescent="0.25">
      <c r="A386" s="469" t="s">
        <v>546</v>
      </c>
      <c r="B386" s="470">
        <v>44209</v>
      </c>
      <c r="C386" s="469" t="s">
        <v>918</v>
      </c>
      <c r="D386" s="470">
        <v>44209</v>
      </c>
      <c r="E386" s="660" t="s">
        <v>15</v>
      </c>
      <c r="F386" s="469" t="s">
        <v>248</v>
      </c>
      <c r="G386" s="469" t="s">
        <v>1247</v>
      </c>
      <c r="H386" s="469" t="s">
        <v>387</v>
      </c>
      <c r="I386" s="469" t="s">
        <v>248</v>
      </c>
      <c r="J386" s="469" t="s">
        <v>317</v>
      </c>
      <c r="K386" s="469" t="s">
        <v>1468</v>
      </c>
      <c r="L386" s="469" t="s">
        <v>303</v>
      </c>
      <c r="M386" s="469">
        <v>1</v>
      </c>
      <c r="N386" s="469">
        <v>61</v>
      </c>
      <c r="O386" s="469">
        <v>61</v>
      </c>
    </row>
    <row r="387" spans="1:15" ht="15" hidden="1" x14ac:dyDescent="0.25">
      <c r="A387" s="469" t="s">
        <v>546</v>
      </c>
      <c r="B387" s="470">
        <v>44209</v>
      </c>
      <c r="C387" s="469" t="s">
        <v>918</v>
      </c>
      <c r="D387" s="470">
        <v>44209</v>
      </c>
      <c r="E387" s="469" t="s">
        <v>1188</v>
      </c>
      <c r="F387" s="469" t="s">
        <v>248</v>
      </c>
      <c r="G387" s="469" t="s">
        <v>1247</v>
      </c>
      <c r="H387" s="469" t="s">
        <v>282</v>
      </c>
      <c r="I387" s="469" t="s">
        <v>248</v>
      </c>
      <c r="J387" s="469" t="s">
        <v>317</v>
      </c>
      <c r="K387" s="469" t="s">
        <v>1468</v>
      </c>
      <c r="L387" s="469" t="s">
        <v>301</v>
      </c>
      <c r="M387" s="469">
        <v>1</v>
      </c>
      <c r="N387" s="472">
        <v>24500</v>
      </c>
      <c r="O387" s="472">
        <v>24500</v>
      </c>
    </row>
    <row r="388" spans="1:15" ht="15" hidden="1" x14ac:dyDescent="0.25">
      <c r="A388" s="469" t="s">
        <v>547</v>
      </c>
      <c r="B388" s="470">
        <v>44209</v>
      </c>
      <c r="C388" s="469" t="s">
        <v>211</v>
      </c>
      <c r="D388" s="470">
        <v>44207</v>
      </c>
      <c r="E388" s="469" t="s">
        <v>1191</v>
      </c>
      <c r="F388" s="469" t="s">
        <v>94</v>
      </c>
      <c r="G388" s="469" t="s">
        <v>1248</v>
      </c>
      <c r="H388" s="469" t="s">
        <v>1340</v>
      </c>
      <c r="I388" s="469" t="s">
        <v>94</v>
      </c>
      <c r="J388" s="469" t="s">
        <v>316</v>
      </c>
      <c r="K388" s="469" t="s">
        <v>1469</v>
      </c>
      <c r="L388" s="469" t="s">
        <v>303</v>
      </c>
      <c r="M388" s="469">
        <v>1</v>
      </c>
      <c r="N388" s="472">
        <v>1000</v>
      </c>
      <c r="O388" s="472">
        <v>1000</v>
      </c>
    </row>
    <row r="389" spans="1:15" ht="15" hidden="1" x14ac:dyDescent="0.25">
      <c r="A389" s="469" t="s">
        <v>547</v>
      </c>
      <c r="B389" s="470">
        <v>44209</v>
      </c>
      <c r="C389" s="469" t="s">
        <v>211</v>
      </c>
      <c r="D389" s="470">
        <v>44207</v>
      </c>
      <c r="E389" s="469" t="s">
        <v>1191</v>
      </c>
      <c r="F389" s="469" t="s">
        <v>94</v>
      </c>
      <c r="G389" s="469" t="s">
        <v>1248</v>
      </c>
      <c r="H389" s="469" t="s">
        <v>1368</v>
      </c>
      <c r="I389" s="469" t="s">
        <v>94</v>
      </c>
      <c r="J389" s="469" t="s">
        <v>316</v>
      </c>
      <c r="K389" s="469" t="s">
        <v>1469</v>
      </c>
      <c r="L389" s="469" t="s">
        <v>1471</v>
      </c>
      <c r="M389" s="469">
        <v>1</v>
      </c>
      <c r="N389" s="472">
        <v>1428</v>
      </c>
      <c r="O389" s="472">
        <v>1428</v>
      </c>
    </row>
    <row r="390" spans="1:15" ht="15" hidden="1" x14ac:dyDescent="0.25">
      <c r="A390" s="469" t="s">
        <v>548</v>
      </c>
      <c r="B390" s="470">
        <v>44209</v>
      </c>
      <c r="C390" s="469" t="s">
        <v>912</v>
      </c>
      <c r="D390" s="470">
        <v>44209</v>
      </c>
      <c r="E390" s="660" t="s">
        <v>15</v>
      </c>
      <c r="F390" s="469" t="s">
        <v>244</v>
      </c>
      <c r="G390" s="469" t="s">
        <v>1249</v>
      </c>
      <c r="H390" s="469" t="s">
        <v>387</v>
      </c>
      <c r="I390" s="469" t="s">
        <v>244</v>
      </c>
      <c r="J390" s="469" t="s">
        <v>316</v>
      </c>
      <c r="K390" s="469" t="s">
        <v>1469</v>
      </c>
      <c r="L390" s="469" t="s">
        <v>303</v>
      </c>
      <c r="M390" s="469">
        <v>1</v>
      </c>
      <c r="N390" s="469">
        <v>100</v>
      </c>
      <c r="O390" s="469">
        <v>100</v>
      </c>
    </row>
    <row r="391" spans="1:15" ht="15" hidden="1" x14ac:dyDescent="0.25">
      <c r="A391" s="469" t="s">
        <v>548</v>
      </c>
      <c r="B391" s="470">
        <v>44209</v>
      </c>
      <c r="C391" s="469" t="s">
        <v>912</v>
      </c>
      <c r="D391" s="470">
        <v>44209</v>
      </c>
      <c r="E391" s="469" t="s">
        <v>1190</v>
      </c>
      <c r="F391" s="469" t="s">
        <v>244</v>
      </c>
      <c r="G391" s="469" t="s">
        <v>1249</v>
      </c>
      <c r="H391" s="469" t="s">
        <v>1330</v>
      </c>
      <c r="I391" s="469" t="s">
        <v>244</v>
      </c>
      <c r="J391" s="469" t="s">
        <v>316</v>
      </c>
      <c r="K391" s="469" t="s">
        <v>1469</v>
      </c>
      <c r="L391" s="469" t="s">
        <v>307</v>
      </c>
      <c r="M391" s="469">
        <v>2</v>
      </c>
      <c r="N391" s="472">
        <v>10200</v>
      </c>
      <c r="O391" s="472">
        <v>20400</v>
      </c>
    </row>
    <row r="392" spans="1:15" ht="15" hidden="1" x14ac:dyDescent="0.25">
      <c r="A392" s="469" t="s">
        <v>549</v>
      </c>
      <c r="B392" s="470">
        <v>44209</v>
      </c>
      <c r="C392" s="469" t="s">
        <v>972</v>
      </c>
      <c r="D392" s="470">
        <v>44209</v>
      </c>
      <c r="E392" s="469" t="s">
        <v>1182</v>
      </c>
      <c r="F392" s="469" t="s">
        <v>244</v>
      </c>
      <c r="G392" s="469" t="s">
        <v>1230</v>
      </c>
      <c r="H392" s="469" t="s">
        <v>1355</v>
      </c>
      <c r="I392" s="469" t="s">
        <v>244</v>
      </c>
      <c r="J392" s="469" t="s">
        <v>316</v>
      </c>
      <c r="K392" s="469" t="s">
        <v>1469</v>
      </c>
      <c r="L392" s="469" t="s">
        <v>1470</v>
      </c>
      <c r="M392" s="469">
        <v>2</v>
      </c>
      <c r="N392" s="472">
        <v>1100</v>
      </c>
      <c r="O392" s="472">
        <v>2200</v>
      </c>
    </row>
    <row r="393" spans="1:15" ht="15" hidden="1" x14ac:dyDescent="0.25">
      <c r="A393" s="469" t="s">
        <v>550</v>
      </c>
      <c r="B393" s="470">
        <v>44209</v>
      </c>
      <c r="C393" s="469">
        <v>1000028215</v>
      </c>
      <c r="D393" s="470">
        <v>44202</v>
      </c>
      <c r="E393" s="469" t="s">
        <v>1183</v>
      </c>
      <c r="F393" s="469" t="s">
        <v>244</v>
      </c>
      <c r="G393" s="469" t="s">
        <v>1250</v>
      </c>
      <c r="H393" s="469" t="s">
        <v>1327</v>
      </c>
      <c r="I393" s="469" t="s">
        <v>244</v>
      </c>
      <c r="J393" s="469" t="s">
        <v>316</v>
      </c>
      <c r="K393" s="469" t="s">
        <v>1469</v>
      </c>
      <c r="L393" s="469" t="s">
        <v>1470</v>
      </c>
      <c r="M393" s="469">
        <v>40</v>
      </c>
      <c r="N393" s="469">
        <v>0</v>
      </c>
      <c r="O393" s="469">
        <v>0</v>
      </c>
    </row>
    <row r="394" spans="1:15" ht="15" hidden="1" x14ac:dyDescent="0.25">
      <c r="A394" s="469" t="s">
        <v>550</v>
      </c>
      <c r="B394" s="470">
        <v>44209</v>
      </c>
      <c r="C394" s="469">
        <v>1000028215</v>
      </c>
      <c r="D394" s="470">
        <v>44202</v>
      </c>
      <c r="E394" s="469" t="s">
        <v>1183</v>
      </c>
      <c r="F394" s="469" t="s">
        <v>244</v>
      </c>
      <c r="G394" s="469" t="s">
        <v>1250</v>
      </c>
      <c r="H394" s="469" t="s">
        <v>1349</v>
      </c>
      <c r="I394" s="469" t="s">
        <v>244</v>
      </c>
      <c r="J394" s="469" t="s">
        <v>316</v>
      </c>
      <c r="K394" s="469" t="s">
        <v>1469</v>
      </c>
      <c r="L394" s="469" t="s">
        <v>314</v>
      </c>
      <c r="M394" s="469">
        <v>40</v>
      </c>
      <c r="N394" s="472">
        <v>1629</v>
      </c>
      <c r="O394" s="472">
        <v>65160</v>
      </c>
    </row>
    <row r="395" spans="1:15" ht="15" hidden="1" x14ac:dyDescent="0.25">
      <c r="A395" s="469" t="s">
        <v>550</v>
      </c>
      <c r="B395" s="470">
        <v>44209</v>
      </c>
      <c r="C395" s="469">
        <v>1000028215</v>
      </c>
      <c r="D395" s="470">
        <v>44202</v>
      </c>
      <c r="E395" s="469" t="s">
        <v>3215</v>
      </c>
      <c r="F395" s="469" t="s">
        <v>244</v>
      </c>
      <c r="G395" s="469" t="s">
        <v>1250</v>
      </c>
      <c r="H395" s="469" t="s">
        <v>1314</v>
      </c>
      <c r="I395" s="469" t="s">
        <v>244</v>
      </c>
      <c r="J395" s="469" t="s">
        <v>316</v>
      </c>
      <c r="K395" s="469" t="s">
        <v>1469</v>
      </c>
      <c r="L395" s="469" t="s">
        <v>308</v>
      </c>
      <c r="M395" s="469">
        <v>45</v>
      </c>
      <c r="N395" s="472">
        <v>1713</v>
      </c>
      <c r="O395" s="472">
        <v>77085</v>
      </c>
    </row>
    <row r="396" spans="1:15" ht="15" hidden="1" x14ac:dyDescent="0.25">
      <c r="A396" s="469" t="s">
        <v>550</v>
      </c>
      <c r="B396" s="470">
        <v>44209</v>
      </c>
      <c r="C396" s="469">
        <v>1000028215</v>
      </c>
      <c r="D396" s="470">
        <v>44202</v>
      </c>
      <c r="E396" s="469" t="s">
        <v>1183</v>
      </c>
      <c r="F396" s="469" t="s">
        <v>244</v>
      </c>
      <c r="G396" s="469" t="s">
        <v>1250</v>
      </c>
      <c r="H396" s="469" t="s">
        <v>1381</v>
      </c>
      <c r="I396" s="469" t="s">
        <v>244</v>
      </c>
      <c r="J396" s="469" t="s">
        <v>316</v>
      </c>
      <c r="K396" s="469" t="s">
        <v>1469</v>
      </c>
      <c r="L396" s="469" t="s">
        <v>314</v>
      </c>
      <c r="M396" s="469">
        <v>40</v>
      </c>
      <c r="N396" s="472">
        <v>2299</v>
      </c>
      <c r="O396" s="472">
        <v>91960</v>
      </c>
    </row>
    <row r="397" spans="1:15" ht="15" hidden="1" x14ac:dyDescent="0.25">
      <c r="A397" s="469" t="s">
        <v>550</v>
      </c>
      <c r="B397" s="470">
        <v>44209</v>
      </c>
      <c r="C397" s="469">
        <v>1000028215</v>
      </c>
      <c r="D397" s="470">
        <v>44202</v>
      </c>
      <c r="E397" s="469" t="s">
        <v>1183</v>
      </c>
      <c r="F397" s="469" t="s">
        <v>244</v>
      </c>
      <c r="G397" s="469" t="s">
        <v>1250</v>
      </c>
      <c r="H397" s="469" t="s">
        <v>1320</v>
      </c>
      <c r="I397" s="469" t="s">
        <v>244</v>
      </c>
      <c r="J397" s="469" t="s">
        <v>316</v>
      </c>
      <c r="K397" s="469" t="s">
        <v>1469</v>
      </c>
      <c r="L397" s="469" t="s">
        <v>314</v>
      </c>
      <c r="M397" s="469">
        <v>38</v>
      </c>
      <c r="N397" s="472">
        <v>2971</v>
      </c>
      <c r="O397" s="472">
        <v>112898</v>
      </c>
    </row>
    <row r="398" spans="1:15" ht="15" hidden="1" x14ac:dyDescent="0.25">
      <c r="A398" s="469" t="s">
        <v>550</v>
      </c>
      <c r="B398" s="470">
        <v>44209</v>
      </c>
      <c r="C398" s="469">
        <v>1000028215</v>
      </c>
      <c r="D398" s="470">
        <v>44202</v>
      </c>
      <c r="E398" s="469" t="s">
        <v>1183</v>
      </c>
      <c r="F398" s="469" t="s">
        <v>244</v>
      </c>
      <c r="G398" s="469" t="s">
        <v>1250</v>
      </c>
      <c r="H398" s="469" t="s">
        <v>1319</v>
      </c>
      <c r="I398" s="469" t="s">
        <v>244</v>
      </c>
      <c r="J398" s="469" t="s">
        <v>316</v>
      </c>
      <c r="K398" s="469" t="s">
        <v>1469</v>
      </c>
      <c r="L398" s="469" t="s">
        <v>314</v>
      </c>
      <c r="M398" s="469">
        <v>45</v>
      </c>
      <c r="N398" s="472">
        <v>7187</v>
      </c>
      <c r="O398" s="472">
        <v>323415</v>
      </c>
    </row>
    <row r="399" spans="1:15" ht="15" hidden="1" x14ac:dyDescent="0.25">
      <c r="A399" s="469" t="s">
        <v>550</v>
      </c>
      <c r="B399" s="470">
        <v>44209</v>
      </c>
      <c r="C399" s="469">
        <v>1000028215</v>
      </c>
      <c r="D399" s="470">
        <v>44202</v>
      </c>
      <c r="E399" s="469" t="s">
        <v>1183</v>
      </c>
      <c r="F399" s="469" t="s">
        <v>244</v>
      </c>
      <c r="G399" s="469" t="s">
        <v>1250</v>
      </c>
      <c r="H399" s="469" t="s">
        <v>1329</v>
      </c>
      <c r="I399" s="469" t="s">
        <v>244</v>
      </c>
      <c r="J399" s="469" t="s">
        <v>316</v>
      </c>
      <c r="K399" s="469" t="s">
        <v>1469</v>
      </c>
      <c r="L399" s="469" t="s">
        <v>314</v>
      </c>
      <c r="M399" s="469">
        <v>40</v>
      </c>
      <c r="N399" s="472">
        <v>35809</v>
      </c>
      <c r="O399" s="472">
        <v>1432360</v>
      </c>
    </row>
    <row r="400" spans="1:15" ht="15" hidden="1" x14ac:dyDescent="0.25">
      <c r="A400" s="469" t="s">
        <v>551</v>
      </c>
      <c r="B400" s="470">
        <v>44209</v>
      </c>
      <c r="C400" s="469" t="s">
        <v>1002</v>
      </c>
      <c r="D400" s="470">
        <v>44209</v>
      </c>
      <c r="E400" s="660" t="s">
        <v>15</v>
      </c>
      <c r="F400" s="469" t="s">
        <v>93</v>
      </c>
      <c r="G400" s="469" t="s">
        <v>1214</v>
      </c>
      <c r="H400" s="469" t="s">
        <v>387</v>
      </c>
      <c r="I400" s="469" t="s">
        <v>93</v>
      </c>
      <c r="J400" s="469" t="s">
        <v>1464</v>
      </c>
      <c r="K400" s="469" t="s">
        <v>1468</v>
      </c>
      <c r="L400" s="469" t="s">
        <v>303</v>
      </c>
      <c r="M400" s="469">
        <v>1</v>
      </c>
      <c r="N400" s="469">
        <v>530</v>
      </c>
      <c r="O400" s="469">
        <v>530</v>
      </c>
    </row>
    <row r="401" spans="1:15" ht="15" hidden="1" x14ac:dyDescent="0.25">
      <c r="A401" s="469" t="s">
        <v>551</v>
      </c>
      <c r="B401" s="470">
        <v>44209</v>
      </c>
      <c r="C401" s="469" t="s">
        <v>1002</v>
      </c>
      <c r="D401" s="470">
        <v>44209</v>
      </c>
      <c r="E401" s="469" t="s">
        <v>1184</v>
      </c>
      <c r="F401" s="469" t="s">
        <v>93</v>
      </c>
      <c r="G401" s="469" t="s">
        <v>1214</v>
      </c>
      <c r="H401" s="469" t="s">
        <v>1361</v>
      </c>
      <c r="I401" s="469" t="s">
        <v>93</v>
      </c>
      <c r="J401" s="469" t="s">
        <v>1464</v>
      </c>
      <c r="K401" s="469" t="s">
        <v>1468</v>
      </c>
      <c r="L401" s="469" t="s">
        <v>307</v>
      </c>
      <c r="M401" s="469">
        <v>15</v>
      </c>
      <c r="N401" s="472">
        <v>7800</v>
      </c>
      <c r="O401" s="472">
        <v>117000</v>
      </c>
    </row>
    <row r="402" spans="1:15" ht="15" hidden="1" x14ac:dyDescent="0.25">
      <c r="A402" s="469" t="s">
        <v>551</v>
      </c>
      <c r="B402" s="470">
        <v>44209</v>
      </c>
      <c r="C402" s="469" t="s">
        <v>1002</v>
      </c>
      <c r="D402" s="470">
        <v>44209</v>
      </c>
      <c r="E402" s="469" t="s">
        <v>1184</v>
      </c>
      <c r="F402" s="469" t="s">
        <v>93</v>
      </c>
      <c r="G402" s="469" t="s">
        <v>1214</v>
      </c>
      <c r="H402" s="469" t="s">
        <v>1330</v>
      </c>
      <c r="I402" s="469" t="s">
        <v>93</v>
      </c>
      <c r="J402" s="469" t="s">
        <v>1464</v>
      </c>
      <c r="K402" s="469" t="s">
        <v>1468</v>
      </c>
      <c r="L402" s="469" t="s">
        <v>307</v>
      </c>
      <c r="M402" s="469">
        <v>10</v>
      </c>
      <c r="N402" s="472">
        <v>9500</v>
      </c>
      <c r="O402" s="472">
        <v>95000</v>
      </c>
    </row>
    <row r="403" spans="1:15" ht="15" hidden="1" x14ac:dyDescent="0.25">
      <c r="A403" s="469" t="s">
        <v>552</v>
      </c>
      <c r="B403" s="470">
        <v>44209</v>
      </c>
      <c r="C403" s="469">
        <v>6300000552</v>
      </c>
      <c r="D403" s="470">
        <v>44098</v>
      </c>
      <c r="E403" s="469" t="s">
        <v>1183</v>
      </c>
      <c r="F403" s="469" t="s">
        <v>244</v>
      </c>
      <c r="G403" s="469" t="s">
        <v>1211</v>
      </c>
      <c r="H403" s="469" t="s">
        <v>1305</v>
      </c>
      <c r="I403" s="469" t="s">
        <v>244</v>
      </c>
      <c r="J403" s="469" t="s">
        <v>316</v>
      </c>
      <c r="K403" s="469" t="s">
        <v>1469</v>
      </c>
      <c r="L403" s="469" t="s">
        <v>314</v>
      </c>
      <c r="M403" s="469">
        <v>2</v>
      </c>
      <c r="N403" s="472">
        <v>2900</v>
      </c>
      <c r="O403" s="472">
        <v>5800</v>
      </c>
    </row>
    <row r="404" spans="1:15" ht="15" hidden="1" x14ac:dyDescent="0.25">
      <c r="A404" s="469" t="s">
        <v>553</v>
      </c>
      <c r="B404" s="470">
        <v>44209</v>
      </c>
      <c r="C404" s="469">
        <v>6300000562</v>
      </c>
      <c r="D404" s="470">
        <v>44098</v>
      </c>
      <c r="E404" s="469" t="s">
        <v>1183</v>
      </c>
      <c r="F404" s="469" t="s">
        <v>244</v>
      </c>
      <c r="G404" s="469" t="s">
        <v>1211</v>
      </c>
      <c r="H404" s="469" t="s">
        <v>1305</v>
      </c>
      <c r="I404" s="469" t="s">
        <v>244</v>
      </c>
      <c r="J404" s="469" t="s">
        <v>316</v>
      </c>
      <c r="K404" s="469" t="s">
        <v>1469</v>
      </c>
      <c r="L404" s="469" t="s">
        <v>314</v>
      </c>
      <c r="M404" s="469">
        <v>2</v>
      </c>
      <c r="N404" s="472">
        <v>2900</v>
      </c>
      <c r="O404" s="472">
        <v>5800</v>
      </c>
    </row>
    <row r="405" spans="1:15" ht="15" hidden="1" x14ac:dyDescent="0.25">
      <c r="A405" s="469" t="s">
        <v>554</v>
      </c>
      <c r="B405" s="470">
        <v>44209</v>
      </c>
      <c r="C405" s="469">
        <v>6300000566</v>
      </c>
      <c r="D405" s="470">
        <v>44098</v>
      </c>
      <c r="E405" s="469" t="s">
        <v>1183</v>
      </c>
      <c r="F405" s="469" t="s">
        <v>244</v>
      </c>
      <c r="G405" s="469" t="s">
        <v>1211</v>
      </c>
      <c r="H405" s="469" t="s">
        <v>1305</v>
      </c>
      <c r="I405" s="469" t="s">
        <v>244</v>
      </c>
      <c r="J405" s="469" t="s">
        <v>316</v>
      </c>
      <c r="K405" s="469" t="s">
        <v>1469</v>
      </c>
      <c r="L405" s="469" t="s">
        <v>314</v>
      </c>
      <c r="M405" s="469">
        <v>2</v>
      </c>
      <c r="N405" s="472">
        <v>2900</v>
      </c>
      <c r="O405" s="472">
        <v>5800</v>
      </c>
    </row>
    <row r="406" spans="1:15" ht="15" hidden="1" x14ac:dyDescent="0.25">
      <c r="A406" s="469" t="s">
        <v>555</v>
      </c>
      <c r="B406" s="470">
        <v>44209</v>
      </c>
      <c r="C406" s="469">
        <v>6300000447</v>
      </c>
      <c r="D406" s="470">
        <v>44097</v>
      </c>
      <c r="E406" s="469" t="s">
        <v>1183</v>
      </c>
      <c r="F406" s="469" t="s">
        <v>244</v>
      </c>
      <c r="G406" s="469" t="s">
        <v>1211</v>
      </c>
      <c r="H406" s="469" t="s">
        <v>1349</v>
      </c>
      <c r="I406" s="469" t="s">
        <v>244</v>
      </c>
      <c r="J406" s="469" t="s">
        <v>316</v>
      </c>
      <c r="K406" s="469" t="s">
        <v>1469</v>
      </c>
      <c r="L406" s="469" t="s">
        <v>314</v>
      </c>
      <c r="M406" s="469">
        <v>2</v>
      </c>
      <c r="N406" s="472">
        <v>2300</v>
      </c>
      <c r="O406" s="472">
        <v>4600</v>
      </c>
    </row>
    <row r="407" spans="1:15" ht="15" hidden="1" x14ac:dyDescent="0.25">
      <c r="A407" s="469" t="s">
        <v>556</v>
      </c>
      <c r="B407" s="470">
        <v>44209</v>
      </c>
      <c r="C407" s="469">
        <v>6300000485</v>
      </c>
      <c r="D407" s="470">
        <v>44097</v>
      </c>
      <c r="E407" s="469" t="s">
        <v>1183</v>
      </c>
      <c r="F407" s="469" t="s">
        <v>244</v>
      </c>
      <c r="G407" s="469" t="s">
        <v>1211</v>
      </c>
      <c r="H407" s="469" t="s">
        <v>1349</v>
      </c>
      <c r="I407" s="469" t="s">
        <v>244</v>
      </c>
      <c r="J407" s="469" t="s">
        <v>316</v>
      </c>
      <c r="K407" s="469" t="s">
        <v>1469</v>
      </c>
      <c r="L407" s="469" t="s">
        <v>314</v>
      </c>
      <c r="M407" s="469">
        <v>2</v>
      </c>
      <c r="N407" s="472">
        <v>2300</v>
      </c>
      <c r="O407" s="472">
        <v>4600</v>
      </c>
    </row>
    <row r="408" spans="1:15" ht="15" hidden="1" x14ac:dyDescent="0.25">
      <c r="A408" s="469" t="s">
        <v>557</v>
      </c>
      <c r="B408" s="470">
        <v>44209</v>
      </c>
      <c r="C408" s="469">
        <v>6300000493</v>
      </c>
      <c r="D408" s="470">
        <v>44098</v>
      </c>
      <c r="E408" s="469" t="s">
        <v>1183</v>
      </c>
      <c r="F408" s="469" t="s">
        <v>244</v>
      </c>
      <c r="G408" s="469" t="s">
        <v>1211</v>
      </c>
      <c r="H408" s="469" t="s">
        <v>1349</v>
      </c>
      <c r="I408" s="469" t="s">
        <v>244</v>
      </c>
      <c r="J408" s="469" t="s">
        <v>316</v>
      </c>
      <c r="K408" s="469" t="s">
        <v>1469</v>
      </c>
      <c r="L408" s="469" t="s">
        <v>314</v>
      </c>
      <c r="M408" s="469">
        <v>2</v>
      </c>
      <c r="N408" s="472">
        <v>2300</v>
      </c>
      <c r="O408" s="472">
        <v>4600</v>
      </c>
    </row>
    <row r="409" spans="1:15" ht="15" hidden="1" x14ac:dyDescent="0.25">
      <c r="A409" s="469" t="s">
        <v>558</v>
      </c>
      <c r="B409" s="470">
        <v>44209</v>
      </c>
      <c r="C409" s="469" t="s">
        <v>1003</v>
      </c>
      <c r="D409" s="470">
        <v>44200</v>
      </c>
      <c r="E409" s="469" t="s">
        <v>63</v>
      </c>
      <c r="F409" s="469" t="s">
        <v>248</v>
      </c>
      <c r="G409" s="469" t="s">
        <v>1251</v>
      </c>
      <c r="H409" s="469" t="s">
        <v>1310</v>
      </c>
      <c r="I409" s="469" t="s">
        <v>248</v>
      </c>
      <c r="J409" s="469" t="s">
        <v>316</v>
      </c>
      <c r="K409" s="469" t="s">
        <v>1469</v>
      </c>
      <c r="L409" s="469" t="s">
        <v>1470</v>
      </c>
      <c r="M409" s="469">
        <v>1</v>
      </c>
      <c r="N409" s="469">
        <v>525</v>
      </c>
      <c r="O409" s="469">
        <v>525</v>
      </c>
    </row>
    <row r="410" spans="1:15" ht="15" hidden="1" x14ac:dyDescent="0.25">
      <c r="A410" s="469" t="s">
        <v>559</v>
      </c>
      <c r="B410" s="470">
        <v>44209</v>
      </c>
      <c r="C410" s="469">
        <v>6300000495</v>
      </c>
      <c r="D410" s="470">
        <v>44098</v>
      </c>
      <c r="E410" s="469" t="s">
        <v>1183</v>
      </c>
      <c r="F410" s="469" t="s">
        <v>244</v>
      </c>
      <c r="G410" s="469" t="s">
        <v>1211</v>
      </c>
      <c r="H410" s="469" t="s">
        <v>1349</v>
      </c>
      <c r="I410" s="469" t="s">
        <v>244</v>
      </c>
      <c r="J410" s="469" t="s">
        <v>316</v>
      </c>
      <c r="K410" s="469" t="s">
        <v>1469</v>
      </c>
      <c r="L410" s="469" t="s">
        <v>314</v>
      </c>
      <c r="M410" s="469">
        <v>4</v>
      </c>
      <c r="N410" s="472">
        <v>2300</v>
      </c>
      <c r="O410" s="472">
        <v>9200</v>
      </c>
    </row>
    <row r="411" spans="1:15" ht="15" hidden="1" x14ac:dyDescent="0.25">
      <c r="A411" s="469" t="s">
        <v>560</v>
      </c>
      <c r="B411" s="470">
        <v>44209</v>
      </c>
      <c r="C411" s="469">
        <v>6300000496</v>
      </c>
      <c r="D411" s="470">
        <v>44098</v>
      </c>
      <c r="E411" s="469" t="s">
        <v>1183</v>
      </c>
      <c r="F411" s="469" t="s">
        <v>244</v>
      </c>
      <c r="G411" s="469" t="s">
        <v>1211</v>
      </c>
      <c r="H411" s="469" t="s">
        <v>1349</v>
      </c>
      <c r="I411" s="469" t="s">
        <v>244</v>
      </c>
      <c r="J411" s="469" t="s">
        <v>316</v>
      </c>
      <c r="K411" s="469" t="s">
        <v>1469</v>
      </c>
      <c r="L411" s="469" t="s">
        <v>314</v>
      </c>
      <c r="M411" s="469">
        <v>2</v>
      </c>
      <c r="N411" s="472">
        <v>2300</v>
      </c>
      <c r="O411" s="472">
        <v>4600</v>
      </c>
    </row>
    <row r="412" spans="1:15" ht="15" hidden="1" x14ac:dyDescent="0.25">
      <c r="A412" s="469" t="s">
        <v>561</v>
      </c>
      <c r="B412" s="470">
        <v>44209</v>
      </c>
      <c r="C412" s="469">
        <v>6300000502</v>
      </c>
      <c r="D412" s="470">
        <v>44098</v>
      </c>
      <c r="E412" s="469" t="s">
        <v>1183</v>
      </c>
      <c r="F412" s="469" t="s">
        <v>244</v>
      </c>
      <c r="G412" s="469" t="s">
        <v>1211</v>
      </c>
      <c r="H412" s="469" t="s">
        <v>1349</v>
      </c>
      <c r="I412" s="469" t="s">
        <v>244</v>
      </c>
      <c r="J412" s="469" t="s">
        <v>316</v>
      </c>
      <c r="K412" s="469" t="s">
        <v>1469</v>
      </c>
      <c r="L412" s="469" t="s">
        <v>314</v>
      </c>
      <c r="M412" s="469">
        <v>2</v>
      </c>
      <c r="N412" s="472">
        <v>2300</v>
      </c>
      <c r="O412" s="472">
        <v>4600</v>
      </c>
    </row>
    <row r="413" spans="1:15" ht="15" hidden="1" x14ac:dyDescent="0.25">
      <c r="A413" s="469" t="s">
        <v>562</v>
      </c>
      <c r="B413" s="470">
        <v>44209</v>
      </c>
      <c r="C413" s="469">
        <v>6300000506</v>
      </c>
      <c r="D413" s="470">
        <v>44098</v>
      </c>
      <c r="E413" s="469" t="s">
        <v>1183</v>
      </c>
      <c r="F413" s="469" t="s">
        <v>244</v>
      </c>
      <c r="G413" s="469" t="s">
        <v>1211</v>
      </c>
      <c r="H413" s="469" t="s">
        <v>1349</v>
      </c>
      <c r="I413" s="469" t="s">
        <v>244</v>
      </c>
      <c r="J413" s="469" t="s">
        <v>316</v>
      </c>
      <c r="K413" s="469" t="s">
        <v>1469</v>
      </c>
      <c r="L413" s="469" t="s">
        <v>314</v>
      </c>
      <c r="M413" s="469">
        <v>2</v>
      </c>
      <c r="N413" s="472">
        <v>2300</v>
      </c>
      <c r="O413" s="472">
        <v>4600</v>
      </c>
    </row>
    <row r="414" spans="1:15" ht="15" hidden="1" x14ac:dyDescent="0.25">
      <c r="A414" s="469" t="s">
        <v>563</v>
      </c>
      <c r="B414" s="470">
        <v>44209</v>
      </c>
      <c r="C414" s="469">
        <v>6300000509</v>
      </c>
      <c r="D414" s="470">
        <v>44098</v>
      </c>
      <c r="E414" s="469" t="s">
        <v>1183</v>
      </c>
      <c r="F414" s="469" t="s">
        <v>244</v>
      </c>
      <c r="G414" s="469" t="s">
        <v>1211</v>
      </c>
      <c r="H414" s="469" t="s">
        <v>1349</v>
      </c>
      <c r="I414" s="469" t="s">
        <v>244</v>
      </c>
      <c r="J414" s="469" t="s">
        <v>316</v>
      </c>
      <c r="K414" s="469" t="s">
        <v>1469</v>
      </c>
      <c r="L414" s="469" t="s">
        <v>314</v>
      </c>
      <c r="M414" s="469">
        <v>2</v>
      </c>
      <c r="N414" s="472">
        <v>2300</v>
      </c>
      <c r="O414" s="472">
        <v>4600</v>
      </c>
    </row>
    <row r="415" spans="1:15" ht="15" hidden="1" x14ac:dyDescent="0.25">
      <c r="A415" s="469" t="s">
        <v>564</v>
      </c>
      <c r="B415" s="470">
        <v>44209</v>
      </c>
      <c r="C415" s="469">
        <v>6300000510</v>
      </c>
      <c r="D415" s="470">
        <v>44098</v>
      </c>
      <c r="E415" s="469" t="s">
        <v>1183</v>
      </c>
      <c r="F415" s="469" t="s">
        <v>244</v>
      </c>
      <c r="G415" s="469" t="s">
        <v>1211</v>
      </c>
      <c r="H415" s="469" t="s">
        <v>1349</v>
      </c>
      <c r="I415" s="469" t="s">
        <v>244</v>
      </c>
      <c r="J415" s="469" t="s">
        <v>316</v>
      </c>
      <c r="K415" s="469" t="s">
        <v>1469</v>
      </c>
      <c r="L415" s="469" t="s">
        <v>314</v>
      </c>
      <c r="M415" s="469">
        <v>2</v>
      </c>
      <c r="N415" s="472">
        <v>2300</v>
      </c>
      <c r="O415" s="472">
        <v>4600</v>
      </c>
    </row>
    <row r="416" spans="1:15" ht="15" hidden="1" x14ac:dyDescent="0.25">
      <c r="A416" s="469" t="s">
        <v>565</v>
      </c>
      <c r="B416" s="470">
        <v>44209</v>
      </c>
      <c r="C416" s="469">
        <v>6300000528</v>
      </c>
      <c r="D416" s="470">
        <v>44098</v>
      </c>
      <c r="E416" s="469" t="s">
        <v>1183</v>
      </c>
      <c r="F416" s="469" t="s">
        <v>244</v>
      </c>
      <c r="G416" s="469" t="s">
        <v>1211</v>
      </c>
      <c r="H416" s="469" t="s">
        <v>1349</v>
      </c>
      <c r="I416" s="469" t="s">
        <v>244</v>
      </c>
      <c r="J416" s="469" t="s">
        <v>316</v>
      </c>
      <c r="K416" s="469" t="s">
        <v>1469</v>
      </c>
      <c r="L416" s="469" t="s">
        <v>314</v>
      </c>
      <c r="M416" s="469">
        <v>2</v>
      </c>
      <c r="N416" s="472">
        <v>2300</v>
      </c>
      <c r="O416" s="472">
        <v>4600</v>
      </c>
    </row>
    <row r="417" spans="1:15" ht="15" hidden="1" x14ac:dyDescent="0.25">
      <c r="A417" s="469" t="s">
        <v>566</v>
      </c>
      <c r="B417" s="470">
        <v>44209</v>
      </c>
      <c r="C417" s="469">
        <v>6300000532</v>
      </c>
      <c r="D417" s="470">
        <v>44098</v>
      </c>
      <c r="E417" s="469" t="s">
        <v>1183</v>
      </c>
      <c r="F417" s="469" t="s">
        <v>244</v>
      </c>
      <c r="G417" s="469" t="s">
        <v>1211</v>
      </c>
      <c r="H417" s="469" t="s">
        <v>1349</v>
      </c>
      <c r="I417" s="469" t="s">
        <v>244</v>
      </c>
      <c r="J417" s="469" t="s">
        <v>316</v>
      </c>
      <c r="K417" s="469" t="s">
        <v>1469</v>
      </c>
      <c r="L417" s="469" t="s">
        <v>314</v>
      </c>
      <c r="M417" s="469">
        <v>2</v>
      </c>
      <c r="N417" s="472">
        <v>2300</v>
      </c>
      <c r="O417" s="472">
        <v>4600</v>
      </c>
    </row>
    <row r="418" spans="1:15" ht="15" hidden="1" x14ac:dyDescent="0.25">
      <c r="A418" s="469" t="s">
        <v>567</v>
      </c>
      <c r="B418" s="470">
        <v>44209</v>
      </c>
      <c r="C418" s="469">
        <v>6300000609</v>
      </c>
      <c r="D418" s="470">
        <v>44187</v>
      </c>
      <c r="E418" s="469" t="s">
        <v>1183</v>
      </c>
      <c r="F418" s="469" t="s">
        <v>244</v>
      </c>
      <c r="G418" s="469" t="s">
        <v>1211</v>
      </c>
      <c r="H418" s="469" t="s">
        <v>1349</v>
      </c>
      <c r="I418" s="469" t="s">
        <v>244</v>
      </c>
      <c r="J418" s="469" t="s">
        <v>316</v>
      </c>
      <c r="K418" s="469" t="s">
        <v>1469</v>
      </c>
      <c r="L418" s="469" t="s">
        <v>314</v>
      </c>
      <c r="M418" s="469">
        <v>2</v>
      </c>
      <c r="N418" s="472">
        <v>2300</v>
      </c>
      <c r="O418" s="472">
        <v>4600</v>
      </c>
    </row>
    <row r="419" spans="1:15" ht="15" hidden="1" x14ac:dyDescent="0.25">
      <c r="A419" s="469" t="s">
        <v>568</v>
      </c>
      <c r="B419" s="470">
        <v>44209</v>
      </c>
      <c r="C419" s="469">
        <v>210101</v>
      </c>
      <c r="D419" s="470">
        <v>44208</v>
      </c>
      <c r="E419" s="660" t="s">
        <v>15</v>
      </c>
      <c r="F419" s="469" t="s">
        <v>1205</v>
      </c>
      <c r="G419" s="469" t="s">
        <v>1252</v>
      </c>
      <c r="H419" s="469" t="s">
        <v>387</v>
      </c>
      <c r="I419" s="469" t="s">
        <v>1205</v>
      </c>
      <c r="J419" s="469" t="s">
        <v>1464</v>
      </c>
      <c r="K419" s="469" t="s">
        <v>1468</v>
      </c>
      <c r="L419" s="469" t="s">
        <v>303</v>
      </c>
      <c r="M419" s="469">
        <v>1</v>
      </c>
      <c r="N419" s="469">
        <v>234</v>
      </c>
      <c r="O419" s="469">
        <v>234</v>
      </c>
    </row>
    <row r="420" spans="1:15" ht="15" hidden="1" x14ac:dyDescent="0.25">
      <c r="A420" s="469" t="s">
        <v>568</v>
      </c>
      <c r="B420" s="470">
        <v>44209</v>
      </c>
      <c r="C420" s="469">
        <v>210101</v>
      </c>
      <c r="D420" s="470">
        <v>44208</v>
      </c>
      <c r="E420" s="469" t="s">
        <v>1189</v>
      </c>
      <c r="F420" s="469" t="s">
        <v>1205</v>
      </c>
      <c r="G420" s="469" t="s">
        <v>1252</v>
      </c>
      <c r="H420" s="469" t="s">
        <v>1370</v>
      </c>
      <c r="I420" s="469" t="s">
        <v>1205</v>
      </c>
      <c r="J420" s="469" t="s">
        <v>1464</v>
      </c>
      <c r="K420" s="469" t="s">
        <v>1468</v>
      </c>
      <c r="L420" s="469" t="s">
        <v>301</v>
      </c>
      <c r="M420" s="469">
        <v>5</v>
      </c>
      <c r="N420" s="472">
        <v>6700</v>
      </c>
      <c r="O420" s="472">
        <v>33500</v>
      </c>
    </row>
    <row r="421" spans="1:15" ht="15" hidden="1" x14ac:dyDescent="0.25">
      <c r="A421" s="469" t="s">
        <v>569</v>
      </c>
      <c r="B421" s="470">
        <v>44209</v>
      </c>
      <c r="C421" s="469">
        <v>6300000512</v>
      </c>
      <c r="D421" s="470">
        <v>44098</v>
      </c>
      <c r="E421" s="469" t="s">
        <v>1183</v>
      </c>
      <c r="F421" s="469" t="s">
        <v>244</v>
      </c>
      <c r="G421" s="469" t="s">
        <v>1211</v>
      </c>
      <c r="H421" s="469" t="s">
        <v>1349</v>
      </c>
      <c r="I421" s="469" t="s">
        <v>244</v>
      </c>
      <c r="J421" s="469" t="s">
        <v>316</v>
      </c>
      <c r="K421" s="469" t="s">
        <v>1469</v>
      </c>
      <c r="L421" s="469" t="s">
        <v>314</v>
      </c>
      <c r="M421" s="469">
        <v>1</v>
      </c>
      <c r="N421" s="472">
        <v>2300</v>
      </c>
      <c r="O421" s="472">
        <v>2300</v>
      </c>
    </row>
    <row r="422" spans="1:15" ht="15" hidden="1" x14ac:dyDescent="0.25">
      <c r="A422" s="469" t="s">
        <v>570</v>
      </c>
      <c r="B422" s="470">
        <v>44209</v>
      </c>
      <c r="C422" s="469">
        <v>210102</v>
      </c>
      <c r="D422" s="470">
        <v>44208</v>
      </c>
      <c r="E422" s="660" t="s">
        <v>15</v>
      </c>
      <c r="F422" s="469" t="s">
        <v>1205</v>
      </c>
      <c r="G422" s="469" t="s">
        <v>1252</v>
      </c>
      <c r="H422" s="469" t="s">
        <v>387</v>
      </c>
      <c r="I422" s="469" t="s">
        <v>1205</v>
      </c>
      <c r="J422" s="469" t="s">
        <v>1464</v>
      </c>
      <c r="K422" s="469" t="s">
        <v>1468</v>
      </c>
      <c r="L422" s="469" t="s">
        <v>303</v>
      </c>
      <c r="M422" s="469">
        <v>1</v>
      </c>
      <c r="N422" s="469">
        <v>114</v>
      </c>
      <c r="O422" s="469">
        <v>114</v>
      </c>
    </row>
    <row r="423" spans="1:15" ht="15" hidden="1" x14ac:dyDescent="0.25">
      <c r="A423" s="469" t="s">
        <v>570</v>
      </c>
      <c r="B423" s="470">
        <v>44209</v>
      </c>
      <c r="C423" s="469">
        <v>210102</v>
      </c>
      <c r="D423" s="470">
        <v>44208</v>
      </c>
      <c r="E423" s="469" t="s">
        <v>15</v>
      </c>
      <c r="F423" s="469" t="s">
        <v>1205</v>
      </c>
      <c r="G423" s="469" t="s">
        <v>1252</v>
      </c>
      <c r="H423" s="469" t="s">
        <v>1382</v>
      </c>
      <c r="I423" s="469" t="s">
        <v>1205</v>
      </c>
      <c r="J423" s="469" t="s">
        <v>1464</v>
      </c>
      <c r="K423" s="469" t="s">
        <v>1468</v>
      </c>
      <c r="L423" s="469" t="s">
        <v>314</v>
      </c>
      <c r="M423" s="469">
        <v>6</v>
      </c>
      <c r="N423" s="472">
        <v>3780</v>
      </c>
      <c r="O423" s="472">
        <v>22680</v>
      </c>
    </row>
    <row r="424" spans="1:15" ht="15" hidden="1" x14ac:dyDescent="0.25">
      <c r="A424" s="469" t="s">
        <v>571</v>
      </c>
      <c r="B424" s="470">
        <v>44209</v>
      </c>
      <c r="C424" s="469" t="s">
        <v>1004</v>
      </c>
      <c r="D424" s="469" t="s">
        <v>1005</v>
      </c>
      <c r="E424" s="469" t="s">
        <v>1182</v>
      </c>
      <c r="F424" s="469" t="s">
        <v>244</v>
      </c>
      <c r="G424" s="469" t="s">
        <v>1230</v>
      </c>
      <c r="H424" s="469" t="s">
        <v>1383</v>
      </c>
      <c r="I424" s="469" t="s">
        <v>244</v>
      </c>
      <c r="J424" s="469" t="s">
        <v>316</v>
      </c>
      <c r="K424" s="469" t="s">
        <v>1469</v>
      </c>
      <c r="L424" s="469" t="s">
        <v>1471</v>
      </c>
      <c r="M424" s="469">
        <v>1</v>
      </c>
      <c r="N424" s="469">
        <v>593</v>
      </c>
      <c r="O424" s="469">
        <v>593</v>
      </c>
    </row>
    <row r="425" spans="1:15" ht="15" hidden="1" x14ac:dyDescent="0.25">
      <c r="A425" s="469" t="s">
        <v>572</v>
      </c>
      <c r="B425" s="470">
        <v>44209</v>
      </c>
      <c r="C425" s="469">
        <v>6300000529</v>
      </c>
      <c r="D425" s="470">
        <v>44098</v>
      </c>
      <c r="E425" s="469" t="s">
        <v>1183</v>
      </c>
      <c r="F425" s="469" t="s">
        <v>244</v>
      </c>
      <c r="G425" s="469" t="s">
        <v>1211</v>
      </c>
      <c r="H425" s="469" t="s">
        <v>1349</v>
      </c>
      <c r="I425" s="469" t="s">
        <v>244</v>
      </c>
      <c r="J425" s="469" t="s">
        <v>316</v>
      </c>
      <c r="K425" s="469" t="s">
        <v>1469</v>
      </c>
      <c r="L425" s="469" t="s">
        <v>314</v>
      </c>
      <c r="M425" s="469">
        <v>1</v>
      </c>
      <c r="N425" s="472">
        <v>2300</v>
      </c>
      <c r="O425" s="472">
        <v>2300</v>
      </c>
    </row>
    <row r="426" spans="1:15" ht="15" hidden="1" x14ac:dyDescent="0.25">
      <c r="A426" s="469" t="s">
        <v>573</v>
      </c>
      <c r="B426" s="470">
        <v>44211</v>
      </c>
      <c r="C426" s="469">
        <v>6200004189</v>
      </c>
      <c r="D426" s="470">
        <v>44179</v>
      </c>
      <c r="E426" s="469" t="s">
        <v>3215</v>
      </c>
      <c r="F426" s="469" t="s">
        <v>244</v>
      </c>
      <c r="G426" s="469" t="s">
        <v>1212</v>
      </c>
      <c r="H426" s="469" t="s">
        <v>1384</v>
      </c>
      <c r="I426" s="469" t="s">
        <v>244</v>
      </c>
      <c r="J426" s="469" t="s">
        <v>316</v>
      </c>
      <c r="K426" s="469" t="s">
        <v>1469</v>
      </c>
      <c r="L426" s="469" t="s">
        <v>308</v>
      </c>
      <c r="M426" s="469">
        <v>6</v>
      </c>
      <c r="N426" s="472">
        <v>3211</v>
      </c>
      <c r="O426" s="472">
        <v>19266</v>
      </c>
    </row>
    <row r="427" spans="1:15" ht="15" hidden="1" x14ac:dyDescent="0.25">
      <c r="A427" s="469" t="s">
        <v>574</v>
      </c>
      <c r="B427" s="470">
        <v>44211</v>
      </c>
      <c r="C427" s="469">
        <v>8400022108</v>
      </c>
      <c r="D427" s="469" t="s">
        <v>1006</v>
      </c>
      <c r="E427" s="469" t="s">
        <v>1182</v>
      </c>
      <c r="F427" s="469" t="s">
        <v>244</v>
      </c>
      <c r="G427" s="469" t="s">
        <v>1215</v>
      </c>
      <c r="H427" s="469" t="s">
        <v>1369</v>
      </c>
      <c r="I427" s="469" t="s">
        <v>244</v>
      </c>
      <c r="J427" s="469" t="s">
        <v>316</v>
      </c>
      <c r="K427" s="469" t="s">
        <v>1469</v>
      </c>
      <c r="L427" s="469" t="s">
        <v>303</v>
      </c>
      <c r="M427" s="469">
        <v>1</v>
      </c>
      <c r="N427" s="469">
        <v>200</v>
      </c>
      <c r="O427" s="469">
        <v>200</v>
      </c>
    </row>
    <row r="428" spans="1:15" ht="15" hidden="1" x14ac:dyDescent="0.25">
      <c r="A428" s="469" t="s">
        <v>575</v>
      </c>
      <c r="B428" s="470">
        <v>44211</v>
      </c>
      <c r="C428" s="469">
        <v>860008855</v>
      </c>
      <c r="D428" s="469" t="s">
        <v>1001</v>
      </c>
      <c r="E428" s="469" t="s">
        <v>1181</v>
      </c>
      <c r="F428" s="469" t="s">
        <v>244</v>
      </c>
      <c r="G428" s="469" t="s">
        <v>1253</v>
      </c>
      <c r="H428" s="469" t="s">
        <v>1384</v>
      </c>
      <c r="I428" s="469" t="s">
        <v>244</v>
      </c>
      <c r="J428" s="469" t="s">
        <v>316</v>
      </c>
      <c r="K428" s="469" t="s">
        <v>1469</v>
      </c>
      <c r="L428" s="469" t="s">
        <v>308</v>
      </c>
      <c r="M428" s="469">
        <v>2</v>
      </c>
      <c r="N428" s="472">
        <v>4085</v>
      </c>
      <c r="O428" s="472">
        <v>8170</v>
      </c>
    </row>
    <row r="429" spans="1:15" ht="15" hidden="1" x14ac:dyDescent="0.25">
      <c r="A429" s="469" t="s">
        <v>576</v>
      </c>
      <c r="B429" s="470">
        <v>44211</v>
      </c>
      <c r="C429" s="469">
        <v>8400021881</v>
      </c>
      <c r="D429" s="469" t="s">
        <v>1007</v>
      </c>
      <c r="E429" s="469" t="s">
        <v>1182</v>
      </c>
      <c r="F429" s="469" t="s">
        <v>244</v>
      </c>
      <c r="G429" s="469" t="s">
        <v>1254</v>
      </c>
      <c r="H429" s="469" t="s">
        <v>1385</v>
      </c>
      <c r="I429" s="469" t="s">
        <v>244</v>
      </c>
      <c r="J429" s="469" t="s">
        <v>316</v>
      </c>
      <c r="K429" s="469" t="s">
        <v>1469</v>
      </c>
      <c r="L429" s="469" t="s">
        <v>301</v>
      </c>
      <c r="M429" s="469">
        <v>1</v>
      </c>
      <c r="N429" s="472">
        <v>1795</v>
      </c>
      <c r="O429" s="472">
        <v>1795</v>
      </c>
    </row>
    <row r="430" spans="1:15" ht="15" hidden="1" x14ac:dyDescent="0.25">
      <c r="A430" s="469" t="s">
        <v>577</v>
      </c>
      <c r="B430" s="470">
        <v>44211</v>
      </c>
      <c r="C430" s="469" t="s">
        <v>1008</v>
      </c>
      <c r="D430" s="470">
        <v>44211</v>
      </c>
      <c r="E430" s="469" t="s">
        <v>15</v>
      </c>
      <c r="F430" s="469" t="s">
        <v>245</v>
      </c>
      <c r="G430" s="469" t="s">
        <v>1231</v>
      </c>
      <c r="H430" s="469" t="s">
        <v>1328</v>
      </c>
      <c r="I430" s="469" t="s">
        <v>245</v>
      </c>
      <c r="J430" s="469" t="s">
        <v>1464</v>
      </c>
      <c r="K430" s="469" t="s">
        <v>1468</v>
      </c>
      <c r="L430" s="469" t="s">
        <v>1470</v>
      </c>
      <c r="M430" s="469">
        <v>2</v>
      </c>
      <c r="N430" s="469">
        <v>0</v>
      </c>
      <c r="O430" s="469">
        <v>0</v>
      </c>
    </row>
    <row r="431" spans="1:15" ht="15" hidden="1" x14ac:dyDescent="0.25">
      <c r="A431" s="469" t="s">
        <v>577</v>
      </c>
      <c r="B431" s="470">
        <v>44211</v>
      </c>
      <c r="C431" s="469" t="s">
        <v>1008</v>
      </c>
      <c r="D431" s="470">
        <v>44211</v>
      </c>
      <c r="E431" s="660" t="s">
        <v>15</v>
      </c>
      <c r="F431" s="469" t="s">
        <v>245</v>
      </c>
      <c r="G431" s="469" t="s">
        <v>1231</v>
      </c>
      <c r="H431" s="469" t="s">
        <v>387</v>
      </c>
      <c r="I431" s="469" t="s">
        <v>245</v>
      </c>
      <c r="J431" s="469" t="s">
        <v>1464</v>
      </c>
      <c r="K431" s="469" t="s">
        <v>1468</v>
      </c>
      <c r="L431" s="469" t="s">
        <v>303</v>
      </c>
      <c r="M431" s="469">
        <v>1</v>
      </c>
      <c r="N431" s="469">
        <v>187</v>
      </c>
      <c r="O431" s="469">
        <v>187</v>
      </c>
    </row>
    <row r="432" spans="1:15" ht="15" hidden="1" x14ac:dyDescent="0.25">
      <c r="A432" s="469" t="s">
        <v>577</v>
      </c>
      <c r="B432" s="470">
        <v>44211</v>
      </c>
      <c r="C432" s="469" t="s">
        <v>1008</v>
      </c>
      <c r="D432" s="470">
        <v>44211</v>
      </c>
      <c r="E432" s="469" t="s">
        <v>15</v>
      </c>
      <c r="F432" s="469" t="s">
        <v>245</v>
      </c>
      <c r="G432" s="469" t="s">
        <v>1231</v>
      </c>
      <c r="H432" s="469" t="s">
        <v>1349</v>
      </c>
      <c r="I432" s="469" t="s">
        <v>245</v>
      </c>
      <c r="J432" s="469" t="s">
        <v>1464</v>
      </c>
      <c r="K432" s="469" t="s">
        <v>1468</v>
      </c>
      <c r="L432" s="469" t="s">
        <v>314</v>
      </c>
      <c r="M432" s="469">
        <v>2</v>
      </c>
      <c r="N432" s="472">
        <v>2250</v>
      </c>
      <c r="O432" s="472">
        <v>4500</v>
      </c>
    </row>
    <row r="433" spans="1:15" ht="15" hidden="1" x14ac:dyDescent="0.25">
      <c r="A433" s="469" t="s">
        <v>577</v>
      </c>
      <c r="B433" s="470">
        <v>44211</v>
      </c>
      <c r="C433" s="469" t="s">
        <v>1008</v>
      </c>
      <c r="D433" s="470">
        <v>44211</v>
      </c>
      <c r="E433" s="469" t="s">
        <v>15</v>
      </c>
      <c r="F433" s="469" t="s">
        <v>245</v>
      </c>
      <c r="G433" s="469" t="s">
        <v>1231</v>
      </c>
      <c r="H433" s="469" t="s">
        <v>1329</v>
      </c>
      <c r="I433" s="469" t="s">
        <v>245</v>
      </c>
      <c r="J433" s="469" t="s">
        <v>1464</v>
      </c>
      <c r="K433" s="469" t="s">
        <v>1468</v>
      </c>
      <c r="L433" s="469" t="s">
        <v>314</v>
      </c>
      <c r="M433" s="469">
        <v>2</v>
      </c>
      <c r="N433" s="472">
        <v>35200</v>
      </c>
      <c r="O433" s="472">
        <v>70400</v>
      </c>
    </row>
    <row r="434" spans="1:15" ht="15" hidden="1" x14ac:dyDescent="0.25">
      <c r="A434" s="469" t="s">
        <v>578</v>
      </c>
      <c r="B434" s="470">
        <v>44211</v>
      </c>
      <c r="C434" s="469" t="s">
        <v>1009</v>
      </c>
      <c r="D434" s="470">
        <v>44211</v>
      </c>
      <c r="E434" s="469" t="s">
        <v>15</v>
      </c>
      <c r="F434" s="469" t="s">
        <v>245</v>
      </c>
      <c r="G434" s="469" t="s">
        <v>1219</v>
      </c>
      <c r="H434" s="469" t="s">
        <v>1318</v>
      </c>
      <c r="I434" s="469" t="s">
        <v>245</v>
      </c>
      <c r="J434" s="469" t="s">
        <v>1464</v>
      </c>
      <c r="K434" s="469" t="s">
        <v>1468</v>
      </c>
      <c r="L434" s="469" t="s">
        <v>314</v>
      </c>
      <c r="M434" s="469">
        <v>2</v>
      </c>
      <c r="N434" s="472">
        <v>3250</v>
      </c>
      <c r="O434" s="472">
        <v>6500</v>
      </c>
    </row>
    <row r="435" spans="1:15" ht="15" hidden="1" x14ac:dyDescent="0.25">
      <c r="A435" s="469" t="s">
        <v>579</v>
      </c>
      <c r="B435" s="470">
        <v>44211</v>
      </c>
      <c r="C435" s="469" t="s">
        <v>972</v>
      </c>
      <c r="D435" s="470">
        <v>44211</v>
      </c>
      <c r="E435" s="469" t="s">
        <v>1182</v>
      </c>
      <c r="F435" s="469" t="s">
        <v>244</v>
      </c>
      <c r="G435" s="469" t="s">
        <v>1230</v>
      </c>
      <c r="H435" s="469" t="s">
        <v>1355</v>
      </c>
      <c r="I435" s="469" t="s">
        <v>244</v>
      </c>
      <c r="J435" s="469" t="s">
        <v>316</v>
      </c>
      <c r="K435" s="469" t="s">
        <v>1469</v>
      </c>
      <c r="L435" s="469" t="s">
        <v>1470</v>
      </c>
      <c r="M435" s="469">
        <v>1</v>
      </c>
      <c r="N435" s="472">
        <v>1100</v>
      </c>
      <c r="O435" s="472">
        <v>1100</v>
      </c>
    </row>
    <row r="436" spans="1:15" ht="15" hidden="1" x14ac:dyDescent="0.25">
      <c r="A436" s="469" t="s">
        <v>580</v>
      </c>
      <c r="B436" s="470">
        <v>44211</v>
      </c>
      <c r="C436" s="469">
        <v>6300000416</v>
      </c>
      <c r="D436" s="470">
        <v>44096</v>
      </c>
      <c r="E436" s="469" t="s">
        <v>1183</v>
      </c>
      <c r="F436" s="469" t="s">
        <v>244</v>
      </c>
      <c r="G436" s="469" t="s">
        <v>1211</v>
      </c>
      <c r="H436" s="469" t="s">
        <v>1305</v>
      </c>
      <c r="I436" s="469" t="s">
        <v>244</v>
      </c>
      <c r="J436" s="469" t="s">
        <v>316</v>
      </c>
      <c r="K436" s="469" t="s">
        <v>1469</v>
      </c>
      <c r="L436" s="469" t="s">
        <v>314</v>
      </c>
      <c r="M436" s="469">
        <v>2</v>
      </c>
      <c r="N436" s="472">
        <v>2900</v>
      </c>
      <c r="O436" s="472">
        <v>5800</v>
      </c>
    </row>
    <row r="437" spans="1:15" ht="15" hidden="1" x14ac:dyDescent="0.25">
      <c r="A437" s="469" t="s">
        <v>581</v>
      </c>
      <c r="B437" s="470">
        <v>44211</v>
      </c>
      <c r="C437" s="469">
        <v>6300000417</v>
      </c>
      <c r="D437" s="470">
        <v>44096</v>
      </c>
      <c r="E437" s="469" t="s">
        <v>1183</v>
      </c>
      <c r="F437" s="469" t="s">
        <v>244</v>
      </c>
      <c r="G437" s="469" t="s">
        <v>1211</v>
      </c>
      <c r="H437" s="469" t="s">
        <v>1305</v>
      </c>
      <c r="I437" s="469" t="s">
        <v>244</v>
      </c>
      <c r="J437" s="469" t="s">
        <v>316</v>
      </c>
      <c r="K437" s="469" t="s">
        <v>1469</v>
      </c>
      <c r="L437" s="469" t="s">
        <v>314</v>
      </c>
      <c r="M437" s="469">
        <v>2</v>
      </c>
      <c r="N437" s="472">
        <v>2900</v>
      </c>
      <c r="O437" s="472">
        <v>5800</v>
      </c>
    </row>
    <row r="438" spans="1:15" ht="15" hidden="1" x14ac:dyDescent="0.25">
      <c r="A438" s="469" t="s">
        <v>582</v>
      </c>
      <c r="B438" s="470">
        <v>44211</v>
      </c>
      <c r="C438" s="469">
        <v>6300000550</v>
      </c>
      <c r="D438" s="470">
        <v>44098</v>
      </c>
      <c r="E438" s="469" t="s">
        <v>1183</v>
      </c>
      <c r="F438" s="469" t="s">
        <v>244</v>
      </c>
      <c r="G438" s="469" t="s">
        <v>1211</v>
      </c>
      <c r="H438" s="469" t="s">
        <v>1305</v>
      </c>
      <c r="I438" s="469" t="s">
        <v>244</v>
      </c>
      <c r="J438" s="469" t="s">
        <v>316</v>
      </c>
      <c r="K438" s="469" t="s">
        <v>1469</v>
      </c>
      <c r="L438" s="469" t="s">
        <v>314</v>
      </c>
      <c r="M438" s="469">
        <v>2</v>
      </c>
      <c r="N438" s="472">
        <v>2900</v>
      </c>
      <c r="O438" s="472">
        <v>5800</v>
      </c>
    </row>
    <row r="439" spans="1:15" ht="15" hidden="1" x14ac:dyDescent="0.25">
      <c r="A439" s="469" t="s">
        <v>583</v>
      </c>
      <c r="B439" s="470">
        <v>44211</v>
      </c>
      <c r="C439" s="469" t="s">
        <v>1010</v>
      </c>
      <c r="D439" s="470">
        <v>44202</v>
      </c>
      <c r="E439" s="469" t="s">
        <v>1182</v>
      </c>
      <c r="F439" s="469" t="s">
        <v>244</v>
      </c>
      <c r="G439" s="469" t="s">
        <v>1208</v>
      </c>
      <c r="H439" s="469" t="s">
        <v>1386</v>
      </c>
      <c r="I439" s="469" t="s">
        <v>244</v>
      </c>
      <c r="J439" s="469" t="s">
        <v>1464</v>
      </c>
      <c r="K439" s="469" t="s">
        <v>1468</v>
      </c>
      <c r="L439" s="469" t="s">
        <v>1470</v>
      </c>
      <c r="M439" s="469">
        <v>2</v>
      </c>
      <c r="N439" s="472">
        <v>1000</v>
      </c>
      <c r="O439" s="472">
        <v>2000</v>
      </c>
    </row>
    <row r="440" spans="1:15" ht="15" hidden="1" x14ac:dyDescent="0.25">
      <c r="A440" s="469" t="s">
        <v>584</v>
      </c>
      <c r="B440" s="470">
        <v>44211</v>
      </c>
      <c r="C440" s="469">
        <v>6300000618</v>
      </c>
      <c r="D440" s="470">
        <v>44208</v>
      </c>
      <c r="E440" s="469" t="s">
        <v>1183</v>
      </c>
      <c r="F440" s="469" t="s">
        <v>244</v>
      </c>
      <c r="G440" s="469" t="s">
        <v>1211</v>
      </c>
      <c r="H440" s="469" t="s">
        <v>1305</v>
      </c>
      <c r="I440" s="469" t="s">
        <v>244</v>
      </c>
      <c r="J440" s="469" t="s">
        <v>316</v>
      </c>
      <c r="K440" s="469" t="s">
        <v>1469</v>
      </c>
      <c r="L440" s="469" t="s">
        <v>314</v>
      </c>
      <c r="M440" s="469">
        <v>2</v>
      </c>
      <c r="N440" s="472">
        <v>2900</v>
      </c>
      <c r="O440" s="472">
        <v>5800</v>
      </c>
    </row>
    <row r="441" spans="1:15" ht="15" hidden="1" x14ac:dyDescent="0.25">
      <c r="A441" s="469" t="s">
        <v>585</v>
      </c>
      <c r="B441" s="470">
        <v>44211</v>
      </c>
      <c r="C441" s="469">
        <v>55</v>
      </c>
      <c r="D441" s="469" t="s">
        <v>1011</v>
      </c>
      <c r="E441" s="469" t="s">
        <v>1197</v>
      </c>
      <c r="F441" s="469" t="s">
        <v>94</v>
      </c>
      <c r="G441" s="469" t="s">
        <v>1255</v>
      </c>
      <c r="H441" s="469" t="s">
        <v>1387</v>
      </c>
      <c r="I441" s="469" t="s">
        <v>94</v>
      </c>
      <c r="J441" s="469" t="s">
        <v>316</v>
      </c>
      <c r="K441" s="469" t="s">
        <v>1469</v>
      </c>
      <c r="L441" s="469" t="s">
        <v>1470</v>
      </c>
      <c r="M441" s="469">
        <v>3</v>
      </c>
      <c r="N441" s="469">
        <v>32</v>
      </c>
      <c r="O441" s="469">
        <v>96</v>
      </c>
    </row>
    <row r="442" spans="1:15" ht="15" hidden="1" x14ac:dyDescent="0.25">
      <c r="A442" s="469" t="s">
        <v>585</v>
      </c>
      <c r="B442" s="470">
        <v>44211</v>
      </c>
      <c r="C442" s="469">
        <v>55</v>
      </c>
      <c r="D442" s="469" t="s">
        <v>1011</v>
      </c>
      <c r="E442" s="469" t="s">
        <v>1197</v>
      </c>
      <c r="F442" s="469" t="s">
        <v>94</v>
      </c>
      <c r="G442" s="469" t="s">
        <v>1255</v>
      </c>
      <c r="H442" s="469" t="s">
        <v>1305</v>
      </c>
      <c r="I442" s="469" t="s">
        <v>94</v>
      </c>
      <c r="J442" s="469" t="s">
        <v>316</v>
      </c>
      <c r="K442" s="469" t="s">
        <v>1469</v>
      </c>
      <c r="L442" s="469" t="s">
        <v>314</v>
      </c>
      <c r="M442" s="469">
        <v>3</v>
      </c>
      <c r="N442" s="472">
        <v>2700</v>
      </c>
      <c r="O442" s="472">
        <v>8100</v>
      </c>
    </row>
    <row r="443" spans="1:15" ht="15" hidden="1" x14ac:dyDescent="0.25">
      <c r="A443" s="469" t="s">
        <v>586</v>
      </c>
      <c r="B443" s="470">
        <v>44211</v>
      </c>
      <c r="C443" s="469">
        <v>6300000555</v>
      </c>
      <c r="D443" s="470">
        <v>44098</v>
      </c>
      <c r="E443" s="469" t="s">
        <v>1183</v>
      </c>
      <c r="F443" s="469" t="s">
        <v>244</v>
      </c>
      <c r="G443" s="469" t="s">
        <v>1211</v>
      </c>
      <c r="H443" s="469" t="s">
        <v>1305</v>
      </c>
      <c r="I443" s="469" t="s">
        <v>244</v>
      </c>
      <c r="J443" s="469" t="s">
        <v>316</v>
      </c>
      <c r="K443" s="469" t="s">
        <v>1469</v>
      </c>
      <c r="L443" s="469" t="s">
        <v>314</v>
      </c>
      <c r="M443" s="469">
        <v>2</v>
      </c>
      <c r="N443" s="472">
        <v>2900</v>
      </c>
      <c r="O443" s="472">
        <v>5800</v>
      </c>
    </row>
    <row r="444" spans="1:15" ht="15" hidden="1" x14ac:dyDescent="0.25">
      <c r="A444" s="469" t="s">
        <v>587</v>
      </c>
      <c r="B444" s="470">
        <v>44211</v>
      </c>
      <c r="C444" s="469">
        <v>6300000525</v>
      </c>
      <c r="D444" s="470">
        <v>44098</v>
      </c>
      <c r="E444" s="469" t="s">
        <v>1183</v>
      </c>
      <c r="F444" s="469" t="s">
        <v>244</v>
      </c>
      <c r="G444" s="469" t="s">
        <v>1211</v>
      </c>
      <c r="H444" s="469" t="s">
        <v>1349</v>
      </c>
      <c r="I444" s="469" t="s">
        <v>244</v>
      </c>
      <c r="J444" s="469" t="s">
        <v>316</v>
      </c>
      <c r="K444" s="469" t="s">
        <v>1469</v>
      </c>
      <c r="L444" s="469" t="s">
        <v>314</v>
      </c>
      <c r="M444" s="469">
        <v>2</v>
      </c>
      <c r="N444" s="472">
        <v>2300</v>
      </c>
      <c r="O444" s="472">
        <v>4600</v>
      </c>
    </row>
    <row r="445" spans="1:15" ht="15" hidden="1" x14ac:dyDescent="0.25">
      <c r="A445" s="469" t="s">
        <v>588</v>
      </c>
      <c r="B445" s="470">
        <v>44211</v>
      </c>
      <c r="C445" s="469">
        <v>6300000561</v>
      </c>
      <c r="D445" s="470">
        <v>44098</v>
      </c>
      <c r="E445" s="469" t="s">
        <v>1183</v>
      </c>
      <c r="F445" s="469" t="s">
        <v>244</v>
      </c>
      <c r="G445" s="469" t="s">
        <v>1211</v>
      </c>
      <c r="H445" s="469" t="s">
        <v>1305</v>
      </c>
      <c r="I445" s="469" t="s">
        <v>244</v>
      </c>
      <c r="J445" s="469" t="s">
        <v>316</v>
      </c>
      <c r="K445" s="469" t="s">
        <v>1469</v>
      </c>
      <c r="L445" s="469" t="s">
        <v>314</v>
      </c>
      <c r="M445" s="469">
        <v>2</v>
      </c>
      <c r="N445" s="472">
        <v>2900</v>
      </c>
      <c r="O445" s="472">
        <v>5800</v>
      </c>
    </row>
    <row r="446" spans="1:15" ht="15" hidden="1" x14ac:dyDescent="0.25">
      <c r="A446" s="469" t="s">
        <v>589</v>
      </c>
      <c r="B446" s="470">
        <v>44211</v>
      </c>
      <c r="C446" s="469" t="s">
        <v>1012</v>
      </c>
      <c r="D446" s="469" t="s">
        <v>1001</v>
      </c>
      <c r="E446" s="660" t="s">
        <v>15</v>
      </c>
      <c r="F446" s="469" t="s">
        <v>94</v>
      </c>
      <c r="G446" s="469" t="s">
        <v>356</v>
      </c>
      <c r="H446" s="469" t="s">
        <v>387</v>
      </c>
      <c r="I446" s="469" t="s">
        <v>94</v>
      </c>
      <c r="J446" s="469" t="s">
        <v>1464</v>
      </c>
      <c r="K446" s="469" t="s">
        <v>1468</v>
      </c>
      <c r="L446" s="469" t="s">
        <v>303</v>
      </c>
      <c r="M446" s="469">
        <v>1</v>
      </c>
      <c r="N446" s="469">
        <v>100</v>
      </c>
      <c r="O446" s="469">
        <v>100</v>
      </c>
    </row>
    <row r="447" spans="1:15" ht="15" hidden="1" x14ac:dyDescent="0.25">
      <c r="A447" s="469" t="s">
        <v>589</v>
      </c>
      <c r="B447" s="470">
        <v>44211</v>
      </c>
      <c r="C447" s="469" t="s">
        <v>1012</v>
      </c>
      <c r="D447" s="469" t="s">
        <v>1001</v>
      </c>
      <c r="E447" s="469" t="s">
        <v>1181</v>
      </c>
      <c r="F447" s="469" t="s">
        <v>94</v>
      </c>
      <c r="G447" s="469" t="s">
        <v>356</v>
      </c>
      <c r="H447" s="469" t="s">
        <v>1308</v>
      </c>
      <c r="I447" s="469" t="s">
        <v>94</v>
      </c>
      <c r="J447" s="469" t="s">
        <v>1464</v>
      </c>
      <c r="K447" s="469" t="s">
        <v>1468</v>
      </c>
      <c r="L447" s="469" t="s">
        <v>308</v>
      </c>
      <c r="M447" s="469">
        <v>2</v>
      </c>
      <c r="N447" s="472">
        <v>7875</v>
      </c>
      <c r="O447" s="472">
        <v>15750</v>
      </c>
    </row>
    <row r="448" spans="1:15" ht="15" hidden="1" x14ac:dyDescent="0.25">
      <c r="A448" s="469" t="s">
        <v>590</v>
      </c>
      <c r="B448" s="470">
        <v>44211</v>
      </c>
      <c r="C448" s="469">
        <v>6300000618</v>
      </c>
      <c r="D448" s="470">
        <v>44208</v>
      </c>
      <c r="E448" s="469" t="s">
        <v>1183</v>
      </c>
      <c r="F448" s="469" t="s">
        <v>244</v>
      </c>
      <c r="G448" s="469" t="s">
        <v>1211</v>
      </c>
      <c r="H448" s="469" t="s">
        <v>1305</v>
      </c>
      <c r="I448" s="469" t="s">
        <v>244</v>
      </c>
      <c r="J448" s="469" t="s">
        <v>316</v>
      </c>
      <c r="K448" s="469" t="s">
        <v>1469</v>
      </c>
      <c r="L448" s="469" t="s">
        <v>314</v>
      </c>
      <c r="M448" s="469">
        <v>2</v>
      </c>
      <c r="N448" s="472">
        <v>2900</v>
      </c>
      <c r="O448" s="472">
        <v>5800</v>
      </c>
    </row>
    <row r="449" spans="1:15" ht="15" hidden="1" x14ac:dyDescent="0.25">
      <c r="A449" s="469" t="s">
        <v>591</v>
      </c>
      <c r="B449" s="470">
        <v>44211</v>
      </c>
      <c r="C449" s="469" t="s">
        <v>1013</v>
      </c>
      <c r="D449" s="470">
        <v>44211</v>
      </c>
      <c r="E449" s="469" t="s">
        <v>1186</v>
      </c>
      <c r="F449" s="469" t="s">
        <v>248</v>
      </c>
      <c r="G449" s="469" t="s">
        <v>1256</v>
      </c>
      <c r="H449" s="469" t="s">
        <v>1384</v>
      </c>
      <c r="I449" s="469" t="s">
        <v>248</v>
      </c>
      <c r="J449" s="469" t="s">
        <v>316</v>
      </c>
      <c r="K449" s="469" t="s">
        <v>1469</v>
      </c>
      <c r="L449" s="469" t="s">
        <v>308</v>
      </c>
      <c r="M449" s="469">
        <v>1</v>
      </c>
      <c r="N449" s="472">
        <v>3300</v>
      </c>
      <c r="O449" s="472">
        <v>3300</v>
      </c>
    </row>
    <row r="450" spans="1:15" ht="15" hidden="1" x14ac:dyDescent="0.25">
      <c r="A450" s="469" t="s">
        <v>591</v>
      </c>
      <c r="B450" s="470">
        <v>44211</v>
      </c>
      <c r="C450" s="469" t="s">
        <v>1013</v>
      </c>
      <c r="D450" s="470">
        <v>44211</v>
      </c>
      <c r="E450" s="469" t="s">
        <v>1187</v>
      </c>
      <c r="F450" s="469" t="s">
        <v>248</v>
      </c>
      <c r="G450" s="469" t="s">
        <v>1256</v>
      </c>
      <c r="H450" s="469" t="s">
        <v>1319</v>
      </c>
      <c r="I450" s="469" t="s">
        <v>248</v>
      </c>
      <c r="J450" s="469" t="s">
        <v>316</v>
      </c>
      <c r="K450" s="469" t="s">
        <v>1469</v>
      </c>
      <c r="L450" s="469" t="s">
        <v>314</v>
      </c>
      <c r="M450" s="469">
        <v>1</v>
      </c>
      <c r="N450" s="472">
        <v>10100</v>
      </c>
      <c r="O450" s="472">
        <v>10100</v>
      </c>
    </row>
    <row r="451" spans="1:15" ht="15" hidden="1" x14ac:dyDescent="0.25">
      <c r="A451" s="469" t="s">
        <v>592</v>
      </c>
      <c r="B451" s="470">
        <v>44211</v>
      </c>
      <c r="C451" s="469" t="s">
        <v>1014</v>
      </c>
      <c r="D451" s="470">
        <v>44205</v>
      </c>
      <c r="E451" s="469" t="s">
        <v>1182</v>
      </c>
      <c r="F451" s="469" t="s">
        <v>244</v>
      </c>
      <c r="G451" s="469" t="s">
        <v>1228</v>
      </c>
      <c r="H451" s="469" t="s">
        <v>1388</v>
      </c>
      <c r="I451" s="469" t="s">
        <v>244</v>
      </c>
      <c r="J451" s="469" t="s">
        <v>316</v>
      </c>
      <c r="K451" s="469" t="s">
        <v>1469</v>
      </c>
      <c r="L451" s="469" t="s">
        <v>1470</v>
      </c>
      <c r="M451" s="469">
        <v>1</v>
      </c>
      <c r="N451" s="469">
        <v>0</v>
      </c>
      <c r="O451" s="469">
        <v>0</v>
      </c>
    </row>
    <row r="452" spans="1:15" ht="15" hidden="1" x14ac:dyDescent="0.25">
      <c r="A452" s="469" t="s">
        <v>592</v>
      </c>
      <c r="B452" s="470">
        <v>44211</v>
      </c>
      <c r="C452" s="469" t="s">
        <v>1014</v>
      </c>
      <c r="D452" s="470">
        <v>44205</v>
      </c>
      <c r="E452" s="469" t="s">
        <v>1182</v>
      </c>
      <c r="F452" s="469" t="s">
        <v>244</v>
      </c>
      <c r="G452" s="469" t="s">
        <v>1228</v>
      </c>
      <c r="H452" s="469" t="s">
        <v>1319</v>
      </c>
      <c r="I452" s="469" t="s">
        <v>244</v>
      </c>
      <c r="J452" s="469" t="s">
        <v>316</v>
      </c>
      <c r="K452" s="469" t="s">
        <v>1469</v>
      </c>
      <c r="L452" s="469" t="s">
        <v>314</v>
      </c>
      <c r="M452" s="469">
        <v>1</v>
      </c>
      <c r="N452" s="472">
        <v>10200</v>
      </c>
      <c r="O452" s="472">
        <v>10200</v>
      </c>
    </row>
    <row r="453" spans="1:15" ht="15" hidden="1" x14ac:dyDescent="0.25">
      <c r="A453" s="469" t="s">
        <v>593</v>
      </c>
      <c r="B453" s="470">
        <v>44212</v>
      </c>
      <c r="C453" s="469">
        <v>8400022297</v>
      </c>
      <c r="D453" s="469" t="s">
        <v>1015</v>
      </c>
      <c r="E453" s="469" t="s">
        <v>1182</v>
      </c>
      <c r="F453" s="469" t="s">
        <v>244</v>
      </c>
      <c r="G453" s="469" t="s">
        <v>1215</v>
      </c>
      <c r="H453" s="469" t="s">
        <v>1389</v>
      </c>
      <c r="I453" s="469" t="s">
        <v>244</v>
      </c>
      <c r="J453" s="469" t="s">
        <v>316</v>
      </c>
      <c r="K453" s="469" t="s">
        <v>1469</v>
      </c>
      <c r="L453" s="469" t="s">
        <v>1470</v>
      </c>
      <c r="M453" s="469">
        <v>1</v>
      </c>
      <c r="N453" s="472">
        <v>22680</v>
      </c>
      <c r="O453" s="472">
        <v>22680</v>
      </c>
    </row>
    <row r="454" spans="1:15" ht="15" hidden="1" x14ac:dyDescent="0.25">
      <c r="A454" s="469" t="s">
        <v>594</v>
      </c>
      <c r="B454" s="470">
        <v>44212</v>
      </c>
      <c r="C454" s="469">
        <v>8400022301</v>
      </c>
      <c r="D454" s="469" t="s">
        <v>1015</v>
      </c>
      <c r="E454" s="469" t="s">
        <v>1182</v>
      </c>
      <c r="F454" s="469" t="s">
        <v>244</v>
      </c>
      <c r="G454" s="469" t="s">
        <v>1215</v>
      </c>
      <c r="H454" s="469" t="s">
        <v>1355</v>
      </c>
      <c r="I454" s="469" t="s">
        <v>244</v>
      </c>
      <c r="J454" s="469" t="s">
        <v>316</v>
      </c>
      <c r="K454" s="469" t="s">
        <v>1469</v>
      </c>
      <c r="L454" s="469" t="s">
        <v>1470</v>
      </c>
      <c r="M454" s="469">
        <v>1</v>
      </c>
      <c r="N454" s="472">
        <v>1100</v>
      </c>
      <c r="O454" s="472">
        <v>1100</v>
      </c>
    </row>
    <row r="455" spans="1:15" ht="15" hidden="1" x14ac:dyDescent="0.25">
      <c r="A455" s="469" t="s">
        <v>595</v>
      </c>
      <c r="B455" s="470">
        <v>44212</v>
      </c>
      <c r="C455" s="469">
        <v>6300006950</v>
      </c>
      <c r="D455" s="469" t="s">
        <v>914</v>
      </c>
      <c r="E455" s="469" t="s">
        <v>1182</v>
      </c>
      <c r="F455" s="469" t="s">
        <v>244</v>
      </c>
      <c r="G455" s="469" t="s">
        <v>1212</v>
      </c>
      <c r="H455" s="469" t="s">
        <v>1369</v>
      </c>
      <c r="I455" s="469" t="s">
        <v>244</v>
      </c>
      <c r="J455" s="469" t="s">
        <v>316</v>
      </c>
      <c r="K455" s="469" t="s">
        <v>1469</v>
      </c>
      <c r="L455" s="469" t="s">
        <v>303</v>
      </c>
      <c r="M455" s="469">
        <v>1</v>
      </c>
      <c r="N455" s="469">
        <v>150</v>
      </c>
      <c r="O455" s="469">
        <v>150</v>
      </c>
    </row>
    <row r="456" spans="1:15" ht="15" hidden="1" x14ac:dyDescent="0.25">
      <c r="A456" s="469" t="s">
        <v>596</v>
      </c>
      <c r="B456" s="470">
        <v>44212</v>
      </c>
      <c r="C456" s="469">
        <v>6300006949</v>
      </c>
      <c r="D456" s="469" t="s">
        <v>914</v>
      </c>
      <c r="E456" s="469" t="s">
        <v>1182</v>
      </c>
      <c r="F456" s="469" t="s">
        <v>244</v>
      </c>
      <c r="G456" s="469" t="s">
        <v>1212</v>
      </c>
      <c r="H456" s="469" t="s">
        <v>1306</v>
      </c>
      <c r="I456" s="469" t="s">
        <v>244</v>
      </c>
      <c r="J456" s="469" t="s">
        <v>316</v>
      </c>
      <c r="K456" s="469" t="s">
        <v>1469</v>
      </c>
      <c r="L456" s="469" t="s">
        <v>1470</v>
      </c>
      <c r="M456" s="469">
        <v>9</v>
      </c>
      <c r="N456" s="469">
        <v>140</v>
      </c>
      <c r="O456" s="472">
        <v>1260</v>
      </c>
    </row>
    <row r="457" spans="1:15" ht="15" hidden="1" x14ac:dyDescent="0.25">
      <c r="A457" s="469" t="s">
        <v>597</v>
      </c>
      <c r="B457" s="470">
        <v>44212</v>
      </c>
      <c r="C457" s="469">
        <v>6300006948</v>
      </c>
      <c r="D457" s="469" t="s">
        <v>914</v>
      </c>
      <c r="E457" s="469" t="s">
        <v>1182</v>
      </c>
      <c r="F457" s="469" t="s">
        <v>244</v>
      </c>
      <c r="G457" s="469" t="s">
        <v>1212</v>
      </c>
      <c r="H457" s="469" t="s">
        <v>1306</v>
      </c>
      <c r="I457" s="469" t="s">
        <v>244</v>
      </c>
      <c r="J457" s="469" t="s">
        <v>316</v>
      </c>
      <c r="K457" s="469" t="s">
        <v>1469</v>
      </c>
      <c r="L457" s="469" t="s">
        <v>1470</v>
      </c>
      <c r="M457" s="469">
        <v>8</v>
      </c>
      <c r="N457" s="469">
        <v>140</v>
      </c>
      <c r="O457" s="472">
        <v>1120</v>
      </c>
    </row>
    <row r="458" spans="1:15" ht="15" hidden="1" x14ac:dyDescent="0.25">
      <c r="A458" s="469" t="s">
        <v>598</v>
      </c>
      <c r="B458" s="470">
        <v>44212</v>
      </c>
      <c r="C458" s="469">
        <v>6300006947</v>
      </c>
      <c r="D458" s="469" t="s">
        <v>914</v>
      </c>
      <c r="E458" s="469" t="s">
        <v>1182</v>
      </c>
      <c r="F458" s="469" t="s">
        <v>244</v>
      </c>
      <c r="G458" s="469" t="s">
        <v>1212</v>
      </c>
      <c r="H458" s="469" t="s">
        <v>1306</v>
      </c>
      <c r="I458" s="469" t="s">
        <v>244</v>
      </c>
      <c r="J458" s="469" t="s">
        <v>316</v>
      </c>
      <c r="K458" s="469" t="s">
        <v>1469</v>
      </c>
      <c r="L458" s="469" t="s">
        <v>1470</v>
      </c>
      <c r="M458" s="469">
        <v>1</v>
      </c>
      <c r="N458" s="469">
        <v>140</v>
      </c>
      <c r="O458" s="469">
        <v>140</v>
      </c>
    </row>
    <row r="459" spans="1:15" ht="15" hidden="1" x14ac:dyDescent="0.25">
      <c r="A459" s="469" t="s">
        <v>598</v>
      </c>
      <c r="B459" s="470">
        <v>44212</v>
      </c>
      <c r="C459" s="469">
        <v>6300006947</v>
      </c>
      <c r="D459" s="469" t="s">
        <v>914</v>
      </c>
      <c r="E459" s="469" t="s">
        <v>1182</v>
      </c>
      <c r="F459" s="469" t="s">
        <v>244</v>
      </c>
      <c r="G459" s="469" t="s">
        <v>1212</v>
      </c>
      <c r="H459" s="469" t="s">
        <v>1307</v>
      </c>
      <c r="I459" s="469" t="s">
        <v>244</v>
      </c>
      <c r="J459" s="469" t="s">
        <v>316</v>
      </c>
      <c r="K459" s="469" t="s">
        <v>1469</v>
      </c>
      <c r="L459" s="469" t="s">
        <v>1470</v>
      </c>
      <c r="M459" s="469">
        <v>1</v>
      </c>
      <c r="N459" s="472">
        <v>4200</v>
      </c>
      <c r="O459" s="472">
        <v>4200</v>
      </c>
    </row>
    <row r="460" spans="1:15" ht="15" hidden="1" x14ac:dyDescent="0.25">
      <c r="A460" s="469" t="s">
        <v>599</v>
      </c>
      <c r="B460" s="470">
        <v>44212</v>
      </c>
      <c r="C460" s="469">
        <v>6300006946</v>
      </c>
      <c r="D460" s="469" t="s">
        <v>914</v>
      </c>
      <c r="E460" s="469" t="s">
        <v>1182</v>
      </c>
      <c r="F460" s="469" t="s">
        <v>244</v>
      </c>
      <c r="G460" s="469" t="s">
        <v>1212</v>
      </c>
      <c r="H460" s="469" t="s">
        <v>1306</v>
      </c>
      <c r="I460" s="469" t="s">
        <v>244</v>
      </c>
      <c r="J460" s="469" t="s">
        <v>316</v>
      </c>
      <c r="K460" s="469" t="s">
        <v>1469</v>
      </c>
      <c r="L460" s="469" t="s">
        <v>1470</v>
      </c>
      <c r="M460" s="469">
        <v>5</v>
      </c>
      <c r="N460" s="469">
        <v>140</v>
      </c>
      <c r="O460" s="469">
        <v>700</v>
      </c>
    </row>
    <row r="461" spans="1:15" ht="15" hidden="1" x14ac:dyDescent="0.25">
      <c r="A461" s="469" t="s">
        <v>599</v>
      </c>
      <c r="B461" s="470">
        <v>44212</v>
      </c>
      <c r="C461" s="469">
        <v>6300006946</v>
      </c>
      <c r="D461" s="469" t="s">
        <v>914</v>
      </c>
      <c r="E461" s="469" t="s">
        <v>1182</v>
      </c>
      <c r="F461" s="469" t="s">
        <v>244</v>
      </c>
      <c r="G461" s="469" t="s">
        <v>1212</v>
      </c>
      <c r="H461" s="469" t="s">
        <v>1307</v>
      </c>
      <c r="I461" s="469" t="s">
        <v>244</v>
      </c>
      <c r="J461" s="469" t="s">
        <v>316</v>
      </c>
      <c r="K461" s="469" t="s">
        <v>1469</v>
      </c>
      <c r="L461" s="469" t="s">
        <v>1470</v>
      </c>
      <c r="M461" s="469">
        <v>1</v>
      </c>
      <c r="N461" s="472">
        <v>4200</v>
      </c>
      <c r="O461" s="472">
        <v>4200</v>
      </c>
    </row>
    <row r="462" spans="1:15" ht="15" hidden="1" x14ac:dyDescent="0.25">
      <c r="A462" s="469" t="s">
        <v>600</v>
      </c>
      <c r="B462" s="470">
        <v>44212</v>
      </c>
      <c r="C462" s="469">
        <v>6300006945</v>
      </c>
      <c r="D462" s="469" t="s">
        <v>914</v>
      </c>
      <c r="E462" s="469" t="s">
        <v>1182</v>
      </c>
      <c r="F462" s="469" t="s">
        <v>244</v>
      </c>
      <c r="G462" s="469" t="s">
        <v>1212</v>
      </c>
      <c r="H462" s="469" t="s">
        <v>1369</v>
      </c>
      <c r="I462" s="469" t="s">
        <v>244</v>
      </c>
      <c r="J462" s="469" t="s">
        <v>316</v>
      </c>
      <c r="K462" s="469" t="s">
        <v>1469</v>
      </c>
      <c r="L462" s="469" t="s">
        <v>303</v>
      </c>
      <c r="M462" s="469">
        <v>2</v>
      </c>
      <c r="N462" s="469">
        <v>150</v>
      </c>
      <c r="O462" s="469">
        <v>300</v>
      </c>
    </row>
    <row r="463" spans="1:15" ht="15" hidden="1" x14ac:dyDescent="0.25">
      <c r="A463" s="469" t="s">
        <v>600</v>
      </c>
      <c r="B463" s="470">
        <v>44212</v>
      </c>
      <c r="C463" s="469">
        <v>6300006945</v>
      </c>
      <c r="D463" s="469" t="s">
        <v>914</v>
      </c>
      <c r="E463" s="469" t="s">
        <v>1182</v>
      </c>
      <c r="F463" s="469" t="s">
        <v>244</v>
      </c>
      <c r="G463" s="469" t="s">
        <v>1212</v>
      </c>
      <c r="H463" s="469" t="s">
        <v>1311</v>
      </c>
      <c r="I463" s="469" t="s">
        <v>244</v>
      </c>
      <c r="J463" s="469" t="s">
        <v>316</v>
      </c>
      <c r="K463" s="469" t="s">
        <v>1469</v>
      </c>
      <c r="L463" s="469" t="s">
        <v>1470</v>
      </c>
      <c r="M463" s="469">
        <v>4</v>
      </c>
      <c r="N463" s="469">
        <v>750</v>
      </c>
      <c r="O463" s="472">
        <v>3000</v>
      </c>
    </row>
    <row r="464" spans="1:15" ht="15" hidden="1" x14ac:dyDescent="0.25">
      <c r="A464" s="469" t="s">
        <v>601</v>
      </c>
      <c r="B464" s="470">
        <v>44212</v>
      </c>
      <c r="C464" s="469" t="s">
        <v>211</v>
      </c>
      <c r="D464" s="470">
        <v>44211</v>
      </c>
      <c r="E464" s="660" t="s">
        <v>15</v>
      </c>
      <c r="F464" s="469" t="s">
        <v>94</v>
      </c>
      <c r="G464" s="469" t="s">
        <v>1257</v>
      </c>
      <c r="H464" s="469" t="s">
        <v>387</v>
      </c>
      <c r="I464" s="469" t="s">
        <v>94</v>
      </c>
      <c r="J464" s="469" t="s">
        <v>317</v>
      </c>
      <c r="K464" s="469" t="s">
        <v>1468</v>
      </c>
      <c r="L464" s="469" t="s">
        <v>303</v>
      </c>
      <c r="M464" s="469">
        <v>1</v>
      </c>
      <c r="N464" s="469">
        <v>100</v>
      </c>
      <c r="O464" s="469">
        <v>100</v>
      </c>
    </row>
    <row r="465" spans="1:15" ht="15" hidden="1" x14ac:dyDescent="0.25">
      <c r="A465" s="469" t="s">
        <v>601</v>
      </c>
      <c r="B465" s="470">
        <v>44212</v>
      </c>
      <c r="C465" s="469" t="s">
        <v>211</v>
      </c>
      <c r="D465" s="470">
        <v>44211</v>
      </c>
      <c r="E465" s="469" t="s">
        <v>1191</v>
      </c>
      <c r="F465" s="469" t="s">
        <v>94</v>
      </c>
      <c r="G465" s="469" t="s">
        <v>1257</v>
      </c>
      <c r="H465" s="469" t="s">
        <v>1390</v>
      </c>
      <c r="I465" s="469" t="s">
        <v>94</v>
      </c>
      <c r="J465" s="469" t="s">
        <v>317</v>
      </c>
      <c r="K465" s="469" t="s">
        <v>1468</v>
      </c>
      <c r="L465" s="469" t="s">
        <v>1470</v>
      </c>
      <c r="M465" s="469">
        <v>1</v>
      </c>
      <c r="N465" s="472">
        <v>1131.0999999999999</v>
      </c>
      <c r="O465" s="472">
        <v>1131.0999999999999</v>
      </c>
    </row>
    <row r="466" spans="1:15" ht="15" hidden="1" x14ac:dyDescent="0.25">
      <c r="A466" s="469" t="s">
        <v>602</v>
      </c>
      <c r="B466" s="470">
        <v>44214</v>
      </c>
      <c r="C466" s="469">
        <v>202003</v>
      </c>
      <c r="D466" s="470">
        <v>44214</v>
      </c>
      <c r="E466" s="660" t="s">
        <v>15</v>
      </c>
      <c r="F466" s="469" t="s">
        <v>253</v>
      </c>
      <c r="G466" s="469" t="s">
        <v>1234</v>
      </c>
      <c r="H466" s="469" t="s">
        <v>387</v>
      </c>
      <c r="I466" s="469" t="s">
        <v>253</v>
      </c>
      <c r="J466" s="469" t="s">
        <v>1465</v>
      </c>
      <c r="K466" s="469" t="s">
        <v>1468</v>
      </c>
      <c r="L466" s="469" t="s">
        <v>303</v>
      </c>
      <c r="M466" s="469">
        <v>1</v>
      </c>
      <c r="N466" s="469">
        <v>170</v>
      </c>
      <c r="O466" s="469">
        <v>170</v>
      </c>
    </row>
    <row r="467" spans="1:15" ht="15" hidden="1" x14ac:dyDescent="0.25">
      <c r="A467" s="469" t="s">
        <v>602</v>
      </c>
      <c r="B467" s="470">
        <v>44214</v>
      </c>
      <c r="C467" s="469">
        <v>202003</v>
      </c>
      <c r="D467" s="470">
        <v>44214</v>
      </c>
      <c r="E467" s="469" t="s">
        <v>1181</v>
      </c>
      <c r="F467" s="469" t="s">
        <v>253</v>
      </c>
      <c r="G467" s="469" t="s">
        <v>1234</v>
      </c>
      <c r="H467" s="469" t="s">
        <v>1314</v>
      </c>
      <c r="I467" s="469" t="s">
        <v>253</v>
      </c>
      <c r="J467" s="469" t="s">
        <v>1465</v>
      </c>
      <c r="K467" s="469" t="s">
        <v>1468</v>
      </c>
      <c r="L467" s="469" t="s">
        <v>308</v>
      </c>
      <c r="M467" s="469">
        <v>15</v>
      </c>
      <c r="N467" s="472">
        <v>2850</v>
      </c>
      <c r="O467" s="472">
        <v>42750</v>
      </c>
    </row>
    <row r="468" spans="1:15" ht="15" hidden="1" x14ac:dyDescent="0.25">
      <c r="A468" s="469" t="s">
        <v>603</v>
      </c>
      <c r="B468" s="470">
        <v>44214</v>
      </c>
      <c r="C468" s="469" t="s">
        <v>972</v>
      </c>
      <c r="D468" s="470">
        <v>44207</v>
      </c>
      <c r="E468" s="660" t="s">
        <v>15</v>
      </c>
      <c r="F468" s="469" t="s">
        <v>244</v>
      </c>
      <c r="G468" s="469" t="s">
        <v>1258</v>
      </c>
      <c r="H468" s="469" t="s">
        <v>387</v>
      </c>
      <c r="I468" s="469" t="s">
        <v>244</v>
      </c>
      <c r="J468" s="469" t="s">
        <v>316</v>
      </c>
      <c r="K468" s="469" t="s">
        <v>1469</v>
      </c>
      <c r="L468" s="469" t="s">
        <v>303</v>
      </c>
      <c r="M468" s="469">
        <v>1</v>
      </c>
      <c r="N468" s="469">
        <v>150</v>
      </c>
      <c r="O468" s="469">
        <v>150</v>
      </c>
    </row>
    <row r="469" spans="1:15" ht="15" hidden="1" x14ac:dyDescent="0.25">
      <c r="A469" s="469" t="s">
        <v>603</v>
      </c>
      <c r="B469" s="470">
        <v>44214</v>
      </c>
      <c r="C469" s="469" t="s">
        <v>972</v>
      </c>
      <c r="D469" s="470">
        <v>44207</v>
      </c>
      <c r="E469" s="469" t="s">
        <v>1182</v>
      </c>
      <c r="F469" s="469" t="s">
        <v>244</v>
      </c>
      <c r="G469" s="469" t="s">
        <v>1258</v>
      </c>
      <c r="H469" s="469" t="s">
        <v>1327</v>
      </c>
      <c r="I469" s="469" t="s">
        <v>244</v>
      </c>
      <c r="J469" s="469" t="s">
        <v>316</v>
      </c>
      <c r="K469" s="469" t="s">
        <v>1469</v>
      </c>
      <c r="L469" s="469" t="s">
        <v>1470</v>
      </c>
      <c r="M469" s="469">
        <v>1</v>
      </c>
      <c r="N469" s="472">
        <v>3000</v>
      </c>
      <c r="O469" s="472">
        <v>3000</v>
      </c>
    </row>
    <row r="470" spans="1:15" ht="15" hidden="1" x14ac:dyDescent="0.25">
      <c r="A470" s="469" t="s">
        <v>603</v>
      </c>
      <c r="B470" s="470">
        <v>44214</v>
      </c>
      <c r="C470" s="469" t="s">
        <v>972</v>
      </c>
      <c r="D470" s="470">
        <v>44207</v>
      </c>
      <c r="E470" s="469" t="s">
        <v>1182</v>
      </c>
      <c r="F470" s="469" t="s">
        <v>244</v>
      </c>
      <c r="G470" s="469" t="s">
        <v>1258</v>
      </c>
      <c r="H470" s="469" t="s">
        <v>1332</v>
      </c>
      <c r="I470" s="469" t="s">
        <v>244</v>
      </c>
      <c r="J470" s="469" t="s">
        <v>316</v>
      </c>
      <c r="K470" s="469" t="s">
        <v>1469</v>
      </c>
      <c r="L470" s="469" t="s">
        <v>1470</v>
      </c>
      <c r="M470" s="469">
        <v>1</v>
      </c>
      <c r="N470" s="472">
        <v>4000</v>
      </c>
      <c r="O470" s="472">
        <v>4000</v>
      </c>
    </row>
    <row r="471" spans="1:15" ht="15" hidden="1" x14ac:dyDescent="0.25">
      <c r="A471" s="469" t="s">
        <v>604</v>
      </c>
      <c r="B471" s="470">
        <v>44214</v>
      </c>
      <c r="C471" s="469">
        <v>4000016877</v>
      </c>
      <c r="D471" s="470">
        <v>44194</v>
      </c>
      <c r="E471" s="469" t="s">
        <v>1198</v>
      </c>
      <c r="F471" s="469" t="s">
        <v>258</v>
      </c>
      <c r="G471" s="469" t="s">
        <v>1209</v>
      </c>
      <c r="H471" s="469" t="s">
        <v>1360</v>
      </c>
      <c r="I471" s="469" t="s">
        <v>258</v>
      </c>
      <c r="J471" s="469" t="s">
        <v>316</v>
      </c>
      <c r="K471" s="469" t="s">
        <v>1469</v>
      </c>
      <c r="L471" s="469" t="s">
        <v>301</v>
      </c>
      <c r="M471" s="469">
        <v>4</v>
      </c>
      <c r="N471" s="469">
        <v>0</v>
      </c>
      <c r="O471" s="469">
        <v>0</v>
      </c>
    </row>
    <row r="472" spans="1:15" ht="15" hidden="1" x14ac:dyDescent="0.25">
      <c r="A472" s="469" t="s">
        <v>604</v>
      </c>
      <c r="B472" s="470">
        <v>44214</v>
      </c>
      <c r="C472" s="469">
        <v>4000016877</v>
      </c>
      <c r="D472" s="470">
        <v>44194</v>
      </c>
      <c r="E472" s="469" t="s">
        <v>1198</v>
      </c>
      <c r="F472" s="469" t="s">
        <v>258</v>
      </c>
      <c r="G472" s="469" t="s">
        <v>1209</v>
      </c>
      <c r="H472" s="469" t="s">
        <v>1361</v>
      </c>
      <c r="I472" s="469" t="s">
        <v>258</v>
      </c>
      <c r="J472" s="469" t="s">
        <v>316</v>
      </c>
      <c r="K472" s="469" t="s">
        <v>1469</v>
      </c>
      <c r="L472" s="469" t="s">
        <v>307</v>
      </c>
      <c r="M472" s="469">
        <v>4</v>
      </c>
      <c r="N472" s="472">
        <v>10800</v>
      </c>
      <c r="O472" s="472">
        <v>43200</v>
      </c>
    </row>
    <row r="473" spans="1:15" ht="15" hidden="1" x14ac:dyDescent="0.25">
      <c r="A473" s="469" t="s">
        <v>605</v>
      </c>
      <c r="B473" s="470">
        <v>44214</v>
      </c>
      <c r="C473" s="469">
        <v>202102</v>
      </c>
      <c r="D473" s="470">
        <v>44211</v>
      </c>
      <c r="E473" s="660" t="s">
        <v>15</v>
      </c>
      <c r="F473" s="469" t="s">
        <v>253</v>
      </c>
      <c r="G473" s="469" t="s">
        <v>1234</v>
      </c>
      <c r="H473" s="469" t="s">
        <v>387</v>
      </c>
      <c r="I473" s="469" t="s">
        <v>253</v>
      </c>
      <c r="J473" s="469" t="s">
        <v>1465</v>
      </c>
      <c r="K473" s="469" t="s">
        <v>1468</v>
      </c>
      <c r="L473" s="469" t="s">
        <v>303</v>
      </c>
      <c r="M473" s="469">
        <v>1</v>
      </c>
      <c r="N473" s="469">
        <v>100</v>
      </c>
      <c r="O473" s="469">
        <v>100</v>
      </c>
    </row>
    <row r="474" spans="1:15" ht="15" hidden="1" x14ac:dyDescent="0.25">
      <c r="A474" s="469" t="s">
        <v>605</v>
      </c>
      <c r="B474" s="470">
        <v>44214</v>
      </c>
      <c r="C474" s="469">
        <v>202102</v>
      </c>
      <c r="D474" s="470">
        <v>44211</v>
      </c>
      <c r="E474" s="469" t="s">
        <v>15</v>
      </c>
      <c r="F474" s="469" t="s">
        <v>253</v>
      </c>
      <c r="G474" s="469" t="s">
        <v>1234</v>
      </c>
      <c r="H474" s="469" t="s">
        <v>1305</v>
      </c>
      <c r="I474" s="469" t="s">
        <v>253</v>
      </c>
      <c r="J474" s="469" t="s">
        <v>1465</v>
      </c>
      <c r="K474" s="469" t="s">
        <v>1468</v>
      </c>
      <c r="L474" s="469" t="s">
        <v>314</v>
      </c>
      <c r="M474" s="469">
        <v>2</v>
      </c>
      <c r="N474" s="472">
        <v>2916</v>
      </c>
      <c r="O474" s="472">
        <v>5832</v>
      </c>
    </row>
    <row r="475" spans="1:15" ht="15" hidden="1" x14ac:dyDescent="0.25">
      <c r="A475" s="469" t="s">
        <v>606</v>
      </c>
      <c r="B475" s="470">
        <v>44214</v>
      </c>
      <c r="C475" s="469" t="s">
        <v>1016</v>
      </c>
      <c r="D475" s="469" t="s">
        <v>1017</v>
      </c>
      <c r="E475" s="469" t="s">
        <v>1182</v>
      </c>
      <c r="F475" s="469" t="s">
        <v>244</v>
      </c>
      <c r="G475" s="469" t="s">
        <v>1229</v>
      </c>
      <c r="H475" s="469" t="s">
        <v>1323</v>
      </c>
      <c r="I475" s="469" t="s">
        <v>244</v>
      </c>
      <c r="J475" s="469" t="s">
        <v>316</v>
      </c>
      <c r="K475" s="469" t="s">
        <v>1469</v>
      </c>
      <c r="L475" s="469" t="s">
        <v>1470</v>
      </c>
      <c r="M475" s="469">
        <v>1</v>
      </c>
      <c r="N475" s="472">
        <v>4500</v>
      </c>
      <c r="O475" s="472">
        <v>4500</v>
      </c>
    </row>
    <row r="476" spans="1:15" ht="15" hidden="1" x14ac:dyDescent="0.25">
      <c r="A476" s="469" t="s">
        <v>607</v>
      </c>
      <c r="B476" s="470">
        <v>44214</v>
      </c>
      <c r="C476" s="469" t="s">
        <v>1018</v>
      </c>
      <c r="D476" s="470">
        <v>44214</v>
      </c>
      <c r="E476" s="469" t="s">
        <v>1180</v>
      </c>
      <c r="F476" s="469" t="s">
        <v>248</v>
      </c>
      <c r="G476" s="469" t="s">
        <v>1210</v>
      </c>
      <c r="H476" s="469" t="s">
        <v>280</v>
      </c>
      <c r="I476" s="469" t="s">
        <v>248</v>
      </c>
      <c r="J476" s="218" t="s">
        <v>1463</v>
      </c>
      <c r="K476" s="469" t="s">
        <v>1468</v>
      </c>
      <c r="L476" s="469" t="s">
        <v>303</v>
      </c>
      <c r="M476" s="469">
        <v>133</v>
      </c>
      <c r="N476" s="472">
        <v>1270.5</v>
      </c>
      <c r="O476" s="472">
        <v>168976.5</v>
      </c>
    </row>
    <row r="477" spans="1:15" ht="15" hidden="1" x14ac:dyDescent="0.25">
      <c r="A477" s="469" t="s">
        <v>608</v>
      </c>
      <c r="B477" s="470">
        <v>44214</v>
      </c>
      <c r="C477" s="469" t="s">
        <v>1019</v>
      </c>
      <c r="D477" s="470">
        <v>44205</v>
      </c>
      <c r="E477" s="660" t="s">
        <v>15</v>
      </c>
      <c r="F477" s="469" t="s">
        <v>258</v>
      </c>
      <c r="G477" s="469" t="s">
        <v>1221</v>
      </c>
      <c r="H477" s="469" t="s">
        <v>387</v>
      </c>
      <c r="I477" s="469" t="s">
        <v>258</v>
      </c>
      <c r="J477" s="469" t="s">
        <v>1464</v>
      </c>
      <c r="K477" s="469" t="s">
        <v>1468</v>
      </c>
      <c r="L477" s="469" t="s">
        <v>303</v>
      </c>
      <c r="M477" s="469">
        <v>1</v>
      </c>
      <c r="N477" s="469">
        <v>126</v>
      </c>
      <c r="O477" s="469">
        <v>126</v>
      </c>
    </row>
    <row r="478" spans="1:15" ht="15" hidden="1" x14ac:dyDescent="0.25">
      <c r="A478" s="469" t="s">
        <v>608</v>
      </c>
      <c r="B478" s="470">
        <v>44214</v>
      </c>
      <c r="C478" s="469" t="s">
        <v>1019</v>
      </c>
      <c r="D478" s="470">
        <v>44205</v>
      </c>
      <c r="E478" s="469" t="s">
        <v>15</v>
      </c>
      <c r="F478" s="469" t="s">
        <v>258</v>
      </c>
      <c r="G478" s="469" t="s">
        <v>1221</v>
      </c>
      <c r="H478" s="469" t="s">
        <v>1391</v>
      </c>
      <c r="I478" s="469" t="s">
        <v>258</v>
      </c>
      <c r="J478" s="469" t="s">
        <v>1464</v>
      </c>
      <c r="K478" s="469" t="s">
        <v>1468</v>
      </c>
      <c r="L478" s="469" t="s">
        <v>1470</v>
      </c>
      <c r="M478" s="469">
        <v>6</v>
      </c>
      <c r="N478" s="472">
        <v>3000</v>
      </c>
      <c r="O478" s="472">
        <v>18000</v>
      </c>
    </row>
    <row r="479" spans="1:15" ht="15" hidden="1" x14ac:dyDescent="0.25">
      <c r="A479" s="469" t="s">
        <v>609</v>
      </c>
      <c r="B479" s="470">
        <v>44214</v>
      </c>
      <c r="C479" s="469" t="s">
        <v>1020</v>
      </c>
      <c r="D479" s="470">
        <v>44208</v>
      </c>
      <c r="E479" s="469" t="s">
        <v>15</v>
      </c>
      <c r="F479" s="469" t="s">
        <v>258</v>
      </c>
      <c r="G479" s="469" t="s">
        <v>1221</v>
      </c>
      <c r="H479" s="469" t="s">
        <v>1323</v>
      </c>
      <c r="I479" s="469" t="s">
        <v>258</v>
      </c>
      <c r="J479" s="469" t="s">
        <v>1464</v>
      </c>
      <c r="K479" s="469" t="s">
        <v>1468</v>
      </c>
      <c r="L479" s="469" t="s">
        <v>1470</v>
      </c>
      <c r="M479" s="469">
        <v>1</v>
      </c>
      <c r="N479" s="469">
        <v>0</v>
      </c>
      <c r="O479" s="469">
        <v>0</v>
      </c>
    </row>
    <row r="480" spans="1:15" ht="15" hidden="1" x14ac:dyDescent="0.25">
      <c r="A480" s="469" t="s">
        <v>609</v>
      </c>
      <c r="B480" s="470">
        <v>44214</v>
      </c>
      <c r="C480" s="469" t="s">
        <v>1020</v>
      </c>
      <c r="D480" s="470">
        <v>44208</v>
      </c>
      <c r="E480" s="660" t="s">
        <v>15</v>
      </c>
      <c r="F480" s="469" t="s">
        <v>258</v>
      </c>
      <c r="G480" s="469" t="s">
        <v>1221</v>
      </c>
      <c r="H480" s="469" t="s">
        <v>387</v>
      </c>
      <c r="I480" s="469" t="s">
        <v>258</v>
      </c>
      <c r="J480" s="469" t="s">
        <v>1464</v>
      </c>
      <c r="K480" s="469" t="s">
        <v>1468</v>
      </c>
      <c r="L480" s="469" t="s">
        <v>303</v>
      </c>
      <c r="M480" s="469">
        <v>1</v>
      </c>
      <c r="N480" s="469">
        <v>427</v>
      </c>
      <c r="O480" s="469">
        <v>427</v>
      </c>
    </row>
    <row r="481" spans="1:15" ht="15" hidden="1" x14ac:dyDescent="0.25">
      <c r="A481" s="469" t="s">
        <v>609</v>
      </c>
      <c r="B481" s="470">
        <v>44214</v>
      </c>
      <c r="C481" s="469" t="s">
        <v>1020</v>
      </c>
      <c r="D481" s="470">
        <v>44208</v>
      </c>
      <c r="E481" s="469" t="s">
        <v>15</v>
      </c>
      <c r="F481" s="469" t="s">
        <v>258</v>
      </c>
      <c r="G481" s="469" t="s">
        <v>1221</v>
      </c>
      <c r="H481" s="469" t="s">
        <v>1350</v>
      </c>
      <c r="I481" s="469" t="s">
        <v>258</v>
      </c>
      <c r="J481" s="469" t="s">
        <v>1464</v>
      </c>
      <c r="K481" s="469" t="s">
        <v>1468</v>
      </c>
      <c r="L481" s="469" t="s">
        <v>314</v>
      </c>
      <c r="M481" s="469">
        <v>1</v>
      </c>
      <c r="N481" s="472">
        <v>9350</v>
      </c>
      <c r="O481" s="472">
        <v>9350</v>
      </c>
    </row>
    <row r="482" spans="1:15" ht="15" hidden="1" x14ac:dyDescent="0.25">
      <c r="A482" s="469" t="s">
        <v>609</v>
      </c>
      <c r="B482" s="470">
        <v>44214</v>
      </c>
      <c r="C482" s="469" t="s">
        <v>1020</v>
      </c>
      <c r="D482" s="470">
        <v>44208</v>
      </c>
      <c r="E482" s="469" t="s">
        <v>15</v>
      </c>
      <c r="F482" s="469" t="s">
        <v>258</v>
      </c>
      <c r="G482" s="469" t="s">
        <v>1221</v>
      </c>
      <c r="H482" s="469" t="s">
        <v>1392</v>
      </c>
      <c r="I482" s="469" t="s">
        <v>258</v>
      </c>
      <c r="J482" s="469" t="s">
        <v>1464</v>
      </c>
      <c r="K482" s="469" t="s">
        <v>1468</v>
      </c>
      <c r="L482" s="469" t="s">
        <v>314</v>
      </c>
      <c r="M482" s="469">
        <v>1</v>
      </c>
      <c r="N482" s="472">
        <v>51675</v>
      </c>
      <c r="O482" s="472">
        <v>51675</v>
      </c>
    </row>
    <row r="483" spans="1:15" ht="15" hidden="1" x14ac:dyDescent="0.25">
      <c r="A483" s="469" t="s">
        <v>610</v>
      </c>
      <c r="B483" s="470">
        <v>44214</v>
      </c>
      <c r="C483" s="469" t="s">
        <v>1021</v>
      </c>
      <c r="D483" s="470">
        <v>44214</v>
      </c>
      <c r="E483" s="469" t="s">
        <v>1183</v>
      </c>
      <c r="F483" s="469" t="s">
        <v>244</v>
      </c>
      <c r="G483" s="469" t="s">
        <v>1228</v>
      </c>
      <c r="H483" s="469" t="s">
        <v>1346</v>
      </c>
      <c r="I483" s="469" t="s">
        <v>244</v>
      </c>
      <c r="J483" s="469" t="s">
        <v>316</v>
      </c>
      <c r="K483" s="469" t="s">
        <v>1469</v>
      </c>
      <c r="L483" s="469" t="s">
        <v>1470</v>
      </c>
      <c r="M483" s="469">
        <v>1</v>
      </c>
      <c r="N483" s="469">
        <v>0</v>
      </c>
      <c r="O483" s="469">
        <v>0</v>
      </c>
    </row>
    <row r="484" spans="1:15" ht="15" hidden="1" x14ac:dyDescent="0.25">
      <c r="A484" s="469" t="s">
        <v>610</v>
      </c>
      <c r="B484" s="470">
        <v>44214</v>
      </c>
      <c r="C484" s="469" t="s">
        <v>1021</v>
      </c>
      <c r="D484" s="470">
        <v>44214</v>
      </c>
      <c r="E484" s="469" t="s">
        <v>1183</v>
      </c>
      <c r="F484" s="469" t="s">
        <v>244</v>
      </c>
      <c r="G484" s="469" t="s">
        <v>1228</v>
      </c>
      <c r="H484" s="469" t="s">
        <v>1320</v>
      </c>
      <c r="I484" s="469" t="s">
        <v>244</v>
      </c>
      <c r="J484" s="469" t="s">
        <v>316</v>
      </c>
      <c r="K484" s="469" t="s">
        <v>1469</v>
      </c>
      <c r="L484" s="469" t="s">
        <v>314</v>
      </c>
      <c r="M484" s="469">
        <v>1</v>
      </c>
      <c r="N484" s="472">
        <v>3286</v>
      </c>
      <c r="O484" s="472">
        <v>3286</v>
      </c>
    </row>
    <row r="485" spans="1:15" ht="15" hidden="1" x14ac:dyDescent="0.25">
      <c r="A485" s="469" t="s">
        <v>610</v>
      </c>
      <c r="B485" s="470">
        <v>44214</v>
      </c>
      <c r="C485" s="469" t="s">
        <v>1021</v>
      </c>
      <c r="D485" s="470">
        <v>44214</v>
      </c>
      <c r="E485" s="469" t="s">
        <v>1183</v>
      </c>
      <c r="F485" s="469" t="s">
        <v>244</v>
      </c>
      <c r="G485" s="469" t="s">
        <v>1228</v>
      </c>
      <c r="H485" s="469" t="s">
        <v>1347</v>
      </c>
      <c r="I485" s="469" t="s">
        <v>244</v>
      </c>
      <c r="J485" s="469" t="s">
        <v>316</v>
      </c>
      <c r="K485" s="469" t="s">
        <v>1469</v>
      </c>
      <c r="L485" s="469" t="s">
        <v>314</v>
      </c>
      <c r="M485" s="469">
        <v>1</v>
      </c>
      <c r="N485" s="472">
        <v>25300</v>
      </c>
      <c r="O485" s="472">
        <v>25300</v>
      </c>
    </row>
    <row r="486" spans="1:15" ht="15" hidden="1" x14ac:dyDescent="0.25">
      <c r="A486" s="469" t="s">
        <v>611</v>
      </c>
      <c r="B486" s="470">
        <v>44214</v>
      </c>
      <c r="C486" s="469" t="s">
        <v>1022</v>
      </c>
      <c r="D486" s="470">
        <v>44198</v>
      </c>
      <c r="E486" s="469" t="s">
        <v>1182</v>
      </c>
      <c r="F486" s="469" t="s">
        <v>244</v>
      </c>
      <c r="G486" s="469" t="s">
        <v>1228</v>
      </c>
      <c r="H486" s="469" t="s">
        <v>1393</v>
      </c>
      <c r="I486" s="469" t="s">
        <v>244</v>
      </c>
      <c r="J486" s="469" t="s">
        <v>316</v>
      </c>
      <c r="K486" s="469" t="s">
        <v>1469</v>
      </c>
      <c r="L486" s="469" t="s">
        <v>1470</v>
      </c>
      <c r="M486" s="469">
        <v>1</v>
      </c>
      <c r="N486" s="472">
        <v>2250</v>
      </c>
      <c r="O486" s="472">
        <v>2250</v>
      </c>
    </row>
    <row r="487" spans="1:15" ht="15" hidden="1" x14ac:dyDescent="0.25">
      <c r="A487" s="469" t="s">
        <v>612</v>
      </c>
      <c r="B487" s="470">
        <v>44214</v>
      </c>
      <c r="C487" s="469" t="s">
        <v>1014</v>
      </c>
      <c r="D487" s="470">
        <v>44205</v>
      </c>
      <c r="E487" s="469" t="s">
        <v>1182</v>
      </c>
      <c r="F487" s="469" t="s">
        <v>244</v>
      </c>
      <c r="G487" s="469" t="s">
        <v>1228</v>
      </c>
      <c r="H487" s="469" t="s">
        <v>1375</v>
      </c>
      <c r="I487" s="469" t="s">
        <v>244</v>
      </c>
      <c r="J487" s="469" t="s">
        <v>316</v>
      </c>
      <c r="K487" s="469" t="s">
        <v>1469</v>
      </c>
      <c r="L487" s="469" t="s">
        <v>1470</v>
      </c>
      <c r="M487" s="469">
        <v>1</v>
      </c>
      <c r="N487" s="472">
        <v>24500</v>
      </c>
      <c r="O487" s="472">
        <v>24500</v>
      </c>
    </row>
    <row r="488" spans="1:15" ht="15" hidden="1" x14ac:dyDescent="0.25">
      <c r="A488" s="469" t="s">
        <v>613</v>
      </c>
      <c r="B488" s="470">
        <v>44214</v>
      </c>
      <c r="C488" s="469" t="s">
        <v>1023</v>
      </c>
      <c r="D488" s="470">
        <v>44214</v>
      </c>
      <c r="E488" s="469" t="s">
        <v>15</v>
      </c>
      <c r="F488" s="469" t="s">
        <v>93</v>
      </c>
      <c r="G488" s="469" t="s">
        <v>1214</v>
      </c>
      <c r="H488" s="469" t="s">
        <v>1327</v>
      </c>
      <c r="I488" s="469" t="s">
        <v>93</v>
      </c>
      <c r="J488" s="469" t="s">
        <v>1464</v>
      </c>
      <c r="K488" s="469" t="s">
        <v>1468</v>
      </c>
      <c r="L488" s="469" t="s">
        <v>1470</v>
      </c>
      <c r="M488" s="469">
        <v>5</v>
      </c>
      <c r="N488" s="469">
        <v>0</v>
      </c>
      <c r="O488" s="469">
        <v>0</v>
      </c>
    </row>
    <row r="489" spans="1:15" ht="15" hidden="1" x14ac:dyDescent="0.25">
      <c r="A489" s="469" t="s">
        <v>613</v>
      </c>
      <c r="B489" s="470">
        <v>44214</v>
      </c>
      <c r="C489" s="469" t="s">
        <v>1023</v>
      </c>
      <c r="D489" s="470">
        <v>44214</v>
      </c>
      <c r="E489" s="469" t="s">
        <v>15</v>
      </c>
      <c r="F489" s="469" t="s">
        <v>93</v>
      </c>
      <c r="G489" s="469" t="s">
        <v>1214</v>
      </c>
      <c r="H489" s="469" t="s">
        <v>1394</v>
      </c>
      <c r="I489" s="469" t="s">
        <v>93</v>
      </c>
      <c r="J489" s="469" t="s">
        <v>1464</v>
      </c>
      <c r="K489" s="469" t="s">
        <v>1468</v>
      </c>
      <c r="L489" s="469" t="s">
        <v>1470</v>
      </c>
      <c r="M489" s="469">
        <v>40</v>
      </c>
      <c r="N489" s="469">
        <v>0</v>
      </c>
      <c r="O489" s="469">
        <v>0</v>
      </c>
    </row>
    <row r="490" spans="1:15" ht="15" hidden="1" x14ac:dyDescent="0.25">
      <c r="A490" s="469" t="s">
        <v>613</v>
      </c>
      <c r="B490" s="470">
        <v>44214</v>
      </c>
      <c r="C490" s="469" t="s">
        <v>1023</v>
      </c>
      <c r="D490" s="470">
        <v>44214</v>
      </c>
      <c r="E490" s="469" t="s">
        <v>15</v>
      </c>
      <c r="F490" s="469" t="s">
        <v>93</v>
      </c>
      <c r="G490" s="469" t="s">
        <v>1214</v>
      </c>
      <c r="H490" s="469" t="s">
        <v>1332</v>
      </c>
      <c r="I490" s="469" t="s">
        <v>93</v>
      </c>
      <c r="J490" s="469" t="s">
        <v>1464</v>
      </c>
      <c r="K490" s="469" t="s">
        <v>1468</v>
      </c>
      <c r="L490" s="469" t="s">
        <v>1470</v>
      </c>
      <c r="M490" s="469">
        <v>5</v>
      </c>
      <c r="N490" s="469">
        <v>0</v>
      </c>
      <c r="O490" s="469">
        <v>0</v>
      </c>
    </row>
    <row r="491" spans="1:15" ht="15" hidden="1" x14ac:dyDescent="0.25">
      <c r="A491" s="469" t="s">
        <v>613</v>
      </c>
      <c r="B491" s="470">
        <v>44214</v>
      </c>
      <c r="C491" s="469" t="s">
        <v>1023</v>
      </c>
      <c r="D491" s="470">
        <v>44214</v>
      </c>
      <c r="E491" s="469" t="s">
        <v>15</v>
      </c>
      <c r="F491" s="469" t="s">
        <v>93</v>
      </c>
      <c r="G491" s="469" t="s">
        <v>1214</v>
      </c>
      <c r="H491" s="469" t="s">
        <v>1320</v>
      </c>
      <c r="I491" s="469" t="s">
        <v>93</v>
      </c>
      <c r="J491" s="469" t="s">
        <v>1464</v>
      </c>
      <c r="K491" s="469" t="s">
        <v>1468</v>
      </c>
      <c r="L491" s="469" t="s">
        <v>314</v>
      </c>
      <c r="M491" s="469">
        <v>5</v>
      </c>
      <c r="N491" s="469">
        <v>0</v>
      </c>
      <c r="O491" s="469">
        <v>0</v>
      </c>
    </row>
    <row r="492" spans="1:15" ht="15" hidden="1" x14ac:dyDescent="0.25">
      <c r="A492" s="469" t="s">
        <v>613</v>
      </c>
      <c r="B492" s="470">
        <v>44214</v>
      </c>
      <c r="C492" s="469" t="s">
        <v>1023</v>
      </c>
      <c r="D492" s="470">
        <v>44214</v>
      </c>
      <c r="E492" s="660" t="s">
        <v>15</v>
      </c>
      <c r="F492" s="469" t="s">
        <v>93</v>
      </c>
      <c r="G492" s="469" t="s">
        <v>1214</v>
      </c>
      <c r="H492" s="469" t="s">
        <v>387</v>
      </c>
      <c r="I492" s="469" t="s">
        <v>93</v>
      </c>
      <c r="J492" s="469" t="s">
        <v>1464</v>
      </c>
      <c r="K492" s="469" t="s">
        <v>1468</v>
      </c>
      <c r="L492" s="469" t="s">
        <v>303</v>
      </c>
      <c r="M492" s="469">
        <v>1</v>
      </c>
      <c r="N492" s="469">
        <v>690</v>
      </c>
      <c r="O492" s="469">
        <v>690</v>
      </c>
    </row>
    <row r="493" spans="1:15" ht="15" hidden="1" x14ac:dyDescent="0.25">
      <c r="A493" s="469" t="s">
        <v>613</v>
      </c>
      <c r="B493" s="470">
        <v>44214</v>
      </c>
      <c r="C493" s="469" t="s">
        <v>1023</v>
      </c>
      <c r="D493" s="470">
        <v>44214</v>
      </c>
      <c r="E493" s="469" t="s">
        <v>15</v>
      </c>
      <c r="F493" s="469" t="s">
        <v>93</v>
      </c>
      <c r="G493" s="469" t="s">
        <v>1214</v>
      </c>
      <c r="H493" s="469" t="s">
        <v>1395</v>
      </c>
      <c r="I493" s="469" t="s">
        <v>93</v>
      </c>
      <c r="J493" s="469" t="s">
        <v>1464</v>
      </c>
      <c r="K493" s="469" t="s">
        <v>1468</v>
      </c>
      <c r="L493" s="469" t="s">
        <v>1470</v>
      </c>
      <c r="M493" s="469">
        <v>20</v>
      </c>
      <c r="N493" s="472">
        <v>2100</v>
      </c>
      <c r="O493" s="472">
        <v>42000</v>
      </c>
    </row>
    <row r="494" spans="1:15" ht="15" hidden="1" x14ac:dyDescent="0.25">
      <c r="A494" s="469" t="s">
        <v>613</v>
      </c>
      <c r="B494" s="470">
        <v>44214</v>
      </c>
      <c r="C494" s="469" t="s">
        <v>1023</v>
      </c>
      <c r="D494" s="470">
        <v>44214</v>
      </c>
      <c r="E494" s="469" t="s">
        <v>15</v>
      </c>
      <c r="F494" s="469" t="s">
        <v>93</v>
      </c>
      <c r="G494" s="469" t="s">
        <v>1214</v>
      </c>
      <c r="H494" s="469" t="s">
        <v>1350</v>
      </c>
      <c r="I494" s="469" t="s">
        <v>93</v>
      </c>
      <c r="J494" s="469" t="s">
        <v>1464</v>
      </c>
      <c r="K494" s="469" t="s">
        <v>1468</v>
      </c>
      <c r="L494" s="469" t="s">
        <v>314</v>
      </c>
      <c r="M494" s="469">
        <v>5</v>
      </c>
      <c r="N494" s="472">
        <v>9350</v>
      </c>
      <c r="O494" s="472">
        <v>46750</v>
      </c>
    </row>
    <row r="495" spans="1:15" ht="15" hidden="1" x14ac:dyDescent="0.25">
      <c r="A495" s="469" t="s">
        <v>613</v>
      </c>
      <c r="B495" s="470">
        <v>44214</v>
      </c>
      <c r="C495" s="469" t="s">
        <v>1023</v>
      </c>
      <c r="D495" s="470">
        <v>44214</v>
      </c>
      <c r="E495" s="469" t="s">
        <v>15</v>
      </c>
      <c r="F495" s="469" t="s">
        <v>93</v>
      </c>
      <c r="G495" s="469" t="s">
        <v>1214</v>
      </c>
      <c r="H495" s="469" t="s">
        <v>1329</v>
      </c>
      <c r="I495" s="469" t="s">
        <v>93</v>
      </c>
      <c r="J495" s="469" t="s">
        <v>1464</v>
      </c>
      <c r="K495" s="469" t="s">
        <v>1468</v>
      </c>
      <c r="L495" s="469" t="s">
        <v>314</v>
      </c>
      <c r="M495" s="469">
        <v>5</v>
      </c>
      <c r="N495" s="472">
        <v>37500</v>
      </c>
      <c r="O495" s="472">
        <v>187500</v>
      </c>
    </row>
    <row r="496" spans="1:15" ht="15" hidden="1" x14ac:dyDescent="0.25">
      <c r="A496" s="469" t="s">
        <v>614</v>
      </c>
      <c r="B496" s="470">
        <v>44215</v>
      </c>
      <c r="C496" s="469" t="s">
        <v>1024</v>
      </c>
      <c r="D496" s="470">
        <v>44204</v>
      </c>
      <c r="E496" s="469" t="s">
        <v>1199</v>
      </c>
      <c r="F496" s="469" t="s">
        <v>94</v>
      </c>
      <c r="G496" s="469" t="s">
        <v>1259</v>
      </c>
      <c r="H496" s="469" t="s">
        <v>1327</v>
      </c>
      <c r="I496" s="469" t="s">
        <v>94</v>
      </c>
      <c r="J496" s="469" t="s">
        <v>316</v>
      </c>
      <c r="K496" s="469" t="s">
        <v>1469</v>
      </c>
      <c r="L496" s="469" t="s">
        <v>1470</v>
      </c>
      <c r="M496" s="469">
        <v>10</v>
      </c>
      <c r="N496" s="469">
        <v>0</v>
      </c>
      <c r="O496" s="469">
        <v>0</v>
      </c>
    </row>
    <row r="497" spans="1:15" ht="15" hidden="1" x14ac:dyDescent="0.25">
      <c r="A497" s="469" t="s">
        <v>614</v>
      </c>
      <c r="B497" s="470">
        <v>44215</v>
      </c>
      <c r="C497" s="469" t="s">
        <v>1024</v>
      </c>
      <c r="D497" s="470">
        <v>44204</v>
      </c>
      <c r="E497" s="469" t="s">
        <v>1199</v>
      </c>
      <c r="F497" s="469" t="s">
        <v>94</v>
      </c>
      <c r="G497" s="469" t="s">
        <v>1259</v>
      </c>
      <c r="H497" s="469" t="s">
        <v>1349</v>
      </c>
      <c r="I497" s="469" t="s">
        <v>94</v>
      </c>
      <c r="J497" s="469" t="s">
        <v>316</v>
      </c>
      <c r="K497" s="469" t="s">
        <v>1469</v>
      </c>
      <c r="L497" s="469" t="s">
        <v>314</v>
      </c>
      <c r="M497" s="469">
        <v>10</v>
      </c>
      <c r="N497" s="469">
        <v>0</v>
      </c>
      <c r="O497" s="469">
        <v>0</v>
      </c>
    </row>
    <row r="498" spans="1:15" ht="15" hidden="1" x14ac:dyDescent="0.25">
      <c r="A498" s="469" t="s">
        <v>614</v>
      </c>
      <c r="B498" s="470">
        <v>44215</v>
      </c>
      <c r="C498" s="469" t="s">
        <v>1024</v>
      </c>
      <c r="D498" s="470">
        <v>44204</v>
      </c>
      <c r="E498" s="469" t="s">
        <v>1199</v>
      </c>
      <c r="F498" s="469" t="s">
        <v>94</v>
      </c>
      <c r="G498" s="469" t="s">
        <v>1259</v>
      </c>
      <c r="H498" s="469" t="s">
        <v>1328</v>
      </c>
      <c r="I498" s="469" t="s">
        <v>94</v>
      </c>
      <c r="J498" s="469" t="s">
        <v>316</v>
      </c>
      <c r="K498" s="469" t="s">
        <v>1469</v>
      </c>
      <c r="L498" s="469" t="s">
        <v>1470</v>
      </c>
      <c r="M498" s="469">
        <v>10</v>
      </c>
      <c r="N498" s="469">
        <v>0</v>
      </c>
      <c r="O498" s="469">
        <v>0</v>
      </c>
    </row>
    <row r="499" spans="1:15" ht="15" hidden="1" x14ac:dyDescent="0.25">
      <c r="A499" s="469" t="s">
        <v>614</v>
      </c>
      <c r="B499" s="470">
        <v>44215</v>
      </c>
      <c r="C499" s="469" t="s">
        <v>1024</v>
      </c>
      <c r="D499" s="470">
        <v>44204</v>
      </c>
      <c r="E499" s="469" t="s">
        <v>1199</v>
      </c>
      <c r="F499" s="469" t="s">
        <v>94</v>
      </c>
      <c r="G499" s="469" t="s">
        <v>1259</v>
      </c>
      <c r="H499" s="469" t="s">
        <v>1320</v>
      </c>
      <c r="I499" s="469" t="s">
        <v>94</v>
      </c>
      <c r="J499" s="469" t="s">
        <v>316</v>
      </c>
      <c r="K499" s="469" t="s">
        <v>1469</v>
      </c>
      <c r="L499" s="469" t="s">
        <v>314</v>
      </c>
      <c r="M499" s="469">
        <v>10</v>
      </c>
      <c r="N499" s="469">
        <v>0</v>
      </c>
      <c r="O499" s="469">
        <v>0</v>
      </c>
    </row>
    <row r="500" spans="1:15" ht="15" hidden="1" x14ac:dyDescent="0.25">
      <c r="A500" s="469" t="s">
        <v>614</v>
      </c>
      <c r="B500" s="470">
        <v>44215</v>
      </c>
      <c r="C500" s="469" t="s">
        <v>1024</v>
      </c>
      <c r="D500" s="470">
        <v>44204</v>
      </c>
      <c r="E500" s="469" t="s">
        <v>1200</v>
      </c>
      <c r="F500" s="469" t="s">
        <v>94</v>
      </c>
      <c r="G500" s="469" t="s">
        <v>1259</v>
      </c>
      <c r="H500" s="469" t="s">
        <v>1314</v>
      </c>
      <c r="I500" s="469" t="s">
        <v>94</v>
      </c>
      <c r="J500" s="469" t="s">
        <v>316</v>
      </c>
      <c r="K500" s="469" t="s">
        <v>1469</v>
      </c>
      <c r="L500" s="469" t="s">
        <v>308</v>
      </c>
      <c r="M500" s="469">
        <v>7</v>
      </c>
      <c r="N500" s="472">
        <v>3500</v>
      </c>
      <c r="O500" s="472">
        <v>24500</v>
      </c>
    </row>
    <row r="501" spans="1:15" ht="15" hidden="1" x14ac:dyDescent="0.25">
      <c r="A501" s="469" t="s">
        <v>614</v>
      </c>
      <c r="B501" s="470">
        <v>44215</v>
      </c>
      <c r="C501" s="469" t="s">
        <v>1024</v>
      </c>
      <c r="D501" s="470">
        <v>44204</v>
      </c>
      <c r="E501" s="469" t="s">
        <v>1199</v>
      </c>
      <c r="F501" s="469" t="s">
        <v>94</v>
      </c>
      <c r="G501" s="469" t="s">
        <v>1259</v>
      </c>
      <c r="H501" s="469" t="s">
        <v>1329</v>
      </c>
      <c r="I501" s="469" t="s">
        <v>94</v>
      </c>
      <c r="J501" s="469" t="s">
        <v>316</v>
      </c>
      <c r="K501" s="469" t="s">
        <v>1469</v>
      </c>
      <c r="L501" s="469" t="s">
        <v>314</v>
      </c>
      <c r="M501" s="469">
        <v>10</v>
      </c>
      <c r="N501" s="472">
        <v>38500</v>
      </c>
      <c r="O501" s="472">
        <v>385000</v>
      </c>
    </row>
    <row r="502" spans="1:15" ht="15" hidden="1" x14ac:dyDescent="0.25">
      <c r="A502" s="469" t="s">
        <v>615</v>
      </c>
      <c r="B502" s="470">
        <v>44215</v>
      </c>
      <c r="C502" s="469" t="s">
        <v>1025</v>
      </c>
      <c r="D502" s="469" t="s">
        <v>1026</v>
      </c>
      <c r="E502" s="469" t="s">
        <v>1182</v>
      </c>
      <c r="F502" s="469" t="s">
        <v>244</v>
      </c>
      <c r="G502" s="469" t="s">
        <v>1229</v>
      </c>
      <c r="H502" s="469" t="s">
        <v>1396</v>
      </c>
      <c r="I502" s="469" t="s">
        <v>244</v>
      </c>
      <c r="J502" s="469" t="s">
        <v>316</v>
      </c>
      <c r="K502" s="469" t="s">
        <v>1469</v>
      </c>
      <c r="L502" s="469" t="s">
        <v>1470</v>
      </c>
      <c r="M502" s="469">
        <v>1</v>
      </c>
      <c r="N502" s="472">
        <v>3500</v>
      </c>
      <c r="O502" s="472">
        <v>3500</v>
      </c>
    </row>
    <row r="503" spans="1:15" ht="15" hidden="1" x14ac:dyDescent="0.25">
      <c r="A503" s="469" t="s">
        <v>616</v>
      </c>
      <c r="B503" s="470">
        <v>44215</v>
      </c>
      <c r="C503" s="469" t="s">
        <v>1027</v>
      </c>
      <c r="D503" s="470">
        <v>44215</v>
      </c>
      <c r="E503" s="660" t="s">
        <v>15</v>
      </c>
      <c r="F503" s="469" t="s">
        <v>93</v>
      </c>
      <c r="G503" s="469" t="s">
        <v>1214</v>
      </c>
      <c r="H503" s="469" t="s">
        <v>387</v>
      </c>
      <c r="I503" s="469" t="s">
        <v>93</v>
      </c>
      <c r="J503" s="469" t="s">
        <v>1464</v>
      </c>
      <c r="K503" s="469" t="s">
        <v>1468</v>
      </c>
      <c r="L503" s="469" t="s">
        <v>303</v>
      </c>
      <c r="M503" s="469">
        <v>1</v>
      </c>
      <c r="N503" s="469">
        <v>420</v>
      </c>
      <c r="O503" s="469">
        <v>420</v>
      </c>
    </row>
    <row r="504" spans="1:15" ht="15" hidden="1" x14ac:dyDescent="0.25">
      <c r="A504" s="469" t="s">
        <v>616</v>
      </c>
      <c r="B504" s="470">
        <v>44215</v>
      </c>
      <c r="C504" s="469" t="s">
        <v>1027</v>
      </c>
      <c r="D504" s="470">
        <v>44215</v>
      </c>
      <c r="E504" s="469" t="s">
        <v>1181</v>
      </c>
      <c r="F504" s="469" t="s">
        <v>93</v>
      </c>
      <c r="G504" s="469" t="s">
        <v>1214</v>
      </c>
      <c r="H504" s="469" t="s">
        <v>1308</v>
      </c>
      <c r="I504" s="469" t="s">
        <v>93</v>
      </c>
      <c r="J504" s="469" t="s">
        <v>1464</v>
      </c>
      <c r="K504" s="469" t="s">
        <v>1468</v>
      </c>
      <c r="L504" s="469" t="s">
        <v>308</v>
      </c>
      <c r="M504" s="469">
        <v>24</v>
      </c>
      <c r="N504" s="472">
        <v>7000</v>
      </c>
      <c r="O504" s="472">
        <v>168000</v>
      </c>
    </row>
    <row r="505" spans="1:15" ht="15" hidden="1" x14ac:dyDescent="0.25">
      <c r="A505" s="469" t="s">
        <v>617</v>
      </c>
      <c r="B505" s="470">
        <v>44215</v>
      </c>
      <c r="C505" s="469" t="s">
        <v>918</v>
      </c>
      <c r="D505" s="470">
        <v>44203</v>
      </c>
      <c r="E505" s="469" t="s">
        <v>1182</v>
      </c>
      <c r="F505" s="469" t="s">
        <v>258</v>
      </c>
      <c r="G505" s="469" t="s">
        <v>1209</v>
      </c>
      <c r="H505" s="469" t="s">
        <v>1397</v>
      </c>
      <c r="I505" s="469" t="s">
        <v>258</v>
      </c>
      <c r="J505" s="469" t="s">
        <v>316</v>
      </c>
      <c r="K505" s="469" t="s">
        <v>1469</v>
      </c>
      <c r="L505" s="469" t="s">
        <v>1470</v>
      </c>
      <c r="M505" s="469">
        <v>1</v>
      </c>
      <c r="N505" s="472">
        <v>2250</v>
      </c>
      <c r="O505" s="472">
        <v>2250</v>
      </c>
    </row>
    <row r="506" spans="1:15" ht="15" hidden="1" x14ac:dyDescent="0.25">
      <c r="A506" s="469" t="s">
        <v>618</v>
      </c>
      <c r="B506" s="470">
        <v>44215</v>
      </c>
      <c r="C506" s="469" t="s">
        <v>912</v>
      </c>
      <c r="D506" s="469" t="s">
        <v>1028</v>
      </c>
      <c r="E506" s="469" t="s">
        <v>1182</v>
      </c>
      <c r="F506" s="469" t="s">
        <v>258</v>
      </c>
      <c r="G506" s="469" t="s">
        <v>1209</v>
      </c>
      <c r="H506" s="469" t="s">
        <v>1398</v>
      </c>
      <c r="I506" s="469" t="s">
        <v>258</v>
      </c>
      <c r="J506" s="469" t="s">
        <v>316</v>
      </c>
      <c r="K506" s="469" t="s">
        <v>1469</v>
      </c>
      <c r="L506" s="469" t="s">
        <v>1470</v>
      </c>
      <c r="M506" s="469">
        <v>1</v>
      </c>
      <c r="N506" s="469">
        <v>150</v>
      </c>
      <c r="O506" s="469">
        <v>150</v>
      </c>
    </row>
    <row r="507" spans="1:15" ht="15" hidden="1" x14ac:dyDescent="0.25">
      <c r="A507" s="469" t="s">
        <v>619</v>
      </c>
      <c r="B507" s="470">
        <v>44215</v>
      </c>
      <c r="C507" s="469" t="s">
        <v>1029</v>
      </c>
      <c r="D507" s="470">
        <v>44215</v>
      </c>
      <c r="E507" s="469" t="s">
        <v>15</v>
      </c>
      <c r="F507" s="469" t="s">
        <v>245</v>
      </c>
      <c r="G507" s="469" t="s">
        <v>1231</v>
      </c>
      <c r="H507" s="469" t="s">
        <v>1328</v>
      </c>
      <c r="I507" s="469" t="s">
        <v>245</v>
      </c>
      <c r="J507" s="469" t="s">
        <v>1464</v>
      </c>
      <c r="K507" s="469" t="s">
        <v>1468</v>
      </c>
      <c r="L507" s="469" t="s">
        <v>1470</v>
      </c>
      <c r="M507" s="469">
        <v>1</v>
      </c>
      <c r="N507" s="469">
        <v>0</v>
      </c>
      <c r="O507" s="469">
        <v>0</v>
      </c>
    </row>
    <row r="508" spans="1:15" ht="15" hidden="1" x14ac:dyDescent="0.25">
      <c r="A508" s="469" t="s">
        <v>619</v>
      </c>
      <c r="B508" s="470">
        <v>44215</v>
      </c>
      <c r="C508" s="469" t="s">
        <v>1029</v>
      </c>
      <c r="D508" s="470">
        <v>44215</v>
      </c>
      <c r="E508" s="660" t="s">
        <v>15</v>
      </c>
      <c r="F508" s="469" t="s">
        <v>245</v>
      </c>
      <c r="G508" s="469" t="s">
        <v>1231</v>
      </c>
      <c r="H508" s="469" t="s">
        <v>387</v>
      </c>
      <c r="I508" s="469" t="s">
        <v>245</v>
      </c>
      <c r="J508" s="469" t="s">
        <v>1464</v>
      </c>
      <c r="K508" s="469" t="s">
        <v>1468</v>
      </c>
      <c r="L508" s="469" t="s">
        <v>303</v>
      </c>
      <c r="M508" s="469">
        <v>1</v>
      </c>
      <c r="N508" s="469">
        <v>100</v>
      </c>
      <c r="O508" s="469">
        <v>100</v>
      </c>
    </row>
    <row r="509" spans="1:15" ht="15" hidden="1" x14ac:dyDescent="0.25">
      <c r="A509" s="469" t="s">
        <v>619</v>
      </c>
      <c r="B509" s="470">
        <v>44215</v>
      </c>
      <c r="C509" s="469" t="s">
        <v>1029</v>
      </c>
      <c r="D509" s="470">
        <v>44215</v>
      </c>
      <c r="E509" s="469" t="s">
        <v>1181</v>
      </c>
      <c r="F509" s="469" t="s">
        <v>245</v>
      </c>
      <c r="G509" s="469" t="s">
        <v>1231</v>
      </c>
      <c r="H509" s="469" t="s">
        <v>1314</v>
      </c>
      <c r="I509" s="469" t="s">
        <v>245</v>
      </c>
      <c r="J509" s="469" t="s">
        <v>1464</v>
      </c>
      <c r="K509" s="469" t="s">
        <v>1468</v>
      </c>
      <c r="L509" s="469" t="s">
        <v>308</v>
      </c>
      <c r="M509" s="469">
        <v>1</v>
      </c>
      <c r="N509" s="472">
        <v>3100</v>
      </c>
      <c r="O509" s="472">
        <v>3100</v>
      </c>
    </row>
    <row r="510" spans="1:15" ht="15" hidden="1" x14ac:dyDescent="0.25">
      <c r="A510" s="469" t="s">
        <v>619</v>
      </c>
      <c r="B510" s="470">
        <v>44215</v>
      </c>
      <c r="C510" s="469" t="s">
        <v>1029</v>
      </c>
      <c r="D510" s="470">
        <v>44215</v>
      </c>
      <c r="E510" s="469" t="s">
        <v>15</v>
      </c>
      <c r="F510" s="469" t="s">
        <v>245</v>
      </c>
      <c r="G510" s="469" t="s">
        <v>1231</v>
      </c>
      <c r="H510" s="469" t="s">
        <v>1329</v>
      </c>
      <c r="I510" s="469" t="s">
        <v>245</v>
      </c>
      <c r="J510" s="469" t="s">
        <v>1464</v>
      </c>
      <c r="K510" s="469" t="s">
        <v>1468</v>
      </c>
      <c r="L510" s="469" t="s">
        <v>314</v>
      </c>
      <c r="M510" s="469">
        <v>1</v>
      </c>
      <c r="N510" s="472">
        <v>35900</v>
      </c>
      <c r="O510" s="472">
        <v>35900</v>
      </c>
    </row>
    <row r="511" spans="1:15" ht="15" hidden="1" x14ac:dyDescent="0.25">
      <c r="A511" s="469" t="s">
        <v>620</v>
      </c>
      <c r="B511" s="470">
        <v>44215</v>
      </c>
      <c r="C511" s="469" t="s">
        <v>1003</v>
      </c>
      <c r="D511" s="471">
        <v>44200</v>
      </c>
      <c r="E511" s="469" t="s">
        <v>63</v>
      </c>
      <c r="F511" s="469" t="s">
        <v>248</v>
      </c>
      <c r="G511" s="469" t="s">
        <v>1251</v>
      </c>
      <c r="H511" s="469" t="s">
        <v>1369</v>
      </c>
      <c r="I511" s="469" t="s">
        <v>248</v>
      </c>
      <c r="J511" s="469" t="s">
        <v>316</v>
      </c>
      <c r="K511" s="469" t="s">
        <v>1469</v>
      </c>
      <c r="L511" s="469" t="s">
        <v>303</v>
      </c>
      <c r="M511" s="469">
        <v>1</v>
      </c>
      <c r="N511" s="469">
        <v>450</v>
      </c>
      <c r="O511" s="469">
        <v>450</v>
      </c>
    </row>
    <row r="512" spans="1:15" ht="15" hidden="1" x14ac:dyDescent="0.25">
      <c r="A512" s="469" t="s">
        <v>621</v>
      </c>
      <c r="B512" s="470">
        <v>44215</v>
      </c>
      <c r="C512" s="469" t="s">
        <v>1030</v>
      </c>
      <c r="D512" s="469" t="s">
        <v>1031</v>
      </c>
      <c r="E512" s="469" t="s">
        <v>1180</v>
      </c>
      <c r="F512" s="469" t="s">
        <v>248</v>
      </c>
      <c r="G512" s="469" t="s">
        <v>1207</v>
      </c>
      <c r="H512" s="469" t="s">
        <v>1369</v>
      </c>
      <c r="I512" s="469" t="s">
        <v>248</v>
      </c>
      <c r="J512" s="218" t="s">
        <v>1463</v>
      </c>
      <c r="K512" s="469" t="s">
        <v>1468</v>
      </c>
      <c r="L512" s="469" t="s">
        <v>58</v>
      </c>
      <c r="M512" s="469">
        <v>1</v>
      </c>
      <c r="N512" s="469">
        <v>44</v>
      </c>
      <c r="O512" s="469">
        <v>44</v>
      </c>
    </row>
    <row r="513" spans="1:15" ht="15" hidden="1" x14ac:dyDescent="0.25">
      <c r="A513" s="469" t="s">
        <v>621</v>
      </c>
      <c r="B513" s="470">
        <v>44215</v>
      </c>
      <c r="C513" s="469" t="s">
        <v>1030</v>
      </c>
      <c r="D513" s="469" t="s">
        <v>1031</v>
      </c>
      <c r="E513" s="469" t="s">
        <v>1180</v>
      </c>
      <c r="F513" s="469" t="s">
        <v>248</v>
      </c>
      <c r="G513" s="469" t="s">
        <v>1207</v>
      </c>
      <c r="H513" s="469" t="s">
        <v>373</v>
      </c>
      <c r="I513" s="469" t="s">
        <v>248</v>
      </c>
      <c r="J513" s="218" t="s">
        <v>1463</v>
      </c>
      <c r="K513" s="469" t="s">
        <v>1468</v>
      </c>
      <c r="L513" s="469" t="s">
        <v>58</v>
      </c>
      <c r="M513" s="469">
        <v>18</v>
      </c>
      <c r="N513" s="469">
        <v>96</v>
      </c>
      <c r="O513" s="472">
        <v>1728</v>
      </c>
    </row>
    <row r="514" spans="1:15" ht="15" hidden="1" x14ac:dyDescent="0.25">
      <c r="A514" s="469" t="s">
        <v>621</v>
      </c>
      <c r="B514" s="470">
        <v>44215</v>
      </c>
      <c r="C514" s="469" t="s">
        <v>1030</v>
      </c>
      <c r="D514" s="469" t="s">
        <v>1031</v>
      </c>
      <c r="E514" s="469" t="s">
        <v>1180</v>
      </c>
      <c r="F514" s="469" t="s">
        <v>248</v>
      </c>
      <c r="G514" s="469" t="s">
        <v>1207</v>
      </c>
      <c r="H514" s="469" t="s">
        <v>385</v>
      </c>
      <c r="I514" s="469" t="s">
        <v>248</v>
      </c>
      <c r="J514" s="218" t="s">
        <v>1463</v>
      </c>
      <c r="K514" s="469" t="s">
        <v>1468</v>
      </c>
      <c r="L514" s="469" t="s">
        <v>58</v>
      </c>
      <c r="M514" s="469">
        <v>15</v>
      </c>
      <c r="N514" s="472">
        <v>1421</v>
      </c>
      <c r="O514" s="472">
        <v>21315</v>
      </c>
    </row>
    <row r="515" spans="1:15" ht="15" hidden="1" x14ac:dyDescent="0.25">
      <c r="A515" s="469" t="s">
        <v>621</v>
      </c>
      <c r="B515" s="470">
        <v>44215</v>
      </c>
      <c r="C515" s="469" t="s">
        <v>1030</v>
      </c>
      <c r="D515" s="469" t="s">
        <v>1031</v>
      </c>
      <c r="E515" s="469" t="s">
        <v>1180</v>
      </c>
      <c r="F515" s="469" t="s">
        <v>248</v>
      </c>
      <c r="G515" s="469" t="s">
        <v>1207</v>
      </c>
      <c r="H515" s="469" t="s">
        <v>372</v>
      </c>
      <c r="I515" s="469" t="s">
        <v>248</v>
      </c>
      <c r="J515" s="218" t="s">
        <v>1463</v>
      </c>
      <c r="K515" s="469" t="s">
        <v>1468</v>
      </c>
      <c r="L515" s="469" t="s">
        <v>58</v>
      </c>
      <c r="M515" s="469">
        <v>18</v>
      </c>
      <c r="N515" s="472">
        <v>3250</v>
      </c>
      <c r="O515" s="472">
        <v>58500</v>
      </c>
    </row>
    <row r="516" spans="1:15" ht="15" hidden="1" x14ac:dyDescent="0.25">
      <c r="A516" s="469" t="s">
        <v>621</v>
      </c>
      <c r="B516" s="470">
        <v>44215</v>
      </c>
      <c r="C516" s="469" t="s">
        <v>1030</v>
      </c>
      <c r="D516" s="469" t="s">
        <v>1031</v>
      </c>
      <c r="E516" s="469" t="s">
        <v>1180</v>
      </c>
      <c r="F516" s="469" t="s">
        <v>248</v>
      </c>
      <c r="G516" s="469" t="s">
        <v>1207</v>
      </c>
      <c r="H516" s="469" t="s">
        <v>390</v>
      </c>
      <c r="I516" s="469" t="s">
        <v>248</v>
      </c>
      <c r="J516" s="218" t="s">
        <v>1463</v>
      </c>
      <c r="K516" s="469" t="s">
        <v>1468</v>
      </c>
      <c r="L516" s="469" t="s">
        <v>58</v>
      </c>
      <c r="M516" s="469">
        <v>21</v>
      </c>
      <c r="N516" s="472">
        <v>6205</v>
      </c>
      <c r="O516" s="472">
        <v>130305</v>
      </c>
    </row>
    <row r="517" spans="1:15" ht="15" hidden="1" x14ac:dyDescent="0.25">
      <c r="A517" s="469" t="s">
        <v>621</v>
      </c>
      <c r="B517" s="470">
        <v>44215</v>
      </c>
      <c r="C517" s="469" t="s">
        <v>1030</v>
      </c>
      <c r="D517" s="469" t="s">
        <v>1031</v>
      </c>
      <c r="E517" s="469" t="s">
        <v>1180</v>
      </c>
      <c r="F517" s="469" t="s">
        <v>248</v>
      </c>
      <c r="G517" s="469" t="s">
        <v>1207</v>
      </c>
      <c r="H517" s="469" t="s">
        <v>1399</v>
      </c>
      <c r="I517" s="469" t="s">
        <v>248</v>
      </c>
      <c r="J517" s="218" t="s">
        <v>1463</v>
      </c>
      <c r="K517" s="469" t="s">
        <v>1468</v>
      </c>
      <c r="L517" s="469" t="s">
        <v>58</v>
      </c>
      <c r="M517" s="469">
        <v>7</v>
      </c>
      <c r="N517" s="472">
        <v>9324</v>
      </c>
      <c r="O517" s="472">
        <v>65268</v>
      </c>
    </row>
    <row r="518" spans="1:15" ht="15" hidden="1" x14ac:dyDescent="0.25">
      <c r="A518" s="469" t="s">
        <v>621</v>
      </c>
      <c r="B518" s="470">
        <v>44215</v>
      </c>
      <c r="C518" s="469" t="s">
        <v>1030</v>
      </c>
      <c r="D518" s="469" t="s">
        <v>1031</v>
      </c>
      <c r="E518" s="469" t="s">
        <v>1180</v>
      </c>
      <c r="F518" s="469" t="s">
        <v>248</v>
      </c>
      <c r="G518" s="469" t="s">
        <v>1207</v>
      </c>
      <c r="H518" s="469" t="s">
        <v>1400</v>
      </c>
      <c r="I518" s="469" t="s">
        <v>248</v>
      </c>
      <c r="J518" s="218" t="s">
        <v>1463</v>
      </c>
      <c r="K518" s="469" t="s">
        <v>1468</v>
      </c>
      <c r="L518" s="469" t="s">
        <v>58</v>
      </c>
      <c r="M518" s="469">
        <v>7</v>
      </c>
      <c r="N518" s="472">
        <v>9413</v>
      </c>
      <c r="O518" s="472">
        <v>65891</v>
      </c>
    </row>
    <row r="519" spans="1:15" ht="15" hidden="1" x14ac:dyDescent="0.25">
      <c r="A519" s="469" t="s">
        <v>621</v>
      </c>
      <c r="B519" s="470">
        <v>44215</v>
      </c>
      <c r="C519" s="469" t="s">
        <v>1030</v>
      </c>
      <c r="D519" s="469" t="s">
        <v>1031</v>
      </c>
      <c r="E519" s="469" t="s">
        <v>1180</v>
      </c>
      <c r="F519" s="469" t="s">
        <v>248</v>
      </c>
      <c r="G519" s="469" t="s">
        <v>1207</v>
      </c>
      <c r="H519" s="469" t="s">
        <v>386</v>
      </c>
      <c r="I519" s="469" t="s">
        <v>248</v>
      </c>
      <c r="J519" s="218" t="s">
        <v>1463</v>
      </c>
      <c r="K519" s="469" t="s">
        <v>1468</v>
      </c>
      <c r="L519" s="469" t="s">
        <v>58</v>
      </c>
      <c r="M519" s="469">
        <v>2</v>
      </c>
      <c r="N519" s="472">
        <v>14563</v>
      </c>
      <c r="O519" s="472">
        <v>29126</v>
      </c>
    </row>
    <row r="520" spans="1:15" ht="15" hidden="1" x14ac:dyDescent="0.25">
      <c r="A520" s="469" t="s">
        <v>621</v>
      </c>
      <c r="B520" s="470">
        <v>44215</v>
      </c>
      <c r="C520" s="469" t="s">
        <v>1030</v>
      </c>
      <c r="D520" s="469" t="s">
        <v>1031</v>
      </c>
      <c r="E520" s="469" t="s">
        <v>1180</v>
      </c>
      <c r="F520" s="469" t="s">
        <v>248</v>
      </c>
      <c r="G520" s="469" t="s">
        <v>1207</v>
      </c>
      <c r="H520" s="469" t="s">
        <v>380</v>
      </c>
      <c r="I520" s="469" t="s">
        <v>248</v>
      </c>
      <c r="J520" s="218" t="s">
        <v>1463</v>
      </c>
      <c r="K520" s="469" t="s">
        <v>1468</v>
      </c>
      <c r="L520" s="469" t="s">
        <v>58</v>
      </c>
      <c r="M520" s="469">
        <v>11</v>
      </c>
      <c r="N520" s="472">
        <v>15007</v>
      </c>
      <c r="O520" s="472">
        <v>165077</v>
      </c>
    </row>
    <row r="521" spans="1:15" ht="15" hidden="1" x14ac:dyDescent="0.25">
      <c r="A521" s="469" t="s">
        <v>621</v>
      </c>
      <c r="B521" s="470">
        <v>44215</v>
      </c>
      <c r="C521" s="469" t="s">
        <v>1030</v>
      </c>
      <c r="D521" s="469" t="s">
        <v>1031</v>
      </c>
      <c r="E521" s="469" t="s">
        <v>1180</v>
      </c>
      <c r="F521" s="469" t="s">
        <v>248</v>
      </c>
      <c r="G521" s="469" t="s">
        <v>1207</v>
      </c>
      <c r="H521" s="469" t="s">
        <v>1401</v>
      </c>
      <c r="I521" s="469" t="s">
        <v>248</v>
      </c>
      <c r="J521" s="218" t="s">
        <v>1463</v>
      </c>
      <c r="K521" s="469" t="s">
        <v>1468</v>
      </c>
      <c r="L521" s="469" t="s">
        <v>58</v>
      </c>
      <c r="M521" s="469">
        <v>1</v>
      </c>
      <c r="N521" s="472">
        <v>16161</v>
      </c>
      <c r="O521" s="472">
        <v>16161</v>
      </c>
    </row>
    <row r="522" spans="1:15" ht="15" hidden="1" x14ac:dyDescent="0.25">
      <c r="A522" s="469" t="s">
        <v>621</v>
      </c>
      <c r="B522" s="470">
        <v>44215</v>
      </c>
      <c r="C522" s="469" t="s">
        <v>1030</v>
      </c>
      <c r="D522" s="469" t="s">
        <v>1031</v>
      </c>
      <c r="E522" s="469" t="s">
        <v>1180</v>
      </c>
      <c r="F522" s="469" t="s">
        <v>248</v>
      </c>
      <c r="G522" s="469" t="s">
        <v>1207</v>
      </c>
      <c r="H522" s="469" t="s">
        <v>370</v>
      </c>
      <c r="I522" s="469" t="s">
        <v>248</v>
      </c>
      <c r="J522" s="218" t="s">
        <v>1463</v>
      </c>
      <c r="K522" s="469" t="s">
        <v>1468</v>
      </c>
      <c r="L522" s="469" t="s">
        <v>58</v>
      </c>
      <c r="M522" s="469">
        <v>11</v>
      </c>
      <c r="N522" s="472">
        <v>18381</v>
      </c>
      <c r="O522" s="472">
        <v>202191</v>
      </c>
    </row>
    <row r="523" spans="1:15" ht="15" hidden="1" x14ac:dyDescent="0.25">
      <c r="A523" s="469" t="s">
        <v>621</v>
      </c>
      <c r="B523" s="470">
        <v>44215</v>
      </c>
      <c r="C523" s="469" t="s">
        <v>1030</v>
      </c>
      <c r="D523" s="469" t="s">
        <v>1031</v>
      </c>
      <c r="E523" s="469" t="s">
        <v>1180</v>
      </c>
      <c r="F523" s="469" t="s">
        <v>248</v>
      </c>
      <c r="G523" s="469" t="s">
        <v>1207</v>
      </c>
      <c r="H523" s="469" t="s">
        <v>392</v>
      </c>
      <c r="I523" s="469" t="s">
        <v>248</v>
      </c>
      <c r="J523" s="218" t="s">
        <v>1463</v>
      </c>
      <c r="K523" s="469" t="s">
        <v>1468</v>
      </c>
      <c r="L523" s="469" t="s">
        <v>58</v>
      </c>
      <c r="M523" s="469">
        <v>1</v>
      </c>
      <c r="N523" s="472">
        <v>22200</v>
      </c>
      <c r="O523" s="472">
        <v>22200</v>
      </c>
    </row>
    <row r="524" spans="1:15" ht="15" hidden="1" x14ac:dyDescent="0.25">
      <c r="A524" s="469" t="s">
        <v>621</v>
      </c>
      <c r="B524" s="470">
        <v>44215</v>
      </c>
      <c r="C524" s="469" t="s">
        <v>1030</v>
      </c>
      <c r="D524" s="469" t="s">
        <v>1031</v>
      </c>
      <c r="E524" s="469" t="s">
        <v>1180</v>
      </c>
      <c r="F524" s="469" t="s">
        <v>248</v>
      </c>
      <c r="G524" s="469" t="s">
        <v>1207</v>
      </c>
      <c r="H524" s="469" t="s">
        <v>1402</v>
      </c>
      <c r="I524" s="469" t="s">
        <v>248</v>
      </c>
      <c r="J524" s="218" t="s">
        <v>1463</v>
      </c>
      <c r="K524" s="469" t="s">
        <v>1468</v>
      </c>
      <c r="L524" s="469" t="s">
        <v>58</v>
      </c>
      <c r="M524" s="469">
        <v>7</v>
      </c>
      <c r="N524" s="472">
        <v>24686</v>
      </c>
      <c r="O524" s="472">
        <v>172802</v>
      </c>
    </row>
    <row r="525" spans="1:15" ht="15" hidden="1" x14ac:dyDescent="0.25">
      <c r="A525" s="469" t="s">
        <v>622</v>
      </c>
      <c r="B525" s="470">
        <v>44215</v>
      </c>
      <c r="C525" s="469" t="s">
        <v>1032</v>
      </c>
      <c r="D525" s="470">
        <v>44215</v>
      </c>
      <c r="E525" s="469" t="s">
        <v>1180</v>
      </c>
      <c r="F525" s="469" t="s">
        <v>248</v>
      </c>
      <c r="G525" s="469" t="s">
        <v>1210</v>
      </c>
      <c r="H525" s="469" t="s">
        <v>1403</v>
      </c>
      <c r="I525" s="469" t="s">
        <v>248</v>
      </c>
      <c r="J525" s="218" t="s">
        <v>1463</v>
      </c>
      <c r="K525" s="469" t="s">
        <v>1468</v>
      </c>
      <c r="L525" s="469" t="s">
        <v>1472</v>
      </c>
      <c r="M525" s="469">
        <v>23</v>
      </c>
      <c r="N525" s="472">
        <v>15040</v>
      </c>
      <c r="O525" s="472">
        <v>345920</v>
      </c>
    </row>
    <row r="526" spans="1:15" ht="15" hidden="1" x14ac:dyDescent="0.25">
      <c r="A526" s="469" t="s">
        <v>623</v>
      </c>
      <c r="B526" s="470">
        <v>44215</v>
      </c>
      <c r="C526" s="469" t="s">
        <v>1033</v>
      </c>
      <c r="D526" s="470">
        <v>44208</v>
      </c>
      <c r="E526" s="469" t="s">
        <v>1183</v>
      </c>
      <c r="F526" s="469" t="s">
        <v>244</v>
      </c>
      <c r="G526" s="469" t="s">
        <v>1228</v>
      </c>
      <c r="H526" s="469" t="s">
        <v>1346</v>
      </c>
      <c r="I526" s="469" t="s">
        <v>244</v>
      </c>
      <c r="J526" s="469" t="s">
        <v>316</v>
      </c>
      <c r="K526" s="469" t="s">
        <v>1469</v>
      </c>
      <c r="L526" s="469" t="s">
        <v>1470</v>
      </c>
      <c r="M526" s="469">
        <v>1</v>
      </c>
      <c r="N526" s="469">
        <v>0</v>
      </c>
      <c r="O526" s="469">
        <v>0</v>
      </c>
    </row>
    <row r="527" spans="1:15" ht="15" hidden="1" x14ac:dyDescent="0.25">
      <c r="A527" s="469" t="s">
        <v>623</v>
      </c>
      <c r="B527" s="470">
        <v>44215</v>
      </c>
      <c r="C527" s="469" t="s">
        <v>1033</v>
      </c>
      <c r="D527" s="470">
        <v>44208</v>
      </c>
      <c r="E527" s="469" t="s">
        <v>1183</v>
      </c>
      <c r="F527" s="469" t="s">
        <v>244</v>
      </c>
      <c r="G527" s="469" t="s">
        <v>1228</v>
      </c>
      <c r="H527" s="469" t="s">
        <v>1320</v>
      </c>
      <c r="I527" s="469" t="s">
        <v>244</v>
      </c>
      <c r="J527" s="469" t="s">
        <v>316</v>
      </c>
      <c r="K527" s="469" t="s">
        <v>1469</v>
      </c>
      <c r="L527" s="469" t="s">
        <v>314</v>
      </c>
      <c r="M527" s="469">
        <v>1</v>
      </c>
      <c r="N527" s="472">
        <v>3286</v>
      </c>
      <c r="O527" s="472">
        <v>3286</v>
      </c>
    </row>
    <row r="528" spans="1:15" ht="15" hidden="1" x14ac:dyDescent="0.25">
      <c r="A528" s="469" t="s">
        <v>623</v>
      </c>
      <c r="B528" s="470">
        <v>44215</v>
      </c>
      <c r="C528" s="469" t="s">
        <v>1033</v>
      </c>
      <c r="D528" s="470">
        <v>44208</v>
      </c>
      <c r="E528" s="469" t="s">
        <v>1183</v>
      </c>
      <c r="F528" s="469" t="s">
        <v>244</v>
      </c>
      <c r="G528" s="469" t="s">
        <v>1228</v>
      </c>
      <c r="H528" s="469" t="s">
        <v>1347</v>
      </c>
      <c r="I528" s="469" t="s">
        <v>244</v>
      </c>
      <c r="J528" s="469" t="s">
        <v>316</v>
      </c>
      <c r="K528" s="469" t="s">
        <v>1469</v>
      </c>
      <c r="L528" s="469" t="s">
        <v>314</v>
      </c>
      <c r="M528" s="469">
        <v>1</v>
      </c>
      <c r="N528" s="472">
        <v>25300</v>
      </c>
      <c r="O528" s="472">
        <v>25300</v>
      </c>
    </row>
    <row r="529" spans="1:15" ht="15" hidden="1" x14ac:dyDescent="0.25">
      <c r="A529" s="469" t="s">
        <v>624</v>
      </c>
      <c r="B529" s="470">
        <v>44215</v>
      </c>
      <c r="C529" s="469" t="s">
        <v>1034</v>
      </c>
      <c r="D529" s="470">
        <v>44215</v>
      </c>
      <c r="E529" s="660" t="s">
        <v>15</v>
      </c>
      <c r="F529" s="469" t="s">
        <v>244</v>
      </c>
      <c r="G529" s="469" t="s">
        <v>1223</v>
      </c>
      <c r="H529" s="469" t="s">
        <v>387</v>
      </c>
      <c r="I529" s="469" t="s">
        <v>244</v>
      </c>
      <c r="J529" s="469" t="s">
        <v>316</v>
      </c>
      <c r="K529" s="469" t="s">
        <v>1469</v>
      </c>
      <c r="L529" s="469" t="s">
        <v>303</v>
      </c>
      <c r="M529" s="469">
        <v>1</v>
      </c>
      <c r="N529" s="469">
        <v>100</v>
      </c>
      <c r="O529" s="469">
        <v>100</v>
      </c>
    </row>
    <row r="530" spans="1:15" ht="15" hidden="1" x14ac:dyDescent="0.25">
      <c r="A530" s="469" t="s">
        <v>624</v>
      </c>
      <c r="B530" s="470">
        <v>44215</v>
      </c>
      <c r="C530" s="469" t="s">
        <v>1034</v>
      </c>
      <c r="D530" s="470">
        <v>44215</v>
      </c>
      <c r="E530" s="469" t="s">
        <v>1190</v>
      </c>
      <c r="F530" s="469" t="s">
        <v>244</v>
      </c>
      <c r="G530" s="469" t="s">
        <v>1223</v>
      </c>
      <c r="H530" s="469" t="s">
        <v>1338</v>
      </c>
      <c r="I530" s="469" t="s">
        <v>244</v>
      </c>
      <c r="J530" s="469" t="s">
        <v>316</v>
      </c>
      <c r="K530" s="469" t="s">
        <v>1469</v>
      </c>
      <c r="L530" s="469" t="s">
        <v>307</v>
      </c>
      <c r="M530" s="469">
        <v>2</v>
      </c>
      <c r="N530" s="472">
        <v>3800</v>
      </c>
      <c r="O530" s="472">
        <v>7600</v>
      </c>
    </row>
    <row r="531" spans="1:15" ht="15" hidden="1" x14ac:dyDescent="0.25">
      <c r="A531" s="469" t="s">
        <v>625</v>
      </c>
      <c r="B531" s="470">
        <v>44215</v>
      </c>
      <c r="C531" s="469" t="s">
        <v>1035</v>
      </c>
      <c r="D531" s="470">
        <v>44215</v>
      </c>
      <c r="E531" s="469" t="s">
        <v>15</v>
      </c>
      <c r="F531" s="469" t="s">
        <v>244</v>
      </c>
      <c r="G531" s="469" t="s">
        <v>1213</v>
      </c>
      <c r="H531" s="469" t="s">
        <v>1327</v>
      </c>
      <c r="I531" s="469" t="s">
        <v>244</v>
      </c>
      <c r="J531" s="469" t="s">
        <v>1464</v>
      </c>
      <c r="K531" s="469" t="s">
        <v>1468</v>
      </c>
      <c r="L531" s="469" t="s">
        <v>1470</v>
      </c>
      <c r="M531" s="469">
        <v>3</v>
      </c>
      <c r="N531" s="469">
        <v>0</v>
      </c>
      <c r="O531" s="469">
        <v>0</v>
      </c>
    </row>
    <row r="532" spans="1:15" ht="15" hidden="1" x14ac:dyDescent="0.25">
      <c r="A532" s="469" t="s">
        <v>625</v>
      </c>
      <c r="B532" s="470">
        <v>44215</v>
      </c>
      <c r="C532" s="469" t="s">
        <v>1035</v>
      </c>
      <c r="D532" s="470">
        <v>44215</v>
      </c>
      <c r="E532" s="469" t="s">
        <v>15</v>
      </c>
      <c r="F532" s="469" t="s">
        <v>244</v>
      </c>
      <c r="G532" s="469" t="s">
        <v>1213</v>
      </c>
      <c r="H532" s="469" t="s">
        <v>1332</v>
      </c>
      <c r="I532" s="469" t="s">
        <v>244</v>
      </c>
      <c r="J532" s="469" t="s">
        <v>1464</v>
      </c>
      <c r="K532" s="469" t="s">
        <v>1468</v>
      </c>
      <c r="L532" s="469" t="s">
        <v>1470</v>
      </c>
      <c r="M532" s="469">
        <v>3</v>
      </c>
      <c r="N532" s="469">
        <v>0</v>
      </c>
      <c r="O532" s="469">
        <v>0</v>
      </c>
    </row>
    <row r="533" spans="1:15" ht="15" hidden="1" x14ac:dyDescent="0.25">
      <c r="A533" s="469" t="s">
        <v>625</v>
      </c>
      <c r="B533" s="470">
        <v>44215</v>
      </c>
      <c r="C533" s="469" t="s">
        <v>1035</v>
      </c>
      <c r="D533" s="470">
        <v>44215</v>
      </c>
      <c r="E533" s="660" t="s">
        <v>15</v>
      </c>
      <c r="F533" s="469" t="s">
        <v>244</v>
      </c>
      <c r="G533" s="469" t="s">
        <v>1213</v>
      </c>
      <c r="H533" s="469" t="s">
        <v>387</v>
      </c>
      <c r="I533" s="469" t="s">
        <v>244</v>
      </c>
      <c r="J533" s="469" t="s">
        <v>1464</v>
      </c>
      <c r="K533" s="469" t="s">
        <v>1468</v>
      </c>
      <c r="L533" s="469" t="s">
        <v>303</v>
      </c>
      <c r="M533" s="469">
        <v>1</v>
      </c>
      <c r="N533" s="469">
        <v>644</v>
      </c>
      <c r="O533" s="469">
        <v>644</v>
      </c>
    </row>
    <row r="534" spans="1:15" ht="15" hidden="1" x14ac:dyDescent="0.25">
      <c r="A534" s="469" t="s">
        <v>625</v>
      </c>
      <c r="B534" s="470">
        <v>44215</v>
      </c>
      <c r="C534" s="469" t="s">
        <v>1035</v>
      </c>
      <c r="D534" s="470">
        <v>44215</v>
      </c>
      <c r="E534" s="469" t="s">
        <v>15</v>
      </c>
      <c r="F534" s="469" t="s">
        <v>244</v>
      </c>
      <c r="G534" s="469" t="s">
        <v>1213</v>
      </c>
      <c r="H534" s="469" t="s">
        <v>1326</v>
      </c>
      <c r="I534" s="469" t="s">
        <v>244</v>
      </c>
      <c r="J534" s="469" t="s">
        <v>1464</v>
      </c>
      <c r="K534" s="469" t="s">
        <v>1468</v>
      </c>
      <c r="L534" s="469" t="s">
        <v>314</v>
      </c>
      <c r="M534" s="469">
        <v>3</v>
      </c>
      <c r="N534" s="472">
        <v>53700</v>
      </c>
      <c r="O534" s="472">
        <v>161100</v>
      </c>
    </row>
    <row r="535" spans="1:15" ht="15" hidden="1" x14ac:dyDescent="0.25">
      <c r="A535" s="469" t="s">
        <v>626</v>
      </c>
      <c r="B535" s="470">
        <v>44215</v>
      </c>
      <c r="C535" s="469" t="s">
        <v>1036</v>
      </c>
      <c r="D535" s="469" t="s">
        <v>1037</v>
      </c>
      <c r="E535" s="469" t="s">
        <v>1182</v>
      </c>
      <c r="F535" s="469" t="s">
        <v>244</v>
      </c>
      <c r="G535" s="469" t="s">
        <v>1230</v>
      </c>
      <c r="H535" s="469" t="s">
        <v>1396</v>
      </c>
      <c r="I535" s="469" t="s">
        <v>244</v>
      </c>
      <c r="J535" s="469" t="s">
        <v>316</v>
      </c>
      <c r="K535" s="469" t="s">
        <v>1469</v>
      </c>
      <c r="L535" s="469" t="s">
        <v>1470</v>
      </c>
      <c r="M535" s="469">
        <v>1</v>
      </c>
      <c r="N535" s="472">
        <v>2017</v>
      </c>
      <c r="O535" s="472">
        <v>2017</v>
      </c>
    </row>
    <row r="536" spans="1:15" ht="15" hidden="1" x14ac:dyDescent="0.25">
      <c r="A536" s="469" t="s">
        <v>627</v>
      </c>
      <c r="B536" s="470">
        <v>44215</v>
      </c>
      <c r="C536" s="469" t="s">
        <v>1038</v>
      </c>
      <c r="D536" s="470">
        <v>44215</v>
      </c>
      <c r="E536" s="469" t="s">
        <v>15</v>
      </c>
      <c r="F536" s="469" t="s">
        <v>244</v>
      </c>
      <c r="G536" s="469" t="s">
        <v>1213</v>
      </c>
      <c r="H536" s="469" t="s">
        <v>1327</v>
      </c>
      <c r="I536" s="469" t="s">
        <v>244</v>
      </c>
      <c r="J536" s="469" t="s">
        <v>1464</v>
      </c>
      <c r="K536" s="469" t="s">
        <v>1468</v>
      </c>
      <c r="L536" s="469" t="s">
        <v>1470</v>
      </c>
      <c r="M536" s="469">
        <v>5</v>
      </c>
      <c r="N536" s="469">
        <v>0</v>
      </c>
      <c r="O536" s="469">
        <v>0</v>
      </c>
    </row>
    <row r="537" spans="1:15" ht="15" hidden="1" x14ac:dyDescent="0.25">
      <c r="A537" s="469" t="s">
        <v>627</v>
      </c>
      <c r="B537" s="470">
        <v>44215</v>
      </c>
      <c r="C537" s="469" t="s">
        <v>1038</v>
      </c>
      <c r="D537" s="470">
        <v>44215</v>
      </c>
      <c r="E537" s="469" t="s">
        <v>15</v>
      </c>
      <c r="F537" s="469" t="s">
        <v>244</v>
      </c>
      <c r="G537" s="469" t="s">
        <v>1213</v>
      </c>
      <c r="H537" s="469" t="s">
        <v>1332</v>
      </c>
      <c r="I537" s="469" t="s">
        <v>244</v>
      </c>
      <c r="J537" s="469" t="s">
        <v>1464</v>
      </c>
      <c r="K537" s="469" t="s">
        <v>1468</v>
      </c>
      <c r="L537" s="469" t="s">
        <v>1470</v>
      </c>
      <c r="M537" s="469">
        <v>5</v>
      </c>
      <c r="N537" s="469">
        <v>0</v>
      </c>
      <c r="O537" s="469">
        <v>0</v>
      </c>
    </row>
    <row r="538" spans="1:15" ht="15" hidden="1" x14ac:dyDescent="0.25">
      <c r="A538" s="469" t="s">
        <v>627</v>
      </c>
      <c r="B538" s="470">
        <v>44215</v>
      </c>
      <c r="C538" s="469" t="s">
        <v>1038</v>
      </c>
      <c r="D538" s="470">
        <v>44215</v>
      </c>
      <c r="E538" s="660" t="s">
        <v>15</v>
      </c>
      <c r="F538" s="469" t="s">
        <v>244</v>
      </c>
      <c r="G538" s="469" t="s">
        <v>1213</v>
      </c>
      <c r="H538" s="469" t="s">
        <v>387</v>
      </c>
      <c r="I538" s="469" t="s">
        <v>244</v>
      </c>
      <c r="J538" s="469" t="s">
        <v>1464</v>
      </c>
      <c r="K538" s="469" t="s">
        <v>1468</v>
      </c>
      <c r="L538" s="469" t="s">
        <v>303</v>
      </c>
      <c r="M538" s="469">
        <v>1</v>
      </c>
      <c r="N538" s="472">
        <v>11000</v>
      </c>
      <c r="O538" s="472">
        <v>11000</v>
      </c>
    </row>
    <row r="539" spans="1:15" ht="15" hidden="1" x14ac:dyDescent="0.25">
      <c r="A539" s="469" t="s">
        <v>627</v>
      </c>
      <c r="B539" s="470">
        <v>44215</v>
      </c>
      <c r="C539" s="469" t="s">
        <v>1038</v>
      </c>
      <c r="D539" s="470">
        <v>44215</v>
      </c>
      <c r="E539" s="469" t="s">
        <v>15</v>
      </c>
      <c r="F539" s="469" t="s">
        <v>244</v>
      </c>
      <c r="G539" s="469" t="s">
        <v>1213</v>
      </c>
      <c r="H539" s="469" t="s">
        <v>1326</v>
      </c>
      <c r="I539" s="469" t="s">
        <v>244</v>
      </c>
      <c r="J539" s="469" t="s">
        <v>1464</v>
      </c>
      <c r="K539" s="469" t="s">
        <v>1468</v>
      </c>
      <c r="L539" s="469" t="s">
        <v>314</v>
      </c>
      <c r="M539" s="469">
        <v>5</v>
      </c>
      <c r="N539" s="472">
        <v>53700</v>
      </c>
      <c r="O539" s="472">
        <v>268500</v>
      </c>
    </row>
    <row r="540" spans="1:15" ht="15" hidden="1" x14ac:dyDescent="0.25">
      <c r="A540" s="469" t="s">
        <v>628</v>
      </c>
      <c r="B540" s="470">
        <v>44215</v>
      </c>
      <c r="C540" s="469" t="s">
        <v>1039</v>
      </c>
      <c r="D540" s="470">
        <v>44215</v>
      </c>
      <c r="E540" s="469" t="s">
        <v>15</v>
      </c>
      <c r="F540" s="469" t="s">
        <v>245</v>
      </c>
      <c r="G540" s="469" t="s">
        <v>1231</v>
      </c>
      <c r="H540" s="469" t="s">
        <v>1319</v>
      </c>
      <c r="I540" s="469" t="s">
        <v>245</v>
      </c>
      <c r="J540" s="469" t="s">
        <v>1464</v>
      </c>
      <c r="K540" s="469" t="s">
        <v>1468</v>
      </c>
      <c r="L540" s="469" t="s">
        <v>314</v>
      </c>
      <c r="M540" s="469">
        <v>4</v>
      </c>
      <c r="N540" s="469">
        <v>0</v>
      </c>
      <c r="O540" s="469">
        <v>0</v>
      </c>
    </row>
    <row r="541" spans="1:15" ht="15" hidden="1" x14ac:dyDescent="0.25">
      <c r="A541" s="469" t="s">
        <v>628</v>
      </c>
      <c r="B541" s="470">
        <v>44215</v>
      </c>
      <c r="C541" s="469" t="s">
        <v>1039</v>
      </c>
      <c r="D541" s="470">
        <v>44215</v>
      </c>
      <c r="E541" s="469" t="s">
        <v>15</v>
      </c>
      <c r="F541" s="469" t="s">
        <v>245</v>
      </c>
      <c r="G541" s="469" t="s">
        <v>1231</v>
      </c>
      <c r="H541" s="469" t="s">
        <v>1328</v>
      </c>
      <c r="I541" s="469" t="s">
        <v>245</v>
      </c>
      <c r="J541" s="469" t="s">
        <v>1464</v>
      </c>
      <c r="K541" s="469" t="s">
        <v>1468</v>
      </c>
      <c r="L541" s="469" t="s">
        <v>1470</v>
      </c>
      <c r="M541" s="469">
        <v>4</v>
      </c>
      <c r="N541" s="469">
        <v>0</v>
      </c>
      <c r="O541" s="469">
        <v>0</v>
      </c>
    </row>
    <row r="542" spans="1:15" ht="15" hidden="1" x14ac:dyDescent="0.25">
      <c r="A542" s="469" t="s">
        <v>628</v>
      </c>
      <c r="B542" s="470">
        <v>44215</v>
      </c>
      <c r="C542" s="469" t="s">
        <v>1039</v>
      </c>
      <c r="D542" s="470">
        <v>44215</v>
      </c>
      <c r="E542" s="469" t="s">
        <v>15</v>
      </c>
      <c r="F542" s="469" t="s">
        <v>245</v>
      </c>
      <c r="G542" s="469" t="s">
        <v>1231</v>
      </c>
      <c r="H542" s="469" t="s">
        <v>1321</v>
      </c>
      <c r="I542" s="469" t="s">
        <v>245</v>
      </c>
      <c r="J542" s="469" t="s">
        <v>1464</v>
      </c>
      <c r="K542" s="469" t="s">
        <v>1468</v>
      </c>
      <c r="L542" s="469" t="s">
        <v>314</v>
      </c>
      <c r="M542" s="469">
        <v>4</v>
      </c>
      <c r="N542" s="469">
        <v>0</v>
      </c>
      <c r="O542" s="469">
        <v>0</v>
      </c>
    </row>
    <row r="543" spans="1:15" ht="15" hidden="1" x14ac:dyDescent="0.25">
      <c r="A543" s="469" t="s">
        <v>628</v>
      </c>
      <c r="B543" s="470">
        <v>44215</v>
      </c>
      <c r="C543" s="469" t="s">
        <v>1039</v>
      </c>
      <c r="D543" s="470">
        <v>44215</v>
      </c>
      <c r="E543" s="660" t="s">
        <v>15</v>
      </c>
      <c r="F543" s="469" t="s">
        <v>245</v>
      </c>
      <c r="G543" s="469" t="s">
        <v>1231</v>
      </c>
      <c r="H543" s="469" t="s">
        <v>387</v>
      </c>
      <c r="I543" s="469" t="s">
        <v>245</v>
      </c>
      <c r="J543" s="469" t="s">
        <v>1464</v>
      </c>
      <c r="K543" s="469" t="s">
        <v>1468</v>
      </c>
      <c r="L543" s="469" t="s">
        <v>303</v>
      </c>
      <c r="M543" s="469">
        <v>1</v>
      </c>
      <c r="N543" s="469">
        <v>564</v>
      </c>
      <c r="O543" s="469">
        <v>564</v>
      </c>
    </row>
    <row r="544" spans="1:15" ht="15" hidden="1" x14ac:dyDescent="0.25">
      <c r="A544" s="469" t="s">
        <v>628</v>
      </c>
      <c r="B544" s="470">
        <v>44215</v>
      </c>
      <c r="C544" s="469" t="s">
        <v>1039</v>
      </c>
      <c r="D544" s="470">
        <v>44215</v>
      </c>
      <c r="E544" s="469" t="s">
        <v>15</v>
      </c>
      <c r="F544" s="469" t="s">
        <v>245</v>
      </c>
      <c r="G544" s="469" t="s">
        <v>1231</v>
      </c>
      <c r="H544" s="469" t="s">
        <v>1320</v>
      </c>
      <c r="I544" s="469" t="s">
        <v>245</v>
      </c>
      <c r="J544" s="469" t="s">
        <v>1464</v>
      </c>
      <c r="K544" s="469" t="s">
        <v>1468</v>
      </c>
      <c r="L544" s="469" t="s">
        <v>314</v>
      </c>
      <c r="M544" s="469">
        <v>4</v>
      </c>
      <c r="N544" s="472">
        <v>3500</v>
      </c>
      <c r="O544" s="472">
        <v>14000</v>
      </c>
    </row>
    <row r="545" spans="1:15" ht="15" hidden="1" x14ac:dyDescent="0.25">
      <c r="A545" s="469" t="s">
        <v>628</v>
      </c>
      <c r="B545" s="470">
        <v>44215</v>
      </c>
      <c r="C545" s="469" t="s">
        <v>1039</v>
      </c>
      <c r="D545" s="470">
        <v>44215</v>
      </c>
      <c r="E545" s="469" t="s">
        <v>15</v>
      </c>
      <c r="F545" s="469" t="s">
        <v>245</v>
      </c>
      <c r="G545" s="469" t="s">
        <v>1231</v>
      </c>
      <c r="H545" s="469" t="s">
        <v>1342</v>
      </c>
      <c r="I545" s="469" t="s">
        <v>245</v>
      </c>
      <c r="J545" s="469" t="s">
        <v>1464</v>
      </c>
      <c r="K545" s="469" t="s">
        <v>1468</v>
      </c>
      <c r="L545" s="469" t="s">
        <v>303</v>
      </c>
      <c r="M545" s="469">
        <v>4</v>
      </c>
      <c r="N545" s="472">
        <v>5000</v>
      </c>
      <c r="O545" s="472">
        <v>20000</v>
      </c>
    </row>
    <row r="546" spans="1:15" ht="15" hidden="1" x14ac:dyDescent="0.25">
      <c r="A546" s="469" t="s">
        <v>628</v>
      </c>
      <c r="B546" s="470">
        <v>44215</v>
      </c>
      <c r="C546" s="469" t="s">
        <v>1039</v>
      </c>
      <c r="D546" s="470">
        <v>44215</v>
      </c>
      <c r="E546" s="469" t="s">
        <v>15</v>
      </c>
      <c r="F546" s="469" t="s">
        <v>245</v>
      </c>
      <c r="G546" s="469" t="s">
        <v>1231</v>
      </c>
      <c r="H546" s="469" t="s">
        <v>1322</v>
      </c>
      <c r="I546" s="469" t="s">
        <v>245</v>
      </c>
      <c r="J546" s="469" t="s">
        <v>1464</v>
      </c>
      <c r="K546" s="469" t="s">
        <v>1468</v>
      </c>
      <c r="L546" s="469" t="s">
        <v>314</v>
      </c>
      <c r="M546" s="469">
        <v>4</v>
      </c>
      <c r="N546" s="472">
        <v>47895</v>
      </c>
      <c r="O546" s="472">
        <v>191580</v>
      </c>
    </row>
    <row r="547" spans="1:15" ht="15" hidden="1" x14ac:dyDescent="0.25">
      <c r="A547" s="469" t="s">
        <v>629</v>
      </c>
      <c r="B547" s="470">
        <v>44215</v>
      </c>
      <c r="C547" s="469" t="s">
        <v>1040</v>
      </c>
      <c r="D547" s="470">
        <v>44215</v>
      </c>
      <c r="E547" s="469" t="s">
        <v>15</v>
      </c>
      <c r="F547" s="469" t="s">
        <v>245</v>
      </c>
      <c r="G547" s="469" t="s">
        <v>1231</v>
      </c>
      <c r="H547" s="469" t="s">
        <v>1319</v>
      </c>
      <c r="I547" s="469" t="s">
        <v>245</v>
      </c>
      <c r="J547" s="469" t="s">
        <v>1464</v>
      </c>
      <c r="K547" s="469" t="s">
        <v>1468</v>
      </c>
      <c r="L547" s="469" t="s">
        <v>314</v>
      </c>
      <c r="M547" s="469">
        <v>12</v>
      </c>
      <c r="N547" s="469">
        <v>0</v>
      </c>
      <c r="O547" s="469">
        <v>0</v>
      </c>
    </row>
    <row r="548" spans="1:15" ht="15" hidden="1" x14ac:dyDescent="0.25">
      <c r="A548" s="469" t="s">
        <v>629</v>
      </c>
      <c r="B548" s="470">
        <v>44215</v>
      </c>
      <c r="C548" s="469" t="s">
        <v>1040</v>
      </c>
      <c r="D548" s="470">
        <v>44215</v>
      </c>
      <c r="E548" s="469" t="s">
        <v>15</v>
      </c>
      <c r="F548" s="469" t="s">
        <v>245</v>
      </c>
      <c r="G548" s="469" t="s">
        <v>1231</v>
      </c>
      <c r="H548" s="469" t="s">
        <v>1328</v>
      </c>
      <c r="I548" s="469" t="s">
        <v>245</v>
      </c>
      <c r="J548" s="469" t="s">
        <v>1464</v>
      </c>
      <c r="K548" s="469" t="s">
        <v>1468</v>
      </c>
      <c r="L548" s="469" t="s">
        <v>1470</v>
      </c>
      <c r="M548" s="469">
        <v>12</v>
      </c>
      <c r="N548" s="469">
        <v>0</v>
      </c>
      <c r="O548" s="469">
        <v>0</v>
      </c>
    </row>
    <row r="549" spans="1:15" ht="15" hidden="1" x14ac:dyDescent="0.25">
      <c r="A549" s="469" t="s">
        <v>629</v>
      </c>
      <c r="B549" s="470">
        <v>44215</v>
      </c>
      <c r="C549" s="469" t="s">
        <v>1040</v>
      </c>
      <c r="D549" s="470">
        <v>44215</v>
      </c>
      <c r="E549" s="469" t="s">
        <v>15</v>
      </c>
      <c r="F549" s="469" t="s">
        <v>245</v>
      </c>
      <c r="G549" s="469" t="s">
        <v>1231</v>
      </c>
      <c r="H549" s="469" t="s">
        <v>1320</v>
      </c>
      <c r="I549" s="469" t="s">
        <v>245</v>
      </c>
      <c r="J549" s="469" t="s">
        <v>1464</v>
      </c>
      <c r="K549" s="469" t="s">
        <v>1468</v>
      </c>
      <c r="L549" s="469" t="s">
        <v>314</v>
      </c>
      <c r="M549" s="469">
        <v>12</v>
      </c>
      <c r="N549" s="469">
        <v>0</v>
      </c>
      <c r="O549" s="469">
        <v>0</v>
      </c>
    </row>
    <row r="550" spans="1:15" ht="15" hidden="1" x14ac:dyDescent="0.25">
      <c r="A550" s="469" t="s">
        <v>629</v>
      </c>
      <c r="B550" s="470">
        <v>44215</v>
      </c>
      <c r="C550" s="469" t="s">
        <v>1040</v>
      </c>
      <c r="D550" s="470">
        <v>44215</v>
      </c>
      <c r="E550" s="660" t="s">
        <v>15</v>
      </c>
      <c r="F550" s="469" t="s">
        <v>245</v>
      </c>
      <c r="G550" s="469" t="s">
        <v>1231</v>
      </c>
      <c r="H550" s="469" t="s">
        <v>387</v>
      </c>
      <c r="I550" s="469" t="s">
        <v>245</v>
      </c>
      <c r="J550" s="469" t="s">
        <v>1464</v>
      </c>
      <c r="K550" s="469" t="s">
        <v>1468</v>
      </c>
      <c r="L550" s="469" t="s">
        <v>303</v>
      </c>
      <c r="M550" s="469">
        <v>1</v>
      </c>
      <c r="N550" s="472">
        <v>1500</v>
      </c>
      <c r="O550" s="472">
        <v>1500</v>
      </c>
    </row>
    <row r="551" spans="1:15" ht="15" hidden="1" x14ac:dyDescent="0.25">
      <c r="A551" s="469" t="s">
        <v>629</v>
      </c>
      <c r="B551" s="470">
        <v>44215</v>
      </c>
      <c r="C551" s="469" t="s">
        <v>1040</v>
      </c>
      <c r="D551" s="470">
        <v>44215</v>
      </c>
      <c r="E551" s="469" t="s">
        <v>15</v>
      </c>
      <c r="F551" s="469" t="s">
        <v>245</v>
      </c>
      <c r="G551" s="469" t="s">
        <v>1231</v>
      </c>
      <c r="H551" s="469" t="s">
        <v>1329</v>
      </c>
      <c r="I551" s="469" t="s">
        <v>245</v>
      </c>
      <c r="J551" s="469" t="s">
        <v>1464</v>
      </c>
      <c r="K551" s="469" t="s">
        <v>1468</v>
      </c>
      <c r="L551" s="469" t="s">
        <v>314</v>
      </c>
      <c r="M551" s="469">
        <v>12</v>
      </c>
      <c r="N551" s="472">
        <v>49987</v>
      </c>
      <c r="O551" s="472">
        <v>599844</v>
      </c>
    </row>
    <row r="552" spans="1:15" ht="15" hidden="1" x14ac:dyDescent="0.25">
      <c r="A552" s="469" t="s">
        <v>630</v>
      </c>
      <c r="B552" s="470">
        <v>44215</v>
      </c>
      <c r="C552" s="469" t="s">
        <v>1041</v>
      </c>
      <c r="D552" s="471">
        <v>44209</v>
      </c>
      <c r="E552" s="469" t="s">
        <v>1182</v>
      </c>
      <c r="F552" s="469" t="s">
        <v>244</v>
      </c>
      <c r="G552" s="469" t="s">
        <v>1226</v>
      </c>
      <c r="H552" s="469" t="s">
        <v>378</v>
      </c>
      <c r="I552" s="469" t="s">
        <v>244</v>
      </c>
      <c r="J552" s="469" t="s">
        <v>1464</v>
      </c>
      <c r="K552" s="469" t="s">
        <v>1468</v>
      </c>
      <c r="L552" s="469" t="s">
        <v>1470</v>
      </c>
      <c r="M552" s="469">
        <v>1</v>
      </c>
      <c r="N552" s="469">
        <v>150</v>
      </c>
      <c r="O552" s="469">
        <v>150</v>
      </c>
    </row>
    <row r="553" spans="1:15" ht="15" hidden="1" x14ac:dyDescent="0.25">
      <c r="A553" s="469" t="s">
        <v>630</v>
      </c>
      <c r="B553" s="470">
        <v>44215</v>
      </c>
      <c r="C553" s="469" t="s">
        <v>1041</v>
      </c>
      <c r="D553" s="471">
        <v>44209</v>
      </c>
      <c r="E553" s="469" t="s">
        <v>1182</v>
      </c>
      <c r="F553" s="469" t="s">
        <v>244</v>
      </c>
      <c r="G553" s="469" t="s">
        <v>1226</v>
      </c>
      <c r="H553" s="469" t="s">
        <v>1397</v>
      </c>
      <c r="I553" s="469" t="s">
        <v>244</v>
      </c>
      <c r="J553" s="469" t="s">
        <v>1464</v>
      </c>
      <c r="K553" s="469" t="s">
        <v>1468</v>
      </c>
      <c r="L553" s="469" t="s">
        <v>1470</v>
      </c>
      <c r="M553" s="469">
        <v>1</v>
      </c>
      <c r="N553" s="472">
        <v>1697</v>
      </c>
      <c r="O553" s="472">
        <v>1697</v>
      </c>
    </row>
    <row r="554" spans="1:15" ht="15" hidden="1" x14ac:dyDescent="0.25">
      <c r="A554" s="469" t="s">
        <v>631</v>
      </c>
      <c r="B554" s="470">
        <v>44215</v>
      </c>
      <c r="C554" s="469" t="s">
        <v>1042</v>
      </c>
      <c r="D554" s="470">
        <v>44204</v>
      </c>
      <c r="E554" s="469" t="s">
        <v>15</v>
      </c>
      <c r="F554" s="469" t="s">
        <v>1204</v>
      </c>
      <c r="G554" s="469" t="s">
        <v>1208</v>
      </c>
      <c r="H554" s="469" t="s">
        <v>1342</v>
      </c>
      <c r="I554" s="469" t="s">
        <v>1204</v>
      </c>
      <c r="J554" s="469" t="s">
        <v>1464</v>
      </c>
      <c r="K554" s="469" t="s">
        <v>1468</v>
      </c>
      <c r="L554" s="469" t="s">
        <v>303</v>
      </c>
      <c r="M554" s="469">
        <v>4</v>
      </c>
      <c r="N554" s="469">
        <v>750</v>
      </c>
      <c r="O554" s="472">
        <v>3000</v>
      </c>
    </row>
    <row r="555" spans="1:15" ht="15" hidden="1" x14ac:dyDescent="0.25">
      <c r="A555" s="469" t="s">
        <v>632</v>
      </c>
      <c r="B555" s="470">
        <v>44215</v>
      </c>
      <c r="C555" s="469" t="s">
        <v>1043</v>
      </c>
      <c r="D555" s="470">
        <v>44215</v>
      </c>
      <c r="E555" s="469" t="s">
        <v>15</v>
      </c>
      <c r="F555" s="469" t="s">
        <v>1204</v>
      </c>
      <c r="G555" s="469" t="s">
        <v>1208</v>
      </c>
      <c r="H555" s="469" t="s">
        <v>1342</v>
      </c>
      <c r="I555" s="469" t="s">
        <v>1204</v>
      </c>
      <c r="J555" s="469" t="s">
        <v>1464</v>
      </c>
      <c r="K555" s="469" t="s">
        <v>1468</v>
      </c>
      <c r="L555" s="469" t="s">
        <v>303</v>
      </c>
      <c r="M555" s="469">
        <v>4</v>
      </c>
      <c r="N555" s="469">
        <v>250</v>
      </c>
      <c r="O555" s="472">
        <v>1000</v>
      </c>
    </row>
    <row r="556" spans="1:15" ht="15" hidden="1" x14ac:dyDescent="0.25">
      <c r="A556" s="469" t="s">
        <v>633</v>
      </c>
      <c r="B556" s="470">
        <v>44216</v>
      </c>
      <c r="C556" s="469" t="s">
        <v>1044</v>
      </c>
      <c r="D556" s="470">
        <v>44215</v>
      </c>
      <c r="E556" s="469" t="s">
        <v>15</v>
      </c>
      <c r="F556" s="469" t="s">
        <v>244</v>
      </c>
      <c r="G556" s="469" t="s">
        <v>1213</v>
      </c>
      <c r="H556" s="469" t="s">
        <v>1327</v>
      </c>
      <c r="I556" s="469" t="s">
        <v>244</v>
      </c>
      <c r="J556" s="469" t="s">
        <v>1464</v>
      </c>
      <c r="K556" s="469" t="s">
        <v>1468</v>
      </c>
      <c r="L556" s="469" t="s">
        <v>1470</v>
      </c>
      <c r="M556" s="469">
        <v>15</v>
      </c>
      <c r="N556" s="469">
        <v>0</v>
      </c>
      <c r="O556" s="469">
        <v>0</v>
      </c>
    </row>
    <row r="557" spans="1:15" ht="15" hidden="1" x14ac:dyDescent="0.25">
      <c r="A557" s="469" t="s">
        <v>633</v>
      </c>
      <c r="B557" s="470">
        <v>44216</v>
      </c>
      <c r="C557" s="469" t="s">
        <v>1044</v>
      </c>
      <c r="D557" s="470">
        <v>44215</v>
      </c>
      <c r="E557" s="469" t="s">
        <v>15</v>
      </c>
      <c r="F557" s="469" t="s">
        <v>244</v>
      </c>
      <c r="G557" s="469" t="s">
        <v>1213</v>
      </c>
      <c r="H557" s="469" t="s">
        <v>1332</v>
      </c>
      <c r="I557" s="469" t="s">
        <v>244</v>
      </c>
      <c r="J557" s="469" t="s">
        <v>1464</v>
      </c>
      <c r="K557" s="469" t="s">
        <v>1468</v>
      </c>
      <c r="L557" s="469" t="s">
        <v>1470</v>
      </c>
      <c r="M557" s="469">
        <v>15</v>
      </c>
      <c r="N557" s="469">
        <v>0</v>
      </c>
      <c r="O557" s="469">
        <v>0</v>
      </c>
    </row>
    <row r="558" spans="1:15" ht="15" hidden="1" x14ac:dyDescent="0.25">
      <c r="A558" s="469" t="s">
        <v>633</v>
      </c>
      <c r="B558" s="470">
        <v>44216</v>
      </c>
      <c r="C558" s="469" t="s">
        <v>1044</v>
      </c>
      <c r="D558" s="470">
        <v>44215</v>
      </c>
      <c r="E558" s="469" t="s">
        <v>15</v>
      </c>
      <c r="F558" s="469" t="s">
        <v>244</v>
      </c>
      <c r="G558" s="469" t="s">
        <v>1213</v>
      </c>
      <c r="H558" s="469" t="s">
        <v>1349</v>
      </c>
      <c r="I558" s="469" t="s">
        <v>244</v>
      </c>
      <c r="J558" s="469" t="s">
        <v>1464</v>
      </c>
      <c r="K558" s="469" t="s">
        <v>1468</v>
      </c>
      <c r="L558" s="469" t="s">
        <v>314</v>
      </c>
      <c r="M558" s="469">
        <v>20</v>
      </c>
      <c r="N558" s="472">
        <v>2250</v>
      </c>
      <c r="O558" s="472">
        <v>45000</v>
      </c>
    </row>
    <row r="559" spans="1:15" ht="15" hidden="1" x14ac:dyDescent="0.25">
      <c r="A559" s="469" t="s">
        <v>633</v>
      </c>
      <c r="B559" s="470">
        <v>44216</v>
      </c>
      <c r="C559" s="469" t="s">
        <v>1044</v>
      </c>
      <c r="D559" s="470">
        <v>44215</v>
      </c>
      <c r="E559" s="660" t="s">
        <v>15</v>
      </c>
      <c r="F559" s="469" t="s">
        <v>244</v>
      </c>
      <c r="G559" s="469" t="s">
        <v>1213</v>
      </c>
      <c r="H559" s="469" t="s">
        <v>387</v>
      </c>
      <c r="I559" s="469" t="s">
        <v>244</v>
      </c>
      <c r="J559" s="469" t="s">
        <v>1464</v>
      </c>
      <c r="K559" s="469" t="s">
        <v>1468</v>
      </c>
      <c r="L559" s="469" t="s">
        <v>303</v>
      </c>
      <c r="M559" s="469">
        <v>1</v>
      </c>
      <c r="N559" s="472">
        <v>3200</v>
      </c>
      <c r="O559" s="472">
        <v>3200</v>
      </c>
    </row>
    <row r="560" spans="1:15" ht="15" hidden="1" x14ac:dyDescent="0.25">
      <c r="A560" s="469" t="s">
        <v>633</v>
      </c>
      <c r="B560" s="470">
        <v>44216</v>
      </c>
      <c r="C560" s="469" t="s">
        <v>1044</v>
      </c>
      <c r="D560" s="470">
        <v>44215</v>
      </c>
      <c r="E560" s="469" t="s">
        <v>15</v>
      </c>
      <c r="F560" s="469" t="s">
        <v>244</v>
      </c>
      <c r="G560" s="469" t="s">
        <v>1213</v>
      </c>
      <c r="H560" s="469" t="s">
        <v>1350</v>
      </c>
      <c r="I560" s="469" t="s">
        <v>244</v>
      </c>
      <c r="J560" s="469" t="s">
        <v>1464</v>
      </c>
      <c r="K560" s="469" t="s">
        <v>1468</v>
      </c>
      <c r="L560" s="469" t="s">
        <v>314</v>
      </c>
      <c r="M560" s="469">
        <v>5</v>
      </c>
      <c r="N560" s="472">
        <v>9350</v>
      </c>
      <c r="O560" s="472">
        <v>46750</v>
      </c>
    </row>
    <row r="561" spans="1:15" ht="15" hidden="1" x14ac:dyDescent="0.25">
      <c r="A561" s="469" t="s">
        <v>633</v>
      </c>
      <c r="B561" s="470">
        <v>44216</v>
      </c>
      <c r="C561" s="469" t="s">
        <v>1044</v>
      </c>
      <c r="D561" s="470">
        <v>44215</v>
      </c>
      <c r="E561" s="469" t="s">
        <v>15</v>
      </c>
      <c r="F561" s="469" t="s">
        <v>244</v>
      </c>
      <c r="G561" s="469" t="s">
        <v>1213</v>
      </c>
      <c r="H561" s="469" t="s">
        <v>1326</v>
      </c>
      <c r="I561" s="469" t="s">
        <v>244</v>
      </c>
      <c r="J561" s="469" t="s">
        <v>1464</v>
      </c>
      <c r="K561" s="469" t="s">
        <v>1468</v>
      </c>
      <c r="L561" s="469" t="s">
        <v>314</v>
      </c>
      <c r="M561" s="469">
        <v>15</v>
      </c>
      <c r="N561" s="472">
        <v>53700</v>
      </c>
      <c r="O561" s="472">
        <v>805500</v>
      </c>
    </row>
    <row r="562" spans="1:15" ht="15" hidden="1" x14ac:dyDescent="0.25">
      <c r="A562" s="469" t="s">
        <v>634</v>
      </c>
      <c r="B562" s="470">
        <v>44216</v>
      </c>
      <c r="C562" s="469" t="s">
        <v>211</v>
      </c>
      <c r="D562" s="470">
        <v>44204</v>
      </c>
      <c r="E562" s="469" t="s">
        <v>1191</v>
      </c>
      <c r="F562" s="469" t="s">
        <v>94</v>
      </c>
      <c r="G562" s="469" t="s">
        <v>1260</v>
      </c>
      <c r="H562" s="469" t="s">
        <v>1390</v>
      </c>
      <c r="I562" s="469" t="s">
        <v>94</v>
      </c>
      <c r="J562" s="469" t="s">
        <v>317</v>
      </c>
      <c r="K562" s="469" t="s">
        <v>1468</v>
      </c>
      <c r="L562" s="469" t="s">
        <v>1470</v>
      </c>
      <c r="M562" s="469">
        <v>2</v>
      </c>
      <c r="N562" s="472">
        <v>1100</v>
      </c>
      <c r="O562" s="472">
        <v>2200</v>
      </c>
    </row>
    <row r="563" spans="1:15" ht="15" hidden="1" x14ac:dyDescent="0.25">
      <c r="A563" s="469" t="s">
        <v>634</v>
      </c>
      <c r="B563" s="470">
        <v>44216</v>
      </c>
      <c r="C563" s="469" t="s">
        <v>211</v>
      </c>
      <c r="D563" s="470">
        <v>44204</v>
      </c>
      <c r="E563" s="469" t="s">
        <v>1191</v>
      </c>
      <c r="F563" s="469" t="s">
        <v>94</v>
      </c>
      <c r="G563" s="469" t="s">
        <v>1260</v>
      </c>
      <c r="H563" s="469" t="s">
        <v>1404</v>
      </c>
      <c r="I563" s="469" t="s">
        <v>94</v>
      </c>
      <c r="J563" s="469" t="s">
        <v>317</v>
      </c>
      <c r="K563" s="469" t="s">
        <v>1468</v>
      </c>
      <c r="L563" s="469" t="s">
        <v>1470</v>
      </c>
      <c r="M563" s="469">
        <v>1</v>
      </c>
      <c r="N563" s="472">
        <v>4700</v>
      </c>
      <c r="O563" s="472">
        <v>4700</v>
      </c>
    </row>
    <row r="564" spans="1:15" ht="15" hidden="1" x14ac:dyDescent="0.25">
      <c r="A564" s="469" t="s">
        <v>635</v>
      </c>
      <c r="B564" s="470">
        <v>44216</v>
      </c>
      <c r="C564" s="469" t="s">
        <v>1045</v>
      </c>
      <c r="D564" s="470">
        <v>44216</v>
      </c>
      <c r="E564" s="469" t="s">
        <v>1180</v>
      </c>
      <c r="F564" s="469" t="s">
        <v>248</v>
      </c>
      <c r="G564" s="469" t="s">
        <v>1210</v>
      </c>
      <c r="H564" s="469" t="s">
        <v>1308</v>
      </c>
      <c r="I564" s="469" t="s">
        <v>248</v>
      </c>
      <c r="J564" s="218" t="s">
        <v>1463</v>
      </c>
      <c r="K564" s="469" t="s">
        <v>1468</v>
      </c>
      <c r="L564" s="469" t="s">
        <v>308</v>
      </c>
      <c r="M564" s="469">
        <v>5</v>
      </c>
      <c r="N564" s="472">
        <v>7975</v>
      </c>
      <c r="O564" s="472">
        <v>39875</v>
      </c>
    </row>
    <row r="565" spans="1:15" ht="15" hidden="1" x14ac:dyDescent="0.25">
      <c r="A565" s="469" t="s">
        <v>636</v>
      </c>
      <c r="B565" s="470">
        <v>44216</v>
      </c>
      <c r="C565" s="469" t="s">
        <v>1046</v>
      </c>
      <c r="D565" s="470">
        <v>44153</v>
      </c>
      <c r="E565" s="469" t="s">
        <v>1182</v>
      </c>
      <c r="F565" s="469" t="s">
        <v>244</v>
      </c>
      <c r="G565" s="469" t="s">
        <v>1226</v>
      </c>
      <c r="H565" s="469" t="s">
        <v>1405</v>
      </c>
      <c r="I565" s="469" t="s">
        <v>244</v>
      </c>
      <c r="J565" s="469" t="s">
        <v>1464</v>
      </c>
      <c r="K565" s="469" t="s">
        <v>1468</v>
      </c>
      <c r="L565" s="469" t="s">
        <v>1470</v>
      </c>
      <c r="M565" s="469">
        <v>200</v>
      </c>
      <c r="N565" s="469">
        <v>90</v>
      </c>
      <c r="O565" s="472">
        <v>18000</v>
      </c>
    </row>
    <row r="566" spans="1:15" ht="15" hidden="1" x14ac:dyDescent="0.25">
      <c r="A566" s="469" t="s">
        <v>637</v>
      </c>
      <c r="B566" s="470">
        <v>44216</v>
      </c>
      <c r="C566" s="469" t="s">
        <v>1047</v>
      </c>
      <c r="D566" s="469" t="s">
        <v>1048</v>
      </c>
      <c r="E566" s="469" t="s">
        <v>1180</v>
      </c>
      <c r="F566" s="469" t="s">
        <v>248</v>
      </c>
      <c r="G566" s="469" t="s">
        <v>1210</v>
      </c>
      <c r="H566" s="469" t="s">
        <v>292</v>
      </c>
      <c r="I566" s="469" t="s">
        <v>248</v>
      </c>
      <c r="J566" s="218" t="s">
        <v>1463</v>
      </c>
      <c r="K566" s="469" t="s">
        <v>1468</v>
      </c>
      <c r="L566" s="469" t="s">
        <v>307</v>
      </c>
      <c r="M566" s="469">
        <v>4</v>
      </c>
      <c r="N566" s="472">
        <v>8715</v>
      </c>
      <c r="O566" s="472">
        <v>34860</v>
      </c>
    </row>
    <row r="567" spans="1:15" ht="15" hidden="1" x14ac:dyDescent="0.25">
      <c r="A567" s="469" t="s">
        <v>638</v>
      </c>
      <c r="B567" s="470">
        <v>44216</v>
      </c>
      <c r="C567" s="469">
        <v>3020008681</v>
      </c>
      <c r="D567" s="471">
        <v>44195</v>
      </c>
      <c r="E567" s="469" t="s">
        <v>1185</v>
      </c>
      <c r="F567" s="469" t="s">
        <v>248</v>
      </c>
      <c r="G567" s="469" t="s">
        <v>1220</v>
      </c>
      <c r="H567" s="469" t="s">
        <v>1313</v>
      </c>
      <c r="I567" s="469" t="s">
        <v>248</v>
      </c>
      <c r="J567" s="469" t="s">
        <v>316</v>
      </c>
      <c r="K567" s="469" t="s">
        <v>1469</v>
      </c>
      <c r="L567" s="469" t="s">
        <v>301</v>
      </c>
      <c r="M567" s="469">
        <v>3</v>
      </c>
      <c r="N567" s="469">
        <v>0</v>
      </c>
      <c r="O567" s="469">
        <v>0</v>
      </c>
    </row>
    <row r="568" spans="1:15" ht="15" hidden="1" x14ac:dyDescent="0.25">
      <c r="A568" s="469" t="s">
        <v>638</v>
      </c>
      <c r="B568" s="470">
        <v>44216</v>
      </c>
      <c r="C568" s="469">
        <v>3020008681</v>
      </c>
      <c r="D568" s="471">
        <v>44195</v>
      </c>
      <c r="E568" s="469" t="s">
        <v>1186</v>
      </c>
      <c r="F568" s="469" t="s">
        <v>248</v>
      </c>
      <c r="G568" s="469" t="s">
        <v>1220</v>
      </c>
      <c r="H568" s="469" t="s">
        <v>1314</v>
      </c>
      <c r="I568" s="469" t="s">
        <v>248</v>
      </c>
      <c r="J568" s="469" t="s">
        <v>316</v>
      </c>
      <c r="K568" s="469" t="s">
        <v>1469</v>
      </c>
      <c r="L568" s="469" t="s">
        <v>308</v>
      </c>
      <c r="M568" s="469">
        <v>3</v>
      </c>
      <c r="N568" s="469">
        <v>0</v>
      </c>
      <c r="O568" s="469">
        <v>0</v>
      </c>
    </row>
    <row r="569" spans="1:15" ht="15" hidden="1" x14ac:dyDescent="0.25">
      <c r="A569" s="469" t="s">
        <v>638</v>
      </c>
      <c r="B569" s="470">
        <v>44216</v>
      </c>
      <c r="C569" s="469">
        <v>3020008681</v>
      </c>
      <c r="D569" s="471">
        <v>44195</v>
      </c>
      <c r="E569" s="469" t="s">
        <v>1187</v>
      </c>
      <c r="F569" s="469" t="s">
        <v>248</v>
      </c>
      <c r="G569" s="469" t="s">
        <v>1220</v>
      </c>
      <c r="H569" s="469" t="s">
        <v>1315</v>
      </c>
      <c r="I569" s="469" t="s">
        <v>248</v>
      </c>
      <c r="J569" s="469" t="s">
        <v>316</v>
      </c>
      <c r="K569" s="469" t="s">
        <v>1469</v>
      </c>
      <c r="L569" s="469" t="s">
        <v>314</v>
      </c>
      <c r="M569" s="469">
        <v>3</v>
      </c>
      <c r="N569" s="469">
        <v>0</v>
      </c>
      <c r="O569" s="469">
        <v>0</v>
      </c>
    </row>
    <row r="570" spans="1:15" ht="15" hidden="1" x14ac:dyDescent="0.25">
      <c r="A570" s="469" t="s">
        <v>638</v>
      </c>
      <c r="B570" s="470">
        <v>44216</v>
      </c>
      <c r="C570" s="469">
        <v>3020008681</v>
      </c>
      <c r="D570" s="471">
        <v>44195</v>
      </c>
      <c r="E570" s="469" t="s">
        <v>1187</v>
      </c>
      <c r="F570" s="469" t="s">
        <v>248</v>
      </c>
      <c r="G570" s="469" t="s">
        <v>1220</v>
      </c>
      <c r="H570" s="469" t="s">
        <v>1316</v>
      </c>
      <c r="I570" s="469" t="s">
        <v>248</v>
      </c>
      <c r="J570" s="469" t="s">
        <v>316</v>
      </c>
      <c r="K570" s="469" t="s">
        <v>1469</v>
      </c>
      <c r="L570" s="469" t="s">
        <v>1470</v>
      </c>
      <c r="M570" s="469">
        <v>3</v>
      </c>
      <c r="N570" s="469">
        <v>0</v>
      </c>
      <c r="O570" s="469">
        <v>0</v>
      </c>
    </row>
    <row r="571" spans="1:15" ht="15" hidden="1" x14ac:dyDescent="0.25">
      <c r="A571" s="469" t="s">
        <v>638</v>
      </c>
      <c r="B571" s="470">
        <v>44216</v>
      </c>
      <c r="C571" s="469">
        <v>3020008681</v>
      </c>
      <c r="D571" s="471">
        <v>44195</v>
      </c>
      <c r="E571" s="469" t="s">
        <v>1187</v>
      </c>
      <c r="F571" s="469" t="s">
        <v>248</v>
      </c>
      <c r="G571" s="469" t="s">
        <v>1220</v>
      </c>
      <c r="H571" s="469" t="s">
        <v>1317</v>
      </c>
      <c r="I571" s="469" t="s">
        <v>248</v>
      </c>
      <c r="J571" s="469" t="s">
        <v>316</v>
      </c>
      <c r="K571" s="469" t="s">
        <v>1469</v>
      </c>
      <c r="L571" s="469" t="s">
        <v>314</v>
      </c>
      <c r="M571" s="469">
        <v>3</v>
      </c>
      <c r="N571" s="469">
        <v>0</v>
      </c>
      <c r="O571" s="469">
        <v>0</v>
      </c>
    </row>
    <row r="572" spans="1:15" ht="15" hidden="1" x14ac:dyDescent="0.25">
      <c r="A572" s="469" t="s">
        <v>638</v>
      </c>
      <c r="B572" s="470">
        <v>44216</v>
      </c>
      <c r="C572" s="469">
        <v>3020008681</v>
      </c>
      <c r="D572" s="471">
        <v>44195</v>
      </c>
      <c r="E572" s="469" t="s">
        <v>1187</v>
      </c>
      <c r="F572" s="469" t="s">
        <v>248</v>
      </c>
      <c r="G572" s="469" t="s">
        <v>1220</v>
      </c>
      <c r="H572" s="469" t="s">
        <v>1318</v>
      </c>
      <c r="I572" s="469" t="s">
        <v>248</v>
      </c>
      <c r="J572" s="469" t="s">
        <v>316</v>
      </c>
      <c r="K572" s="469" t="s">
        <v>1469</v>
      </c>
      <c r="L572" s="469" t="s">
        <v>314</v>
      </c>
      <c r="M572" s="469">
        <v>3</v>
      </c>
      <c r="N572" s="469">
        <v>0</v>
      </c>
      <c r="O572" s="469">
        <v>0</v>
      </c>
    </row>
    <row r="573" spans="1:15" ht="15" hidden="1" x14ac:dyDescent="0.25">
      <c r="A573" s="469" t="s">
        <v>638</v>
      </c>
      <c r="B573" s="470">
        <v>44216</v>
      </c>
      <c r="C573" s="469">
        <v>3020008681</v>
      </c>
      <c r="D573" s="471">
        <v>44195</v>
      </c>
      <c r="E573" s="469" t="s">
        <v>1187</v>
      </c>
      <c r="F573" s="469" t="s">
        <v>248</v>
      </c>
      <c r="G573" s="469" t="s">
        <v>1220</v>
      </c>
      <c r="H573" s="469" t="s">
        <v>1319</v>
      </c>
      <c r="I573" s="469" t="s">
        <v>248</v>
      </c>
      <c r="J573" s="469" t="s">
        <v>316</v>
      </c>
      <c r="K573" s="469" t="s">
        <v>1469</v>
      </c>
      <c r="L573" s="469" t="s">
        <v>314</v>
      </c>
      <c r="M573" s="469">
        <v>3</v>
      </c>
      <c r="N573" s="469">
        <v>0</v>
      </c>
      <c r="O573" s="469">
        <v>0</v>
      </c>
    </row>
    <row r="574" spans="1:15" ht="15" hidden="1" x14ac:dyDescent="0.25">
      <c r="A574" s="469" t="s">
        <v>638</v>
      </c>
      <c r="B574" s="470">
        <v>44216</v>
      </c>
      <c r="C574" s="469">
        <v>3020008681</v>
      </c>
      <c r="D574" s="471">
        <v>44195</v>
      </c>
      <c r="E574" s="469" t="s">
        <v>1187</v>
      </c>
      <c r="F574" s="469" t="s">
        <v>248</v>
      </c>
      <c r="G574" s="469" t="s">
        <v>1220</v>
      </c>
      <c r="H574" s="469" t="s">
        <v>1328</v>
      </c>
      <c r="I574" s="469" t="s">
        <v>248</v>
      </c>
      <c r="J574" s="469" t="s">
        <v>316</v>
      </c>
      <c r="K574" s="469" t="s">
        <v>1469</v>
      </c>
      <c r="L574" s="469" t="s">
        <v>1470</v>
      </c>
      <c r="M574" s="469">
        <v>3</v>
      </c>
      <c r="N574" s="469">
        <v>0</v>
      </c>
      <c r="O574" s="469">
        <v>0</v>
      </c>
    </row>
    <row r="575" spans="1:15" ht="15" hidden="1" x14ac:dyDescent="0.25">
      <c r="A575" s="469" t="s">
        <v>638</v>
      </c>
      <c r="B575" s="470">
        <v>44216</v>
      </c>
      <c r="C575" s="469">
        <v>3020008681</v>
      </c>
      <c r="D575" s="471">
        <v>44195</v>
      </c>
      <c r="E575" s="469" t="s">
        <v>1187</v>
      </c>
      <c r="F575" s="469" t="s">
        <v>248</v>
      </c>
      <c r="G575" s="469" t="s">
        <v>1220</v>
      </c>
      <c r="H575" s="469" t="s">
        <v>1320</v>
      </c>
      <c r="I575" s="469" t="s">
        <v>248</v>
      </c>
      <c r="J575" s="469" t="s">
        <v>316</v>
      </c>
      <c r="K575" s="469" t="s">
        <v>1469</v>
      </c>
      <c r="L575" s="469" t="s">
        <v>314</v>
      </c>
      <c r="M575" s="469">
        <v>3</v>
      </c>
      <c r="N575" s="469">
        <v>0</v>
      </c>
      <c r="O575" s="469">
        <v>0</v>
      </c>
    </row>
    <row r="576" spans="1:15" ht="15" hidden="1" x14ac:dyDescent="0.25">
      <c r="A576" s="469" t="s">
        <v>638</v>
      </c>
      <c r="B576" s="470">
        <v>44216</v>
      </c>
      <c r="C576" s="469">
        <v>3020008681</v>
      </c>
      <c r="D576" s="471">
        <v>44195</v>
      </c>
      <c r="E576" s="469" t="s">
        <v>1187</v>
      </c>
      <c r="F576" s="469" t="s">
        <v>248</v>
      </c>
      <c r="G576" s="469" t="s">
        <v>1220</v>
      </c>
      <c r="H576" s="469" t="s">
        <v>1321</v>
      </c>
      <c r="I576" s="469" t="s">
        <v>248</v>
      </c>
      <c r="J576" s="469" t="s">
        <v>316</v>
      </c>
      <c r="K576" s="469" t="s">
        <v>1469</v>
      </c>
      <c r="L576" s="469" t="s">
        <v>314</v>
      </c>
      <c r="M576" s="469">
        <v>3</v>
      </c>
      <c r="N576" s="469">
        <v>0</v>
      </c>
      <c r="O576" s="469">
        <v>0</v>
      </c>
    </row>
    <row r="577" spans="1:15" ht="15" hidden="1" x14ac:dyDescent="0.25">
      <c r="A577" s="469" t="s">
        <v>638</v>
      </c>
      <c r="B577" s="470">
        <v>44216</v>
      </c>
      <c r="C577" s="469">
        <v>3020008681</v>
      </c>
      <c r="D577" s="471">
        <v>44195</v>
      </c>
      <c r="E577" s="469" t="s">
        <v>1187</v>
      </c>
      <c r="F577" s="469" t="s">
        <v>248</v>
      </c>
      <c r="G577" s="469" t="s">
        <v>1220</v>
      </c>
      <c r="H577" s="469" t="s">
        <v>1322</v>
      </c>
      <c r="I577" s="469" t="s">
        <v>248</v>
      </c>
      <c r="J577" s="469" t="s">
        <v>316</v>
      </c>
      <c r="K577" s="469" t="s">
        <v>1469</v>
      </c>
      <c r="L577" s="469" t="s">
        <v>314</v>
      </c>
      <c r="M577" s="469">
        <v>3</v>
      </c>
      <c r="N577" s="472">
        <v>52000</v>
      </c>
      <c r="O577" s="472">
        <v>156000</v>
      </c>
    </row>
    <row r="578" spans="1:15" ht="15" hidden="1" x14ac:dyDescent="0.25">
      <c r="A578" s="469" t="s">
        <v>639</v>
      </c>
      <c r="B578" s="470">
        <v>44216</v>
      </c>
      <c r="C578" s="469" t="s">
        <v>1049</v>
      </c>
      <c r="D578" s="470">
        <v>44216</v>
      </c>
      <c r="E578" s="660" t="s">
        <v>15</v>
      </c>
      <c r="F578" s="469" t="s">
        <v>245</v>
      </c>
      <c r="G578" s="469" t="s">
        <v>1231</v>
      </c>
      <c r="H578" s="469" t="s">
        <v>387</v>
      </c>
      <c r="I578" s="469" t="s">
        <v>245</v>
      </c>
      <c r="J578" s="469" t="s">
        <v>1464</v>
      </c>
      <c r="K578" s="469" t="s">
        <v>1468</v>
      </c>
      <c r="L578" s="469" t="s">
        <v>303</v>
      </c>
      <c r="M578" s="469">
        <v>1</v>
      </c>
      <c r="N578" s="469">
        <v>431</v>
      </c>
      <c r="O578" s="469">
        <v>431</v>
      </c>
    </row>
    <row r="579" spans="1:15" ht="15" hidden="1" x14ac:dyDescent="0.25">
      <c r="A579" s="469" t="s">
        <v>639</v>
      </c>
      <c r="B579" s="470">
        <v>44216</v>
      </c>
      <c r="C579" s="469" t="s">
        <v>1049</v>
      </c>
      <c r="D579" s="470">
        <v>44216</v>
      </c>
      <c r="E579" s="469" t="s">
        <v>15</v>
      </c>
      <c r="F579" s="469" t="s">
        <v>245</v>
      </c>
      <c r="G579" s="469" t="s">
        <v>1231</v>
      </c>
      <c r="H579" s="469" t="s">
        <v>1324</v>
      </c>
      <c r="I579" s="469" t="s">
        <v>245</v>
      </c>
      <c r="J579" s="469" t="s">
        <v>1464</v>
      </c>
      <c r="K579" s="469" t="s">
        <v>1468</v>
      </c>
      <c r="L579" s="469" t="s">
        <v>314</v>
      </c>
      <c r="M579" s="469">
        <v>3</v>
      </c>
      <c r="N579" s="472">
        <v>5250</v>
      </c>
      <c r="O579" s="472">
        <v>15750</v>
      </c>
    </row>
    <row r="580" spans="1:15" ht="15" hidden="1" x14ac:dyDescent="0.25">
      <c r="A580" s="469" t="s">
        <v>639</v>
      </c>
      <c r="B580" s="470">
        <v>44216</v>
      </c>
      <c r="C580" s="469" t="s">
        <v>1049</v>
      </c>
      <c r="D580" s="470">
        <v>44216</v>
      </c>
      <c r="E580" s="469" t="s">
        <v>15</v>
      </c>
      <c r="F580" s="469" t="s">
        <v>245</v>
      </c>
      <c r="G580" s="469" t="s">
        <v>1231</v>
      </c>
      <c r="H580" s="469" t="s">
        <v>1326</v>
      </c>
      <c r="I580" s="469" t="s">
        <v>245</v>
      </c>
      <c r="J580" s="469" t="s">
        <v>1464</v>
      </c>
      <c r="K580" s="469" t="s">
        <v>1468</v>
      </c>
      <c r="L580" s="469" t="s">
        <v>314</v>
      </c>
      <c r="M580" s="469">
        <v>3</v>
      </c>
      <c r="N580" s="472">
        <v>52250</v>
      </c>
      <c r="O580" s="472">
        <v>156750</v>
      </c>
    </row>
    <row r="581" spans="1:15" ht="15" hidden="1" x14ac:dyDescent="0.25">
      <c r="A581" s="469" t="s">
        <v>640</v>
      </c>
      <c r="B581" s="470">
        <v>44216</v>
      </c>
      <c r="C581" s="469">
        <v>3020008681</v>
      </c>
      <c r="D581" s="471">
        <v>44195</v>
      </c>
      <c r="E581" s="469" t="s">
        <v>1185</v>
      </c>
      <c r="F581" s="469" t="s">
        <v>248</v>
      </c>
      <c r="G581" s="469" t="s">
        <v>1220</v>
      </c>
      <c r="H581" s="469" t="s">
        <v>1313</v>
      </c>
      <c r="I581" s="469" t="s">
        <v>248</v>
      </c>
      <c r="J581" s="469" t="s">
        <v>316</v>
      </c>
      <c r="K581" s="469" t="s">
        <v>1469</v>
      </c>
      <c r="L581" s="469" t="s">
        <v>301</v>
      </c>
      <c r="M581" s="469">
        <v>1</v>
      </c>
      <c r="N581" s="469">
        <v>0</v>
      </c>
      <c r="O581" s="469">
        <v>0</v>
      </c>
    </row>
    <row r="582" spans="1:15" ht="15" hidden="1" x14ac:dyDescent="0.25">
      <c r="A582" s="469" t="s">
        <v>640</v>
      </c>
      <c r="B582" s="470">
        <v>44216</v>
      </c>
      <c r="C582" s="469">
        <v>3020008681</v>
      </c>
      <c r="D582" s="471">
        <v>44195</v>
      </c>
      <c r="E582" s="469" t="s">
        <v>1186</v>
      </c>
      <c r="F582" s="469" t="s">
        <v>248</v>
      </c>
      <c r="G582" s="469" t="s">
        <v>1220</v>
      </c>
      <c r="H582" s="469" t="s">
        <v>1314</v>
      </c>
      <c r="I582" s="469" t="s">
        <v>248</v>
      </c>
      <c r="J582" s="469" t="s">
        <v>316</v>
      </c>
      <c r="K582" s="469" t="s">
        <v>1469</v>
      </c>
      <c r="L582" s="469" t="s">
        <v>308</v>
      </c>
      <c r="M582" s="469">
        <v>1</v>
      </c>
      <c r="N582" s="469">
        <v>0</v>
      </c>
      <c r="O582" s="469">
        <v>0</v>
      </c>
    </row>
    <row r="583" spans="1:15" ht="15" hidden="1" x14ac:dyDescent="0.25">
      <c r="A583" s="469" t="s">
        <v>640</v>
      </c>
      <c r="B583" s="470">
        <v>44216</v>
      </c>
      <c r="C583" s="469">
        <v>3020008681</v>
      </c>
      <c r="D583" s="471">
        <v>44195</v>
      </c>
      <c r="E583" s="469" t="s">
        <v>1187</v>
      </c>
      <c r="F583" s="469" t="s">
        <v>248</v>
      </c>
      <c r="G583" s="469" t="s">
        <v>1220</v>
      </c>
      <c r="H583" s="469" t="s">
        <v>1315</v>
      </c>
      <c r="I583" s="469" t="s">
        <v>248</v>
      </c>
      <c r="J583" s="469" t="s">
        <v>316</v>
      </c>
      <c r="K583" s="469" t="s">
        <v>1469</v>
      </c>
      <c r="L583" s="469" t="s">
        <v>314</v>
      </c>
      <c r="M583" s="469">
        <v>1</v>
      </c>
      <c r="N583" s="469">
        <v>0</v>
      </c>
      <c r="O583" s="469">
        <v>0</v>
      </c>
    </row>
    <row r="584" spans="1:15" ht="15" hidden="1" x14ac:dyDescent="0.25">
      <c r="A584" s="469" t="s">
        <v>640</v>
      </c>
      <c r="B584" s="470">
        <v>44216</v>
      </c>
      <c r="C584" s="469">
        <v>3020008681</v>
      </c>
      <c r="D584" s="471">
        <v>44195</v>
      </c>
      <c r="E584" s="469" t="s">
        <v>1187</v>
      </c>
      <c r="F584" s="469" t="s">
        <v>248</v>
      </c>
      <c r="G584" s="469" t="s">
        <v>1220</v>
      </c>
      <c r="H584" s="469" t="s">
        <v>1316</v>
      </c>
      <c r="I584" s="469" t="s">
        <v>248</v>
      </c>
      <c r="J584" s="469" t="s">
        <v>316</v>
      </c>
      <c r="K584" s="469" t="s">
        <v>1469</v>
      </c>
      <c r="L584" s="469" t="s">
        <v>1470</v>
      </c>
      <c r="M584" s="469">
        <v>1</v>
      </c>
      <c r="N584" s="469">
        <v>0</v>
      </c>
      <c r="O584" s="469">
        <v>0</v>
      </c>
    </row>
    <row r="585" spans="1:15" ht="15" hidden="1" x14ac:dyDescent="0.25">
      <c r="A585" s="469" t="s">
        <v>640</v>
      </c>
      <c r="B585" s="470">
        <v>44216</v>
      </c>
      <c r="C585" s="469">
        <v>3020008681</v>
      </c>
      <c r="D585" s="471">
        <v>44195</v>
      </c>
      <c r="E585" s="469" t="s">
        <v>1187</v>
      </c>
      <c r="F585" s="469" t="s">
        <v>248</v>
      </c>
      <c r="G585" s="469" t="s">
        <v>1220</v>
      </c>
      <c r="H585" s="469" t="s">
        <v>1317</v>
      </c>
      <c r="I585" s="469" t="s">
        <v>248</v>
      </c>
      <c r="J585" s="469" t="s">
        <v>316</v>
      </c>
      <c r="K585" s="469" t="s">
        <v>1469</v>
      </c>
      <c r="L585" s="469" t="s">
        <v>314</v>
      </c>
      <c r="M585" s="469">
        <v>1</v>
      </c>
      <c r="N585" s="469">
        <v>0</v>
      </c>
      <c r="O585" s="469">
        <v>0</v>
      </c>
    </row>
    <row r="586" spans="1:15" ht="15" hidden="1" x14ac:dyDescent="0.25">
      <c r="A586" s="469" t="s">
        <v>640</v>
      </c>
      <c r="B586" s="470">
        <v>44216</v>
      </c>
      <c r="C586" s="469">
        <v>3020008681</v>
      </c>
      <c r="D586" s="471">
        <v>44195</v>
      </c>
      <c r="E586" s="469" t="s">
        <v>1187</v>
      </c>
      <c r="F586" s="469" t="s">
        <v>248</v>
      </c>
      <c r="G586" s="469" t="s">
        <v>1220</v>
      </c>
      <c r="H586" s="469" t="s">
        <v>1318</v>
      </c>
      <c r="I586" s="469" t="s">
        <v>248</v>
      </c>
      <c r="J586" s="469" t="s">
        <v>316</v>
      </c>
      <c r="K586" s="469" t="s">
        <v>1469</v>
      </c>
      <c r="L586" s="469" t="s">
        <v>314</v>
      </c>
      <c r="M586" s="469">
        <v>1</v>
      </c>
      <c r="N586" s="469">
        <v>0</v>
      </c>
      <c r="O586" s="469">
        <v>0</v>
      </c>
    </row>
    <row r="587" spans="1:15" ht="15" hidden="1" x14ac:dyDescent="0.25">
      <c r="A587" s="469" t="s">
        <v>640</v>
      </c>
      <c r="B587" s="470">
        <v>44216</v>
      </c>
      <c r="C587" s="469">
        <v>3020008681</v>
      </c>
      <c r="D587" s="471">
        <v>44195</v>
      </c>
      <c r="E587" s="469" t="s">
        <v>1187</v>
      </c>
      <c r="F587" s="469" t="s">
        <v>248</v>
      </c>
      <c r="G587" s="469" t="s">
        <v>1220</v>
      </c>
      <c r="H587" s="469" t="s">
        <v>1319</v>
      </c>
      <c r="I587" s="469" t="s">
        <v>248</v>
      </c>
      <c r="J587" s="469" t="s">
        <v>316</v>
      </c>
      <c r="K587" s="469" t="s">
        <v>1469</v>
      </c>
      <c r="L587" s="469" t="s">
        <v>314</v>
      </c>
      <c r="M587" s="469">
        <v>1</v>
      </c>
      <c r="N587" s="469">
        <v>0</v>
      </c>
      <c r="O587" s="469">
        <v>0</v>
      </c>
    </row>
    <row r="588" spans="1:15" ht="15" hidden="1" x14ac:dyDescent="0.25">
      <c r="A588" s="469" t="s">
        <v>640</v>
      </c>
      <c r="B588" s="470">
        <v>44216</v>
      </c>
      <c r="C588" s="469">
        <v>3020008681</v>
      </c>
      <c r="D588" s="471">
        <v>44195</v>
      </c>
      <c r="E588" s="469" t="s">
        <v>1187</v>
      </c>
      <c r="F588" s="469" t="s">
        <v>248</v>
      </c>
      <c r="G588" s="469" t="s">
        <v>1220</v>
      </c>
      <c r="H588" s="469" t="s">
        <v>1328</v>
      </c>
      <c r="I588" s="469" t="s">
        <v>248</v>
      </c>
      <c r="J588" s="469" t="s">
        <v>316</v>
      </c>
      <c r="K588" s="469" t="s">
        <v>1469</v>
      </c>
      <c r="L588" s="469" t="s">
        <v>1470</v>
      </c>
      <c r="M588" s="469">
        <v>1</v>
      </c>
      <c r="N588" s="469">
        <v>0</v>
      </c>
      <c r="O588" s="469">
        <v>0</v>
      </c>
    </row>
    <row r="589" spans="1:15" ht="15" hidden="1" x14ac:dyDescent="0.25">
      <c r="A589" s="469" t="s">
        <v>640</v>
      </c>
      <c r="B589" s="470">
        <v>44216</v>
      </c>
      <c r="C589" s="469">
        <v>3020008681</v>
      </c>
      <c r="D589" s="471">
        <v>44195</v>
      </c>
      <c r="E589" s="469" t="s">
        <v>1187</v>
      </c>
      <c r="F589" s="469" t="s">
        <v>248</v>
      </c>
      <c r="G589" s="469" t="s">
        <v>1220</v>
      </c>
      <c r="H589" s="469" t="s">
        <v>1320</v>
      </c>
      <c r="I589" s="469" t="s">
        <v>248</v>
      </c>
      <c r="J589" s="469" t="s">
        <v>316</v>
      </c>
      <c r="K589" s="469" t="s">
        <v>1469</v>
      </c>
      <c r="L589" s="469" t="s">
        <v>314</v>
      </c>
      <c r="M589" s="469">
        <v>1</v>
      </c>
      <c r="N589" s="469">
        <v>0</v>
      </c>
      <c r="O589" s="469">
        <v>0</v>
      </c>
    </row>
    <row r="590" spans="1:15" ht="15" hidden="1" x14ac:dyDescent="0.25">
      <c r="A590" s="469" t="s">
        <v>640</v>
      </c>
      <c r="B590" s="470">
        <v>44216</v>
      </c>
      <c r="C590" s="469">
        <v>3020008681</v>
      </c>
      <c r="D590" s="471">
        <v>44195</v>
      </c>
      <c r="E590" s="469" t="s">
        <v>1187</v>
      </c>
      <c r="F590" s="469" t="s">
        <v>248</v>
      </c>
      <c r="G590" s="469" t="s">
        <v>1220</v>
      </c>
      <c r="H590" s="469" t="s">
        <v>1321</v>
      </c>
      <c r="I590" s="469" t="s">
        <v>248</v>
      </c>
      <c r="J590" s="469" t="s">
        <v>316</v>
      </c>
      <c r="K590" s="469" t="s">
        <v>1469</v>
      </c>
      <c r="L590" s="469" t="s">
        <v>314</v>
      </c>
      <c r="M590" s="469">
        <v>1</v>
      </c>
      <c r="N590" s="469">
        <v>0</v>
      </c>
      <c r="O590" s="469">
        <v>0</v>
      </c>
    </row>
    <row r="591" spans="1:15" ht="15" hidden="1" x14ac:dyDescent="0.25">
      <c r="A591" s="469" t="s">
        <v>640</v>
      </c>
      <c r="B591" s="470">
        <v>44216</v>
      </c>
      <c r="C591" s="469">
        <v>3020008681</v>
      </c>
      <c r="D591" s="471">
        <v>44195</v>
      </c>
      <c r="E591" s="469" t="s">
        <v>1187</v>
      </c>
      <c r="F591" s="469" t="s">
        <v>248</v>
      </c>
      <c r="G591" s="469" t="s">
        <v>1220</v>
      </c>
      <c r="H591" s="469" t="s">
        <v>1322</v>
      </c>
      <c r="I591" s="469" t="s">
        <v>248</v>
      </c>
      <c r="J591" s="469" t="s">
        <v>316</v>
      </c>
      <c r="K591" s="469" t="s">
        <v>1469</v>
      </c>
      <c r="L591" s="469" t="s">
        <v>314</v>
      </c>
      <c r="M591" s="469">
        <v>1</v>
      </c>
      <c r="N591" s="472">
        <v>52000</v>
      </c>
      <c r="O591" s="472">
        <v>52000</v>
      </c>
    </row>
    <row r="592" spans="1:15" ht="15" hidden="1" x14ac:dyDescent="0.25">
      <c r="A592" s="469" t="s">
        <v>641</v>
      </c>
      <c r="B592" s="470">
        <v>44216</v>
      </c>
      <c r="C592" s="469" t="s">
        <v>1050</v>
      </c>
      <c r="D592" s="470">
        <v>44215</v>
      </c>
      <c r="E592" s="660" t="s">
        <v>15</v>
      </c>
      <c r="F592" s="469" t="s">
        <v>245</v>
      </c>
      <c r="G592" s="469" t="s">
        <v>1241</v>
      </c>
      <c r="H592" s="469" t="s">
        <v>387</v>
      </c>
      <c r="I592" s="469" t="s">
        <v>245</v>
      </c>
      <c r="J592" s="469" t="s">
        <v>1465</v>
      </c>
      <c r="K592" s="469" t="s">
        <v>1468</v>
      </c>
      <c r="L592" s="469" t="s">
        <v>303</v>
      </c>
      <c r="M592" s="469">
        <v>1</v>
      </c>
      <c r="N592" s="469">
        <v>100</v>
      </c>
      <c r="O592" s="469">
        <v>100</v>
      </c>
    </row>
    <row r="593" spans="1:15" ht="15" hidden="1" x14ac:dyDescent="0.25">
      <c r="A593" s="469" t="s">
        <v>641</v>
      </c>
      <c r="B593" s="470">
        <v>44216</v>
      </c>
      <c r="C593" s="469" t="s">
        <v>1050</v>
      </c>
      <c r="D593" s="470">
        <v>44215</v>
      </c>
      <c r="E593" s="469" t="s">
        <v>63</v>
      </c>
      <c r="F593" s="469" t="s">
        <v>245</v>
      </c>
      <c r="G593" s="469" t="s">
        <v>1241</v>
      </c>
      <c r="H593" s="469" t="s">
        <v>1391</v>
      </c>
      <c r="I593" s="469" t="s">
        <v>245</v>
      </c>
      <c r="J593" s="469" t="s">
        <v>1465</v>
      </c>
      <c r="K593" s="469" t="s">
        <v>1468</v>
      </c>
      <c r="L593" s="469" t="s">
        <v>1470</v>
      </c>
      <c r="M593" s="469">
        <v>1</v>
      </c>
      <c r="N593" s="472">
        <v>3300</v>
      </c>
      <c r="O593" s="472">
        <v>3300</v>
      </c>
    </row>
    <row r="594" spans="1:15" ht="15" hidden="1" x14ac:dyDescent="0.25">
      <c r="A594" s="469" t="s">
        <v>642</v>
      </c>
      <c r="B594" s="470">
        <v>44216</v>
      </c>
      <c r="C594" s="469" t="s">
        <v>1051</v>
      </c>
      <c r="D594" s="470">
        <v>44203</v>
      </c>
      <c r="E594" s="469" t="s">
        <v>1185</v>
      </c>
      <c r="F594" s="469" t="s">
        <v>248</v>
      </c>
      <c r="G594" s="469" t="s">
        <v>1261</v>
      </c>
      <c r="H594" s="469" t="s">
        <v>1313</v>
      </c>
      <c r="I594" s="469" t="s">
        <v>248</v>
      </c>
      <c r="J594" s="469" t="s">
        <v>316</v>
      </c>
      <c r="K594" s="469" t="s">
        <v>1469</v>
      </c>
      <c r="L594" s="469" t="s">
        <v>301</v>
      </c>
      <c r="M594" s="469">
        <v>5</v>
      </c>
      <c r="N594" s="469">
        <v>0</v>
      </c>
      <c r="O594" s="469">
        <v>0</v>
      </c>
    </row>
    <row r="595" spans="1:15" ht="15" hidden="1" x14ac:dyDescent="0.25">
      <c r="A595" s="469" t="s">
        <v>642</v>
      </c>
      <c r="B595" s="470">
        <v>44216</v>
      </c>
      <c r="C595" s="469" t="s">
        <v>1051</v>
      </c>
      <c r="D595" s="470">
        <v>44203</v>
      </c>
      <c r="E595" s="469" t="s">
        <v>1186</v>
      </c>
      <c r="F595" s="469" t="s">
        <v>248</v>
      </c>
      <c r="G595" s="469" t="s">
        <v>1261</v>
      </c>
      <c r="H595" s="469" t="s">
        <v>1314</v>
      </c>
      <c r="I595" s="469" t="s">
        <v>248</v>
      </c>
      <c r="J595" s="469" t="s">
        <v>316</v>
      </c>
      <c r="K595" s="469" t="s">
        <v>1469</v>
      </c>
      <c r="L595" s="469" t="s">
        <v>308</v>
      </c>
      <c r="M595" s="469">
        <v>5</v>
      </c>
      <c r="N595" s="469">
        <v>0</v>
      </c>
      <c r="O595" s="469">
        <v>0</v>
      </c>
    </row>
    <row r="596" spans="1:15" ht="15" hidden="1" x14ac:dyDescent="0.25">
      <c r="A596" s="469" t="s">
        <v>642</v>
      </c>
      <c r="B596" s="470">
        <v>44216</v>
      </c>
      <c r="C596" s="469" t="s">
        <v>1051</v>
      </c>
      <c r="D596" s="470">
        <v>44203</v>
      </c>
      <c r="E596" s="469" t="s">
        <v>1187</v>
      </c>
      <c r="F596" s="469" t="s">
        <v>248</v>
      </c>
      <c r="G596" s="469" t="s">
        <v>1261</v>
      </c>
      <c r="H596" s="469" t="s">
        <v>1315</v>
      </c>
      <c r="I596" s="469" t="s">
        <v>248</v>
      </c>
      <c r="J596" s="469" t="s">
        <v>316</v>
      </c>
      <c r="K596" s="469" t="s">
        <v>1469</v>
      </c>
      <c r="L596" s="469" t="s">
        <v>314</v>
      </c>
      <c r="M596" s="469">
        <v>5</v>
      </c>
      <c r="N596" s="469">
        <v>0</v>
      </c>
      <c r="O596" s="469">
        <v>0</v>
      </c>
    </row>
    <row r="597" spans="1:15" ht="15" hidden="1" x14ac:dyDescent="0.25">
      <c r="A597" s="469" t="s">
        <v>642</v>
      </c>
      <c r="B597" s="470">
        <v>44216</v>
      </c>
      <c r="C597" s="469" t="s">
        <v>1051</v>
      </c>
      <c r="D597" s="470">
        <v>44203</v>
      </c>
      <c r="E597" s="469" t="s">
        <v>1187</v>
      </c>
      <c r="F597" s="469" t="s">
        <v>248</v>
      </c>
      <c r="G597" s="469" t="s">
        <v>1261</v>
      </c>
      <c r="H597" s="469" t="s">
        <v>1316</v>
      </c>
      <c r="I597" s="469" t="s">
        <v>248</v>
      </c>
      <c r="J597" s="469" t="s">
        <v>316</v>
      </c>
      <c r="K597" s="469" t="s">
        <v>1469</v>
      </c>
      <c r="L597" s="469" t="s">
        <v>1470</v>
      </c>
      <c r="M597" s="469">
        <v>5</v>
      </c>
      <c r="N597" s="469">
        <v>0</v>
      </c>
      <c r="O597" s="469">
        <v>0</v>
      </c>
    </row>
    <row r="598" spans="1:15" ht="15" hidden="1" x14ac:dyDescent="0.25">
      <c r="A598" s="469" t="s">
        <v>642</v>
      </c>
      <c r="B598" s="470">
        <v>44216</v>
      </c>
      <c r="C598" s="469" t="s">
        <v>1051</v>
      </c>
      <c r="D598" s="470">
        <v>44203</v>
      </c>
      <c r="E598" s="469" t="s">
        <v>1187</v>
      </c>
      <c r="F598" s="469" t="s">
        <v>248</v>
      </c>
      <c r="G598" s="469" t="s">
        <v>1261</v>
      </c>
      <c r="H598" s="469" t="s">
        <v>1317</v>
      </c>
      <c r="I598" s="469" t="s">
        <v>248</v>
      </c>
      <c r="J598" s="469" t="s">
        <v>316</v>
      </c>
      <c r="K598" s="469" t="s">
        <v>1469</v>
      </c>
      <c r="L598" s="469" t="s">
        <v>314</v>
      </c>
      <c r="M598" s="469">
        <v>5</v>
      </c>
      <c r="N598" s="469">
        <v>0</v>
      </c>
      <c r="O598" s="469">
        <v>0</v>
      </c>
    </row>
    <row r="599" spans="1:15" ht="15" hidden="1" x14ac:dyDescent="0.25">
      <c r="A599" s="469" t="s">
        <v>642</v>
      </c>
      <c r="B599" s="470">
        <v>44216</v>
      </c>
      <c r="C599" s="469" t="s">
        <v>1051</v>
      </c>
      <c r="D599" s="470">
        <v>44203</v>
      </c>
      <c r="E599" s="469" t="s">
        <v>1187</v>
      </c>
      <c r="F599" s="469" t="s">
        <v>248</v>
      </c>
      <c r="G599" s="469" t="s">
        <v>1261</v>
      </c>
      <c r="H599" s="469" t="s">
        <v>1318</v>
      </c>
      <c r="I599" s="469" t="s">
        <v>248</v>
      </c>
      <c r="J599" s="469" t="s">
        <v>316</v>
      </c>
      <c r="K599" s="469" t="s">
        <v>1469</v>
      </c>
      <c r="L599" s="469" t="s">
        <v>314</v>
      </c>
      <c r="M599" s="469">
        <v>5</v>
      </c>
      <c r="N599" s="469">
        <v>0</v>
      </c>
      <c r="O599" s="469">
        <v>0</v>
      </c>
    </row>
    <row r="600" spans="1:15" ht="15" hidden="1" x14ac:dyDescent="0.25">
      <c r="A600" s="469" t="s">
        <v>642</v>
      </c>
      <c r="B600" s="470">
        <v>44216</v>
      </c>
      <c r="C600" s="469" t="s">
        <v>1051</v>
      </c>
      <c r="D600" s="470">
        <v>44203</v>
      </c>
      <c r="E600" s="469" t="s">
        <v>1187</v>
      </c>
      <c r="F600" s="469" t="s">
        <v>248</v>
      </c>
      <c r="G600" s="469" t="s">
        <v>1261</v>
      </c>
      <c r="H600" s="469" t="s">
        <v>1319</v>
      </c>
      <c r="I600" s="469" t="s">
        <v>248</v>
      </c>
      <c r="J600" s="469" t="s">
        <v>316</v>
      </c>
      <c r="K600" s="469" t="s">
        <v>1469</v>
      </c>
      <c r="L600" s="469" t="s">
        <v>314</v>
      </c>
      <c r="M600" s="469">
        <v>5</v>
      </c>
      <c r="N600" s="469">
        <v>0</v>
      </c>
      <c r="O600" s="469">
        <v>0</v>
      </c>
    </row>
    <row r="601" spans="1:15" ht="15" hidden="1" x14ac:dyDescent="0.25">
      <c r="A601" s="469" t="s">
        <v>642</v>
      </c>
      <c r="B601" s="470">
        <v>44216</v>
      </c>
      <c r="C601" s="469" t="s">
        <v>1051</v>
      </c>
      <c r="D601" s="470">
        <v>44203</v>
      </c>
      <c r="E601" s="469" t="s">
        <v>1187</v>
      </c>
      <c r="F601" s="469" t="s">
        <v>248</v>
      </c>
      <c r="G601" s="469" t="s">
        <v>1261</v>
      </c>
      <c r="H601" s="469" t="s">
        <v>1328</v>
      </c>
      <c r="I601" s="469" t="s">
        <v>248</v>
      </c>
      <c r="J601" s="469" t="s">
        <v>316</v>
      </c>
      <c r="K601" s="469" t="s">
        <v>1469</v>
      </c>
      <c r="L601" s="469" t="s">
        <v>1470</v>
      </c>
      <c r="M601" s="469">
        <v>5</v>
      </c>
      <c r="N601" s="469">
        <v>0</v>
      </c>
      <c r="O601" s="469">
        <v>0</v>
      </c>
    </row>
    <row r="602" spans="1:15" ht="15" hidden="1" x14ac:dyDescent="0.25">
      <c r="A602" s="469" t="s">
        <v>642</v>
      </c>
      <c r="B602" s="470">
        <v>44216</v>
      </c>
      <c r="C602" s="469" t="s">
        <v>1051</v>
      </c>
      <c r="D602" s="470">
        <v>44203</v>
      </c>
      <c r="E602" s="469" t="s">
        <v>1187</v>
      </c>
      <c r="F602" s="469" t="s">
        <v>248</v>
      </c>
      <c r="G602" s="469" t="s">
        <v>1261</v>
      </c>
      <c r="H602" s="469" t="s">
        <v>1320</v>
      </c>
      <c r="I602" s="469" t="s">
        <v>248</v>
      </c>
      <c r="J602" s="469" t="s">
        <v>316</v>
      </c>
      <c r="K602" s="469" t="s">
        <v>1469</v>
      </c>
      <c r="L602" s="469" t="s">
        <v>314</v>
      </c>
      <c r="M602" s="469">
        <v>5</v>
      </c>
      <c r="N602" s="469">
        <v>0</v>
      </c>
      <c r="O602" s="469">
        <v>0</v>
      </c>
    </row>
    <row r="603" spans="1:15" ht="15" hidden="1" x14ac:dyDescent="0.25">
      <c r="A603" s="469" t="s">
        <v>642</v>
      </c>
      <c r="B603" s="470">
        <v>44216</v>
      </c>
      <c r="C603" s="469" t="s">
        <v>1051</v>
      </c>
      <c r="D603" s="470">
        <v>44203</v>
      </c>
      <c r="E603" s="469" t="s">
        <v>1187</v>
      </c>
      <c r="F603" s="469" t="s">
        <v>248</v>
      </c>
      <c r="G603" s="469" t="s">
        <v>1261</v>
      </c>
      <c r="H603" s="469" t="s">
        <v>1321</v>
      </c>
      <c r="I603" s="469" t="s">
        <v>248</v>
      </c>
      <c r="J603" s="469" t="s">
        <v>316</v>
      </c>
      <c r="K603" s="469" t="s">
        <v>1469</v>
      </c>
      <c r="L603" s="469" t="s">
        <v>314</v>
      </c>
      <c r="M603" s="469">
        <v>5</v>
      </c>
      <c r="N603" s="469">
        <v>0</v>
      </c>
      <c r="O603" s="469">
        <v>0</v>
      </c>
    </row>
    <row r="604" spans="1:15" ht="15" hidden="1" x14ac:dyDescent="0.25">
      <c r="A604" s="469" t="s">
        <v>642</v>
      </c>
      <c r="B604" s="470">
        <v>44216</v>
      </c>
      <c r="C604" s="469" t="s">
        <v>1051</v>
      </c>
      <c r="D604" s="470">
        <v>44203</v>
      </c>
      <c r="E604" s="469" t="s">
        <v>1185</v>
      </c>
      <c r="F604" s="469" t="s">
        <v>248</v>
      </c>
      <c r="G604" s="469" t="s">
        <v>1261</v>
      </c>
      <c r="H604" s="469" t="s">
        <v>1313</v>
      </c>
      <c r="I604" s="469" t="s">
        <v>248</v>
      </c>
      <c r="J604" s="469" t="s">
        <v>316</v>
      </c>
      <c r="K604" s="469" t="s">
        <v>1469</v>
      </c>
      <c r="L604" s="469" t="s">
        <v>301</v>
      </c>
      <c r="M604" s="469">
        <v>2</v>
      </c>
      <c r="N604" s="472">
        <v>3800</v>
      </c>
      <c r="O604" s="472">
        <v>7600</v>
      </c>
    </row>
    <row r="605" spans="1:15" ht="15" hidden="1" x14ac:dyDescent="0.25">
      <c r="A605" s="469" t="s">
        <v>642</v>
      </c>
      <c r="B605" s="470">
        <v>44216</v>
      </c>
      <c r="C605" s="469" t="s">
        <v>1051</v>
      </c>
      <c r="D605" s="470">
        <v>44203</v>
      </c>
      <c r="E605" s="469" t="s">
        <v>1187</v>
      </c>
      <c r="F605" s="469" t="s">
        <v>248</v>
      </c>
      <c r="G605" s="469" t="s">
        <v>1261</v>
      </c>
      <c r="H605" s="469" t="s">
        <v>1319</v>
      </c>
      <c r="I605" s="469" t="s">
        <v>248</v>
      </c>
      <c r="J605" s="469" t="s">
        <v>316</v>
      </c>
      <c r="K605" s="469" t="s">
        <v>1469</v>
      </c>
      <c r="L605" s="469" t="s">
        <v>314</v>
      </c>
      <c r="M605" s="469">
        <v>1</v>
      </c>
      <c r="N605" s="472">
        <v>9900</v>
      </c>
      <c r="O605" s="472">
        <v>9900</v>
      </c>
    </row>
    <row r="606" spans="1:15" ht="15" hidden="1" x14ac:dyDescent="0.25">
      <c r="A606" s="469" t="s">
        <v>642</v>
      </c>
      <c r="B606" s="470">
        <v>44216</v>
      </c>
      <c r="C606" s="469" t="s">
        <v>1051</v>
      </c>
      <c r="D606" s="470">
        <v>44203</v>
      </c>
      <c r="E606" s="469" t="s">
        <v>1187</v>
      </c>
      <c r="F606" s="469" t="s">
        <v>248</v>
      </c>
      <c r="G606" s="469" t="s">
        <v>1261</v>
      </c>
      <c r="H606" s="469" t="s">
        <v>1322</v>
      </c>
      <c r="I606" s="469" t="s">
        <v>248</v>
      </c>
      <c r="J606" s="469" t="s">
        <v>316</v>
      </c>
      <c r="K606" s="469" t="s">
        <v>1469</v>
      </c>
      <c r="L606" s="469" t="s">
        <v>314</v>
      </c>
      <c r="M606" s="469">
        <v>5</v>
      </c>
      <c r="N606" s="472">
        <v>52000</v>
      </c>
      <c r="O606" s="472">
        <v>260000</v>
      </c>
    </row>
    <row r="607" spans="1:15" ht="15" hidden="1" x14ac:dyDescent="0.25">
      <c r="A607" s="469" t="s">
        <v>643</v>
      </c>
      <c r="B607" s="470">
        <v>44216</v>
      </c>
      <c r="C607" s="469" t="s">
        <v>1052</v>
      </c>
      <c r="D607" s="470">
        <v>44203</v>
      </c>
      <c r="E607" s="469" t="s">
        <v>1185</v>
      </c>
      <c r="F607" s="469" t="s">
        <v>248</v>
      </c>
      <c r="G607" s="469" t="s">
        <v>1261</v>
      </c>
      <c r="H607" s="469" t="s">
        <v>1313</v>
      </c>
      <c r="I607" s="469" t="s">
        <v>248</v>
      </c>
      <c r="J607" s="469" t="s">
        <v>316</v>
      </c>
      <c r="K607" s="469" t="s">
        <v>1469</v>
      </c>
      <c r="L607" s="469" t="s">
        <v>301</v>
      </c>
      <c r="M607" s="469">
        <v>5</v>
      </c>
      <c r="N607" s="469">
        <v>0</v>
      </c>
      <c r="O607" s="469">
        <v>0</v>
      </c>
    </row>
    <row r="608" spans="1:15" ht="15" hidden="1" x14ac:dyDescent="0.25">
      <c r="A608" s="469" t="s">
        <v>643</v>
      </c>
      <c r="B608" s="470">
        <v>44216</v>
      </c>
      <c r="C608" s="469" t="s">
        <v>1052</v>
      </c>
      <c r="D608" s="470">
        <v>44203</v>
      </c>
      <c r="E608" s="469" t="s">
        <v>1186</v>
      </c>
      <c r="F608" s="469" t="s">
        <v>248</v>
      </c>
      <c r="G608" s="469" t="s">
        <v>1261</v>
      </c>
      <c r="H608" s="469" t="s">
        <v>1314</v>
      </c>
      <c r="I608" s="469" t="s">
        <v>248</v>
      </c>
      <c r="J608" s="469" t="s">
        <v>316</v>
      </c>
      <c r="K608" s="469" t="s">
        <v>1469</v>
      </c>
      <c r="L608" s="469" t="s">
        <v>308</v>
      </c>
      <c r="M608" s="469">
        <v>5</v>
      </c>
      <c r="N608" s="469">
        <v>0</v>
      </c>
      <c r="O608" s="469">
        <v>0</v>
      </c>
    </row>
    <row r="609" spans="1:15" ht="15" hidden="1" x14ac:dyDescent="0.25">
      <c r="A609" s="469" t="s">
        <v>643</v>
      </c>
      <c r="B609" s="470">
        <v>44216</v>
      </c>
      <c r="C609" s="469" t="s">
        <v>1052</v>
      </c>
      <c r="D609" s="470">
        <v>44203</v>
      </c>
      <c r="E609" s="469" t="s">
        <v>1187</v>
      </c>
      <c r="F609" s="469" t="s">
        <v>248</v>
      </c>
      <c r="G609" s="469" t="s">
        <v>1261</v>
      </c>
      <c r="H609" s="469" t="s">
        <v>1315</v>
      </c>
      <c r="I609" s="469" t="s">
        <v>248</v>
      </c>
      <c r="J609" s="469" t="s">
        <v>316</v>
      </c>
      <c r="K609" s="469" t="s">
        <v>1469</v>
      </c>
      <c r="L609" s="469" t="s">
        <v>314</v>
      </c>
      <c r="M609" s="469">
        <v>5</v>
      </c>
      <c r="N609" s="469">
        <v>0</v>
      </c>
      <c r="O609" s="469">
        <v>0</v>
      </c>
    </row>
    <row r="610" spans="1:15" ht="15" hidden="1" x14ac:dyDescent="0.25">
      <c r="A610" s="469" t="s">
        <v>643</v>
      </c>
      <c r="B610" s="470">
        <v>44216</v>
      </c>
      <c r="C610" s="469" t="s">
        <v>1052</v>
      </c>
      <c r="D610" s="470">
        <v>44203</v>
      </c>
      <c r="E610" s="469" t="s">
        <v>1187</v>
      </c>
      <c r="F610" s="469" t="s">
        <v>248</v>
      </c>
      <c r="G610" s="469" t="s">
        <v>1261</v>
      </c>
      <c r="H610" s="469" t="s">
        <v>1316</v>
      </c>
      <c r="I610" s="469" t="s">
        <v>248</v>
      </c>
      <c r="J610" s="469" t="s">
        <v>316</v>
      </c>
      <c r="K610" s="469" t="s">
        <v>1469</v>
      </c>
      <c r="L610" s="469" t="s">
        <v>1470</v>
      </c>
      <c r="M610" s="469">
        <v>5</v>
      </c>
      <c r="N610" s="469">
        <v>0</v>
      </c>
      <c r="O610" s="469">
        <v>0</v>
      </c>
    </row>
    <row r="611" spans="1:15" ht="15" hidden="1" x14ac:dyDescent="0.25">
      <c r="A611" s="469" t="s">
        <v>643</v>
      </c>
      <c r="B611" s="470">
        <v>44216</v>
      </c>
      <c r="C611" s="469" t="s">
        <v>1052</v>
      </c>
      <c r="D611" s="470">
        <v>44203</v>
      </c>
      <c r="E611" s="469" t="s">
        <v>1187</v>
      </c>
      <c r="F611" s="469" t="s">
        <v>248</v>
      </c>
      <c r="G611" s="469" t="s">
        <v>1261</v>
      </c>
      <c r="H611" s="469" t="s">
        <v>1317</v>
      </c>
      <c r="I611" s="469" t="s">
        <v>248</v>
      </c>
      <c r="J611" s="469" t="s">
        <v>316</v>
      </c>
      <c r="K611" s="469" t="s">
        <v>1469</v>
      </c>
      <c r="L611" s="469" t="s">
        <v>314</v>
      </c>
      <c r="M611" s="469">
        <v>5</v>
      </c>
      <c r="N611" s="469">
        <v>0</v>
      </c>
      <c r="O611" s="469">
        <v>0</v>
      </c>
    </row>
    <row r="612" spans="1:15" ht="15" hidden="1" x14ac:dyDescent="0.25">
      <c r="A612" s="469" t="s">
        <v>643</v>
      </c>
      <c r="B612" s="470">
        <v>44216</v>
      </c>
      <c r="C612" s="469" t="s">
        <v>1052</v>
      </c>
      <c r="D612" s="470">
        <v>44203</v>
      </c>
      <c r="E612" s="469" t="s">
        <v>1187</v>
      </c>
      <c r="F612" s="469" t="s">
        <v>248</v>
      </c>
      <c r="G612" s="469" t="s">
        <v>1261</v>
      </c>
      <c r="H612" s="469" t="s">
        <v>1318</v>
      </c>
      <c r="I612" s="469" t="s">
        <v>248</v>
      </c>
      <c r="J612" s="469" t="s">
        <v>316</v>
      </c>
      <c r="K612" s="469" t="s">
        <v>1469</v>
      </c>
      <c r="L612" s="469" t="s">
        <v>314</v>
      </c>
      <c r="M612" s="469">
        <v>5</v>
      </c>
      <c r="N612" s="469">
        <v>0</v>
      </c>
      <c r="O612" s="469">
        <v>0</v>
      </c>
    </row>
    <row r="613" spans="1:15" ht="15" hidden="1" x14ac:dyDescent="0.25">
      <c r="A613" s="469" t="s">
        <v>643</v>
      </c>
      <c r="B613" s="470">
        <v>44216</v>
      </c>
      <c r="C613" s="469" t="s">
        <v>1052</v>
      </c>
      <c r="D613" s="470">
        <v>44203</v>
      </c>
      <c r="E613" s="469" t="s">
        <v>1187</v>
      </c>
      <c r="F613" s="469" t="s">
        <v>248</v>
      </c>
      <c r="G613" s="469" t="s">
        <v>1261</v>
      </c>
      <c r="H613" s="469" t="s">
        <v>1319</v>
      </c>
      <c r="I613" s="469" t="s">
        <v>248</v>
      </c>
      <c r="J613" s="469" t="s">
        <v>316</v>
      </c>
      <c r="K613" s="469" t="s">
        <v>1469</v>
      </c>
      <c r="L613" s="469" t="s">
        <v>314</v>
      </c>
      <c r="M613" s="469">
        <v>5</v>
      </c>
      <c r="N613" s="469">
        <v>0</v>
      </c>
      <c r="O613" s="469">
        <v>0</v>
      </c>
    </row>
    <row r="614" spans="1:15" ht="15" hidden="1" x14ac:dyDescent="0.25">
      <c r="A614" s="469" t="s">
        <v>643</v>
      </c>
      <c r="B614" s="470">
        <v>44216</v>
      </c>
      <c r="C614" s="469" t="s">
        <v>1052</v>
      </c>
      <c r="D614" s="470">
        <v>44203</v>
      </c>
      <c r="E614" s="469" t="s">
        <v>1187</v>
      </c>
      <c r="F614" s="469" t="s">
        <v>248</v>
      </c>
      <c r="G614" s="469" t="s">
        <v>1261</v>
      </c>
      <c r="H614" s="469" t="s">
        <v>1328</v>
      </c>
      <c r="I614" s="469" t="s">
        <v>248</v>
      </c>
      <c r="J614" s="469" t="s">
        <v>316</v>
      </c>
      <c r="K614" s="469" t="s">
        <v>1469</v>
      </c>
      <c r="L614" s="469" t="s">
        <v>1470</v>
      </c>
      <c r="M614" s="469">
        <v>5</v>
      </c>
      <c r="N614" s="469">
        <v>0</v>
      </c>
      <c r="O614" s="469">
        <v>0</v>
      </c>
    </row>
    <row r="615" spans="1:15" ht="15" hidden="1" x14ac:dyDescent="0.25">
      <c r="A615" s="469" t="s">
        <v>643</v>
      </c>
      <c r="B615" s="470">
        <v>44216</v>
      </c>
      <c r="C615" s="469" t="s">
        <v>1052</v>
      </c>
      <c r="D615" s="470">
        <v>44203</v>
      </c>
      <c r="E615" s="469" t="s">
        <v>1187</v>
      </c>
      <c r="F615" s="469" t="s">
        <v>248</v>
      </c>
      <c r="G615" s="469" t="s">
        <v>1261</v>
      </c>
      <c r="H615" s="469" t="s">
        <v>1320</v>
      </c>
      <c r="I615" s="469" t="s">
        <v>248</v>
      </c>
      <c r="J615" s="469" t="s">
        <v>316</v>
      </c>
      <c r="K615" s="469" t="s">
        <v>1469</v>
      </c>
      <c r="L615" s="469" t="s">
        <v>314</v>
      </c>
      <c r="M615" s="469">
        <v>5</v>
      </c>
      <c r="N615" s="469">
        <v>0</v>
      </c>
      <c r="O615" s="469">
        <v>0</v>
      </c>
    </row>
    <row r="616" spans="1:15" ht="15" hidden="1" x14ac:dyDescent="0.25">
      <c r="A616" s="469" t="s">
        <v>643</v>
      </c>
      <c r="B616" s="470">
        <v>44216</v>
      </c>
      <c r="C616" s="469" t="s">
        <v>1052</v>
      </c>
      <c r="D616" s="470">
        <v>44203</v>
      </c>
      <c r="E616" s="469" t="s">
        <v>1187</v>
      </c>
      <c r="F616" s="469" t="s">
        <v>248</v>
      </c>
      <c r="G616" s="469" t="s">
        <v>1261</v>
      </c>
      <c r="H616" s="469" t="s">
        <v>1321</v>
      </c>
      <c r="I616" s="469" t="s">
        <v>248</v>
      </c>
      <c r="J616" s="469" t="s">
        <v>316</v>
      </c>
      <c r="K616" s="469" t="s">
        <v>1469</v>
      </c>
      <c r="L616" s="469" t="s">
        <v>314</v>
      </c>
      <c r="M616" s="469">
        <v>5</v>
      </c>
      <c r="N616" s="469">
        <v>0</v>
      </c>
      <c r="O616" s="469">
        <v>0</v>
      </c>
    </row>
    <row r="617" spans="1:15" ht="15" hidden="1" x14ac:dyDescent="0.25">
      <c r="A617" s="469" t="s">
        <v>643</v>
      </c>
      <c r="B617" s="470">
        <v>44216</v>
      </c>
      <c r="C617" s="469" t="s">
        <v>1052</v>
      </c>
      <c r="D617" s="470">
        <v>44203</v>
      </c>
      <c r="E617" s="469" t="s">
        <v>1185</v>
      </c>
      <c r="F617" s="469" t="s">
        <v>248</v>
      </c>
      <c r="G617" s="469" t="s">
        <v>1261</v>
      </c>
      <c r="H617" s="469" t="s">
        <v>1313</v>
      </c>
      <c r="I617" s="469" t="s">
        <v>248</v>
      </c>
      <c r="J617" s="469" t="s">
        <v>316</v>
      </c>
      <c r="K617" s="469" t="s">
        <v>1469</v>
      </c>
      <c r="L617" s="469" t="s">
        <v>301</v>
      </c>
      <c r="M617" s="469">
        <v>2</v>
      </c>
      <c r="N617" s="472">
        <v>3800</v>
      </c>
      <c r="O617" s="472">
        <v>7600</v>
      </c>
    </row>
    <row r="618" spans="1:15" ht="15" hidden="1" x14ac:dyDescent="0.25">
      <c r="A618" s="469" t="s">
        <v>643</v>
      </c>
      <c r="B618" s="470">
        <v>44216</v>
      </c>
      <c r="C618" s="469" t="s">
        <v>1052</v>
      </c>
      <c r="D618" s="470">
        <v>44203</v>
      </c>
      <c r="E618" s="469" t="s">
        <v>1187</v>
      </c>
      <c r="F618" s="469" t="s">
        <v>248</v>
      </c>
      <c r="G618" s="469" t="s">
        <v>1261</v>
      </c>
      <c r="H618" s="469" t="s">
        <v>1319</v>
      </c>
      <c r="I618" s="469" t="s">
        <v>248</v>
      </c>
      <c r="J618" s="469" t="s">
        <v>316</v>
      </c>
      <c r="K618" s="469" t="s">
        <v>1469</v>
      </c>
      <c r="L618" s="469" t="s">
        <v>314</v>
      </c>
      <c r="M618" s="469">
        <v>1</v>
      </c>
      <c r="N618" s="472">
        <v>9900</v>
      </c>
      <c r="O618" s="472">
        <v>9900</v>
      </c>
    </row>
    <row r="619" spans="1:15" ht="15" hidden="1" x14ac:dyDescent="0.25">
      <c r="A619" s="469" t="s">
        <v>643</v>
      </c>
      <c r="B619" s="470">
        <v>44216</v>
      </c>
      <c r="C619" s="469" t="s">
        <v>1052</v>
      </c>
      <c r="D619" s="470">
        <v>44203</v>
      </c>
      <c r="E619" s="469" t="s">
        <v>1187</v>
      </c>
      <c r="F619" s="469" t="s">
        <v>248</v>
      </c>
      <c r="G619" s="469" t="s">
        <v>1261</v>
      </c>
      <c r="H619" s="469" t="s">
        <v>1322</v>
      </c>
      <c r="I619" s="469" t="s">
        <v>248</v>
      </c>
      <c r="J619" s="469" t="s">
        <v>316</v>
      </c>
      <c r="K619" s="469" t="s">
        <v>1469</v>
      </c>
      <c r="L619" s="469" t="s">
        <v>314</v>
      </c>
      <c r="M619" s="469">
        <v>5</v>
      </c>
      <c r="N619" s="472">
        <v>52000</v>
      </c>
      <c r="O619" s="472">
        <v>260000</v>
      </c>
    </row>
    <row r="620" spans="1:15" ht="15" hidden="1" x14ac:dyDescent="0.25">
      <c r="A620" s="469" t="s">
        <v>644</v>
      </c>
      <c r="B620" s="470">
        <v>44217</v>
      </c>
      <c r="C620" s="469" t="s">
        <v>912</v>
      </c>
      <c r="D620" s="470">
        <v>44216</v>
      </c>
      <c r="E620" s="469" t="s">
        <v>63</v>
      </c>
      <c r="F620" s="469" t="s">
        <v>93</v>
      </c>
      <c r="G620" s="469" t="s">
        <v>1262</v>
      </c>
      <c r="H620" s="469" t="s">
        <v>1398</v>
      </c>
      <c r="I620" s="469" t="s">
        <v>93</v>
      </c>
      <c r="J620" s="469" t="s">
        <v>1466</v>
      </c>
      <c r="K620" s="469" t="s">
        <v>1468</v>
      </c>
      <c r="L620" s="469" t="s">
        <v>1470</v>
      </c>
      <c r="M620" s="469">
        <v>3</v>
      </c>
      <c r="N620" s="469">
        <v>150</v>
      </c>
      <c r="O620" s="469">
        <v>450</v>
      </c>
    </row>
    <row r="621" spans="1:15" ht="15" hidden="1" x14ac:dyDescent="0.25">
      <c r="A621" s="469" t="s">
        <v>645</v>
      </c>
      <c r="B621" s="470">
        <v>44217</v>
      </c>
      <c r="C621" s="469">
        <v>202104</v>
      </c>
      <c r="D621" s="470">
        <v>44216</v>
      </c>
      <c r="E621" s="660" t="s">
        <v>15</v>
      </c>
      <c r="F621" s="469" t="s">
        <v>253</v>
      </c>
      <c r="G621" s="469" t="s">
        <v>1234</v>
      </c>
      <c r="H621" s="469" t="s">
        <v>387</v>
      </c>
      <c r="I621" s="469" t="s">
        <v>253</v>
      </c>
      <c r="J621" s="469" t="s">
        <v>1465</v>
      </c>
      <c r="K621" s="469" t="s">
        <v>1468</v>
      </c>
      <c r="L621" s="469" t="s">
        <v>303</v>
      </c>
      <c r="M621" s="469">
        <v>1</v>
      </c>
      <c r="N621" s="469">
        <v>304</v>
      </c>
      <c r="O621" s="469">
        <v>304</v>
      </c>
    </row>
    <row r="622" spans="1:15" ht="15" hidden="1" x14ac:dyDescent="0.25">
      <c r="A622" s="469" t="s">
        <v>645</v>
      </c>
      <c r="B622" s="470">
        <v>44217</v>
      </c>
      <c r="C622" s="469">
        <v>202104</v>
      </c>
      <c r="D622" s="470">
        <v>44216</v>
      </c>
      <c r="E622" s="469" t="s">
        <v>15</v>
      </c>
      <c r="F622" s="469" t="s">
        <v>253</v>
      </c>
      <c r="G622" s="469" t="s">
        <v>1234</v>
      </c>
      <c r="H622" s="469" t="s">
        <v>1329</v>
      </c>
      <c r="I622" s="469" t="s">
        <v>253</v>
      </c>
      <c r="J622" s="469" t="s">
        <v>1465</v>
      </c>
      <c r="K622" s="469" t="s">
        <v>1468</v>
      </c>
      <c r="L622" s="469" t="s">
        <v>314</v>
      </c>
      <c r="M622" s="469">
        <v>2</v>
      </c>
      <c r="N622" s="472">
        <v>38000</v>
      </c>
      <c r="O622" s="472">
        <v>76000</v>
      </c>
    </row>
    <row r="623" spans="1:15" ht="15" hidden="1" x14ac:dyDescent="0.25">
      <c r="A623" s="469" t="s">
        <v>646</v>
      </c>
      <c r="B623" s="470">
        <v>44217</v>
      </c>
      <c r="C623" s="469" t="s">
        <v>1053</v>
      </c>
      <c r="D623" s="470">
        <v>44217</v>
      </c>
      <c r="E623" s="469" t="s">
        <v>1181</v>
      </c>
      <c r="F623" s="469" t="s">
        <v>248</v>
      </c>
      <c r="G623" s="469" t="s">
        <v>1219</v>
      </c>
      <c r="H623" s="469" t="s">
        <v>1384</v>
      </c>
      <c r="I623" s="469" t="s">
        <v>248</v>
      </c>
      <c r="J623" s="469" t="s">
        <v>1464</v>
      </c>
      <c r="K623" s="469" t="s">
        <v>1468</v>
      </c>
      <c r="L623" s="469" t="s">
        <v>308</v>
      </c>
      <c r="M623" s="469">
        <v>3</v>
      </c>
      <c r="N623" s="472">
        <v>2300</v>
      </c>
      <c r="O623" s="472">
        <v>6900</v>
      </c>
    </row>
    <row r="624" spans="1:15" ht="15" hidden="1" x14ac:dyDescent="0.25">
      <c r="A624" s="469" t="s">
        <v>647</v>
      </c>
      <c r="B624" s="470">
        <v>44217</v>
      </c>
      <c r="C624" s="469" t="s">
        <v>1054</v>
      </c>
      <c r="D624" s="470">
        <v>44216</v>
      </c>
      <c r="E624" s="660" t="s">
        <v>15</v>
      </c>
      <c r="F624" s="469" t="s">
        <v>258</v>
      </c>
      <c r="G624" s="469" t="s">
        <v>1221</v>
      </c>
      <c r="H624" s="469" t="s">
        <v>387</v>
      </c>
      <c r="I624" s="469" t="s">
        <v>258</v>
      </c>
      <c r="J624" s="469" t="s">
        <v>1464</v>
      </c>
      <c r="K624" s="469" t="s">
        <v>1468</v>
      </c>
      <c r="L624" s="469" t="s">
        <v>303</v>
      </c>
      <c r="M624" s="469">
        <v>1</v>
      </c>
      <c r="N624" s="469">
        <v>871</v>
      </c>
      <c r="O624" s="469">
        <v>871</v>
      </c>
    </row>
    <row r="625" spans="1:15" ht="15" hidden="1" x14ac:dyDescent="0.25">
      <c r="A625" s="469" t="s">
        <v>647</v>
      </c>
      <c r="B625" s="470">
        <v>44217</v>
      </c>
      <c r="C625" s="469" t="s">
        <v>1054</v>
      </c>
      <c r="D625" s="470">
        <v>44216</v>
      </c>
      <c r="E625" s="469" t="s">
        <v>15</v>
      </c>
      <c r="F625" s="469" t="s">
        <v>258</v>
      </c>
      <c r="G625" s="469" t="s">
        <v>1221</v>
      </c>
      <c r="H625" s="469" t="s">
        <v>1324</v>
      </c>
      <c r="I625" s="469" t="s">
        <v>258</v>
      </c>
      <c r="J625" s="469" t="s">
        <v>1464</v>
      </c>
      <c r="K625" s="469" t="s">
        <v>1468</v>
      </c>
      <c r="L625" s="469" t="s">
        <v>314</v>
      </c>
      <c r="M625" s="469">
        <v>2</v>
      </c>
      <c r="N625" s="472">
        <v>5250</v>
      </c>
      <c r="O625" s="472">
        <v>10500</v>
      </c>
    </row>
    <row r="626" spans="1:15" ht="15" hidden="1" x14ac:dyDescent="0.25">
      <c r="A626" s="469" t="s">
        <v>647</v>
      </c>
      <c r="B626" s="470">
        <v>44217</v>
      </c>
      <c r="C626" s="469" t="s">
        <v>1054</v>
      </c>
      <c r="D626" s="470">
        <v>44216</v>
      </c>
      <c r="E626" s="469" t="s">
        <v>15</v>
      </c>
      <c r="F626" s="469" t="s">
        <v>258</v>
      </c>
      <c r="G626" s="469" t="s">
        <v>1221</v>
      </c>
      <c r="H626" s="469" t="s">
        <v>1326</v>
      </c>
      <c r="I626" s="469" t="s">
        <v>258</v>
      </c>
      <c r="J626" s="469" t="s">
        <v>1464</v>
      </c>
      <c r="K626" s="469" t="s">
        <v>1468</v>
      </c>
      <c r="L626" s="469" t="s">
        <v>314</v>
      </c>
      <c r="M626" s="469">
        <v>2</v>
      </c>
      <c r="N626" s="472">
        <v>56000</v>
      </c>
      <c r="O626" s="472">
        <v>112000</v>
      </c>
    </row>
    <row r="627" spans="1:15" ht="15" hidden="1" x14ac:dyDescent="0.25">
      <c r="A627" s="469" t="s">
        <v>648</v>
      </c>
      <c r="B627" s="470">
        <v>44217</v>
      </c>
      <c r="C627" s="469" t="s">
        <v>1055</v>
      </c>
      <c r="D627" s="470">
        <v>44217</v>
      </c>
      <c r="E627" s="469" t="s">
        <v>15</v>
      </c>
      <c r="F627" s="469" t="s">
        <v>258</v>
      </c>
      <c r="G627" s="469" t="s">
        <v>1219</v>
      </c>
      <c r="H627" s="469" t="s">
        <v>1320</v>
      </c>
      <c r="I627" s="469" t="s">
        <v>258</v>
      </c>
      <c r="J627" s="469" t="s">
        <v>1464</v>
      </c>
      <c r="K627" s="469" t="s">
        <v>1468</v>
      </c>
      <c r="L627" s="469" t="s">
        <v>314</v>
      </c>
      <c r="M627" s="469">
        <v>1</v>
      </c>
      <c r="N627" s="472">
        <v>3500</v>
      </c>
      <c r="O627" s="472">
        <v>3500</v>
      </c>
    </row>
    <row r="628" spans="1:15" ht="15" hidden="1" x14ac:dyDescent="0.25">
      <c r="A628" s="469" t="s">
        <v>649</v>
      </c>
      <c r="B628" s="470">
        <v>44217</v>
      </c>
      <c r="C628" s="469" t="s">
        <v>211</v>
      </c>
      <c r="D628" s="470">
        <v>44216</v>
      </c>
      <c r="E628" s="469" t="s">
        <v>63</v>
      </c>
      <c r="F628" s="469" t="s">
        <v>93</v>
      </c>
      <c r="G628" s="469" t="s">
        <v>1263</v>
      </c>
      <c r="H628" s="469" t="s">
        <v>1406</v>
      </c>
      <c r="I628" s="469" t="s">
        <v>93</v>
      </c>
      <c r="J628" s="469" t="s">
        <v>316</v>
      </c>
      <c r="K628" s="469" t="s">
        <v>1469</v>
      </c>
      <c r="L628" s="469" t="s">
        <v>1470</v>
      </c>
      <c r="M628" s="469">
        <v>1</v>
      </c>
      <c r="N628" s="472">
        <v>1500</v>
      </c>
      <c r="O628" s="472">
        <v>1500</v>
      </c>
    </row>
    <row r="629" spans="1:15" ht="15" hidden="1" x14ac:dyDescent="0.25">
      <c r="A629" s="469" t="s">
        <v>650</v>
      </c>
      <c r="B629" s="470">
        <v>44217</v>
      </c>
      <c r="C629" s="469" t="s">
        <v>1056</v>
      </c>
      <c r="D629" s="470">
        <v>44217</v>
      </c>
      <c r="E629" s="469" t="s">
        <v>15</v>
      </c>
      <c r="F629" s="469" t="s">
        <v>258</v>
      </c>
      <c r="G629" s="469" t="s">
        <v>1221</v>
      </c>
      <c r="H629" s="469" t="s">
        <v>1327</v>
      </c>
      <c r="I629" s="469" t="s">
        <v>258</v>
      </c>
      <c r="J629" s="469" t="s">
        <v>1464</v>
      </c>
      <c r="K629" s="469" t="s">
        <v>1468</v>
      </c>
      <c r="L629" s="469" t="s">
        <v>1470</v>
      </c>
      <c r="M629" s="469">
        <v>5</v>
      </c>
      <c r="N629" s="469">
        <v>0</v>
      </c>
      <c r="O629" s="469">
        <v>0</v>
      </c>
    </row>
    <row r="630" spans="1:15" ht="15" hidden="1" x14ac:dyDescent="0.25">
      <c r="A630" s="469" t="s">
        <v>650</v>
      </c>
      <c r="B630" s="470">
        <v>44217</v>
      </c>
      <c r="C630" s="469" t="s">
        <v>1056</v>
      </c>
      <c r="D630" s="470">
        <v>44217</v>
      </c>
      <c r="E630" s="469" t="s">
        <v>15</v>
      </c>
      <c r="F630" s="469" t="s">
        <v>258</v>
      </c>
      <c r="G630" s="469" t="s">
        <v>1221</v>
      </c>
      <c r="H630" s="469" t="s">
        <v>1332</v>
      </c>
      <c r="I630" s="469" t="s">
        <v>258</v>
      </c>
      <c r="J630" s="469" t="s">
        <v>1464</v>
      </c>
      <c r="K630" s="469" t="s">
        <v>1468</v>
      </c>
      <c r="L630" s="469" t="s">
        <v>1470</v>
      </c>
      <c r="M630" s="469">
        <v>5</v>
      </c>
      <c r="N630" s="469">
        <v>0</v>
      </c>
      <c r="O630" s="469">
        <v>0</v>
      </c>
    </row>
    <row r="631" spans="1:15" ht="15" hidden="1" x14ac:dyDescent="0.25">
      <c r="A631" s="469" t="s">
        <v>650</v>
      </c>
      <c r="B631" s="470">
        <v>44217</v>
      </c>
      <c r="C631" s="469" t="s">
        <v>1056</v>
      </c>
      <c r="D631" s="470">
        <v>44217</v>
      </c>
      <c r="E631" s="660" t="s">
        <v>15</v>
      </c>
      <c r="F631" s="469" t="s">
        <v>258</v>
      </c>
      <c r="G631" s="469" t="s">
        <v>1221</v>
      </c>
      <c r="H631" s="469" t="s">
        <v>387</v>
      </c>
      <c r="I631" s="469" t="s">
        <v>258</v>
      </c>
      <c r="J631" s="469" t="s">
        <v>1464</v>
      </c>
      <c r="K631" s="469" t="s">
        <v>1468</v>
      </c>
      <c r="L631" s="469" t="s">
        <v>303</v>
      </c>
      <c r="M631" s="469">
        <v>1</v>
      </c>
      <c r="N631" s="472">
        <v>1846</v>
      </c>
      <c r="O631" s="472">
        <v>1846</v>
      </c>
    </row>
    <row r="632" spans="1:15" ht="15" hidden="1" x14ac:dyDescent="0.25">
      <c r="A632" s="469" t="s">
        <v>650</v>
      </c>
      <c r="B632" s="470">
        <v>44217</v>
      </c>
      <c r="C632" s="469" t="s">
        <v>1056</v>
      </c>
      <c r="D632" s="470">
        <v>44217</v>
      </c>
      <c r="E632" s="469" t="s">
        <v>15</v>
      </c>
      <c r="F632" s="469" t="s">
        <v>258</v>
      </c>
      <c r="G632" s="469" t="s">
        <v>1221</v>
      </c>
      <c r="H632" s="469" t="s">
        <v>1342</v>
      </c>
      <c r="I632" s="469" t="s">
        <v>258</v>
      </c>
      <c r="J632" s="469" t="s">
        <v>1464</v>
      </c>
      <c r="K632" s="469" t="s">
        <v>1468</v>
      </c>
      <c r="L632" s="469" t="s">
        <v>303</v>
      </c>
      <c r="M632" s="469">
        <v>5</v>
      </c>
      <c r="N632" s="472">
        <v>2500</v>
      </c>
      <c r="O632" s="472">
        <v>12500</v>
      </c>
    </row>
    <row r="633" spans="1:15" ht="15" hidden="1" x14ac:dyDescent="0.25">
      <c r="A633" s="469" t="s">
        <v>650</v>
      </c>
      <c r="B633" s="470">
        <v>44217</v>
      </c>
      <c r="C633" s="469" t="s">
        <v>1056</v>
      </c>
      <c r="D633" s="470">
        <v>44217</v>
      </c>
      <c r="E633" s="469" t="s">
        <v>15</v>
      </c>
      <c r="F633" s="469" t="s">
        <v>258</v>
      </c>
      <c r="G633" s="469" t="s">
        <v>1221</v>
      </c>
      <c r="H633" s="469" t="s">
        <v>1350</v>
      </c>
      <c r="I633" s="469" t="s">
        <v>258</v>
      </c>
      <c r="J633" s="469" t="s">
        <v>1464</v>
      </c>
      <c r="K633" s="469" t="s">
        <v>1468</v>
      </c>
      <c r="L633" s="469" t="s">
        <v>314</v>
      </c>
      <c r="M633" s="469">
        <v>2</v>
      </c>
      <c r="N633" s="472">
        <v>9350</v>
      </c>
      <c r="O633" s="472">
        <v>18700</v>
      </c>
    </row>
    <row r="634" spans="1:15" ht="15" hidden="1" x14ac:dyDescent="0.25">
      <c r="A634" s="469" t="s">
        <v>650</v>
      </c>
      <c r="B634" s="470">
        <v>44217</v>
      </c>
      <c r="C634" s="469" t="s">
        <v>1056</v>
      </c>
      <c r="D634" s="470">
        <v>44217</v>
      </c>
      <c r="E634" s="469" t="s">
        <v>15</v>
      </c>
      <c r="F634" s="469" t="s">
        <v>258</v>
      </c>
      <c r="G634" s="469" t="s">
        <v>1221</v>
      </c>
      <c r="H634" s="469" t="s">
        <v>1392</v>
      </c>
      <c r="I634" s="469" t="s">
        <v>258</v>
      </c>
      <c r="J634" s="469" t="s">
        <v>1464</v>
      </c>
      <c r="K634" s="469" t="s">
        <v>1468</v>
      </c>
      <c r="L634" s="469" t="s">
        <v>314</v>
      </c>
      <c r="M634" s="469">
        <v>5</v>
      </c>
      <c r="N634" s="472">
        <v>46500</v>
      </c>
      <c r="O634" s="472">
        <v>232500</v>
      </c>
    </row>
    <row r="635" spans="1:15" ht="15" hidden="1" x14ac:dyDescent="0.25">
      <c r="A635" s="469" t="s">
        <v>651</v>
      </c>
      <c r="B635" s="470">
        <v>44217</v>
      </c>
      <c r="C635" s="469">
        <v>9400000035</v>
      </c>
      <c r="D635" s="470">
        <v>44196</v>
      </c>
      <c r="E635" s="469" t="s">
        <v>1198</v>
      </c>
      <c r="F635" s="469" t="s">
        <v>258</v>
      </c>
      <c r="G635" s="469" t="s">
        <v>1264</v>
      </c>
      <c r="H635" s="469" t="s">
        <v>282</v>
      </c>
      <c r="I635" s="469" t="s">
        <v>258</v>
      </c>
      <c r="J635" s="469" t="s">
        <v>316</v>
      </c>
      <c r="K635" s="469" t="s">
        <v>1469</v>
      </c>
      <c r="L635" s="469" t="s">
        <v>301</v>
      </c>
      <c r="M635" s="469">
        <v>2</v>
      </c>
      <c r="N635" s="472">
        <v>24900</v>
      </c>
      <c r="O635" s="472">
        <v>49800</v>
      </c>
    </row>
    <row r="636" spans="1:15" ht="15" hidden="1" x14ac:dyDescent="0.25">
      <c r="A636" s="469" t="s">
        <v>652</v>
      </c>
      <c r="B636" s="470">
        <v>44217</v>
      </c>
      <c r="C636" s="469">
        <v>6300006981</v>
      </c>
      <c r="D636" s="470">
        <v>44207</v>
      </c>
      <c r="E636" s="469" t="s">
        <v>1182</v>
      </c>
      <c r="F636" s="469" t="s">
        <v>244</v>
      </c>
      <c r="G636" s="469" t="s">
        <v>1212</v>
      </c>
      <c r="H636" s="469" t="s">
        <v>1310</v>
      </c>
      <c r="I636" s="469" t="s">
        <v>244</v>
      </c>
      <c r="J636" s="469" t="s">
        <v>316</v>
      </c>
      <c r="K636" s="469" t="s">
        <v>1469</v>
      </c>
      <c r="L636" s="469" t="s">
        <v>1470</v>
      </c>
      <c r="M636" s="469">
        <v>1</v>
      </c>
      <c r="N636" s="469">
        <v>525</v>
      </c>
      <c r="O636" s="469">
        <v>525</v>
      </c>
    </row>
    <row r="637" spans="1:15" ht="15" hidden="1" x14ac:dyDescent="0.25">
      <c r="A637" s="469" t="s">
        <v>653</v>
      </c>
      <c r="B637" s="470">
        <v>44217</v>
      </c>
      <c r="C637" s="469">
        <v>210103</v>
      </c>
      <c r="D637" s="470">
        <v>44214</v>
      </c>
      <c r="E637" s="660" t="s">
        <v>15</v>
      </c>
      <c r="F637" s="469" t="s">
        <v>1205</v>
      </c>
      <c r="G637" s="469" t="s">
        <v>1252</v>
      </c>
      <c r="H637" s="469" t="s">
        <v>387</v>
      </c>
      <c r="I637" s="469" t="s">
        <v>1205</v>
      </c>
      <c r="J637" s="469" t="s">
        <v>1464</v>
      </c>
      <c r="K637" s="469" t="s">
        <v>1468</v>
      </c>
      <c r="L637" s="469" t="s">
        <v>303</v>
      </c>
      <c r="M637" s="469">
        <v>1</v>
      </c>
      <c r="N637" s="469">
        <v>100</v>
      </c>
      <c r="O637" s="469">
        <v>100</v>
      </c>
    </row>
    <row r="638" spans="1:15" ht="15" hidden="1" x14ac:dyDescent="0.25">
      <c r="A638" s="469" t="s">
        <v>653</v>
      </c>
      <c r="B638" s="470">
        <v>44217</v>
      </c>
      <c r="C638" s="469">
        <v>210103</v>
      </c>
      <c r="D638" s="470">
        <v>44214</v>
      </c>
      <c r="E638" s="469" t="s">
        <v>1191</v>
      </c>
      <c r="F638" s="469" t="s">
        <v>1205</v>
      </c>
      <c r="G638" s="469" t="s">
        <v>1252</v>
      </c>
      <c r="H638" s="469" t="s">
        <v>277</v>
      </c>
      <c r="I638" s="469" t="s">
        <v>1205</v>
      </c>
      <c r="J638" s="469" t="s">
        <v>1464</v>
      </c>
      <c r="K638" s="469" t="s">
        <v>1468</v>
      </c>
      <c r="L638" s="469" t="s">
        <v>301</v>
      </c>
      <c r="M638" s="469">
        <v>1</v>
      </c>
      <c r="N638" s="472">
        <v>2500</v>
      </c>
      <c r="O638" s="472">
        <v>2500</v>
      </c>
    </row>
    <row r="639" spans="1:15" ht="15" hidden="1" x14ac:dyDescent="0.25">
      <c r="A639" s="469" t="s">
        <v>654</v>
      </c>
      <c r="B639" s="470">
        <v>44217</v>
      </c>
      <c r="C639" s="469">
        <v>210103</v>
      </c>
      <c r="D639" s="470">
        <v>44214</v>
      </c>
      <c r="E639" s="469" t="s">
        <v>15</v>
      </c>
      <c r="F639" s="469" t="s">
        <v>1205</v>
      </c>
      <c r="G639" s="469" t="s">
        <v>1252</v>
      </c>
      <c r="H639" s="469" t="s">
        <v>1391</v>
      </c>
      <c r="I639" s="469" t="s">
        <v>1205</v>
      </c>
      <c r="J639" s="469" t="s">
        <v>1464</v>
      </c>
      <c r="K639" s="469" t="s">
        <v>1468</v>
      </c>
      <c r="L639" s="469" t="s">
        <v>1470</v>
      </c>
      <c r="M639" s="469">
        <v>1</v>
      </c>
      <c r="N639" s="469">
        <v>0</v>
      </c>
      <c r="O639" s="469">
        <v>0</v>
      </c>
    </row>
    <row r="640" spans="1:15" ht="15" hidden="1" x14ac:dyDescent="0.25">
      <c r="A640" s="469" t="s">
        <v>654</v>
      </c>
      <c r="B640" s="470">
        <v>44217</v>
      </c>
      <c r="C640" s="469">
        <v>210103</v>
      </c>
      <c r="D640" s="470">
        <v>44214</v>
      </c>
      <c r="E640" s="660" t="s">
        <v>15</v>
      </c>
      <c r="F640" s="469" t="s">
        <v>1205</v>
      </c>
      <c r="G640" s="469" t="s">
        <v>1252</v>
      </c>
      <c r="H640" s="469" t="s">
        <v>387</v>
      </c>
      <c r="I640" s="469" t="s">
        <v>1205</v>
      </c>
      <c r="J640" s="469" t="s">
        <v>1464</v>
      </c>
      <c r="K640" s="469" t="s">
        <v>1468</v>
      </c>
      <c r="L640" s="469" t="s">
        <v>303</v>
      </c>
      <c r="M640" s="469">
        <v>1</v>
      </c>
      <c r="N640" s="469">
        <v>100</v>
      </c>
      <c r="O640" s="469">
        <v>100</v>
      </c>
    </row>
    <row r="641" spans="1:15" ht="15" hidden="1" x14ac:dyDescent="0.25">
      <c r="A641" s="469" t="s">
        <v>654</v>
      </c>
      <c r="B641" s="470">
        <v>44217</v>
      </c>
      <c r="C641" s="469">
        <v>210103</v>
      </c>
      <c r="D641" s="470">
        <v>44214</v>
      </c>
      <c r="E641" s="469" t="s">
        <v>15</v>
      </c>
      <c r="F641" s="469" t="s">
        <v>1205</v>
      </c>
      <c r="G641" s="469" t="s">
        <v>1252</v>
      </c>
      <c r="H641" s="469" t="s">
        <v>1342</v>
      </c>
      <c r="I641" s="469" t="s">
        <v>1205</v>
      </c>
      <c r="J641" s="469" t="s">
        <v>1464</v>
      </c>
      <c r="K641" s="469" t="s">
        <v>1468</v>
      </c>
      <c r="L641" s="469" t="s">
        <v>303</v>
      </c>
      <c r="M641" s="469">
        <v>1</v>
      </c>
      <c r="N641" s="469">
        <v>600</v>
      </c>
      <c r="O641" s="469">
        <v>600</v>
      </c>
    </row>
    <row r="642" spans="1:15" ht="15" hidden="1" x14ac:dyDescent="0.25">
      <c r="A642" s="469" t="s">
        <v>654</v>
      </c>
      <c r="B642" s="470">
        <v>44217</v>
      </c>
      <c r="C642" s="469">
        <v>210103</v>
      </c>
      <c r="D642" s="470">
        <v>44214</v>
      </c>
      <c r="E642" s="469" t="s">
        <v>15</v>
      </c>
      <c r="F642" s="469" t="s">
        <v>1205</v>
      </c>
      <c r="G642" s="469" t="s">
        <v>1252</v>
      </c>
      <c r="H642" s="469" t="s">
        <v>1319</v>
      </c>
      <c r="I642" s="469" t="s">
        <v>1205</v>
      </c>
      <c r="J642" s="469" t="s">
        <v>1464</v>
      </c>
      <c r="K642" s="469" t="s">
        <v>1468</v>
      </c>
      <c r="L642" s="469" t="s">
        <v>314</v>
      </c>
      <c r="M642" s="469">
        <v>1</v>
      </c>
      <c r="N642" s="472">
        <v>12290</v>
      </c>
      <c r="O642" s="472">
        <v>12290</v>
      </c>
    </row>
    <row r="643" spans="1:15" ht="15" hidden="1" x14ac:dyDescent="0.25">
      <c r="A643" s="469" t="s">
        <v>655</v>
      </c>
      <c r="B643" s="470">
        <v>44217</v>
      </c>
      <c r="C643" s="469" t="s">
        <v>1057</v>
      </c>
      <c r="D643" s="470">
        <v>44217</v>
      </c>
      <c r="E643" s="660" t="s">
        <v>15</v>
      </c>
      <c r="F643" s="469" t="s">
        <v>245</v>
      </c>
      <c r="G643" s="469" t="s">
        <v>1265</v>
      </c>
      <c r="H643" s="469" t="s">
        <v>387</v>
      </c>
      <c r="I643" s="469" t="s">
        <v>245</v>
      </c>
      <c r="J643" s="488" t="s">
        <v>1467</v>
      </c>
      <c r="K643" s="469" t="s">
        <v>1468</v>
      </c>
      <c r="L643" s="469" t="s">
        <v>303</v>
      </c>
      <c r="M643" s="469">
        <v>1</v>
      </c>
      <c r="N643" s="469">
        <v>290</v>
      </c>
      <c r="O643" s="469">
        <v>290</v>
      </c>
    </row>
    <row r="644" spans="1:15" ht="15" hidden="1" x14ac:dyDescent="0.25">
      <c r="A644" s="469" t="s">
        <v>655</v>
      </c>
      <c r="B644" s="470">
        <v>44217</v>
      </c>
      <c r="C644" s="469" t="s">
        <v>1057</v>
      </c>
      <c r="D644" s="470">
        <v>44217</v>
      </c>
      <c r="E644" s="469" t="s">
        <v>1194</v>
      </c>
      <c r="F644" s="469" t="s">
        <v>245</v>
      </c>
      <c r="G644" s="469" t="s">
        <v>1265</v>
      </c>
      <c r="H644" s="469" t="s">
        <v>1312</v>
      </c>
      <c r="I644" s="469" t="s">
        <v>245</v>
      </c>
      <c r="J644" s="488" t="s">
        <v>1467</v>
      </c>
      <c r="K644" s="469" t="s">
        <v>1468</v>
      </c>
      <c r="L644" s="469" t="s">
        <v>307</v>
      </c>
      <c r="M644" s="469">
        <v>10</v>
      </c>
      <c r="N644" s="472">
        <v>11600</v>
      </c>
      <c r="O644" s="472">
        <v>116000</v>
      </c>
    </row>
    <row r="645" spans="1:15" ht="15" hidden="1" x14ac:dyDescent="0.25">
      <c r="A645" s="469" t="s">
        <v>656</v>
      </c>
      <c r="B645" s="470">
        <v>44217</v>
      </c>
      <c r="C645" s="469" t="s">
        <v>1058</v>
      </c>
      <c r="D645" s="469" t="s">
        <v>1059</v>
      </c>
      <c r="E645" s="469" t="s">
        <v>1180</v>
      </c>
      <c r="F645" s="469" t="s">
        <v>248</v>
      </c>
      <c r="G645" s="469" t="s">
        <v>1207</v>
      </c>
      <c r="H645" s="469" t="s">
        <v>1407</v>
      </c>
      <c r="I645" s="469" t="s">
        <v>248</v>
      </c>
      <c r="J645" s="218" t="s">
        <v>1463</v>
      </c>
      <c r="K645" s="469" t="s">
        <v>1468</v>
      </c>
      <c r="L645" s="469" t="s">
        <v>58</v>
      </c>
      <c r="M645" s="469">
        <v>18</v>
      </c>
      <c r="N645" s="472">
        <v>8666</v>
      </c>
      <c r="O645" s="472">
        <v>155988</v>
      </c>
    </row>
    <row r="646" spans="1:15" ht="15" hidden="1" x14ac:dyDescent="0.25">
      <c r="A646" s="469" t="s">
        <v>657</v>
      </c>
      <c r="B646" s="470">
        <v>44217</v>
      </c>
      <c r="C646" s="469" t="s">
        <v>912</v>
      </c>
      <c r="D646" s="469" t="s">
        <v>1060</v>
      </c>
      <c r="E646" s="469" t="s">
        <v>1182</v>
      </c>
      <c r="F646" s="469" t="s">
        <v>258</v>
      </c>
      <c r="G646" s="469" t="s">
        <v>1209</v>
      </c>
      <c r="H646" s="469" t="s">
        <v>1360</v>
      </c>
      <c r="I646" s="469" t="s">
        <v>258</v>
      </c>
      <c r="J646" s="469" t="s">
        <v>316</v>
      </c>
      <c r="K646" s="469" t="s">
        <v>1469</v>
      </c>
      <c r="L646" s="469" t="s">
        <v>301</v>
      </c>
      <c r="M646" s="469">
        <v>1</v>
      </c>
      <c r="N646" s="469">
        <v>0</v>
      </c>
      <c r="O646" s="469">
        <v>0</v>
      </c>
    </row>
    <row r="647" spans="1:15" ht="15" hidden="1" x14ac:dyDescent="0.25">
      <c r="A647" s="469" t="s">
        <v>657</v>
      </c>
      <c r="B647" s="470">
        <v>44217</v>
      </c>
      <c r="C647" s="469" t="s">
        <v>912</v>
      </c>
      <c r="D647" s="469" t="s">
        <v>1060</v>
      </c>
      <c r="E647" s="469" t="s">
        <v>1182</v>
      </c>
      <c r="F647" s="469" t="s">
        <v>258</v>
      </c>
      <c r="G647" s="469" t="s">
        <v>1209</v>
      </c>
      <c r="H647" s="469" t="s">
        <v>1361</v>
      </c>
      <c r="I647" s="469" t="s">
        <v>258</v>
      </c>
      <c r="J647" s="469" t="s">
        <v>316</v>
      </c>
      <c r="K647" s="469" t="s">
        <v>1469</v>
      </c>
      <c r="L647" s="469" t="s">
        <v>307</v>
      </c>
      <c r="M647" s="469">
        <v>1</v>
      </c>
      <c r="N647" s="472">
        <v>10800</v>
      </c>
      <c r="O647" s="472">
        <v>10800</v>
      </c>
    </row>
    <row r="648" spans="1:15" ht="15" hidden="1" x14ac:dyDescent="0.25">
      <c r="A648" s="469" t="s">
        <v>658</v>
      </c>
      <c r="B648" s="470">
        <v>44218</v>
      </c>
      <c r="C648" s="469" t="s">
        <v>912</v>
      </c>
      <c r="D648" s="470">
        <v>44215</v>
      </c>
      <c r="E648" s="469" t="s">
        <v>63</v>
      </c>
      <c r="F648" s="469" t="s">
        <v>93</v>
      </c>
      <c r="G648" s="469" t="s">
        <v>1266</v>
      </c>
      <c r="H648" s="469" t="s">
        <v>1408</v>
      </c>
      <c r="I648" s="469" t="s">
        <v>93</v>
      </c>
      <c r="J648" s="469" t="s">
        <v>316</v>
      </c>
      <c r="K648" s="469" t="s">
        <v>1469</v>
      </c>
      <c r="L648" s="469" t="s">
        <v>1470</v>
      </c>
      <c r="M648" s="469">
        <v>1</v>
      </c>
      <c r="N648" s="469">
        <v>250</v>
      </c>
      <c r="O648" s="469">
        <v>250</v>
      </c>
    </row>
    <row r="649" spans="1:15" ht="15" hidden="1" x14ac:dyDescent="0.25">
      <c r="A649" s="469" t="s">
        <v>658</v>
      </c>
      <c r="B649" s="470">
        <v>44218</v>
      </c>
      <c r="C649" s="469" t="s">
        <v>912</v>
      </c>
      <c r="D649" s="470">
        <v>44215</v>
      </c>
      <c r="E649" s="469" t="s">
        <v>63</v>
      </c>
      <c r="F649" s="469" t="s">
        <v>93</v>
      </c>
      <c r="G649" s="469" t="s">
        <v>1266</v>
      </c>
      <c r="H649" s="469" t="s">
        <v>1409</v>
      </c>
      <c r="I649" s="469" t="s">
        <v>93</v>
      </c>
      <c r="J649" s="469" t="s">
        <v>316</v>
      </c>
      <c r="K649" s="469" t="s">
        <v>1469</v>
      </c>
      <c r="L649" s="469" t="s">
        <v>1470</v>
      </c>
      <c r="M649" s="469">
        <v>1</v>
      </c>
      <c r="N649" s="469">
        <v>250</v>
      </c>
      <c r="O649" s="469">
        <v>250</v>
      </c>
    </row>
    <row r="650" spans="1:15" ht="15" hidden="1" x14ac:dyDescent="0.25">
      <c r="A650" s="469" t="s">
        <v>658</v>
      </c>
      <c r="B650" s="470">
        <v>44218</v>
      </c>
      <c r="C650" s="469" t="s">
        <v>912</v>
      </c>
      <c r="D650" s="470">
        <v>44215</v>
      </c>
      <c r="E650" s="469" t="s">
        <v>63</v>
      </c>
      <c r="F650" s="469" t="s">
        <v>93</v>
      </c>
      <c r="G650" s="469" t="s">
        <v>1266</v>
      </c>
      <c r="H650" s="469" t="s">
        <v>1340</v>
      </c>
      <c r="I650" s="469" t="s">
        <v>93</v>
      </c>
      <c r="J650" s="469" t="s">
        <v>316</v>
      </c>
      <c r="K650" s="469" t="s">
        <v>1469</v>
      </c>
      <c r="L650" s="469" t="s">
        <v>303</v>
      </c>
      <c r="M650" s="469">
        <v>1</v>
      </c>
      <c r="N650" s="469">
        <v>500</v>
      </c>
      <c r="O650" s="469">
        <v>500</v>
      </c>
    </row>
    <row r="651" spans="1:15" ht="15" hidden="1" x14ac:dyDescent="0.25">
      <c r="A651" s="469" t="s">
        <v>658</v>
      </c>
      <c r="B651" s="470">
        <v>44218</v>
      </c>
      <c r="C651" s="469" t="s">
        <v>912</v>
      </c>
      <c r="D651" s="470">
        <v>44215</v>
      </c>
      <c r="E651" s="469" t="s">
        <v>63</v>
      </c>
      <c r="F651" s="469" t="s">
        <v>93</v>
      </c>
      <c r="G651" s="469" t="s">
        <v>1266</v>
      </c>
      <c r="H651" s="469" t="s">
        <v>1310</v>
      </c>
      <c r="I651" s="469" t="s">
        <v>93</v>
      </c>
      <c r="J651" s="469" t="s">
        <v>316</v>
      </c>
      <c r="K651" s="469" t="s">
        <v>1469</v>
      </c>
      <c r="L651" s="469" t="s">
        <v>1470</v>
      </c>
      <c r="M651" s="469">
        <v>1</v>
      </c>
      <c r="N651" s="469">
        <v>525</v>
      </c>
      <c r="O651" s="469">
        <v>525</v>
      </c>
    </row>
    <row r="652" spans="1:15" ht="15" hidden="1" x14ac:dyDescent="0.25">
      <c r="A652" s="469" t="s">
        <v>659</v>
      </c>
      <c r="B652" s="470">
        <v>44218</v>
      </c>
      <c r="C652" s="469">
        <v>6300007037</v>
      </c>
      <c r="D652" s="470">
        <v>44214</v>
      </c>
      <c r="E652" s="469" t="s">
        <v>1182</v>
      </c>
      <c r="F652" s="469" t="s">
        <v>244</v>
      </c>
      <c r="G652" s="469" t="s">
        <v>1212</v>
      </c>
      <c r="H652" s="469" t="s">
        <v>1369</v>
      </c>
      <c r="I652" s="469" t="s">
        <v>244</v>
      </c>
      <c r="J652" s="469" t="s">
        <v>316</v>
      </c>
      <c r="K652" s="469" t="s">
        <v>1469</v>
      </c>
      <c r="L652" s="469" t="s">
        <v>303</v>
      </c>
      <c r="M652" s="469">
        <v>2</v>
      </c>
      <c r="N652" s="469">
        <v>150</v>
      </c>
      <c r="O652" s="469">
        <v>300</v>
      </c>
    </row>
    <row r="653" spans="1:15" ht="15" hidden="1" x14ac:dyDescent="0.25">
      <c r="A653" s="469" t="s">
        <v>659</v>
      </c>
      <c r="B653" s="470">
        <v>44218</v>
      </c>
      <c r="C653" s="469">
        <v>6300007037</v>
      </c>
      <c r="D653" s="470">
        <v>44214</v>
      </c>
      <c r="E653" s="469" t="s">
        <v>1182</v>
      </c>
      <c r="F653" s="469" t="s">
        <v>244</v>
      </c>
      <c r="G653" s="469" t="s">
        <v>1212</v>
      </c>
      <c r="H653" s="469" t="s">
        <v>1364</v>
      </c>
      <c r="I653" s="469" t="s">
        <v>244</v>
      </c>
      <c r="J653" s="469" t="s">
        <v>316</v>
      </c>
      <c r="K653" s="469" t="s">
        <v>1469</v>
      </c>
      <c r="L653" s="469" t="s">
        <v>1470</v>
      </c>
      <c r="M653" s="469">
        <v>2</v>
      </c>
      <c r="N653" s="472">
        <v>2250</v>
      </c>
      <c r="O653" s="472">
        <v>4500</v>
      </c>
    </row>
    <row r="654" spans="1:15" ht="15" hidden="1" x14ac:dyDescent="0.25">
      <c r="A654" s="469" t="s">
        <v>660</v>
      </c>
      <c r="B654" s="470">
        <v>44218</v>
      </c>
      <c r="C654" s="469">
        <v>7100043536</v>
      </c>
      <c r="D654" s="470">
        <v>44210</v>
      </c>
      <c r="E654" s="469" t="s">
        <v>1197</v>
      </c>
      <c r="F654" s="469" t="s">
        <v>94</v>
      </c>
      <c r="G654" s="469" t="s">
        <v>1267</v>
      </c>
      <c r="H654" s="469" t="s">
        <v>1410</v>
      </c>
      <c r="I654" s="469" t="s">
        <v>94</v>
      </c>
      <c r="J654" s="469" t="s">
        <v>316</v>
      </c>
      <c r="K654" s="469" t="s">
        <v>1469</v>
      </c>
      <c r="L654" s="469" t="s">
        <v>303</v>
      </c>
      <c r="M654" s="469">
        <v>13</v>
      </c>
      <c r="N654" s="469">
        <v>660</v>
      </c>
      <c r="O654" s="472">
        <v>8580</v>
      </c>
    </row>
    <row r="655" spans="1:15" ht="15" hidden="1" x14ac:dyDescent="0.25">
      <c r="A655" s="469" t="s">
        <v>660</v>
      </c>
      <c r="B655" s="470">
        <v>44218</v>
      </c>
      <c r="C655" s="469">
        <v>7100043536</v>
      </c>
      <c r="D655" s="470">
        <v>44210</v>
      </c>
      <c r="E655" s="469" t="s">
        <v>1197</v>
      </c>
      <c r="F655" s="469" t="s">
        <v>94</v>
      </c>
      <c r="G655" s="469" t="s">
        <v>1267</v>
      </c>
      <c r="H655" s="469" t="s">
        <v>1410</v>
      </c>
      <c r="I655" s="469" t="s">
        <v>94</v>
      </c>
      <c r="J655" s="469" t="s">
        <v>316</v>
      </c>
      <c r="K655" s="469" t="s">
        <v>1469</v>
      </c>
      <c r="L655" s="469" t="s">
        <v>303</v>
      </c>
      <c r="M655" s="469">
        <v>31</v>
      </c>
      <c r="N655" s="472">
        <v>1600</v>
      </c>
      <c r="O655" s="472">
        <v>49600</v>
      </c>
    </row>
    <row r="656" spans="1:15" ht="15" hidden="1" x14ac:dyDescent="0.25">
      <c r="A656" s="469" t="s">
        <v>661</v>
      </c>
      <c r="B656" s="470">
        <v>44218</v>
      </c>
      <c r="C656" s="469">
        <v>31</v>
      </c>
      <c r="D656" s="470">
        <v>44217</v>
      </c>
      <c r="E656" s="469" t="s">
        <v>1188</v>
      </c>
      <c r="F656" s="469" t="s">
        <v>248</v>
      </c>
      <c r="G656" s="469" t="s">
        <v>1268</v>
      </c>
      <c r="H656" s="469" t="s">
        <v>1336</v>
      </c>
      <c r="I656" s="469" t="s">
        <v>248</v>
      </c>
      <c r="J656" s="469" t="s">
        <v>1466</v>
      </c>
      <c r="K656" s="469" t="s">
        <v>1468</v>
      </c>
      <c r="L656" s="469" t="s">
        <v>301</v>
      </c>
      <c r="M656" s="469">
        <v>1</v>
      </c>
      <c r="N656" s="469">
        <v>0</v>
      </c>
      <c r="O656" s="469">
        <v>0</v>
      </c>
    </row>
    <row r="657" spans="1:15" ht="15" hidden="1" x14ac:dyDescent="0.25">
      <c r="A657" s="469" t="s">
        <v>661</v>
      </c>
      <c r="B657" s="470">
        <v>44218</v>
      </c>
      <c r="C657" s="469">
        <v>31</v>
      </c>
      <c r="D657" s="470">
        <v>44217</v>
      </c>
      <c r="E657" s="469" t="s">
        <v>1188</v>
      </c>
      <c r="F657" s="469" t="s">
        <v>248</v>
      </c>
      <c r="G657" s="469" t="s">
        <v>1268</v>
      </c>
      <c r="H657" s="469" t="s">
        <v>1411</v>
      </c>
      <c r="I657" s="469" t="s">
        <v>248</v>
      </c>
      <c r="J657" s="469" t="s">
        <v>1466</v>
      </c>
      <c r="K657" s="469" t="s">
        <v>1468</v>
      </c>
      <c r="L657" s="469" t="s">
        <v>301</v>
      </c>
      <c r="M657" s="469">
        <v>50</v>
      </c>
      <c r="N657" s="472">
        <v>2300</v>
      </c>
      <c r="O657" s="472">
        <v>115000</v>
      </c>
    </row>
    <row r="658" spans="1:15" ht="15" hidden="1" x14ac:dyDescent="0.25">
      <c r="A658" s="469" t="s">
        <v>662</v>
      </c>
      <c r="B658" s="470">
        <v>44218</v>
      </c>
      <c r="C658" s="469">
        <v>4300279376</v>
      </c>
      <c r="D658" s="469" t="s">
        <v>1061</v>
      </c>
      <c r="E658" s="469" t="s">
        <v>1191</v>
      </c>
      <c r="F658" s="469" t="s">
        <v>94</v>
      </c>
      <c r="G658" s="469" t="s">
        <v>1269</v>
      </c>
      <c r="H658" s="469" t="s">
        <v>1412</v>
      </c>
      <c r="I658" s="469" t="s">
        <v>94</v>
      </c>
      <c r="J658" s="469" t="s">
        <v>316</v>
      </c>
      <c r="K658" s="469" t="s">
        <v>1469</v>
      </c>
      <c r="L658" s="469" t="s">
        <v>303</v>
      </c>
      <c r="M658" s="469">
        <v>1</v>
      </c>
      <c r="N658" s="472">
        <v>885043.75</v>
      </c>
      <c r="O658" s="472">
        <v>885043.75</v>
      </c>
    </row>
    <row r="659" spans="1:15" ht="15" hidden="1" x14ac:dyDescent="0.25">
      <c r="A659" s="469" t="s">
        <v>663</v>
      </c>
      <c r="B659" s="470">
        <v>44218</v>
      </c>
      <c r="C659" s="469">
        <v>202105</v>
      </c>
      <c r="D659" s="470">
        <v>44218</v>
      </c>
      <c r="E659" s="660" t="s">
        <v>15</v>
      </c>
      <c r="F659" s="469" t="s">
        <v>253</v>
      </c>
      <c r="G659" s="469" t="s">
        <v>1234</v>
      </c>
      <c r="H659" s="469" t="s">
        <v>387</v>
      </c>
      <c r="I659" s="469" t="s">
        <v>253</v>
      </c>
      <c r="J659" s="469" t="s">
        <v>1465</v>
      </c>
      <c r="K659" s="469" t="s">
        <v>1468</v>
      </c>
      <c r="L659" s="469" t="s">
        <v>303</v>
      </c>
      <c r="M659" s="469">
        <v>1</v>
      </c>
      <c r="N659" s="469">
        <v>100</v>
      </c>
      <c r="O659" s="469">
        <v>100</v>
      </c>
    </row>
    <row r="660" spans="1:15" ht="15" hidden="1" x14ac:dyDescent="0.25">
      <c r="A660" s="469" t="s">
        <v>663</v>
      </c>
      <c r="B660" s="470">
        <v>44218</v>
      </c>
      <c r="C660" s="469">
        <v>202105</v>
      </c>
      <c r="D660" s="470">
        <v>44218</v>
      </c>
      <c r="E660" s="469" t="s">
        <v>15</v>
      </c>
      <c r="F660" s="469" t="s">
        <v>253</v>
      </c>
      <c r="G660" s="469" t="s">
        <v>1234</v>
      </c>
      <c r="H660" s="469" t="s">
        <v>1305</v>
      </c>
      <c r="I660" s="469" t="s">
        <v>253</v>
      </c>
      <c r="J660" s="469" t="s">
        <v>1465</v>
      </c>
      <c r="K660" s="469" t="s">
        <v>1468</v>
      </c>
      <c r="L660" s="469" t="s">
        <v>314</v>
      </c>
      <c r="M660" s="469">
        <v>2</v>
      </c>
      <c r="N660" s="472">
        <v>2916</v>
      </c>
      <c r="O660" s="472">
        <v>5832</v>
      </c>
    </row>
    <row r="661" spans="1:15" ht="15" hidden="1" x14ac:dyDescent="0.25">
      <c r="A661" s="469" t="s">
        <v>664</v>
      </c>
      <c r="B661" s="470">
        <v>44218</v>
      </c>
      <c r="C661" s="469" t="s">
        <v>1062</v>
      </c>
      <c r="D661" s="470">
        <v>44218</v>
      </c>
      <c r="E661" s="469" t="s">
        <v>1180</v>
      </c>
      <c r="F661" s="469" t="s">
        <v>248</v>
      </c>
      <c r="G661" s="469" t="s">
        <v>1210</v>
      </c>
      <c r="H661" s="469" t="s">
        <v>294</v>
      </c>
      <c r="I661" s="469" t="s">
        <v>248</v>
      </c>
      <c r="J661" s="218" t="s">
        <v>1463</v>
      </c>
      <c r="K661" s="469" t="s">
        <v>1468</v>
      </c>
      <c r="L661" s="469" t="s">
        <v>301</v>
      </c>
      <c r="M661" s="469">
        <v>400</v>
      </c>
      <c r="N661" s="472">
        <v>3955</v>
      </c>
      <c r="O661" s="472">
        <v>1582000</v>
      </c>
    </row>
    <row r="662" spans="1:15" ht="15" hidden="1" x14ac:dyDescent="0.25">
      <c r="A662" s="469" t="s">
        <v>664</v>
      </c>
      <c r="B662" s="470">
        <v>44218</v>
      </c>
      <c r="C662" s="469" t="s">
        <v>1062</v>
      </c>
      <c r="D662" s="470">
        <v>44218</v>
      </c>
      <c r="E662" s="469" t="s">
        <v>1180</v>
      </c>
      <c r="F662" s="469" t="s">
        <v>248</v>
      </c>
      <c r="G662" s="469" t="s">
        <v>1210</v>
      </c>
      <c r="H662" s="469" t="s">
        <v>295</v>
      </c>
      <c r="I662" s="469" t="s">
        <v>248</v>
      </c>
      <c r="J662" s="218" t="s">
        <v>1463</v>
      </c>
      <c r="K662" s="469" t="s">
        <v>1468</v>
      </c>
      <c r="L662" s="469" t="s">
        <v>302</v>
      </c>
      <c r="M662" s="469">
        <v>100</v>
      </c>
      <c r="N662" s="472">
        <v>8424</v>
      </c>
      <c r="O662" s="472">
        <v>842400</v>
      </c>
    </row>
    <row r="663" spans="1:15" ht="15" hidden="1" x14ac:dyDescent="0.25">
      <c r="A663" s="469" t="s">
        <v>664</v>
      </c>
      <c r="B663" s="470">
        <v>44218</v>
      </c>
      <c r="C663" s="469" t="s">
        <v>1062</v>
      </c>
      <c r="D663" s="470">
        <v>44218</v>
      </c>
      <c r="E663" s="469" t="s">
        <v>1180</v>
      </c>
      <c r="F663" s="469" t="s">
        <v>248</v>
      </c>
      <c r="G663" s="469" t="s">
        <v>1210</v>
      </c>
      <c r="H663" s="469" t="s">
        <v>296</v>
      </c>
      <c r="I663" s="469" t="s">
        <v>248</v>
      </c>
      <c r="J663" s="218" t="s">
        <v>1463</v>
      </c>
      <c r="K663" s="469" t="s">
        <v>1468</v>
      </c>
      <c r="L663" s="469" t="s">
        <v>307</v>
      </c>
      <c r="M663" s="469">
        <v>400</v>
      </c>
      <c r="N663" s="472">
        <v>30539</v>
      </c>
      <c r="O663" s="472">
        <v>12215600</v>
      </c>
    </row>
    <row r="664" spans="1:15" ht="15" hidden="1" x14ac:dyDescent="0.25">
      <c r="A664" s="469" t="s">
        <v>665</v>
      </c>
      <c r="B664" s="470">
        <v>44218</v>
      </c>
      <c r="C664" s="469" t="s">
        <v>1063</v>
      </c>
      <c r="D664" s="470">
        <v>44218</v>
      </c>
      <c r="E664" s="660" t="s">
        <v>15</v>
      </c>
      <c r="F664" s="469" t="s">
        <v>244</v>
      </c>
      <c r="G664" s="469" t="s">
        <v>1213</v>
      </c>
      <c r="H664" s="469" t="s">
        <v>387</v>
      </c>
      <c r="I664" s="469" t="s">
        <v>244</v>
      </c>
      <c r="J664" s="469" t="s">
        <v>1464</v>
      </c>
      <c r="K664" s="469" t="s">
        <v>1468</v>
      </c>
      <c r="L664" s="469" t="s">
        <v>303</v>
      </c>
      <c r="M664" s="469">
        <v>1</v>
      </c>
      <c r="N664" s="469">
        <v>270</v>
      </c>
      <c r="O664" s="469">
        <v>270</v>
      </c>
    </row>
    <row r="665" spans="1:15" ht="15" hidden="1" x14ac:dyDescent="0.25">
      <c r="A665" s="469" t="s">
        <v>665</v>
      </c>
      <c r="B665" s="470">
        <v>44218</v>
      </c>
      <c r="C665" s="469" t="s">
        <v>1063</v>
      </c>
      <c r="D665" s="470">
        <v>44218</v>
      </c>
      <c r="E665" s="469" t="s">
        <v>1181</v>
      </c>
      <c r="F665" s="469" t="s">
        <v>244</v>
      </c>
      <c r="G665" s="469" t="s">
        <v>1213</v>
      </c>
      <c r="H665" s="469" t="s">
        <v>1314</v>
      </c>
      <c r="I665" s="469" t="s">
        <v>244</v>
      </c>
      <c r="J665" s="469" t="s">
        <v>1464</v>
      </c>
      <c r="K665" s="469" t="s">
        <v>1468</v>
      </c>
      <c r="L665" s="469" t="s">
        <v>308</v>
      </c>
      <c r="M665" s="469">
        <v>30</v>
      </c>
      <c r="N665" s="472">
        <v>2250</v>
      </c>
      <c r="O665" s="472">
        <v>67500</v>
      </c>
    </row>
    <row r="666" spans="1:15" ht="15" hidden="1" x14ac:dyDescent="0.25">
      <c r="A666" s="469" t="s">
        <v>666</v>
      </c>
      <c r="B666" s="470">
        <v>44218</v>
      </c>
      <c r="C666" s="469" t="s">
        <v>1064</v>
      </c>
      <c r="D666" s="469" t="s">
        <v>1065</v>
      </c>
      <c r="E666" s="660" t="s">
        <v>15</v>
      </c>
      <c r="F666" s="469" t="s">
        <v>244</v>
      </c>
      <c r="G666" s="469" t="s">
        <v>1213</v>
      </c>
      <c r="H666" s="469" t="s">
        <v>387</v>
      </c>
      <c r="I666" s="469" t="s">
        <v>244</v>
      </c>
      <c r="J666" s="469" t="s">
        <v>1464</v>
      </c>
      <c r="K666" s="469" t="s">
        <v>1468</v>
      </c>
      <c r="L666" s="469" t="s">
        <v>303</v>
      </c>
      <c r="M666" s="469">
        <v>1</v>
      </c>
      <c r="N666" s="469">
        <v>390</v>
      </c>
      <c r="O666" s="469">
        <v>390</v>
      </c>
    </row>
    <row r="667" spans="1:15" ht="15" hidden="1" x14ac:dyDescent="0.25">
      <c r="A667" s="469" t="s">
        <v>666</v>
      </c>
      <c r="B667" s="470">
        <v>44218</v>
      </c>
      <c r="C667" s="469" t="s">
        <v>1064</v>
      </c>
      <c r="D667" s="469" t="s">
        <v>1065</v>
      </c>
      <c r="E667" s="469" t="s">
        <v>15</v>
      </c>
      <c r="F667" s="469" t="s">
        <v>244</v>
      </c>
      <c r="G667" s="469" t="s">
        <v>1213</v>
      </c>
      <c r="H667" s="469" t="s">
        <v>1381</v>
      </c>
      <c r="I667" s="469" t="s">
        <v>244</v>
      </c>
      <c r="J667" s="469" t="s">
        <v>1464</v>
      </c>
      <c r="K667" s="469" t="s">
        <v>1468</v>
      </c>
      <c r="L667" s="469" t="s">
        <v>314</v>
      </c>
      <c r="M667" s="469">
        <v>30</v>
      </c>
      <c r="N667" s="472">
        <v>3250</v>
      </c>
      <c r="O667" s="472">
        <v>97500</v>
      </c>
    </row>
    <row r="668" spans="1:15" ht="15" hidden="1" x14ac:dyDescent="0.25">
      <c r="A668" s="469" t="s">
        <v>667</v>
      </c>
      <c r="B668" s="470">
        <v>44218</v>
      </c>
      <c r="C668" s="469" t="s">
        <v>211</v>
      </c>
      <c r="D668" s="470">
        <v>44208</v>
      </c>
      <c r="E668" s="469" t="s">
        <v>63</v>
      </c>
      <c r="F668" s="469" t="s">
        <v>93</v>
      </c>
      <c r="G668" s="469" t="s">
        <v>1270</v>
      </c>
      <c r="H668" s="469" t="s">
        <v>1369</v>
      </c>
      <c r="I668" s="469" t="s">
        <v>93</v>
      </c>
      <c r="J668" s="469" t="s">
        <v>1466</v>
      </c>
      <c r="K668" s="469" t="s">
        <v>1468</v>
      </c>
      <c r="L668" s="469" t="s">
        <v>303</v>
      </c>
      <c r="M668" s="469">
        <v>10</v>
      </c>
      <c r="N668" s="469">
        <v>225</v>
      </c>
      <c r="O668" s="472">
        <v>2250</v>
      </c>
    </row>
    <row r="669" spans="1:15" ht="15" hidden="1" x14ac:dyDescent="0.25">
      <c r="A669" s="469" t="s">
        <v>667</v>
      </c>
      <c r="B669" s="470">
        <v>44218</v>
      </c>
      <c r="C669" s="469" t="s">
        <v>211</v>
      </c>
      <c r="D669" s="470">
        <v>44208</v>
      </c>
      <c r="E669" s="469" t="s">
        <v>63</v>
      </c>
      <c r="F669" s="469" t="s">
        <v>93</v>
      </c>
      <c r="G669" s="469" t="s">
        <v>1270</v>
      </c>
      <c r="H669" s="469" t="s">
        <v>1368</v>
      </c>
      <c r="I669" s="469" t="s">
        <v>93</v>
      </c>
      <c r="J669" s="469" t="s">
        <v>1466</v>
      </c>
      <c r="K669" s="469" t="s">
        <v>1468</v>
      </c>
      <c r="L669" s="469" t="s">
        <v>1471</v>
      </c>
      <c r="M669" s="469">
        <v>2</v>
      </c>
      <c r="N669" s="472">
        <v>1482</v>
      </c>
      <c r="O669" s="472">
        <v>2964</v>
      </c>
    </row>
    <row r="670" spans="1:15" ht="15" hidden="1" x14ac:dyDescent="0.25">
      <c r="A670" s="469" t="s">
        <v>668</v>
      </c>
      <c r="B670" s="470">
        <v>44218</v>
      </c>
      <c r="C670" s="469" t="s">
        <v>915</v>
      </c>
      <c r="D670" s="470">
        <v>44218</v>
      </c>
      <c r="E670" s="660" t="s">
        <v>15</v>
      </c>
      <c r="F670" s="469" t="s">
        <v>244</v>
      </c>
      <c r="G670" s="469" t="s">
        <v>1213</v>
      </c>
      <c r="H670" s="469" t="s">
        <v>387</v>
      </c>
      <c r="I670" s="469" t="s">
        <v>244</v>
      </c>
      <c r="J670" s="469" t="s">
        <v>1464</v>
      </c>
      <c r="K670" s="469" t="s">
        <v>1468</v>
      </c>
      <c r="L670" s="469" t="s">
        <v>303</v>
      </c>
      <c r="M670" s="469">
        <v>1</v>
      </c>
      <c r="N670" s="469">
        <v>792</v>
      </c>
      <c r="O670" s="469">
        <v>792</v>
      </c>
    </row>
    <row r="671" spans="1:15" ht="15" hidden="1" x14ac:dyDescent="0.25">
      <c r="A671" s="469" t="s">
        <v>668</v>
      </c>
      <c r="B671" s="470">
        <v>44218</v>
      </c>
      <c r="C671" s="469" t="s">
        <v>915</v>
      </c>
      <c r="D671" s="470">
        <v>44218</v>
      </c>
      <c r="E671" s="469" t="s">
        <v>1181</v>
      </c>
      <c r="F671" s="469" t="s">
        <v>244</v>
      </c>
      <c r="G671" s="469" t="s">
        <v>1213</v>
      </c>
      <c r="H671" s="469" t="s">
        <v>1308</v>
      </c>
      <c r="I671" s="469" t="s">
        <v>244</v>
      </c>
      <c r="J671" s="469" t="s">
        <v>1464</v>
      </c>
      <c r="K671" s="469" t="s">
        <v>1468</v>
      </c>
      <c r="L671" s="469" t="s">
        <v>308</v>
      </c>
      <c r="M671" s="469">
        <v>29</v>
      </c>
      <c r="N671" s="472">
        <v>6600</v>
      </c>
      <c r="O671" s="472">
        <v>191400</v>
      </c>
    </row>
    <row r="672" spans="1:15" ht="15" hidden="1" x14ac:dyDescent="0.25">
      <c r="A672" s="469" t="s">
        <v>669</v>
      </c>
      <c r="B672" s="470">
        <v>44218</v>
      </c>
      <c r="C672" s="469" t="s">
        <v>915</v>
      </c>
      <c r="D672" s="470">
        <v>44218</v>
      </c>
      <c r="E672" s="469" t="s">
        <v>1181</v>
      </c>
      <c r="F672" s="469" t="s">
        <v>244</v>
      </c>
      <c r="G672" s="469" t="s">
        <v>1213</v>
      </c>
      <c r="H672" s="469" t="s">
        <v>1308</v>
      </c>
      <c r="I672" s="469" t="s">
        <v>244</v>
      </c>
      <c r="J672" s="469" t="s">
        <v>1464</v>
      </c>
      <c r="K672" s="469" t="s">
        <v>1468</v>
      </c>
      <c r="L672" s="469" t="s">
        <v>308</v>
      </c>
      <c r="M672" s="469">
        <v>1</v>
      </c>
      <c r="N672" s="472">
        <v>6600</v>
      </c>
      <c r="O672" s="472">
        <v>6600</v>
      </c>
    </row>
    <row r="673" spans="1:15" ht="15" hidden="1" x14ac:dyDescent="0.25">
      <c r="A673" s="469" t="s">
        <v>670</v>
      </c>
      <c r="B673" s="470">
        <v>44218</v>
      </c>
      <c r="C673" s="469" t="s">
        <v>915</v>
      </c>
      <c r="D673" s="470">
        <v>44218</v>
      </c>
      <c r="E673" s="469" t="s">
        <v>1181</v>
      </c>
      <c r="F673" s="469" t="s">
        <v>244</v>
      </c>
      <c r="G673" s="469" t="s">
        <v>1213</v>
      </c>
      <c r="H673" s="469" t="s">
        <v>1308</v>
      </c>
      <c r="I673" s="469" t="s">
        <v>244</v>
      </c>
      <c r="J673" s="469" t="s">
        <v>1464</v>
      </c>
      <c r="K673" s="469" t="s">
        <v>1468</v>
      </c>
      <c r="L673" s="469" t="s">
        <v>308</v>
      </c>
      <c r="M673" s="469">
        <v>1</v>
      </c>
      <c r="N673" s="472">
        <v>6600</v>
      </c>
      <c r="O673" s="472">
        <v>6600</v>
      </c>
    </row>
    <row r="674" spans="1:15" ht="15" hidden="1" x14ac:dyDescent="0.25">
      <c r="A674" s="469" t="s">
        <v>671</v>
      </c>
      <c r="B674" s="470">
        <v>44218</v>
      </c>
      <c r="C674" s="469" t="s">
        <v>1066</v>
      </c>
      <c r="D674" s="470">
        <v>44218</v>
      </c>
      <c r="E674" s="660" t="s">
        <v>15</v>
      </c>
      <c r="F674" s="469" t="s">
        <v>244</v>
      </c>
      <c r="G674" s="469" t="s">
        <v>1213</v>
      </c>
      <c r="H674" s="469" t="s">
        <v>387</v>
      </c>
      <c r="I674" s="469" t="s">
        <v>244</v>
      </c>
      <c r="J674" s="469" t="s">
        <v>1464</v>
      </c>
      <c r="K674" s="469" t="s">
        <v>1468</v>
      </c>
      <c r="L674" s="469" t="s">
        <v>303</v>
      </c>
      <c r="M674" s="469">
        <v>1</v>
      </c>
      <c r="N674" s="469">
        <v>350</v>
      </c>
      <c r="O674" s="469">
        <v>350</v>
      </c>
    </row>
    <row r="675" spans="1:15" ht="15" hidden="1" x14ac:dyDescent="0.25">
      <c r="A675" s="469" t="s">
        <v>671</v>
      </c>
      <c r="B675" s="470">
        <v>44218</v>
      </c>
      <c r="C675" s="469" t="s">
        <v>1066</v>
      </c>
      <c r="D675" s="470">
        <v>44218</v>
      </c>
      <c r="E675" s="469" t="s">
        <v>1181</v>
      </c>
      <c r="F675" s="469" t="s">
        <v>244</v>
      </c>
      <c r="G675" s="469" t="s">
        <v>1213</v>
      </c>
      <c r="H675" s="469" t="s">
        <v>1333</v>
      </c>
      <c r="I675" s="469" t="s">
        <v>244</v>
      </c>
      <c r="J675" s="469" t="s">
        <v>1464</v>
      </c>
      <c r="K675" s="469" t="s">
        <v>1468</v>
      </c>
      <c r="L675" s="469" t="s">
        <v>308</v>
      </c>
      <c r="M675" s="469">
        <v>20</v>
      </c>
      <c r="N675" s="472">
        <v>5500</v>
      </c>
      <c r="O675" s="472">
        <v>110000</v>
      </c>
    </row>
    <row r="676" spans="1:15" ht="15" hidden="1" x14ac:dyDescent="0.25">
      <c r="A676" s="469" t="s">
        <v>672</v>
      </c>
      <c r="B676" s="470">
        <v>44218</v>
      </c>
      <c r="C676" s="469" t="s">
        <v>1067</v>
      </c>
      <c r="D676" s="470">
        <v>44212</v>
      </c>
      <c r="E676" s="469" t="s">
        <v>1182</v>
      </c>
      <c r="F676" s="469" t="s">
        <v>244</v>
      </c>
      <c r="G676" s="469" t="s">
        <v>1229</v>
      </c>
      <c r="H676" s="469" t="s">
        <v>1323</v>
      </c>
      <c r="I676" s="469" t="s">
        <v>244</v>
      </c>
      <c r="J676" s="469" t="s">
        <v>316</v>
      </c>
      <c r="K676" s="469" t="s">
        <v>1469</v>
      </c>
      <c r="L676" s="469" t="s">
        <v>1470</v>
      </c>
      <c r="M676" s="469">
        <v>1</v>
      </c>
      <c r="N676" s="472">
        <v>4500</v>
      </c>
      <c r="O676" s="472">
        <v>4500</v>
      </c>
    </row>
    <row r="677" spans="1:15" ht="15" hidden="1" x14ac:dyDescent="0.25">
      <c r="A677" s="469" t="s">
        <v>673</v>
      </c>
      <c r="B677" s="470">
        <v>44218</v>
      </c>
      <c r="C677" s="469" t="s">
        <v>1068</v>
      </c>
      <c r="D677" s="470">
        <v>44218</v>
      </c>
      <c r="E677" s="660" t="s">
        <v>15</v>
      </c>
      <c r="F677" s="469" t="s">
        <v>1204</v>
      </c>
      <c r="G677" s="469" t="s">
        <v>1208</v>
      </c>
      <c r="H677" s="469" t="s">
        <v>387</v>
      </c>
      <c r="I677" s="469" t="s">
        <v>1204</v>
      </c>
      <c r="J677" s="469" t="s">
        <v>1464</v>
      </c>
      <c r="K677" s="469" t="s">
        <v>1468</v>
      </c>
      <c r="L677" s="469" t="s">
        <v>303</v>
      </c>
      <c r="M677" s="469">
        <v>1</v>
      </c>
      <c r="N677" s="469">
        <v>100</v>
      </c>
      <c r="O677" s="469">
        <v>100</v>
      </c>
    </row>
    <row r="678" spans="1:15" ht="15" hidden="1" x14ac:dyDescent="0.25">
      <c r="A678" s="469" t="s">
        <v>673</v>
      </c>
      <c r="B678" s="470">
        <v>44218</v>
      </c>
      <c r="C678" s="469" t="s">
        <v>1068</v>
      </c>
      <c r="D678" s="470">
        <v>44218</v>
      </c>
      <c r="E678" s="469" t="s">
        <v>15</v>
      </c>
      <c r="F678" s="469" t="s">
        <v>1204</v>
      </c>
      <c r="G678" s="469" t="s">
        <v>1208</v>
      </c>
      <c r="H678" s="469" t="s">
        <v>1413</v>
      </c>
      <c r="I678" s="469" t="s">
        <v>1204</v>
      </c>
      <c r="J678" s="469" t="s">
        <v>1464</v>
      </c>
      <c r="K678" s="469" t="s">
        <v>1468</v>
      </c>
      <c r="L678" s="469" t="s">
        <v>1470</v>
      </c>
      <c r="M678" s="469">
        <v>10</v>
      </c>
      <c r="N678" s="472">
        <v>1200</v>
      </c>
      <c r="O678" s="472">
        <v>12000</v>
      </c>
    </row>
    <row r="679" spans="1:15" ht="15" hidden="1" x14ac:dyDescent="0.25">
      <c r="A679" s="469" t="s">
        <v>674</v>
      </c>
      <c r="B679" s="470">
        <v>44218</v>
      </c>
      <c r="C679" s="469" t="s">
        <v>1069</v>
      </c>
      <c r="D679" s="470">
        <v>44212</v>
      </c>
      <c r="E679" s="469" t="s">
        <v>1182</v>
      </c>
      <c r="F679" s="469" t="s">
        <v>244</v>
      </c>
      <c r="G679" s="469" t="s">
        <v>1229</v>
      </c>
      <c r="H679" s="469" t="s">
        <v>1323</v>
      </c>
      <c r="I679" s="469" t="s">
        <v>244</v>
      </c>
      <c r="J679" s="469" t="s">
        <v>316</v>
      </c>
      <c r="K679" s="469" t="s">
        <v>1469</v>
      </c>
      <c r="L679" s="469" t="s">
        <v>1470</v>
      </c>
      <c r="M679" s="469">
        <v>1</v>
      </c>
      <c r="N679" s="472">
        <v>4500</v>
      </c>
      <c r="O679" s="472">
        <v>4500</v>
      </c>
    </row>
    <row r="680" spans="1:15" ht="15" hidden="1" x14ac:dyDescent="0.25">
      <c r="A680" s="469" t="s">
        <v>675</v>
      </c>
      <c r="B680" s="470">
        <v>44218</v>
      </c>
      <c r="C680" s="469" t="s">
        <v>1070</v>
      </c>
      <c r="D680" s="470">
        <v>44218</v>
      </c>
      <c r="E680" s="660" t="s">
        <v>15</v>
      </c>
      <c r="F680" s="469" t="s">
        <v>244</v>
      </c>
      <c r="G680" s="469" t="s">
        <v>1213</v>
      </c>
      <c r="H680" s="469" t="s">
        <v>387</v>
      </c>
      <c r="I680" s="469" t="s">
        <v>244</v>
      </c>
      <c r="J680" s="469" t="s">
        <v>1464</v>
      </c>
      <c r="K680" s="469" t="s">
        <v>1468</v>
      </c>
      <c r="L680" s="469" t="s">
        <v>303</v>
      </c>
      <c r="M680" s="469">
        <v>1</v>
      </c>
      <c r="N680" s="469">
        <v>200</v>
      </c>
      <c r="O680" s="469">
        <v>200</v>
      </c>
    </row>
    <row r="681" spans="1:15" ht="15" hidden="1" x14ac:dyDescent="0.25">
      <c r="A681" s="469" t="s">
        <v>675</v>
      </c>
      <c r="B681" s="470">
        <v>44218</v>
      </c>
      <c r="C681" s="469" t="s">
        <v>1070</v>
      </c>
      <c r="D681" s="470">
        <v>44218</v>
      </c>
      <c r="E681" s="469" t="s">
        <v>15</v>
      </c>
      <c r="F681" s="469" t="s">
        <v>244</v>
      </c>
      <c r="G681" s="469" t="s">
        <v>1213</v>
      </c>
      <c r="H681" s="469" t="s">
        <v>1320</v>
      </c>
      <c r="I681" s="469" t="s">
        <v>244</v>
      </c>
      <c r="J681" s="469" t="s">
        <v>1464</v>
      </c>
      <c r="K681" s="469" t="s">
        <v>1468</v>
      </c>
      <c r="L681" s="469" t="s">
        <v>314</v>
      </c>
      <c r="M681" s="469">
        <v>30</v>
      </c>
      <c r="N681" s="472">
        <v>3500</v>
      </c>
      <c r="O681" s="472">
        <v>105000</v>
      </c>
    </row>
    <row r="682" spans="1:15" ht="15" hidden="1" x14ac:dyDescent="0.25">
      <c r="A682" s="469" t="s">
        <v>676</v>
      </c>
      <c r="B682" s="470">
        <v>44218</v>
      </c>
      <c r="C682" s="469" t="s">
        <v>912</v>
      </c>
      <c r="D682" s="470">
        <v>43850</v>
      </c>
      <c r="E682" s="469" t="s">
        <v>63</v>
      </c>
      <c r="F682" s="469" t="s">
        <v>245</v>
      </c>
      <c r="G682" s="469" t="s">
        <v>1271</v>
      </c>
      <c r="H682" s="469" t="s">
        <v>1342</v>
      </c>
      <c r="I682" s="469" t="s">
        <v>245</v>
      </c>
      <c r="J682" s="469" t="s">
        <v>1466</v>
      </c>
      <c r="K682" s="469" t="s">
        <v>1468</v>
      </c>
      <c r="L682" s="469" t="s">
        <v>303</v>
      </c>
      <c r="M682" s="469">
        <v>10</v>
      </c>
      <c r="N682" s="469">
        <v>600</v>
      </c>
      <c r="O682" s="472">
        <v>6000</v>
      </c>
    </row>
    <row r="683" spans="1:15" ht="15" hidden="1" x14ac:dyDescent="0.25">
      <c r="A683" s="469" t="s">
        <v>677</v>
      </c>
      <c r="B683" s="470">
        <v>44218</v>
      </c>
      <c r="C683" s="469" t="s">
        <v>1071</v>
      </c>
      <c r="D683" s="470">
        <v>44209</v>
      </c>
      <c r="E683" s="469" t="s">
        <v>15</v>
      </c>
      <c r="F683" s="469" t="s">
        <v>244</v>
      </c>
      <c r="G683" s="469" t="s">
        <v>1226</v>
      </c>
      <c r="H683" s="469" t="s">
        <v>1394</v>
      </c>
      <c r="I683" s="469" t="s">
        <v>244</v>
      </c>
      <c r="J683" s="469" t="s">
        <v>1464</v>
      </c>
      <c r="K683" s="469" t="s">
        <v>1468</v>
      </c>
      <c r="L683" s="469" t="s">
        <v>1470</v>
      </c>
      <c r="M683" s="469">
        <v>1</v>
      </c>
      <c r="N683" s="469">
        <v>0</v>
      </c>
      <c r="O683" s="469">
        <v>0</v>
      </c>
    </row>
    <row r="684" spans="1:15" ht="15" hidden="1" x14ac:dyDescent="0.25">
      <c r="A684" s="469" t="s">
        <v>677</v>
      </c>
      <c r="B684" s="470">
        <v>44218</v>
      </c>
      <c r="C684" s="469" t="s">
        <v>1071</v>
      </c>
      <c r="D684" s="470">
        <v>44209</v>
      </c>
      <c r="E684" s="660" t="s">
        <v>15</v>
      </c>
      <c r="F684" s="469" t="s">
        <v>244</v>
      </c>
      <c r="G684" s="469" t="s">
        <v>1226</v>
      </c>
      <c r="H684" s="469" t="s">
        <v>387</v>
      </c>
      <c r="I684" s="469" t="s">
        <v>244</v>
      </c>
      <c r="J684" s="469" t="s">
        <v>1464</v>
      </c>
      <c r="K684" s="469" t="s">
        <v>1468</v>
      </c>
      <c r="L684" s="469" t="s">
        <v>303</v>
      </c>
      <c r="M684" s="469">
        <v>1</v>
      </c>
      <c r="N684" s="469">
        <v>200</v>
      </c>
      <c r="O684" s="469">
        <v>200</v>
      </c>
    </row>
    <row r="685" spans="1:15" ht="15" hidden="1" x14ac:dyDescent="0.25">
      <c r="A685" s="469" t="s">
        <v>677</v>
      </c>
      <c r="B685" s="470">
        <v>44218</v>
      </c>
      <c r="C685" s="469" t="s">
        <v>1071</v>
      </c>
      <c r="D685" s="470">
        <v>44209</v>
      </c>
      <c r="E685" s="469" t="s">
        <v>15</v>
      </c>
      <c r="F685" s="469" t="s">
        <v>244</v>
      </c>
      <c r="G685" s="469" t="s">
        <v>1226</v>
      </c>
      <c r="H685" s="469" t="s">
        <v>1316</v>
      </c>
      <c r="I685" s="469" t="s">
        <v>244</v>
      </c>
      <c r="J685" s="469" t="s">
        <v>1464</v>
      </c>
      <c r="K685" s="469" t="s">
        <v>1468</v>
      </c>
      <c r="L685" s="469" t="s">
        <v>1470</v>
      </c>
      <c r="M685" s="469">
        <v>5</v>
      </c>
      <c r="N685" s="469">
        <v>486</v>
      </c>
      <c r="O685" s="472">
        <v>2430</v>
      </c>
    </row>
    <row r="686" spans="1:15" ht="15" hidden="1" x14ac:dyDescent="0.25">
      <c r="A686" s="469" t="s">
        <v>677</v>
      </c>
      <c r="B686" s="470">
        <v>44218</v>
      </c>
      <c r="C686" s="469" t="s">
        <v>1071</v>
      </c>
      <c r="D686" s="470">
        <v>44209</v>
      </c>
      <c r="E686" s="469" t="s">
        <v>15</v>
      </c>
      <c r="F686" s="469" t="s">
        <v>244</v>
      </c>
      <c r="G686" s="469" t="s">
        <v>1226</v>
      </c>
      <c r="H686" s="469" t="s">
        <v>1395</v>
      </c>
      <c r="I686" s="469" t="s">
        <v>244</v>
      </c>
      <c r="J686" s="469" t="s">
        <v>1464</v>
      </c>
      <c r="K686" s="469" t="s">
        <v>1468</v>
      </c>
      <c r="L686" s="469" t="s">
        <v>1470</v>
      </c>
      <c r="M686" s="469">
        <v>1</v>
      </c>
      <c r="N686" s="472">
        <v>2588</v>
      </c>
      <c r="O686" s="472">
        <v>2588</v>
      </c>
    </row>
    <row r="687" spans="1:15" ht="15" hidden="1" x14ac:dyDescent="0.25">
      <c r="A687" s="469" t="s">
        <v>678</v>
      </c>
      <c r="B687" s="470">
        <v>44218</v>
      </c>
      <c r="C687" s="469" t="s">
        <v>1072</v>
      </c>
      <c r="D687" s="471">
        <v>44176</v>
      </c>
      <c r="E687" s="660" t="s">
        <v>15</v>
      </c>
      <c r="F687" s="469" t="s">
        <v>244</v>
      </c>
      <c r="G687" s="469" t="s">
        <v>1226</v>
      </c>
      <c r="H687" s="469" t="s">
        <v>387</v>
      </c>
      <c r="I687" s="469" t="s">
        <v>244</v>
      </c>
      <c r="J687" s="469" t="s">
        <v>1464</v>
      </c>
      <c r="K687" s="469" t="s">
        <v>1468</v>
      </c>
      <c r="L687" s="469" t="s">
        <v>303</v>
      </c>
      <c r="M687" s="469">
        <v>1</v>
      </c>
      <c r="N687" s="469">
        <v>300</v>
      </c>
      <c r="O687" s="469">
        <v>300</v>
      </c>
    </row>
    <row r="688" spans="1:15" ht="15" hidden="1" x14ac:dyDescent="0.25">
      <c r="A688" s="469" t="s">
        <v>678</v>
      </c>
      <c r="B688" s="470">
        <v>44218</v>
      </c>
      <c r="C688" s="469" t="s">
        <v>1072</v>
      </c>
      <c r="D688" s="471">
        <v>44176</v>
      </c>
      <c r="E688" s="469" t="s">
        <v>1181</v>
      </c>
      <c r="F688" s="469" t="s">
        <v>244</v>
      </c>
      <c r="G688" s="469" t="s">
        <v>1226</v>
      </c>
      <c r="H688" s="469" t="s">
        <v>1414</v>
      </c>
      <c r="I688" s="469" t="s">
        <v>244</v>
      </c>
      <c r="J688" s="469" t="s">
        <v>1464</v>
      </c>
      <c r="K688" s="469" t="s">
        <v>1468</v>
      </c>
      <c r="L688" s="469" t="s">
        <v>314</v>
      </c>
      <c r="M688" s="469">
        <v>13</v>
      </c>
      <c r="N688" s="472">
        <v>7475</v>
      </c>
      <c r="O688" s="472">
        <v>97175</v>
      </c>
    </row>
    <row r="689" spans="1:15" ht="15" hidden="1" x14ac:dyDescent="0.25">
      <c r="A689" s="469" t="s">
        <v>679</v>
      </c>
      <c r="B689" s="470">
        <v>44219</v>
      </c>
      <c r="C689" s="469">
        <v>6300007053</v>
      </c>
      <c r="D689" s="470">
        <v>44217</v>
      </c>
      <c r="E689" s="469" t="s">
        <v>1182</v>
      </c>
      <c r="F689" s="469" t="s">
        <v>244</v>
      </c>
      <c r="G689" s="469" t="s">
        <v>1212</v>
      </c>
      <c r="H689" s="469" t="s">
        <v>1307</v>
      </c>
      <c r="I689" s="469" t="s">
        <v>244</v>
      </c>
      <c r="J689" s="469" t="s">
        <v>316</v>
      </c>
      <c r="K689" s="469" t="s">
        <v>1469</v>
      </c>
      <c r="L689" s="469" t="s">
        <v>1470</v>
      </c>
      <c r="M689" s="469">
        <v>1</v>
      </c>
      <c r="N689" s="472">
        <v>4200</v>
      </c>
      <c r="O689" s="472">
        <v>4200</v>
      </c>
    </row>
    <row r="690" spans="1:15" ht="15" hidden="1" x14ac:dyDescent="0.25">
      <c r="A690" s="469" t="s">
        <v>680</v>
      </c>
      <c r="B690" s="470">
        <v>44219</v>
      </c>
      <c r="C690" s="469" t="s">
        <v>1073</v>
      </c>
      <c r="D690" s="470">
        <v>44216</v>
      </c>
      <c r="E690" s="469" t="s">
        <v>1183</v>
      </c>
      <c r="F690" s="469" t="s">
        <v>244</v>
      </c>
      <c r="G690" s="469" t="s">
        <v>1228</v>
      </c>
      <c r="H690" s="469" t="s">
        <v>1346</v>
      </c>
      <c r="I690" s="469" t="s">
        <v>244</v>
      </c>
      <c r="J690" s="469" t="s">
        <v>316</v>
      </c>
      <c r="K690" s="469" t="s">
        <v>1469</v>
      </c>
      <c r="L690" s="469" t="s">
        <v>1470</v>
      </c>
      <c r="M690" s="469">
        <v>1</v>
      </c>
      <c r="N690" s="469">
        <v>0</v>
      </c>
      <c r="O690" s="469">
        <v>0</v>
      </c>
    </row>
    <row r="691" spans="1:15" ht="15" hidden="1" x14ac:dyDescent="0.25">
      <c r="A691" s="469" t="s">
        <v>680</v>
      </c>
      <c r="B691" s="470">
        <v>44219</v>
      </c>
      <c r="C691" s="469" t="s">
        <v>1073</v>
      </c>
      <c r="D691" s="470">
        <v>44216</v>
      </c>
      <c r="E691" s="469" t="s">
        <v>1183</v>
      </c>
      <c r="F691" s="469" t="s">
        <v>244</v>
      </c>
      <c r="G691" s="469" t="s">
        <v>1228</v>
      </c>
      <c r="H691" s="469" t="s">
        <v>1320</v>
      </c>
      <c r="I691" s="469" t="s">
        <v>244</v>
      </c>
      <c r="J691" s="469" t="s">
        <v>316</v>
      </c>
      <c r="K691" s="469" t="s">
        <v>1469</v>
      </c>
      <c r="L691" s="469" t="s">
        <v>314</v>
      </c>
      <c r="M691" s="469">
        <v>1</v>
      </c>
      <c r="N691" s="472">
        <v>3286</v>
      </c>
      <c r="O691" s="472">
        <v>3286</v>
      </c>
    </row>
    <row r="692" spans="1:15" ht="15" hidden="1" x14ac:dyDescent="0.25">
      <c r="A692" s="469" t="s">
        <v>680</v>
      </c>
      <c r="B692" s="470">
        <v>44219</v>
      </c>
      <c r="C692" s="469" t="s">
        <v>1073</v>
      </c>
      <c r="D692" s="470">
        <v>44216</v>
      </c>
      <c r="E692" s="469" t="s">
        <v>1183</v>
      </c>
      <c r="F692" s="469" t="s">
        <v>244</v>
      </c>
      <c r="G692" s="469" t="s">
        <v>1228</v>
      </c>
      <c r="H692" s="469" t="s">
        <v>1347</v>
      </c>
      <c r="I692" s="469" t="s">
        <v>244</v>
      </c>
      <c r="J692" s="469" t="s">
        <v>316</v>
      </c>
      <c r="K692" s="469" t="s">
        <v>1469</v>
      </c>
      <c r="L692" s="469" t="s">
        <v>314</v>
      </c>
      <c r="M692" s="469">
        <v>1</v>
      </c>
      <c r="N692" s="472">
        <v>25300</v>
      </c>
      <c r="O692" s="472">
        <v>25300</v>
      </c>
    </row>
    <row r="693" spans="1:15" ht="15" hidden="1" x14ac:dyDescent="0.25">
      <c r="A693" s="469" t="s">
        <v>681</v>
      </c>
      <c r="B693" s="470">
        <v>44219</v>
      </c>
      <c r="C693" s="469" t="s">
        <v>1074</v>
      </c>
      <c r="D693" s="470">
        <v>44216</v>
      </c>
      <c r="E693" s="469" t="s">
        <v>1183</v>
      </c>
      <c r="F693" s="469" t="s">
        <v>244</v>
      </c>
      <c r="G693" s="469" t="s">
        <v>1228</v>
      </c>
      <c r="H693" s="469" t="s">
        <v>1346</v>
      </c>
      <c r="I693" s="469" t="s">
        <v>244</v>
      </c>
      <c r="J693" s="469" t="s">
        <v>316</v>
      </c>
      <c r="K693" s="469" t="s">
        <v>1469</v>
      </c>
      <c r="L693" s="469" t="s">
        <v>1470</v>
      </c>
      <c r="M693" s="469">
        <v>1</v>
      </c>
      <c r="N693" s="469">
        <v>0</v>
      </c>
      <c r="O693" s="469">
        <v>0</v>
      </c>
    </row>
    <row r="694" spans="1:15" ht="15" hidden="1" x14ac:dyDescent="0.25">
      <c r="A694" s="469" t="s">
        <v>681</v>
      </c>
      <c r="B694" s="470">
        <v>44219</v>
      </c>
      <c r="C694" s="469" t="s">
        <v>1074</v>
      </c>
      <c r="D694" s="470">
        <v>44216</v>
      </c>
      <c r="E694" s="469" t="s">
        <v>1183</v>
      </c>
      <c r="F694" s="469" t="s">
        <v>244</v>
      </c>
      <c r="G694" s="469" t="s">
        <v>1228</v>
      </c>
      <c r="H694" s="469" t="s">
        <v>1320</v>
      </c>
      <c r="I694" s="469" t="s">
        <v>244</v>
      </c>
      <c r="J694" s="469" t="s">
        <v>316</v>
      </c>
      <c r="K694" s="469" t="s">
        <v>1469</v>
      </c>
      <c r="L694" s="469" t="s">
        <v>314</v>
      </c>
      <c r="M694" s="469">
        <v>1</v>
      </c>
      <c r="N694" s="472">
        <v>3286</v>
      </c>
      <c r="O694" s="472">
        <v>3286</v>
      </c>
    </row>
    <row r="695" spans="1:15" ht="15" hidden="1" x14ac:dyDescent="0.25">
      <c r="A695" s="469" t="s">
        <v>681</v>
      </c>
      <c r="B695" s="470">
        <v>44219</v>
      </c>
      <c r="C695" s="469" t="s">
        <v>1074</v>
      </c>
      <c r="D695" s="470">
        <v>44216</v>
      </c>
      <c r="E695" s="469" t="s">
        <v>1183</v>
      </c>
      <c r="F695" s="469" t="s">
        <v>244</v>
      </c>
      <c r="G695" s="469" t="s">
        <v>1228</v>
      </c>
      <c r="H695" s="469" t="s">
        <v>1347</v>
      </c>
      <c r="I695" s="469" t="s">
        <v>244</v>
      </c>
      <c r="J695" s="469" t="s">
        <v>316</v>
      </c>
      <c r="K695" s="469" t="s">
        <v>1469</v>
      </c>
      <c r="L695" s="469" t="s">
        <v>314</v>
      </c>
      <c r="M695" s="469">
        <v>1</v>
      </c>
      <c r="N695" s="472">
        <v>25300</v>
      </c>
      <c r="O695" s="472">
        <v>25300</v>
      </c>
    </row>
    <row r="696" spans="1:15" ht="15" hidden="1" x14ac:dyDescent="0.25">
      <c r="A696" s="469" t="s">
        <v>682</v>
      </c>
      <c r="B696" s="470">
        <v>44219</v>
      </c>
      <c r="C696" s="469" t="s">
        <v>1075</v>
      </c>
      <c r="D696" s="470">
        <v>44216</v>
      </c>
      <c r="E696" s="469" t="s">
        <v>1183</v>
      </c>
      <c r="F696" s="469" t="s">
        <v>244</v>
      </c>
      <c r="G696" s="469" t="s">
        <v>1228</v>
      </c>
      <c r="H696" s="469" t="s">
        <v>1346</v>
      </c>
      <c r="I696" s="469" t="s">
        <v>244</v>
      </c>
      <c r="J696" s="469" t="s">
        <v>316</v>
      </c>
      <c r="K696" s="469" t="s">
        <v>1469</v>
      </c>
      <c r="L696" s="469" t="s">
        <v>1470</v>
      </c>
      <c r="M696" s="469">
        <v>1</v>
      </c>
      <c r="N696" s="469">
        <v>0</v>
      </c>
      <c r="O696" s="469">
        <v>0</v>
      </c>
    </row>
    <row r="697" spans="1:15" ht="15" hidden="1" x14ac:dyDescent="0.25">
      <c r="A697" s="469" t="s">
        <v>682</v>
      </c>
      <c r="B697" s="470">
        <v>44219</v>
      </c>
      <c r="C697" s="469" t="s">
        <v>1075</v>
      </c>
      <c r="D697" s="470">
        <v>44216</v>
      </c>
      <c r="E697" s="469" t="s">
        <v>1183</v>
      </c>
      <c r="F697" s="469" t="s">
        <v>244</v>
      </c>
      <c r="G697" s="469" t="s">
        <v>1228</v>
      </c>
      <c r="H697" s="469" t="s">
        <v>1320</v>
      </c>
      <c r="I697" s="469" t="s">
        <v>244</v>
      </c>
      <c r="J697" s="469" t="s">
        <v>316</v>
      </c>
      <c r="K697" s="469" t="s">
        <v>1469</v>
      </c>
      <c r="L697" s="469" t="s">
        <v>314</v>
      </c>
      <c r="M697" s="469">
        <v>1</v>
      </c>
      <c r="N697" s="472">
        <v>3286</v>
      </c>
      <c r="O697" s="472">
        <v>3286</v>
      </c>
    </row>
    <row r="698" spans="1:15" ht="15" hidden="1" x14ac:dyDescent="0.25">
      <c r="A698" s="469" t="s">
        <v>682</v>
      </c>
      <c r="B698" s="470">
        <v>44219</v>
      </c>
      <c r="C698" s="469" t="s">
        <v>1075</v>
      </c>
      <c r="D698" s="470">
        <v>44216</v>
      </c>
      <c r="E698" s="469" t="s">
        <v>1183</v>
      </c>
      <c r="F698" s="469" t="s">
        <v>244</v>
      </c>
      <c r="G698" s="469" t="s">
        <v>1228</v>
      </c>
      <c r="H698" s="469" t="s">
        <v>1347</v>
      </c>
      <c r="I698" s="469" t="s">
        <v>244</v>
      </c>
      <c r="J698" s="469" t="s">
        <v>316</v>
      </c>
      <c r="K698" s="469" t="s">
        <v>1469</v>
      </c>
      <c r="L698" s="469" t="s">
        <v>314</v>
      </c>
      <c r="M698" s="469">
        <v>1</v>
      </c>
      <c r="N698" s="472">
        <v>25300</v>
      </c>
      <c r="O698" s="472">
        <v>25300</v>
      </c>
    </row>
    <row r="699" spans="1:15" ht="15" hidden="1" x14ac:dyDescent="0.25">
      <c r="A699" s="469" t="s">
        <v>683</v>
      </c>
      <c r="B699" s="470">
        <v>44219</v>
      </c>
      <c r="C699" s="469">
        <v>6300007056</v>
      </c>
      <c r="D699" s="470">
        <v>44217</v>
      </c>
      <c r="E699" s="469" t="s">
        <v>1182</v>
      </c>
      <c r="F699" s="469" t="s">
        <v>244</v>
      </c>
      <c r="G699" s="469" t="s">
        <v>1212</v>
      </c>
      <c r="H699" s="469" t="s">
        <v>1307</v>
      </c>
      <c r="I699" s="469" t="s">
        <v>244</v>
      </c>
      <c r="J699" s="469" t="s">
        <v>316</v>
      </c>
      <c r="K699" s="469" t="s">
        <v>1469</v>
      </c>
      <c r="L699" s="469" t="s">
        <v>1470</v>
      </c>
      <c r="M699" s="469">
        <v>1</v>
      </c>
      <c r="N699" s="472">
        <v>4200</v>
      </c>
      <c r="O699" s="472">
        <v>4200</v>
      </c>
    </row>
    <row r="700" spans="1:15" ht="15" hidden="1" x14ac:dyDescent="0.25">
      <c r="A700" s="469" t="s">
        <v>684</v>
      </c>
      <c r="B700" s="470">
        <v>44219</v>
      </c>
      <c r="C700" s="469">
        <v>8400022554</v>
      </c>
      <c r="D700" s="470">
        <v>44217</v>
      </c>
      <c r="E700" s="469" t="s">
        <v>1182</v>
      </c>
      <c r="F700" s="469" t="s">
        <v>244</v>
      </c>
      <c r="G700" s="469" t="s">
        <v>1215</v>
      </c>
      <c r="H700" s="469" t="s">
        <v>1310</v>
      </c>
      <c r="I700" s="469" t="s">
        <v>244</v>
      </c>
      <c r="J700" s="469" t="s">
        <v>316</v>
      </c>
      <c r="K700" s="469" t="s">
        <v>1469</v>
      </c>
      <c r="L700" s="469" t="s">
        <v>1470</v>
      </c>
      <c r="M700" s="469">
        <v>3</v>
      </c>
      <c r="N700" s="469">
        <v>525</v>
      </c>
      <c r="O700" s="472">
        <v>1575</v>
      </c>
    </row>
    <row r="701" spans="1:15" ht="15" hidden="1" x14ac:dyDescent="0.25">
      <c r="A701" s="469" t="s">
        <v>684</v>
      </c>
      <c r="B701" s="470">
        <v>44219</v>
      </c>
      <c r="C701" s="469">
        <v>8400022554</v>
      </c>
      <c r="D701" s="470">
        <v>44217</v>
      </c>
      <c r="E701" s="469" t="s">
        <v>1182</v>
      </c>
      <c r="F701" s="469" t="s">
        <v>244</v>
      </c>
      <c r="G701" s="469" t="s">
        <v>1215</v>
      </c>
      <c r="H701" s="469" t="s">
        <v>1311</v>
      </c>
      <c r="I701" s="469" t="s">
        <v>244</v>
      </c>
      <c r="J701" s="469" t="s">
        <v>316</v>
      </c>
      <c r="K701" s="469" t="s">
        <v>1469</v>
      </c>
      <c r="L701" s="469" t="s">
        <v>1470</v>
      </c>
      <c r="M701" s="469">
        <v>1</v>
      </c>
      <c r="N701" s="469">
        <v>750</v>
      </c>
      <c r="O701" s="469">
        <v>750</v>
      </c>
    </row>
    <row r="702" spans="1:15" ht="15" hidden="1" x14ac:dyDescent="0.25">
      <c r="A702" s="469" t="s">
        <v>685</v>
      </c>
      <c r="B702" s="470">
        <v>44219</v>
      </c>
      <c r="C702" s="469" t="s">
        <v>1076</v>
      </c>
      <c r="D702" s="470">
        <v>44217</v>
      </c>
      <c r="E702" s="469" t="s">
        <v>1180</v>
      </c>
      <c r="F702" s="469" t="s">
        <v>248</v>
      </c>
      <c r="G702" s="469" t="s">
        <v>1207</v>
      </c>
      <c r="H702" s="469" t="s">
        <v>389</v>
      </c>
      <c r="I702" s="469" t="s">
        <v>248</v>
      </c>
      <c r="J702" s="218" t="s">
        <v>1463</v>
      </c>
      <c r="K702" s="469" t="s">
        <v>1468</v>
      </c>
      <c r="L702" s="469" t="s">
        <v>394</v>
      </c>
      <c r="M702" s="469">
        <v>16</v>
      </c>
      <c r="N702" s="472">
        <v>19170</v>
      </c>
      <c r="O702" s="472">
        <v>306720</v>
      </c>
    </row>
    <row r="703" spans="1:15" ht="15" hidden="1" x14ac:dyDescent="0.25">
      <c r="A703" s="469" t="s">
        <v>685</v>
      </c>
      <c r="B703" s="470">
        <v>44219</v>
      </c>
      <c r="C703" s="469" t="s">
        <v>1076</v>
      </c>
      <c r="D703" s="470">
        <v>44217</v>
      </c>
      <c r="E703" s="469" t="s">
        <v>1180</v>
      </c>
      <c r="F703" s="469" t="s">
        <v>248</v>
      </c>
      <c r="G703" s="469" t="s">
        <v>1207</v>
      </c>
      <c r="H703" s="469" t="s">
        <v>388</v>
      </c>
      <c r="I703" s="469" t="s">
        <v>248</v>
      </c>
      <c r="J703" s="218" t="s">
        <v>1463</v>
      </c>
      <c r="K703" s="469" t="s">
        <v>1468</v>
      </c>
      <c r="L703" s="469" t="s">
        <v>394</v>
      </c>
      <c r="M703" s="469">
        <v>48</v>
      </c>
      <c r="N703" s="472">
        <v>25033</v>
      </c>
      <c r="O703" s="472">
        <v>1201584</v>
      </c>
    </row>
    <row r="704" spans="1:15" ht="15" hidden="1" x14ac:dyDescent="0.25">
      <c r="A704" s="469" t="s">
        <v>685</v>
      </c>
      <c r="B704" s="470">
        <v>44219</v>
      </c>
      <c r="C704" s="469" t="s">
        <v>1076</v>
      </c>
      <c r="D704" s="470">
        <v>44217</v>
      </c>
      <c r="E704" s="469" t="s">
        <v>1180</v>
      </c>
      <c r="F704" s="469" t="s">
        <v>248</v>
      </c>
      <c r="G704" s="469" t="s">
        <v>1207</v>
      </c>
      <c r="H704" s="469" t="s">
        <v>1415</v>
      </c>
      <c r="I704" s="469" t="s">
        <v>248</v>
      </c>
      <c r="J704" s="218" t="s">
        <v>1463</v>
      </c>
      <c r="K704" s="469" t="s">
        <v>1468</v>
      </c>
      <c r="L704" s="469" t="s">
        <v>1473</v>
      </c>
      <c r="M704" s="469">
        <v>18</v>
      </c>
      <c r="N704" s="472">
        <v>86546</v>
      </c>
      <c r="O704" s="472">
        <v>1557828</v>
      </c>
    </row>
    <row r="705" spans="1:15" ht="15" hidden="1" x14ac:dyDescent="0.25">
      <c r="A705" s="469" t="s">
        <v>686</v>
      </c>
      <c r="B705" s="470">
        <v>44219</v>
      </c>
      <c r="C705" s="469">
        <v>8400022556</v>
      </c>
      <c r="D705" s="470">
        <v>44217</v>
      </c>
      <c r="E705" s="469" t="s">
        <v>1182</v>
      </c>
      <c r="F705" s="469" t="s">
        <v>244</v>
      </c>
      <c r="G705" s="469" t="s">
        <v>1215</v>
      </c>
      <c r="H705" s="469" t="s">
        <v>1377</v>
      </c>
      <c r="I705" s="469" t="s">
        <v>244</v>
      </c>
      <c r="J705" s="469" t="s">
        <v>316</v>
      </c>
      <c r="K705" s="469" t="s">
        <v>1469</v>
      </c>
      <c r="L705" s="469" t="s">
        <v>1470</v>
      </c>
      <c r="M705" s="469">
        <v>7</v>
      </c>
      <c r="N705" s="469">
        <v>96</v>
      </c>
      <c r="O705" s="469">
        <v>672</v>
      </c>
    </row>
    <row r="706" spans="1:15" ht="15" hidden="1" x14ac:dyDescent="0.25">
      <c r="A706" s="469" t="s">
        <v>686</v>
      </c>
      <c r="B706" s="470">
        <v>44219</v>
      </c>
      <c r="C706" s="469">
        <v>8400022556</v>
      </c>
      <c r="D706" s="470">
        <v>44217</v>
      </c>
      <c r="E706" s="469" t="s">
        <v>1182</v>
      </c>
      <c r="F706" s="469" t="s">
        <v>244</v>
      </c>
      <c r="G706" s="469" t="s">
        <v>1215</v>
      </c>
      <c r="H706" s="469" t="s">
        <v>1378</v>
      </c>
      <c r="I706" s="469" t="s">
        <v>244</v>
      </c>
      <c r="J706" s="469" t="s">
        <v>316</v>
      </c>
      <c r="K706" s="469" t="s">
        <v>1469</v>
      </c>
      <c r="L706" s="469" t="s">
        <v>1470</v>
      </c>
      <c r="M706" s="469">
        <v>5</v>
      </c>
      <c r="N706" s="469">
        <v>196</v>
      </c>
      <c r="O706" s="469">
        <v>980</v>
      </c>
    </row>
    <row r="707" spans="1:15" ht="15" hidden="1" x14ac:dyDescent="0.25">
      <c r="A707" s="469" t="s">
        <v>687</v>
      </c>
      <c r="B707" s="470">
        <v>44219</v>
      </c>
      <c r="C707" s="469">
        <v>8400022570</v>
      </c>
      <c r="D707" s="470">
        <v>44217</v>
      </c>
      <c r="E707" s="469" t="s">
        <v>1182</v>
      </c>
      <c r="F707" s="469" t="s">
        <v>244</v>
      </c>
      <c r="G707" s="469" t="s">
        <v>1215</v>
      </c>
      <c r="H707" s="469" t="s">
        <v>1377</v>
      </c>
      <c r="I707" s="469" t="s">
        <v>244</v>
      </c>
      <c r="J707" s="469" t="s">
        <v>316</v>
      </c>
      <c r="K707" s="469" t="s">
        <v>1469</v>
      </c>
      <c r="L707" s="469" t="s">
        <v>1470</v>
      </c>
      <c r="M707" s="469">
        <v>8</v>
      </c>
      <c r="N707" s="469">
        <v>96</v>
      </c>
      <c r="O707" s="469">
        <v>768</v>
      </c>
    </row>
    <row r="708" spans="1:15" ht="15" hidden="1" x14ac:dyDescent="0.25">
      <c r="A708" s="469" t="s">
        <v>688</v>
      </c>
      <c r="B708" s="470">
        <v>44219</v>
      </c>
      <c r="C708" s="469">
        <v>8400022568</v>
      </c>
      <c r="D708" s="470">
        <v>44217</v>
      </c>
      <c r="E708" s="469" t="s">
        <v>1182</v>
      </c>
      <c r="F708" s="469" t="s">
        <v>244</v>
      </c>
      <c r="G708" s="469" t="s">
        <v>1215</v>
      </c>
      <c r="H708" s="469" t="s">
        <v>1416</v>
      </c>
      <c r="I708" s="469" t="s">
        <v>244</v>
      </c>
      <c r="J708" s="469" t="s">
        <v>316</v>
      </c>
      <c r="K708" s="469" t="s">
        <v>1469</v>
      </c>
      <c r="L708" s="469" t="s">
        <v>1470</v>
      </c>
      <c r="M708" s="469">
        <v>5</v>
      </c>
      <c r="N708" s="469">
        <v>196</v>
      </c>
      <c r="O708" s="469">
        <v>980</v>
      </c>
    </row>
    <row r="709" spans="1:15" ht="15" hidden="1" x14ac:dyDescent="0.25">
      <c r="A709" s="469" t="s">
        <v>688</v>
      </c>
      <c r="B709" s="470">
        <v>44219</v>
      </c>
      <c r="C709" s="469">
        <v>8400022568</v>
      </c>
      <c r="D709" s="470">
        <v>44217</v>
      </c>
      <c r="E709" s="469" t="s">
        <v>1182</v>
      </c>
      <c r="F709" s="469" t="s">
        <v>244</v>
      </c>
      <c r="G709" s="469" t="s">
        <v>1215</v>
      </c>
      <c r="H709" s="469" t="s">
        <v>1364</v>
      </c>
      <c r="I709" s="469" t="s">
        <v>244</v>
      </c>
      <c r="J709" s="469" t="s">
        <v>316</v>
      </c>
      <c r="K709" s="469" t="s">
        <v>1469</v>
      </c>
      <c r="L709" s="469" t="s">
        <v>1470</v>
      </c>
      <c r="M709" s="469">
        <v>1</v>
      </c>
      <c r="N709" s="472">
        <v>2250</v>
      </c>
      <c r="O709" s="472">
        <v>2250</v>
      </c>
    </row>
    <row r="710" spans="1:15" ht="15" hidden="1" x14ac:dyDescent="0.25">
      <c r="A710" s="469" t="s">
        <v>689</v>
      </c>
      <c r="B710" s="470">
        <v>44219</v>
      </c>
      <c r="C710" s="469" t="s">
        <v>1077</v>
      </c>
      <c r="D710" s="470">
        <v>44196</v>
      </c>
      <c r="E710" s="469" t="s">
        <v>1182</v>
      </c>
      <c r="F710" s="469" t="s">
        <v>244</v>
      </c>
      <c r="G710" s="469" t="s">
        <v>1228</v>
      </c>
      <c r="H710" s="469" t="s">
        <v>1348</v>
      </c>
      <c r="I710" s="469" t="s">
        <v>244</v>
      </c>
      <c r="J710" s="469" t="s">
        <v>316</v>
      </c>
      <c r="K710" s="469" t="s">
        <v>1469</v>
      </c>
      <c r="L710" s="469" t="s">
        <v>314</v>
      </c>
      <c r="M710" s="469">
        <v>1</v>
      </c>
      <c r="N710" s="472">
        <v>7500</v>
      </c>
      <c r="O710" s="472">
        <v>7500</v>
      </c>
    </row>
    <row r="711" spans="1:15" ht="15" hidden="1" x14ac:dyDescent="0.25">
      <c r="A711" s="469" t="s">
        <v>690</v>
      </c>
      <c r="B711" s="470">
        <v>44219</v>
      </c>
      <c r="C711" s="469">
        <v>8400022567</v>
      </c>
      <c r="D711" s="470">
        <v>44217</v>
      </c>
      <c r="E711" s="469" t="s">
        <v>1182</v>
      </c>
      <c r="F711" s="469" t="s">
        <v>244</v>
      </c>
      <c r="G711" s="469" t="s">
        <v>1215</v>
      </c>
      <c r="H711" s="469" t="s">
        <v>1377</v>
      </c>
      <c r="I711" s="469" t="s">
        <v>244</v>
      </c>
      <c r="J711" s="469" t="s">
        <v>316</v>
      </c>
      <c r="K711" s="469" t="s">
        <v>1469</v>
      </c>
      <c r="L711" s="469" t="s">
        <v>1470</v>
      </c>
      <c r="M711" s="469">
        <v>7</v>
      </c>
      <c r="N711" s="469">
        <v>96</v>
      </c>
      <c r="O711" s="469">
        <v>672</v>
      </c>
    </row>
    <row r="712" spans="1:15" ht="15" hidden="1" x14ac:dyDescent="0.25">
      <c r="A712" s="469" t="s">
        <v>690</v>
      </c>
      <c r="B712" s="470">
        <v>44219</v>
      </c>
      <c r="C712" s="469">
        <v>8400022567</v>
      </c>
      <c r="D712" s="470">
        <v>44217</v>
      </c>
      <c r="E712" s="469" t="s">
        <v>1182</v>
      </c>
      <c r="F712" s="469" t="s">
        <v>244</v>
      </c>
      <c r="G712" s="469" t="s">
        <v>1215</v>
      </c>
      <c r="H712" s="469" t="s">
        <v>1416</v>
      </c>
      <c r="I712" s="469" t="s">
        <v>244</v>
      </c>
      <c r="J712" s="469" t="s">
        <v>316</v>
      </c>
      <c r="K712" s="469" t="s">
        <v>1469</v>
      </c>
      <c r="L712" s="469" t="s">
        <v>1470</v>
      </c>
      <c r="M712" s="469">
        <v>10</v>
      </c>
      <c r="N712" s="469">
        <v>196</v>
      </c>
      <c r="O712" s="472">
        <v>1960</v>
      </c>
    </row>
    <row r="713" spans="1:15" ht="15" hidden="1" x14ac:dyDescent="0.25">
      <c r="A713" s="469" t="s">
        <v>690</v>
      </c>
      <c r="B713" s="470">
        <v>44219</v>
      </c>
      <c r="C713" s="469">
        <v>8400022567</v>
      </c>
      <c r="D713" s="470">
        <v>44217</v>
      </c>
      <c r="E713" s="469" t="s">
        <v>1182</v>
      </c>
      <c r="F713" s="469" t="s">
        <v>244</v>
      </c>
      <c r="G713" s="469" t="s">
        <v>1215</v>
      </c>
      <c r="H713" s="469" t="s">
        <v>1369</v>
      </c>
      <c r="I713" s="469" t="s">
        <v>244</v>
      </c>
      <c r="J713" s="469" t="s">
        <v>316</v>
      </c>
      <c r="K713" s="469" t="s">
        <v>1469</v>
      </c>
      <c r="L713" s="469" t="s">
        <v>303</v>
      </c>
      <c r="M713" s="469">
        <v>1</v>
      </c>
      <c r="N713" s="469">
        <v>350</v>
      </c>
      <c r="O713" s="469">
        <v>350</v>
      </c>
    </row>
    <row r="714" spans="1:15" ht="15" hidden="1" x14ac:dyDescent="0.25">
      <c r="A714" s="469" t="s">
        <v>690</v>
      </c>
      <c r="B714" s="470">
        <v>44219</v>
      </c>
      <c r="C714" s="469">
        <v>8400022567</v>
      </c>
      <c r="D714" s="470">
        <v>44217</v>
      </c>
      <c r="E714" s="469" t="s">
        <v>1182</v>
      </c>
      <c r="F714" s="469" t="s">
        <v>244</v>
      </c>
      <c r="G714" s="469" t="s">
        <v>1215</v>
      </c>
      <c r="H714" s="469" t="s">
        <v>1311</v>
      </c>
      <c r="I714" s="469" t="s">
        <v>244</v>
      </c>
      <c r="J714" s="469" t="s">
        <v>316</v>
      </c>
      <c r="K714" s="469" t="s">
        <v>1469</v>
      </c>
      <c r="L714" s="469" t="s">
        <v>1470</v>
      </c>
      <c r="M714" s="469">
        <v>1</v>
      </c>
      <c r="N714" s="469">
        <v>750</v>
      </c>
      <c r="O714" s="469">
        <v>750</v>
      </c>
    </row>
    <row r="715" spans="1:15" ht="15" hidden="1" x14ac:dyDescent="0.25">
      <c r="A715" s="469" t="s">
        <v>691</v>
      </c>
      <c r="B715" s="470">
        <v>44219</v>
      </c>
      <c r="C715" s="469" t="s">
        <v>1077</v>
      </c>
      <c r="D715" s="470">
        <v>44196</v>
      </c>
      <c r="E715" s="469" t="s">
        <v>1182</v>
      </c>
      <c r="F715" s="469" t="s">
        <v>244</v>
      </c>
      <c r="G715" s="469" t="s">
        <v>1228</v>
      </c>
      <c r="H715" s="469" t="s">
        <v>1348</v>
      </c>
      <c r="I715" s="469" t="s">
        <v>244</v>
      </c>
      <c r="J715" s="469" t="s">
        <v>316</v>
      </c>
      <c r="K715" s="469" t="s">
        <v>1469</v>
      </c>
      <c r="L715" s="469" t="s">
        <v>314</v>
      </c>
      <c r="M715" s="469">
        <v>1</v>
      </c>
      <c r="N715" s="472">
        <v>7500</v>
      </c>
      <c r="O715" s="472">
        <v>7500</v>
      </c>
    </row>
    <row r="716" spans="1:15" ht="15" hidden="1" x14ac:dyDescent="0.25">
      <c r="A716" s="469" t="s">
        <v>692</v>
      </c>
      <c r="B716" s="470">
        <v>44219</v>
      </c>
      <c r="C716" s="469">
        <v>8400022566</v>
      </c>
      <c r="D716" s="470">
        <v>44217</v>
      </c>
      <c r="E716" s="469" t="s">
        <v>1182</v>
      </c>
      <c r="F716" s="469" t="s">
        <v>244</v>
      </c>
      <c r="G716" s="469" t="s">
        <v>1215</v>
      </c>
      <c r="H716" s="469" t="s">
        <v>1377</v>
      </c>
      <c r="I716" s="469" t="s">
        <v>244</v>
      </c>
      <c r="J716" s="469" t="s">
        <v>316</v>
      </c>
      <c r="K716" s="469" t="s">
        <v>1469</v>
      </c>
      <c r="L716" s="469" t="s">
        <v>1470</v>
      </c>
      <c r="M716" s="469">
        <v>5</v>
      </c>
      <c r="N716" s="469">
        <v>96</v>
      </c>
      <c r="O716" s="469">
        <v>480</v>
      </c>
    </row>
    <row r="717" spans="1:15" ht="15" hidden="1" x14ac:dyDescent="0.25">
      <c r="A717" s="469" t="s">
        <v>693</v>
      </c>
      <c r="B717" s="470">
        <v>44219</v>
      </c>
      <c r="C717" s="469">
        <v>8400022565</v>
      </c>
      <c r="D717" s="470">
        <v>44217</v>
      </c>
      <c r="E717" s="469" t="s">
        <v>1182</v>
      </c>
      <c r="F717" s="469" t="s">
        <v>244</v>
      </c>
      <c r="G717" s="469" t="s">
        <v>1215</v>
      </c>
      <c r="H717" s="469" t="s">
        <v>1416</v>
      </c>
      <c r="I717" s="469" t="s">
        <v>244</v>
      </c>
      <c r="J717" s="469" t="s">
        <v>316</v>
      </c>
      <c r="K717" s="469" t="s">
        <v>1469</v>
      </c>
      <c r="L717" s="469" t="s">
        <v>1470</v>
      </c>
      <c r="M717" s="469">
        <v>2</v>
      </c>
      <c r="N717" s="469">
        <v>196</v>
      </c>
      <c r="O717" s="469">
        <v>392</v>
      </c>
    </row>
    <row r="718" spans="1:15" ht="15" hidden="1" x14ac:dyDescent="0.25">
      <c r="A718" s="469" t="s">
        <v>693</v>
      </c>
      <c r="B718" s="470">
        <v>44219</v>
      </c>
      <c r="C718" s="469">
        <v>8400022565</v>
      </c>
      <c r="D718" s="470">
        <v>44217</v>
      </c>
      <c r="E718" s="469" t="s">
        <v>1182</v>
      </c>
      <c r="F718" s="469" t="s">
        <v>244</v>
      </c>
      <c r="G718" s="469" t="s">
        <v>1215</v>
      </c>
      <c r="H718" s="469" t="s">
        <v>1310</v>
      </c>
      <c r="I718" s="469" t="s">
        <v>244</v>
      </c>
      <c r="J718" s="469" t="s">
        <v>316</v>
      </c>
      <c r="K718" s="469" t="s">
        <v>1469</v>
      </c>
      <c r="L718" s="469" t="s">
        <v>1470</v>
      </c>
      <c r="M718" s="469">
        <v>1</v>
      </c>
      <c r="N718" s="469">
        <v>525</v>
      </c>
      <c r="O718" s="469">
        <v>525</v>
      </c>
    </row>
    <row r="719" spans="1:15" ht="15" hidden="1" x14ac:dyDescent="0.25">
      <c r="A719" s="469" t="s">
        <v>694</v>
      </c>
      <c r="B719" s="470">
        <v>44219</v>
      </c>
      <c r="C719" s="469">
        <v>8400022559</v>
      </c>
      <c r="D719" s="470">
        <v>44217</v>
      </c>
      <c r="E719" s="469" t="s">
        <v>1182</v>
      </c>
      <c r="F719" s="469" t="s">
        <v>244</v>
      </c>
      <c r="G719" s="469" t="s">
        <v>1215</v>
      </c>
      <c r="H719" s="469" t="s">
        <v>1377</v>
      </c>
      <c r="I719" s="469" t="s">
        <v>244</v>
      </c>
      <c r="J719" s="469" t="s">
        <v>316</v>
      </c>
      <c r="K719" s="469" t="s">
        <v>1469</v>
      </c>
      <c r="L719" s="469" t="s">
        <v>1470</v>
      </c>
      <c r="M719" s="469">
        <v>5</v>
      </c>
      <c r="N719" s="469">
        <v>96</v>
      </c>
      <c r="O719" s="469">
        <v>480</v>
      </c>
    </row>
    <row r="720" spans="1:15" ht="15" hidden="1" x14ac:dyDescent="0.25">
      <c r="A720" s="469" t="s">
        <v>694</v>
      </c>
      <c r="B720" s="470">
        <v>44219</v>
      </c>
      <c r="C720" s="469">
        <v>8400022559</v>
      </c>
      <c r="D720" s="470">
        <v>44217</v>
      </c>
      <c r="E720" s="469" t="s">
        <v>1182</v>
      </c>
      <c r="F720" s="469" t="s">
        <v>244</v>
      </c>
      <c r="G720" s="469" t="s">
        <v>1215</v>
      </c>
      <c r="H720" s="469" t="s">
        <v>1416</v>
      </c>
      <c r="I720" s="469" t="s">
        <v>244</v>
      </c>
      <c r="J720" s="469" t="s">
        <v>316</v>
      </c>
      <c r="K720" s="469" t="s">
        <v>1469</v>
      </c>
      <c r="L720" s="469" t="s">
        <v>1470</v>
      </c>
      <c r="M720" s="469">
        <v>4</v>
      </c>
      <c r="N720" s="469">
        <v>196</v>
      </c>
      <c r="O720" s="469">
        <v>784</v>
      </c>
    </row>
    <row r="721" spans="1:15" ht="15" hidden="1" x14ac:dyDescent="0.25">
      <c r="A721" s="469" t="s">
        <v>695</v>
      </c>
      <c r="B721" s="470">
        <v>44221</v>
      </c>
      <c r="C721" s="469" t="s">
        <v>1078</v>
      </c>
      <c r="D721" s="470">
        <v>44208</v>
      </c>
      <c r="E721" s="469" t="s">
        <v>1194</v>
      </c>
      <c r="F721" s="469" t="s">
        <v>245</v>
      </c>
      <c r="G721" s="469" t="s">
        <v>1227</v>
      </c>
      <c r="H721" s="469" t="s">
        <v>1356</v>
      </c>
      <c r="I721" s="469" t="s">
        <v>245</v>
      </c>
      <c r="J721" s="469" t="s">
        <v>316</v>
      </c>
      <c r="K721" s="469" t="s">
        <v>1469</v>
      </c>
      <c r="L721" s="469" t="s">
        <v>301</v>
      </c>
      <c r="M721" s="469">
        <v>4</v>
      </c>
      <c r="N721" s="469">
        <v>0</v>
      </c>
      <c r="O721" s="469">
        <v>0</v>
      </c>
    </row>
    <row r="722" spans="1:15" ht="15" hidden="1" x14ac:dyDescent="0.25">
      <c r="A722" s="469" t="s">
        <v>695</v>
      </c>
      <c r="B722" s="470">
        <v>44221</v>
      </c>
      <c r="C722" s="469" t="s">
        <v>1078</v>
      </c>
      <c r="D722" s="470">
        <v>44208</v>
      </c>
      <c r="E722" s="469" t="s">
        <v>1193</v>
      </c>
      <c r="F722" s="469" t="s">
        <v>245</v>
      </c>
      <c r="G722" s="469" t="s">
        <v>1227</v>
      </c>
      <c r="H722" s="469" t="s">
        <v>1358</v>
      </c>
      <c r="I722" s="469" t="s">
        <v>245</v>
      </c>
      <c r="J722" s="469" t="s">
        <v>316</v>
      </c>
      <c r="K722" s="469" t="s">
        <v>1469</v>
      </c>
      <c r="L722" s="469" t="s">
        <v>1470</v>
      </c>
      <c r="M722" s="469">
        <v>4</v>
      </c>
      <c r="N722" s="469">
        <v>0</v>
      </c>
      <c r="O722" s="469">
        <v>0</v>
      </c>
    </row>
    <row r="723" spans="1:15" ht="15" hidden="1" x14ac:dyDescent="0.25">
      <c r="A723" s="469" t="s">
        <v>695</v>
      </c>
      <c r="B723" s="470">
        <v>44221</v>
      </c>
      <c r="C723" s="469" t="s">
        <v>1078</v>
      </c>
      <c r="D723" s="470">
        <v>44208</v>
      </c>
      <c r="E723" s="469" t="s">
        <v>1193</v>
      </c>
      <c r="F723" s="469" t="s">
        <v>245</v>
      </c>
      <c r="G723" s="469" t="s">
        <v>1227</v>
      </c>
      <c r="H723" s="469" t="s">
        <v>1359</v>
      </c>
      <c r="I723" s="469" t="s">
        <v>245</v>
      </c>
      <c r="J723" s="469" t="s">
        <v>316</v>
      </c>
      <c r="K723" s="469" t="s">
        <v>1469</v>
      </c>
      <c r="L723" s="469" t="s">
        <v>314</v>
      </c>
      <c r="M723" s="469">
        <v>4</v>
      </c>
      <c r="N723" s="469">
        <v>0</v>
      </c>
      <c r="O723" s="469">
        <v>0</v>
      </c>
    </row>
    <row r="724" spans="1:15" ht="15" hidden="1" x14ac:dyDescent="0.25">
      <c r="A724" s="469" t="s">
        <v>695</v>
      </c>
      <c r="B724" s="470">
        <v>44221</v>
      </c>
      <c r="C724" s="469" t="s">
        <v>1078</v>
      </c>
      <c r="D724" s="470">
        <v>44208</v>
      </c>
      <c r="E724" s="469" t="s">
        <v>1193</v>
      </c>
      <c r="F724" s="469" t="s">
        <v>245</v>
      </c>
      <c r="G724" s="469" t="s">
        <v>1227</v>
      </c>
      <c r="H724" s="469" t="s">
        <v>1317</v>
      </c>
      <c r="I724" s="469" t="s">
        <v>245</v>
      </c>
      <c r="J724" s="469" t="s">
        <v>316</v>
      </c>
      <c r="K724" s="469" t="s">
        <v>1469</v>
      </c>
      <c r="L724" s="469" t="s">
        <v>314</v>
      </c>
      <c r="M724" s="469">
        <v>4</v>
      </c>
      <c r="N724" s="469">
        <v>0</v>
      </c>
      <c r="O724" s="469">
        <v>0</v>
      </c>
    </row>
    <row r="725" spans="1:15" ht="15" hidden="1" x14ac:dyDescent="0.25">
      <c r="A725" s="469" t="s">
        <v>695</v>
      </c>
      <c r="B725" s="470">
        <v>44221</v>
      </c>
      <c r="C725" s="469" t="s">
        <v>1078</v>
      </c>
      <c r="D725" s="470">
        <v>44208</v>
      </c>
      <c r="E725" s="469" t="s">
        <v>1193</v>
      </c>
      <c r="F725" s="469" t="s">
        <v>245</v>
      </c>
      <c r="G725" s="469" t="s">
        <v>1227</v>
      </c>
      <c r="H725" s="469" t="s">
        <v>1319</v>
      </c>
      <c r="I725" s="469" t="s">
        <v>245</v>
      </c>
      <c r="J725" s="469" t="s">
        <v>316</v>
      </c>
      <c r="K725" s="469" t="s">
        <v>1469</v>
      </c>
      <c r="L725" s="469" t="s">
        <v>314</v>
      </c>
      <c r="M725" s="469">
        <v>4</v>
      </c>
      <c r="N725" s="469">
        <v>0</v>
      </c>
      <c r="O725" s="469">
        <v>0</v>
      </c>
    </row>
    <row r="726" spans="1:15" ht="15" hidden="1" x14ac:dyDescent="0.25">
      <c r="A726" s="469" t="s">
        <v>695</v>
      </c>
      <c r="B726" s="470">
        <v>44221</v>
      </c>
      <c r="C726" s="469" t="s">
        <v>1078</v>
      </c>
      <c r="D726" s="470">
        <v>44208</v>
      </c>
      <c r="E726" s="469" t="s">
        <v>1193</v>
      </c>
      <c r="F726" s="469" t="s">
        <v>245</v>
      </c>
      <c r="G726" s="469" t="s">
        <v>1227</v>
      </c>
      <c r="H726" s="469" t="s">
        <v>1324</v>
      </c>
      <c r="I726" s="469" t="s">
        <v>245</v>
      </c>
      <c r="J726" s="469" t="s">
        <v>316</v>
      </c>
      <c r="K726" s="469" t="s">
        <v>1469</v>
      </c>
      <c r="L726" s="469" t="s">
        <v>314</v>
      </c>
      <c r="M726" s="469">
        <v>4</v>
      </c>
      <c r="N726" s="469">
        <v>0</v>
      </c>
      <c r="O726" s="469">
        <v>0</v>
      </c>
    </row>
    <row r="727" spans="1:15" ht="15" hidden="1" x14ac:dyDescent="0.25">
      <c r="A727" s="469" t="s">
        <v>695</v>
      </c>
      <c r="B727" s="470">
        <v>44221</v>
      </c>
      <c r="C727" s="469" t="s">
        <v>1078</v>
      </c>
      <c r="D727" s="470">
        <v>44208</v>
      </c>
      <c r="E727" s="469" t="s">
        <v>1193</v>
      </c>
      <c r="F727" s="469" t="s">
        <v>245</v>
      </c>
      <c r="G727" s="469" t="s">
        <v>1227</v>
      </c>
      <c r="H727" s="469" t="s">
        <v>1321</v>
      </c>
      <c r="I727" s="469" t="s">
        <v>245</v>
      </c>
      <c r="J727" s="469" t="s">
        <v>316</v>
      </c>
      <c r="K727" s="469" t="s">
        <v>1469</v>
      </c>
      <c r="L727" s="469" t="s">
        <v>314</v>
      </c>
      <c r="M727" s="469">
        <v>4</v>
      </c>
      <c r="N727" s="469">
        <v>0</v>
      </c>
      <c r="O727" s="469">
        <v>0</v>
      </c>
    </row>
    <row r="728" spans="1:15" ht="15" hidden="1" x14ac:dyDescent="0.25">
      <c r="A728" s="469" t="s">
        <v>695</v>
      </c>
      <c r="B728" s="470">
        <v>44221</v>
      </c>
      <c r="C728" s="469" t="s">
        <v>1078</v>
      </c>
      <c r="D728" s="470">
        <v>44208</v>
      </c>
      <c r="E728" s="469" t="s">
        <v>1193</v>
      </c>
      <c r="F728" s="469" t="s">
        <v>245</v>
      </c>
      <c r="G728" s="469" t="s">
        <v>1227</v>
      </c>
      <c r="H728" s="469" t="s">
        <v>1322</v>
      </c>
      <c r="I728" s="469" t="s">
        <v>245</v>
      </c>
      <c r="J728" s="469" t="s">
        <v>316</v>
      </c>
      <c r="K728" s="469" t="s">
        <v>1469</v>
      </c>
      <c r="L728" s="469" t="s">
        <v>314</v>
      </c>
      <c r="M728" s="469">
        <v>4</v>
      </c>
      <c r="N728" s="472">
        <v>81404</v>
      </c>
      <c r="O728" s="472">
        <v>325616</v>
      </c>
    </row>
    <row r="729" spans="1:15" ht="15" hidden="1" x14ac:dyDescent="0.25">
      <c r="A729" s="469" t="s">
        <v>696</v>
      </c>
      <c r="B729" s="470">
        <v>44221</v>
      </c>
      <c r="C729" s="469" t="s">
        <v>1079</v>
      </c>
      <c r="D729" s="470">
        <v>44203</v>
      </c>
      <c r="E729" s="469" t="s">
        <v>1194</v>
      </c>
      <c r="F729" s="469" t="s">
        <v>245</v>
      </c>
      <c r="G729" s="469" t="s">
        <v>1227</v>
      </c>
      <c r="H729" s="469" t="s">
        <v>1356</v>
      </c>
      <c r="I729" s="469" t="s">
        <v>245</v>
      </c>
      <c r="J729" s="469" t="s">
        <v>316</v>
      </c>
      <c r="K729" s="469" t="s">
        <v>1469</v>
      </c>
      <c r="L729" s="469" t="s">
        <v>301</v>
      </c>
      <c r="M729" s="469">
        <v>4</v>
      </c>
      <c r="N729" s="469">
        <v>0</v>
      </c>
      <c r="O729" s="469">
        <v>0</v>
      </c>
    </row>
    <row r="730" spans="1:15" ht="15" hidden="1" x14ac:dyDescent="0.25">
      <c r="A730" s="469" t="s">
        <v>696</v>
      </c>
      <c r="B730" s="470">
        <v>44221</v>
      </c>
      <c r="C730" s="469" t="s">
        <v>1079</v>
      </c>
      <c r="D730" s="470">
        <v>44203</v>
      </c>
      <c r="E730" s="469" t="s">
        <v>1193</v>
      </c>
      <c r="F730" s="469" t="s">
        <v>245</v>
      </c>
      <c r="G730" s="469" t="s">
        <v>1227</v>
      </c>
      <c r="H730" s="469" t="s">
        <v>1358</v>
      </c>
      <c r="I730" s="469" t="s">
        <v>245</v>
      </c>
      <c r="J730" s="469" t="s">
        <v>316</v>
      </c>
      <c r="K730" s="469" t="s">
        <v>1469</v>
      </c>
      <c r="L730" s="469" t="s">
        <v>1470</v>
      </c>
      <c r="M730" s="469">
        <v>4</v>
      </c>
      <c r="N730" s="469">
        <v>0</v>
      </c>
      <c r="O730" s="469">
        <v>0</v>
      </c>
    </row>
    <row r="731" spans="1:15" ht="15" hidden="1" x14ac:dyDescent="0.25">
      <c r="A731" s="469" t="s">
        <v>696</v>
      </c>
      <c r="B731" s="470">
        <v>44221</v>
      </c>
      <c r="C731" s="469" t="s">
        <v>1079</v>
      </c>
      <c r="D731" s="470">
        <v>44203</v>
      </c>
      <c r="E731" s="469" t="s">
        <v>1193</v>
      </c>
      <c r="F731" s="469" t="s">
        <v>245</v>
      </c>
      <c r="G731" s="469" t="s">
        <v>1227</v>
      </c>
      <c r="H731" s="469" t="s">
        <v>1317</v>
      </c>
      <c r="I731" s="469" t="s">
        <v>245</v>
      </c>
      <c r="J731" s="469" t="s">
        <v>316</v>
      </c>
      <c r="K731" s="469" t="s">
        <v>1469</v>
      </c>
      <c r="L731" s="469" t="s">
        <v>314</v>
      </c>
      <c r="M731" s="469">
        <v>4</v>
      </c>
      <c r="N731" s="469">
        <v>0</v>
      </c>
      <c r="O731" s="469">
        <v>0</v>
      </c>
    </row>
    <row r="732" spans="1:15" ht="15" hidden="1" x14ac:dyDescent="0.25">
      <c r="A732" s="469" t="s">
        <v>696</v>
      </c>
      <c r="B732" s="470">
        <v>44221</v>
      </c>
      <c r="C732" s="469" t="s">
        <v>1079</v>
      </c>
      <c r="D732" s="470">
        <v>44203</v>
      </c>
      <c r="E732" s="469" t="s">
        <v>1193</v>
      </c>
      <c r="F732" s="469" t="s">
        <v>245</v>
      </c>
      <c r="G732" s="469" t="s">
        <v>1227</v>
      </c>
      <c r="H732" s="469" t="s">
        <v>1319</v>
      </c>
      <c r="I732" s="469" t="s">
        <v>245</v>
      </c>
      <c r="J732" s="469" t="s">
        <v>316</v>
      </c>
      <c r="K732" s="469" t="s">
        <v>1469</v>
      </c>
      <c r="L732" s="469" t="s">
        <v>314</v>
      </c>
      <c r="M732" s="469">
        <v>4</v>
      </c>
      <c r="N732" s="469">
        <v>0</v>
      </c>
      <c r="O732" s="469">
        <v>0</v>
      </c>
    </row>
    <row r="733" spans="1:15" ht="15" hidden="1" x14ac:dyDescent="0.25">
      <c r="A733" s="469" t="s">
        <v>696</v>
      </c>
      <c r="B733" s="470">
        <v>44221</v>
      </c>
      <c r="C733" s="469" t="s">
        <v>1079</v>
      </c>
      <c r="D733" s="470">
        <v>44203</v>
      </c>
      <c r="E733" s="469" t="s">
        <v>1193</v>
      </c>
      <c r="F733" s="469" t="s">
        <v>245</v>
      </c>
      <c r="G733" s="469" t="s">
        <v>1227</v>
      </c>
      <c r="H733" s="469" t="s">
        <v>1324</v>
      </c>
      <c r="I733" s="469" t="s">
        <v>245</v>
      </c>
      <c r="J733" s="469" t="s">
        <v>316</v>
      </c>
      <c r="K733" s="469" t="s">
        <v>1469</v>
      </c>
      <c r="L733" s="469" t="s">
        <v>314</v>
      </c>
      <c r="M733" s="469">
        <v>4</v>
      </c>
      <c r="N733" s="469">
        <v>0</v>
      </c>
      <c r="O733" s="469">
        <v>0</v>
      </c>
    </row>
    <row r="734" spans="1:15" ht="15" hidden="1" x14ac:dyDescent="0.25">
      <c r="A734" s="469" t="s">
        <v>696</v>
      </c>
      <c r="B734" s="470">
        <v>44221</v>
      </c>
      <c r="C734" s="469" t="s">
        <v>1079</v>
      </c>
      <c r="D734" s="470">
        <v>44203</v>
      </c>
      <c r="E734" s="469" t="s">
        <v>1193</v>
      </c>
      <c r="F734" s="469" t="s">
        <v>245</v>
      </c>
      <c r="G734" s="469" t="s">
        <v>1227</v>
      </c>
      <c r="H734" s="469" t="s">
        <v>1321</v>
      </c>
      <c r="I734" s="469" t="s">
        <v>245</v>
      </c>
      <c r="J734" s="469" t="s">
        <v>316</v>
      </c>
      <c r="K734" s="469" t="s">
        <v>1469</v>
      </c>
      <c r="L734" s="469" t="s">
        <v>314</v>
      </c>
      <c r="M734" s="469">
        <v>4</v>
      </c>
      <c r="N734" s="469">
        <v>0</v>
      </c>
      <c r="O734" s="469">
        <v>0</v>
      </c>
    </row>
    <row r="735" spans="1:15" ht="15" hidden="1" x14ac:dyDescent="0.25">
      <c r="A735" s="469" t="s">
        <v>696</v>
      </c>
      <c r="B735" s="470">
        <v>44221</v>
      </c>
      <c r="C735" s="469" t="s">
        <v>1079</v>
      </c>
      <c r="D735" s="470">
        <v>44203</v>
      </c>
      <c r="E735" s="469" t="s">
        <v>1193</v>
      </c>
      <c r="F735" s="469" t="s">
        <v>245</v>
      </c>
      <c r="G735" s="469" t="s">
        <v>1227</v>
      </c>
      <c r="H735" s="469" t="s">
        <v>1322</v>
      </c>
      <c r="I735" s="469" t="s">
        <v>245</v>
      </c>
      <c r="J735" s="469" t="s">
        <v>316</v>
      </c>
      <c r="K735" s="469" t="s">
        <v>1469</v>
      </c>
      <c r="L735" s="469" t="s">
        <v>314</v>
      </c>
      <c r="M735" s="469">
        <v>4</v>
      </c>
      <c r="N735" s="472">
        <v>81404</v>
      </c>
      <c r="O735" s="472">
        <v>325616</v>
      </c>
    </row>
    <row r="736" spans="1:15" ht="15" hidden="1" x14ac:dyDescent="0.25">
      <c r="A736" s="469" t="s">
        <v>697</v>
      </c>
      <c r="B736" s="470">
        <v>44221</v>
      </c>
      <c r="C736" s="469" t="s">
        <v>1080</v>
      </c>
      <c r="D736" s="470">
        <v>44203</v>
      </c>
      <c r="E736" s="469" t="s">
        <v>1194</v>
      </c>
      <c r="F736" s="469" t="s">
        <v>245</v>
      </c>
      <c r="G736" s="469" t="s">
        <v>1227</v>
      </c>
      <c r="H736" s="469" t="s">
        <v>1356</v>
      </c>
      <c r="I736" s="469" t="s">
        <v>245</v>
      </c>
      <c r="J736" s="469" t="s">
        <v>316</v>
      </c>
      <c r="K736" s="469" t="s">
        <v>1469</v>
      </c>
      <c r="L736" s="469" t="s">
        <v>301</v>
      </c>
      <c r="M736" s="469">
        <v>3</v>
      </c>
      <c r="N736" s="469">
        <v>0</v>
      </c>
      <c r="O736" s="469">
        <v>0</v>
      </c>
    </row>
    <row r="737" spans="1:15" ht="15" hidden="1" x14ac:dyDescent="0.25">
      <c r="A737" s="469" t="s">
        <v>697</v>
      </c>
      <c r="B737" s="470">
        <v>44221</v>
      </c>
      <c r="C737" s="469" t="s">
        <v>1080</v>
      </c>
      <c r="D737" s="470">
        <v>44203</v>
      </c>
      <c r="E737" s="469" t="s">
        <v>1193</v>
      </c>
      <c r="F737" s="469" t="s">
        <v>245</v>
      </c>
      <c r="G737" s="469" t="s">
        <v>1227</v>
      </c>
      <c r="H737" s="469" t="s">
        <v>1358</v>
      </c>
      <c r="I737" s="469" t="s">
        <v>245</v>
      </c>
      <c r="J737" s="469" t="s">
        <v>316</v>
      </c>
      <c r="K737" s="469" t="s">
        <v>1469</v>
      </c>
      <c r="L737" s="469" t="s">
        <v>1470</v>
      </c>
      <c r="M737" s="469">
        <v>3</v>
      </c>
      <c r="N737" s="469">
        <v>0</v>
      </c>
      <c r="O737" s="469">
        <v>0</v>
      </c>
    </row>
    <row r="738" spans="1:15" ht="15" hidden="1" x14ac:dyDescent="0.25">
      <c r="A738" s="469" t="s">
        <v>697</v>
      </c>
      <c r="B738" s="470">
        <v>44221</v>
      </c>
      <c r="C738" s="469" t="s">
        <v>1080</v>
      </c>
      <c r="D738" s="470">
        <v>44203</v>
      </c>
      <c r="E738" s="469" t="s">
        <v>1193</v>
      </c>
      <c r="F738" s="469" t="s">
        <v>245</v>
      </c>
      <c r="G738" s="469" t="s">
        <v>1227</v>
      </c>
      <c r="H738" s="469" t="s">
        <v>1317</v>
      </c>
      <c r="I738" s="469" t="s">
        <v>245</v>
      </c>
      <c r="J738" s="469" t="s">
        <v>316</v>
      </c>
      <c r="K738" s="469" t="s">
        <v>1469</v>
      </c>
      <c r="L738" s="469" t="s">
        <v>314</v>
      </c>
      <c r="M738" s="469">
        <v>3</v>
      </c>
      <c r="N738" s="469">
        <v>0</v>
      </c>
      <c r="O738" s="469">
        <v>0</v>
      </c>
    </row>
    <row r="739" spans="1:15" ht="15" hidden="1" x14ac:dyDescent="0.25">
      <c r="A739" s="469" t="s">
        <v>697</v>
      </c>
      <c r="B739" s="470">
        <v>44221</v>
      </c>
      <c r="C739" s="469" t="s">
        <v>1080</v>
      </c>
      <c r="D739" s="470">
        <v>44203</v>
      </c>
      <c r="E739" s="469" t="s">
        <v>1193</v>
      </c>
      <c r="F739" s="469" t="s">
        <v>245</v>
      </c>
      <c r="G739" s="469" t="s">
        <v>1227</v>
      </c>
      <c r="H739" s="469" t="s">
        <v>1319</v>
      </c>
      <c r="I739" s="469" t="s">
        <v>245</v>
      </c>
      <c r="J739" s="469" t="s">
        <v>316</v>
      </c>
      <c r="K739" s="469" t="s">
        <v>1469</v>
      </c>
      <c r="L739" s="469" t="s">
        <v>314</v>
      </c>
      <c r="M739" s="469">
        <v>3</v>
      </c>
      <c r="N739" s="469">
        <v>0</v>
      </c>
      <c r="O739" s="469">
        <v>0</v>
      </c>
    </row>
    <row r="740" spans="1:15" ht="15" hidden="1" x14ac:dyDescent="0.25">
      <c r="A740" s="469" t="s">
        <v>697</v>
      </c>
      <c r="B740" s="470">
        <v>44221</v>
      </c>
      <c r="C740" s="469" t="s">
        <v>1080</v>
      </c>
      <c r="D740" s="470">
        <v>44203</v>
      </c>
      <c r="E740" s="469" t="s">
        <v>1193</v>
      </c>
      <c r="F740" s="469" t="s">
        <v>245</v>
      </c>
      <c r="G740" s="469" t="s">
        <v>1227</v>
      </c>
      <c r="H740" s="469" t="s">
        <v>1324</v>
      </c>
      <c r="I740" s="469" t="s">
        <v>245</v>
      </c>
      <c r="J740" s="469" t="s">
        <v>316</v>
      </c>
      <c r="K740" s="469" t="s">
        <v>1469</v>
      </c>
      <c r="L740" s="469" t="s">
        <v>314</v>
      </c>
      <c r="M740" s="469">
        <v>3</v>
      </c>
      <c r="N740" s="469">
        <v>0</v>
      </c>
      <c r="O740" s="469">
        <v>0</v>
      </c>
    </row>
    <row r="741" spans="1:15" ht="15" hidden="1" x14ac:dyDescent="0.25">
      <c r="A741" s="469" t="s">
        <v>697</v>
      </c>
      <c r="B741" s="470">
        <v>44221</v>
      </c>
      <c r="C741" s="469" t="s">
        <v>1080</v>
      </c>
      <c r="D741" s="470">
        <v>44203</v>
      </c>
      <c r="E741" s="469" t="s">
        <v>1193</v>
      </c>
      <c r="F741" s="469" t="s">
        <v>245</v>
      </c>
      <c r="G741" s="469" t="s">
        <v>1227</v>
      </c>
      <c r="H741" s="469" t="s">
        <v>1321</v>
      </c>
      <c r="I741" s="469" t="s">
        <v>245</v>
      </c>
      <c r="J741" s="469" t="s">
        <v>316</v>
      </c>
      <c r="K741" s="469" t="s">
        <v>1469</v>
      </c>
      <c r="L741" s="469" t="s">
        <v>314</v>
      </c>
      <c r="M741" s="469">
        <v>3</v>
      </c>
      <c r="N741" s="469">
        <v>0</v>
      </c>
      <c r="O741" s="469">
        <v>0</v>
      </c>
    </row>
    <row r="742" spans="1:15" ht="15" hidden="1" x14ac:dyDescent="0.25">
      <c r="A742" s="469" t="s">
        <v>697</v>
      </c>
      <c r="B742" s="470">
        <v>44221</v>
      </c>
      <c r="C742" s="469" t="s">
        <v>1080</v>
      </c>
      <c r="D742" s="470">
        <v>44203</v>
      </c>
      <c r="E742" s="469" t="s">
        <v>1193</v>
      </c>
      <c r="F742" s="469" t="s">
        <v>245</v>
      </c>
      <c r="G742" s="469" t="s">
        <v>1227</v>
      </c>
      <c r="H742" s="469" t="s">
        <v>1322</v>
      </c>
      <c r="I742" s="469" t="s">
        <v>245</v>
      </c>
      <c r="J742" s="469" t="s">
        <v>316</v>
      </c>
      <c r="K742" s="469" t="s">
        <v>1469</v>
      </c>
      <c r="L742" s="469" t="s">
        <v>314</v>
      </c>
      <c r="M742" s="469">
        <v>3</v>
      </c>
      <c r="N742" s="472">
        <v>81404</v>
      </c>
      <c r="O742" s="472">
        <v>244212</v>
      </c>
    </row>
    <row r="743" spans="1:15" ht="15" hidden="1" x14ac:dyDescent="0.25">
      <c r="A743" s="469" t="s">
        <v>698</v>
      </c>
      <c r="B743" s="470">
        <v>44221</v>
      </c>
      <c r="C743" s="469" t="s">
        <v>1081</v>
      </c>
      <c r="D743" s="470">
        <v>44208</v>
      </c>
      <c r="E743" s="469" t="s">
        <v>1194</v>
      </c>
      <c r="F743" s="469" t="s">
        <v>245</v>
      </c>
      <c r="G743" s="469" t="s">
        <v>1227</v>
      </c>
      <c r="H743" s="469" t="s">
        <v>1356</v>
      </c>
      <c r="I743" s="469" t="s">
        <v>245</v>
      </c>
      <c r="J743" s="469" t="s">
        <v>316</v>
      </c>
      <c r="K743" s="469" t="s">
        <v>1469</v>
      </c>
      <c r="L743" s="469" t="s">
        <v>301</v>
      </c>
      <c r="M743" s="469">
        <v>3</v>
      </c>
      <c r="N743" s="469">
        <v>0</v>
      </c>
      <c r="O743" s="469">
        <v>0</v>
      </c>
    </row>
    <row r="744" spans="1:15" ht="15" hidden="1" x14ac:dyDescent="0.25">
      <c r="A744" s="469" t="s">
        <v>698</v>
      </c>
      <c r="B744" s="470">
        <v>44221</v>
      </c>
      <c r="C744" s="469" t="s">
        <v>1081</v>
      </c>
      <c r="D744" s="470">
        <v>44208</v>
      </c>
      <c r="E744" s="469" t="s">
        <v>1193</v>
      </c>
      <c r="F744" s="469" t="s">
        <v>245</v>
      </c>
      <c r="G744" s="469" t="s">
        <v>1227</v>
      </c>
      <c r="H744" s="469" t="s">
        <v>1358</v>
      </c>
      <c r="I744" s="469" t="s">
        <v>245</v>
      </c>
      <c r="J744" s="469" t="s">
        <v>316</v>
      </c>
      <c r="K744" s="469" t="s">
        <v>1469</v>
      </c>
      <c r="L744" s="469" t="s">
        <v>1470</v>
      </c>
      <c r="M744" s="469">
        <v>3</v>
      </c>
      <c r="N744" s="469">
        <v>0</v>
      </c>
      <c r="O744" s="469">
        <v>0</v>
      </c>
    </row>
    <row r="745" spans="1:15" ht="15" hidden="1" x14ac:dyDescent="0.25">
      <c r="A745" s="469" t="s">
        <v>698</v>
      </c>
      <c r="B745" s="470">
        <v>44221</v>
      </c>
      <c r="C745" s="469" t="s">
        <v>1081</v>
      </c>
      <c r="D745" s="470">
        <v>44208</v>
      </c>
      <c r="E745" s="469" t="s">
        <v>1193</v>
      </c>
      <c r="F745" s="469" t="s">
        <v>245</v>
      </c>
      <c r="G745" s="469" t="s">
        <v>1227</v>
      </c>
      <c r="H745" s="469" t="s">
        <v>1317</v>
      </c>
      <c r="I745" s="469" t="s">
        <v>245</v>
      </c>
      <c r="J745" s="469" t="s">
        <v>316</v>
      </c>
      <c r="K745" s="469" t="s">
        <v>1469</v>
      </c>
      <c r="L745" s="469" t="s">
        <v>314</v>
      </c>
      <c r="M745" s="469">
        <v>3</v>
      </c>
      <c r="N745" s="469">
        <v>0</v>
      </c>
      <c r="O745" s="469">
        <v>0</v>
      </c>
    </row>
    <row r="746" spans="1:15" ht="15" hidden="1" x14ac:dyDescent="0.25">
      <c r="A746" s="469" t="s">
        <v>698</v>
      </c>
      <c r="B746" s="470">
        <v>44221</v>
      </c>
      <c r="C746" s="469" t="s">
        <v>1081</v>
      </c>
      <c r="D746" s="470">
        <v>44208</v>
      </c>
      <c r="E746" s="469" t="s">
        <v>1193</v>
      </c>
      <c r="F746" s="469" t="s">
        <v>245</v>
      </c>
      <c r="G746" s="469" t="s">
        <v>1227</v>
      </c>
      <c r="H746" s="469" t="s">
        <v>1319</v>
      </c>
      <c r="I746" s="469" t="s">
        <v>245</v>
      </c>
      <c r="J746" s="469" t="s">
        <v>316</v>
      </c>
      <c r="K746" s="469" t="s">
        <v>1469</v>
      </c>
      <c r="L746" s="469" t="s">
        <v>314</v>
      </c>
      <c r="M746" s="469">
        <v>3</v>
      </c>
      <c r="N746" s="469">
        <v>0</v>
      </c>
      <c r="O746" s="469">
        <v>0</v>
      </c>
    </row>
    <row r="747" spans="1:15" ht="15" hidden="1" x14ac:dyDescent="0.25">
      <c r="A747" s="469" t="s">
        <v>698</v>
      </c>
      <c r="B747" s="470">
        <v>44221</v>
      </c>
      <c r="C747" s="469" t="s">
        <v>1081</v>
      </c>
      <c r="D747" s="470">
        <v>44208</v>
      </c>
      <c r="E747" s="469" t="s">
        <v>1193</v>
      </c>
      <c r="F747" s="469" t="s">
        <v>245</v>
      </c>
      <c r="G747" s="469" t="s">
        <v>1227</v>
      </c>
      <c r="H747" s="469" t="s">
        <v>1324</v>
      </c>
      <c r="I747" s="469" t="s">
        <v>245</v>
      </c>
      <c r="J747" s="469" t="s">
        <v>316</v>
      </c>
      <c r="K747" s="469" t="s">
        <v>1469</v>
      </c>
      <c r="L747" s="469" t="s">
        <v>314</v>
      </c>
      <c r="M747" s="469">
        <v>3</v>
      </c>
      <c r="N747" s="469">
        <v>0</v>
      </c>
      <c r="O747" s="469">
        <v>0</v>
      </c>
    </row>
    <row r="748" spans="1:15" ht="15" hidden="1" x14ac:dyDescent="0.25">
      <c r="A748" s="469" t="s">
        <v>698</v>
      </c>
      <c r="B748" s="470">
        <v>44221</v>
      </c>
      <c r="C748" s="469" t="s">
        <v>1081</v>
      </c>
      <c r="D748" s="470">
        <v>44208</v>
      </c>
      <c r="E748" s="469" t="s">
        <v>1193</v>
      </c>
      <c r="F748" s="469" t="s">
        <v>245</v>
      </c>
      <c r="G748" s="469" t="s">
        <v>1227</v>
      </c>
      <c r="H748" s="469" t="s">
        <v>1321</v>
      </c>
      <c r="I748" s="469" t="s">
        <v>245</v>
      </c>
      <c r="J748" s="469" t="s">
        <v>316</v>
      </c>
      <c r="K748" s="469" t="s">
        <v>1469</v>
      </c>
      <c r="L748" s="469" t="s">
        <v>314</v>
      </c>
      <c r="M748" s="469">
        <v>3</v>
      </c>
      <c r="N748" s="469">
        <v>0</v>
      </c>
      <c r="O748" s="469">
        <v>0</v>
      </c>
    </row>
    <row r="749" spans="1:15" ht="15" hidden="1" x14ac:dyDescent="0.25">
      <c r="A749" s="469" t="s">
        <v>698</v>
      </c>
      <c r="B749" s="470">
        <v>44221</v>
      </c>
      <c r="C749" s="469" t="s">
        <v>1081</v>
      </c>
      <c r="D749" s="470">
        <v>44208</v>
      </c>
      <c r="E749" s="469" t="s">
        <v>1193</v>
      </c>
      <c r="F749" s="469" t="s">
        <v>245</v>
      </c>
      <c r="G749" s="469" t="s">
        <v>1227</v>
      </c>
      <c r="H749" s="469" t="s">
        <v>1322</v>
      </c>
      <c r="I749" s="469" t="s">
        <v>245</v>
      </c>
      <c r="J749" s="469" t="s">
        <v>316</v>
      </c>
      <c r="K749" s="469" t="s">
        <v>1469</v>
      </c>
      <c r="L749" s="469" t="s">
        <v>314</v>
      </c>
      <c r="M749" s="469">
        <v>3</v>
      </c>
      <c r="N749" s="472">
        <v>81404</v>
      </c>
      <c r="O749" s="472">
        <v>244212</v>
      </c>
    </row>
    <row r="750" spans="1:15" ht="15" hidden="1" x14ac:dyDescent="0.25">
      <c r="A750" s="469" t="s">
        <v>699</v>
      </c>
      <c r="B750" s="470">
        <v>44221</v>
      </c>
      <c r="C750" s="469" t="s">
        <v>972</v>
      </c>
      <c r="D750" s="470">
        <v>44221</v>
      </c>
      <c r="E750" s="660" t="s">
        <v>15</v>
      </c>
      <c r="F750" s="469" t="s">
        <v>244</v>
      </c>
      <c r="G750" s="469" t="s">
        <v>1272</v>
      </c>
      <c r="H750" s="469" t="s">
        <v>387</v>
      </c>
      <c r="I750" s="469" t="s">
        <v>244</v>
      </c>
      <c r="J750" s="469" t="s">
        <v>316</v>
      </c>
      <c r="K750" s="469" t="s">
        <v>1469</v>
      </c>
      <c r="L750" s="469" t="s">
        <v>303</v>
      </c>
      <c r="M750" s="469">
        <v>1</v>
      </c>
      <c r="N750" s="469">
        <v>150</v>
      </c>
      <c r="O750" s="469">
        <v>150</v>
      </c>
    </row>
    <row r="751" spans="1:15" ht="15" hidden="1" x14ac:dyDescent="0.25">
      <c r="A751" s="469" t="s">
        <v>699</v>
      </c>
      <c r="B751" s="470">
        <v>44221</v>
      </c>
      <c r="C751" s="469" t="s">
        <v>972</v>
      </c>
      <c r="D751" s="470">
        <v>44221</v>
      </c>
      <c r="E751" s="469" t="s">
        <v>1182</v>
      </c>
      <c r="F751" s="469" t="s">
        <v>244</v>
      </c>
      <c r="G751" s="469" t="s">
        <v>1272</v>
      </c>
      <c r="H751" s="469" t="s">
        <v>1417</v>
      </c>
      <c r="I751" s="469" t="s">
        <v>244</v>
      </c>
      <c r="J751" s="469" t="s">
        <v>316</v>
      </c>
      <c r="K751" s="469" t="s">
        <v>1469</v>
      </c>
      <c r="L751" s="469" t="s">
        <v>1471</v>
      </c>
      <c r="M751" s="469">
        <v>1</v>
      </c>
      <c r="N751" s="472">
        <v>2250</v>
      </c>
      <c r="O751" s="472">
        <v>2250</v>
      </c>
    </row>
    <row r="752" spans="1:15" ht="15" hidden="1" x14ac:dyDescent="0.25">
      <c r="A752" s="469" t="s">
        <v>700</v>
      </c>
      <c r="B752" s="470">
        <v>44221</v>
      </c>
      <c r="C752" s="469" t="s">
        <v>1082</v>
      </c>
      <c r="D752" s="470">
        <v>44203</v>
      </c>
      <c r="E752" s="469" t="s">
        <v>1193</v>
      </c>
      <c r="F752" s="469" t="s">
        <v>245</v>
      </c>
      <c r="G752" s="469" t="s">
        <v>1227</v>
      </c>
      <c r="H752" s="469" t="s">
        <v>1358</v>
      </c>
      <c r="I752" s="469" t="s">
        <v>245</v>
      </c>
      <c r="J752" s="469" t="s">
        <v>316</v>
      </c>
      <c r="K752" s="469" t="s">
        <v>1469</v>
      </c>
      <c r="L752" s="469" t="s">
        <v>1470</v>
      </c>
      <c r="M752" s="469">
        <v>4</v>
      </c>
      <c r="N752" s="469">
        <v>0</v>
      </c>
      <c r="O752" s="469">
        <v>0</v>
      </c>
    </row>
    <row r="753" spans="1:15" ht="15" hidden="1" x14ac:dyDescent="0.25">
      <c r="A753" s="469" t="s">
        <v>700</v>
      </c>
      <c r="B753" s="470">
        <v>44221</v>
      </c>
      <c r="C753" s="469" t="s">
        <v>1082</v>
      </c>
      <c r="D753" s="470">
        <v>44203</v>
      </c>
      <c r="E753" s="469" t="s">
        <v>1193</v>
      </c>
      <c r="F753" s="469" t="s">
        <v>245</v>
      </c>
      <c r="G753" s="469" t="s">
        <v>1227</v>
      </c>
      <c r="H753" s="469" t="s">
        <v>1317</v>
      </c>
      <c r="I753" s="469" t="s">
        <v>245</v>
      </c>
      <c r="J753" s="469" t="s">
        <v>316</v>
      </c>
      <c r="K753" s="469" t="s">
        <v>1469</v>
      </c>
      <c r="L753" s="469" t="s">
        <v>314</v>
      </c>
      <c r="M753" s="469">
        <v>4</v>
      </c>
      <c r="N753" s="469">
        <v>0</v>
      </c>
      <c r="O753" s="469">
        <v>0</v>
      </c>
    </row>
    <row r="754" spans="1:15" ht="15" hidden="1" x14ac:dyDescent="0.25">
      <c r="A754" s="469" t="s">
        <v>700</v>
      </c>
      <c r="B754" s="470">
        <v>44221</v>
      </c>
      <c r="C754" s="469" t="s">
        <v>1082</v>
      </c>
      <c r="D754" s="470">
        <v>44203</v>
      </c>
      <c r="E754" s="469" t="s">
        <v>1193</v>
      </c>
      <c r="F754" s="469" t="s">
        <v>245</v>
      </c>
      <c r="G754" s="469" t="s">
        <v>1227</v>
      </c>
      <c r="H754" s="469" t="s">
        <v>1319</v>
      </c>
      <c r="I754" s="469" t="s">
        <v>245</v>
      </c>
      <c r="J754" s="469" t="s">
        <v>316</v>
      </c>
      <c r="K754" s="469" t="s">
        <v>1469</v>
      </c>
      <c r="L754" s="469" t="s">
        <v>314</v>
      </c>
      <c r="M754" s="469">
        <v>4</v>
      </c>
      <c r="N754" s="469">
        <v>0</v>
      </c>
      <c r="O754" s="469">
        <v>0</v>
      </c>
    </row>
    <row r="755" spans="1:15" ht="15" hidden="1" x14ac:dyDescent="0.25">
      <c r="A755" s="469" t="s">
        <v>700</v>
      </c>
      <c r="B755" s="470">
        <v>44221</v>
      </c>
      <c r="C755" s="469" t="s">
        <v>1082</v>
      </c>
      <c r="D755" s="470">
        <v>44203</v>
      </c>
      <c r="E755" s="469" t="s">
        <v>1193</v>
      </c>
      <c r="F755" s="469" t="s">
        <v>245</v>
      </c>
      <c r="G755" s="469" t="s">
        <v>1227</v>
      </c>
      <c r="H755" s="469" t="s">
        <v>1324</v>
      </c>
      <c r="I755" s="469" t="s">
        <v>245</v>
      </c>
      <c r="J755" s="469" t="s">
        <v>316</v>
      </c>
      <c r="K755" s="469" t="s">
        <v>1469</v>
      </c>
      <c r="L755" s="469" t="s">
        <v>314</v>
      </c>
      <c r="M755" s="469">
        <v>4</v>
      </c>
      <c r="N755" s="469">
        <v>0</v>
      </c>
      <c r="O755" s="469">
        <v>0</v>
      </c>
    </row>
    <row r="756" spans="1:15" ht="15" hidden="1" x14ac:dyDescent="0.25">
      <c r="A756" s="469" t="s">
        <v>700</v>
      </c>
      <c r="B756" s="470">
        <v>44221</v>
      </c>
      <c r="C756" s="469" t="s">
        <v>1082</v>
      </c>
      <c r="D756" s="470">
        <v>44203</v>
      </c>
      <c r="E756" s="469" t="s">
        <v>1193</v>
      </c>
      <c r="F756" s="469" t="s">
        <v>245</v>
      </c>
      <c r="G756" s="469" t="s">
        <v>1227</v>
      </c>
      <c r="H756" s="469" t="s">
        <v>1321</v>
      </c>
      <c r="I756" s="469" t="s">
        <v>245</v>
      </c>
      <c r="J756" s="469" t="s">
        <v>316</v>
      </c>
      <c r="K756" s="469" t="s">
        <v>1469</v>
      </c>
      <c r="L756" s="469" t="s">
        <v>314</v>
      </c>
      <c r="M756" s="469">
        <v>4</v>
      </c>
      <c r="N756" s="469">
        <v>0</v>
      </c>
      <c r="O756" s="469">
        <v>0</v>
      </c>
    </row>
    <row r="757" spans="1:15" ht="15" hidden="1" x14ac:dyDescent="0.25">
      <c r="A757" s="469" t="s">
        <v>700</v>
      </c>
      <c r="B757" s="470">
        <v>44221</v>
      </c>
      <c r="C757" s="469" t="s">
        <v>1082</v>
      </c>
      <c r="D757" s="470">
        <v>44203</v>
      </c>
      <c r="E757" s="469" t="s">
        <v>1193</v>
      </c>
      <c r="F757" s="469" t="s">
        <v>245</v>
      </c>
      <c r="G757" s="469" t="s">
        <v>1227</v>
      </c>
      <c r="H757" s="469" t="s">
        <v>1322</v>
      </c>
      <c r="I757" s="469" t="s">
        <v>245</v>
      </c>
      <c r="J757" s="469" t="s">
        <v>316</v>
      </c>
      <c r="K757" s="469" t="s">
        <v>1469</v>
      </c>
      <c r="L757" s="469" t="s">
        <v>314</v>
      </c>
      <c r="M757" s="469">
        <v>4</v>
      </c>
      <c r="N757" s="472">
        <v>81404</v>
      </c>
      <c r="O757" s="472">
        <v>325616</v>
      </c>
    </row>
    <row r="758" spans="1:15" ht="15" hidden="1" x14ac:dyDescent="0.25">
      <c r="A758" s="469" t="s">
        <v>701</v>
      </c>
      <c r="B758" s="470">
        <v>44221</v>
      </c>
      <c r="C758" s="469" t="s">
        <v>1083</v>
      </c>
      <c r="D758" s="470">
        <v>44203</v>
      </c>
      <c r="E758" s="469" t="s">
        <v>1193</v>
      </c>
      <c r="F758" s="469" t="s">
        <v>245</v>
      </c>
      <c r="G758" s="469" t="s">
        <v>1227</v>
      </c>
      <c r="H758" s="469" t="s">
        <v>1358</v>
      </c>
      <c r="I758" s="469" t="s">
        <v>245</v>
      </c>
      <c r="J758" s="469" t="s">
        <v>316</v>
      </c>
      <c r="K758" s="469" t="s">
        <v>1469</v>
      </c>
      <c r="L758" s="469" t="s">
        <v>1470</v>
      </c>
      <c r="M758" s="469">
        <v>4</v>
      </c>
      <c r="N758" s="469">
        <v>0</v>
      </c>
      <c r="O758" s="469">
        <v>0</v>
      </c>
    </row>
    <row r="759" spans="1:15" ht="15" hidden="1" x14ac:dyDescent="0.25">
      <c r="A759" s="469" t="s">
        <v>701</v>
      </c>
      <c r="B759" s="470">
        <v>44221</v>
      </c>
      <c r="C759" s="469" t="s">
        <v>1083</v>
      </c>
      <c r="D759" s="470">
        <v>44203</v>
      </c>
      <c r="E759" s="469" t="s">
        <v>1193</v>
      </c>
      <c r="F759" s="469" t="s">
        <v>245</v>
      </c>
      <c r="G759" s="469" t="s">
        <v>1227</v>
      </c>
      <c r="H759" s="469" t="s">
        <v>1317</v>
      </c>
      <c r="I759" s="469" t="s">
        <v>245</v>
      </c>
      <c r="J759" s="469" t="s">
        <v>316</v>
      </c>
      <c r="K759" s="469" t="s">
        <v>1469</v>
      </c>
      <c r="L759" s="469" t="s">
        <v>314</v>
      </c>
      <c r="M759" s="469">
        <v>4</v>
      </c>
      <c r="N759" s="469">
        <v>0</v>
      </c>
      <c r="O759" s="469">
        <v>0</v>
      </c>
    </row>
    <row r="760" spans="1:15" ht="15" hidden="1" x14ac:dyDescent="0.25">
      <c r="A760" s="469" t="s">
        <v>701</v>
      </c>
      <c r="B760" s="470">
        <v>44221</v>
      </c>
      <c r="C760" s="469" t="s">
        <v>1083</v>
      </c>
      <c r="D760" s="470">
        <v>44203</v>
      </c>
      <c r="E760" s="469" t="s">
        <v>1193</v>
      </c>
      <c r="F760" s="469" t="s">
        <v>245</v>
      </c>
      <c r="G760" s="469" t="s">
        <v>1227</v>
      </c>
      <c r="H760" s="469" t="s">
        <v>1319</v>
      </c>
      <c r="I760" s="469" t="s">
        <v>245</v>
      </c>
      <c r="J760" s="469" t="s">
        <v>316</v>
      </c>
      <c r="K760" s="469" t="s">
        <v>1469</v>
      </c>
      <c r="L760" s="469" t="s">
        <v>314</v>
      </c>
      <c r="M760" s="469">
        <v>4</v>
      </c>
      <c r="N760" s="469">
        <v>0</v>
      </c>
      <c r="O760" s="469">
        <v>0</v>
      </c>
    </row>
    <row r="761" spans="1:15" ht="15" hidden="1" x14ac:dyDescent="0.25">
      <c r="A761" s="469" t="s">
        <v>701</v>
      </c>
      <c r="B761" s="470">
        <v>44221</v>
      </c>
      <c r="C761" s="469" t="s">
        <v>1083</v>
      </c>
      <c r="D761" s="470">
        <v>44203</v>
      </c>
      <c r="E761" s="469" t="s">
        <v>1193</v>
      </c>
      <c r="F761" s="469" t="s">
        <v>245</v>
      </c>
      <c r="G761" s="469" t="s">
        <v>1227</v>
      </c>
      <c r="H761" s="469" t="s">
        <v>1324</v>
      </c>
      <c r="I761" s="469" t="s">
        <v>245</v>
      </c>
      <c r="J761" s="469" t="s">
        <v>316</v>
      </c>
      <c r="K761" s="469" t="s">
        <v>1469</v>
      </c>
      <c r="L761" s="469" t="s">
        <v>314</v>
      </c>
      <c r="M761" s="469">
        <v>4</v>
      </c>
      <c r="N761" s="469">
        <v>0</v>
      </c>
      <c r="O761" s="469">
        <v>0</v>
      </c>
    </row>
    <row r="762" spans="1:15" ht="15" hidden="1" x14ac:dyDescent="0.25">
      <c r="A762" s="469" t="s">
        <v>701</v>
      </c>
      <c r="B762" s="470">
        <v>44221</v>
      </c>
      <c r="C762" s="469" t="s">
        <v>1083</v>
      </c>
      <c r="D762" s="470">
        <v>44203</v>
      </c>
      <c r="E762" s="469" t="s">
        <v>1193</v>
      </c>
      <c r="F762" s="469" t="s">
        <v>245</v>
      </c>
      <c r="G762" s="469" t="s">
        <v>1227</v>
      </c>
      <c r="H762" s="469" t="s">
        <v>1321</v>
      </c>
      <c r="I762" s="469" t="s">
        <v>245</v>
      </c>
      <c r="J762" s="469" t="s">
        <v>316</v>
      </c>
      <c r="K762" s="469" t="s">
        <v>1469</v>
      </c>
      <c r="L762" s="469" t="s">
        <v>314</v>
      </c>
      <c r="M762" s="469">
        <v>4</v>
      </c>
      <c r="N762" s="469">
        <v>0</v>
      </c>
      <c r="O762" s="469">
        <v>0</v>
      </c>
    </row>
    <row r="763" spans="1:15" ht="15" hidden="1" x14ac:dyDescent="0.25">
      <c r="A763" s="469" t="s">
        <v>701</v>
      </c>
      <c r="B763" s="470">
        <v>44221</v>
      </c>
      <c r="C763" s="469" t="s">
        <v>1083</v>
      </c>
      <c r="D763" s="470">
        <v>44203</v>
      </c>
      <c r="E763" s="469" t="s">
        <v>1193</v>
      </c>
      <c r="F763" s="469" t="s">
        <v>245</v>
      </c>
      <c r="G763" s="469" t="s">
        <v>1227</v>
      </c>
      <c r="H763" s="469" t="s">
        <v>1322</v>
      </c>
      <c r="I763" s="469" t="s">
        <v>245</v>
      </c>
      <c r="J763" s="469" t="s">
        <v>316</v>
      </c>
      <c r="K763" s="469" t="s">
        <v>1469</v>
      </c>
      <c r="L763" s="469" t="s">
        <v>314</v>
      </c>
      <c r="M763" s="469">
        <v>4</v>
      </c>
      <c r="N763" s="472">
        <v>81404</v>
      </c>
      <c r="O763" s="472">
        <v>325616</v>
      </c>
    </row>
    <row r="764" spans="1:15" ht="15" hidden="1" x14ac:dyDescent="0.25">
      <c r="A764" s="469" t="s">
        <v>702</v>
      </c>
      <c r="B764" s="470">
        <v>44221</v>
      </c>
      <c r="C764" s="469" t="s">
        <v>1084</v>
      </c>
      <c r="D764" s="470">
        <v>44221</v>
      </c>
      <c r="E764" s="660" t="s">
        <v>15</v>
      </c>
      <c r="F764" s="469" t="s">
        <v>93</v>
      </c>
      <c r="G764" s="469" t="s">
        <v>1214</v>
      </c>
      <c r="H764" s="469" t="s">
        <v>387</v>
      </c>
      <c r="I764" s="469" t="s">
        <v>93</v>
      </c>
      <c r="J764" s="469" t="s">
        <v>1464</v>
      </c>
      <c r="K764" s="469" t="s">
        <v>1468</v>
      </c>
      <c r="L764" s="469" t="s">
        <v>303</v>
      </c>
      <c r="M764" s="469">
        <v>1</v>
      </c>
      <c r="N764" s="469">
        <v>100</v>
      </c>
      <c r="O764" s="469">
        <v>100</v>
      </c>
    </row>
    <row r="765" spans="1:15" ht="15" hidden="1" x14ac:dyDescent="0.25">
      <c r="A765" s="469" t="s">
        <v>702</v>
      </c>
      <c r="B765" s="470">
        <v>44221</v>
      </c>
      <c r="C765" s="469" t="s">
        <v>1084</v>
      </c>
      <c r="D765" s="470">
        <v>44221</v>
      </c>
      <c r="E765" s="469" t="s">
        <v>15</v>
      </c>
      <c r="F765" s="469" t="s">
        <v>93</v>
      </c>
      <c r="G765" s="469" t="s">
        <v>1214</v>
      </c>
      <c r="H765" s="469" t="s">
        <v>1320</v>
      </c>
      <c r="I765" s="469" t="s">
        <v>93</v>
      </c>
      <c r="J765" s="469" t="s">
        <v>1464</v>
      </c>
      <c r="K765" s="469" t="s">
        <v>1468</v>
      </c>
      <c r="L765" s="469" t="s">
        <v>314</v>
      </c>
      <c r="M765" s="469">
        <v>3</v>
      </c>
      <c r="N765" s="472">
        <v>3500</v>
      </c>
      <c r="O765" s="472">
        <v>10500</v>
      </c>
    </row>
    <row r="766" spans="1:15" ht="15" hidden="1" x14ac:dyDescent="0.25">
      <c r="A766" s="469" t="s">
        <v>703</v>
      </c>
      <c r="B766" s="470">
        <v>44221</v>
      </c>
      <c r="C766" s="469" t="s">
        <v>1085</v>
      </c>
      <c r="D766" s="470">
        <v>44221</v>
      </c>
      <c r="E766" s="469" t="s">
        <v>15</v>
      </c>
      <c r="F766" s="469" t="s">
        <v>248</v>
      </c>
      <c r="G766" s="469" t="s">
        <v>1219</v>
      </c>
      <c r="H766" s="469" t="s">
        <v>1391</v>
      </c>
      <c r="I766" s="469" t="s">
        <v>248</v>
      </c>
      <c r="J766" s="469" t="s">
        <v>1464</v>
      </c>
      <c r="K766" s="469" t="s">
        <v>1468</v>
      </c>
      <c r="L766" s="469" t="s">
        <v>1470</v>
      </c>
      <c r="M766" s="469">
        <v>2</v>
      </c>
      <c r="N766" s="472">
        <v>3000</v>
      </c>
      <c r="O766" s="472">
        <v>6000</v>
      </c>
    </row>
    <row r="767" spans="1:15" ht="15" hidden="1" x14ac:dyDescent="0.25">
      <c r="A767" s="469" t="s">
        <v>704</v>
      </c>
      <c r="B767" s="470">
        <v>44221</v>
      </c>
      <c r="C767" s="469" t="s">
        <v>1086</v>
      </c>
      <c r="D767" s="470">
        <v>44221</v>
      </c>
      <c r="E767" s="469" t="s">
        <v>1181</v>
      </c>
      <c r="F767" s="469" t="s">
        <v>248</v>
      </c>
      <c r="G767" s="469" t="s">
        <v>1219</v>
      </c>
      <c r="H767" s="469" t="s">
        <v>1308</v>
      </c>
      <c r="I767" s="469" t="s">
        <v>248</v>
      </c>
      <c r="J767" s="469" t="s">
        <v>1464</v>
      </c>
      <c r="K767" s="469" t="s">
        <v>1468</v>
      </c>
      <c r="L767" s="469" t="s">
        <v>308</v>
      </c>
      <c r="M767" s="469">
        <v>1</v>
      </c>
      <c r="N767" s="472">
        <v>7975</v>
      </c>
      <c r="O767" s="472">
        <v>7975</v>
      </c>
    </row>
    <row r="768" spans="1:15" ht="15" hidden="1" x14ac:dyDescent="0.25">
      <c r="A768" s="469" t="s">
        <v>705</v>
      </c>
      <c r="B768" s="470">
        <v>44221</v>
      </c>
      <c r="C768" s="469" t="s">
        <v>211</v>
      </c>
      <c r="D768" s="470">
        <v>44217</v>
      </c>
      <c r="E768" s="660" t="s">
        <v>15</v>
      </c>
      <c r="F768" s="469" t="s">
        <v>93</v>
      </c>
      <c r="G768" s="469" t="s">
        <v>1273</v>
      </c>
      <c r="H768" s="469" t="s">
        <v>387</v>
      </c>
      <c r="I768" s="469" t="s">
        <v>93</v>
      </c>
      <c r="J768" s="469" t="s">
        <v>317</v>
      </c>
      <c r="K768" s="469" t="s">
        <v>1468</v>
      </c>
      <c r="L768" s="469" t="s">
        <v>303</v>
      </c>
      <c r="M768" s="469">
        <v>1</v>
      </c>
      <c r="N768" s="469">
        <v>150</v>
      </c>
      <c r="O768" s="469">
        <v>150</v>
      </c>
    </row>
    <row r="769" spans="1:15" ht="15" hidden="1" x14ac:dyDescent="0.25">
      <c r="A769" s="469" t="s">
        <v>705</v>
      </c>
      <c r="B769" s="470">
        <v>44221</v>
      </c>
      <c r="C769" s="469" t="s">
        <v>211</v>
      </c>
      <c r="D769" s="470">
        <v>44217</v>
      </c>
      <c r="E769" s="469" t="s">
        <v>63</v>
      </c>
      <c r="F769" s="469" t="s">
        <v>93</v>
      </c>
      <c r="G769" s="469" t="s">
        <v>1273</v>
      </c>
      <c r="H769" s="469" t="s">
        <v>1368</v>
      </c>
      <c r="I769" s="469" t="s">
        <v>93</v>
      </c>
      <c r="J769" s="469" t="s">
        <v>317</v>
      </c>
      <c r="K769" s="469" t="s">
        <v>1468</v>
      </c>
      <c r="L769" s="469" t="s">
        <v>1471</v>
      </c>
      <c r="M769" s="469">
        <v>1</v>
      </c>
      <c r="N769" s="472">
        <v>1077</v>
      </c>
      <c r="O769" s="472">
        <v>1077</v>
      </c>
    </row>
    <row r="770" spans="1:15" ht="15" hidden="1" x14ac:dyDescent="0.25">
      <c r="A770" s="469" t="s">
        <v>706</v>
      </c>
      <c r="B770" s="470">
        <v>44221</v>
      </c>
      <c r="C770" s="469" t="s">
        <v>912</v>
      </c>
      <c r="D770" s="470">
        <v>44218</v>
      </c>
      <c r="E770" s="469" t="s">
        <v>63</v>
      </c>
      <c r="F770" s="469" t="s">
        <v>259</v>
      </c>
      <c r="G770" s="469" t="s">
        <v>1239</v>
      </c>
      <c r="H770" s="469" t="s">
        <v>1368</v>
      </c>
      <c r="I770" s="469" t="s">
        <v>259</v>
      </c>
      <c r="J770" s="469" t="s">
        <v>1465</v>
      </c>
      <c r="K770" s="469" t="s">
        <v>1468</v>
      </c>
      <c r="L770" s="469" t="s">
        <v>1471</v>
      </c>
      <c r="M770" s="469">
        <v>10</v>
      </c>
      <c r="N770" s="472">
        <v>1077</v>
      </c>
      <c r="O770" s="472">
        <v>10770</v>
      </c>
    </row>
    <row r="771" spans="1:15" ht="15" hidden="1" x14ac:dyDescent="0.25">
      <c r="A771" s="469" t="s">
        <v>707</v>
      </c>
      <c r="B771" s="470">
        <v>44221</v>
      </c>
      <c r="C771" s="469" t="s">
        <v>1087</v>
      </c>
      <c r="D771" s="471">
        <v>44217</v>
      </c>
      <c r="E771" s="469" t="s">
        <v>63</v>
      </c>
      <c r="F771" s="469" t="s">
        <v>248</v>
      </c>
      <c r="G771" s="469" t="s">
        <v>1251</v>
      </c>
      <c r="H771" s="469" t="s">
        <v>1375</v>
      </c>
      <c r="I771" s="469" t="s">
        <v>248</v>
      </c>
      <c r="J771" s="469" t="s">
        <v>316</v>
      </c>
      <c r="K771" s="469" t="s">
        <v>1469</v>
      </c>
      <c r="L771" s="469" t="s">
        <v>1470</v>
      </c>
      <c r="M771" s="469">
        <v>2</v>
      </c>
      <c r="N771" s="472">
        <v>26500</v>
      </c>
      <c r="O771" s="472">
        <v>53000</v>
      </c>
    </row>
    <row r="772" spans="1:15" ht="15" hidden="1" x14ac:dyDescent="0.25">
      <c r="A772" s="469" t="s">
        <v>708</v>
      </c>
      <c r="B772" s="470">
        <v>44223</v>
      </c>
      <c r="C772" s="469" t="s">
        <v>1088</v>
      </c>
      <c r="D772" s="470">
        <v>44221</v>
      </c>
      <c r="E772" s="469" t="s">
        <v>1180</v>
      </c>
      <c r="F772" s="469" t="s">
        <v>248</v>
      </c>
      <c r="G772" s="469" t="s">
        <v>1210</v>
      </c>
      <c r="H772" s="469" t="s">
        <v>298</v>
      </c>
      <c r="I772" s="469" t="s">
        <v>248</v>
      </c>
      <c r="J772" s="218" t="s">
        <v>1463</v>
      </c>
      <c r="K772" s="469" t="s">
        <v>1468</v>
      </c>
      <c r="L772" s="469" t="s">
        <v>310</v>
      </c>
      <c r="M772" s="469">
        <v>43</v>
      </c>
      <c r="N772" s="472">
        <v>29968.89</v>
      </c>
      <c r="O772" s="472">
        <v>1288662.27</v>
      </c>
    </row>
    <row r="773" spans="1:15" ht="15" hidden="1" x14ac:dyDescent="0.25">
      <c r="A773" s="469" t="s">
        <v>709</v>
      </c>
      <c r="B773" s="470">
        <v>44223</v>
      </c>
      <c r="C773" s="469" t="s">
        <v>211</v>
      </c>
      <c r="D773" s="470">
        <v>44221</v>
      </c>
      <c r="E773" s="469" t="s">
        <v>1191</v>
      </c>
      <c r="F773" s="469" t="s">
        <v>94</v>
      </c>
      <c r="G773" s="469" t="s">
        <v>1274</v>
      </c>
      <c r="H773" s="469" t="s">
        <v>1418</v>
      </c>
      <c r="I773" s="469" t="s">
        <v>94</v>
      </c>
      <c r="J773" s="469" t="s">
        <v>316</v>
      </c>
      <c r="K773" s="469" t="s">
        <v>1469</v>
      </c>
      <c r="L773" s="469" t="s">
        <v>1470</v>
      </c>
      <c r="M773" s="469">
        <v>1</v>
      </c>
      <c r="N773" s="472">
        <v>1950</v>
      </c>
      <c r="O773" s="472">
        <v>1950</v>
      </c>
    </row>
    <row r="774" spans="1:15" ht="15" hidden="1" x14ac:dyDescent="0.25">
      <c r="A774" s="469" t="s">
        <v>710</v>
      </c>
      <c r="B774" s="470">
        <v>44223</v>
      </c>
      <c r="C774" s="469" t="s">
        <v>230</v>
      </c>
      <c r="D774" s="470">
        <v>44218</v>
      </c>
      <c r="E774" s="469" t="s">
        <v>63</v>
      </c>
      <c r="F774" s="469" t="s">
        <v>93</v>
      </c>
      <c r="G774" s="469" t="s">
        <v>1275</v>
      </c>
      <c r="H774" s="469" t="s">
        <v>1419</v>
      </c>
      <c r="I774" s="469" t="s">
        <v>93</v>
      </c>
      <c r="J774" s="469" t="s">
        <v>316</v>
      </c>
      <c r="K774" s="469" t="s">
        <v>1469</v>
      </c>
      <c r="L774" s="469" t="s">
        <v>1470</v>
      </c>
      <c r="M774" s="469">
        <v>1</v>
      </c>
      <c r="N774" s="472">
        <v>8400</v>
      </c>
      <c r="O774" s="472">
        <v>8400</v>
      </c>
    </row>
    <row r="775" spans="1:15" ht="15" hidden="1" x14ac:dyDescent="0.25">
      <c r="A775" s="469" t="s">
        <v>711</v>
      </c>
      <c r="B775" s="470">
        <v>44223</v>
      </c>
      <c r="C775" s="469" t="s">
        <v>1089</v>
      </c>
      <c r="D775" s="470">
        <v>44221</v>
      </c>
      <c r="E775" s="469" t="s">
        <v>1180</v>
      </c>
      <c r="F775" s="469" t="s">
        <v>248</v>
      </c>
      <c r="G775" s="469" t="s">
        <v>1210</v>
      </c>
      <c r="H775" s="469" t="s">
        <v>268</v>
      </c>
      <c r="I775" s="469" t="s">
        <v>248</v>
      </c>
      <c r="J775" s="218" t="s">
        <v>1463</v>
      </c>
      <c r="K775" s="469" t="s">
        <v>1468</v>
      </c>
      <c r="L775" s="469" t="s">
        <v>306</v>
      </c>
      <c r="M775" s="469">
        <v>1</v>
      </c>
      <c r="N775" s="472">
        <v>2784.09</v>
      </c>
      <c r="O775" s="472">
        <v>2784.09</v>
      </c>
    </row>
    <row r="776" spans="1:15" ht="15" hidden="1" x14ac:dyDescent="0.25">
      <c r="A776" s="469" t="s">
        <v>711</v>
      </c>
      <c r="B776" s="470">
        <v>44223</v>
      </c>
      <c r="C776" s="469" t="s">
        <v>1089</v>
      </c>
      <c r="D776" s="470">
        <v>44221</v>
      </c>
      <c r="E776" s="469" t="s">
        <v>1180</v>
      </c>
      <c r="F776" s="469" t="s">
        <v>248</v>
      </c>
      <c r="G776" s="469" t="s">
        <v>1210</v>
      </c>
      <c r="H776" s="469" t="s">
        <v>1420</v>
      </c>
      <c r="I776" s="469" t="s">
        <v>248</v>
      </c>
      <c r="J776" s="218" t="s">
        <v>1463</v>
      </c>
      <c r="K776" s="469" t="s">
        <v>1468</v>
      </c>
      <c r="L776" s="469" t="s">
        <v>302</v>
      </c>
      <c r="M776" s="469">
        <v>1</v>
      </c>
      <c r="N776" s="472">
        <v>3328.96</v>
      </c>
      <c r="O776" s="472">
        <v>3328.96</v>
      </c>
    </row>
    <row r="777" spans="1:15" ht="15" hidden="1" x14ac:dyDescent="0.25">
      <c r="A777" s="469" t="s">
        <v>711</v>
      </c>
      <c r="B777" s="470">
        <v>44223</v>
      </c>
      <c r="C777" s="469" t="s">
        <v>1089</v>
      </c>
      <c r="D777" s="470">
        <v>44221</v>
      </c>
      <c r="E777" s="469" t="s">
        <v>1180</v>
      </c>
      <c r="F777" s="469" t="s">
        <v>248</v>
      </c>
      <c r="G777" s="469" t="s">
        <v>1210</v>
      </c>
      <c r="H777" s="469" t="s">
        <v>1421</v>
      </c>
      <c r="I777" s="469" t="s">
        <v>248</v>
      </c>
      <c r="J777" s="218" t="s">
        <v>1463</v>
      </c>
      <c r="K777" s="469" t="s">
        <v>1468</v>
      </c>
      <c r="L777" s="469" t="s">
        <v>302</v>
      </c>
      <c r="M777" s="469">
        <v>1</v>
      </c>
      <c r="N777" s="472">
        <v>7951.6</v>
      </c>
      <c r="O777" s="472">
        <v>7951.6</v>
      </c>
    </row>
    <row r="778" spans="1:15" ht="15" hidden="1" x14ac:dyDescent="0.25">
      <c r="A778" s="469" t="s">
        <v>711</v>
      </c>
      <c r="B778" s="470">
        <v>44223</v>
      </c>
      <c r="C778" s="469" t="s">
        <v>1089</v>
      </c>
      <c r="D778" s="470">
        <v>44221</v>
      </c>
      <c r="E778" s="469" t="s">
        <v>1180</v>
      </c>
      <c r="F778" s="469" t="s">
        <v>248</v>
      </c>
      <c r="G778" s="469" t="s">
        <v>1210</v>
      </c>
      <c r="H778" s="469" t="s">
        <v>1422</v>
      </c>
      <c r="I778" s="469" t="s">
        <v>248</v>
      </c>
      <c r="J778" s="218" t="s">
        <v>1463</v>
      </c>
      <c r="K778" s="469" t="s">
        <v>1468</v>
      </c>
      <c r="L778" s="469" t="s">
        <v>302</v>
      </c>
      <c r="M778" s="469">
        <v>1</v>
      </c>
      <c r="N778" s="472">
        <v>59421.73</v>
      </c>
      <c r="O778" s="472">
        <v>59421.73</v>
      </c>
    </row>
    <row r="779" spans="1:15" ht="15" hidden="1" x14ac:dyDescent="0.25">
      <c r="A779" s="469" t="s">
        <v>712</v>
      </c>
      <c r="B779" s="470">
        <v>44223</v>
      </c>
      <c r="C779" s="469" t="s">
        <v>972</v>
      </c>
      <c r="D779" s="470">
        <v>44221</v>
      </c>
      <c r="E779" s="469" t="s">
        <v>1182</v>
      </c>
      <c r="F779" s="469" t="s">
        <v>253</v>
      </c>
      <c r="G779" s="469" t="s">
        <v>1234</v>
      </c>
      <c r="H779" s="469" t="s">
        <v>1368</v>
      </c>
      <c r="I779" s="469" t="s">
        <v>253</v>
      </c>
      <c r="J779" s="469" t="s">
        <v>1465</v>
      </c>
      <c r="K779" s="469" t="s">
        <v>1468</v>
      </c>
      <c r="L779" s="469" t="s">
        <v>1471</v>
      </c>
      <c r="M779" s="469">
        <v>1</v>
      </c>
      <c r="N779" s="472">
        <v>1076</v>
      </c>
      <c r="O779" s="472">
        <v>1076</v>
      </c>
    </row>
    <row r="780" spans="1:15" ht="15" hidden="1" x14ac:dyDescent="0.25">
      <c r="A780" s="469" t="s">
        <v>712</v>
      </c>
      <c r="B780" s="470">
        <v>44223</v>
      </c>
      <c r="C780" s="469" t="s">
        <v>972</v>
      </c>
      <c r="D780" s="470">
        <v>44221</v>
      </c>
      <c r="E780" s="469" t="s">
        <v>1182</v>
      </c>
      <c r="F780" s="469" t="s">
        <v>253</v>
      </c>
      <c r="G780" s="469" t="s">
        <v>1234</v>
      </c>
      <c r="H780" s="469" t="s">
        <v>1423</v>
      </c>
      <c r="I780" s="469" t="s">
        <v>253</v>
      </c>
      <c r="J780" s="469" t="s">
        <v>1465</v>
      </c>
      <c r="K780" s="469" t="s">
        <v>1468</v>
      </c>
      <c r="L780" s="469" t="s">
        <v>1471</v>
      </c>
      <c r="M780" s="469">
        <v>1</v>
      </c>
      <c r="N780" s="472">
        <v>2400</v>
      </c>
      <c r="O780" s="472">
        <v>2400</v>
      </c>
    </row>
    <row r="781" spans="1:15" ht="15" hidden="1" x14ac:dyDescent="0.25">
      <c r="A781" s="469" t="s">
        <v>713</v>
      </c>
      <c r="B781" s="470">
        <v>44223</v>
      </c>
      <c r="C781" s="469" t="s">
        <v>1090</v>
      </c>
      <c r="D781" s="470">
        <v>44223</v>
      </c>
      <c r="E781" s="660" t="s">
        <v>15</v>
      </c>
      <c r="F781" s="469" t="s">
        <v>93</v>
      </c>
      <c r="G781" s="469" t="s">
        <v>1214</v>
      </c>
      <c r="H781" s="469" t="s">
        <v>387</v>
      </c>
      <c r="I781" s="469" t="s">
        <v>93</v>
      </c>
      <c r="J781" s="469" t="s">
        <v>1464</v>
      </c>
      <c r="K781" s="469" t="s">
        <v>1468</v>
      </c>
      <c r="L781" s="469" t="s">
        <v>303</v>
      </c>
      <c r="M781" s="469">
        <v>1</v>
      </c>
      <c r="N781" s="469">
        <v>149</v>
      </c>
      <c r="O781" s="469">
        <v>149</v>
      </c>
    </row>
    <row r="782" spans="1:15" ht="15" hidden="1" x14ac:dyDescent="0.25">
      <c r="A782" s="469" t="s">
        <v>713</v>
      </c>
      <c r="B782" s="470">
        <v>44223</v>
      </c>
      <c r="C782" s="469" t="s">
        <v>1090</v>
      </c>
      <c r="D782" s="470">
        <v>44223</v>
      </c>
      <c r="E782" s="469" t="s">
        <v>15</v>
      </c>
      <c r="F782" s="469" t="s">
        <v>93</v>
      </c>
      <c r="G782" s="469" t="s">
        <v>1214</v>
      </c>
      <c r="H782" s="469" t="s">
        <v>1320</v>
      </c>
      <c r="I782" s="469" t="s">
        <v>93</v>
      </c>
      <c r="J782" s="469" t="s">
        <v>1464</v>
      </c>
      <c r="K782" s="469" t="s">
        <v>1468</v>
      </c>
      <c r="L782" s="469" t="s">
        <v>314</v>
      </c>
      <c r="M782" s="469">
        <v>17</v>
      </c>
      <c r="N782" s="472">
        <v>3500</v>
      </c>
      <c r="O782" s="472">
        <v>59500</v>
      </c>
    </row>
    <row r="783" spans="1:15" ht="15" hidden="1" x14ac:dyDescent="0.25">
      <c r="A783" s="469" t="s">
        <v>714</v>
      </c>
      <c r="B783" s="470">
        <v>44223</v>
      </c>
      <c r="C783" s="469" t="s">
        <v>1091</v>
      </c>
      <c r="D783" s="470">
        <v>44223</v>
      </c>
      <c r="E783" s="660" t="s">
        <v>15</v>
      </c>
      <c r="F783" s="469" t="s">
        <v>1204</v>
      </c>
      <c r="G783" s="469" t="s">
        <v>1208</v>
      </c>
      <c r="H783" s="469" t="s">
        <v>387</v>
      </c>
      <c r="I783" s="469" t="s">
        <v>1204</v>
      </c>
      <c r="J783" s="469" t="s">
        <v>1464</v>
      </c>
      <c r="K783" s="469" t="s">
        <v>1468</v>
      </c>
      <c r="L783" s="469" t="s">
        <v>303</v>
      </c>
      <c r="M783" s="469">
        <v>1</v>
      </c>
      <c r="N783" s="472">
        <v>1100</v>
      </c>
      <c r="O783" s="472">
        <v>1100</v>
      </c>
    </row>
    <row r="784" spans="1:15" ht="15" hidden="1" x14ac:dyDescent="0.25">
      <c r="A784" s="469" t="s">
        <v>714</v>
      </c>
      <c r="B784" s="470">
        <v>44223</v>
      </c>
      <c r="C784" s="469" t="s">
        <v>1091</v>
      </c>
      <c r="D784" s="470">
        <v>44223</v>
      </c>
      <c r="E784" s="469" t="s">
        <v>1181</v>
      </c>
      <c r="F784" s="469" t="s">
        <v>1204</v>
      </c>
      <c r="G784" s="469" t="s">
        <v>1208</v>
      </c>
      <c r="H784" s="469" t="s">
        <v>1333</v>
      </c>
      <c r="I784" s="469" t="s">
        <v>1204</v>
      </c>
      <c r="J784" s="469" t="s">
        <v>1464</v>
      </c>
      <c r="K784" s="469" t="s">
        <v>1468</v>
      </c>
      <c r="L784" s="469" t="s">
        <v>308</v>
      </c>
      <c r="M784" s="469">
        <v>56</v>
      </c>
      <c r="N784" s="472">
        <v>5300</v>
      </c>
      <c r="O784" s="472">
        <v>296800</v>
      </c>
    </row>
    <row r="785" spans="1:15" ht="15" hidden="1" x14ac:dyDescent="0.25">
      <c r="A785" s="469" t="s">
        <v>715</v>
      </c>
      <c r="B785" s="470">
        <v>44223</v>
      </c>
      <c r="C785" s="469" t="s">
        <v>972</v>
      </c>
      <c r="D785" s="470">
        <v>44200</v>
      </c>
      <c r="E785" s="469" t="s">
        <v>1182</v>
      </c>
      <c r="F785" s="469" t="s">
        <v>244</v>
      </c>
      <c r="G785" s="469" t="s">
        <v>1276</v>
      </c>
      <c r="H785" s="469" t="s">
        <v>1398</v>
      </c>
      <c r="I785" s="469" t="s">
        <v>244</v>
      </c>
      <c r="J785" s="469" t="s">
        <v>316</v>
      </c>
      <c r="K785" s="469" t="s">
        <v>1469</v>
      </c>
      <c r="L785" s="469" t="s">
        <v>1470</v>
      </c>
      <c r="M785" s="469">
        <v>1</v>
      </c>
      <c r="N785" s="469">
        <v>150</v>
      </c>
      <c r="O785" s="469">
        <v>150</v>
      </c>
    </row>
    <row r="786" spans="1:15" ht="15" hidden="1" x14ac:dyDescent="0.25">
      <c r="A786" s="469" t="s">
        <v>716</v>
      </c>
      <c r="B786" s="470">
        <v>44223</v>
      </c>
      <c r="C786" s="469" t="s">
        <v>972</v>
      </c>
      <c r="D786" s="470">
        <v>44200</v>
      </c>
      <c r="E786" s="660" t="s">
        <v>15</v>
      </c>
      <c r="F786" s="469" t="s">
        <v>244</v>
      </c>
      <c r="G786" s="469" t="s">
        <v>1276</v>
      </c>
      <c r="H786" s="469" t="s">
        <v>387</v>
      </c>
      <c r="I786" s="469" t="s">
        <v>244</v>
      </c>
      <c r="J786" s="469" t="s">
        <v>316</v>
      </c>
      <c r="K786" s="469" t="s">
        <v>1469</v>
      </c>
      <c r="L786" s="469" t="s">
        <v>303</v>
      </c>
      <c r="M786" s="469">
        <v>1</v>
      </c>
      <c r="N786" s="469">
        <v>100</v>
      </c>
      <c r="O786" s="469">
        <v>100</v>
      </c>
    </row>
    <row r="787" spans="1:15" ht="15" hidden="1" x14ac:dyDescent="0.25">
      <c r="A787" s="469" t="s">
        <v>716</v>
      </c>
      <c r="B787" s="470">
        <v>44223</v>
      </c>
      <c r="C787" s="469" t="s">
        <v>972</v>
      </c>
      <c r="D787" s="470">
        <v>44200</v>
      </c>
      <c r="E787" s="469" t="s">
        <v>1182</v>
      </c>
      <c r="F787" s="469" t="s">
        <v>244</v>
      </c>
      <c r="G787" s="469" t="s">
        <v>1276</v>
      </c>
      <c r="H787" s="469" t="s">
        <v>1340</v>
      </c>
      <c r="I787" s="469" t="s">
        <v>244</v>
      </c>
      <c r="J787" s="469" t="s">
        <v>316</v>
      </c>
      <c r="K787" s="469" t="s">
        <v>1469</v>
      </c>
      <c r="L787" s="469" t="s">
        <v>303</v>
      </c>
      <c r="M787" s="469">
        <v>1</v>
      </c>
      <c r="N787" s="472">
        <v>1000</v>
      </c>
      <c r="O787" s="472">
        <v>1000</v>
      </c>
    </row>
    <row r="788" spans="1:15" ht="15" hidden="1" x14ac:dyDescent="0.25">
      <c r="A788" s="469" t="s">
        <v>717</v>
      </c>
      <c r="B788" s="470">
        <v>44223</v>
      </c>
      <c r="C788" s="469" t="s">
        <v>1090</v>
      </c>
      <c r="D788" s="470">
        <v>44223</v>
      </c>
      <c r="E788" s="660" t="s">
        <v>15</v>
      </c>
      <c r="F788" s="469" t="s">
        <v>93</v>
      </c>
      <c r="G788" s="469" t="s">
        <v>1214</v>
      </c>
      <c r="H788" s="469" t="s">
        <v>387</v>
      </c>
      <c r="I788" s="469" t="s">
        <v>93</v>
      </c>
      <c r="J788" s="469" t="s">
        <v>1464</v>
      </c>
      <c r="K788" s="469" t="s">
        <v>1468</v>
      </c>
      <c r="L788" s="469" t="s">
        <v>303</v>
      </c>
      <c r="M788" s="469">
        <v>1</v>
      </c>
      <c r="N788" s="469">
        <v>462</v>
      </c>
      <c r="O788" s="469">
        <v>462</v>
      </c>
    </row>
    <row r="789" spans="1:15" ht="15" hidden="1" x14ac:dyDescent="0.25">
      <c r="A789" s="469" t="s">
        <v>717</v>
      </c>
      <c r="B789" s="470">
        <v>44223</v>
      </c>
      <c r="C789" s="469" t="s">
        <v>1090</v>
      </c>
      <c r="D789" s="470">
        <v>44223</v>
      </c>
      <c r="E789" s="469" t="s">
        <v>15</v>
      </c>
      <c r="F789" s="469" t="s">
        <v>93</v>
      </c>
      <c r="G789" s="469" t="s">
        <v>1214</v>
      </c>
      <c r="H789" s="469" t="s">
        <v>1349</v>
      </c>
      <c r="I789" s="469" t="s">
        <v>93</v>
      </c>
      <c r="J789" s="469" t="s">
        <v>1464</v>
      </c>
      <c r="K789" s="469" t="s">
        <v>1468</v>
      </c>
      <c r="L789" s="469" t="s">
        <v>314</v>
      </c>
      <c r="M789" s="469">
        <v>8</v>
      </c>
      <c r="N789" s="472">
        <v>2250</v>
      </c>
      <c r="O789" s="472">
        <v>18000</v>
      </c>
    </row>
    <row r="790" spans="1:15" ht="15" hidden="1" x14ac:dyDescent="0.25">
      <c r="A790" s="469" t="s">
        <v>717</v>
      </c>
      <c r="B790" s="470">
        <v>44223</v>
      </c>
      <c r="C790" s="469" t="s">
        <v>1090</v>
      </c>
      <c r="D790" s="470">
        <v>44223</v>
      </c>
      <c r="E790" s="469" t="s">
        <v>15</v>
      </c>
      <c r="F790" s="469" t="s">
        <v>93</v>
      </c>
      <c r="G790" s="469" t="s">
        <v>1214</v>
      </c>
      <c r="H790" s="469" t="s">
        <v>1318</v>
      </c>
      <c r="I790" s="469" t="s">
        <v>93</v>
      </c>
      <c r="J790" s="469" t="s">
        <v>1464</v>
      </c>
      <c r="K790" s="469" t="s">
        <v>1468</v>
      </c>
      <c r="L790" s="469" t="s">
        <v>314</v>
      </c>
      <c r="M790" s="469">
        <v>10</v>
      </c>
      <c r="N790" s="472">
        <v>3250</v>
      </c>
      <c r="O790" s="472">
        <v>32500</v>
      </c>
    </row>
    <row r="791" spans="1:15" ht="15" hidden="1" x14ac:dyDescent="0.25">
      <c r="A791" s="469" t="s">
        <v>717</v>
      </c>
      <c r="B791" s="470">
        <v>44223</v>
      </c>
      <c r="C791" s="469" t="s">
        <v>1090</v>
      </c>
      <c r="D791" s="470">
        <v>44223</v>
      </c>
      <c r="E791" s="469" t="s">
        <v>1181</v>
      </c>
      <c r="F791" s="469" t="s">
        <v>93</v>
      </c>
      <c r="G791" s="469" t="s">
        <v>1214</v>
      </c>
      <c r="H791" s="469" t="s">
        <v>1414</v>
      </c>
      <c r="I791" s="469" t="s">
        <v>93</v>
      </c>
      <c r="J791" s="469" t="s">
        <v>1464</v>
      </c>
      <c r="K791" s="469" t="s">
        <v>1468</v>
      </c>
      <c r="L791" s="469" t="s">
        <v>314</v>
      </c>
      <c r="M791" s="469">
        <v>8</v>
      </c>
      <c r="N791" s="472">
        <v>7425</v>
      </c>
      <c r="O791" s="472">
        <v>59400</v>
      </c>
    </row>
    <row r="792" spans="1:15" ht="15" hidden="1" x14ac:dyDescent="0.25">
      <c r="A792" s="469" t="s">
        <v>717</v>
      </c>
      <c r="B792" s="470">
        <v>44223</v>
      </c>
      <c r="C792" s="469" t="s">
        <v>1090</v>
      </c>
      <c r="D792" s="470">
        <v>44223</v>
      </c>
      <c r="E792" s="469" t="s">
        <v>15</v>
      </c>
      <c r="F792" s="469" t="s">
        <v>93</v>
      </c>
      <c r="G792" s="469" t="s">
        <v>1214</v>
      </c>
      <c r="H792" s="469" t="s">
        <v>1350</v>
      </c>
      <c r="I792" s="469" t="s">
        <v>93</v>
      </c>
      <c r="J792" s="469" t="s">
        <v>1464</v>
      </c>
      <c r="K792" s="469" t="s">
        <v>1468</v>
      </c>
      <c r="L792" s="469" t="s">
        <v>314</v>
      </c>
      <c r="M792" s="469">
        <v>8</v>
      </c>
      <c r="N792" s="472">
        <v>9350</v>
      </c>
      <c r="O792" s="472">
        <v>74800</v>
      </c>
    </row>
    <row r="793" spans="1:15" ht="15" hidden="1" x14ac:dyDescent="0.25">
      <c r="A793" s="469" t="s">
        <v>718</v>
      </c>
      <c r="B793" s="470">
        <v>44223</v>
      </c>
      <c r="C793" s="469" t="s">
        <v>1092</v>
      </c>
      <c r="D793" s="470">
        <v>44221</v>
      </c>
      <c r="E793" s="469" t="s">
        <v>1180</v>
      </c>
      <c r="F793" s="469" t="s">
        <v>248</v>
      </c>
      <c r="G793" s="469" t="s">
        <v>1210</v>
      </c>
      <c r="H793" s="469" t="s">
        <v>283</v>
      </c>
      <c r="I793" s="469" t="s">
        <v>248</v>
      </c>
      <c r="J793" s="218" t="s">
        <v>1463</v>
      </c>
      <c r="K793" s="469" t="s">
        <v>1468</v>
      </c>
      <c r="L793" s="469" t="s">
        <v>302</v>
      </c>
      <c r="M793" s="469">
        <v>10</v>
      </c>
      <c r="N793" s="472">
        <v>1260</v>
      </c>
      <c r="O793" s="472">
        <v>12600</v>
      </c>
    </row>
    <row r="794" spans="1:15" ht="15" hidden="1" x14ac:dyDescent="0.25">
      <c r="A794" s="469" t="s">
        <v>718</v>
      </c>
      <c r="B794" s="470">
        <v>44223</v>
      </c>
      <c r="C794" s="469" t="s">
        <v>1092</v>
      </c>
      <c r="D794" s="470">
        <v>44221</v>
      </c>
      <c r="E794" s="469" t="s">
        <v>1180</v>
      </c>
      <c r="F794" s="469" t="s">
        <v>248</v>
      </c>
      <c r="G794" s="469" t="s">
        <v>1210</v>
      </c>
      <c r="H794" s="469" t="s">
        <v>284</v>
      </c>
      <c r="I794" s="469" t="s">
        <v>248</v>
      </c>
      <c r="J794" s="218" t="s">
        <v>1463</v>
      </c>
      <c r="K794" s="469" t="s">
        <v>1468</v>
      </c>
      <c r="L794" s="469" t="s">
        <v>301</v>
      </c>
      <c r="M794" s="469">
        <v>35</v>
      </c>
      <c r="N794" s="472">
        <v>1732.5</v>
      </c>
      <c r="O794" s="472">
        <v>60637.5</v>
      </c>
    </row>
    <row r="795" spans="1:15" ht="15" hidden="1" x14ac:dyDescent="0.25">
      <c r="A795" s="469" t="s">
        <v>718</v>
      </c>
      <c r="B795" s="470">
        <v>44223</v>
      </c>
      <c r="C795" s="469" t="s">
        <v>1092</v>
      </c>
      <c r="D795" s="470">
        <v>44221</v>
      </c>
      <c r="E795" s="469" t="s">
        <v>1180</v>
      </c>
      <c r="F795" s="469" t="s">
        <v>248</v>
      </c>
      <c r="G795" s="469" t="s">
        <v>1210</v>
      </c>
      <c r="H795" s="469" t="s">
        <v>285</v>
      </c>
      <c r="I795" s="469" t="s">
        <v>248</v>
      </c>
      <c r="J795" s="218" t="s">
        <v>1463</v>
      </c>
      <c r="K795" s="469" t="s">
        <v>1468</v>
      </c>
      <c r="L795" s="469" t="s">
        <v>301</v>
      </c>
      <c r="M795" s="469">
        <v>9</v>
      </c>
      <c r="N795" s="472">
        <v>5985</v>
      </c>
      <c r="O795" s="472">
        <v>53865</v>
      </c>
    </row>
    <row r="796" spans="1:15" ht="15" hidden="1" x14ac:dyDescent="0.25">
      <c r="A796" s="469" t="s">
        <v>719</v>
      </c>
      <c r="B796" s="470">
        <v>44223</v>
      </c>
      <c r="C796" s="469" t="s">
        <v>211</v>
      </c>
      <c r="D796" s="470">
        <v>44221</v>
      </c>
      <c r="E796" s="660" t="s">
        <v>15</v>
      </c>
      <c r="F796" s="469" t="s">
        <v>258</v>
      </c>
      <c r="G796" s="469" t="s">
        <v>1277</v>
      </c>
      <c r="H796" s="469" t="s">
        <v>387</v>
      </c>
      <c r="I796" s="469" t="s">
        <v>258</v>
      </c>
      <c r="J796" s="469" t="s">
        <v>1466</v>
      </c>
      <c r="K796" s="469" t="s">
        <v>1468</v>
      </c>
      <c r="L796" s="469" t="s">
        <v>303</v>
      </c>
      <c r="M796" s="469">
        <v>1</v>
      </c>
      <c r="N796" s="469">
        <v>100</v>
      </c>
      <c r="O796" s="469">
        <v>100</v>
      </c>
    </row>
    <row r="797" spans="1:15" ht="15" hidden="1" x14ac:dyDescent="0.25">
      <c r="A797" s="469" t="s">
        <v>719</v>
      </c>
      <c r="B797" s="470">
        <v>44223</v>
      </c>
      <c r="C797" s="469" t="s">
        <v>211</v>
      </c>
      <c r="D797" s="470">
        <v>44221</v>
      </c>
      <c r="E797" s="469" t="s">
        <v>1182</v>
      </c>
      <c r="F797" s="469" t="s">
        <v>258</v>
      </c>
      <c r="G797" s="469" t="s">
        <v>1277</v>
      </c>
      <c r="H797" s="469" t="s">
        <v>1424</v>
      </c>
      <c r="I797" s="469" t="s">
        <v>258</v>
      </c>
      <c r="J797" s="469" t="s">
        <v>1466</v>
      </c>
      <c r="K797" s="469" t="s">
        <v>1468</v>
      </c>
      <c r="L797" s="469" t="s">
        <v>1470</v>
      </c>
      <c r="M797" s="469">
        <v>2</v>
      </c>
      <c r="N797" s="472">
        <v>3500</v>
      </c>
      <c r="O797" s="472">
        <v>7000</v>
      </c>
    </row>
    <row r="798" spans="1:15" ht="15" hidden="1" x14ac:dyDescent="0.25">
      <c r="A798" s="469" t="s">
        <v>720</v>
      </c>
      <c r="B798" s="470">
        <v>44223</v>
      </c>
      <c r="C798" s="469" t="s">
        <v>211</v>
      </c>
      <c r="D798" s="470">
        <v>44221</v>
      </c>
      <c r="E798" s="660" t="s">
        <v>15</v>
      </c>
      <c r="F798" s="469" t="s">
        <v>94</v>
      </c>
      <c r="G798" s="469" t="s">
        <v>1278</v>
      </c>
      <c r="H798" s="469" t="s">
        <v>387</v>
      </c>
      <c r="I798" s="469" t="s">
        <v>94</v>
      </c>
      <c r="J798" s="469" t="s">
        <v>316</v>
      </c>
      <c r="K798" s="469" t="s">
        <v>1469</v>
      </c>
      <c r="L798" s="469" t="s">
        <v>303</v>
      </c>
      <c r="M798" s="469">
        <v>1</v>
      </c>
      <c r="N798" s="469">
        <v>100</v>
      </c>
      <c r="O798" s="469">
        <v>100</v>
      </c>
    </row>
    <row r="799" spans="1:15" ht="15" hidden="1" x14ac:dyDescent="0.25">
      <c r="A799" s="469" t="s">
        <v>720</v>
      </c>
      <c r="B799" s="470">
        <v>44223</v>
      </c>
      <c r="C799" s="469" t="s">
        <v>211</v>
      </c>
      <c r="D799" s="470">
        <v>44221</v>
      </c>
      <c r="E799" s="469" t="s">
        <v>1191</v>
      </c>
      <c r="F799" s="469" t="s">
        <v>94</v>
      </c>
      <c r="G799" s="469" t="s">
        <v>1278</v>
      </c>
      <c r="H799" s="469" t="s">
        <v>1369</v>
      </c>
      <c r="I799" s="469" t="s">
        <v>94</v>
      </c>
      <c r="J799" s="469" t="s">
        <v>316</v>
      </c>
      <c r="K799" s="469" t="s">
        <v>1469</v>
      </c>
      <c r="L799" s="469" t="s">
        <v>303</v>
      </c>
      <c r="M799" s="469">
        <v>1</v>
      </c>
      <c r="N799" s="469">
        <v>350</v>
      </c>
      <c r="O799" s="469">
        <v>350</v>
      </c>
    </row>
    <row r="800" spans="1:15" ht="15" hidden="1" x14ac:dyDescent="0.25">
      <c r="A800" s="469" t="s">
        <v>720</v>
      </c>
      <c r="B800" s="470">
        <v>44223</v>
      </c>
      <c r="C800" s="469" t="s">
        <v>211</v>
      </c>
      <c r="D800" s="470">
        <v>44221</v>
      </c>
      <c r="E800" s="469" t="s">
        <v>1191</v>
      </c>
      <c r="F800" s="469" t="s">
        <v>94</v>
      </c>
      <c r="G800" s="469" t="s">
        <v>1278</v>
      </c>
      <c r="H800" s="469" t="s">
        <v>1390</v>
      </c>
      <c r="I800" s="469" t="s">
        <v>94</v>
      </c>
      <c r="J800" s="469" t="s">
        <v>316</v>
      </c>
      <c r="K800" s="469" t="s">
        <v>1469</v>
      </c>
      <c r="L800" s="469" t="s">
        <v>1470</v>
      </c>
      <c r="M800" s="469">
        <v>1</v>
      </c>
      <c r="N800" s="472">
        <v>1400</v>
      </c>
      <c r="O800" s="472">
        <v>1400</v>
      </c>
    </row>
    <row r="801" spans="1:15" ht="15" hidden="1" x14ac:dyDescent="0.25">
      <c r="A801" s="469" t="s">
        <v>721</v>
      </c>
      <c r="B801" s="470">
        <v>44223</v>
      </c>
      <c r="C801" s="469">
        <v>6200004234</v>
      </c>
      <c r="D801" s="470">
        <v>44200</v>
      </c>
      <c r="E801" s="469" t="s">
        <v>1183</v>
      </c>
      <c r="F801" s="469" t="s">
        <v>244</v>
      </c>
      <c r="G801" s="469" t="s">
        <v>1212</v>
      </c>
      <c r="H801" s="469" t="s">
        <v>1352</v>
      </c>
      <c r="I801" s="469" t="s">
        <v>244</v>
      </c>
      <c r="J801" s="469" t="s">
        <v>316</v>
      </c>
      <c r="K801" s="469" t="s">
        <v>1469</v>
      </c>
      <c r="L801" s="469" t="s">
        <v>1470</v>
      </c>
      <c r="M801" s="469">
        <v>4</v>
      </c>
      <c r="N801" s="469">
        <v>0</v>
      </c>
      <c r="O801" s="469">
        <v>0</v>
      </c>
    </row>
    <row r="802" spans="1:15" ht="15" hidden="1" x14ac:dyDescent="0.25">
      <c r="A802" s="469" t="s">
        <v>721</v>
      </c>
      <c r="B802" s="470">
        <v>44223</v>
      </c>
      <c r="C802" s="469">
        <v>6200004234</v>
      </c>
      <c r="D802" s="470">
        <v>44200</v>
      </c>
      <c r="E802" s="469" t="s">
        <v>1183</v>
      </c>
      <c r="F802" s="469" t="s">
        <v>244</v>
      </c>
      <c r="G802" s="469" t="s">
        <v>1212</v>
      </c>
      <c r="H802" s="469" t="s">
        <v>1317</v>
      </c>
      <c r="I802" s="469" t="s">
        <v>244</v>
      </c>
      <c r="J802" s="469" t="s">
        <v>316</v>
      </c>
      <c r="K802" s="469" t="s">
        <v>1469</v>
      </c>
      <c r="L802" s="469" t="s">
        <v>314</v>
      </c>
      <c r="M802" s="469">
        <v>4</v>
      </c>
      <c r="N802" s="469">
        <v>247</v>
      </c>
      <c r="O802" s="469">
        <v>988</v>
      </c>
    </row>
    <row r="803" spans="1:15" ht="15" hidden="1" x14ac:dyDescent="0.25">
      <c r="A803" s="469" t="s">
        <v>721</v>
      </c>
      <c r="B803" s="470">
        <v>44223</v>
      </c>
      <c r="C803" s="469">
        <v>6200004234</v>
      </c>
      <c r="D803" s="470">
        <v>44200</v>
      </c>
      <c r="E803" s="469" t="s">
        <v>1183</v>
      </c>
      <c r="F803" s="469" t="s">
        <v>244</v>
      </c>
      <c r="G803" s="469" t="s">
        <v>1212</v>
      </c>
      <c r="H803" s="469" t="s">
        <v>1425</v>
      </c>
      <c r="I803" s="469" t="s">
        <v>244</v>
      </c>
      <c r="J803" s="469" t="s">
        <v>316</v>
      </c>
      <c r="K803" s="469" t="s">
        <v>1469</v>
      </c>
      <c r="L803" s="469" t="s">
        <v>314</v>
      </c>
      <c r="M803" s="469">
        <v>4</v>
      </c>
      <c r="N803" s="469">
        <v>436</v>
      </c>
      <c r="O803" s="472">
        <v>1744</v>
      </c>
    </row>
    <row r="804" spans="1:15" ht="15" hidden="1" x14ac:dyDescent="0.25">
      <c r="A804" s="469" t="s">
        <v>721</v>
      </c>
      <c r="B804" s="470">
        <v>44223</v>
      </c>
      <c r="C804" s="469">
        <v>6200004234</v>
      </c>
      <c r="D804" s="470">
        <v>44200</v>
      </c>
      <c r="E804" s="469" t="s">
        <v>1183</v>
      </c>
      <c r="F804" s="469" t="s">
        <v>244</v>
      </c>
      <c r="G804" s="469" t="s">
        <v>1212</v>
      </c>
      <c r="H804" s="469" t="s">
        <v>1349</v>
      </c>
      <c r="I804" s="469" t="s">
        <v>244</v>
      </c>
      <c r="J804" s="469" t="s">
        <v>316</v>
      </c>
      <c r="K804" s="469" t="s">
        <v>1469</v>
      </c>
      <c r="L804" s="469" t="s">
        <v>314</v>
      </c>
      <c r="M804" s="469">
        <v>4</v>
      </c>
      <c r="N804" s="472">
        <v>1744</v>
      </c>
      <c r="O804" s="472">
        <v>6976</v>
      </c>
    </row>
    <row r="805" spans="1:15" ht="15" hidden="1" x14ac:dyDescent="0.25">
      <c r="A805" s="469" t="s">
        <v>721</v>
      </c>
      <c r="B805" s="470">
        <v>44223</v>
      </c>
      <c r="C805" s="469">
        <v>6200004234</v>
      </c>
      <c r="D805" s="470">
        <v>44200</v>
      </c>
      <c r="E805" s="469" t="s">
        <v>1183</v>
      </c>
      <c r="F805" s="469" t="s">
        <v>244</v>
      </c>
      <c r="G805" s="469" t="s">
        <v>1212</v>
      </c>
      <c r="H805" s="469" t="s">
        <v>1319</v>
      </c>
      <c r="I805" s="469" t="s">
        <v>244</v>
      </c>
      <c r="J805" s="469" t="s">
        <v>316</v>
      </c>
      <c r="K805" s="469" t="s">
        <v>1469</v>
      </c>
      <c r="L805" s="469" t="s">
        <v>314</v>
      </c>
      <c r="M805" s="469">
        <v>4</v>
      </c>
      <c r="N805" s="472">
        <v>9800</v>
      </c>
      <c r="O805" s="472">
        <v>39200</v>
      </c>
    </row>
    <row r="806" spans="1:15" ht="15" hidden="1" x14ac:dyDescent="0.25">
      <c r="A806" s="469" t="s">
        <v>721</v>
      </c>
      <c r="B806" s="470">
        <v>44223</v>
      </c>
      <c r="C806" s="469">
        <v>6200004234</v>
      </c>
      <c r="D806" s="470">
        <v>44200</v>
      </c>
      <c r="E806" s="469" t="s">
        <v>1183</v>
      </c>
      <c r="F806" s="469" t="s">
        <v>244</v>
      </c>
      <c r="G806" s="469" t="s">
        <v>1212</v>
      </c>
      <c r="H806" s="469" t="s">
        <v>1329</v>
      </c>
      <c r="I806" s="469" t="s">
        <v>244</v>
      </c>
      <c r="J806" s="469" t="s">
        <v>316</v>
      </c>
      <c r="K806" s="469" t="s">
        <v>1469</v>
      </c>
      <c r="L806" s="469" t="s">
        <v>314</v>
      </c>
      <c r="M806" s="469">
        <v>4</v>
      </c>
      <c r="N806" s="472">
        <v>40605</v>
      </c>
      <c r="O806" s="472">
        <v>162420</v>
      </c>
    </row>
    <row r="807" spans="1:15" ht="15" hidden="1" x14ac:dyDescent="0.25">
      <c r="A807" s="469" t="s">
        <v>722</v>
      </c>
      <c r="B807" s="470">
        <v>44223</v>
      </c>
      <c r="C807" s="469">
        <v>6200004294</v>
      </c>
      <c r="D807" s="470">
        <v>44210</v>
      </c>
      <c r="E807" s="469" t="s">
        <v>1183</v>
      </c>
      <c r="F807" s="469" t="s">
        <v>244</v>
      </c>
      <c r="G807" s="469" t="s">
        <v>1212</v>
      </c>
      <c r="H807" s="469" t="s">
        <v>1352</v>
      </c>
      <c r="I807" s="469" t="s">
        <v>244</v>
      </c>
      <c r="J807" s="469" t="s">
        <v>316</v>
      </c>
      <c r="K807" s="469" t="s">
        <v>1469</v>
      </c>
      <c r="L807" s="469" t="s">
        <v>1470</v>
      </c>
      <c r="M807" s="469">
        <v>6</v>
      </c>
      <c r="N807" s="469">
        <v>0</v>
      </c>
      <c r="O807" s="469">
        <v>0</v>
      </c>
    </row>
    <row r="808" spans="1:15" ht="15" hidden="1" x14ac:dyDescent="0.25">
      <c r="A808" s="469" t="s">
        <v>722</v>
      </c>
      <c r="B808" s="470">
        <v>44223</v>
      </c>
      <c r="C808" s="469">
        <v>6200004294</v>
      </c>
      <c r="D808" s="470">
        <v>44210</v>
      </c>
      <c r="E808" s="469" t="s">
        <v>1183</v>
      </c>
      <c r="F808" s="469" t="s">
        <v>244</v>
      </c>
      <c r="G808" s="469" t="s">
        <v>1212</v>
      </c>
      <c r="H808" s="469" t="s">
        <v>1317</v>
      </c>
      <c r="I808" s="469" t="s">
        <v>244</v>
      </c>
      <c r="J808" s="469" t="s">
        <v>316</v>
      </c>
      <c r="K808" s="469" t="s">
        <v>1469</v>
      </c>
      <c r="L808" s="469" t="s">
        <v>314</v>
      </c>
      <c r="M808" s="469">
        <v>6</v>
      </c>
      <c r="N808" s="469">
        <v>247</v>
      </c>
      <c r="O808" s="472">
        <v>1482</v>
      </c>
    </row>
    <row r="809" spans="1:15" ht="15" hidden="1" x14ac:dyDescent="0.25">
      <c r="A809" s="469" t="s">
        <v>722</v>
      </c>
      <c r="B809" s="470">
        <v>44223</v>
      </c>
      <c r="C809" s="469">
        <v>6200004294</v>
      </c>
      <c r="D809" s="470">
        <v>44210</v>
      </c>
      <c r="E809" s="469" t="s">
        <v>1183</v>
      </c>
      <c r="F809" s="469" t="s">
        <v>244</v>
      </c>
      <c r="G809" s="469" t="s">
        <v>1212</v>
      </c>
      <c r="H809" s="469" t="s">
        <v>1425</v>
      </c>
      <c r="I809" s="469" t="s">
        <v>244</v>
      </c>
      <c r="J809" s="469" t="s">
        <v>316</v>
      </c>
      <c r="K809" s="469" t="s">
        <v>1469</v>
      </c>
      <c r="L809" s="469" t="s">
        <v>314</v>
      </c>
      <c r="M809" s="469">
        <v>6</v>
      </c>
      <c r="N809" s="469">
        <v>436</v>
      </c>
      <c r="O809" s="472">
        <v>2616</v>
      </c>
    </row>
    <row r="810" spans="1:15" ht="15" hidden="1" x14ac:dyDescent="0.25">
      <c r="A810" s="469" t="s">
        <v>722</v>
      </c>
      <c r="B810" s="470">
        <v>44223</v>
      </c>
      <c r="C810" s="469">
        <v>6200004294</v>
      </c>
      <c r="D810" s="470">
        <v>44210</v>
      </c>
      <c r="E810" s="469" t="s">
        <v>1183</v>
      </c>
      <c r="F810" s="469" t="s">
        <v>244</v>
      </c>
      <c r="G810" s="469" t="s">
        <v>1212</v>
      </c>
      <c r="H810" s="469" t="s">
        <v>1349</v>
      </c>
      <c r="I810" s="469" t="s">
        <v>244</v>
      </c>
      <c r="J810" s="469" t="s">
        <v>316</v>
      </c>
      <c r="K810" s="469" t="s">
        <v>1469</v>
      </c>
      <c r="L810" s="469" t="s">
        <v>314</v>
      </c>
      <c r="M810" s="469">
        <v>6</v>
      </c>
      <c r="N810" s="472">
        <v>1744</v>
      </c>
      <c r="O810" s="472">
        <v>10464</v>
      </c>
    </row>
    <row r="811" spans="1:15" ht="15" hidden="1" x14ac:dyDescent="0.25">
      <c r="A811" s="469" t="s">
        <v>722</v>
      </c>
      <c r="B811" s="470">
        <v>44223</v>
      </c>
      <c r="C811" s="469">
        <v>6200004294</v>
      </c>
      <c r="D811" s="470">
        <v>44210</v>
      </c>
      <c r="E811" s="469" t="s">
        <v>1183</v>
      </c>
      <c r="F811" s="469" t="s">
        <v>244</v>
      </c>
      <c r="G811" s="469" t="s">
        <v>1212</v>
      </c>
      <c r="H811" s="469" t="s">
        <v>1381</v>
      </c>
      <c r="I811" s="469" t="s">
        <v>244</v>
      </c>
      <c r="J811" s="469" t="s">
        <v>316</v>
      </c>
      <c r="K811" s="469" t="s">
        <v>1469</v>
      </c>
      <c r="L811" s="469" t="s">
        <v>314</v>
      </c>
      <c r="M811" s="469">
        <v>6</v>
      </c>
      <c r="N811" s="472">
        <v>3561</v>
      </c>
      <c r="O811" s="472">
        <v>21366</v>
      </c>
    </row>
    <row r="812" spans="1:15" ht="15" hidden="1" x14ac:dyDescent="0.25">
      <c r="A812" s="469" t="s">
        <v>722</v>
      </c>
      <c r="B812" s="470">
        <v>44223</v>
      </c>
      <c r="C812" s="469">
        <v>6200004294</v>
      </c>
      <c r="D812" s="470">
        <v>44210</v>
      </c>
      <c r="E812" s="469" t="s">
        <v>1183</v>
      </c>
      <c r="F812" s="469" t="s">
        <v>244</v>
      </c>
      <c r="G812" s="469" t="s">
        <v>1212</v>
      </c>
      <c r="H812" s="469" t="s">
        <v>1319</v>
      </c>
      <c r="I812" s="469" t="s">
        <v>244</v>
      </c>
      <c r="J812" s="469" t="s">
        <v>316</v>
      </c>
      <c r="K812" s="469" t="s">
        <v>1469</v>
      </c>
      <c r="L812" s="469" t="s">
        <v>314</v>
      </c>
      <c r="M812" s="469">
        <v>6</v>
      </c>
      <c r="N812" s="472">
        <v>9800</v>
      </c>
      <c r="O812" s="472">
        <v>58800</v>
      </c>
    </row>
    <row r="813" spans="1:15" ht="15" hidden="1" x14ac:dyDescent="0.25">
      <c r="A813" s="469" t="s">
        <v>722</v>
      </c>
      <c r="B813" s="470">
        <v>44223</v>
      </c>
      <c r="C813" s="469">
        <v>6200004294</v>
      </c>
      <c r="D813" s="470">
        <v>44210</v>
      </c>
      <c r="E813" s="469" t="s">
        <v>1183</v>
      </c>
      <c r="F813" s="469" t="s">
        <v>244</v>
      </c>
      <c r="G813" s="469" t="s">
        <v>1212</v>
      </c>
      <c r="H813" s="469" t="s">
        <v>1329</v>
      </c>
      <c r="I813" s="469" t="s">
        <v>244</v>
      </c>
      <c r="J813" s="469" t="s">
        <v>316</v>
      </c>
      <c r="K813" s="469" t="s">
        <v>1469</v>
      </c>
      <c r="L813" s="469" t="s">
        <v>314</v>
      </c>
      <c r="M813" s="469">
        <v>6</v>
      </c>
      <c r="N813" s="472">
        <v>40605</v>
      </c>
      <c r="O813" s="472">
        <v>243630</v>
      </c>
    </row>
    <row r="814" spans="1:15" ht="15" hidden="1" x14ac:dyDescent="0.25">
      <c r="A814" s="469" t="s">
        <v>723</v>
      </c>
      <c r="B814" s="470">
        <v>44223</v>
      </c>
      <c r="C814" s="469">
        <v>73</v>
      </c>
      <c r="D814" s="469" t="s">
        <v>1093</v>
      </c>
      <c r="E814" s="469" t="s">
        <v>1197</v>
      </c>
      <c r="F814" s="469" t="s">
        <v>94</v>
      </c>
      <c r="G814" s="469" t="s">
        <v>1255</v>
      </c>
      <c r="H814" s="469" t="s">
        <v>1387</v>
      </c>
      <c r="I814" s="469" t="s">
        <v>94</v>
      </c>
      <c r="J814" s="469" t="s">
        <v>316</v>
      </c>
      <c r="K814" s="469" t="s">
        <v>1469</v>
      </c>
      <c r="L814" s="469" t="s">
        <v>1470</v>
      </c>
      <c r="M814" s="469">
        <v>35</v>
      </c>
      <c r="N814" s="469">
        <v>32</v>
      </c>
      <c r="O814" s="472">
        <v>1120</v>
      </c>
    </row>
    <row r="815" spans="1:15" ht="15" hidden="1" x14ac:dyDescent="0.25">
      <c r="A815" s="469" t="s">
        <v>723</v>
      </c>
      <c r="B815" s="470">
        <v>44223</v>
      </c>
      <c r="C815" s="469">
        <v>73</v>
      </c>
      <c r="D815" s="469" t="s">
        <v>1093</v>
      </c>
      <c r="E815" s="469" t="s">
        <v>1197</v>
      </c>
      <c r="F815" s="469" t="s">
        <v>94</v>
      </c>
      <c r="G815" s="469" t="s">
        <v>1255</v>
      </c>
      <c r="H815" s="469" t="s">
        <v>1305</v>
      </c>
      <c r="I815" s="469" t="s">
        <v>94</v>
      </c>
      <c r="J815" s="469" t="s">
        <v>316</v>
      </c>
      <c r="K815" s="469" t="s">
        <v>1469</v>
      </c>
      <c r="L815" s="469" t="s">
        <v>314</v>
      </c>
      <c r="M815" s="469">
        <v>35</v>
      </c>
      <c r="N815" s="472">
        <v>2700</v>
      </c>
      <c r="O815" s="472">
        <v>94500</v>
      </c>
    </row>
    <row r="816" spans="1:15" ht="15" hidden="1" x14ac:dyDescent="0.25">
      <c r="A816" s="469" t="s">
        <v>724</v>
      </c>
      <c r="B816" s="470">
        <v>44223</v>
      </c>
      <c r="C816" s="469" t="s">
        <v>1094</v>
      </c>
      <c r="D816" s="470">
        <v>44223</v>
      </c>
      <c r="E816" s="469" t="s">
        <v>1180</v>
      </c>
      <c r="F816" s="469" t="s">
        <v>248</v>
      </c>
      <c r="G816" s="469" t="s">
        <v>1210</v>
      </c>
      <c r="H816" s="469" t="s">
        <v>1426</v>
      </c>
      <c r="I816" s="469" t="s">
        <v>248</v>
      </c>
      <c r="J816" s="218" t="s">
        <v>1463</v>
      </c>
      <c r="K816" s="469" t="s">
        <v>1468</v>
      </c>
      <c r="L816" s="469" t="s">
        <v>302</v>
      </c>
      <c r="M816" s="469">
        <v>1</v>
      </c>
      <c r="N816" s="472">
        <v>9388</v>
      </c>
      <c r="O816" s="472">
        <v>9388</v>
      </c>
    </row>
    <row r="817" spans="1:15" ht="15" hidden="1" x14ac:dyDescent="0.25">
      <c r="A817" s="469" t="s">
        <v>725</v>
      </c>
      <c r="B817" s="470">
        <v>44223</v>
      </c>
      <c r="C817" s="469" t="s">
        <v>1003</v>
      </c>
      <c r="D817" s="470">
        <v>44200</v>
      </c>
      <c r="E817" s="469" t="s">
        <v>63</v>
      </c>
      <c r="F817" s="469" t="s">
        <v>248</v>
      </c>
      <c r="G817" s="469" t="s">
        <v>1251</v>
      </c>
      <c r="H817" s="469" t="s">
        <v>1310</v>
      </c>
      <c r="I817" s="469" t="s">
        <v>248</v>
      </c>
      <c r="J817" s="469" t="s">
        <v>316</v>
      </c>
      <c r="K817" s="469" t="s">
        <v>1469</v>
      </c>
      <c r="L817" s="469" t="s">
        <v>1470</v>
      </c>
      <c r="M817" s="469">
        <v>1</v>
      </c>
      <c r="N817" s="469">
        <v>525</v>
      </c>
      <c r="O817" s="469">
        <v>525</v>
      </c>
    </row>
    <row r="818" spans="1:15" ht="15" hidden="1" x14ac:dyDescent="0.25">
      <c r="A818" s="469" t="s">
        <v>726</v>
      </c>
      <c r="B818" s="470">
        <v>44223</v>
      </c>
      <c r="C818" s="469" t="s">
        <v>1095</v>
      </c>
      <c r="D818" s="470">
        <v>44223</v>
      </c>
      <c r="E818" s="660" t="s">
        <v>15</v>
      </c>
      <c r="F818" s="469" t="s">
        <v>245</v>
      </c>
      <c r="G818" s="469" t="s">
        <v>1231</v>
      </c>
      <c r="H818" s="469" t="s">
        <v>387</v>
      </c>
      <c r="I818" s="469" t="s">
        <v>245</v>
      </c>
      <c r="J818" s="469" t="s">
        <v>1464</v>
      </c>
      <c r="K818" s="469" t="s">
        <v>1468</v>
      </c>
      <c r="L818" s="469" t="s">
        <v>303</v>
      </c>
      <c r="M818" s="469">
        <v>1</v>
      </c>
      <c r="N818" s="469">
        <v>549</v>
      </c>
      <c r="O818" s="469">
        <v>549</v>
      </c>
    </row>
    <row r="819" spans="1:15" ht="15" hidden="1" x14ac:dyDescent="0.25">
      <c r="A819" s="469" t="s">
        <v>726</v>
      </c>
      <c r="B819" s="470">
        <v>44223</v>
      </c>
      <c r="C819" s="469" t="s">
        <v>1095</v>
      </c>
      <c r="D819" s="470">
        <v>44223</v>
      </c>
      <c r="E819" s="469" t="s">
        <v>15</v>
      </c>
      <c r="F819" s="469" t="s">
        <v>245</v>
      </c>
      <c r="G819" s="469" t="s">
        <v>1231</v>
      </c>
      <c r="H819" s="469" t="s">
        <v>1329</v>
      </c>
      <c r="I819" s="469" t="s">
        <v>245</v>
      </c>
      <c r="J819" s="469" t="s">
        <v>1464</v>
      </c>
      <c r="K819" s="469" t="s">
        <v>1468</v>
      </c>
      <c r="L819" s="469" t="s">
        <v>314</v>
      </c>
      <c r="M819" s="469">
        <v>6</v>
      </c>
      <c r="N819" s="472">
        <v>36600</v>
      </c>
      <c r="O819" s="472">
        <v>219600</v>
      </c>
    </row>
    <row r="820" spans="1:15" ht="15" hidden="1" x14ac:dyDescent="0.25">
      <c r="A820" s="469" t="s">
        <v>727</v>
      </c>
      <c r="B820" s="470">
        <v>44223</v>
      </c>
      <c r="C820" s="469" t="s">
        <v>1096</v>
      </c>
      <c r="D820" s="470">
        <v>44223</v>
      </c>
      <c r="E820" s="469" t="s">
        <v>15</v>
      </c>
      <c r="F820" s="469" t="s">
        <v>245</v>
      </c>
      <c r="G820" s="469" t="s">
        <v>1231</v>
      </c>
      <c r="H820" s="469" t="s">
        <v>1328</v>
      </c>
      <c r="I820" s="469" t="s">
        <v>245</v>
      </c>
      <c r="J820" s="469" t="s">
        <v>1464</v>
      </c>
      <c r="K820" s="469" t="s">
        <v>1468</v>
      </c>
      <c r="L820" s="469" t="s">
        <v>1470</v>
      </c>
      <c r="M820" s="469">
        <v>2</v>
      </c>
      <c r="N820" s="469">
        <v>0</v>
      </c>
      <c r="O820" s="469">
        <v>0</v>
      </c>
    </row>
    <row r="821" spans="1:15" ht="15" hidden="1" x14ac:dyDescent="0.25">
      <c r="A821" s="469" t="s">
        <v>727</v>
      </c>
      <c r="B821" s="470">
        <v>44223</v>
      </c>
      <c r="C821" s="469" t="s">
        <v>1096</v>
      </c>
      <c r="D821" s="470">
        <v>44223</v>
      </c>
      <c r="E821" s="660" t="s">
        <v>15</v>
      </c>
      <c r="F821" s="469" t="s">
        <v>245</v>
      </c>
      <c r="G821" s="469" t="s">
        <v>1231</v>
      </c>
      <c r="H821" s="469" t="s">
        <v>387</v>
      </c>
      <c r="I821" s="469" t="s">
        <v>245</v>
      </c>
      <c r="J821" s="469" t="s">
        <v>1464</v>
      </c>
      <c r="K821" s="469" t="s">
        <v>1468</v>
      </c>
      <c r="L821" s="469" t="s">
        <v>303</v>
      </c>
      <c r="M821" s="469">
        <v>1</v>
      </c>
      <c r="N821" s="469">
        <v>203</v>
      </c>
      <c r="O821" s="469">
        <v>203</v>
      </c>
    </row>
    <row r="822" spans="1:15" ht="15" hidden="1" x14ac:dyDescent="0.25">
      <c r="A822" s="469" t="s">
        <v>727</v>
      </c>
      <c r="B822" s="470">
        <v>44223</v>
      </c>
      <c r="C822" s="469" t="s">
        <v>1096</v>
      </c>
      <c r="D822" s="470">
        <v>44223</v>
      </c>
      <c r="E822" s="469" t="s">
        <v>15</v>
      </c>
      <c r="F822" s="469" t="s">
        <v>245</v>
      </c>
      <c r="G822" s="469" t="s">
        <v>1231</v>
      </c>
      <c r="H822" s="469" t="s">
        <v>1305</v>
      </c>
      <c r="I822" s="469" t="s">
        <v>245</v>
      </c>
      <c r="J822" s="469" t="s">
        <v>1464</v>
      </c>
      <c r="K822" s="469" t="s">
        <v>1468</v>
      </c>
      <c r="L822" s="469" t="s">
        <v>314</v>
      </c>
      <c r="M822" s="469">
        <v>2</v>
      </c>
      <c r="N822" s="472">
        <v>2916</v>
      </c>
      <c r="O822" s="472">
        <v>5832</v>
      </c>
    </row>
    <row r="823" spans="1:15" ht="15" hidden="1" x14ac:dyDescent="0.25">
      <c r="A823" s="469" t="s">
        <v>727</v>
      </c>
      <c r="B823" s="470">
        <v>44223</v>
      </c>
      <c r="C823" s="469" t="s">
        <v>1096</v>
      </c>
      <c r="D823" s="470">
        <v>44223</v>
      </c>
      <c r="E823" s="469" t="s">
        <v>15</v>
      </c>
      <c r="F823" s="469" t="s">
        <v>245</v>
      </c>
      <c r="G823" s="469" t="s">
        <v>1231</v>
      </c>
      <c r="H823" s="469" t="s">
        <v>1320</v>
      </c>
      <c r="I823" s="469" t="s">
        <v>245</v>
      </c>
      <c r="J823" s="469" t="s">
        <v>1464</v>
      </c>
      <c r="K823" s="469" t="s">
        <v>1468</v>
      </c>
      <c r="L823" s="469" t="s">
        <v>314</v>
      </c>
      <c r="M823" s="469">
        <v>1</v>
      </c>
      <c r="N823" s="472">
        <v>3500</v>
      </c>
      <c r="O823" s="472">
        <v>3500</v>
      </c>
    </row>
    <row r="824" spans="1:15" ht="15" hidden="1" x14ac:dyDescent="0.25">
      <c r="A824" s="469" t="s">
        <v>727</v>
      </c>
      <c r="B824" s="470">
        <v>44223</v>
      </c>
      <c r="C824" s="469" t="s">
        <v>1096</v>
      </c>
      <c r="D824" s="470">
        <v>44223</v>
      </c>
      <c r="E824" s="469" t="s">
        <v>15</v>
      </c>
      <c r="F824" s="469" t="s">
        <v>245</v>
      </c>
      <c r="G824" s="469" t="s">
        <v>1231</v>
      </c>
      <c r="H824" s="469" t="s">
        <v>1329</v>
      </c>
      <c r="I824" s="469" t="s">
        <v>245</v>
      </c>
      <c r="J824" s="469" t="s">
        <v>1464</v>
      </c>
      <c r="K824" s="469" t="s">
        <v>1468</v>
      </c>
      <c r="L824" s="469" t="s">
        <v>314</v>
      </c>
      <c r="M824" s="469">
        <v>2</v>
      </c>
      <c r="N824" s="472">
        <v>35900</v>
      </c>
      <c r="O824" s="472">
        <v>71800</v>
      </c>
    </row>
    <row r="825" spans="1:15" ht="15" hidden="1" x14ac:dyDescent="0.25">
      <c r="A825" s="469" t="s">
        <v>728</v>
      </c>
      <c r="B825" s="470">
        <v>44224</v>
      </c>
      <c r="C825" s="469">
        <v>6200004267</v>
      </c>
      <c r="D825" s="470">
        <v>44203</v>
      </c>
      <c r="E825" s="469" t="s">
        <v>1183</v>
      </c>
      <c r="F825" s="469" t="s">
        <v>244</v>
      </c>
      <c r="G825" s="469" t="s">
        <v>1212</v>
      </c>
      <c r="H825" s="469" t="s">
        <v>1352</v>
      </c>
      <c r="I825" s="469" t="s">
        <v>244</v>
      </c>
      <c r="J825" s="469" t="s">
        <v>316</v>
      </c>
      <c r="K825" s="469" t="s">
        <v>1469</v>
      </c>
      <c r="L825" s="469" t="s">
        <v>1470</v>
      </c>
      <c r="M825" s="469">
        <v>5</v>
      </c>
      <c r="N825" s="469">
        <v>0</v>
      </c>
      <c r="O825" s="469">
        <v>0</v>
      </c>
    </row>
    <row r="826" spans="1:15" ht="15" hidden="1" x14ac:dyDescent="0.25">
      <c r="A826" s="469" t="s">
        <v>728</v>
      </c>
      <c r="B826" s="470">
        <v>44224</v>
      </c>
      <c r="C826" s="469">
        <v>6200004267</v>
      </c>
      <c r="D826" s="470">
        <v>44203</v>
      </c>
      <c r="E826" s="469" t="s">
        <v>1183</v>
      </c>
      <c r="F826" s="469" t="s">
        <v>244</v>
      </c>
      <c r="G826" s="469" t="s">
        <v>1212</v>
      </c>
      <c r="H826" s="469" t="s">
        <v>1317</v>
      </c>
      <c r="I826" s="469" t="s">
        <v>244</v>
      </c>
      <c r="J826" s="469" t="s">
        <v>316</v>
      </c>
      <c r="K826" s="469" t="s">
        <v>1469</v>
      </c>
      <c r="L826" s="469" t="s">
        <v>314</v>
      </c>
      <c r="M826" s="469">
        <v>5</v>
      </c>
      <c r="N826" s="469">
        <v>247</v>
      </c>
      <c r="O826" s="472">
        <v>1235</v>
      </c>
    </row>
    <row r="827" spans="1:15" ht="15" hidden="1" x14ac:dyDescent="0.25">
      <c r="A827" s="469" t="s">
        <v>728</v>
      </c>
      <c r="B827" s="470">
        <v>44224</v>
      </c>
      <c r="C827" s="469">
        <v>6200004267</v>
      </c>
      <c r="D827" s="470">
        <v>44203</v>
      </c>
      <c r="E827" s="469" t="s">
        <v>1183</v>
      </c>
      <c r="F827" s="469" t="s">
        <v>244</v>
      </c>
      <c r="G827" s="469" t="s">
        <v>1212</v>
      </c>
      <c r="H827" s="469" t="s">
        <v>1425</v>
      </c>
      <c r="I827" s="469" t="s">
        <v>244</v>
      </c>
      <c r="J827" s="469" t="s">
        <v>316</v>
      </c>
      <c r="K827" s="469" t="s">
        <v>1469</v>
      </c>
      <c r="L827" s="469" t="s">
        <v>314</v>
      </c>
      <c r="M827" s="469">
        <v>5</v>
      </c>
      <c r="N827" s="469">
        <v>436</v>
      </c>
      <c r="O827" s="472">
        <v>2180</v>
      </c>
    </row>
    <row r="828" spans="1:15" ht="15" hidden="1" x14ac:dyDescent="0.25">
      <c r="A828" s="469" t="s">
        <v>728</v>
      </c>
      <c r="B828" s="470">
        <v>44224</v>
      </c>
      <c r="C828" s="469">
        <v>6200004267</v>
      </c>
      <c r="D828" s="470">
        <v>44203</v>
      </c>
      <c r="E828" s="469" t="s">
        <v>1183</v>
      </c>
      <c r="F828" s="469" t="s">
        <v>244</v>
      </c>
      <c r="G828" s="469" t="s">
        <v>1212</v>
      </c>
      <c r="H828" s="469" t="s">
        <v>1349</v>
      </c>
      <c r="I828" s="469" t="s">
        <v>244</v>
      </c>
      <c r="J828" s="469" t="s">
        <v>316</v>
      </c>
      <c r="K828" s="469" t="s">
        <v>1469</v>
      </c>
      <c r="L828" s="469" t="s">
        <v>314</v>
      </c>
      <c r="M828" s="469">
        <v>5</v>
      </c>
      <c r="N828" s="472">
        <v>1744</v>
      </c>
      <c r="O828" s="472">
        <v>8720</v>
      </c>
    </row>
    <row r="829" spans="1:15" ht="15" hidden="1" x14ac:dyDescent="0.25">
      <c r="A829" s="469" t="s">
        <v>728</v>
      </c>
      <c r="B829" s="470">
        <v>44224</v>
      </c>
      <c r="C829" s="469">
        <v>6200004267</v>
      </c>
      <c r="D829" s="470">
        <v>44203</v>
      </c>
      <c r="E829" s="469" t="s">
        <v>1183</v>
      </c>
      <c r="F829" s="469" t="s">
        <v>244</v>
      </c>
      <c r="G829" s="469" t="s">
        <v>1212</v>
      </c>
      <c r="H829" s="469" t="s">
        <v>1319</v>
      </c>
      <c r="I829" s="469" t="s">
        <v>244</v>
      </c>
      <c r="J829" s="469" t="s">
        <v>316</v>
      </c>
      <c r="K829" s="469" t="s">
        <v>1469</v>
      </c>
      <c r="L829" s="469" t="s">
        <v>314</v>
      </c>
      <c r="M829" s="469">
        <v>5</v>
      </c>
      <c r="N829" s="472">
        <v>9800</v>
      </c>
      <c r="O829" s="472">
        <v>49000</v>
      </c>
    </row>
    <row r="830" spans="1:15" ht="15" hidden="1" x14ac:dyDescent="0.25">
      <c r="A830" s="469" t="s">
        <v>728</v>
      </c>
      <c r="B830" s="470">
        <v>44224</v>
      </c>
      <c r="C830" s="469">
        <v>6200004267</v>
      </c>
      <c r="D830" s="470">
        <v>44203</v>
      </c>
      <c r="E830" s="469" t="s">
        <v>1183</v>
      </c>
      <c r="F830" s="469" t="s">
        <v>244</v>
      </c>
      <c r="G830" s="469" t="s">
        <v>1212</v>
      </c>
      <c r="H830" s="469" t="s">
        <v>1329</v>
      </c>
      <c r="I830" s="469" t="s">
        <v>244</v>
      </c>
      <c r="J830" s="469" t="s">
        <v>316</v>
      </c>
      <c r="K830" s="469" t="s">
        <v>1469</v>
      </c>
      <c r="L830" s="469" t="s">
        <v>314</v>
      </c>
      <c r="M830" s="469">
        <v>5</v>
      </c>
      <c r="N830" s="472">
        <v>40605</v>
      </c>
      <c r="O830" s="472">
        <v>203025</v>
      </c>
    </row>
    <row r="831" spans="1:15" ht="15" hidden="1" x14ac:dyDescent="0.25">
      <c r="A831" s="469" t="s">
        <v>729</v>
      </c>
      <c r="B831" s="470">
        <v>44224</v>
      </c>
      <c r="C831" s="469">
        <v>6200004278</v>
      </c>
      <c r="D831" s="470">
        <v>44205</v>
      </c>
      <c r="E831" s="469" t="s">
        <v>1183</v>
      </c>
      <c r="F831" s="469" t="s">
        <v>244</v>
      </c>
      <c r="G831" s="469" t="s">
        <v>1212</v>
      </c>
      <c r="H831" s="469" t="s">
        <v>1352</v>
      </c>
      <c r="I831" s="469" t="s">
        <v>244</v>
      </c>
      <c r="J831" s="469" t="s">
        <v>316</v>
      </c>
      <c r="K831" s="469" t="s">
        <v>1469</v>
      </c>
      <c r="L831" s="469" t="s">
        <v>1470</v>
      </c>
      <c r="M831" s="469">
        <v>6</v>
      </c>
      <c r="N831" s="469">
        <v>0</v>
      </c>
      <c r="O831" s="469">
        <v>0</v>
      </c>
    </row>
    <row r="832" spans="1:15" ht="15" hidden="1" x14ac:dyDescent="0.25">
      <c r="A832" s="469" t="s">
        <v>729</v>
      </c>
      <c r="B832" s="470">
        <v>44224</v>
      </c>
      <c r="C832" s="469">
        <v>6200004278</v>
      </c>
      <c r="D832" s="470">
        <v>44205</v>
      </c>
      <c r="E832" s="469" t="s">
        <v>1183</v>
      </c>
      <c r="F832" s="469" t="s">
        <v>244</v>
      </c>
      <c r="G832" s="469" t="s">
        <v>1212</v>
      </c>
      <c r="H832" s="469" t="s">
        <v>1317</v>
      </c>
      <c r="I832" s="469" t="s">
        <v>244</v>
      </c>
      <c r="J832" s="469" t="s">
        <v>316</v>
      </c>
      <c r="K832" s="469" t="s">
        <v>1469</v>
      </c>
      <c r="L832" s="469" t="s">
        <v>314</v>
      </c>
      <c r="M832" s="469">
        <v>6</v>
      </c>
      <c r="N832" s="469">
        <v>247</v>
      </c>
      <c r="O832" s="472">
        <v>1482</v>
      </c>
    </row>
    <row r="833" spans="1:15" ht="15" hidden="1" x14ac:dyDescent="0.25">
      <c r="A833" s="469" t="s">
        <v>729</v>
      </c>
      <c r="B833" s="470">
        <v>44224</v>
      </c>
      <c r="C833" s="469">
        <v>6200004278</v>
      </c>
      <c r="D833" s="470">
        <v>44205</v>
      </c>
      <c r="E833" s="469" t="s">
        <v>1183</v>
      </c>
      <c r="F833" s="469" t="s">
        <v>244</v>
      </c>
      <c r="G833" s="469" t="s">
        <v>1212</v>
      </c>
      <c r="H833" s="469" t="s">
        <v>1425</v>
      </c>
      <c r="I833" s="469" t="s">
        <v>244</v>
      </c>
      <c r="J833" s="469" t="s">
        <v>316</v>
      </c>
      <c r="K833" s="469" t="s">
        <v>1469</v>
      </c>
      <c r="L833" s="469" t="s">
        <v>314</v>
      </c>
      <c r="M833" s="469">
        <v>6</v>
      </c>
      <c r="N833" s="469">
        <v>436</v>
      </c>
      <c r="O833" s="472">
        <v>2616</v>
      </c>
    </row>
    <row r="834" spans="1:15" ht="15" hidden="1" x14ac:dyDescent="0.25">
      <c r="A834" s="469" t="s">
        <v>729</v>
      </c>
      <c r="B834" s="470">
        <v>44224</v>
      </c>
      <c r="C834" s="469">
        <v>6200004278</v>
      </c>
      <c r="D834" s="470">
        <v>44205</v>
      </c>
      <c r="E834" s="469" t="s">
        <v>1183</v>
      </c>
      <c r="F834" s="469" t="s">
        <v>244</v>
      </c>
      <c r="G834" s="469" t="s">
        <v>1212</v>
      </c>
      <c r="H834" s="469" t="s">
        <v>1349</v>
      </c>
      <c r="I834" s="469" t="s">
        <v>244</v>
      </c>
      <c r="J834" s="469" t="s">
        <v>316</v>
      </c>
      <c r="K834" s="469" t="s">
        <v>1469</v>
      </c>
      <c r="L834" s="469" t="s">
        <v>314</v>
      </c>
      <c r="M834" s="469">
        <v>6</v>
      </c>
      <c r="N834" s="472">
        <v>1744</v>
      </c>
      <c r="O834" s="472">
        <v>10464</v>
      </c>
    </row>
    <row r="835" spans="1:15" ht="15" hidden="1" x14ac:dyDescent="0.25">
      <c r="A835" s="469" t="s">
        <v>729</v>
      </c>
      <c r="B835" s="470">
        <v>44224</v>
      </c>
      <c r="C835" s="469">
        <v>6200004278</v>
      </c>
      <c r="D835" s="470">
        <v>44205</v>
      </c>
      <c r="E835" s="469" t="s">
        <v>1183</v>
      </c>
      <c r="F835" s="469" t="s">
        <v>244</v>
      </c>
      <c r="G835" s="469" t="s">
        <v>1212</v>
      </c>
      <c r="H835" s="469" t="s">
        <v>1381</v>
      </c>
      <c r="I835" s="469" t="s">
        <v>244</v>
      </c>
      <c r="J835" s="469" t="s">
        <v>316</v>
      </c>
      <c r="K835" s="469" t="s">
        <v>1469</v>
      </c>
      <c r="L835" s="469" t="s">
        <v>314</v>
      </c>
      <c r="M835" s="469">
        <v>6</v>
      </c>
      <c r="N835" s="472">
        <v>3561</v>
      </c>
      <c r="O835" s="472">
        <v>21366</v>
      </c>
    </row>
    <row r="836" spans="1:15" ht="15" hidden="1" x14ac:dyDescent="0.25">
      <c r="A836" s="469" t="s">
        <v>729</v>
      </c>
      <c r="B836" s="470">
        <v>44224</v>
      </c>
      <c r="C836" s="469">
        <v>6200004278</v>
      </c>
      <c r="D836" s="470">
        <v>44205</v>
      </c>
      <c r="E836" s="469" t="s">
        <v>1183</v>
      </c>
      <c r="F836" s="469" t="s">
        <v>244</v>
      </c>
      <c r="G836" s="469" t="s">
        <v>1212</v>
      </c>
      <c r="H836" s="469" t="s">
        <v>1319</v>
      </c>
      <c r="I836" s="469" t="s">
        <v>244</v>
      </c>
      <c r="J836" s="469" t="s">
        <v>316</v>
      </c>
      <c r="K836" s="469" t="s">
        <v>1469</v>
      </c>
      <c r="L836" s="469" t="s">
        <v>314</v>
      </c>
      <c r="M836" s="469">
        <v>6</v>
      </c>
      <c r="N836" s="472">
        <v>9800</v>
      </c>
      <c r="O836" s="472">
        <v>58800</v>
      </c>
    </row>
    <row r="837" spans="1:15" ht="15" hidden="1" x14ac:dyDescent="0.25">
      <c r="A837" s="469" t="s">
        <v>729</v>
      </c>
      <c r="B837" s="470">
        <v>44224</v>
      </c>
      <c r="C837" s="469">
        <v>6200004278</v>
      </c>
      <c r="D837" s="470">
        <v>44205</v>
      </c>
      <c r="E837" s="469" t="s">
        <v>1183</v>
      </c>
      <c r="F837" s="469" t="s">
        <v>244</v>
      </c>
      <c r="G837" s="469" t="s">
        <v>1212</v>
      </c>
      <c r="H837" s="469" t="s">
        <v>1329</v>
      </c>
      <c r="I837" s="469" t="s">
        <v>244</v>
      </c>
      <c r="J837" s="469" t="s">
        <v>316</v>
      </c>
      <c r="K837" s="469" t="s">
        <v>1469</v>
      </c>
      <c r="L837" s="469" t="s">
        <v>314</v>
      </c>
      <c r="M837" s="469">
        <v>6</v>
      </c>
      <c r="N837" s="472">
        <v>40605</v>
      </c>
      <c r="O837" s="472">
        <v>243630</v>
      </c>
    </row>
    <row r="838" spans="1:15" ht="15" hidden="1" x14ac:dyDescent="0.25">
      <c r="A838" s="469" t="s">
        <v>730</v>
      </c>
      <c r="B838" s="470">
        <v>44224</v>
      </c>
      <c r="C838" s="469" t="s">
        <v>1097</v>
      </c>
      <c r="D838" s="470">
        <v>44218</v>
      </c>
      <c r="E838" s="660" t="s">
        <v>15</v>
      </c>
      <c r="F838" s="469" t="s">
        <v>244</v>
      </c>
      <c r="G838" s="469" t="s">
        <v>1213</v>
      </c>
      <c r="H838" s="469" t="s">
        <v>387</v>
      </c>
      <c r="I838" s="469" t="s">
        <v>244</v>
      </c>
      <c r="J838" s="469" t="s">
        <v>1464</v>
      </c>
      <c r="K838" s="469" t="s">
        <v>1468</v>
      </c>
      <c r="L838" s="469" t="s">
        <v>303</v>
      </c>
      <c r="M838" s="469">
        <v>1</v>
      </c>
      <c r="N838" s="469">
        <v>250</v>
      </c>
      <c r="O838" s="469">
        <v>250</v>
      </c>
    </row>
    <row r="839" spans="1:15" ht="15" hidden="1" x14ac:dyDescent="0.25">
      <c r="A839" s="469" t="s">
        <v>730</v>
      </c>
      <c r="B839" s="470">
        <v>44224</v>
      </c>
      <c r="C839" s="469" t="s">
        <v>1097</v>
      </c>
      <c r="D839" s="470">
        <v>44218</v>
      </c>
      <c r="E839" s="469" t="s">
        <v>1181</v>
      </c>
      <c r="F839" s="469" t="s">
        <v>244</v>
      </c>
      <c r="G839" s="469" t="s">
        <v>1213</v>
      </c>
      <c r="H839" s="469" t="s">
        <v>1345</v>
      </c>
      <c r="I839" s="469" t="s">
        <v>244</v>
      </c>
      <c r="J839" s="469" t="s">
        <v>1464</v>
      </c>
      <c r="K839" s="469" t="s">
        <v>1468</v>
      </c>
      <c r="L839" s="469" t="s">
        <v>308</v>
      </c>
      <c r="M839" s="469">
        <v>5</v>
      </c>
      <c r="N839" s="472">
        <v>12500</v>
      </c>
      <c r="O839" s="472">
        <v>62500</v>
      </c>
    </row>
    <row r="840" spans="1:15" ht="15" hidden="1" x14ac:dyDescent="0.25">
      <c r="A840" s="469" t="s">
        <v>731</v>
      </c>
      <c r="B840" s="470">
        <v>44224</v>
      </c>
      <c r="C840" s="469" t="s">
        <v>1098</v>
      </c>
      <c r="D840" s="469" t="s">
        <v>1099</v>
      </c>
      <c r="E840" s="469" t="s">
        <v>1183</v>
      </c>
      <c r="F840" s="469" t="s">
        <v>244</v>
      </c>
      <c r="G840" s="469" t="s">
        <v>1229</v>
      </c>
      <c r="H840" s="469" t="s">
        <v>1352</v>
      </c>
      <c r="I840" s="469" t="s">
        <v>244</v>
      </c>
      <c r="J840" s="469" t="s">
        <v>316</v>
      </c>
      <c r="K840" s="469" t="s">
        <v>1469</v>
      </c>
      <c r="L840" s="469" t="s">
        <v>1470</v>
      </c>
      <c r="M840" s="469">
        <v>1</v>
      </c>
      <c r="N840" s="469">
        <v>0</v>
      </c>
      <c r="O840" s="469">
        <v>0</v>
      </c>
    </row>
    <row r="841" spans="1:15" ht="15" hidden="1" x14ac:dyDescent="0.25">
      <c r="A841" s="469" t="s">
        <v>731</v>
      </c>
      <c r="B841" s="470">
        <v>44224</v>
      </c>
      <c r="C841" s="469" t="s">
        <v>1098</v>
      </c>
      <c r="D841" s="469" t="s">
        <v>1099</v>
      </c>
      <c r="E841" s="469" t="s">
        <v>1183</v>
      </c>
      <c r="F841" s="469" t="s">
        <v>244</v>
      </c>
      <c r="G841" s="469" t="s">
        <v>1229</v>
      </c>
      <c r="H841" s="469" t="s">
        <v>1319</v>
      </c>
      <c r="I841" s="469" t="s">
        <v>244</v>
      </c>
      <c r="J841" s="469" t="s">
        <v>316</v>
      </c>
      <c r="K841" s="469" t="s">
        <v>1469</v>
      </c>
      <c r="L841" s="469" t="s">
        <v>314</v>
      </c>
      <c r="M841" s="469">
        <v>1</v>
      </c>
      <c r="N841" s="472">
        <v>8900</v>
      </c>
      <c r="O841" s="472">
        <v>8900</v>
      </c>
    </row>
    <row r="842" spans="1:15" ht="15" hidden="1" x14ac:dyDescent="0.25">
      <c r="A842" s="469" t="s">
        <v>732</v>
      </c>
      <c r="B842" s="470">
        <v>44224</v>
      </c>
      <c r="C842" s="469" t="s">
        <v>1100</v>
      </c>
      <c r="D842" s="470">
        <v>44217</v>
      </c>
      <c r="E842" s="660" t="s">
        <v>15</v>
      </c>
      <c r="F842" s="469" t="s">
        <v>93</v>
      </c>
      <c r="G842" s="469" t="s">
        <v>1279</v>
      </c>
      <c r="H842" s="469" t="s">
        <v>387</v>
      </c>
      <c r="I842" s="469" t="s">
        <v>93</v>
      </c>
      <c r="J842" s="469" t="s">
        <v>1467</v>
      </c>
      <c r="K842" s="469" t="s">
        <v>1468</v>
      </c>
      <c r="L842" s="469" t="s">
        <v>303</v>
      </c>
      <c r="M842" s="469">
        <v>1</v>
      </c>
      <c r="N842" s="469">
        <v>127</v>
      </c>
      <c r="O842" s="469">
        <v>127</v>
      </c>
    </row>
    <row r="843" spans="1:15" ht="15" hidden="1" x14ac:dyDescent="0.25">
      <c r="A843" s="469" t="s">
        <v>732</v>
      </c>
      <c r="B843" s="470">
        <v>44224</v>
      </c>
      <c r="C843" s="469" t="s">
        <v>1100</v>
      </c>
      <c r="D843" s="470">
        <v>44217</v>
      </c>
      <c r="E843" s="469" t="s">
        <v>63</v>
      </c>
      <c r="F843" s="469" t="s">
        <v>93</v>
      </c>
      <c r="G843" s="469" t="s">
        <v>1279</v>
      </c>
      <c r="H843" s="469" t="s">
        <v>1339</v>
      </c>
      <c r="I843" s="469" t="s">
        <v>93</v>
      </c>
      <c r="J843" s="469" t="s">
        <v>1467</v>
      </c>
      <c r="K843" s="469" t="s">
        <v>1468</v>
      </c>
      <c r="L843" s="469" t="s">
        <v>1471</v>
      </c>
      <c r="M843" s="469">
        <v>1</v>
      </c>
      <c r="N843" s="472">
        <v>1200</v>
      </c>
      <c r="O843" s="472">
        <v>1200</v>
      </c>
    </row>
    <row r="844" spans="1:15" ht="15" hidden="1" x14ac:dyDescent="0.25">
      <c r="A844" s="469" t="s">
        <v>732</v>
      </c>
      <c r="B844" s="470">
        <v>44224</v>
      </c>
      <c r="C844" s="469" t="s">
        <v>1100</v>
      </c>
      <c r="D844" s="470">
        <v>44217</v>
      </c>
      <c r="E844" s="469" t="s">
        <v>63</v>
      </c>
      <c r="F844" s="469" t="s">
        <v>93</v>
      </c>
      <c r="G844" s="469" t="s">
        <v>1279</v>
      </c>
      <c r="H844" s="469" t="s">
        <v>1369</v>
      </c>
      <c r="I844" s="469" t="s">
        <v>93</v>
      </c>
      <c r="J844" s="469" t="s">
        <v>1467</v>
      </c>
      <c r="K844" s="469" t="s">
        <v>1468</v>
      </c>
      <c r="L844" s="469" t="s">
        <v>303</v>
      </c>
      <c r="M844" s="469">
        <v>1</v>
      </c>
      <c r="N844" s="472">
        <v>1200</v>
      </c>
      <c r="O844" s="472">
        <v>1200</v>
      </c>
    </row>
    <row r="845" spans="1:15" ht="15" hidden="1" x14ac:dyDescent="0.25">
      <c r="A845" s="469" t="s">
        <v>732</v>
      </c>
      <c r="B845" s="470">
        <v>44224</v>
      </c>
      <c r="C845" s="469" t="s">
        <v>1100</v>
      </c>
      <c r="D845" s="470">
        <v>44217</v>
      </c>
      <c r="E845" s="469" t="s">
        <v>63</v>
      </c>
      <c r="F845" s="469" t="s">
        <v>93</v>
      </c>
      <c r="G845" s="469" t="s">
        <v>1279</v>
      </c>
      <c r="H845" s="469" t="s">
        <v>1368</v>
      </c>
      <c r="I845" s="469" t="s">
        <v>93</v>
      </c>
      <c r="J845" s="469" t="s">
        <v>1467</v>
      </c>
      <c r="K845" s="469" t="s">
        <v>1468</v>
      </c>
      <c r="L845" s="469" t="s">
        <v>1471</v>
      </c>
      <c r="M845" s="469">
        <v>10</v>
      </c>
      <c r="N845" s="472">
        <v>1432</v>
      </c>
      <c r="O845" s="472">
        <v>14320</v>
      </c>
    </row>
    <row r="846" spans="1:15" ht="15" hidden="1" x14ac:dyDescent="0.25">
      <c r="A846" s="469" t="s">
        <v>733</v>
      </c>
      <c r="B846" s="470">
        <v>44224</v>
      </c>
      <c r="C846" s="469">
        <v>6300000534</v>
      </c>
      <c r="D846" s="470">
        <v>44098</v>
      </c>
      <c r="E846" s="469" t="s">
        <v>1183</v>
      </c>
      <c r="F846" s="469" t="s">
        <v>244</v>
      </c>
      <c r="G846" s="469" t="s">
        <v>1211</v>
      </c>
      <c r="H846" s="469" t="s">
        <v>1349</v>
      </c>
      <c r="I846" s="469" t="s">
        <v>244</v>
      </c>
      <c r="J846" s="469" t="s">
        <v>316</v>
      </c>
      <c r="K846" s="469" t="s">
        <v>1469</v>
      </c>
      <c r="L846" s="469" t="s">
        <v>314</v>
      </c>
      <c r="M846" s="469">
        <v>2</v>
      </c>
      <c r="N846" s="472">
        <v>2300</v>
      </c>
      <c r="O846" s="472">
        <v>4600</v>
      </c>
    </row>
    <row r="847" spans="1:15" ht="15" hidden="1" x14ac:dyDescent="0.25">
      <c r="A847" s="469" t="s">
        <v>734</v>
      </c>
      <c r="B847" s="470">
        <v>44224</v>
      </c>
      <c r="C847" s="469" t="s">
        <v>1101</v>
      </c>
      <c r="D847" s="470">
        <v>44221</v>
      </c>
      <c r="E847" s="660" t="s">
        <v>15</v>
      </c>
      <c r="F847" s="469" t="s">
        <v>1204</v>
      </c>
      <c r="G847" s="469" t="s">
        <v>1208</v>
      </c>
      <c r="H847" s="469" t="s">
        <v>387</v>
      </c>
      <c r="I847" s="469" t="s">
        <v>1204</v>
      </c>
      <c r="J847" s="469" t="s">
        <v>1464</v>
      </c>
      <c r="K847" s="469" t="s">
        <v>1468</v>
      </c>
      <c r="L847" s="469" t="s">
        <v>303</v>
      </c>
      <c r="M847" s="469">
        <v>1</v>
      </c>
      <c r="N847" s="469">
        <v>100</v>
      </c>
      <c r="O847" s="469">
        <v>100</v>
      </c>
    </row>
    <row r="848" spans="1:15" ht="15" hidden="1" x14ac:dyDescent="0.25">
      <c r="A848" s="469" t="s">
        <v>734</v>
      </c>
      <c r="B848" s="470">
        <v>44224</v>
      </c>
      <c r="C848" s="469" t="s">
        <v>1101</v>
      </c>
      <c r="D848" s="470">
        <v>44221</v>
      </c>
      <c r="E848" s="469" t="s">
        <v>15</v>
      </c>
      <c r="F848" s="469" t="s">
        <v>1204</v>
      </c>
      <c r="G848" s="469" t="s">
        <v>1208</v>
      </c>
      <c r="H848" s="469" t="s">
        <v>1413</v>
      </c>
      <c r="I848" s="469" t="s">
        <v>1204</v>
      </c>
      <c r="J848" s="469" t="s">
        <v>1464</v>
      </c>
      <c r="K848" s="469" t="s">
        <v>1468</v>
      </c>
      <c r="L848" s="469" t="s">
        <v>1470</v>
      </c>
      <c r="M848" s="469">
        <v>10</v>
      </c>
      <c r="N848" s="472">
        <v>1200</v>
      </c>
      <c r="O848" s="472">
        <v>12000</v>
      </c>
    </row>
    <row r="849" spans="1:15" ht="15" hidden="1" x14ac:dyDescent="0.25">
      <c r="A849" s="469" t="s">
        <v>735</v>
      </c>
      <c r="B849" s="470">
        <v>44224</v>
      </c>
      <c r="C849" s="469" t="s">
        <v>972</v>
      </c>
      <c r="D849" s="470">
        <v>44223</v>
      </c>
      <c r="E849" s="660" t="s">
        <v>15</v>
      </c>
      <c r="F849" s="469" t="s">
        <v>1204</v>
      </c>
      <c r="G849" s="469" t="s">
        <v>1280</v>
      </c>
      <c r="H849" s="469" t="s">
        <v>387</v>
      </c>
      <c r="I849" s="469" t="s">
        <v>1204</v>
      </c>
      <c r="J849" s="469" t="s">
        <v>1466</v>
      </c>
      <c r="K849" s="469" t="s">
        <v>1468</v>
      </c>
      <c r="L849" s="469" t="s">
        <v>303</v>
      </c>
      <c r="M849" s="469">
        <v>1</v>
      </c>
      <c r="N849" s="469">
        <v>200</v>
      </c>
      <c r="O849" s="469">
        <v>200</v>
      </c>
    </row>
    <row r="850" spans="1:15" ht="15" hidden="1" x14ac:dyDescent="0.25">
      <c r="A850" s="469" t="s">
        <v>735</v>
      </c>
      <c r="B850" s="470">
        <v>44224</v>
      </c>
      <c r="C850" s="469" t="s">
        <v>972</v>
      </c>
      <c r="D850" s="470">
        <v>44223</v>
      </c>
      <c r="E850" s="469" t="s">
        <v>1182</v>
      </c>
      <c r="F850" s="469" t="s">
        <v>1204</v>
      </c>
      <c r="G850" s="469" t="s">
        <v>1280</v>
      </c>
      <c r="H850" s="469" t="s">
        <v>1340</v>
      </c>
      <c r="I850" s="469" t="s">
        <v>1204</v>
      </c>
      <c r="J850" s="469" t="s">
        <v>1466</v>
      </c>
      <c r="K850" s="469" t="s">
        <v>1468</v>
      </c>
      <c r="L850" s="469" t="s">
        <v>303</v>
      </c>
      <c r="M850" s="469">
        <v>1</v>
      </c>
      <c r="N850" s="469">
        <v>750</v>
      </c>
      <c r="O850" s="469">
        <v>750</v>
      </c>
    </row>
    <row r="851" spans="1:15" ht="15" hidden="1" x14ac:dyDescent="0.25">
      <c r="A851" s="469" t="s">
        <v>735</v>
      </c>
      <c r="B851" s="470">
        <v>44224</v>
      </c>
      <c r="C851" s="469" t="s">
        <v>972</v>
      </c>
      <c r="D851" s="470">
        <v>44223</v>
      </c>
      <c r="E851" s="469" t="s">
        <v>1182</v>
      </c>
      <c r="F851" s="469" t="s">
        <v>1204</v>
      </c>
      <c r="G851" s="469" t="s">
        <v>1280</v>
      </c>
      <c r="H851" s="469" t="s">
        <v>1427</v>
      </c>
      <c r="I851" s="469" t="s">
        <v>1204</v>
      </c>
      <c r="J851" s="469" t="s">
        <v>1466</v>
      </c>
      <c r="K851" s="469" t="s">
        <v>1468</v>
      </c>
      <c r="L851" s="469" t="s">
        <v>1471</v>
      </c>
      <c r="M851" s="469">
        <v>1</v>
      </c>
      <c r="N851" s="472">
        <v>2341</v>
      </c>
      <c r="O851" s="472">
        <v>2341</v>
      </c>
    </row>
    <row r="852" spans="1:15" ht="15" hidden="1" x14ac:dyDescent="0.25">
      <c r="A852" s="469" t="s">
        <v>736</v>
      </c>
      <c r="B852" s="470">
        <v>44224</v>
      </c>
      <c r="C852" s="469" t="s">
        <v>1102</v>
      </c>
      <c r="D852" s="470">
        <v>44224</v>
      </c>
      <c r="E852" s="469" t="s">
        <v>1180</v>
      </c>
      <c r="F852" s="469" t="s">
        <v>248</v>
      </c>
      <c r="G852" s="469" t="s">
        <v>1210</v>
      </c>
      <c r="H852" s="469" t="s">
        <v>284</v>
      </c>
      <c r="I852" s="469" t="s">
        <v>248</v>
      </c>
      <c r="J852" s="218" t="s">
        <v>1463</v>
      </c>
      <c r="K852" s="469" t="s">
        <v>1468</v>
      </c>
      <c r="L852" s="469" t="s">
        <v>301</v>
      </c>
      <c r="M852" s="469">
        <v>4</v>
      </c>
      <c r="N852" s="469">
        <v>1.05</v>
      </c>
      <c r="O852" s="469">
        <v>4.2</v>
      </c>
    </row>
    <row r="853" spans="1:15" ht="15" hidden="1" x14ac:dyDescent="0.25">
      <c r="A853" s="469" t="s">
        <v>736</v>
      </c>
      <c r="B853" s="470">
        <v>44224</v>
      </c>
      <c r="C853" s="469" t="s">
        <v>1102</v>
      </c>
      <c r="D853" s="470">
        <v>44224</v>
      </c>
      <c r="E853" s="469" t="s">
        <v>1180</v>
      </c>
      <c r="F853" s="469" t="s">
        <v>248</v>
      </c>
      <c r="G853" s="469" t="s">
        <v>1210</v>
      </c>
      <c r="H853" s="469" t="s">
        <v>1428</v>
      </c>
      <c r="I853" s="469" t="s">
        <v>248</v>
      </c>
      <c r="J853" s="218" t="s">
        <v>1463</v>
      </c>
      <c r="K853" s="469" t="s">
        <v>1468</v>
      </c>
      <c r="L853" s="469" t="s">
        <v>301</v>
      </c>
      <c r="M853" s="469">
        <v>1</v>
      </c>
      <c r="N853" s="469">
        <v>1.05</v>
      </c>
      <c r="O853" s="469">
        <v>1.05</v>
      </c>
    </row>
    <row r="854" spans="1:15" ht="15" hidden="1" x14ac:dyDescent="0.25">
      <c r="A854" s="469" t="s">
        <v>737</v>
      </c>
      <c r="B854" s="470">
        <v>44224</v>
      </c>
      <c r="C854" s="469" t="s">
        <v>972</v>
      </c>
      <c r="D854" s="470">
        <v>44214</v>
      </c>
      <c r="E854" s="469" t="s">
        <v>1182</v>
      </c>
      <c r="F854" s="469" t="s">
        <v>244</v>
      </c>
      <c r="G854" s="469" t="s">
        <v>1230</v>
      </c>
      <c r="H854" s="469" t="s">
        <v>1429</v>
      </c>
      <c r="I854" s="469" t="s">
        <v>244</v>
      </c>
      <c r="J854" s="469" t="s">
        <v>316</v>
      </c>
      <c r="K854" s="469" t="s">
        <v>1469</v>
      </c>
      <c r="L854" s="469" t="s">
        <v>1470</v>
      </c>
      <c r="M854" s="469">
        <v>1</v>
      </c>
      <c r="N854" s="469">
        <v>593</v>
      </c>
      <c r="O854" s="469">
        <v>593</v>
      </c>
    </row>
    <row r="855" spans="1:15" ht="15" hidden="1" x14ac:dyDescent="0.25">
      <c r="A855" s="469" t="s">
        <v>738</v>
      </c>
      <c r="B855" s="470">
        <v>44224</v>
      </c>
      <c r="C855" s="469">
        <v>6200004107</v>
      </c>
      <c r="D855" s="470">
        <v>44127</v>
      </c>
      <c r="E855" s="469" t="s">
        <v>3215</v>
      </c>
      <c r="F855" s="469" t="s">
        <v>244</v>
      </c>
      <c r="G855" s="469" t="s">
        <v>1212</v>
      </c>
      <c r="H855" s="469" t="s">
        <v>1384</v>
      </c>
      <c r="I855" s="469" t="s">
        <v>244</v>
      </c>
      <c r="J855" s="469" t="s">
        <v>316</v>
      </c>
      <c r="K855" s="469" t="s">
        <v>1469</v>
      </c>
      <c r="L855" s="469" t="s">
        <v>308</v>
      </c>
      <c r="M855" s="469">
        <v>6</v>
      </c>
      <c r="N855" s="472">
        <v>4085</v>
      </c>
      <c r="O855" s="472">
        <v>24510</v>
      </c>
    </row>
    <row r="856" spans="1:15" ht="15" hidden="1" x14ac:dyDescent="0.25">
      <c r="A856" s="469" t="s">
        <v>739</v>
      </c>
      <c r="B856" s="470">
        <v>44224</v>
      </c>
      <c r="C856" s="469">
        <v>6200004273</v>
      </c>
      <c r="D856" s="470">
        <v>44204</v>
      </c>
      <c r="E856" s="469" t="s">
        <v>1183</v>
      </c>
      <c r="F856" s="469" t="s">
        <v>244</v>
      </c>
      <c r="G856" s="469" t="s">
        <v>1212</v>
      </c>
      <c r="H856" s="469" t="s">
        <v>1352</v>
      </c>
      <c r="I856" s="469" t="s">
        <v>244</v>
      </c>
      <c r="J856" s="469" t="s">
        <v>316</v>
      </c>
      <c r="K856" s="469" t="s">
        <v>1469</v>
      </c>
      <c r="L856" s="469" t="s">
        <v>1470</v>
      </c>
      <c r="M856" s="469">
        <v>5</v>
      </c>
      <c r="N856" s="469">
        <v>0</v>
      </c>
      <c r="O856" s="469">
        <v>0</v>
      </c>
    </row>
    <row r="857" spans="1:15" ht="15" hidden="1" x14ac:dyDescent="0.25">
      <c r="A857" s="469" t="s">
        <v>739</v>
      </c>
      <c r="B857" s="470">
        <v>44224</v>
      </c>
      <c r="C857" s="469">
        <v>6200004273</v>
      </c>
      <c r="D857" s="470">
        <v>44204</v>
      </c>
      <c r="E857" s="469" t="s">
        <v>1183</v>
      </c>
      <c r="F857" s="469" t="s">
        <v>244</v>
      </c>
      <c r="G857" s="469" t="s">
        <v>1212</v>
      </c>
      <c r="H857" s="469" t="s">
        <v>1317</v>
      </c>
      <c r="I857" s="469" t="s">
        <v>244</v>
      </c>
      <c r="J857" s="469" t="s">
        <v>316</v>
      </c>
      <c r="K857" s="469" t="s">
        <v>1469</v>
      </c>
      <c r="L857" s="469" t="s">
        <v>314</v>
      </c>
      <c r="M857" s="469">
        <v>5</v>
      </c>
      <c r="N857" s="469">
        <v>247</v>
      </c>
      <c r="O857" s="472">
        <v>1235</v>
      </c>
    </row>
    <row r="858" spans="1:15" ht="15" hidden="1" x14ac:dyDescent="0.25">
      <c r="A858" s="469" t="s">
        <v>739</v>
      </c>
      <c r="B858" s="470">
        <v>44224</v>
      </c>
      <c r="C858" s="469">
        <v>6200004273</v>
      </c>
      <c r="D858" s="470">
        <v>44204</v>
      </c>
      <c r="E858" s="469" t="s">
        <v>1183</v>
      </c>
      <c r="F858" s="469" t="s">
        <v>244</v>
      </c>
      <c r="G858" s="469" t="s">
        <v>1212</v>
      </c>
      <c r="H858" s="469" t="s">
        <v>1425</v>
      </c>
      <c r="I858" s="469" t="s">
        <v>244</v>
      </c>
      <c r="J858" s="469" t="s">
        <v>316</v>
      </c>
      <c r="K858" s="469" t="s">
        <v>1469</v>
      </c>
      <c r="L858" s="469" t="s">
        <v>314</v>
      </c>
      <c r="M858" s="469">
        <v>5</v>
      </c>
      <c r="N858" s="469">
        <v>436</v>
      </c>
      <c r="O858" s="472">
        <v>2180</v>
      </c>
    </row>
    <row r="859" spans="1:15" ht="15" hidden="1" x14ac:dyDescent="0.25">
      <c r="A859" s="469" t="s">
        <v>739</v>
      </c>
      <c r="B859" s="470">
        <v>44224</v>
      </c>
      <c r="C859" s="469">
        <v>6200004273</v>
      </c>
      <c r="D859" s="470">
        <v>44204</v>
      </c>
      <c r="E859" s="469" t="s">
        <v>1183</v>
      </c>
      <c r="F859" s="469" t="s">
        <v>244</v>
      </c>
      <c r="G859" s="469" t="s">
        <v>1212</v>
      </c>
      <c r="H859" s="469" t="s">
        <v>1349</v>
      </c>
      <c r="I859" s="469" t="s">
        <v>244</v>
      </c>
      <c r="J859" s="469" t="s">
        <v>316</v>
      </c>
      <c r="K859" s="469" t="s">
        <v>1469</v>
      </c>
      <c r="L859" s="469" t="s">
        <v>314</v>
      </c>
      <c r="M859" s="469">
        <v>5</v>
      </c>
      <c r="N859" s="472">
        <v>1744</v>
      </c>
      <c r="O859" s="472">
        <v>8720</v>
      </c>
    </row>
    <row r="860" spans="1:15" ht="15" hidden="1" x14ac:dyDescent="0.25">
      <c r="A860" s="469" t="s">
        <v>739</v>
      </c>
      <c r="B860" s="470">
        <v>44224</v>
      </c>
      <c r="C860" s="469">
        <v>6200004273</v>
      </c>
      <c r="D860" s="470">
        <v>44204</v>
      </c>
      <c r="E860" s="469" t="s">
        <v>1183</v>
      </c>
      <c r="F860" s="469" t="s">
        <v>244</v>
      </c>
      <c r="G860" s="469" t="s">
        <v>1212</v>
      </c>
      <c r="H860" s="469" t="s">
        <v>1319</v>
      </c>
      <c r="I860" s="469" t="s">
        <v>244</v>
      </c>
      <c r="J860" s="469" t="s">
        <v>316</v>
      </c>
      <c r="K860" s="469" t="s">
        <v>1469</v>
      </c>
      <c r="L860" s="469" t="s">
        <v>314</v>
      </c>
      <c r="M860" s="469">
        <v>5</v>
      </c>
      <c r="N860" s="472">
        <v>9800</v>
      </c>
      <c r="O860" s="472">
        <v>49000</v>
      </c>
    </row>
    <row r="861" spans="1:15" ht="15" hidden="1" x14ac:dyDescent="0.25">
      <c r="A861" s="469" t="s">
        <v>739</v>
      </c>
      <c r="B861" s="470">
        <v>44224</v>
      </c>
      <c r="C861" s="469">
        <v>6200004273</v>
      </c>
      <c r="D861" s="470">
        <v>44204</v>
      </c>
      <c r="E861" s="469" t="s">
        <v>1183</v>
      </c>
      <c r="F861" s="469" t="s">
        <v>244</v>
      </c>
      <c r="G861" s="469" t="s">
        <v>1212</v>
      </c>
      <c r="H861" s="469" t="s">
        <v>1329</v>
      </c>
      <c r="I861" s="469" t="s">
        <v>244</v>
      </c>
      <c r="J861" s="469" t="s">
        <v>316</v>
      </c>
      <c r="K861" s="469" t="s">
        <v>1469</v>
      </c>
      <c r="L861" s="469" t="s">
        <v>314</v>
      </c>
      <c r="M861" s="469">
        <v>5</v>
      </c>
      <c r="N861" s="472">
        <v>40605</v>
      </c>
      <c r="O861" s="472">
        <v>203025</v>
      </c>
    </row>
    <row r="862" spans="1:15" ht="15" hidden="1" x14ac:dyDescent="0.25">
      <c r="A862" s="469" t="s">
        <v>740</v>
      </c>
      <c r="B862" s="470">
        <v>44224</v>
      </c>
      <c r="C862" s="469">
        <v>6200004303</v>
      </c>
      <c r="D862" s="470">
        <v>44210</v>
      </c>
      <c r="E862" s="469" t="s">
        <v>1183</v>
      </c>
      <c r="F862" s="469" t="s">
        <v>244</v>
      </c>
      <c r="G862" s="469" t="s">
        <v>1212</v>
      </c>
      <c r="H862" s="469" t="s">
        <v>1352</v>
      </c>
      <c r="I862" s="469" t="s">
        <v>244</v>
      </c>
      <c r="J862" s="469" t="s">
        <v>316</v>
      </c>
      <c r="K862" s="469" t="s">
        <v>1469</v>
      </c>
      <c r="L862" s="469" t="s">
        <v>1470</v>
      </c>
      <c r="M862" s="469">
        <v>9</v>
      </c>
      <c r="N862" s="469">
        <v>0</v>
      </c>
      <c r="O862" s="469">
        <v>0</v>
      </c>
    </row>
    <row r="863" spans="1:15" ht="15" hidden="1" x14ac:dyDescent="0.25">
      <c r="A863" s="469" t="s">
        <v>740</v>
      </c>
      <c r="B863" s="470">
        <v>44224</v>
      </c>
      <c r="C863" s="469">
        <v>6200004303</v>
      </c>
      <c r="D863" s="470">
        <v>44210</v>
      </c>
      <c r="E863" s="469" t="s">
        <v>1183</v>
      </c>
      <c r="F863" s="469" t="s">
        <v>244</v>
      </c>
      <c r="G863" s="469" t="s">
        <v>1212</v>
      </c>
      <c r="H863" s="469" t="s">
        <v>1317</v>
      </c>
      <c r="I863" s="469" t="s">
        <v>244</v>
      </c>
      <c r="J863" s="469" t="s">
        <v>316</v>
      </c>
      <c r="K863" s="469" t="s">
        <v>1469</v>
      </c>
      <c r="L863" s="469" t="s">
        <v>314</v>
      </c>
      <c r="M863" s="469">
        <v>9</v>
      </c>
      <c r="N863" s="469">
        <v>247</v>
      </c>
      <c r="O863" s="472">
        <v>2223</v>
      </c>
    </row>
    <row r="864" spans="1:15" ht="15" hidden="1" x14ac:dyDescent="0.25">
      <c r="A864" s="469" t="s">
        <v>740</v>
      </c>
      <c r="B864" s="470">
        <v>44224</v>
      </c>
      <c r="C864" s="469">
        <v>6200004303</v>
      </c>
      <c r="D864" s="470">
        <v>44210</v>
      </c>
      <c r="E864" s="469" t="s">
        <v>1183</v>
      </c>
      <c r="F864" s="469" t="s">
        <v>244</v>
      </c>
      <c r="G864" s="469" t="s">
        <v>1212</v>
      </c>
      <c r="H864" s="469" t="s">
        <v>1425</v>
      </c>
      <c r="I864" s="469" t="s">
        <v>244</v>
      </c>
      <c r="J864" s="469" t="s">
        <v>316</v>
      </c>
      <c r="K864" s="469" t="s">
        <v>1469</v>
      </c>
      <c r="L864" s="469" t="s">
        <v>314</v>
      </c>
      <c r="M864" s="469">
        <v>9</v>
      </c>
      <c r="N864" s="469">
        <v>436</v>
      </c>
      <c r="O864" s="472">
        <v>3924</v>
      </c>
    </row>
    <row r="865" spans="1:15" ht="15" hidden="1" x14ac:dyDescent="0.25">
      <c r="A865" s="469" t="s">
        <v>740</v>
      </c>
      <c r="B865" s="470">
        <v>44224</v>
      </c>
      <c r="C865" s="469">
        <v>6200004303</v>
      </c>
      <c r="D865" s="470">
        <v>44210</v>
      </c>
      <c r="E865" s="469" t="s">
        <v>1183</v>
      </c>
      <c r="F865" s="469" t="s">
        <v>244</v>
      </c>
      <c r="G865" s="469" t="s">
        <v>1212</v>
      </c>
      <c r="H865" s="469" t="s">
        <v>1349</v>
      </c>
      <c r="I865" s="469" t="s">
        <v>244</v>
      </c>
      <c r="J865" s="469" t="s">
        <v>316</v>
      </c>
      <c r="K865" s="469" t="s">
        <v>1469</v>
      </c>
      <c r="L865" s="469" t="s">
        <v>314</v>
      </c>
      <c r="M865" s="469">
        <v>9</v>
      </c>
      <c r="N865" s="472">
        <v>1744</v>
      </c>
      <c r="O865" s="472">
        <v>15696</v>
      </c>
    </row>
    <row r="866" spans="1:15" ht="15" hidden="1" x14ac:dyDescent="0.25">
      <c r="A866" s="469" t="s">
        <v>740</v>
      </c>
      <c r="B866" s="470">
        <v>44224</v>
      </c>
      <c r="C866" s="469">
        <v>6200004303</v>
      </c>
      <c r="D866" s="470">
        <v>44210</v>
      </c>
      <c r="E866" s="469" t="s">
        <v>1183</v>
      </c>
      <c r="F866" s="469" t="s">
        <v>244</v>
      </c>
      <c r="G866" s="469" t="s">
        <v>1212</v>
      </c>
      <c r="H866" s="469" t="s">
        <v>1381</v>
      </c>
      <c r="I866" s="469" t="s">
        <v>244</v>
      </c>
      <c r="J866" s="469" t="s">
        <v>316</v>
      </c>
      <c r="K866" s="469" t="s">
        <v>1469</v>
      </c>
      <c r="L866" s="469" t="s">
        <v>314</v>
      </c>
      <c r="M866" s="469">
        <v>9</v>
      </c>
      <c r="N866" s="472">
        <v>3561</v>
      </c>
      <c r="O866" s="472">
        <v>32049</v>
      </c>
    </row>
    <row r="867" spans="1:15" ht="15" hidden="1" x14ac:dyDescent="0.25">
      <c r="A867" s="469" t="s">
        <v>740</v>
      </c>
      <c r="B867" s="470">
        <v>44224</v>
      </c>
      <c r="C867" s="469">
        <v>6200004303</v>
      </c>
      <c r="D867" s="470">
        <v>44210</v>
      </c>
      <c r="E867" s="469" t="s">
        <v>1183</v>
      </c>
      <c r="F867" s="469" t="s">
        <v>244</v>
      </c>
      <c r="G867" s="469" t="s">
        <v>1212</v>
      </c>
      <c r="H867" s="469" t="s">
        <v>1319</v>
      </c>
      <c r="I867" s="469" t="s">
        <v>244</v>
      </c>
      <c r="J867" s="469" t="s">
        <v>316</v>
      </c>
      <c r="K867" s="469" t="s">
        <v>1469</v>
      </c>
      <c r="L867" s="469" t="s">
        <v>314</v>
      </c>
      <c r="M867" s="469">
        <v>9</v>
      </c>
      <c r="N867" s="472">
        <v>9800</v>
      </c>
      <c r="O867" s="472">
        <v>88200</v>
      </c>
    </row>
    <row r="868" spans="1:15" ht="15" hidden="1" x14ac:dyDescent="0.25">
      <c r="A868" s="469" t="s">
        <v>740</v>
      </c>
      <c r="B868" s="470">
        <v>44224</v>
      </c>
      <c r="C868" s="469">
        <v>6200004303</v>
      </c>
      <c r="D868" s="470">
        <v>44210</v>
      </c>
      <c r="E868" s="469" t="s">
        <v>1183</v>
      </c>
      <c r="F868" s="469" t="s">
        <v>244</v>
      </c>
      <c r="G868" s="469" t="s">
        <v>1212</v>
      </c>
      <c r="H868" s="469" t="s">
        <v>1329</v>
      </c>
      <c r="I868" s="469" t="s">
        <v>244</v>
      </c>
      <c r="J868" s="469" t="s">
        <v>316</v>
      </c>
      <c r="K868" s="469" t="s">
        <v>1469</v>
      </c>
      <c r="L868" s="469" t="s">
        <v>314</v>
      </c>
      <c r="M868" s="469">
        <v>9</v>
      </c>
      <c r="N868" s="472">
        <v>40605</v>
      </c>
      <c r="O868" s="472">
        <v>365445</v>
      </c>
    </row>
    <row r="869" spans="1:15" ht="15" hidden="1" x14ac:dyDescent="0.25">
      <c r="A869" s="469" t="s">
        <v>741</v>
      </c>
      <c r="B869" s="470">
        <v>44224</v>
      </c>
      <c r="C869" s="469">
        <v>6200004241</v>
      </c>
      <c r="D869" s="470">
        <v>44201</v>
      </c>
      <c r="E869" s="469" t="s">
        <v>1183</v>
      </c>
      <c r="F869" s="469" t="s">
        <v>244</v>
      </c>
      <c r="G869" s="469" t="s">
        <v>1212</v>
      </c>
      <c r="H869" s="469" t="s">
        <v>1352</v>
      </c>
      <c r="I869" s="469" t="s">
        <v>244</v>
      </c>
      <c r="J869" s="469" t="s">
        <v>316</v>
      </c>
      <c r="K869" s="469" t="s">
        <v>1469</v>
      </c>
      <c r="L869" s="469" t="s">
        <v>1470</v>
      </c>
      <c r="M869" s="469">
        <v>6</v>
      </c>
      <c r="N869" s="469">
        <v>0</v>
      </c>
      <c r="O869" s="469">
        <v>0</v>
      </c>
    </row>
    <row r="870" spans="1:15" ht="15" hidden="1" x14ac:dyDescent="0.25">
      <c r="A870" s="469" t="s">
        <v>741</v>
      </c>
      <c r="B870" s="470">
        <v>44224</v>
      </c>
      <c r="C870" s="469">
        <v>6200004241</v>
      </c>
      <c r="D870" s="470">
        <v>44201</v>
      </c>
      <c r="E870" s="469" t="s">
        <v>1183</v>
      </c>
      <c r="F870" s="469" t="s">
        <v>244</v>
      </c>
      <c r="G870" s="469" t="s">
        <v>1212</v>
      </c>
      <c r="H870" s="469" t="s">
        <v>1317</v>
      </c>
      <c r="I870" s="469" t="s">
        <v>244</v>
      </c>
      <c r="J870" s="469" t="s">
        <v>316</v>
      </c>
      <c r="K870" s="469" t="s">
        <v>1469</v>
      </c>
      <c r="L870" s="469" t="s">
        <v>314</v>
      </c>
      <c r="M870" s="469">
        <v>6</v>
      </c>
      <c r="N870" s="469">
        <v>247</v>
      </c>
      <c r="O870" s="472">
        <v>1482</v>
      </c>
    </row>
    <row r="871" spans="1:15" ht="15" hidden="1" x14ac:dyDescent="0.25">
      <c r="A871" s="469" t="s">
        <v>741</v>
      </c>
      <c r="B871" s="470">
        <v>44224</v>
      </c>
      <c r="C871" s="469">
        <v>6200004241</v>
      </c>
      <c r="D871" s="470">
        <v>44201</v>
      </c>
      <c r="E871" s="469" t="s">
        <v>1183</v>
      </c>
      <c r="F871" s="469" t="s">
        <v>244</v>
      </c>
      <c r="G871" s="469" t="s">
        <v>1212</v>
      </c>
      <c r="H871" s="469" t="s">
        <v>1425</v>
      </c>
      <c r="I871" s="469" t="s">
        <v>244</v>
      </c>
      <c r="J871" s="469" t="s">
        <v>316</v>
      </c>
      <c r="K871" s="469" t="s">
        <v>1469</v>
      </c>
      <c r="L871" s="469" t="s">
        <v>314</v>
      </c>
      <c r="M871" s="469">
        <v>6</v>
      </c>
      <c r="N871" s="469">
        <v>436</v>
      </c>
      <c r="O871" s="472">
        <v>2616</v>
      </c>
    </row>
    <row r="872" spans="1:15" ht="15" hidden="1" x14ac:dyDescent="0.25">
      <c r="A872" s="469" t="s">
        <v>741</v>
      </c>
      <c r="B872" s="470">
        <v>44224</v>
      </c>
      <c r="C872" s="469">
        <v>6200004241</v>
      </c>
      <c r="D872" s="470">
        <v>44201</v>
      </c>
      <c r="E872" s="469" t="s">
        <v>1183</v>
      </c>
      <c r="F872" s="469" t="s">
        <v>244</v>
      </c>
      <c r="G872" s="469" t="s">
        <v>1212</v>
      </c>
      <c r="H872" s="469" t="s">
        <v>1349</v>
      </c>
      <c r="I872" s="469" t="s">
        <v>244</v>
      </c>
      <c r="J872" s="469" t="s">
        <v>316</v>
      </c>
      <c r="K872" s="469" t="s">
        <v>1469</v>
      </c>
      <c r="L872" s="469" t="s">
        <v>314</v>
      </c>
      <c r="M872" s="469">
        <v>6</v>
      </c>
      <c r="N872" s="472">
        <v>1744</v>
      </c>
      <c r="O872" s="472">
        <v>10464</v>
      </c>
    </row>
    <row r="873" spans="1:15" ht="15" hidden="1" x14ac:dyDescent="0.25">
      <c r="A873" s="469" t="s">
        <v>741</v>
      </c>
      <c r="B873" s="470">
        <v>44224</v>
      </c>
      <c r="C873" s="469">
        <v>6200004241</v>
      </c>
      <c r="D873" s="470">
        <v>44201</v>
      </c>
      <c r="E873" s="469" t="s">
        <v>1183</v>
      </c>
      <c r="F873" s="469" t="s">
        <v>244</v>
      </c>
      <c r="G873" s="469" t="s">
        <v>1212</v>
      </c>
      <c r="H873" s="469" t="s">
        <v>1319</v>
      </c>
      <c r="I873" s="469" t="s">
        <v>244</v>
      </c>
      <c r="J873" s="469" t="s">
        <v>316</v>
      </c>
      <c r="K873" s="469" t="s">
        <v>1469</v>
      </c>
      <c r="L873" s="469" t="s">
        <v>314</v>
      </c>
      <c r="M873" s="469">
        <v>6</v>
      </c>
      <c r="N873" s="472">
        <v>9800</v>
      </c>
      <c r="O873" s="472">
        <v>58800</v>
      </c>
    </row>
    <row r="874" spans="1:15" ht="15" hidden="1" x14ac:dyDescent="0.25">
      <c r="A874" s="469" t="s">
        <v>741</v>
      </c>
      <c r="B874" s="470">
        <v>44224</v>
      </c>
      <c r="C874" s="469">
        <v>6200004241</v>
      </c>
      <c r="D874" s="470">
        <v>44201</v>
      </c>
      <c r="E874" s="469" t="s">
        <v>1183</v>
      </c>
      <c r="F874" s="469" t="s">
        <v>244</v>
      </c>
      <c r="G874" s="469" t="s">
        <v>1212</v>
      </c>
      <c r="H874" s="469" t="s">
        <v>1329</v>
      </c>
      <c r="I874" s="469" t="s">
        <v>244</v>
      </c>
      <c r="J874" s="469" t="s">
        <v>316</v>
      </c>
      <c r="K874" s="469" t="s">
        <v>1469</v>
      </c>
      <c r="L874" s="469" t="s">
        <v>314</v>
      </c>
      <c r="M874" s="469">
        <v>6</v>
      </c>
      <c r="N874" s="472">
        <v>40605</v>
      </c>
      <c r="O874" s="472">
        <v>243630</v>
      </c>
    </row>
    <row r="875" spans="1:15" ht="15" hidden="1" x14ac:dyDescent="0.25">
      <c r="A875" s="469" t="s">
        <v>742</v>
      </c>
      <c r="B875" s="470">
        <v>44224</v>
      </c>
      <c r="C875" s="469">
        <v>6200004259</v>
      </c>
      <c r="D875" s="470">
        <v>44201</v>
      </c>
      <c r="E875" s="469" t="s">
        <v>1183</v>
      </c>
      <c r="F875" s="469" t="s">
        <v>244</v>
      </c>
      <c r="G875" s="469" t="s">
        <v>1212</v>
      </c>
      <c r="H875" s="469" t="s">
        <v>1352</v>
      </c>
      <c r="I875" s="469" t="s">
        <v>244</v>
      </c>
      <c r="J875" s="469" t="s">
        <v>316</v>
      </c>
      <c r="K875" s="469" t="s">
        <v>1469</v>
      </c>
      <c r="L875" s="469" t="s">
        <v>1470</v>
      </c>
      <c r="M875" s="469">
        <v>2</v>
      </c>
      <c r="N875" s="469">
        <v>0</v>
      </c>
      <c r="O875" s="469">
        <v>0</v>
      </c>
    </row>
    <row r="876" spans="1:15" ht="15" hidden="1" x14ac:dyDescent="0.25">
      <c r="A876" s="469" t="s">
        <v>742</v>
      </c>
      <c r="B876" s="470">
        <v>44224</v>
      </c>
      <c r="C876" s="469">
        <v>6200004259</v>
      </c>
      <c r="D876" s="470">
        <v>44201</v>
      </c>
      <c r="E876" s="469" t="s">
        <v>1183</v>
      </c>
      <c r="F876" s="469" t="s">
        <v>244</v>
      </c>
      <c r="G876" s="469" t="s">
        <v>1212</v>
      </c>
      <c r="H876" s="469" t="s">
        <v>1317</v>
      </c>
      <c r="I876" s="469" t="s">
        <v>244</v>
      </c>
      <c r="J876" s="469" t="s">
        <v>316</v>
      </c>
      <c r="K876" s="469" t="s">
        <v>1469</v>
      </c>
      <c r="L876" s="469" t="s">
        <v>314</v>
      </c>
      <c r="M876" s="469">
        <v>2</v>
      </c>
      <c r="N876" s="469">
        <v>247</v>
      </c>
      <c r="O876" s="469">
        <v>494</v>
      </c>
    </row>
    <row r="877" spans="1:15" ht="15" hidden="1" x14ac:dyDescent="0.25">
      <c r="A877" s="469" t="s">
        <v>742</v>
      </c>
      <c r="B877" s="470">
        <v>44224</v>
      </c>
      <c r="C877" s="469">
        <v>6200004259</v>
      </c>
      <c r="D877" s="470">
        <v>44201</v>
      </c>
      <c r="E877" s="469" t="s">
        <v>1183</v>
      </c>
      <c r="F877" s="469" t="s">
        <v>244</v>
      </c>
      <c r="G877" s="469" t="s">
        <v>1212</v>
      </c>
      <c r="H877" s="469" t="s">
        <v>1425</v>
      </c>
      <c r="I877" s="469" t="s">
        <v>244</v>
      </c>
      <c r="J877" s="469" t="s">
        <v>316</v>
      </c>
      <c r="K877" s="469" t="s">
        <v>1469</v>
      </c>
      <c r="L877" s="469" t="s">
        <v>314</v>
      </c>
      <c r="M877" s="469">
        <v>2</v>
      </c>
      <c r="N877" s="469">
        <v>436</v>
      </c>
      <c r="O877" s="469">
        <v>872</v>
      </c>
    </row>
    <row r="878" spans="1:15" ht="15" hidden="1" x14ac:dyDescent="0.25">
      <c r="A878" s="469" t="s">
        <v>742</v>
      </c>
      <c r="B878" s="470">
        <v>44224</v>
      </c>
      <c r="C878" s="469">
        <v>6200004259</v>
      </c>
      <c r="D878" s="470">
        <v>44201</v>
      </c>
      <c r="E878" s="469" t="s">
        <v>1183</v>
      </c>
      <c r="F878" s="469" t="s">
        <v>244</v>
      </c>
      <c r="G878" s="469" t="s">
        <v>1212</v>
      </c>
      <c r="H878" s="469" t="s">
        <v>1349</v>
      </c>
      <c r="I878" s="469" t="s">
        <v>244</v>
      </c>
      <c r="J878" s="469" t="s">
        <v>316</v>
      </c>
      <c r="K878" s="469" t="s">
        <v>1469</v>
      </c>
      <c r="L878" s="469" t="s">
        <v>314</v>
      </c>
      <c r="M878" s="469">
        <v>2</v>
      </c>
      <c r="N878" s="472">
        <v>1744</v>
      </c>
      <c r="O878" s="472">
        <v>3488</v>
      </c>
    </row>
    <row r="879" spans="1:15" ht="15" hidden="1" x14ac:dyDescent="0.25">
      <c r="A879" s="469" t="s">
        <v>742</v>
      </c>
      <c r="B879" s="470">
        <v>44224</v>
      </c>
      <c r="C879" s="469">
        <v>6200004259</v>
      </c>
      <c r="D879" s="470">
        <v>44201</v>
      </c>
      <c r="E879" s="469" t="s">
        <v>1183</v>
      </c>
      <c r="F879" s="469" t="s">
        <v>244</v>
      </c>
      <c r="G879" s="469" t="s">
        <v>1212</v>
      </c>
      <c r="H879" s="469" t="s">
        <v>1319</v>
      </c>
      <c r="I879" s="469" t="s">
        <v>244</v>
      </c>
      <c r="J879" s="469" t="s">
        <v>316</v>
      </c>
      <c r="K879" s="469" t="s">
        <v>1469</v>
      </c>
      <c r="L879" s="469" t="s">
        <v>314</v>
      </c>
      <c r="M879" s="469">
        <v>2</v>
      </c>
      <c r="N879" s="472">
        <v>9800</v>
      </c>
      <c r="O879" s="472">
        <v>19600</v>
      </c>
    </row>
    <row r="880" spans="1:15" ht="15" hidden="1" x14ac:dyDescent="0.25">
      <c r="A880" s="469" t="s">
        <v>742</v>
      </c>
      <c r="B880" s="470">
        <v>44224</v>
      </c>
      <c r="C880" s="469">
        <v>6200004259</v>
      </c>
      <c r="D880" s="470">
        <v>44201</v>
      </c>
      <c r="E880" s="469" t="s">
        <v>1183</v>
      </c>
      <c r="F880" s="469" t="s">
        <v>244</v>
      </c>
      <c r="G880" s="469" t="s">
        <v>1212</v>
      </c>
      <c r="H880" s="469" t="s">
        <v>1329</v>
      </c>
      <c r="I880" s="469" t="s">
        <v>244</v>
      </c>
      <c r="J880" s="469" t="s">
        <v>316</v>
      </c>
      <c r="K880" s="469" t="s">
        <v>1469</v>
      </c>
      <c r="L880" s="469" t="s">
        <v>314</v>
      </c>
      <c r="M880" s="469">
        <v>2</v>
      </c>
      <c r="N880" s="472">
        <v>40605</v>
      </c>
      <c r="O880" s="472">
        <v>81210</v>
      </c>
    </row>
    <row r="881" spans="1:15" ht="15" hidden="1" x14ac:dyDescent="0.25">
      <c r="A881" s="469" t="s">
        <v>743</v>
      </c>
      <c r="B881" s="470">
        <v>44224</v>
      </c>
      <c r="C881" s="469" t="s">
        <v>972</v>
      </c>
      <c r="D881" s="470">
        <v>44223</v>
      </c>
      <c r="E881" s="469" t="s">
        <v>1182</v>
      </c>
      <c r="F881" s="469" t="s">
        <v>244</v>
      </c>
      <c r="G881" s="469" t="s">
        <v>1211</v>
      </c>
      <c r="H881" s="469" t="s">
        <v>1340</v>
      </c>
      <c r="I881" s="469" t="s">
        <v>244</v>
      </c>
      <c r="J881" s="469" t="s">
        <v>316</v>
      </c>
      <c r="K881" s="469" t="s">
        <v>1469</v>
      </c>
      <c r="L881" s="469" t="s">
        <v>303</v>
      </c>
      <c r="M881" s="469">
        <v>1</v>
      </c>
      <c r="N881" s="469">
        <v>200</v>
      </c>
      <c r="O881" s="469">
        <v>200</v>
      </c>
    </row>
    <row r="882" spans="1:15" ht="15" hidden="1" x14ac:dyDescent="0.25">
      <c r="A882" s="469" t="s">
        <v>743</v>
      </c>
      <c r="B882" s="470">
        <v>44224</v>
      </c>
      <c r="C882" s="469" t="s">
        <v>972</v>
      </c>
      <c r="D882" s="470">
        <v>44223</v>
      </c>
      <c r="E882" s="469" t="s">
        <v>1182</v>
      </c>
      <c r="F882" s="469" t="s">
        <v>244</v>
      </c>
      <c r="G882" s="469" t="s">
        <v>1211</v>
      </c>
      <c r="H882" s="469" t="s">
        <v>1363</v>
      </c>
      <c r="I882" s="469" t="s">
        <v>244</v>
      </c>
      <c r="J882" s="469" t="s">
        <v>316</v>
      </c>
      <c r="K882" s="469" t="s">
        <v>1469</v>
      </c>
      <c r="L882" s="469" t="s">
        <v>1470</v>
      </c>
      <c r="M882" s="469">
        <v>1</v>
      </c>
      <c r="N882" s="469">
        <v>750</v>
      </c>
      <c r="O882" s="469">
        <v>750</v>
      </c>
    </row>
    <row r="883" spans="1:15" ht="15" hidden="1" x14ac:dyDescent="0.25">
      <c r="A883" s="469" t="s">
        <v>744</v>
      </c>
      <c r="B883" s="470">
        <v>44224</v>
      </c>
      <c r="C883" s="469" t="s">
        <v>1103</v>
      </c>
      <c r="D883" s="470">
        <v>44208</v>
      </c>
      <c r="E883" s="469" t="s">
        <v>63</v>
      </c>
      <c r="F883" s="469" t="s">
        <v>248</v>
      </c>
      <c r="G883" s="469" t="s">
        <v>1281</v>
      </c>
      <c r="H883" s="469" t="s">
        <v>1340</v>
      </c>
      <c r="I883" s="469" t="s">
        <v>248</v>
      </c>
      <c r="J883" s="469" t="s">
        <v>316</v>
      </c>
      <c r="K883" s="469" t="s">
        <v>1469</v>
      </c>
      <c r="L883" s="469" t="s">
        <v>303</v>
      </c>
      <c r="M883" s="469">
        <v>1</v>
      </c>
      <c r="N883" s="472">
        <v>2500</v>
      </c>
      <c r="O883" s="472">
        <v>2500</v>
      </c>
    </row>
    <row r="884" spans="1:15" ht="15" hidden="1" x14ac:dyDescent="0.25">
      <c r="A884" s="469" t="s">
        <v>745</v>
      </c>
      <c r="B884" s="470">
        <v>44225</v>
      </c>
      <c r="C884" s="469" t="s">
        <v>1104</v>
      </c>
      <c r="D884" s="469" t="s">
        <v>1031</v>
      </c>
      <c r="E884" s="660" t="s">
        <v>15</v>
      </c>
      <c r="F884" s="469" t="s">
        <v>94</v>
      </c>
      <c r="G884" s="469" t="s">
        <v>356</v>
      </c>
      <c r="H884" s="469" t="s">
        <v>387</v>
      </c>
      <c r="I884" s="469" t="s">
        <v>94</v>
      </c>
      <c r="J884" s="469" t="s">
        <v>1464</v>
      </c>
      <c r="K884" s="469" t="s">
        <v>1468</v>
      </c>
      <c r="L884" s="469" t="s">
        <v>303</v>
      </c>
      <c r="M884" s="469">
        <v>1</v>
      </c>
      <c r="N884" s="469">
        <v>150</v>
      </c>
      <c r="O884" s="469">
        <v>150</v>
      </c>
    </row>
    <row r="885" spans="1:15" ht="15" hidden="1" x14ac:dyDescent="0.25">
      <c r="A885" s="469" t="s">
        <v>745</v>
      </c>
      <c r="B885" s="470">
        <v>44225</v>
      </c>
      <c r="C885" s="469" t="s">
        <v>1104</v>
      </c>
      <c r="D885" s="469" t="s">
        <v>1031</v>
      </c>
      <c r="E885" s="469" t="s">
        <v>1191</v>
      </c>
      <c r="F885" s="469" t="s">
        <v>94</v>
      </c>
      <c r="G885" s="469" t="s">
        <v>356</v>
      </c>
      <c r="H885" s="469" t="s">
        <v>1352</v>
      </c>
      <c r="I885" s="469" t="s">
        <v>94</v>
      </c>
      <c r="J885" s="469" t="s">
        <v>1464</v>
      </c>
      <c r="K885" s="469" t="s">
        <v>1468</v>
      </c>
      <c r="L885" s="469" t="s">
        <v>1470</v>
      </c>
      <c r="M885" s="469">
        <v>50</v>
      </c>
      <c r="N885" s="469">
        <v>425</v>
      </c>
      <c r="O885" s="472">
        <v>21250</v>
      </c>
    </row>
    <row r="886" spans="1:15" ht="15" hidden="1" x14ac:dyDescent="0.25">
      <c r="A886" s="469" t="s">
        <v>746</v>
      </c>
      <c r="B886" s="470">
        <v>44225</v>
      </c>
      <c r="C886" s="469" t="s">
        <v>1105</v>
      </c>
      <c r="D886" s="470">
        <v>44224</v>
      </c>
      <c r="E886" s="469" t="s">
        <v>63</v>
      </c>
      <c r="F886" s="469" t="s">
        <v>248</v>
      </c>
      <c r="G886" s="469" t="s">
        <v>1281</v>
      </c>
      <c r="H886" s="469" t="s">
        <v>1340</v>
      </c>
      <c r="I886" s="469" t="s">
        <v>248</v>
      </c>
      <c r="J886" s="469" t="s">
        <v>316</v>
      </c>
      <c r="K886" s="469" t="s">
        <v>1469</v>
      </c>
      <c r="L886" s="469" t="s">
        <v>303</v>
      </c>
      <c r="M886" s="469">
        <v>1</v>
      </c>
      <c r="N886" s="472">
        <v>1500</v>
      </c>
      <c r="O886" s="472">
        <v>1500</v>
      </c>
    </row>
    <row r="887" spans="1:15" ht="15" hidden="1" x14ac:dyDescent="0.25">
      <c r="A887" s="469" t="s">
        <v>747</v>
      </c>
      <c r="B887" s="470">
        <v>44225</v>
      </c>
      <c r="C887" s="469" t="s">
        <v>1106</v>
      </c>
      <c r="D887" s="470">
        <v>44221</v>
      </c>
      <c r="E887" s="469" t="s">
        <v>63</v>
      </c>
      <c r="F887" s="469" t="s">
        <v>248</v>
      </c>
      <c r="G887" s="469" t="s">
        <v>1281</v>
      </c>
      <c r="H887" s="469" t="s">
        <v>1340</v>
      </c>
      <c r="I887" s="469" t="s">
        <v>248</v>
      </c>
      <c r="J887" s="469" t="s">
        <v>316</v>
      </c>
      <c r="K887" s="469" t="s">
        <v>1469</v>
      </c>
      <c r="L887" s="469" t="s">
        <v>303</v>
      </c>
      <c r="M887" s="469">
        <v>1</v>
      </c>
      <c r="N887" s="472">
        <v>1000</v>
      </c>
      <c r="O887" s="472">
        <v>1000</v>
      </c>
    </row>
    <row r="888" spans="1:15" ht="15" hidden="1" x14ac:dyDescent="0.25">
      <c r="A888" s="469" t="s">
        <v>748</v>
      </c>
      <c r="B888" s="470">
        <v>44225</v>
      </c>
      <c r="C888" s="469" t="s">
        <v>1107</v>
      </c>
      <c r="D888" s="470">
        <v>44207</v>
      </c>
      <c r="E888" s="469" t="s">
        <v>63</v>
      </c>
      <c r="F888" s="469" t="s">
        <v>248</v>
      </c>
      <c r="G888" s="469" t="s">
        <v>1281</v>
      </c>
      <c r="H888" s="469" t="s">
        <v>1340</v>
      </c>
      <c r="I888" s="469" t="s">
        <v>248</v>
      </c>
      <c r="J888" s="469" t="s">
        <v>316</v>
      </c>
      <c r="K888" s="469" t="s">
        <v>1469</v>
      </c>
      <c r="L888" s="469" t="s">
        <v>303</v>
      </c>
      <c r="M888" s="469">
        <v>1</v>
      </c>
      <c r="N888" s="472">
        <v>1500</v>
      </c>
      <c r="O888" s="472">
        <v>1500</v>
      </c>
    </row>
    <row r="889" spans="1:15" ht="15" hidden="1" x14ac:dyDescent="0.25">
      <c r="A889" s="469" t="s">
        <v>749</v>
      </c>
      <c r="B889" s="470">
        <v>44225</v>
      </c>
      <c r="C889" s="469">
        <v>2700000889</v>
      </c>
      <c r="D889" s="470">
        <v>44093</v>
      </c>
      <c r="E889" s="469" t="s">
        <v>1182</v>
      </c>
      <c r="F889" s="469" t="s">
        <v>244</v>
      </c>
      <c r="G889" s="469" t="s">
        <v>1282</v>
      </c>
      <c r="H889" s="469" t="s">
        <v>1412</v>
      </c>
      <c r="I889" s="469" t="s">
        <v>244</v>
      </c>
      <c r="J889" s="469" t="s">
        <v>316</v>
      </c>
      <c r="K889" s="469" t="s">
        <v>1469</v>
      </c>
      <c r="L889" s="469" t="s">
        <v>303</v>
      </c>
      <c r="M889" s="469">
        <v>14</v>
      </c>
      <c r="N889" s="469">
        <v>897.78</v>
      </c>
      <c r="O889" s="472">
        <v>12568.92</v>
      </c>
    </row>
    <row r="890" spans="1:15" ht="15" hidden="1" x14ac:dyDescent="0.25">
      <c r="A890" s="469" t="s">
        <v>750</v>
      </c>
      <c r="B890" s="470">
        <v>44225</v>
      </c>
      <c r="C890" s="469">
        <v>2700000890</v>
      </c>
      <c r="D890" s="470">
        <v>44093</v>
      </c>
      <c r="E890" s="469" t="s">
        <v>1182</v>
      </c>
      <c r="F890" s="469" t="s">
        <v>244</v>
      </c>
      <c r="G890" s="469" t="s">
        <v>1282</v>
      </c>
      <c r="H890" s="469" t="s">
        <v>1412</v>
      </c>
      <c r="I890" s="469" t="s">
        <v>244</v>
      </c>
      <c r="J890" s="469" t="s">
        <v>316</v>
      </c>
      <c r="K890" s="469" t="s">
        <v>1469</v>
      </c>
      <c r="L890" s="469" t="s">
        <v>303</v>
      </c>
      <c r="M890" s="469">
        <v>80</v>
      </c>
      <c r="N890" s="469">
        <v>897.78</v>
      </c>
      <c r="O890" s="472">
        <v>71822.399999999994</v>
      </c>
    </row>
    <row r="891" spans="1:15" ht="15" hidden="1" x14ac:dyDescent="0.25">
      <c r="A891" s="469" t="s">
        <v>751</v>
      </c>
      <c r="B891" s="470">
        <v>44225</v>
      </c>
      <c r="C891" s="469">
        <v>2700000891</v>
      </c>
      <c r="D891" s="470">
        <v>44093</v>
      </c>
      <c r="E891" s="469" t="s">
        <v>1182</v>
      </c>
      <c r="F891" s="469" t="s">
        <v>244</v>
      </c>
      <c r="G891" s="469" t="s">
        <v>1282</v>
      </c>
      <c r="H891" s="469" t="s">
        <v>1412</v>
      </c>
      <c r="I891" s="469" t="s">
        <v>244</v>
      </c>
      <c r="J891" s="469" t="s">
        <v>316</v>
      </c>
      <c r="K891" s="469" t="s">
        <v>1469</v>
      </c>
      <c r="L891" s="469" t="s">
        <v>303</v>
      </c>
      <c r="M891" s="469">
        <v>16</v>
      </c>
      <c r="N891" s="469">
        <v>897.78</v>
      </c>
      <c r="O891" s="472">
        <v>14364.48</v>
      </c>
    </row>
    <row r="892" spans="1:15" ht="15" hidden="1" x14ac:dyDescent="0.25">
      <c r="A892" s="469" t="s">
        <v>752</v>
      </c>
      <c r="B892" s="470">
        <v>44225</v>
      </c>
      <c r="C892" s="469">
        <v>2700000892</v>
      </c>
      <c r="D892" s="470">
        <v>44093</v>
      </c>
      <c r="E892" s="469" t="s">
        <v>1182</v>
      </c>
      <c r="F892" s="469" t="s">
        <v>244</v>
      </c>
      <c r="G892" s="469" t="s">
        <v>1282</v>
      </c>
      <c r="H892" s="469" t="s">
        <v>1412</v>
      </c>
      <c r="I892" s="469" t="s">
        <v>244</v>
      </c>
      <c r="J892" s="469" t="s">
        <v>316</v>
      </c>
      <c r="K892" s="469" t="s">
        <v>1469</v>
      </c>
      <c r="L892" s="469" t="s">
        <v>303</v>
      </c>
      <c r="M892" s="469">
        <v>17</v>
      </c>
      <c r="N892" s="469">
        <v>897.78</v>
      </c>
      <c r="O892" s="472">
        <v>15262.26</v>
      </c>
    </row>
    <row r="893" spans="1:15" ht="15" hidden="1" x14ac:dyDescent="0.25">
      <c r="A893" s="469" t="s">
        <v>753</v>
      </c>
      <c r="B893" s="470">
        <v>44225</v>
      </c>
      <c r="C893" s="469">
        <v>2700000893</v>
      </c>
      <c r="D893" s="470">
        <v>44093</v>
      </c>
      <c r="E893" s="469" t="s">
        <v>1182</v>
      </c>
      <c r="F893" s="469" t="s">
        <v>244</v>
      </c>
      <c r="G893" s="469" t="s">
        <v>1282</v>
      </c>
      <c r="H893" s="469" t="s">
        <v>1412</v>
      </c>
      <c r="I893" s="469" t="s">
        <v>244</v>
      </c>
      <c r="J893" s="469" t="s">
        <v>316</v>
      </c>
      <c r="K893" s="469" t="s">
        <v>1469</v>
      </c>
      <c r="L893" s="469" t="s">
        <v>303</v>
      </c>
      <c r="M893" s="469">
        <v>7</v>
      </c>
      <c r="N893" s="469">
        <v>897.78</v>
      </c>
      <c r="O893" s="472">
        <v>6284.46</v>
      </c>
    </row>
    <row r="894" spans="1:15" ht="15" hidden="1" x14ac:dyDescent="0.25">
      <c r="A894" s="469" t="s">
        <v>754</v>
      </c>
      <c r="B894" s="470">
        <v>44225</v>
      </c>
      <c r="C894" s="469">
        <v>2700000894</v>
      </c>
      <c r="D894" s="470">
        <v>44093</v>
      </c>
      <c r="E894" s="469" t="s">
        <v>1182</v>
      </c>
      <c r="F894" s="469" t="s">
        <v>244</v>
      </c>
      <c r="G894" s="469" t="s">
        <v>1282</v>
      </c>
      <c r="H894" s="469" t="s">
        <v>1412</v>
      </c>
      <c r="I894" s="469" t="s">
        <v>244</v>
      </c>
      <c r="J894" s="469" t="s">
        <v>316</v>
      </c>
      <c r="K894" s="469" t="s">
        <v>1469</v>
      </c>
      <c r="L894" s="469" t="s">
        <v>303</v>
      </c>
      <c r="M894" s="469">
        <v>12</v>
      </c>
      <c r="N894" s="469">
        <v>897.78</v>
      </c>
      <c r="O894" s="472">
        <v>10773.36</v>
      </c>
    </row>
    <row r="895" spans="1:15" ht="15" hidden="1" x14ac:dyDescent="0.25">
      <c r="A895" s="469" t="s">
        <v>755</v>
      </c>
      <c r="B895" s="470">
        <v>44225</v>
      </c>
      <c r="C895" s="469">
        <v>2700000895</v>
      </c>
      <c r="D895" s="470">
        <v>44093</v>
      </c>
      <c r="E895" s="469" t="s">
        <v>1182</v>
      </c>
      <c r="F895" s="469" t="s">
        <v>244</v>
      </c>
      <c r="G895" s="469" t="s">
        <v>1282</v>
      </c>
      <c r="H895" s="469" t="s">
        <v>1412</v>
      </c>
      <c r="I895" s="469" t="s">
        <v>244</v>
      </c>
      <c r="J895" s="469" t="s">
        <v>316</v>
      </c>
      <c r="K895" s="469" t="s">
        <v>1469</v>
      </c>
      <c r="L895" s="469" t="s">
        <v>303</v>
      </c>
      <c r="M895" s="469">
        <v>100</v>
      </c>
      <c r="N895" s="469">
        <v>897.78</v>
      </c>
      <c r="O895" s="472">
        <v>89778</v>
      </c>
    </row>
    <row r="896" spans="1:15" ht="15" hidden="1" x14ac:dyDescent="0.25">
      <c r="A896" s="469" t="s">
        <v>756</v>
      </c>
      <c r="B896" s="470">
        <v>44225</v>
      </c>
      <c r="C896" s="469">
        <v>2700000896</v>
      </c>
      <c r="D896" s="470">
        <v>44093</v>
      </c>
      <c r="E896" s="469" t="s">
        <v>1182</v>
      </c>
      <c r="F896" s="469" t="s">
        <v>244</v>
      </c>
      <c r="G896" s="469" t="s">
        <v>1282</v>
      </c>
      <c r="H896" s="469" t="s">
        <v>1412</v>
      </c>
      <c r="I896" s="469" t="s">
        <v>244</v>
      </c>
      <c r="J896" s="469" t="s">
        <v>316</v>
      </c>
      <c r="K896" s="469" t="s">
        <v>1469</v>
      </c>
      <c r="L896" s="469" t="s">
        <v>303</v>
      </c>
      <c r="M896" s="469">
        <v>26</v>
      </c>
      <c r="N896" s="469">
        <v>897.78</v>
      </c>
      <c r="O896" s="472">
        <v>23342.28</v>
      </c>
    </row>
    <row r="897" spans="1:15" ht="15" hidden="1" x14ac:dyDescent="0.25">
      <c r="A897" s="469" t="s">
        <v>757</v>
      </c>
      <c r="B897" s="470">
        <v>44225</v>
      </c>
      <c r="C897" s="469">
        <v>2700000897</v>
      </c>
      <c r="D897" s="470">
        <v>44093</v>
      </c>
      <c r="E897" s="469" t="s">
        <v>1182</v>
      </c>
      <c r="F897" s="469" t="s">
        <v>244</v>
      </c>
      <c r="G897" s="469" t="s">
        <v>1282</v>
      </c>
      <c r="H897" s="469" t="s">
        <v>1412</v>
      </c>
      <c r="I897" s="469" t="s">
        <v>244</v>
      </c>
      <c r="J897" s="469" t="s">
        <v>316</v>
      </c>
      <c r="K897" s="469" t="s">
        <v>1469</v>
      </c>
      <c r="L897" s="469" t="s">
        <v>303</v>
      </c>
      <c r="M897" s="469">
        <v>150</v>
      </c>
      <c r="N897" s="469">
        <v>897.78</v>
      </c>
      <c r="O897" s="472">
        <v>134667</v>
      </c>
    </row>
    <row r="898" spans="1:15" ht="15" hidden="1" x14ac:dyDescent="0.25">
      <c r="A898" s="469" t="s">
        <v>758</v>
      </c>
      <c r="B898" s="470">
        <v>44225</v>
      </c>
      <c r="C898" s="469">
        <v>2700000898</v>
      </c>
      <c r="D898" s="470">
        <v>44093</v>
      </c>
      <c r="E898" s="469" t="s">
        <v>1182</v>
      </c>
      <c r="F898" s="469" t="s">
        <v>244</v>
      </c>
      <c r="G898" s="469" t="s">
        <v>1282</v>
      </c>
      <c r="H898" s="469" t="s">
        <v>1412</v>
      </c>
      <c r="I898" s="469" t="s">
        <v>244</v>
      </c>
      <c r="J898" s="469" t="s">
        <v>316</v>
      </c>
      <c r="K898" s="469" t="s">
        <v>1469</v>
      </c>
      <c r="L898" s="469" t="s">
        <v>303</v>
      </c>
      <c r="M898" s="469">
        <v>15</v>
      </c>
      <c r="N898" s="469">
        <v>897.78</v>
      </c>
      <c r="O898" s="472">
        <v>13466.7</v>
      </c>
    </row>
    <row r="899" spans="1:15" ht="15" hidden="1" x14ac:dyDescent="0.25">
      <c r="A899" s="469" t="s">
        <v>759</v>
      </c>
      <c r="B899" s="470">
        <v>44225</v>
      </c>
      <c r="C899" s="469">
        <v>2700000899</v>
      </c>
      <c r="D899" s="470">
        <v>44093</v>
      </c>
      <c r="E899" s="469" t="s">
        <v>1182</v>
      </c>
      <c r="F899" s="469" t="s">
        <v>244</v>
      </c>
      <c r="G899" s="469" t="s">
        <v>1282</v>
      </c>
      <c r="H899" s="469" t="s">
        <v>1412</v>
      </c>
      <c r="I899" s="469" t="s">
        <v>244</v>
      </c>
      <c r="J899" s="469" t="s">
        <v>316</v>
      </c>
      <c r="K899" s="469" t="s">
        <v>1469</v>
      </c>
      <c r="L899" s="469" t="s">
        <v>303</v>
      </c>
      <c r="M899" s="469">
        <v>29</v>
      </c>
      <c r="N899" s="469">
        <v>897.78</v>
      </c>
      <c r="O899" s="472">
        <v>26035.62</v>
      </c>
    </row>
    <row r="900" spans="1:15" ht="15" hidden="1" x14ac:dyDescent="0.25">
      <c r="A900" s="469" t="s">
        <v>760</v>
      </c>
      <c r="B900" s="470">
        <v>44225</v>
      </c>
      <c r="C900" s="469">
        <v>2700000901</v>
      </c>
      <c r="D900" s="470">
        <v>44093</v>
      </c>
      <c r="E900" s="469" t="s">
        <v>1182</v>
      </c>
      <c r="F900" s="469" t="s">
        <v>244</v>
      </c>
      <c r="G900" s="469" t="s">
        <v>1282</v>
      </c>
      <c r="H900" s="469" t="s">
        <v>1412</v>
      </c>
      <c r="I900" s="469" t="s">
        <v>244</v>
      </c>
      <c r="J900" s="469" t="s">
        <v>316</v>
      </c>
      <c r="K900" s="469" t="s">
        <v>1469</v>
      </c>
      <c r="L900" s="469" t="s">
        <v>303</v>
      </c>
      <c r="M900" s="469">
        <v>91</v>
      </c>
      <c r="N900" s="469">
        <v>897.78</v>
      </c>
      <c r="O900" s="472">
        <v>81697.98</v>
      </c>
    </row>
    <row r="901" spans="1:15" ht="15" hidden="1" x14ac:dyDescent="0.25">
      <c r="A901" s="469" t="s">
        <v>761</v>
      </c>
      <c r="B901" s="470">
        <v>44225</v>
      </c>
      <c r="C901" s="469">
        <v>2700000902</v>
      </c>
      <c r="D901" s="470">
        <v>44093</v>
      </c>
      <c r="E901" s="469" t="s">
        <v>1182</v>
      </c>
      <c r="F901" s="469" t="s">
        <v>244</v>
      </c>
      <c r="G901" s="469" t="s">
        <v>1282</v>
      </c>
      <c r="H901" s="469" t="s">
        <v>1412</v>
      </c>
      <c r="I901" s="469" t="s">
        <v>244</v>
      </c>
      <c r="J901" s="469" t="s">
        <v>316</v>
      </c>
      <c r="K901" s="469" t="s">
        <v>1469</v>
      </c>
      <c r="L901" s="469" t="s">
        <v>303</v>
      </c>
      <c r="M901" s="469">
        <v>66</v>
      </c>
      <c r="N901" s="469">
        <v>897.78</v>
      </c>
      <c r="O901" s="472">
        <v>59253.48</v>
      </c>
    </row>
    <row r="902" spans="1:15" ht="15" hidden="1" x14ac:dyDescent="0.25">
      <c r="A902" s="469" t="s">
        <v>762</v>
      </c>
      <c r="B902" s="470">
        <v>44225</v>
      </c>
      <c r="C902" s="469">
        <v>2700000900</v>
      </c>
      <c r="D902" s="470">
        <v>44093</v>
      </c>
      <c r="E902" s="469" t="s">
        <v>1182</v>
      </c>
      <c r="F902" s="469" t="s">
        <v>244</v>
      </c>
      <c r="G902" s="469" t="s">
        <v>1282</v>
      </c>
      <c r="H902" s="469" t="s">
        <v>1412</v>
      </c>
      <c r="I902" s="469" t="s">
        <v>244</v>
      </c>
      <c r="J902" s="469" t="s">
        <v>316</v>
      </c>
      <c r="K902" s="469" t="s">
        <v>1469</v>
      </c>
      <c r="L902" s="469" t="s">
        <v>303</v>
      </c>
      <c r="M902" s="469">
        <v>15</v>
      </c>
      <c r="N902" s="469">
        <v>897.78</v>
      </c>
      <c r="O902" s="472">
        <v>13466.7</v>
      </c>
    </row>
    <row r="903" spans="1:15" ht="15" hidden="1" x14ac:dyDescent="0.25">
      <c r="A903" s="469" t="s">
        <v>763</v>
      </c>
      <c r="B903" s="470">
        <v>44225</v>
      </c>
      <c r="C903" s="469" t="s">
        <v>1108</v>
      </c>
      <c r="D903" s="470">
        <v>43858</v>
      </c>
      <c r="E903" s="469" t="s">
        <v>1183</v>
      </c>
      <c r="F903" s="469" t="s">
        <v>244</v>
      </c>
      <c r="G903" s="469" t="s">
        <v>1283</v>
      </c>
      <c r="H903" s="469" t="s">
        <v>1430</v>
      </c>
      <c r="I903" s="469" t="s">
        <v>244</v>
      </c>
      <c r="J903" s="469" t="s">
        <v>316</v>
      </c>
      <c r="K903" s="469" t="s">
        <v>1469</v>
      </c>
      <c r="L903" s="469" t="s">
        <v>1470</v>
      </c>
      <c r="M903" s="469">
        <v>18</v>
      </c>
      <c r="N903" s="472">
        <v>1950</v>
      </c>
      <c r="O903" s="472">
        <v>35100</v>
      </c>
    </row>
    <row r="904" spans="1:15" ht="15" hidden="1" x14ac:dyDescent="0.25">
      <c r="A904" s="469" t="s">
        <v>763</v>
      </c>
      <c r="B904" s="470">
        <v>44225</v>
      </c>
      <c r="C904" s="469" t="s">
        <v>1108</v>
      </c>
      <c r="D904" s="470">
        <v>43858</v>
      </c>
      <c r="E904" s="469" t="s">
        <v>1183</v>
      </c>
      <c r="F904" s="469" t="s">
        <v>244</v>
      </c>
      <c r="G904" s="469" t="s">
        <v>1283</v>
      </c>
      <c r="H904" s="469" t="s">
        <v>1318</v>
      </c>
      <c r="I904" s="469" t="s">
        <v>244</v>
      </c>
      <c r="J904" s="469" t="s">
        <v>316</v>
      </c>
      <c r="K904" s="469" t="s">
        <v>1469</v>
      </c>
      <c r="L904" s="469" t="s">
        <v>314</v>
      </c>
      <c r="M904" s="469">
        <v>18</v>
      </c>
      <c r="N904" s="472">
        <v>2000</v>
      </c>
      <c r="O904" s="472">
        <v>36000</v>
      </c>
    </row>
    <row r="905" spans="1:15" ht="15" hidden="1" x14ac:dyDescent="0.25">
      <c r="A905" s="469" t="s">
        <v>763</v>
      </c>
      <c r="B905" s="470">
        <v>44225</v>
      </c>
      <c r="C905" s="469" t="s">
        <v>1108</v>
      </c>
      <c r="D905" s="470">
        <v>43858</v>
      </c>
      <c r="E905" s="469" t="s">
        <v>1183</v>
      </c>
      <c r="F905" s="469" t="s">
        <v>244</v>
      </c>
      <c r="G905" s="469" t="s">
        <v>1283</v>
      </c>
      <c r="H905" s="469" t="s">
        <v>1431</v>
      </c>
      <c r="I905" s="469" t="s">
        <v>244</v>
      </c>
      <c r="J905" s="469" t="s">
        <v>316</v>
      </c>
      <c r="K905" s="469" t="s">
        <v>1469</v>
      </c>
      <c r="L905" s="469" t="s">
        <v>314</v>
      </c>
      <c r="M905" s="469">
        <v>18</v>
      </c>
      <c r="N905" s="472">
        <v>4500</v>
      </c>
      <c r="O905" s="472">
        <v>81000</v>
      </c>
    </row>
    <row r="906" spans="1:15" ht="15" hidden="1" x14ac:dyDescent="0.25">
      <c r="A906" s="469" t="s">
        <v>763</v>
      </c>
      <c r="B906" s="470">
        <v>44225</v>
      </c>
      <c r="C906" s="469" t="s">
        <v>1108</v>
      </c>
      <c r="D906" s="470">
        <v>43858</v>
      </c>
      <c r="E906" s="469" t="s">
        <v>1183</v>
      </c>
      <c r="F906" s="469" t="s">
        <v>244</v>
      </c>
      <c r="G906" s="469" t="s">
        <v>1283</v>
      </c>
      <c r="H906" s="469" t="s">
        <v>1319</v>
      </c>
      <c r="I906" s="469" t="s">
        <v>244</v>
      </c>
      <c r="J906" s="469" t="s">
        <v>316</v>
      </c>
      <c r="K906" s="469" t="s">
        <v>1469</v>
      </c>
      <c r="L906" s="469" t="s">
        <v>314</v>
      </c>
      <c r="M906" s="469">
        <v>18</v>
      </c>
      <c r="N906" s="472">
        <v>9000</v>
      </c>
      <c r="O906" s="472">
        <v>162000</v>
      </c>
    </row>
    <row r="907" spans="1:15" ht="15" hidden="1" x14ac:dyDescent="0.25">
      <c r="A907" s="469" t="s">
        <v>763</v>
      </c>
      <c r="B907" s="470">
        <v>44225</v>
      </c>
      <c r="C907" s="469" t="s">
        <v>1108</v>
      </c>
      <c r="D907" s="470">
        <v>43858</v>
      </c>
      <c r="E907" s="469" t="s">
        <v>1183</v>
      </c>
      <c r="F907" s="469" t="s">
        <v>244</v>
      </c>
      <c r="G907" s="469" t="s">
        <v>1283</v>
      </c>
      <c r="H907" s="469" t="s">
        <v>1326</v>
      </c>
      <c r="I907" s="469" t="s">
        <v>244</v>
      </c>
      <c r="J907" s="469" t="s">
        <v>316</v>
      </c>
      <c r="K907" s="469" t="s">
        <v>1469</v>
      </c>
      <c r="L907" s="469" t="s">
        <v>314</v>
      </c>
      <c r="M907" s="469">
        <v>18</v>
      </c>
      <c r="N907" s="472">
        <v>47765</v>
      </c>
      <c r="O907" s="472">
        <v>859770</v>
      </c>
    </row>
    <row r="908" spans="1:15" ht="15" hidden="1" x14ac:dyDescent="0.25">
      <c r="A908" s="469" t="s">
        <v>764</v>
      </c>
      <c r="B908" s="470">
        <v>44225</v>
      </c>
      <c r="C908" s="469" t="s">
        <v>1108</v>
      </c>
      <c r="D908" s="470">
        <v>43858</v>
      </c>
      <c r="E908" s="469" t="s">
        <v>1183</v>
      </c>
      <c r="F908" s="469" t="s">
        <v>244</v>
      </c>
      <c r="G908" s="469" t="s">
        <v>1283</v>
      </c>
      <c r="H908" s="469" t="s">
        <v>1430</v>
      </c>
      <c r="I908" s="469" t="s">
        <v>244</v>
      </c>
      <c r="J908" s="469" t="s">
        <v>316</v>
      </c>
      <c r="K908" s="469" t="s">
        <v>1469</v>
      </c>
      <c r="L908" s="469" t="s">
        <v>1470</v>
      </c>
      <c r="M908" s="469">
        <v>4</v>
      </c>
      <c r="N908" s="472">
        <v>1950</v>
      </c>
      <c r="O908" s="472">
        <v>7800</v>
      </c>
    </row>
    <row r="909" spans="1:15" ht="15" hidden="1" x14ac:dyDescent="0.25">
      <c r="A909" s="469" t="s">
        <v>764</v>
      </c>
      <c r="B909" s="470">
        <v>44225</v>
      </c>
      <c r="C909" s="469" t="s">
        <v>1108</v>
      </c>
      <c r="D909" s="470">
        <v>43858</v>
      </c>
      <c r="E909" s="469" t="s">
        <v>1183</v>
      </c>
      <c r="F909" s="469" t="s">
        <v>244</v>
      </c>
      <c r="G909" s="469" t="s">
        <v>1283</v>
      </c>
      <c r="H909" s="469" t="s">
        <v>1318</v>
      </c>
      <c r="I909" s="469" t="s">
        <v>244</v>
      </c>
      <c r="J909" s="469" t="s">
        <v>316</v>
      </c>
      <c r="K909" s="469" t="s">
        <v>1469</v>
      </c>
      <c r="L909" s="469" t="s">
        <v>314</v>
      </c>
      <c r="M909" s="469">
        <v>4</v>
      </c>
      <c r="N909" s="472">
        <v>2000</v>
      </c>
      <c r="O909" s="472">
        <v>8000</v>
      </c>
    </row>
    <row r="910" spans="1:15" ht="15" hidden="1" x14ac:dyDescent="0.25">
      <c r="A910" s="469" t="s">
        <v>764</v>
      </c>
      <c r="B910" s="470">
        <v>44225</v>
      </c>
      <c r="C910" s="469" t="s">
        <v>1108</v>
      </c>
      <c r="D910" s="470">
        <v>43858</v>
      </c>
      <c r="E910" s="469" t="s">
        <v>1183</v>
      </c>
      <c r="F910" s="469" t="s">
        <v>244</v>
      </c>
      <c r="G910" s="469" t="s">
        <v>1283</v>
      </c>
      <c r="H910" s="469" t="s">
        <v>1431</v>
      </c>
      <c r="I910" s="469" t="s">
        <v>244</v>
      </c>
      <c r="J910" s="469" t="s">
        <v>316</v>
      </c>
      <c r="K910" s="469" t="s">
        <v>1469</v>
      </c>
      <c r="L910" s="469" t="s">
        <v>314</v>
      </c>
      <c r="M910" s="469">
        <v>4</v>
      </c>
      <c r="N910" s="472">
        <v>4500</v>
      </c>
      <c r="O910" s="472">
        <v>18000</v>
      </c>
    </row>
    <row r="911" spans="1:15" ht="15" hidden="1" x14ac:dyDescent="0.25">
      <c r="A911" s="469" t="s">
        <v>764</v>
      </c>
      <c r="B911" s="470">
        <v>44225</v>
      </c>
      <c r="C911" s="469" t="s">
        <v>1108</v>
      </c>
      <c r="D911" s="470">
        <v>43858</v>
      </c>
      <c r="E911" s="469" t="s">
        <v>1183</v>
      </c>
      <c r="F911" s="469" t="s">
        <v>244</v>
      </c>
      <c r="G911" s="469" t="s">
        <v>1283</v>
      </c>
      <c r="H911" s="469" t="s">
        <v>1319</v>
      </c>
      <c r="I911" s="469" t="s">
        <v>244</v>
      </c>
      <c r="J911" s="469" t="s">
        <v>316</v>
      </c>
      <c r="K911" s="469" t="s">
        <v>1469</v>
      </c>
      <c r="L911" s="469" t="s">
        <v>314</v>
      </c>
      <c r="M911" s="469">
        <v>4</v>
      </c>
      <c r="N911" s="472">
        <v>9000</v>
      </c>
      <c r="O911" s="472">
        <v>36000</v>
      </c>
    </row>
    <row r="912" spans="1:15" ht="15" hidden="1" x14ac:dyDescent="0.25">
      <c r="A912" s="469" t="s">
        <v>764</v>
      </c>
      <c r="B912" s="470">
        <v>44225</v>
      </c>
      <c r="C912" s="469" t="s">
        <v>1108</v>
      </c>
      <c r="D912" s="470">
        <v>43858</v>
      </c>
      <c r="E912" s="469" t="s">
        <v>1183</v>
      </c>
      <c r="F912" s="469" t="s">
        <v>244</v>
      </c>
      <c r="G912" s="469" t="s">
        <v>1283</v>
      </c>
      <c r="H912" s="469" t="s">
        <v>1326</v>
      </c>
      <c r="I912" s="469" t="s">
        <v>244</v>
      </c>
      <c r="J912" s="469" t="s">
        <v>316</v>
      </c>
      <c r="K912" s="469" t="s">
        <v>1469</v>
      </c>
      <c r="L912" s="469" t="s">
        <v>314</v>
      </c>
      <c r="M912" s="469">
        <v>4</v>
      </c>
      <c r="N912" s="472">
        <v>47765</v>
      </c>
      <c r="O912" s="472">
        <v>191060</v>
      </c>
    </row>
    <row r="913" spans="1:15" ht="15" hidden="1" x14ac:dyDescent="0.25">
      <c r="A913" s="469" t="s">
        <v>765</v>
      </c>
      <c r="B913" s="470">
        <v>44225</v>
      </c>
      <c r="C913" s="469" t="s">
        <v>1108</v>
      </c>
      <c r="D913" s="470">
        <v>43858</v>
      </c>
      <c r="E913" s="469" t="s">
        <v>1183</v>
      </c>
      <c r="F913" s="469" t="s">
        <v>244</v>
      </c>
      <c r="G913" s="469" t="s">
        <v>1283</v>
      </c>
      <c r="H913" s="469" t="s">
        <v>1430</v>
      </c>
      <c r="I913" s="469" t="s">
        <v>244</v>
      </c>
      <c r="J913" s="469" t="s">
        <v>316</v>
      </c>
      <c r="K913" s="469" t="s">
        <v>1469</v>
      </c>
      <c r="L913" s="469" t="s">
        <v>1470</v>
      </c>
      <c r="M913" s="469">
        <v>9</v>
      </c>
      <c r="N913" s="472">
        <v>1950</v>
      </c>
      <c r="O913" s="472">
        <v>17550</v>
      </c>
    </row>
    <row r="914" spans="1:15" ht="15" hidden="1" x14ac:dyDescent="0.25">
      <c r="A914" s="469" t="s">
        <v>765</v>
      </c>
      <c r="B914" s="470">
        <v>44225</v>
      </c>
      <c r="C914" s="469" t="s">
        <v>1108</v>
      </c>
      <c r="D914" s="470">
        <v>43858</v>
      </c>
      <c r="E914" s="469" t="s">
        <v>1183</v>
      </c>
      <c r="F914" s="469" t="s">
        <v>244</v>
      </c>
      <c r="G914" s="469" t="s">
        <v>1283</v>
      </c>
      <c r="H914" s="469" t="s">
        <v>1318</v>
      </c>
      <c r="I914" s="469" t="s">
        <v>244</v>
      </c>
      <c r="J914" s="469" t="s">
        <v>316</v>
      </c>
      <c r="K914" s="469" t="s">
        <v>1469</v>
      </c>
      <c r="L914" s="469" t="s">
        <v>314</v>
      </c>
      <c r="M914" s="469">
        <v>9</v>
      </c>
      <c r="N914" s="472">
        <v>2000</v>
      </c>
      <c r="O914" s="472">
        <v>18000</v>
      </c>
    </row>
    <row r="915" spans="1:15" ht="15" hidden="1" x14ac:dyDescent="0.25">
      <c r="A915" s="469" t="s">
        <v>765</v>
      </c>
      <c r="B915" s="470">
        <v>44225</v>
      </c>
      <c r="C915" s="469" t="s">
        <v>1108</v>
      </c>
      <c r="D915" s="470">
        <v>43858</v>
      </c>
      <c r="E915" s="469" t="s">
        <v>1183</v>
      </c>
      <c r="F915" s="469" t="s">
        <v>244</v>
      </c>
      <c r="G915" s="469" t="s">
        <v>1283</v>
      </c>
      <c r="H915" s="469" t="s">
        <v>1431</v>
      </c>
      <c r="I915" s="469" t="s">
        <v>244</v>
      </c>
      <c r="J915" s="469" t="s">
        <v>316</v>
      </c>
      <c r="K915" s="469" t="s">
        <v>1469</v>
      </c>
      <c r="L915" s="469" t="s">
        <v>314</v>
      </c>
      <c r="M915" s="469">
        <v>9</v>
      </c>
      <c r="N915" s="472">
        <v>4500</v>
      </c>
      <c r="O915" s="472">
        <v>40500</v>
      </c>
    </row>
    <row r="916" spans="1:15" ht="15" hidden="1" x14ac:dyDescent="0.25">
      <c r="A916" s="469" t="s">
        <v>765</v>
      </c>
      <c r="B916" s="470">
        <v>44225</v>
      </c>
      <c r="C916" s="469" t="s">
        <v>1108</v>
      </c>
      <c r="D916" s="470">
        <v>43858</v>
      </c>
      <c r="E916" s="469" t="s">
        <v>1183</v>
      </c>
      <c r="F916" s="469" t="s">
        <v>244</v>
      </c>
      <c r="G916" s="469" t="s">
        <v>1283</v>
      </c>
      <c r="H916" s="469" t="s">
        <v>1319</v>
      </c>
      <c r="I916" s="469" t="s">
        <v>244</v>
      </c>
      <c r="J916" s="469" t="s">
        <v>316</v>
      </c>
      <c r="K916" s="469" t="s">
        <v>1469</v>
      </c>
      <c r="L916" s="469" t="s">
        <v>314</v>
      </c>
      <c r="M916" s="469">
        <v>9</v>
      </c>
      <c r="N916" s="472">
        <v>9000</v>
      </c>
      <c r="O916" s="472">
        <v>81000</v>
      </c>
    </row>
    <row r="917" spans="1:15" ht="15" hidden="1" x14ac:dyDescent="0.25">
      <c r="A917" s="469" t="s">
        <v>765</v>
      </c>
      <c r="B917" s="470">
        <v>44225</v>
      </c>
      <c r="C917" s="469" t="s">
        <v>1108</v>
      </c>
      <c r="D917" s="470">
        <v>43858</v>
      </c>
      <c r="E917" s="469" t="s">
        <v>1183</v>
      </c>
      <c r="F917" s="469" t="s">
        <v>244</v>
      </c>
      <c r="G917" s="469" t="s">
        <v>1283</v>
      </c>
      <c r="H917" s="469" t="s">
        <v>1326</v>
      </c>
      <c r="I917" s="469" t="s">
        <v>244</v>
      </c>
      <c r="J917" s="469" t="s">
        <v>316</v>
      </c>
      <c r="K917" s="469" t="s">
        <v>1469</v>
      </c>
      <c r="L917" s="469" t="s">
        <v>314</v>
      </c>
      <c r="M917" s="469">
        <v>9</v>
      </c>
      <c r="N917" s="472">
        <v>47765</v>
      </c>
      <c r="O917" s="472">
        <v>429885</v>
      </c>
    </row>
    <row r="918" spans="1:15" ht="15" hidden="1" x14ac:dyDescent="0.25">
      <c r="A918" s="469" t="s">
        <v>766</v>
      </c>
      <c r="B918" s="470">
        <v>44225</v>
      </c>
      <c r="C918" s="469" t="s">
        <v>1109</v>
      </c>
      <c r="D918" s="469" t="s">
        <v>1110</v>
      </c>
      <c r="E918" s="469" t="s">
        <v>15</v>
      </c>
      <c r="F918" s="469" t="s">
        <v>94</v>
      </c>
      <c r="G918" s="469" t="s">
        <v>356</v>
      </c>
      <c r="H918" s="469" t="s">
        <v>1328</v>
      </c>
      <c r="I918" s="469" t="s">
        <v>94</v>
      </c>
      <c r="J918" s="469" t="s">
        <v>1464</v>
      </c>
      <c r="K918" s="469" t="s">
        <v>1468</v>
      </c>
      <c r="L918" s="469" t="s">
        <v>1470</v>
      </c>
      <c r="M918" s="469">
        <v>23</v>
      </c>
      <c r="N918" s="469">
        <v>0</v>
      </c>
      <c r="O918" s="469">
        <v>0</v>
      </c>
    </row>
    <row r="919" spans="1:15" ht="15" hidden="1" x14ac:dyDescent="0.25">
      <c r="A919" s="469" t="s">
        <v>766</v>
      </c>
      <c r="B919" s="470">
        <v>44225</v>
      </c>
      <c r="C919" s="469" t="s">
        <v>1109</v>
      </c>
      <c r="D919" s="469" t="s">
        <v>1110</v>
      </c>
      <c r="E919" s="660" t="s">
        <v>15</v>
      </c>
      <c r="F919" s="469" t="s">
        <v>94</v>
      </c>
      <c r="G919" s="469" t="s">
        <v>356</v>
      </c>
      <c r="H919" s="469" t="s">
        <v>387</v>
      </c>
      <c r="I919" s="469" t="s">
        <v>94</v>
      </c>
      <c r="J919" s="469" t="s">
        <v>1464</v>
      </c>
      <c r="K919" s="469" t="s">
        <v>1468</v>
      </c>
      <c r="L919" s="469" t="s">
        <v>303</v>
      </c>
      <c r="M919" s="469">
        <v>1</v>
      </c>
      <c r="N919" s="472">
        <v>5019.75</v>
      </c>
      <c r="O919" s="472">
        <v>5019.75</v>
      </c>
    </row>
    <row r="920" spans="1:15" ht="15" hidden="1" x14ac:dyDescent="0.25">
      <c r="A920" s="469" t="s">
        <v>766</v>
      </c>
      <c r="B920" s="470">
        <v>44225</v>
      </c>
      <c r="C920" s="469" t="s">
        <v>1109</v>
      </c>
      <c r="D920" s="469" t="s">
        <v>1110</v>
      </c>
      <c r="E920" s="469" t="s">
        <v>15</v>
      </c>
      <c r="F920" s="469" t="s">
        <v>94</v>
      </c>
      <c r="G920" s="469" t="s">
        <v>356</v>
      </c>
      <c r="H920" s="469" t="s">
        <v>1350</v>
      </c>
      <c r="I920" s="469" t="s">
        <v>94</v>
      </c>
      <c r="J920" s="469" t="s">
        <v>1464</v>
      </c>
      <c r="K920" s="469" t="s">
        <v>1468</v>
      </c>
      <c r="L920" s="469" t="s">
        <v>314</v>
      </c>
      <c r="M920" s="469">
        <v>23</v>
      </c>
      <c r="N920" s="472">
        <v>9000</v>
      </c>
      <c r="O920" s="472">
        <v>207000</v>
      </c>
    </row>
    <row r="921" spans="1:15" ht="15" hidden="1" x14ac:dyDescent="0.25">
      <c r="A921" s="469" t="s">
        <v>766</v>
      </c>
      <c r="B921" s="470">
        <v>44225</v>
      </c>
      <c r="C921" s="469" t="s">
        <v>1109</v>
      </c>
      <c r="D921" s="469" t="s">
        <v>1110</v>
      </c>
      <c r="E921" s="469" t="s">
        <v>15</v>
      </c>
      <c r="F921" s="469" t="s">
        <v>94</v>
      </c>
      <c r="G921" s="469" t="s">
        <v>356</v>
      </c>
      <c r="H921" s="469" t="s">
        <v>1329</v>
      </c>
      <c r="I921" s="469" t="s">
        <v>94</v>
      </c>
      <c r="J921" s="469" t="s">
        <v>1464</v>
      </c>
      <c r="K921" s="469" t="s">
        <v>1468</v>
      </c>
      <c r="L921" s="469" t="s">
        <v>314</v>
      </c>
      <c r="M921" s="469">
        <v>23</v>
      </c>
      <c r="N921" s="472">
        <v>34650</v>
      </c>
      <c r="O921" s="472">
        <v>796950</v>
      </c>
    </row>
    <row r="922" spans="1:15" ht="15" hidden="1" x14ac:dyDescent="0.25">
      <c r="A922" s="469" t="s">
        <v>767</v>
      </c>
      <c r="B922" s="470">
        <v>44225</v>
      </c>
      <c r="C922" s="469" t="s">
        <v>1111</v>
      </c>
      <c r="D922" s="471">
        <v>44221</v>
      </c>
      <c r="E922" s="660" t="s">
        <v>15</v>
      </c>
      <c r="F922" s="469" t="s">
        <v>244</v>
      </c>
      <c r="G922" s="469" t="s">
        <v>1226</v>
      </c>
      <c r="H922" s="469" t="s">
        <v>387</v>
      </c>
      <c r="I922" s="469" t="s">
        <v>244</v>
      </c>
      <c r="J922" s="469" t="s">
        <v>1464</v>
      </c>
      <c r="K922" s="469" t="s">
        <v>1468</v>
      </c>
      <c r="L922" s="469" t="s">
        <v>303</v>
      </c>
      <c r="M922" s="469">
        <v>1</v>
      </c>
      <c r="N922" s="472">
        <v>2094.4</v>
      </c>
      <c r="O922" s="472">
        <v>2094.4</v>
      </c>
    </row>
    <row r="923" spans="1:15" ht="15" hidden="1" x14ac:dyDescent="0.25">
      <c r="A923" s="469" t="s">
        <v>767</v>
      </c>
      <c r="B923" s="470">
        <v>44225</v>
      </c>
      <c r="C923" s="469" t="s">
        <v>1111</v>
      </c>
      <c r="D923" s="471">
        <v>44221</v>
      </c>
      <c r="E923" s="469" t="s">
        <v>15</v>
      </c>
      <c r="F923" s="469" t="s">
        <v>244</v>
      </c>
      <c r="G923" s="469" t="s">
        <v>1226</v>
      </c>
      <c r="H923" s="469" t="s">
        <v>1329</v>
      </c>
      <c r="I923" s="469" t="s">
        <v>244</v>
      </c>
      <c r="J923" s="469" t="s">
        <v>1464</v>
      </c>
      <c r="K923" s="469" t="s">
        <v>1468</v>
      </c>
      <c r="L923" s="469" t="s">
        <v>314</v>
      </c>
      <c r="M923" s="469">
        <v>14</v>
      </c>
      <c r="N923" s="472">
        <v>37400</v>
      </c>
      <c r="O923" s="472">
        <v>523600</v>
      </c>
    </row>
    <row r="924" spans="1:15" ht="15" hidden="1" x14ac:dyDescent="0.25">
      <c r="A924" s="469" t="s">
        <v>768</v>
      </c>
      <c r="B924" s="470">
        <v>44225</v>
      </c>
      <c r="C924" s="469" t="s">
        <v>1112</v>
      </c>
      <c r="D924" s="469" t="s">
        <v>1113</v>
      </c>
      <c r="E924" s="469" t="s">
        <v>1180</v>
      </c>
      <c r="F924" s="469" t="s">
        <v>248</v>
      </c>
      <c r="G924" s="469" t="s">
        <v>1210</v>
      </c>
      <c r="H924" s="469" t="s">
        <v>1308</v>
      </c>
      <c r="I924" s="469" t="s">
        <v>248</v>
      </c>
      <c r="J924" s="218" t="s">
        <v>1463</v>
      </c>
      <c r="K924" s="469" t="s">
        <v>1468</v>
      </c>
      <c r="L924" s="469" t="s">
        <v>308</v>
      </c>
      <c r="M924" s="469">
        <v>5</v>
      </c>
      <c r="N924" s="472">
        <v>7975</v>
      </c>
      <c r="O924" s="472">
        <v>39875</v>
      </c>
    </row>
    <row r="925" spans="1:15" ht="15" hidden="1" x14ac:dyDescent="0.25">
      <c r="A925" s="469" t="s">
        <v>769</v>
      </c>
      <c r="B925" s="470">
        <v>44225</v>
      </c>
      <c r="C925" s="469">
        <v>6300006944</v>
      </c>
      <c r="D925" s="469" t="s">
        <v>914</v>
      </c>
      <c r="E925" s="469" t="s">
        <v>1182</v>
      </c>
      <c r="F925" s="469" t="s">
        <v>244</v>
      </c>
      <c r="G925" s="469" t="s">
        <v>1212</v>
      </c>
      <c r="H925" s="469" t="s">
        <v>1306</v>
      </c>
      <c r="I925" s="469" t="s">
        <v>244</v>
      </c>
      <c r="J925" s="469" t="s">
        <v>316</v>
      </c>
      <c r="K925" s="469" t="s">
        <v>1469</v>
      </c>
      <c r="L925" s="469" t="s">
        <v>1470</v>
      </c>
      <c r="M925" s="469">
        <v>1</v>
      </c>
      <c r="N925" s="469">
        <v>140</v>
      </c>
      <c r="O925" s="469">
        <v>140</v>
      </c>
    </row>
    <row r="926" spans="1:15" ht="15" hidden="1" x14ac:dyDescent="0.25">
      <c r="A926" s="469" t="s">
        <v>769</v>
      </c>
      <c r="B926" s="470">
        <v>44225</v>
      </c>
      <c r="C926" s="469">
        <v>6300006944</v>
      </c>
      <c r="D926" s="469" t="s">
        <v>914</v>
      </c>
      <c r="E926" s="469" t="s">
        <v>1182</v>
      </c>
      <c r="F926" s="469" t="s">
        <v>244</v>
      </c>
      <c r="G926" s="469" t="s">
        <v>1212</v>
      </c>
      <c r="H926" s="469" t="s">
        <v>1307</v>
      </c>
      <c r="I926" s="469" t="s">
        <v>244</v>
      </c>
      <c r="J926" s="469" t="s">
        <v>316</v>
      </c>
      <c r="K926" s="469" t="s">
        <v>1469</v>
      </c>
      <c r="L926" s="469" t="s">
        <v>1470</v>
      </c>
      <c r="M926" s="469">
        <v>1</v>
      </c>
      <c r="N926" s="472">
        <v>4200</v>
      </c>
      <c r="O926" s="472">
        <v>4200</v>
      </c>
    </row>
    <row r="927" spans="1:15" ht="15" hidden="1" x14ac:dyDescent="0.25">
      <c r="A927" s="469" t="s">
        <v>769</v>
      </c>
      <c r="B927" s="470">
        <v>44225</v>
      </c>
      <c r="C927" s="469">
        <v>6300006944</v>
      </c>
      <c r="D927" s="469" t="s">
        <v>914</v>
      </c>
      <c r="E927" s="469" t="s">
        <v>1182</v>
      </c>
      <c r="F927" s="469" t="s">
        <v>244</v>
      </c>
      <c r="G927" s="469" t="s">
        <v>1212</v>
      </c>
      <c r="H927" s="469" t="s">
        <v>1432</v>
      </c>
      <c r="I927" s="469" t="s">
        <v>244</v>
      </c>
      <c r="J927" s="469" t="s">
        <v>316</v>
      </c>
      <c r="K927" s="469" t="s">
        <v>1469</v>
      </c>
      <c r="L927" s="469" t="s">
        <v>1470</v>
      </c>
      <c r="M927" s="469">
        <v>1</v>
      </c>
      <c r="N927" s="472">
        <v>18900</v>
      </c>
      <c r="O927" s="472">
        <v>18900</v>
      </c>
    </row>
    <row r="928" spans="1:15" ht="15" hidden="1" x14ac:dyDescent="0.25">
      <c r="A928" s="469" t="s">
        <v>770</v>
      </c>
      <c r="B928" s="470">
        <v>44225</v>
      </c>
      <c r="C928" s="469" t="s">
        <v>1114</v>
      </c>
      <c r="D928" s="471">
        <v>44141</v>
      </c>
      <c r="E928" s="660" t="s">
        <v>15</v>
      </c>
      <c r="F928" s="469" t="s">
        <v>244</v>
      </c>
      <c r="G928" s="469" t="s">
        <v>1226</v>
      </c>
      <c r="H928" s="469" t="s">
        <v>387</v>
      </c>
      <c r="I928" s="469" t="s">
        <v>244</v>
      </c>
      <c r="J928" s="469" t="s">
        <v>1464</v>
      </c>
      <c r="K928" s="469" t="s">
        <v>1468</v>
      </c>
      <c r="L928" s="469" t="s">
        <v>303</v>
      </c>
      <c r="M928" s="469">
        <v>1</v>
      </c>
      <c r="N928" s="469">
        <v>408</v>
      </c>
      <c r="O928" s="469">
        <v>408</v>
      </c>
    </row>
    <row r="929" spans="1:15" ht="15" hidden="1" x14ac:dyDescent="0.25">
      <c r="A929" s="469" t="s">
        <v>770</v>
      </c>
      <c r="B929" s="470">
        <v>44225</v>
      </c>
      <c r="C929" s="469" t="s">
        <v>1114</v>
      </c>
      <c r="D929" s="471">
        <v>44141</v>
      </c>
      <c r="E929" s="469" t="s">
        <v>1181</v>
      </c>
      <c r="F929" s="469" t="s">
        <v>244</v>
      </c>
      <c r="G929" s="469" t="s">
        <v>1226</v>
      </c>
      <c r="H929" s="469" t="s">
        <v>1309</v>
      </c>
      <c r="I929" s="469" t="s">
        <v>244</v>
      </c>
      <c r="J929" s="469" t="s">
        <v>1464</v>
      </c>
      <c r="K929" s="469" t="s">
        <v>1468</v>
      </c>
      <c r="L929" s="469" t="s">
        <v>308</v>
      </c>
      <c r="M929" s="469">
        <v>24</v>
      </c>
      <c r="N929" s="472">
        <v>4250</v>
      </c>
      <c r="O929" s="472">
        <v>102000</v>
      </c>
    </row>
    <row r="930" spans="1:15" ht="15" hidden="1" x14ac:dyDescent="0.25">
      <c r="A930" s="469" t="s">
        <v>771</v>
      </c>
      <c r="B930" s="470">
        <v>44225</v>
      </c>
      <c r="C930" s="469">
        <v>8400022101</v>
      </c>
      <c r="D930" s="469" t="s">
        <v>1115</v>
      </c>
      <c r="E930" s="469" t="s">
        <v>1182</v>
      </c>
      <c r="F930" s="469" t="s">
        <v>244</v>
      </c>
      <c r="G930" s="469" t="s">
        <v>1253</v>
      </c>
      <c r="H930" s="469" t="s">
        <v>1432</v>
      </c>
      <c r="I930" s="469" t="s">
        <v>244</v>
      </c>
      <c r="J930" s="469" t="s">
        <v>316</v>
      </c>
      <c r="K930" s="469" t="s">
        <v>1469</v>
      </c>
      <c r="L930" s="469" t="s">
        <v>1470</v>
      </c>
      <c r="M930" s="469">
        <v>1</v>
      </c>
      <c r="N930" s="472">
        <v>18900</v>
      </c>
      <c r="O930" s="472">
        <v>18900</v>
      </c>
    </row>
    <row r="931" spans="1:15" ht="15" hidden="1" x14ac:dyDescent="0.25">
      <c r="A931" s="469" t="s">
        <v>772</v>
      </c>
      <c r="B931" s="470">
        <v>44225</v>
      </c>
      <c r="C931" s="469">
        <v>6200004234</v>
      </c>
      <c r="D931" s="470">
        <v>44200</v>
      </c>
      <c r="E931" s="469" t="s">
        <v>1183</v>
      </c>
      <c r="F931" s="469" t="s">
        <v>244</v>
      </c>
      <c r="G931" s="469" t="s">
        <v>1212</v>
      </c>
      <c r="H931" s="469" t="s">
        <v>1357</v>
      </c>
      <c r="I931" s="469" t="s">
        <v>244</v>
      </c>
      <c r="J931" s="469" t="s">
        <v>316</v>
      </c>
      <c r="K931" s="469" t="s">
        <v>1469</v>
      </c>
      <c r="L931" s="469" t="s">
        <v>314</v>
      </c>
      <c r="M931" s="469">
        <v>4</v>
      </c>
      <c r="N931" s="472">
        <v>3499</v>
      </c>
      <c r="O931" s="472">
        <v>13996</v>
      </c>
    </row>
    <row r="932" spans="1:15" ht="15" hidden="1" x14ac:dyDescent="0.25">
      <c r="A932" s="469" t="s">
        <v>773</v>
      </c>
      <c r="B932" s="470">
        <v>44225</v>
      </c>
      <c r="C932" s="469" t="s">
        <v>1116</v>
      </c>
      <c r="D932" s="470">
        <v>44169</v>
      </c>
      <c r="E932" s="660" t="s">
        <v>15</v>
      </c>
      <c r="F932" s="469" t="s">
        <v>93</v>
      </c>
      <c r="G932" s="469" t="s">
        <v>1214</v>
      </c>
      <c r="H932" s="469" t="s">
        <v>387</v>
      </c>
      <c r="I932" s="469" t="s">
        <v>93</v>
      </c>
      <c r="J932" s="469" t="s">
        <v>1464</v>
      </c>
      <c r="K932" s="469" t="s">
        <v>1468</v>
      </c>
      <c r="L932" s="469" t="s">
        <v>303</v>
      </c>
      <c r="M932" s="469">
        <v>1</v>
      </c>
      <c r="N932" s="472">
        <v>1584.375</v>
      </c>
      <c r="O932" s="472">
        <v>1584.375</v>
      </c>
    </row>
    <row r="933" spans="1:15" ht="15" hidden="1" x14ac:dyDescent="0.25">
      <c r="A933" s="469" t="s">
        <v>773</v>
      </c>
      <c r="B933" s="470">
        <v>44225</v>
      </c>
      <c r="C933" s="469" t="s">
        <v>1116</v>
      </c>
      <c r="D933" s="470">
        <v>44169</v>
      </c>
      <c r="E933" s="469" t="s">
        <v>1181</v>
      </c>
      <c r="F933" s="469" t="s">
        <v>93</v>
      </c>
      <c r="G933" s="469" t="s">
        <v>1214</v>
      </c>
      <c r="H933" s="469" t="s">
        <v>1309</v>
      </c>
      <c r="I933" s="469" t="s">
        <v>93</v>
      </c>
      <c r="J933" s="469" t="s">
        <v>1464</v>
      </c>
      <c r="K933" s="469" t="s">
        <v>1468</v>
      </c>
      <c r="L933" s="469" t="s">
        <v>308</v>
      </c>
      <c r="M933" s="469">
        <v>150</v>
      </c>
      <c r="N933" s="472">
        <v>4225</v>
      </c>
      <c r="O933" s="472">
        <v>633750</v>
      </c>
    </row>
    <row r="934" spans="1:15" ht="15" hidden="1" x14ac:dyDescent="0.25">
      <c r="A934" s="469" t="s">
        <v>774</v>
      </c>
      <c r="B934" s="470">
        <v>44225</v>
      </c>
      <c r="C934" s="469">
        <v>6200004303</v>
      </c>
      <c r="D934" s="470">
        <v>44210</v>
      </c>
      <c r="E934" s="469" t="s">
        <v>1183</v>
      </c>
      <c r="F934" s="469" t="s">
        <v>244</v>
      </c>
      <c r="G934" s="469" t="s">
        <v>1212</v>
      </c>
      <c r="H934" s="469" t="s">
        <v>1357</v>
      </c>
      <c r="I934" s="469" t="s">
        <v>244</v>
      </c>
      <c r="J934" s="469" t="s">
        <v>316</v>
      </c>
      <c r="K934" s="469" t="s">
        <v>1469</v>
      </c>
      <c r="L934" s="469" t="s">
        <v>314</v>
      </c>
      <c r="M934" s="469">
        <v>9</v>
      </c>
      <c r="N934" s="472">
        <v>3499</v>
      </c>
      <c r="O934" s="472">
        <v>31491</v>
      </c>
    </row>
    <row r="935" spans="1:15" ht="15" hidden="1" x14ac:dyDescent="0.25">
      <c r="A935" s="469" t="s">
        <v>775</v>
      </c>
      <c r="B935" s="470">
        <v>44225</v>
      </c>
      <c r="C935" s="469">
        <v>6200004278</v>
      </c>
      <c r="D935" s="470">
        <v>44205</v>
      </c>
      <c r="E935" s="469" t="s">
        <v>1183</v>
      </c>
      <c r="F935" s="469" t="s">
        <v>244</v>
      </c>
      <c r="G935" s="469" t="s">
        <v>1212</v>
      </c>
      <c r="H935" s="469" t="s">
        <v>1357</v>
      </c>
      <c r="I935" s="469" t="s">
        <v>244</v>
      </c>
      <c r="J935" s="469" t="s">
        <v>316</v>
      </c>
      <c r="K935" s="469" t="s">
        <v>1469</v>
      </c>
      <c r="L935" s="469" t="s">
        <v>314</v>
      </c>
      <c r="M935" s="469">
        <v>6</v>
      </c>
      <c r="N935" s="472">
        <v>3499</v>
      </c>
      <c r="O935" s="472">
        <v>20994</v>
      </c>
    </row>
    <row r="936" spans="1:15" ht="15" hidden="1" x14ac:dyDescent="0.25">
      <c r="A936" s="469" t="s">
        <v>776</v>
      </c>
      <c r="B936" s="470">
        <v>44225</v>
      </c>
      <c r="C936" s="469" t="s">
        <v>916</v>
      </c>
      <c r="D936" s="470">
        <v>44169</v>
      </c>
      <c r="E936" s="469" t="s">
        <v>1181</v>
      </c>
      <c r="F936" s="469" t="s">
        <v>93</v>
      </c>
      <c r="G936" s="469" t="s">
        <v>1214</v>
      </c>
      <c r="H936" s="469" t="s">
        <v>1309</v>
      </c>
      <c r="I936" s="469" t="s">
        <v>93</v>
      </c>
      <c r="J936" s="469" t="s">
        <v>1464</v>
      </c>
      <c r="K936" s="469" t="s">
        <v>1468</v>
      </c>
      <c r="L936" s="469" t="s">
        <v>308</v>
      </c>
      <c r="M936" s="469">
        <v>199</v>
      </c>
      <c r="N936" s="472">
        <v>4225</v>
      </c>
      <c r="O936" s="472">
        <v>840775</v>
      </c>
    </row>
    <row r="937" spans="1:15" ht="15" hidden="1" x14ac:dyDescent="0.25">
      <c r="A937" s="469" t="s">
        <v>776</v>
      </c>
      <c r="B937" s="470">
        <v>44225</v>
      </c>
      <c r="C937" s="469" t="s">
        <v>916</v>
      </c>
      <c r="D937" s="470">
        <v>44169</v>
      </c>
      <c r="E937" s="660" t="s">
        <v>15</v>
      </c>
      <c r="F937" s="469" t="s">
        <v>93</v>
      </c>
      <c r="G937" s="469" t="s">
        <v>1214</v>
      </c>
      <c r="H937" s="469" t="s">
        <v>387</v>
      </c>
      <c r="I937" s="469" t="s">
        <v>93</v>
      </c>
      <c r="J937" s="469" t="s">
        <v>1464</v>
      </c>
      <c r="K937" s="469" t="s">
        <v>1468</v>
      </c>
      <c r="L937" s="469" t="s">
        <v>303</v>
      </c>
      <c r="M937" s="469">
        <v>1</v>
      </c>
      <c r="N937" s="472">
        <v>8100</v>
      </c>
      <c r="O937" s="472">
        <v>8100</v>
      </c>
    </row>
    <row r="938" spans="1:15" ht="15" hidden="1" x14ac:dyDescent="0.25">
      <c r="A938" s="469" t="s">
        <v>777</v>
      </c>
      <c r="B938" s="470">
        <v>44225</v>
      </c>
      <c r="C938" s="469" t="s">
        <v>916</v>
      </c>
      <c r="D938" s="470">
        <v>44169</v>
      </c>
      <c r="E938" s="469" t="s">
        <v>1181</v>
      </c>
      <c r="F938" s="469" t="s">
        <v>93</v>
      </c>
      <c r="G938" s="469" t="s">
        <v>1214</v>
      </c>
      <c r="H938" s="469" t="s">
        <v>1309</v>
      </c>
      <c r="I938" s="469" t="s">
        <v>93</v>
      </c>
      <c r="J938" s="469" t="s">
        <v>1464</v>
      </c>
      <c r="K938" s="469" t="s">
        <v>1468</v>
      </c>
      <c r="L938" s="469" t="s">
        <v>308</v>
      </c>
      <c r="M938" s="469">
        <v>1</v>
      </c>
      <c r="N938" s="472">
        <v>4225</v>
      </c>
      <c r="O938" s="472">
        <v>4225</v>
      </c>
    </row>
    <row r="939" spans="1:15" ht="15" hidden="1" x14ac:dyDescent="0.25">
      <c r="A939" s="469" t="s">
        <v>778</v>
      </c>
      <c r="B939" s="470">
        <v>44225</v>
      </c>
      <c r="C939" s="469">
        <v>6200004273</v>
      </c>
      <c r="D939" s="470">
        <v>44204</v>
      </c>
      <c r="E939" s="469" t="s">
        <v>1183</v>
      </c>
      <c r="F939" s="469" t="s">
        <v>244</v>
      </c>
      <c r="G939" s="469" t="s">
        <v>1212</v>
      </c>
      <c r="H939" s="469" t="s">
        <v>1357</v>
      </c>
      <c r="I939" s="469" t="s">
        <v>244</v>
      </c>
      <c r="J939" s="469" t="s">
        <v>316</v>
      </c>
      <c r="K939" s="469" t="s">
        <v>1469</v>
      </c>
      <c r="L939" s="469" t="s">
        <v>314</v>
      </c>
      <c r="M939" s="469">
        <v>5</v>
      </c>
      <c r="N939" s="472">
        <v>3499</v>
      </c>
      <c r="O939" s="472">
        <v>17495</v>
      </c>
    </row>
    <row r="940" spans="1:15" ht="15" hidden="1" x14ac:dyDescent="0.25">
      <c r="A940" s="469" t="s">
        <v>779</v>
      </c>
      <c r="B940" s="470">
        <v>44225</v>
      </c>
      <c r="C940" s="469" t="s">
        <v>1117</v>
      </c>
      <c r="D940" s="470">
        <v>44145</v>
      </c>
      <c r="E940" s="660" t="s">
        <v>15</v>
      </c>
      <c r="F940" s="469" t="s">
        <v>93</v>
      </c>
      <c r="G940" s="469" t="s">
        <v>1214</v>
      </c>
      <c r="H940" s="469" t="s">
        <v>387</v>
      </c>
      <c r="I940" s="469" t="s">
        <v>93</v>
      </c>
      <c r="J940" s="469" t="s">
        <v>1464</v>
      </c>
      <c r="K940" s="469" t="s">
        <v>1468</v>
      </c>
      <c r="L940" s="469" t="s">
        <v>303</v>
      </c>
      <c r="M940" s="469">
        <v>1</v>
      </c>
      <c r="N940" s="469">
        <v>211</v>
      </c>
      <c r="O940" s="469">
        <v>211</v>
      </c>
    </row>
    <row r="941" spans="1:15" ht="15" hidden="1" x14ac:dyDescent="0.25">
      <c r="A941" s="469" t="s">
        <v>779</v>
      </c>
      <c r="B941" s="470">
        <v>44225</v>
      </c>
      <c r="C941" s="469" t="s">
        <v>1117</v>
      </c>
      <c r="D941" s="470">
        <v>44145</v>
      </c>
      <c r="E941" s="469" t="s">
        <v>1181</v>
      </c>
      <c r="F941" s="469" t="s">
        <v>93</v>
      </c>
      <c r="G941" s="469" t="s">
        <v>1214</v>
      </c>
      <c r="H941" s="469" t="s">
        <v>1309</v>
      </c>
      <c r="I941" s="469" t="s">
        <v>93</v>
      </c>
      <c r="J941" s="469" t="s">
        <v>1464</v>
      </c>
      <c r="K941" s="469" t="s">
        <v>1468</v>
      </c>
      <c r="L941" s="469" t="s">
        <v>308</v>
      </c>
      <c r="M941" s="469">
        <v>20</v>
      </c>
      <c r="N941" s="472">
        <v>4225</v>
      </c>
      <c r="O941" s="472">
        <v>84500</v>
      </c>
    </row>
    <row r="942" spans="1:15" ht="15" hidden="1" x14ac:dyDescent="0.25">
      <c r="A942" s="469" t="s">
        <v>780</v>
      </c>
      <c r="B942" s="470">
        <v>44225</v>
      </c>
      <c r="C942" s="469">
        <v>6200004267</v>
      </c>
      <c r="D942" s="470">
        <v>44203</v>
      </c>
      <c r="E942" s="469" t="s">
        <v>1183</v>
      </c>
      <c r="F942" s="469" t="s">
        <v>244</v>
      </c>
      <c r="G942" s="469" t="s">
        <v>1212</v>
      </c>
      <c r="H942" s="469" t="s">
        <v>1357</v>
      </c>
      <c r="I942" s="469" t="s">
        <v>244</v>
      </c>
      <c r="J942" s="469" t="s">
        <v>316</v>
      </c>
      <c r="K942" s="469" t="s">
        <v>1469</v>
      </c>
      <c r="L942" s="469" t="s">
        <v>314</v>
      </c>
      <c r="M942" s="469">
        <v>5</v>
      </c>
      <c r="N942" s="472">
        <v>3499</v>
      </c>
      <c r="O942" s="472">
        <v>17495</v>
      </c>
    </row>
    <row r="943" spans="1:15" ht="15" hidden="1" x14ac:dyDescent="0.25">
      <c r="A943" s="469" t="s">
        <v>781</v>
      </c>
      <c r="B943" s="470">
        <v>44225</v>
      </c>
      <c r="C943" s="469">
        <v>6200004294</v>
      </c>
      <c r="D943" s="470">
        <v>44210</v>
      </c>
      <c r="E943" s="469" t="s">
        <v>1183</v>
      </c>
      <c r="F943" s="469" t="s">
        <v>244</v>
      </c>
      <c r="G943" s="469" t="s">
        <v>1212</v>
      </c>
      <c r="H943" s="469" t="s">
        <v>1357</v>
      </c>
      <c r="I943" s="469" t="s">
        <v>244</v>
      </c>
      <c r="J943" s="469" t="s">
        <v>316</v>
      </c>
      <c r="K943" s="469" t="s">
        <v>1469</v>
      </c>
      <c r="L943" s="469" t="s">
        <v>314</v>
      </c>
      <c r="M943" s="469">
        <v>6</v>
      </c>
      <c r="N943" s="472">
        <v>3499</v>
      </c>
      <c r="O943" s="472">
        <v>20994</v>
      </c>
    </row>
    <row r="944" spans="1:15" ht="15" hidden="1" x14ac:dyDescent="0.25">
      <c r="A944" s="469" t="s">
        <v>782</v>
      </c>
      <c r="B944" s="470">
        <v>44225</v>
      </c>
      <c r="C944" s="469" t="s">
        <v>1039</v>
      </c>
      <c r="D944" s="470">
        <v>44215</v>
      </c>
      <c r="E944" s="469" t="s">
        <v>15</v>
      </c>
      <c r="F944" s="469" t="s">
        <v>245</v>
      </c>
      <c r="G944" s="469" t="s">
        <v>1231</v>
      </c>
      <c r="H944" s="469" t="s">
        <v>1357</v>
      </c>
      <c r="I944" s="469" t="s">
        <v>245</v>
      </c>
      <c r="J944" s="469" t="s">
        <v>1464</v>
      </c>
      <c r="K944" s="469" t="s">
        <v>1468</v>
      </c>
      <c r="L944" s="469" t="s">
        <v>314</v>
      </c>
      <c r="M944" s="469">
        <v>4</v>
      </c>
      <c r="N944" s="469">
        <v>1</v>
      </c>
      <c r="O944" s="469">
        <v>4</v>
      </c>
    </row>
    <row r="945" spans="1:15" ht="15" hidden="1" x14ac:dyDescent="0.25">
      <c r="A945" s="469" t="s">
        <v>783</v>
      </c>
      <c r="B945" s="470">
        <v>44225</v>
      </c>
      <c r="C945" s="469" t="s">
        <v>1118</v>
      </c>
      <c r="D945" s="470">
        <v>44208</v>
      </c>
      <c r="E945" s="660" t="s">
        <v>15</v>
      </c>
      <c r="F945" s="469" t="s">
        <v>1204</v>
      </c>
      <c r="G945" s="469" t="s">
        <v>1208</v>
      </c>
      <c r="H945" s="469" t="s">
        <v>387</v>
      </c>
      <c r="I945" s="469" t="s">
        <v>1204</v>
      </c>
      <c r="J945" s="469" t="s">
        <v>1464</v>
      </c>
      <c r="K945" s="469" t="s">
        <v>1468</v>
      </c>
      <c r="L945" s="469" t="s">
        <v>303</v>
      </c>
      <c r="M945" s="469">
        <v>1</v>
      </c>
      <c r="N945" s="472">
        <v>2200</v>
      </c>
      <c r="O945" s="472">
        <v>2200</v>
      </c>
    </row>
    <row r="946" spans="1:15" ht="15" hidden="1" x14ac:dyDescent="0.25">
      <c r="A946" s="469" t="s">
        <v>783</v>
      </c>
      <c r="B946" s="470">
        <v>44225</v>
      </c>
      <c r="C946" s="469" t="s">
        <v>1118</v>
      </c>
      <c r="D946" s="470">
        <v>44208</v>
      </c>
      <c r="E946" s="469" t="s">
        <v>1181</v>
      </c>
      <c r="F946" s="469" t="s">
        <v>1204</v>
      </c>
      <c r="G946" s="469" t="s">
        <v>1208</v>
      </c>
      <c r="H946" s="469" t="s">
        <v>1309</v>
      </c>
      <c r="I946" s="469" t="s">
        <v>1204</v>
      </c>
      <c r="J946" s="469" t="s">
        <v>1464</v>
      </c>
      <c r="K946" s="469" t="s">
        <v>1468</v>
      </c>
      <c r="L946" s="469" t="s">
        <v>308</v>
      </c>
      <c r="M946" s="469">
        <v>135</v>
      </c>
      <c r="N946" s="472">
        <v>4250</v>
      </c>
      <c r="O946" s="472">
        <v>573750</v>
      </c>
    </row>
    <row r="947" spans="1:15" ht="15" hidden="1" x14ac:dyDescent="0.25">
      <c r="A947" s="469" t="s">
        <v>784</v>
      </c>
      <c r="B947" s="470">
        <v>44225</v>
      </c>
      <c r="C947" s="469" t="s">
        <v>1119</v>
      </c>
      <c r="D947" s="470">
        <v>44202</v>
      </c>
      <c r="E947" s="469" t="s">
        <v>63</v>
      </c>
      <c r="F947" s="469" t="s">
        <v>248</v>
      </c>
      <c r="G947" s="469" t="s">
        <v>1281</v>
      </c>
      <c r="H947" s="469" t="s">
        <v>1340</v>
      </c>
      <c r="I947" s="469" t="s">
        <v>248</v>
      </c>
      <c r="J947" s="469" t="s">
        <v>316</v>
      </c>
      <c r="K947" s="469" t="s">
        <v>1469</v>
      </c>
      <c r="L947" s="469" t="s">
        <v>303</v>
      </c>
      <c r="M947" s="469">
        <v>1</v>
      </c>
      <c r="N947" s="472">
        <v>1500</v>
      </c>
      <c r="O947" s="472">
        <v>1500</v>
      </c>
    </row>
    <row r="948" spans="1:15" ht="15" hidden="1" x14ac:dyDescent="0.25">
      <c r="A948" s="469" t="s">
        <v>785</v>
      </c>
      <c r="B948" s="470">
        <v>44225</v>
      </c>
      <c r="C948" s="469">
        <v>201209</v>
      </c>
      <c r="D948" s="470">
        <v>44196</v>
      </c>
      <c r="E948" s="660" t="s">
        <v>15</v>
      </c>
      <c r="F948" s="469" t="s">
        <v>1205</v>
      </c>
      <c r="G948" s="469" t="s">
        <v>1252</v>
      </c>
      <c r="H948" s="469" t="s">
        <v>387</v>
      </c>
      <c r="I948" s="469" t="s">
        <v>1205</v>
      </c>
      <c r="J948" s="469" t="s">
        <v>1464</v>
      </c>
      <c r="K948" s="469" t="s">
        <v>1468</v>
      </c>
      <c r="L948" s="469" t="s">
        <v>303</v>
      </c>
      <c r="M948" s="469">
        <v>1</v>
      </c>
      <c r="N948" s="472">
        <v>1075</v>
      </c>
      <c r="O948" s="472">
        <v>1075</v>
      </c>
    </row>
    <row r="949" spans="1:15" ht="15" hidden="1" x14ac:dyDescent="0.25">
      <c r="A949" s="469" t="s">
        <v>785</v>
      </c>
      <c r="B949" s="470">
        <v>44225</v>
      </c>
      <c r="C949" s="469">
        <v>201209</v>
      </c>
      <c r="D949" s="470">
        <v>44196</v>
      </c>
      <c r="E949" s="469" t="s">
        <v>1181</v>
      </c>
      <c r="F949" s="469" t="s">
        <v>1205</v>
      </c>
      <c r="G949" s="469" t="s">
        <v>1252</v>
      </c>
      <c r="H949" s="469" t="s">
        <v>1309</v>
      </c>
      <c r="I949" s="469" t="s">
        <v>1205</v>
      </c>
      <c r="J949" s="469" t="s">
        <v>1464</v>
      </c>
      <c r="K949" s="469" t="s">
        <v>1468</v>
      </c>
      <c r="L949" s="469" t="s">
        <v>308</v>
      </c>
      <c r="M949" s="469">
        <v>50</v>
      </c>
      <c r="N949" s="472">
        <v>4300</v>
      </c>
      <c r="O949" s="472">
        <v>215000</v>
      </c>
    </row>
    <row r="950" spans="1:15" ht="15" hidden="1" x14ac:dyDescent="0.25">
      <c r="A950" s="469" t="s">
        <v>786</v>
      </c>
      <c r="B950" s="470">
        <v>44225</v>
      </c>
      <c r="C950" s="469" t="s">
        <v>1120</v>
      </c>
      <c r="D950" s="470">
        <v>44225</v>
      </c>
      <c r="E950" s="469" t="s">
        <v>1180</v>
      </c>
      <c r="F950" s="469" t="s">
        <v>248</v>
      </c>
      <c r="G950" s="469" t="s">
        <v>1210</v>
      </c>
      <c r="H950" s="469" t="s">
        <v>1309</v>
      </c>
      <c r="I950" s="469" t="s">
        <v>248</v>
      </c>
      <c r="J950" s="218" t="s">
        <v>1463</v>
      </c>
      <c r="K950" s="469" t="s">
        <v>1468</v>
      </c>
      <c r="L950" s="469" t="s">
        <v>308</v>
      </c>
      <c r="M950" s="469">
        <v>6</v>
      </c>
      <c r="N950" s="472">
        <v>5000</v>
      </c>
      <c r="O950" s="472">
        <v>30000</v>
      </c>
    </row>
    <row r="951" spans="1:15" ht="15" hidden="1" x14ac:dyDescent="0.25">
      <c r="A951" s="469" t="s">
        <v>787</v>
      </c>
      <c r="B951" s="470">
        <v>44225</v>
      </c>
      <c r="C951" s="469" t="s">
        <v>1121</v>
      </c>
      <c r="D951" s="469" t="s">
        <v>1122</v>
      </c>
      <c r="E951" s="660" t="s">
        <v>15</v>
      </c>
      <c r="F951" s="469" t="s">
        <v>94</v>
      </c>
      <c r="G951" s="469" t="s">
        <v>356</v>
      </c>
      <c r="H951" s="469" t="s">
        <v>387</v>
      </c>
      <c r="I951" s="469" t="s">
        <v>94</v>
      </c>
      <c r="J951" s="469" t="s">
        <v>1464</v>
      </c>
      <c r="K951" s="469" t="s">
        <v>1468</v>
      </c>
      <c r="L951" s="469" t="s">
        <v>303</v>
      </c>
      <c r="M951" s="469">
        <v>1</v>
      </c>
      <c r="N951" s="469">
        <v>682</v>
      </c>
      <c r="O951" s="469">
        <v>682</v>
      </c>
    </row>
    <row r="952" spans="1:15" ht="15" hidden="1" x14ac:dyDescent="0.25">
      <c r="A952" s="469" t="s">
        <v>787</v>
      </c>
      <c r="B952" s="470">
        <v>44225</v>
      </c>
      <c r="C952" s="469" t="s">
        <v>1121</v>
      </c>
      <c r="D952" s="469" t="s">
        <v>1122</v>
      </c>
      <c r="E952" s="469" t="s">
        <v>1181</v>
      </c>
      <c r="F952" s="469" t="s">
        <v>94</v>
      </c>
      <c r="G952" s="469" t="s">
        <v>356</v>
      </c>
      <c r="H952" s="469" t="s">
        <v>1309</v>
      </c>
      <c r="I952" s="469" t="s">
        <v>94</v>
      </c>
      <c r="J952" s="469" t="s">
        <v>1464</v>
      </c>
      <c r="K952" s="469" t="s">
        <v>1468</v>
      </c>
      <c r="L952" s="469" t="s">
        <v>308</v>
      </c>
      <c r="M952" s="469">
        <v>31</v>
      </c>
      <c r="N952" s="472">
        <v>4400</v>
      </c>
      <c r="O952" s="472">
        <v>136400</v>
      </c>
    </row>
    <row r="953" spans="1:15" ht="15" hidden="1" x14ac:dyDescent="0.25">
      <c r="A953" s="469" t="s">
        <v>788</v>
      </c>
      <c r="B953" s="470">
        <v>44225</v>
      </c>
      <c r="C953" s="469" t="s">
        <v>1040</v>
      </c>
      <c r="D953" s="470">
        <v>44215</v>
      </c>
      <c r="E953" s="469" t="s">
        <v>15</v>
      </c>
      <c r="F953" s="469" t="s">
        <v>245</v>
      </c>
      <c r="G953" s="469" t="s">
        <v>1231</v>
      </c>
      <c r="H953" s="469" t="s">
        <v>1357</v>
      </c>
      <c r="I953" s="469" t="s">
        <v>245</v>
      </c>
      <c r="J953" s="469" t="s">
        <v>1464</v>
      </c>
      <c r="K953" s="469" t="s">
        <v>1468</v>
      </c>
      <c r="L953" s="469" t="s">
        <v>314</v>
      </c>
      <c r="M953" s="469">
        <v>12</v>
      </c>
      <c r="N953" s="469">
        <v>1</v>
      </c>
      <c r="O953" s="469">
        <v>12</v>
      </c>
    </row>
    <row r="954" spans="1:15" ht="15" hidden="1" x14ac:dyDescent="0.25">
      <c r="A954" s="469" t="s">
        <v>789</v>
      </c>
      <c r="B954" s="470">
        <v>44225</v>
      </c>
      <c r="C954" s="469" t="s">
        <v>1082</v>
      </c>
      <c r="D954" s="470">
        <v>44203</v>
      </c>
      <c r="E954" s="469" t="s">
        <v>1193</v>
      </c>
      <c r="F954" s="469" t="s">
        <v>245</v>
      </c>
      <c r="G954" s="469" t="s">
        <v>1227</v>
      </c>
      <c r="H954" s="469" t="s">
        <v>1357</v>
      </c>
      <c r="I954" s="469" t="s">
        <v>245</v>
      </c>
      <c r="J954" s="469" t="s">
        <v>316</v>
      </c>
      <c r="K954" s="469" t="s">
        <v>1469</v>
      </c>
      <c r="L954" s="469" t="s">
        <v>314</v>
      </c>
      <c r="M954" s="469">
        <v>4</v>
      </c>
      <c r="N954" s="469">
        <v>1</v>
      </c>
      <c r="O954" s="469">
        <v>4</v>
      </c>
    </row>
    <row r="955" spans="1:15" ht="15" hidden="1" x14ac:dyDescent="0.25">
      <c r="A955" s="469" t="s">
        <v>790</v>
      </c>
      <c r="B955" s="470">
        <v>44225</v>
      </c>
      <c r="C955" s="469" t="s">
        <v>1123</v>
      </c>
      <c r="D955" s="470">
        <v>44224</v>
      </c>
      <c r="E955" s="469" t="s">
        <v>1181</v>
      </c>
      <c r="F955" s="469" t="s">
        <v>248</v>
      </c>
      <c r="G955" s="469" t="s">
        <v>1219</v>
      </c>
      <c r="H955" s="469" t="s">
        <v>1309</v>
      </c>
      <c r="I955" s="469" t="s">
        <v>248</v>
      </c>
      <c r="J955" s="469" t="s">
        <v>1464</v>
      </c>
      <c r="K955" s="469" t="s">
        <v>1468</v>
      </c>
      <c r="L955" s="469" t="s">
        <v>308</v>
      </c>
      <c r="M955" s="469">
        <v>6</v>
      </c>
      <c r="N955" s="469">
        <v>0</v>
      </c>
      <c r="O955" s="469">
        <v>0</v>
      </c>
    </row>
    <row r="956" spans="1:15" ht="15" hidden="1" x14ac:dyDescent="0.25">
      <c r="A956" s="469" t="s">
        <v>790</v>
      </c>
      <c r="B956" s="470">
        <v>44225</v>
      </c>
      <c r="C956" s="469" t="s">
        <v>1123</v>
      </c>
      <c r="D956" s="470">
        <v>44224</v>
      </c>
      <c r="E956" s="469" t="s">
        <v>1181</v>
      </c>
      <c r="F956" s="469" t="s">
        <v>248</v>
      </c>
      <c r="G956" s="469" t="s">
        <v>1219</v>
      </c>
      <c r="H956" s="469" t="s">
        <v>1309</v>
      </c>
      <c r="I956" s="469" t="s">
        <v>248</v>
      </c>
      <c r="J956" s="469" t="s">
        <v>1464</v>
      </c>
      <c r="K956" s="469" t="s">
        <v>1468</v>
      </c>
      <c r="L956" s="469" t="s">
        <v>308</v>
      </c>
      <c r="M956" s="469">
        <v>200</v>
      </c>
      <c r="N956" s="472">
        <v>4400</v>
      </c>
      <c r="O956" s="472">
        <v>880000</v>
      </c>
    </row>
    <row r="957" spans="1:15" ht="15" hidden="1" x14ac:dyDescent="0.25">
      <c r="A957" s="469" t="s">
        <v>791</v>
      </c>
      <c r="B957" s="470">
        <v>44225</v>
      </c>
      <c r="C957" s="469">
        <v>202106</v>
      </c>
      <c r="D957" s="470">
        <v>44218</v>
      </c>
      <c r="E957" s="660" t="s">
        <v>15</v>
      </c>
      <c r="F957" s="469" t="s">
        <v>253</v>
      </c>
      <c r="G957" s="469" t="s">
        <v>1234</v>
      </c>
      <c r="H957" s="469" t="s">
        <v>387</v>
      </c>
      <c r="I957" s="469" t="s">
        <v>253</v>
      </c>
      <c r="J957" s="469" t="s">
        <v>1465</v>
      </c>
      <c r="K957" s="469" t="s">
        <v>1468</v>
      </c>
      <c r="L957" s="469" t="s">
        <v>303</v>
      </c>
      <c r="M957" s="469">
        <v>1</v>
      </c>
      <c r="N957" s="469">
        <v>490</v>
      </c>
      <c r="O957" s="469">
        <v>490</v>
      </c>
    </row>
    <row r="958" spans="1:15" ht="15" hidden="1" x14ac:dyDescent="0.25">
      <c r="A958" s="469" t="s">
        <v>791</v>
      </c>
      <c r="B958" s="470">
        <v>44225</v>
      </c>
      <c r="C958" s="469">
        <v>202106</v>
      </c>
      <c r="D958" s="470">
        <v>44218</v>
      </c>
      <c r="E958" s="469" t="s">
        <v>1181</v>
      </c>
      <c r="F958" s="469" t="s">
        <v>253</v>
      </c>
      <c r="G958" s="469" t="s">
        <v>1234</v>
      </c>
      <c r="H958" s="469" t="s">
        <v>1309</v>
      </c>
      <c r="I958" s="469" t="s">
        <v>253</v>
      </c>
      <c r="J958" s="469" t="s">
        <v>1465</v>
      </c>
      <c r="K958" s="469" t="s">
        <v>1468</v>
      </c>
      <c r="L958" s="469" t="s">
        <v>308</v>
      </c>
      <c r="M958" s="469">
        <v>25</v>
      </c>
      <c r="N958" s="472">
        <v>4900</v>
      </c>
      <c r="O958" s="472">
        <v>122500</v>
      </c>
    </row>
    <row r="959" spans="1:15" ht="15" hidden="1" x14ac:dyDescent="0.25">
      <c r="A959" s="469" t="s">
        <v>792</v>
      </c>
      <c r="B959" s="470">
        <v>44225</v>
      </c>
      <c r="C959" s="469" t="s">
        <v>1124</v>
      </c>
      <c r="D959" s="470">
        <v>44208</v>
      </c>
      <c r="E959" s="660" t="s">
        <v>15</v>
      </c>
      <c r="F959" s="469" t="s">
        <v>1204</v>
      </c>
      <c r="G959" s="469" t="s">
        <v>1208</v>
      </c>
      <c r="H959" s="469" t="s">
        <v>387</v>
      </c>
      <c r="I959" s="469" t="s">
        <v>1204</v>
      </c>
      <c r="J959" s="469" t="s">
        <v>1464</v>
      </c>
      <c r="K959" s="469" t="s">
        <v>1468</v>
      </c>
      <c r="L959" s="469" t="s">
        <v>303</v>
      </c>
      <c r="M959" s="469">
        <v>1</v>
      </c>
      <c r="N959" s="469">
        <v>255</v>
      </c>
      <c r="O959" s="469">
        <v>255</v>
      </c>
    </row>
    <row r="960" spans="1:15" ht="15" hidden="1" x14ac:dyDescent="0.25">
      <c r="A960" s="469" t="s">
        <v>792</v>
      </c>
      <c r="B960" s="470">
        <v>44225</v>
      </c>
      <c r="C960" s="469" t="s">
        <v>1124</v>
      </c>
      <c r="D960" s="470">
        <v>44208</v>
      </c>
      <c r="E960" s="469" t="s">
        <v>1181</v>
      </c>
      <c r="F960" s="469" t="s">
        <v>1204</v>
      </c>
      <c r="G960" s="469" t="s">
        <v>1208</v>
      </c>
      <c r="H960" s="469" t="s">
        <v>1309</v>
      </c>
      <c r="I960" s="469" t="s">
        <v>1204</v>
      </c>
      <c r="J960" s="469" t="s">
        <v>1464</v>
      </c>
      <c r="K960" s="469" t="s">
        <v>1468</v>
      </c>
      <c r="L960" s="469" t="s">
        <v>308</v>
      </c>
      <c r="M960" s="469">
        <v>15</v>
      </c>
      <c r="N960" s="472">
        <v>4250</v>
      </c>
      <c r="O960" s="472">
        <v>63750</v>
      </c>
    </row>
    <row r="961" spans="1:15" ht="15" hidden="1" x14ac:dyDescent="0.25">
      <c r="A961" s="469" t="s">
        <v>793</v>
      </c>
      <c r="B961" s="470">
        <v>44225</v>
      </c>
      <c r="C961" s="469" t="s">
        <v>1125</v>
      </c>
      <c r="D961" s="470">
        <v>44208</v>
      </c>
      <c r="E961" s="660" t="s">
        <v>15</v>
      </c>
      <c r="F961" s="469" t="s">
        <v>1204</v>
      </c>
      <c r="G961" s="469" t="s">
        <v>1208</v>
      </c>
      <c r="H961" s="469" t="s">
        <v>387</v>
      </c>
      <c r="I961" s="469" t="s">
        <v>1204</v>
      </c>
      <c r="J961" s="469" t="s">
        <v>1464</v>
      </c>
      <c r="K961" s="469" t="s">
        <v>1468</v>
      </c>
      <c r="L961" s="469" t="s">
        <v>303</v>
      </c>
      <c r="M961" s="469">
        <v>1</v>
      </c>
      <c r="N961" s="469">
        <v>400</v>
      </c>
      <c r="O961" s="469">
        <v>400</v>
      </c>
    </row>
    <row r="962" spans="1:15" ht="15" hidden="1" x14ac:dyDescent="0.25">
      <c r="A962" s="469" t="s">
        <v>793</v>
      </c>
      <c r="B962" s="470">
        <v>44225</v>
      </c>
      <c r="C962" s="469" t="s">
        <v>1125</v>
      </c>
      <c r="D962" s="470">
        <v>44208</v>
      </c>
      <c r="E962" s="469" t="s">
        <v>1181</v>
      </c>
      <c r="F962" s="469" t="s">
        <v>1204</v>
      </c>
      <c r="G962" s="469" t="s">
        <v>1208</v>
      </c>
      <c r="H962" s="469" t="s">
        <v>1309</v>
      </c>
      <c r="I962" s="469" t="s">
        <v>1204</v>
      </c>
      <c r="J962" s="469" t="s">
        <v>1464</v>
      </c>
      <c r="K962" s="469" t="s">
        <v>1468</v>
      </c>
      <c r="L962" s="469" t="s">
        <v>308</v>
      </c>
      <c r="M962" s="469">
        <v>25</v>
      </c>
      <c r="N962" s="472">
        <v>4250</v>
      </c>
      <c r="O962" s="472">
        <v>106250</v>
      </c>
    </row>
    <row r="963" spans="1:15" ht="15" hidden="1" x14ac:dyDescent="0.25">
      <c r="A963" s="469" t="s">
        <v>794</v>
      </c>
      <c r="B963" s="470">
        <v>44225</v>
      </c>
      <c r="C963" s="469" t="s">
        <v>1126</v>
      </c>
      <c r="D963" s="470">
        <v>44208</v>
      </c>
      <c r="E963" s="660" t="s">
        <v>15</v>
      </c>
      <c r="F963" s="469" t="s">
        <v>1204</v>
      </c>
      <c r="G963" s="469" t="s">
        <v>1208</v>
      </c>
      <c r="H963" s="469" t="s">
        <v>387</v>
      </c>
      <c r="I963" s="469" t="s">
        <v>1204</v>
      </c>
      <c r="J963" s="469" t="s">
        <v>1464</v>
      </c>
      <c r="K963" s="469" t="s">
        <v>1468</v>
      </c>
      <c r="L963" s="469" t="s">
        <v>303</v>
      </c>
      <c r="M963" s="469">
        <v>1</v>
      </c>
      <c r="N963" s="469">
        <v>400</v>
      </c>
      <c r="O963" s="469">
        <v>400</v>
      </c>
    </row>
    <row r="964" spans="1:15" ht="15" hidden="1" x14ac:dyDescent="0.25">
      <c r="A964" s="469" t="s">
        <v>794</v>
      </c>
      <c r="B964" s="470">
        <v>44225</v>
      </c>
      <c r="C964" s="469" t="s">
        <v>1126</v>
      </c>
      <c r="D964" s="470">
        <v>44208</v>
      </c>
      <c r="E964" s="469" t="s">
        <v>1181</v>
      </c>
      <c r="F964" s="469" t="s">
        <v>1204</v>
      </c>
      <c r="G964" s="469" t="s">
        <v>1208</v>
      </c>
      <c r="H964" s="469" t="s">
        <v>1309</v>
      </c>
      <c r="I964" s="469" t="s">
        <v>1204</v>
      </c>
      <c r="J964" s="469" t="s">
        <v>1464</v>
      </c>
      <c r="K964" s="469" t="s">
        <v>1468</v>
      </c>
      <c r="L964" s="469" t="s">
        <v>308</v>
      </c>
      <c r="M964" s="469">
        <v>25</v>
      </c>
      <c r="N964" s="472">
        <v>4250</v>
      </c>
      <c r="O964" s="472">
        <v>106250</v>
      </c>
    </row>
    <row r="965" spans="1:15" ht="15" hidden="1" x14ac:dyDescent="0.25">
      <c r="A965" s="469" t="s">
        <v>795</v>
      </c>
      <c r="B965" s="470">
        <v>44225</v>
      </c>
      <c r="C965" s="469" t="s">
        <v>1127</v>
      </c>
      <c r="D965" s="471">
        <v>44224</v>
      </c>
      <c r="E965" s="469" t="s">
        <v>15</v>
      </c>
      <c r="F965" s="469" t="s">
        <v>244</v>
      </c>
      <c r="G965" s="469" t="s">
        <v>1226</v>
      </c>
      <c r="H965" s="469" t="s">
        <v>1327</v>
      </c>
      <c r="I965" s="469" t="s">
        <v>244</v>
      </c>
      <c r="J965" s="469" t="s">
        <v>1464</v>
      </c>
      <c r="K965" s="469" t="s">
        <v>1468</v>
      </c>
      <c r="L965" s="469" t="s">
        <v>1470</v>
      </c>
      <c r="M965" s="469">
        <v>5</v>
      </c>
      <c r="N965" s="469">
        <v>0</v>
      </c>
      <c r="O965" s="469">
        <v>0</v>
      </c>
    </row>
    <row r="966" spans="1:15" ht="15" hidden="1" x14ac:dyDescent="0.25">
      <c r="A966" s="469" t="s">
        <v>795</v>
      </c>
      <c r="B966" s="470">
        <v>44225</v>
      </c>
      <c r="C966" s="469" t="s">
        <v>1127</v>
      </c>
      <c r="D966" s="471">
        <v>44224</v>
      </c>
      <c r="E966" s="469" t="s">
        <v>15</v>
      </c>
      <c r="F966" s="469" t="s">
        <v>244</v>
      </c>
      <c r="G966" s="469" t="s">
        <v>1226</v>
      </c>
      <c r="H966" s="469" t="s">
        <v>1332</v>
      </c>
      <c r="I966" s="469" t="s">
        <v>244</v>
      </c>
      <c r="J966" s="469" t="s">
        <v>1464</v>
      </c>
      <c r="K966" s="469" t="s">
        <v>1468</v>
      </c>
      <c r="L966" s="469" t="s">
        <v>1470</v>
      </c>
      <c r="M966" s="469">
        <v>5</v>
      </c>
      <c r="N966" s="469">
        <v>0</v>
      </c>
      <c r="O966" s="469">
        <v>0</v>
      </c>
    </row>
    <row r="967" spans="1:15" ht="15" hidden="1" x14ac:dyDescent="0.25">
      <c r="A967" s="469" t="s">
        <v>795</v>
      </c>
      <c r="B967" s="470">
        <v>44225</v>
      </c>
      <c r="C967" s="469" t="s">
        <v>1127</v>
      </c>
      <c r="D967" s="471">
        <v>44224</v>
      </c>
      <c r="E967" s="469" t="s">
        <v>15</v>
      </c>
      <c r="F967" s="469" t="s">
        <v>244</v>
      </c>
      <c r="G967" s="469" t="s">
        <v>1226</v>
      </c>
      <c r="H967" s="469" t="s">
        <v>1324</v>
      </c>
      <c r="I967" s="469" t="s">
        <v>244</v>
      </c>
      <c r="J967" s="469" t="s">
        <v>1464</v>
      </c>
      <c r="K967" s="469" t="s">
        <v>1468</v>
      </c>
      <c r="L967" s="469" t="s">
        <v>314</v>
      </c>
      <c r="M967" s="469">
        <v>5</v>
      </c>
      <c r="N967" s="469">
        <v>0</v>
      </c>
      <c r="O967" s="469">
        <v>0</v>
      </c>
    </row>
    <row r="968" spans="1:15" ht="15" hidden="1" x14ac:dyDescent="0.25">
      <c r="A968" s="469" t="s">
        <v>795</v>
      </c>
      <c r="B968" s="470">
        <v>44225</v>
      </c>
      <c r="C968" s="469" t="s">
        <v>1127</v>
      </c>
      <c r="D968" s="471">
        <v>44224</v>
      </c>
      <c r="E968" s="660" t="s">
        <v>15</v>
      </c>
      <c r="F968" s="469" t="s">
        <v>244</v>
      </c>
      <c r="G968" s="469" t="s">
        <v>1226</v>
      </c>
      <c r="H968" s="469" t="s">
        <v>387</v>
      </c>
      <c r="I968" s="469" t="s">
        <v>244</v>
      </c>
      <c r="J968" s="469" t="s">
        <v>1464</v>
      </c>
      <c r="K968" s="469" t="s">
        <v>1468</v>
      </c>
      <c r="L968" s="469" t="s">
        <v>303</v>
      </c>
      <c r="M968" s="469">
        <v>1</v>
      </c>
      <c r="N968" s="472">
        <v>1200</v>
      </c>
      <c r="O968" s="472">
        <v>1200</v>
      </c>
    </row>
    <row r="969" spans="1:15" ht="15" hidden="1" x14ac:dyDescent="0.25">
      <c r="A969" s="469" t="s">
        <v>795</v>
      </c>
      <c r="B969" s="470">
        <v>44225</v>
      </c>
      <c r="C969" s="469" t="s">
        <v>1127</v>
      </c>
      <c r="D969" s="471">
        <v>44224</v>
      </c>
      <c r="E969" s="469" t="s">
        <v>1181</v>
      </c>
      <c r="F969" s="469" t="s">
        <v>244</v>
      </c>
      <c r="G969" s="469" t="s">
        <v>1226</v>
      </c>
      <c r="H969" s="469" t="s">
        <v>1433</v>
      </c>
      <c r="I969" s="469" t="s">
        <v>244</v>
      </c>
      <c r="J969" s="469" t="s">
        <v>1464</v>
      </c>
      <c r="K969" s="469" t="s">
        <v>1468</v>
      </c>
      <c r="L969" s="469" t="s">
        <v>308</v>
      </c>
      <c r="M969" s="469">
        <v>5</v>
      </c>
      <c r="N969" s="472">
        <v>6000</v>
      </c>
      <c r="O969" s="472">
        <v>30000</v>
      </c>
    </row>
    <row r="970" spans="1:15" ht="15" hidden="1" x14ac:dyDescent="0.25">
      <c r="A970" s="469" t="s">
        <v>795</v>
      </c>
      <c r="B970" s="470">
        <v>44225</v>
      </c>
      <c r="C970" s="469" t="s">
        <v>1127</v>
      </c>
      <c r="D970" s="471">
        <v>44224</v>
      </c>
      <c r="E970" s="469" t="s">
        <v>15</v>
      </c>
      <c r="F970" s="469" t="s">
        <v>244</v>
      </c>
      <c r="G970" s="469" t="s">
        <v>1226</v>
      </c>
      <c r="H970" s="469" t="s">
        <v>1326</v>
      </c>
      <c r="I970" s="469" t="s">
        <v>244</v>
      </c>
      <c r="J970" s="469" t="s">
        <v>1464</v>
      </c>
      <c r="K970" s="469" t="s">
        <v>1468</v>
      </c>
      <c r="L970" s="469" t="s">
        <v>314</v>
      </c>
      <c r="M970" s="469">
        <v>5</v>
      </c>
      <c r="N970" s="472">
        <v>51000</v>
      </c>
      <c r="O970" s="472">
        <v>255000</v>
      </c>
    </row>
    <row r="971" spans="1:15" ht="15" hidden="1" x14ac:dyDescent="0.25">
      <c r="A971" s="469" t="s">
        <v>796</v>
      </c>
      <c r="B971" s="470">
        <v>44225</v>
      </c>
      <c r="C971" s="469" t="s">
        <v>1128</v>
      </c>
      <c r="D971" s="470">
        <v>44225</v>
      </c>
      <c r="E971" s="660" t="s">
        <v>15</v>
      </c>
      <c r="F971" s="469" t="s">
        <v>245</v>
      </c>
      <c r="G971" s="469" t="s">
        <v>1231</v>
      </c>
      <c r="H971" s="469" t="s">
        <v>387</v>
      </c>
      <c r="I971" s="469" t="s">
        <v>245</v>
      </c>
      <c r="J971" s="469" t="s">
        <v>1464</v>
      </c>
      <c r="K971" s="469" t="s">
        <v>1468</v>
      </c>
      <c r="L971" s="469" t="s">
        <v>303</v>
      </c>
      <c r="M971" s="469">
        <v>1</v>
      </c>
      <c r="N971" s="469">
        <v>387</v>
      </c>
      <c r="O971" s="469">
        <v>387</v>
      </c>
    </row>
    <row r="972" spans="1:15" ht="15" hidden="1" x14ac:dyDescent="0.25">
      <c r="A972" s="469" t="s">
        <v>796</v>
      </c>
      <c r="B972" s="470">
        <v>44225</v>
      </c>
      <c r="C972" s="469" t="s">
        <v>1128</v>
      </c>
      <c r="D972" s="470">
        <v>44225</v>
      </c>
      <c r="E972" s="469" t="s">
        <v>1181</v>
      </c>
      <c r="F972" s="469" t="s">
        <v>245</v>
      </c>
      <c r="G972" s="469" t="s">
        <v>1231</v>
      </c>
      <c r="H972" s="469" t="s">
        <v>1342</v>
      </c>
      <c r="I972" s="469" t="s">
        <v>245</v>
      </c>
      <c r="J972" s="469" t="s">
        <v>1464</v>
      </c>
      <c r="K972" s="469" t="s">
        <v>1468</v>
      </c>
      <c r="L972" s="469" t="s">
        <v>303</v>
      </c>
      <c r="M972" s="469">
        <v>30</v>
      </c>
      <c r="N972" s="469">
        <v>450</v>
      </c>
      <c r="O972" s="472">
        <v>13500</v>
      </c>
    </row>
    <row r="973" spans="1:15" ht="15" hidden="1" x14ac:dyDescent="0.25">
      <c r="A973" s="469" t="s">
        <v>796</v>
      </c>
      <c r="B973" s="470">
        <v>44225</v>
      </c>
      <c r="C973" s="469" t="s">
        <v>1128</v>
      </c>
      <c r="D973" s="470">
        <v>44225</v>
      </c>
      <c r="E973" s="469" t="s">
        <v>1181</v>
      </c>
      <c r="F973" s="469" t="s">
        <v>245</v>
      </c>
      <c r="G973" s="469" t="s">
        <v>1231</v>
      </c>
      <c r="H973" s="469" t="s">
        <v>1309</v>
      </c>
      <c r="I973" s="469" t="s">
        <v>245</v>
      </c>
      <c r="J973" s="469" t="s">
        <v>1464</v>
      </c>
      <c r="K973" s="469" t="s">
        <v>1468</v>
      </c>
      <c r="L973" s="469" t="s">
        <v>308</v>
      </c>
      <c r="M973" s="469">
        <v>30</v>
      </c>
      <c r="N973" s="472">
        <v>4400</v>
      </c>
      <c r="O973" s="472">
        <v>132000</v>
      </c>
    </row>
    <row r="974" spans="1:15" ht="15" hidden="1" x14ac:dyDescent="0.25">
      <c r="A974" s="469" t="s">
        <v>797</v>
      </c>
      <c r="B974" s="470">
        <v>44225</v>
      </c>
      <c r="C974" s="469" t="s">
        <v>1108</v>
      </c>
      <c r="D974" s="470">
        <v>43858</v>
      </c>
      <c r="E974" s="469" t="s">
        <v>1183</v>
      </c>
      <c r="F974" s="469" t="s">
        <v>244</v>
      </c>
      <c r="G974" s="469" t="s">
        <v>1283</v>
      </c>
      <c r="H974" s="469" t="s">
        <v>1357</v>
      </c>
      <c r="I974" s="469" t="s">
        <v>244</v>
      </c>
      <c r="J974" s="469" t="s">
        <v>316</v>
      </c>
      <c r="K974" s="469" t="s">
        <v>1469</v>
      </c>
      <c r="L974" s="469" t="s">
        <v>314</v>
      </c>
      <c r="M974" s="469">
        <v>18</v>
      </c>
      <c r="N974" s="472">
        <v>4800</v>
      </c>
      <c r="O974" s="472">
        <v>86400</v>
      </c>
    </row>
    <row r="975" spans="1:15" ht="15" hidden="1" x14ac:dyDescent="0.25">
      <c r="A975" s="469" t="s">
        <v>798</v>
      </c>
      <c r="B975" s="470">
        <v>44225</v>
      </c>
      <c r="C975" s="469" t="s">
        <v>1128</v>
      </c>
      <c r="D975" s="470">
        <v>44225</v>
      </c>
      <c r="E975" s="660" t="s">
        <v>15</v>
      </c>
      <c r="F975" s="469" t="s">
        <v>245</v>
      </c>
      <c r="G975" s="469" t="s">
        <v>1231</v>
      </c>
      <c r="H975" s="469" t="s">
        <v>387</v>
      </c>
      <c r="I975" s="469" t="s">
        <v>245</v>
      </c>
      <c r="J975" s="469" t="s">
        <v>1464</v>
      </c>
      <c r="K975" s="469" t="s">
        <v>1468</v>
      </c>
      <c r="L975" s="469" t="s">
        <v>303</v>
      </c>
      <c r="M975" s="469">
        <v>1</v>
      </c>
      <c r="N975" s="469">
        <v>243</v>
      </c>
      <c r="O975" s="469">
        <v>243</v>
      </c>
    </row>
    <row r="976" spans="1:15" ht="15" hidden="1" x14ac:dyDescent="0.25">
      <c r="A976" s="469" t="s">
        <v>798</v>
      </c>
      <c r="B976" s="470">
        <v>44225</v>
      </c>
      <c r="C976" s="469" t="s">
        <v>1128</v>
      </c>
      <c r="D976" s="470">
        <v>44225</v>
      </c>
      <c r="E976" s="469" t="s">
        <v>1181</v>
      </c>
      <c r="F976" s="469" t="s">
        <v>245</v>
      </c>
      <c r="G976" s="469" t="s">
        <v>1231</v>
      </c>
      <c r="H976" s="469" t="s">
        <v>1342</v>
      </c>
      <c r="I976" s="469" t="s">
        <v>245</v>
      </c>
      <c r="J976" s="469" t="s">
        <v>1464</v>
      </c>
      <c r="K976" s="469" t="s">
        <v>1468</v>
      </c>
      <c r="L976" s="469" t="s">
        <v>303</v>
      </c>
      <c r="M976" s="469">
        <v>20</v>
      </c>
      <c r="N976" s="469">
        <v>450</v>
      </c>
      <c r="O976" s="472">
        <v>9000</v>
      </c>
    </row>
    <row r="977" spans="1:15" ht="15" hidden="1" x14ac:dyDescent="0.25">
      <c r="A977" s="469" t="s">
        <v>798</v>
      </c>
      <c r="B977" s="470">
        <v>44225</v>
      </c>
      <c r="C977" s="469" t="s">
        <v>1128</v>
      </c>
      <c r="D977" s="470">
        <v>44225</v>
      </c>
      <c r="E977" s="469" t="s">
        <v>1181</v>
      </c>
      <c r="F977" s="469" t="s">
        <v>245</v>
      </c>
      <c r="G977" s="469" t="s">
        <v>1231</v>
      </c>
      <c r="H977" s="469" t="s">
        <v>1309</v>
      </c>
      <c r="I977" s="469" t="s">
        <v>245</v>
      </c>
      <c r="J977" s="469" t="s">
        <v>1464</v>
      </c>
      <c r="K977" s="469" t="s">
        <v>1468</v>
      </c>
      <c r="L977" s="469" t="s">
        <v>308</v>
      </c>
      <c r="M977" s="469">
        <v>20</v>
      </c>
      <c r="N977" s="472">
        <v>4400</v>
      </c>
      <c r="O977" s="472">
        <v>88000</v>
      </c>
    </row>
    <row r="978" spans="1:15" ht="15" hidden="1" x14ac:dyDescent="0.25">
      <c r="A978" s="469" t="s">
        <v>799</v>
      </c>
      <c r="B978" s="470">
        <v>44225</v>
      </c>
      <c r="C978" s="469" t="s">
        <v>1108</v>
      </c>
      <c r="D978" s="470">
        <v>43858</v>
      </c>
      <c r="E978" s="469" t="s">
        <v>1183</v>
      </c>
      <c r="F978" s="469" t="s">
        <v>244</v>
      </c>
      <c r="G978" s="469" t="s">
        <v>1283</v>
      </c>
      <c r="H978" s="469" t="s">
        <v>1357</v>
      </c>
      <c r="I978" s="469" t="s">
        <v>244</v>
      </c>
      <c r="J978" s="469" t="s">
        <v>316</v>
      </c>
      <c r="K978" s="469" t="s">
        <v>1469</v>
      </c>
      <c r="L978" s="469" t="s">
        <v>314</v>
      </c>
      <c r="M978" s="469">
        <v>4</v>
      </c>
      <c r="N978" s="472">
        <v>4800</v>
      </c>
      <c r="O978" s="472">
        <v>19200</v>
      </c>
    </row>
    <row r="979" spans="1:15" ht="15" hidden="1" x14ac:dyDescent="0.25">
      <c r="A979" s="469" t="s">
        <v>800</v>
      </c>
      <c r="B979" s="470">
        <v>44225</v>
      </c>
      <c r="C979" s="469" t="s">
        <v>1108</v>
      </c>
      <c r="D979" s="470">
        <v>43858</v>
      </c>
      <c r="E979" s="469" t="s">
        <v>1183</v>
      </c>
      <c r="F979" s="469" t="s">
        <v>244</v>
      </c>
      <c r="G979" s="469" t="s">
        <v>1283</v>
      </c>
      <c r="H979" s="469" t="s">
        <v>1357</v>
      </c>
      <c r="I979" s="469" t="s">
        <v>244</v>
      </c>
      <c r="J979" s="469" t="s">
        <v>316</v>
      </c>
      <c r="K979" s="469" t="s">
        <v>1469</v>
      </c>
      <c r="L979" s="469" t="s">
        <v>314</v>
      </c>
      <c r="M979" s="469">
        <v>9</v>
      </c>
      <c r="N979" s="472">
        <v>4800</v>
      </c>
      <c r="O979" s="472">
        <v>43200</v>
      </c>
    </row>
    <row r="980" spans="1:15" ht="15" hidden="1" x14ac:dyDescent="0.25">
      <c r="A980" s="469" t="s">
        <v>801</v>
      </c>
      <c r="B980" s="470">
        <v>44225</v>
      </c>
      <c r="C980" s="469" t="s">
        <v>916</v>
      </c>
      <c r="D980" s="470">
        <v>44169</v>
      </c>
      <c r="E980" s="469" t="s">
        <v>1181</v>
      </c>
      <c r="F980" s="469" t="s">
        <v>93</v>
      </c>
      <c r="G980" s="469" t="s">
        <v>1214</v>
      </c>
      <c r="H980" s="469" t="s">
        <v>1309</v>
      </c>
      <c r="I980" s="469" t="s">
        <v>93</v>
      </c>
      <c r="J980" s="469" t="s">
        <v>1464</v>
      </c>
      <c r="K980" s="469" t="s">
        <v>1468</v>
      </c>
      <c r="L980" s="469" t="s">
        <v>308</v>
      </c>
      <c r="M980" s="469">
        <v>200</v>
      </c>
      <c r="N980" s="472">
        <v>4225</v>
      </c>
      <c r="O980" s="472">
        <v>845000</v>
      </c>
    </row>
    <row r="981" spans="1:15" ht="15" hidden="1" x14ac:dyDescent="0.25">
      <c r="A981" s="469" t="s">
        <v>801</v>
      </c>
      <c r="B981" s="470">
        <v>44225</v>
      </c>
      <c r="C981" s="469" t="s">
        <v>916</v>
      </c>
      <c r="D981" s="470">
        <v>44169</v>
      </c>
      <c r="E981" s="660" t="s">
        <v>15</v>
      </c>
      <c r="F981" s="469" t="s">
        <v>93</v>
      </c>
      <c r="G981" s="469" t="s">
        <v>1214</v>
      </c>
      <c r="H981" s="469" t="s">
        <v>387</v>
      </c>
      <c r="I981" s="469" t="s">
        <v>93</v>
      </c>
      <c r="J981" s="469" t="s">
        <v>1464</v>
      </c>
      <c r="K981" s="469" t="s">
        <v>1468</v>
      </c>
      <c r="L981" s="469" t="s">
        <v>303</v>
      </c>
      <c r="M981" s="469">
        <v>1</v>
      </c>
      <c r="N981" s="472">
        <v>8100</v>
      </c>
      <c r="O981" s="472">
        <v>8100</v>
      </c>
    </row>
    <row r="982" spans="1:15" ht="15" hidden="1" x14ac:dyDescent="0.25">
      <c r="A982" s="469" t="s">
        <v>802</v>
      </c>
      <c r="B982" s="470">
        <v>44225</v>
      </c>
      <c r="C982" s="469" t="s">
        <v>1129</v>
      </c>
      <c r="D982" s="470">
        <v>44225</v>
      </c>
      <c r="E982" s="660" t="s">
        <v>15</v>
      </c>
      <c r="F982" s="469" t="s">
        <v>93</v>
      </c>
      <c r="G982" s="469" t="s">
        <v>1214</v>
      </c>
      <c r="H982" s="469" t="s">
        <v>387</v>
      </c>
      <c r="I982" s="469" t="s">
        <v>93</v>
      </c>
      <c r="J982" s="469" t="s">
        <v>1464</v>
      </c>
      <c r="K982" s="469" t="s">
        <v>1468</v>
      </c>
      <c r="L982" s="469" t="s">
        <v>303</v>
      </c>
      <c r="M982" s="469">
        <v>1</v>
      </c>
      <c r="N982" s="469">
        <v>865</v>
      </c>
      <c r="O982" s="469">
        <v>865</v>
      </c>
    </row>
    <row r="983" spans="1:15" ht="15" hidden="1" x14ac:dyDescent="0.25">
      <c r="A983" s="469" t="s">
        <v>802</v>
      </c>
      <c r="B983" s="470">
        <v>44225</v>
      </c>
      <c r="C983" s="469" t="s">
        <v>1129</v>
      </c>
      <c r="D983" s="470">
        <v>44225</v>
      </c>
      <c r="E983" s="469" t="s">
        <v>1181</v>
      </c>
      <c r="F983" s="469" t="s">
        <v>93</v>
      </c>
      <c r="G983" s="469" t="s">
        <v>1214</v>
      </c>
      <c r="H983" s="469" t="s">
        <v>1433</v>
      </c>
      <c r="I983" s="469" t="s">
        <v>93</v>
      </c>
      <c r="J983" s="469" t="s">
        <v>1464</v>
      </c>
      <c r="K983" s="469" t="s">
        <v>1468</v>
      </c>
      <c r="L983" s="469" t="s">
        <v>308</v>
      </c>
      <c r="M983" s="469">
        <v>24</v>
      </c>
      <c r="N983" s="472">
        <v>6600</v>
      </c>
      <c r="O983" s="472">
        <v>158400</v>
      </c>
    </row>
    <row r="984" spans="1:15" ht="15" hidden="1" x14ac:dyDescent="0.25">
      <c r="A984" s="469" t="s">
        <v>802</v>
      </c>
      <c r="B984" s="470">
        <v>44225</v>
      </c>
      <c r="C984" s="469" t="s">
        <v>1129</v>
      </c>
      <c r="D984" s="470">
        <v>44225</v>
      </c>
      <c r="E984" s="469" t="s">
        <v>1181</v>
      </c>
      <c r="F984" s="469" t="s">
        <v>93</v>
      </c>
      <c r="G984" s="469" t="s">
        <v>1214</v>
      </c>
      <c r="H984" s="469" t="s">
        <v>1345</v>
      </c>
      <c r="I984" s="469" t="s">
        <v>93</v>
      </c>
      <c r="J984" s="469" t="s">
        <v>1464</v>
      </c>
      <c r="K984" s="469" t="s">
        <v>1468</v>
      </c>
      <c r="L984" s="469" t="s">
        <v>308</v>
      </c>
      <c r="M984" s="469">
        <v>15</v>
      </c>
      <c r="N984" s="472">
        <v>12500</v>
      </c>
      <c r="O984" s="472">
        <v>187500</v>
      </c>
    </row>
    <row r="985" spans="1:15" ht="15" hidden="1" x14ac:dyDescent="0.25">
      <c r="A985" s="469" t="s">
        <v>803</v>
      </c>
      <c r="B985" s="470">
        <v>44225</v>
      </c>
      <c r="C985" s="469" t="s">
        <v>1130</v>
      </c>
      <c r="D985" s="470">
        <v>44221</v>
      </c>
      <c r="E985" s="660" t="s">
        <v>15</v>
      </c>
      <c r="F985" s="469" t="s">
        <v>244</v>
      </c>
      <c r="G985" s="469" t="s">
        <v>1226</v>
      </c>
      <c r="H985" s="469" t="s">
        <v>387</v>
      </c>
      <c r="I985" s="469" t="s">
        <v>244</v>
      </c>
      <c r="J985" s="469" t="s">
        <v>1464</v>
      </c>
      <c r="K985" s="469" t="s">
        <v>1468</v>
      </c>
      <c r="L985" s="469" t="s">
        <v>303</v>
      </c>
      <c r="M985" s="469">
        <v>1</v>
      </c>
      <c r="N985" s="472">
        <v>4500</v>
      </c>
      <c r="O985" s="472">
        <v>4500</v>
      </c>
    </row>
    <row r="986" spans="1:15" ht="15" hidden="1" x14ac:dyDescent="0.25">
      <c r="A986" s="469" t="s">
        <v>803</v>
      </c>
      <c r="B986" s="470">
        <v>44225</v>
      </c>
      <c r="C986" s="469" t="s">
        <v>1130</v>
      </c>
      <c r="D986" s="470">
        <v>44221</v>
      </c>
      <c r="E986" s="469" t="s">
        <v>1181</v>
      </c>
      <c r="F986" s="469" t="s">
        <v>244</v>
      </c>
      <c r="G986" s="469" t="s">
        <v>1226</v>
      </c>
      <c r="H986" s="469" t="s">
        <v>1433</v>
      </c>
      <c r="I986" s="469" t="s">
        <v>244</v>
      </c>
      <c r="J986" s="469" t="s">
        <v>1464</v>
      </c>
      <c r="K986" s="469" t="s">
        <v>1468</v>
      </c>
      <c r="L986" s="469" t="s">
        <v>308</v>
      </c>
      <c r="M986" s="469">
        <v>48</v>
      </c>
      <c r="N986" s="472">
        <v>6600</v>
      </c>
      <c r="O986" s="472">
        <v>316800</v>
      </c>
    </row>
    <row r="987" spans="1:15" ht="15" hidden="1" x14ac:dyDescent="0.25">
      <c r="A987" s="469" t="s">
        <v>804</v>
      </c>
      <c r="B987" s="470">
        <v>44225</v>
      </c>
      <c r="C987" s="469" t="s">
        <v>1111</v>
      </c>
      <c r="D987" s="470">
        <v>44221</v>
      </c>
      <c r="E987" s="660" t="s">
        <v>15</v>
      </c>
      <c r="F987" s="469" t="s">
        <v>244</v>
      </c>
      <c r="G987" s="469" t="s">
        <v>1226</v>
      </c>
      <c r="H987" s="469" t="s">
        <v>387</v>
      </c>
      <c r="I987" s="469" t="s">
        <v>244</v>
      </c>
      <c r="J987" s="469" t="s">
        <v>1464</v>
      </c>
      <c r="K987" s="469" t="s">
        <v>1468</v>
      </c>
      <c r="L987" s="469" t="s">
        <v>303</v>
      </c>
      <c r="M987" s="469">
        <v>1</v>
      </c>
      <c r="N987" s="472">
        <v>1267.2</v>
      </c>
      <c r="O987" s="472">
        <v>1267.2</v>
      </c>
    </row>
    <row r="988" spans="1:15" ht="15" hidden="1" x14ac:dyDescent="0.25">
      <c r="A988" s="469" t="s">
        <v>804</v>
      </c>
      <c r="B988" s="470">
        <v>44225</v>
      </c>
      <c r="C988" s="469" t="s">
        <v>1111</v>
      </c>
      <c r="D988" s="470">
        <v>44221</v>
      </c>
      <c r="E988" s="469" t="s">
        <v>1181</v>
      </c>
      <c r="F988" s="469" t="s">
        <v>244</v>
      </c>
      <c r="G988" s="469" t="s">
        <v>1226</v>
      </c>
      <c r="H988" s="469" t="s">
        <v>1433</v>
      </c>
      <c r="I988" s="469" t="s">
        <v>244</v>
      </c>
      <c r="J988" s="469" t="s">
        <v>1464</v>
      </c>
      <c r="K988" s="469" t="s">
        <v>1468</v>
      </c>
      <c r="L988" s="469" t="s">
        <v>308</v>
      </c>
      <c r="M988" s="469">
        <v>48</v>
      </c>
      <c r="N988" s="472">
        <v>6600</v>
      </c>
      <c r="O988" s="472">
        <v>316800</v>
      </c>
    </row>
    <row r="989" spans="1:15" ht="15" hidden="1" x14ac:dyDescent="0.25">
      <c r="A989" s="469" t="s">
        <v>805</v>
      </c>
      <c r="B989" s="470">
        <v>44225</v>
      </c>
      <c r="C989" s="469" t="s">
        <v>1131</v>
      </c>
      <c r="D989" s="470">
        <v>44225</v>
      </c>
      <c r="E989" s="660" t="s">
        <v>15</v>
      </c>
      <c r="F989" s="469" t="s">
        <v>258</v>
      </c>
      <c r="G989" s="469" t="s">
        <v>1221</v>
      </c>
      <c r="H989" s="469" t="s">
        <v>387</v>
      </c>
      <c r="I989" s="469" t="s">
        <v>258</v>
      </c>
      <c r="J989" s="469" t="s">
        <v>1464</v>
      </c>
      <c r="K989" s="469" t="s">
        <v>1468</v>
      </c>
      <c r="L989" s="469" t="s">
        <v>303</v>
      </c>
      <c r="M989" s="469">
        <v>1</v>
      </c>
      <c r="N989" s="472">
        <v>1470</v>
      </c>
      <c r="O989" s="472">
        <v>1470</v>
      </c>
    </row>
    <row r="990" spans="1:15" ht="15" hidden="1" x14ac:dyDescent="0.25">
      <c r="A990" s="469" t="s">
        <v>805</v>
      </c>
      <c r="B990" s="470">
        <v>44225</v>
      </c>
      <c r="C990" s="469" t="s">
        <v>1131</v>
      </c>
      <c r="D990" s="470">
        <v>44225</v>
      </c>
      <c r="E990" s="469" t="s">
        <v>1181</v>
      </c>
      <c r="F990" s="469" t="s">
        <v>258</v>
      </c>
      <c r="G990" s="469" t="s">
        <v>1221</v>
      </c>
      <c r="H990" s="469" t="s">
        <v>1309</v>
      </c>
      <c r="I990" s="469" t="s">
        <v>258</v>
      </c>
      <c r="J990" s="469" t="s">
        <v>1464</v>
      </c>
      <c r="K990" s="469" t="s">
        <v>1468</v>
      </c>
      <c r="L990" s="469" t="s">
        <v>308</v>
      </c>
      <c r="M990" s="469">
        <v>50</v>
      </c>
      <c r="N990" s="472">
        <v>4200</v>
      </c>
      <c r="O990" s="472">
        <v>210000</v>
      </c>
    </row>
    <row r="991" spans="1:15" ht="15" hidden="1" x14ac:dyDescent="0.25">
      <c r="A991" s="469" t="s">
        <v>806</v>
      </c>
      <c r="B991" s="470">
        <v>44225</v>
      </c>
      <c r="C991" s="469" t="s">
        <v>1132</v>
      </c>
      <c r="D991" s="470">
        <v>44225</v>
      </c>
      <c r="E991" s="660" t="s">
        <v>15</v>
      </c>
      <c r="F991" s="469" t="s">
        <v>258</v>
      </c>
      <c r="G991" s="469" t="s">
        <v>1221</v>
      </c>
      <c r="H991" s="469" t="s">
        <v>387</v>
      </c>
      <c r="I991" s="469" t="s">
        <v>258</v>
      </c>
      <c r="J991" s="469" t="s">
        <v>1464</v>
      </c>
      <c r="K991" s="469" t="s">
        <v>1468</v>
      </c>
      <c r="L991" s="469" t="s">
        <v>303</v>
      </c>
      <c r="M991" s="469">
        <v>1</v>
      </c>
      <c r="N991" s="469">
        <v>882</v>
      </c>
      <c r="O991" s="469">
        <v>882</v>
      </c>
    </row>
    <row r="992" spans="1:15" ht="15" hidden="1" x14ac:dyDescent="0.25">
      <c r="A992" s="469" t="s">
        <v>806</v>
      </c>
      <c r="B992" s="470">
        <v>44225</v>
      </c>
      <c r="C992" s="469" t="s">
        <v>1132</v>
      </c>
      <c r="D992" s="470">
        <v>44225</v>
      </c>
      <c r="E992" s="469" t="s">
        <v>1181</v>
      </c>
      <c r="F992" s="469" t="s">
        <v>258</v>
      </c>
      <c r="G992" s="469" t="s">
        <v>1221</v>
      </c>
      <c r="H992" s="469" t="s">
        <v>1309</v>
      </c>
      <c r="I992" s="469" t="s">
        <v>258</v>
      </c>
      <c r="J992" s="469" t="s">
        <v>1464</v>
      </c>
      <c r="K992" s="469" t="s">
        <v>1468</v>
      </c>
      <c r="L992" s="469" t="s">
        <v>308</v>
      </c>
      <c r="M992" s="469">
        <v>30</v>
      </c>
      <c r="N992" s="472">
        <v>4200</v>
      </c>
      <c r="O992" s="472">
        <v>126000</v>
      </c>
    </row>
    <row r="993" spans="1:15" ht="15" hidden="1" x14ac:dyDescent="0.25">
      <c r="A993" s="469" t="s">
        <v>807</v>
      </c>
      <c r="B993" s="470">
        <v>44225</v>
      </c>
      <c r="C993" s="469" t="s">
        <v>1111</v>
      </c>
      <c r="D993" s="470">
        <v>44221</v>
      </c>
      <c r="E993" s="660" t="s">
        <v>15</v>
      </c>
      <c r="F993" s="469" t="s">
        <v>244</v>
      </c>
      <c r="G993" s="469" t="s">
        <v>1226</v>
      </c>
      <c r="H993" s="469" t="s">
        <v>387</v>
      </c>
      <c r="I993" s="469" t="s">
        <v>244</v>
      </c>
      <c r="J993" s="469" t="s">
        <v>1464</v>
      </c>
      <c r="K993" s="469" t="s">
        <v>1468</v>
      </c>
      <c r="L993" s="469" t="s">
        <v>303</v>
      </c>
      <c r="M993" s="469">
        <v>1</v>
      </c>
      <c r="N993" s="472">
        <v>1088</v>
      </c>
      <c r="O993" s="472">
        <v>1088</v>
      </c>
    </row>
    <row r="994" spans="1:15" ht="15" hidden="1" x14ac:dyDescent="0.25">
      <c r="A994" s="469" t="s">
        <v>807</v>
      </c>
      <c r="B994" s="470">
        <v>44225</v>
      </c>
      <c r="C994" s="469" t="s">
        <v>1111</v>
      </c>
      <c r="D994" s="470">
        <v>44221</v>
      </c>
      <c r="E994" s="469" t="s">
        <v>1181</v>
      </c>
      <c r="F994" s="469" t="s">
        <v>244</v>
      </c>
      <c r="G994" s="469" t="s">
        <v>1226</v>
      </c>
      <c r="H994" s="469" t="s">
        <v>1309</v>
      </c>
      <c r="I994" s="469" t="s">
        <v>244</v>
      </c>
      <c r="J994" s="469" t="s">
        <v>1464</v>
      </c>
      <c r="K994" s="469" t="s">
        <v>1468</v>
      </c>
      <c r="L994" s="469" t="s">
        <v>308</v>
      </c>
      <c r="M994" s="469">
        <v>64</v>
      </c>
      <c r="N994" s="472">
        <v>4250</v>
      </c>
      <c r="O994" s="472">
        <v>272000</v>
      </c>
    </row>
    <row r="995" spans="1:15" ht="15" hidden="1" x14ac:dyDescent="0.25">
      <c r="A995" s="469" t="s">
        <v>808</v>
      </c>
      <c r="B995" s="470">
        <v>44225</v>
      </c>
      <c r="C995" s="469" t="s">
        <v>1133</v>
      </c>
      <c r="D995" s="470">
        <v>44224</v>
      </c>
      <c r="E995" s="660" t="s">
        <v>15</v>
      </c>
      <c r="F995" s="469" t="s">
        <v>93</v>
      </c>
      <c r="G995" s="469" t="s">
        <v>1284</v>
      </c>
      <c r="H995" s="469" t="s">
        <v>387</v>
      </c>
      <c r="I995" s="469" t="s">
        <v>93</v>
      </c>
      <c r="J995" s="469" t="s">
        <v>317</v>
      </c>
      <c r="K995" s="469" t="s">
        <v>1468</v>
      </c>
      <c r="L995" s="469" t="s">
        <v>303</v>
      </c>
      <c r="M995" s="469">
        <v>1</v>
      </c>
      <c r="N995" s="469">
        <v>228</v>
      </c>
      <c r="O995" s="469">
        <v>228</v>
      </c>
    </row>
    <row r="996" spans="1:15" ht="15" hidden="1" x14ac:dyDescent="0.25">
      <c r="A996" s="469" t="s">
        <v>808</v>
      </c>
      <c r="B996" s="470">
        <v>44225</v>
      </c>
      <c r="C996" s="469" t="s">
        <v>1133</v>
      </c>
      <c r="D996" s="470">
        <v>44224</v>
      </c>
      <c r="E996" s="469" t="s">
        <v>1184</v>
      </c>
      <c r="F996" s="469" t="s">
        <v>93</v>
      </c>
      <c r="G996" s="469" t="s">
        <v>1284</v>
      </c>
      <c r="H996" s="469" t="s">
        <v>1360</v>
      </c>
      <c r="I996" s="469" t="s">
        <v>93</v>
      </c>
      <c r="J996" s="469" t="s">
        <v>317</v>
      </c>
      <c r="K996" s="469" t="s">
        <v>1468</v>
      </c>
      <c r="L996" s="469" t="s">
        <v>301</v>
      </c>
      <c r="M996" s="469">
        <v>10</v>
      </c>
      <c r="N996" s="472">
        <v>1300</v>
      </c>
      <c r="O996" s="472">
        <v>13000</v>
      </c>
    </row>
    <row r="997" spans="1:15" ht="15" hidden="1" x14ac:dyDescent="0.25">
      <c r="A997" s="469" t="s">
        <v>808</v>
      </c>
      <c r="B997" s="470">
        <v>44225</v>
      </c>
      <c r="C997" s="469" t="s">
        <v>1133</v>
      </c>
      <c r="D997" s="470">
        <v>44224</v>
      </c>
      <c r="E997" s="469" t="s">
        <v>1184</v>
      </c>
      <c r="F997" s="469" t="s">
        <v>93</v>
      </c>
      <c r="G997" s="469" t="s">
        <v>1284</v>
      </c>
      <c r="H997" s="469" t="s">
        <v>1361</v>
      </c>
      <c r="I997" s="469" t="s">
        <v>93</v>
      </c>
      <c r="J997" s="469" t="s">
        <v>317</v>
      </c>
      <c r="K997" s="469" t="s">
        <v>1468</v>
      </c>
      <c r="L997" s="469" t="s">
        <v>307</v>
      </c>
      <c r="M997" s="469">
        <v>10</v>
      </c>
      <c r="N997" s="472">
        <v>7800</v>
      </c>
      <c r="O997" s="472">
        <v>78000</v>
      </c>
    </row>
    <row r="998" spans="1:15" ht="15" hidden="1" x14ac:dyDescent="0.25">
      <c r="A998" s="469" t="s">
        <v>809</v>
      </c>
      <c r="B998" s="470">
        <v>44225</v>
      </c>
      <c r="C998" s="469" t="s">
        <v>1108</v>
      </c>
      <c r="D998" s="470">
        <v>43858</v>
      </c>
      <c r="E998" s="469" t="s">
        <v>1183</v>
      </c>
      <c r="F998" s="469" t="s">
        <v>244</v>
      </c>
      <c r="G998" s="469" t="s">
        <v>1283</v>
      </c>
      <c r="H998" s="469" t="s">
        <v>1434</v>
      </c>
      <c r="I998" s="469" t="s">
        <v>244</v>
      </c>
      <c r="J998" s="469" t="s">
        <v>316</v>
      </c>
      <c r="K998" s="469" t="s">
        <v>1469</v>
      </c>
      <c r="L998" s="469" t="s">
        <v>314</v>
      </c>
      <c r="M998" s="469">
        <v>2</v>
      </c>
      <c r="N998" s="469">
        <v>0</v>
      </c>
      <c r="O998" s="469">
        <v>0</v>
      </c>
    </row>
    <row r="999" spans="1:15" ht="15" hidden="1" x14ac:dyDescent="0.25">
      <c r="A999" s="469" t="s">
        <v>809</v>
      </c>
      <c r="B999" s="470">
        <v>44225</v>
      </c>
      <c r="C999" s="469" t="s">
        <v>1108</v>
      </c>
      <c r="D999" s="470">
        <v>43858</v>
      </c>
      <c r="E999" s="469" t="s">
        <v>1183</v>
      </c>
      <c r="F999" s="469" t="s">
        <v>244</v>
      </c>
      <c r="G999" s="469" t="s">
        <v>1283</v>
      </c>
      <c r="H999" s="469" t="s">
        <v>1430</v>
      </c>
      <c r="I999" s="469" t="s">
        <v>244</v>
      </c>
      <c r="J999" s="469" t="s">
        <v>316</v>
      </c>
      <c r="K999" s="469" t="s">
        <v>1469</v>
      </c>
      <c r="L999" s="469" t="s">
        <v>1470</v>
      </c>
      <c r="M999" s="469">
        <v>2</v>
      </c>
      <c r="N999" s="472">
        <v>1950</v>
      </c>
      <c r="O999" s="472">
        <v>3900</v>
      </c>
    </row>
    <row r="1000" spans="1:15" ht="15" hidden="1" x14ac:dyDescent="0.25">
      <c r="A1000" s="469" t="s">
        <v>809</v>
      </c>
      <c r="B1000" s="470">
        <v>44225</v>
      </c>
      <c r="C1000" s="469" t="s">
        <v>1108</v>
      </c>
      <c r="D1000" s="470">
        <v>43858</v>
      </c>
      <c r="E1000" s="469" t="s">
        <v>1183</v>
      </c>
      <c r="F1000" s="469" t="s">
        <v>244</v>
      </c>
      <c r="G1000" s="469" t="s">
        <v>1283</v>
      </c>
      <c r="H1000" s="469" t="s">
        <v>1318</v>
      </c>
      <c r="I1000" s="469" t="s">
        <v>244</v>
      </c>
      <c r="J1000" s="469" t="s">
        <v>316</v>
      </c>
      <c r="K1000" s="469" t="s">
        <v>1469</v>
      </c>
      <c r="L1000" s="469" t="s">
        <v>314</v>
      </c>
      <c r="M1000" s="469">
        <v>2</v>
      </c>
      <c r="N1000" s="472">
        <v>2000</v>
      </c>
      <c r="O1000" s="472">
        <v>4000</v>
      </c>
    </row>
    <row r="1001" spans="1:15" ht="15" hidden="1" x14ac:dyDescent="0.25">
      <c r="A1001" s="469" t="s">
        <v>809</v>
      </c>
      <c r="B1001" s="470">
        <v>44225</v>
      </c>
      <c r="C1001" s="469" t="s">
        <v>1108</v>
      </c>
      <c r="D1001" s="470">
        <v>43858</v>
      </c>
      <c r="E1001" s="469" t="s">
        <v>3215</v>
      </c>
      <c r="F1001" s="469" t="s">
        <v>244</v>
      </c>
      <c r="G1001" s="469" t="s">
        <v>1283</v>
      </c>
      <c r="H1001" s="469" t="s">
        <v>1435</v>
      </c>
      <c r="I1001" s="469" t="s">
        <v>244</v>
      </c>
      <c r="J1001" s="469" t="s">
        <v>316</v>
      </c>
      <c r="K1001" s="469" t="s">
        <v>1469</v>
      </c>
      <c r="L1001" s="469" t="s">
        <v>308</v>
      </c>
      <c r="M1001" s="469">
        <v>2</v>
      </c>
      <c r="N1001" s="472">
        <v>3500</v>
      </c>
      <c r="O1001" s="472">
        <v>7000</v>
      </c>
    </row>
    <row r="1002" spans="1:15" ht="15" hidden="1" x14ac:dyDescent="0.25">
      <c r="A1002" s="469" t="s">
        <v>809</v>
      </c>
      <c r="B1002" s="470">
        <v>44225</v>
      </c>
      <c r="C1002" s="469" t="s">
        <v>1108</v>
      </c>
      <c r="D1002" s="470">
        <v>43858</v>
      </c>
      <c r="E1002" s="469" t="s">
        <v>1183</v>
      </c>
      <c r="F1002" s="469" t="s">
        <v>244</v>
      </c>
      <c r="G1002" s="469" t="s">
        <v>1283</v>
      </c>
      <c r="H1002" s="469" t="s">
        <v>1431</v>
      </c>
      <c r="I1002" s="469" t="s">
        <v>244</v>
      </c>
      <c r="J1002" s="469" t="s">
        <v>316</v>
      </c>
      <c r="K1002" s="469" t="s">
        <v>1469</v>
      </c>
      <c r="L1002" s="469" t="s">
        <v>314</v>
      </c>
      <c r="M1002" s="469">
        <v>2</v>
      </c>
      <c r="N1002" s="472">
        <v>4500</v>
      </c>
      <c r="O1002" s="472">
        <v>9000</v>
      </c>
    </row>
    <row r="1003" spans="1:15" ht="15" hidden="1" x14ac:dyDescent="0.25">
      <c r="A1003" s="469" t="s">
        <v>809</v>
      </c>
      <c r="B1003" s="470">
        <v>44225</v>
      </c>
      <c r="C1003" s="469" t="s">
        <v>1108</v>
      </c>
      <c r="D1003" s="470">
        <v>43858</v>
      </c>
      <c r="E1003" s="469" t="s">
        <v>1183</v>
      </c>
      <c r="F1003" s="469" t="s">
        <v>244</v>
      </c>
      <c r="G1003" s="469" t="s">
        <v>1283</v>
      </c>
      <c r="H1003" s="469" t="s">
        <v>1357</v>
      </c>
      <c r="I1003" s="469" t="s">
        <v>244</v>
      </c>
      <c r="J1003" s="469" t="s">
        <v>316</v>
      </c>
      <c r="K1003" s="469" t="s">
        <v>1469</v>
      </c>
      <c r="L1003" s="469" t="s">
        <v>314</v>
      </c>
      <c r="M1003" s="469">
        <v>2</v>
      </c>
      <c r="N1003" s="472">
        <v>4800</v>
      </c>
      <c r="O1003" s="472">
        <v>9600</v>
      </c>
    </row>
    <row r="1004" spans="1:15" ht="15" hidden="1" x14ac:dyDescent="0.25">
      <c r="A1004" s="469" t="s">
        <v>809</v>
      </c>
      <c r="B1004" s="470">
        <v>44225</v>
      </c>
      <c r="C1004" s="469" t="s">
        <v>1108</v>
      </c>
      <c r="D1004" s="470">
        <v>43858</v>
      </c>
      <c r="E1004" s="469" t="s">
        <v>1183</v>
      </c>
      <c r="F1004" s="469" t="s">
        <v>244</v>
      </c>
      <c r="G1004" s="469" t="s">
        <v>1283</v>
      </c>
      <c r="H1004" s="469" t="s">
        <v>1319</v>
      </c>
      <c r="I1004" s="469" t="s">
        <v>244</v>
      </c>
      <c r="J1004" s="469" t="s">
        <v>316</v>
      </c>
      <c r="K1004" s="469" t="s">
        <v>1469</v>
      </c>
      <c r="L1004" s="469" t="s">
        <v>314</v>
      </c>
      <c r="M1004" s="469">
        <v>2</v>
      </c>
      <c r="N1004" s="472">
        <v>9000</v>
      </c>
      <c r="O1004" s="472">
        <v>18000</v>
      </c>
    </row>
    <row r="1005" spans="1:15" ht="15" hidden="1" x14ac:dyDescent="0.25">
      <c r="A1005" s="469" t="s">
        <v>809</v>
      </c>
      <c r="B1005" s="470">
        <v>44225</v>
      </c>
      <c r="C1005" s="469" t="s">
        <v>1108</v>
      </c>
      <c r="D1005" s="470">
        <v>43858</v>
      </c>
      <c r="E1005" s="469" t="s">
        <v>1183</v>
      </c>
      <c r="F1005" s="469" t="s">
        <v>244</v>
      </c>
      <c r="G1005" s="469" t="s">
        <v>1283</v>
      </c>
      <c r="H1005" s="469" t="s">
        <v>1326</v>
      </c>
      <c r="I1005" s="469" t="s">
        <v>244</v>
      </c>
      <c r="J1005" s="469" t="s">
        <v>316</v>
      </c>
      <c r="K1005" s="469" t="s">
        <v>1469</v>
      </c>
      <c r="L1005" s="469" t="s">
        <v>314</v>
      </c>
      <c r="M1005" s="469">
        <v>2</v>
      </c>
      <c r="N1005" s="472">
        <v>47765</v>
      </c>
      <c r="O1005" s="472">
        <v>95530</v>
      </c>
    </row>
    <row r="1006" spans="1:15" ht="15" hidden="1" x14ac:dyDescent="0.25">
      <c r="A1006" s="469" t="s">
        <v>810</v>
      </c>
      <c r="B1006" s="470">
        <v>44225</v>
      </c>
      <c r="C1006" s="469">
        <v>1</v>
      </c>
      <c r="D1006" s="469" t="s">
        <v>1134</v>
      </c>
      <c r="E1006" s="469" t="s">
        <v>1201</v>
      </c>
      <c r="F1006" s="469" t="s">
        <v>1206</v>
      </c>
      <c r="G1006" s="469" t="s">
        <v>1285</v>
      </c>
      <c r="H1006" s="469" t="s">
        <v>1327</v>
      </c>
      <c r="I1006" s="469" t="s">
        <v>1206</v>
      </c>
      <c r="J1006" s="469" t="s">
        <v>316</v>
      </c>
      <c r="K1006" s="469" t="s">
        <v>1469</v>
      </c>
      <c r="L1006" s="469" t="s">
        <v>1470</v>
      </c>
      <c r="M1006" s="469">
        <v>2</v>
      </c>
      <c r="N1006" s="469">
        <v>0</v>
      </c>
      <c r="O1006" s="469">
        <v>0</v>
      </c>
    </row>
    <row r="1007" spans="1:15" ht="15" hidden="1" x14ac:dyDescent="0.25">
      <c r="A1007" s="469" t="s">
        <v>810</v>
      </c>
      <c r="B1007" s="470">
        <v>44225</v>
      </c>
      <c r="C1007" s="469">
        <v>1</v>
      </c>
      <c r="D1007" s="469" t="s">
        <v>1134</v>
      </c>
      <c r="E1007" s="469" t="s">
        <v>1201</v>
      </c>
      <c r="F1007" s="469" t="s">
        <v>1206</v>
      </c>
      <c r="G1007" s="469" t="s">
        <v>1285</v>
      </c>
      <c r="H1007" s="469" t="s">
        <v>1332</v>
      </c>
      <c r="I1007" s="469" t="s">
        <v>1206</v>
      </c>
      <c r="J1007" s="469" t="s">
        <v>316</v>
      </c>
      <c r="K1007" s="469" t="s">
        <v>1469</v>
      </c>
      <c r="L1007" s="469" t="s">
        <v>1470</v>
      </c>
      <c r="M1007" s="469">
        <v>2</v>
      </c>
      <c r="N1007" s="469">
        <v>0</v>
      </c>
      <c r="O1007" s="469">
        <v>0</v>
      </c>
    </row>
    <row r="1008" spans="1:15" ht="15" hidden="1" x14ac:dyDescent="0.25">
      <c r="A1008" s="469" t="s">
        <v>810</v>
      </c>
      <c r="B1008" s="470">
        <v>44225</v>
      </c>
      <c r="C1008" s="469">
        <v>1</v>
      </c>
      <c r="D1008" s="469" t="s">
        <v>1134</v>
      </c>
      <c r="E1008" s="469" t="s">
        <v>1201</v>
      </c>
      <c r="F1008" s="469" t="s">
        <v>1206</v>
      </c>
      <c r="G1008" s="469" t="s">
        <v>1285</v>
      </c>
      <c r="H1008" s="469" t="s">
        <v>1324</v>
      </c>
      <c r="I1008" s="469" t="s">
        <v>1206</v>
      </c>
      <c r="J1008" s="469" t="s">
        <v>316</v>
      </c>
      <c r="K1008" s="469" t="s">
        <v>1469</v>
      </c>
      <c r="L1008" s="469" t="s">
        <v>314</v>
      </c>
      <c r="M1008" s="469">
        <v>2</v>
      </c>
      <c r="N1008" s="469">
        <v>0</v>
      </c>
      <c r="O1008" s="469">
        <v>0</v>
      </c>
    </row>
    <row r="1009" spans="1:15" ht="15" hidden="1" x14ac:dyDescent="0.25">
      <c r="A1009" s="469" t="s">
        <v>810</v>
      </c>
      <c r="B1009" s="470">
        <v>44225</v>
      </c>
      <c r="C1009" s="469">
        <v>1</v>
      </c>
      <c r="D1009" s="469" t="s">
        <v>1134</v>
      </c>
      <c r="E1009" s="469" t="s">
        <v>1203</v>
      </c>
      <c r="F1009" s="469" t="s">
        <v>1206</v>
      </c>
      <c r="G1009" s="469" t="s">
        <v>1285</v>
      </c>
      <c r="H1009" s="469" t="s">
        <v>1331</v>
      </c>
      <c r="I1009" s="469" t="s">
        <v>1206</v>
      </c>
      <c r="J1009" s="469" t="s">
        <v>316</v>
      </c>
      <c r="K1009" s="469" t="s">
        <v>1469</v>
      </c>
      <c r="L1009" s="469" t="s">
        <v>308</v>
      </c>
      <c r="M1009" s="469">
        <v>2</v>
      </c>
      <c r="N1009" s="472">
        <v>1949</v>
      </c>
      <c r="O1009" s="472">
        <v>3898</v>
      </c>
    </row>
    <row r="1010" spans="1:15" ht="15" hidden="1" x14ac:dyDescent="0.25">
      <c r="A1010" s="469" t="s">
        <v>810</v>
      </c>
      <c r="B1010" s="470">
        <v>44225</v>
      </c>
      <c r="C1010" s="469">
        <v>1</v>
      </c>
      <c r="D1010" s="469" t="s">
        <v>1134</v>
      </c>
      <c r="E1010" s="469" t="s">
        <v>1202</v>
      </c>
      <c r="F1010" s="469" t="s">
        <v>1206</v>
      </c>
      <c r="G1010" s="469" t="s">
        <v>1285</v>
      </c>
      <c r="H1010" s="469" t="s">
        <v>1370</v>
      </c>
      <c r="I1010" s="469" t="s">
        <v>1206</v>
      </c>
      <c r="J1010" s="469" t="s">
        <v>316</v>
      </c>
      <c r="K1010" s="469" t="s">
        <v>1469</v>
      </c>
      <c r="L1010" s="469" t="s">
        <v>301</v>
      </c>
      <c r="M1010" s="469">
        <v>2</v>
      </c>
      <c r="N1010" s="472">
        <v>7500</v>
      </c>
      <c r="O1010" s="472">
        <v>15000</v>
      </c>
    </row>
    <row r="1011" spans="1:15" ht="15" hidden="1" x14ac:dyDescent="0.25">
      <c r="A1011" s="469" t="s">
        <v>810</v>
      </c>
      <c r="B1011" s="470">
        <v>44225</v>
      </c>
      <c r="C1011" s="469">
        <v>1</v>
      </c>
      <c r="D1011" s="469" t="s">
        <v>1134</v>
      </c>
      <c r="E1011" s="469" t="s">
        <v>1203</v>
      </c>
      <c r="F1011" s="469" t="s">
        <v>1206</v>
      </c>
      <c r="G1011" s="469" t="s">
        <v>1285</v>
      </c>
      <c r="H1011" s="469" t="s">
        <v>1433</v>
      </c>
      <c r="I1011" s="469" t="s">
        <v>1206</v>
      </c>
      <c r="J1011" s="469" t="s">
        <v>316</v>
      </c>
      <c r="K1011" s="469" t="s">
        <v>1469</v>
      </c>
      <c r="L1011" s="469" t="s">
        <v>308</v>
      </c>
      <c r="M1011" s="469">
        <v>2</v>
      </c>
      <c r="N1011" s="472">
        <v>8600</v>
      </c>
      <c r="O1011" s="472">
        <v>17200</v>
      </c>
    </row>
    <row r="1012" spans="1:15" ht="15" hidden="1" x14ac:dyDescent="0.25">
      <c r="A1012" s="469" t="s">
        <v>810</v>
      </c>
      <c r="B1012" s="470">
        <v>44225</v>
      </c>
      <c r="C1012" s="469">
        <v>1</v>
      </c>
      <c r="D1012" s="469" t="s">
        <v>1134</v>
      </c>
      <c r="E1012" s="469" t="s">
        <v>1201</v>
      </c>
      <c r="F1012" s="469" t="s">
        <v>1206</v>
      </c>
      <c r="G1012" s="469" t="s">
        <v>1285</v>
      </c>
      <c r="H1012" s="469" t="s">
        <v>1326</v>
      </c>
      <c r="I1012" s="469" t="s">
        <v>1206</v>
      </c>
      <c r="J1012" s="469" t="s">
        <v>316</v>
      </c>
      <c r="K1012" s="469" t="s">
        <v>1469</v>
      </c>
      <c r="L1012" s="469" t="s">
        <v>314</v>
      </c>
      <c r="M1012" s="469">
        <v>2</v>
      </c>
      <c r="N1012" s="472">
        <v>63000</v>
      </c>
      <c r="O1012" s="472">
        <v>126000</v>
      </c>
    </row>
    <row r="1013" spans="1:15" ht="15" hidden="1" x14ac:dyDescent="0.25">
      <c r="A1013" s="469" t="s">
        <v>811</v>
      </c>
      <c r="B1013" s="470">
        <v>44225</v>
      </c>
      <c r="C1013" s="469">
        <v>210101</v>
      </c>
      <c r="D1013" s="470">
        <v>44208</v>
      </c>
      <c r="E1013" s="660" t="s">
        <v>15</v>
      </c>
      <c r="F1013" s="469" t="s">
        <v>1205</v>
      </c>
      <c r="G1013" s="469" t="s">
        <v>1252</v>
      </c>
      <c r="H1013" s="469" t="s">
        <v>387</v>
      </c>
      <c r="I1013" s="469" t="s">
        <v>1205</v>
      </c>
      <c r="J1013" s="469" t="s">
        <v>1464</v>
      </c>
      <c r="K1013" s="469" t="s">
        <v>1468</v>
      </c>
      <c r="L1013" s="469" t="s">
        <v>303</v>
      </c>
      <c r="M1013" s="469">
        <v>1</v>
      </c>
      <c r="N1013" s="469">
        <v>233</v>
      </c>
      <c r="O1013" s="469">
        <v>233</v>
      </c>
    </row>
    <row r="1014" spans="1:15" ht="15" hidden="1" x14ac:dyDescent="0.25">
      <c r="A1014" s="469" t="s">
        <v>811</v>
      </c>
      <c r="B1014" s="470">
        <v>44225</v>
      </c>
      <c r="C1014" s="469">
        <v>210101</v>
      </c>
      <c r="D1014" s="470">
        <v>44208</v>
      </c>
      <c r="E1014" s="469" t="s">
        <v>15</v>
      </c>
      <c r="F1014" s="469" t="s">
        <v>1205</v>
      </c>
      <c r="G1014" s="469" t="s">
        <v>1252</v>
      </c>
      <c r="H1014" s="469" t="s">
        <v>1357</v>
      </c>
      <c r="I1014" s="469" t="s">
        <v>1205</v>
      </c>
      <c r="J1014" s="469" t="s">
        <v>1464</v>
      </c>
      <c r="K1014" s="469" t="s">
        <v>1468</v>
      </c>
      <c r="L1014" s="469" t="s">
        <v>314</v>
      </c>
      <c r="M1014" s="469">
        <v>10</v>
      </c>
      <c r="N1014" s="472">
        <v>4675</v>
      </c>
      <c r="O1014" s="472">
        <v>46750</v>
      </c>
    </row>
    <row r="1015" spans="1:15" ht="15" hidden="1" x14ac:dyDescent="0.25">
      <c r="A1015" s="469" t="s">
        <v>812</v>
      </c>
      <c r="B1015" s="470">
        <v>44225</v>
      </c>
      <c r="C1015" s="469" t="s">
        <v>1135</v>
      </c>
      <c r="D1015" s="470">
        <v>44225</v>
      </c>
      <c r="E1015" s="660" t="s">
        <v>15</v>
      </c>
      <c r="F1015" s="469" t="s">
        <v>93</v>
      </c>
      <c r="G1015" s="469" t="s">
        <v>1214</v>
      </c>
      <c r="H1015" s="469" t="s">
        <v>387</v>
      </c>
      <c r="I1015" s="469" t="s">
        <v>93</v>
      </c>
      <c r="J1015" s="469" t="s">
        <v>1464</v>
      </c>
      <c r="K1015" s="469" t="s">
        <v>1468</v>
      </c>
      <c r="L1015" s="469" t="s">
        <v>303</v>
      </c>
      <c r="M1015" s="469">
        <v>1</v>
      </c>
      <c r="N1015" s="469">
        <v>100</v>
      </c>
      <c r="O1015" s="469">
        <v>100</v>
      </c>
    </row>
    <row r="1016" spans="1:15" ht="15" hidden="1" x14ac:dyDescent="0.25">
      <c r="A1016" s="469" t="s">
        <v>812</v>
      </c>
      <c r="B1016" s="470">
        <v>44225</v>
      </c>
      <c r="C1016" s="469" t="s">
        <v>1135</v>
      </c>
      <c r="D1016" s="470">
        <v>44225</v>
      </c>
      <c r="E1016" s="469" t="s">
        <v>15</v>
      </c>
      <c r="F1016" s="469" t="s">
        <v>93</v>
      </c>
      <c r="G1016" s="469" t="s">
        <v>1214</v>
      </c>
      <c r="H1016" s="469" t="s">
        <v>1357</v>
      </c>
      <c r="I1016" s="469" t="s">
        <v>93</v>
      </c>
      <c r="J1016" s="469" t="s">
        <v>1464</v>
      </c>
      <c r="K1016" s="469" t="s">
        <v>1468</v>
      </c>
      <c r="L1016" s="469" t="s">
        <v>314</v>
      </c>
      <c r="M1016" s="469">
        <v>7</v>
      </c>
      <c r="N1016" s="472">
        <v>4675</v>
      </c>
      <c r="O1016" s="472">
        <v>32725</v>
      </c>
    </row>
    <row r="1017" spans="1:15" ht="15" hidden="1" x14ac:dyDescent="0.25">
      <c r="A1017" s="469" t="s">
        <v>813</v>
      </c>
      <c r="B1017" s="470">
        <v>44225</v>
      </c>
      <c r="C1017" s="469" t="s">
        <v>1136</v>
      </c>
      <c r="D1017" s="470">
        <v>44188</v>
      </c>
      <c r="E1017" s="660" t="s">
        <v>15</v>
      </c>
      <c r="F1017" s="469" t="s">
        <v>244</v>
      </c>
      <c r="G1017" s="469" t="s">
        <v>1213</v>
      </c>
      <c r="H1017" s="469" t="s">
        <v>387</v>
      </c>
      <c r="I1017" s="469" t="s">
        <v>244</v>
      </c>
      <c r="J1017" s="469" t="s">
        <v>1464</v>
      </c>
      <c r="K1017" s="469" t="s">
        <v>1468</v>
      </c>
      <c r="L1017" s="469" t="s">
        <v>303</v>
      </c>
      <c r="M1017" s="469">
        <v>1</v>
      </c>
      <c r="N1017" s="472">
        <v>2300</v>
      </c>
      <c r="O1017" s="472">
        <v>2300</v>
      </c>
    </row>
    <row r="1018" spans="1:15" ht="15" hidden="1" x14ac:dyDescent="0.25">
      <c r="A1018" s="469" t="s">
        <v>813</v>
      </c>
      <c r="B1018" s="470">
        <v>44225</v>
      </c>
      <c r="C1018" s="469" t="s">
        <v>1136</v>
      </c>
      <c r="D1018" s="470">
        <v>44188</v>
      </c>
      <c r="E1018" s="469" t="s">
        <v>1181</v>
      </c>
      <c r="F1018" s="469" t="s">
        <v>244</v>
      </c>
      <c r="G1018" s="469" t="s">
        <v>1213</v>
      </c>
      <c r="H1018" s="469" t="s">
        <v>1309</v>
      </c>
      <c r="I1018" s="469" t="s">
        <v>244</v>
      </c>
      <c r="J1018" s="469" t="s">
        <v>1464</v>
      </c>
      <c r="K1018" s="469" t="s">
        <v>1468</v>
      </c>
      <c r="L1018" s="469" t="s">
        <v>308</v>
      </c>
      <c r="M1018" s="469">
        <v>150</v>
      </c>
      <c r="N1018" s="472">
        <v>4250</v>
      </c>
      <c r="O1018" s="472">
        <v>637500</v>
      </c>
    </row>
    <row r="1019" spans="1:15" ht="15" hidden="1" x14ac:dyDescent="0.25">
      <c r="A1019" s="469" t="s">
        <v>814</v>
      </c>
      <c r="B1019" s="470">
        <v>44225</v>
      </c>
      <c r="C1019" s="469" t="s">
        <v>1137</v>
      </c>
      <c r="D1019" s="470">
        <v>44195</v>
      </c>
      <c r="E1019" s="660" t="s">
        <v>15</v>
      </c>
      <c r="F1019" s="469" t="s">
        <v>245</v>
      </c>
      <c r="G1019" s="469" t="s">
        <v>1231</v>
      </c>
      <c r="H1019" s="469" t="s">
        <v>387</v>
      </c>
      <c r="I1019" s="469" t="s">
        <v>245</v>
      </c>
      <c r="J1019" s="469" t="s">
        <v>1464</v>
      </c>
      <c r="K1019" s="469" t="s">
        <v>1468</v>
      </c>
      <c r="L1019" s="469" t="s">
        <v>303</v>
      </c>
      <c r="M1019" s="469">
        <v>1</v>
      </c>
      <c r="N1019" s="469">
        <v>58</v>
      </c>
      <c r="O1019" s="469">
        <v>58</v>
      </c>
    </row>
    <row r="1020" spans="1:15" ht="15" hidden="1" x14ac:dyDescent="0.25">
      <c r="A1020" s="469" t="s">
        <v>814</v>
      </c>
      <c r="B1020" s="470">
        <v>44225</v>
      </c>
      <c r="C1020" s="469" t="s">
        <v>1137</v>
      </c>
      <c r="D1020" s="470">
        <v>44195</v>
      </c>
      <c r="E1020" s="469" t="s">
        <v>15</v>
      </c>
      <c r="F1020" s="469" t="s">
        <v>245</v>
      </c>
      <c r="G1020" s="469" t="s">
        <v>1231</v>
      </c>
      <c r="H1020" s="469" t="s">
        <v>1357</v>
      </c>
      <c r="I1020" s="469" t="s">
        <v>245</v>
      </c>
      <c r="J1020" s="469" t="s">
        <v>1464</v>
      </c>
      <c r="K1020" s="469" t="s">
        <v>1468</v>
      </c>
      <c r="L1020" s="469" t="s">
        <v>314</v>
      </c>
      <c r="M1020" s="469">
        <v>5</v>
      </c>
      <c r="N1020" s="472">
        <v>4675</v>
      </c>
      <c r="O1020" s="472">
        <v>23375</v>
      </c>
    </row>
    <row r="1021" spans="1:15" ht="15" hidden="1" x14ac:dyDescent="0.25">
      <c r="A1021" s="469" t="s">
        <v>815</v>
      </c>
      <c r="B1021" s="470">
        <v>44225</v>
      </c>
      <c r="C1021" s="469" t="s">
        <v>918</v>
      </c>
      <c r="D1021" s="470">
        <v>44225</v>
      </c>
      <c r="E1021" s="660" t="s">
        <v>15</v>
      </c>
      <c r="F1021" s="469" t="s">
        <v>248</v>
      </c>
      <c r="G1021" s="469" t="s">
        <v>1247</v>
      </c>
      <c r="H1021" s="469" t="s">
        <v>387</v>
      </c>
      <c r="I1021" s="469" t="s">
        <v>248</v>
      </c>
      <c r="J1021" s="469" t="s">
        <v>317</v>
      </c>
      <c r="K1021" s="469" t="s">
        <v>1468</v>
      </c>
      <c r="L1021" s="469" t="s">
        <v>303</v>
      </c>
      <c r="M1021" s="469">
        <v>1</v>
      </c>
      <c r="N1021" s="469">
        <v>70</v>
      </c>
      <c r="O1021" s="469">
        <v>70</v>
      </c>
    </row>
    <row r="1022" spans="1:15" ht="15" hidden="1" x14ac:dyDescent="0.25">
      <c r="A1022" s="469" t="s">
        <v>815</v>
      </c>
      <c r="B1022" s="470">
        <v>44225</v>
      </c>
      <c r="C1022" s="469" t="s">
        <v>918</v>
      </c>
      <c r="D1022" s="470">
        <v>44225</v>
      </c>
      <c r="E1022" s="469" t="s">
        <v>1188</v>
      </c>
      <c r="F1022" s="469" t="s">
        <v>248</v>
      </c>
      <c r="G1022" s="469" t="s">
        <v>1247</v>
      </c>
      <c r="H1022" s="469" t="s">
        <v>1436</v>
      </c>
      <c r="I1022" s="469" t="s">
        <v>248</v>
      </c>
      <c r="J1022" s="469" t="s">
        <v>317</v>
      </c>
      <c r="K1022" s="469" t="s">
        <v>1468</v>
      </c>
      <c r="L1022" s="469" t="s">
        <v>301</v>
      </c>
      <c r="M1022" s="469">
        <v>1</v>
      </c>
      <c r="N1022" s="472">
        <v>28000</v>
      </c>
      <c r="O1022" s="472">
        <v>28000</v>
      </c>
    </row>
    <row r="1023" spans="1:15" ht="15" hidden="1" x14ac:dyDescent="0.25">
      <c r="A1023" s="469" t="s">
        <v>816</v>
      </c>
      <c r="B1023" s="470">
        <v>44226</v>
      </c>
      <c r="C1023" s="469">
        <v>6200004250</v>
      </c>
      <c r="D1023" s="470">
        <v>44201</v>
      </c>
      <c r="E1023" s="469" t="s">
        <v>1183</v>
      </c>
      <c r="F1023" s="469" t="s">
        <v>244</v>
      </c>
      <c r="G1023" s="469" t="s">
        <v>1212</v>
      </c>
      <c r="H1023" s="469" t="s">
        <v>1352</v>
      </c>
      <c r="I1023" s="469" t="s">
        <v>244</v>
      </c>
      <c r="J1023" s="469" t="s">
        <v>316</v>
      </c>
      <c r="K1023" s="469" t="s">
        <v>1469</v>
      </c>
      <c r="L1023" s="469" t="s">
        <v>1470</v>
      </c>
      <c r="M1023" s="469">
        <v>9</v>
      </c>
      <c r="N1023" s="469">
        <v>0</v>
      </c>
      <c r="O1023" s="469">
        <v>0</v>
      </c>
    </row>
    <row r="1024" spans="1:15" ht="15" hidden="1" x14ac:dyDescent="0.25">
      <c r="A1024" s="469" t="s">
        <v>816</v>
      </c>
      <c r="B1024" s="470">
        <v>44226</v>
      </c>
      <c r="C1024" s="469">
        <v>6200004250</v>
      </c>
      <c r="D1024" s="470">
        <v>44201</v>
      </c>
      <c r="E1024" s="469" t="s">
        <v>1183</v>
      </c>
      <c r="F1024" s="469" t="s">
        <v>244</v>
      </c>
      <c r="G1024" s="469" t="s">
        <v>1212</v>
      </c>
      <c r="H1024" s="469" t="s">
        <v>1317</v>
      </c>
      <c r="I1024" s="469" t="s">
        <v>244</v>
      </c>
      <c r="J1024" s="469" t="s">
        <v>316</v>
      </c>
      <c r="K1024" s="469" t="s">
        <v>1469</v>
      </c>
      <c r="L1024" s="469" t="s">
        <v>314</v>
      </c>
      <c r="M1024" s="469">
        <v>9</v>
      </c>
      <c r="N1024" s="469">
        <v>247</v>
      </c>
      <c r="O1024" s="472">
        <v>2223</v>
      </c>
    </row>
    <row r="1025" spans="1:15" ht="15" hidden="1" x14ac:dyDescent="0.25">
      <c r="A1025" s="469" t="s">
        <v>816</v>
      </c>
      <c r="B1025" s="470">
        <v>44226</v>
      </c>
      <c r="C1025" s="469">
        <v>6200004250</v>
      </c>
      <c r="D1025" s="470">
        <v>44201</v>
      </c>
      <c r="E1025" s="469" t="s">
        <v>1183</v>
      </c>
      <c r="F1025" s="469" t="s">
        <v>244</v>
      </c>
      <c r="G1025" s="469" t="s">
        <v>1212</v>
      </c>
      <c r="H1025" s="469" t="s">
        <v>1425</v>
      </c>
      <c r="I1025" s="469" t="s">
        <v>244</v>
      </c>
      <c r="J1025" s="469" t="s">
        <v>316</v>
      </c>
      <c r="K1025" s="469" t="s">
        <v>1469</v>
      </c>
      <c r="L1025" s="469" t="s">
        <v>314</v>
      </c>
      <c r="M1025" s="469">
        <v>9</v>
      </c>
      <c r="N1025" s="469">
        <v>436</v>
      </c>
      <c r="O1025" s="472">
        <v>3924</v>
      </c>
    </row>
    <row r="1026" spans="1:15" ht="15" hidden="1" x14ac:dyDescent="0.25">
      <c r="A1026" s="469" t="s">
        <v>816</v>
      </c>
      <c r="B1026" s="470">
        <v>44226</v>
      </c>
      <c r="C1026" s="469">
        <v>6200004250</v>
      </c>
      <c r="D1026" s="470">
        <v>44201</v>
      </c>
      <c r="E1026" s="469" t="s">
        <v>1183</v>
      </c>
      <c r="F1026" s="469" t="s">
        <v>244</v>
      </c>
      <c r="G1026" s="469" t="s">
        <v>1212</v>
      </c>
      <c r="H1026" s="469" t="s">
        <v>1349</v>
      </c>
      <c r="I1026" s="469" t="s">
        <v>244</v>
      </c>
      <c r="J1026" s="469" t="s">
        <v>316</v>
      </c>
      <c r="K1026" s="469" t="s">
        <v>1469</v>
      </c>
      <c r="L1026" s="469" t="s">
        <v>314</v>
      </c>
      <c r="M1026" s="469">
        <v>9</v>
      </c>
      <c r="N1026" s="472">
        <v>1744</v>
      </c>
      <c r="O1026" s="472">
        <v>15696</v>
      </c>
    </row>
    <row r="1027" spans="1:15" ht="15" hidden="1" x14ac:dyDescent="0.25">
      <c r="A1027" s="469" t="s">
        <v>816</v>
      </c>
      <c r="B1027" s="470">
        <v>44226</v>
      </c>
      <c r="C1027" s="469">
        <v>6200004250</v>
      </c>
      <c r="D1027" s="470">
        <v>44201</v>
      </c>
      <c r="E1027" s="469" t="s">
        <v>1183</v>
      </c>
      <c r="F1027" s="469" t="s">
        <v>244</v>
      </c>
      <c r="G1027" s="469" t="s">
        <v>1212</v>
      </c>
      <c r="H1027" s="469" t="s">
        <v>1357</v>
      </c>
      <c r="I1027" s="469" t="s">
        <v>244</v>
      </c>
      <c r="J1027" s="469" t="s">
        <v>316</v>
      </c>
      <c r="K1027" s="469" t="s">
        <v>1469</v>
      </c>
      <c r="L1027" s="469" t="s">
        <v>314</v>
      </c>
      <c r="M1027" s="469">
        <v>9</v>
      </c>
      <c r="N1027" s="472">
        <v>3499</v>
      </c>
      <c r="O1027" s="472">
        <v>31491</v>
      </c>
    </row>
    <row r="1028" spans="1:15" ht="15" hidden="1" x14ac:dyDescent="0.25">
      <c r="A1028" s="469" t="s">
        <v>816</v>
      </c>
      <c r="B1028" s="470">
        <v>44226</v>
      </c>
      <c r="C1028" s="469">
        <v>6200004250</v>
      </c>
      <c r="D1028" s="470">
        <v>44201</v>
      </c>
      <c r="E1028" s="469" t="s">
        <v>1183</v>
      </c>
      <c r="F1028" s="469" t="s">
        <v>244</v>
      </c>
      <c r="G1028" s="469" t="s">
        <v>1212</v>
      </c>
      <c r="H1028" s="469" t="s">
        <v>1381</v>
      </c>
      <c r="I1028" s="469" t="s">
        <v>244</v>
      </c>
      <c r="J1028" s="469" t="s">
        <v>316</v>
      </c>
      <c r="K1028" s="469" t="s">
        <v>1469</v>
      </c>
      <c r="L1028" s="469" t="s">
        <v>314</v>
      </c>
      <c r="M1028" s="469">
        <v>9</v>
      </c>
      <c r="N1028" s="472">
        <v>3561</v>
      </c>
      <c r="O1028" s="472">
        <v>32049</v>
      </c>
    </row>
    <row r="1029" spans="1:15" ht="15" hidden="1" x14ac:dyDescent="0.25">
      <c r="A1029" s="469" t="s">
        <v>816</v>
      </c>
      <c r="B1029" s="470">
        <v>44226</v>
      </c>
      <c r="C1029" s="469">
        <v>6200004250</v>
      </c>
      <c r="D1029" s="470">
        <v>44201</v>
      </c>
      <c r="E1029" s="469" t="s">
        <v>1183</v>
      </c>
      <c r="F1029" s="469" t="s">
        <v>244</v>
      </c>
      <c r="G1029" s="469" t="s">
        <v>1212</v>
      </c>
      <c r="H1029" s="469" t="s">
        <v>1319</v>
      </c>
      <c r="I1029" s="469" t="s">
        <v>244</v>
      </c>
      <c r="J1029" s="469" t="s">
        <v>316</v>
      </c>
      <c r="K1029" s="469" t="s">
        <v>1469</v>
      </c>
      <c r="L1029" s="469" t="s">
        <v>314</v>
      </c>
      <c r="M1029" s="469">
        <v>9</v>
      </c>
      <c r="N1029" s="472">
        <v>9800</v>
      </c>
      <c r="O1029" s="472">
        <v>88200</v>
      </c>
    </row>
    <row r="1030" spans="1:15" ht="15" hidden="1" x14ac:dyDescent="0.25">
      <c r="A1030" s="469" t="s">
        <v>816</v>
      </c>
      <c r="B1030" s="470">
        <v>44226</v>
      </c>
      <c r="C1030" s="469">
        <v>6200004250</v>
      </c>
      <c r="D1030" s="470">
        <v>44201</v>
      </c>
      <c r="E1030" s="469" t="s">
        <v>1183</v>
      </c>
      <c r="F1030" s="469" t="s">
        <v>244</v>
      </c>
      <c r="G1030" s="469" t="s">
        <v>1212</v>
      </c>
      <c r="H1030" s="469" t="s">
        <v>1329</v>
      </c>
      <c r="I1030" s="469" t="s">
        <v>244</v>
      </c>
      <c r="J1030" s="469" t="s">
        <v>316</v>
      </c>
      <c r="K1030" s="469" t="s">
        <v>1469</v>
      </c>
      <c r="L1030" s="469" t="s">
        <v>314</v>
      </c>
      <c r="M1030" s="469">
        <v>9</v>
      </c>
      <c r="N1030" s="472">
        <v>40605</v>
      </c>
      <c r="O1030" s="472">
        <v>365445</v>
      </c>
    </row>
    <row r="1031" spans="1:15" ht="15" hidden="1" x14ac:dyDescent="0.25">
      <c r="A1031" s="469" t="s">
        <v>817</v>
      </c>
      <c r="B1031" s="470">
        <v>44226</v>
      </c>
      <c r="C1031" s="469">
        <v>6200004218</v>
      </c>
      <c r="D1031" s="470">
        <v>44559</v>
      </c>
      <c r="E1031" s="469" t="s">
        <v>1183</v>
      </c>
      <c r="F1031" s="469" t="s">
        <v>244</v>
      </c>
      <c r="G1031" s="469" t="s">
        <v>1212</v>
      </c>
      <c r="H1031" s="469" t="s">
        <v>1352</v>
      </c>
      <c r="I1031" s="469" t="s">
        <v>244</v>
      </c>
      <c r="J1031" s="469" t="s">
        <v>316</v>
      </c>
      <c r="K1031" s="469" t="s">
        <v>1469</v>
      </c>
      <c r="L1031" s="469" t="s">
        <v>1470</v>
      </c>
      <c r="M1031" s="469">
        <v>6</v>
      </c>
      <c r="N1031" s="469">
        <v>0</v>
      </c>
      <c r="O1031" s="469">
        <v>0</v>
      </c>
    </row>
    <row r="1032" spans="1:15" ht="15" hidden="1" x14ac:dyDescent="0.25">
      <c r="A1032" s="469" t="s">
        <v>817</v>
      </c>
      <c r="B1032" s="470">
        <v>44226</v>
      </c>
      <c r="C1032" s="469">
        <v>6200004218</v>
      </c>
      <c r="D1032" s="470">
        <v>44559</v>
      </c>
      <c r="E1032" s="469" t="s">
        <v>1183</v>
      </c>
      <c r="F1032" s="469" t="s">
        <v>244</v>
      </c>
      <c r="G1032" s="469" t="s">
        <v>1212</v>
      </c>
      <c r="H1032" s="469" t="s">
        <v>1317</v>
      </c>
      <c r="I1032" s="469" t="s">
        <v>244</v>
      </c>
      <c r="J1032" s="469" t="s">
        <v>316</v>
      </c>
      <c r="K1032" s="469" t="s">
        <v>1469</v>
      </c>
      <c r="L1032" s="469" t="s">
        <v>314</v>
      </c>
      <c r="M1032" s="469">
        <v>6</v>
      </c>
      <c r="N1032" s="469">
        <v>247</v>
      </c>
      <c r="O1032" s="472">
        <v>1482</v>
      </c>
    </row>
    <row r="1033" spans="1:15" ht="15" hidden="1" x14ac:dyDescent="0.25">
      <c r="A1033" s="469" t="s">
        <v>817</v>
      </c>
      <c r="B1033" s="470">
        <v>44226</v>
      </c>
      <c r="C1033" s="469">
        <v>6200004218</v>
      </c>
      <c r="D1033" s="470">
        <v>44559</v>
      </c>
      <c r="E1033" s="469" t="s">
        <v>1183</v>
      </c>
      <c r="F1033" s="469" t="s">
        <v>244</v>
      </c>
      <c r="G1033" s="469" t="s">
        <v>1212</v>
      </c>
      <c r="H1033" s="469" t="s">
        <v>1425</v>
      </c>
      <c r="I1033" s="469" t="s">
        <v>244</v>
      </c>
      <c r="J1033" s="469" t="s">
        <v>316</v>
      </c>
      <c r="K1033" s="469" t="s">
        <v>1469</v>
      </c>
      <c r="L1033" s="469" t="s">
        <v>314</v>
      </c>
      <c r="M1033" s="469">
        <v>6</v>
      </c>
      <c r="N1033" s="469">
        <v>436</v>
      </c>
      <c r="O1033" s="472">
        <v>2616</v>
      </c>
    </row>
    <row r="1034" spans="1:15" ht="15" hidden="1" x14ac:dyDescent="0.25">
      <c r="A1034" s="469" t="s">
        <v>817</v>
      </c>
      <c r="B1034" s="470">
        <v>44226</v>
      </c>
      <c r="C1034" s="469">
        <v>6200004218</v>
      </c>
      <c r="D1034" s="470">
        <v>44559</v>
      </c>
      <c r="E1034" s="469" t="s">
        <v>1183</v>
      </c>
      <c r="F1034" s="469" t="s">
        <v>244</v>
      </c>
      <c r="G1034" s="469" t="s">
        <v>1212</v>
      </c>
      <c r="H1034" s="469" t="s">
        <v>1349</v>
      </c>
      <c r="I1034" s="469" t="s">
        <v>244</v>
      </c>
      <c r="J1034" s="469" t="s">
        <v>316</v>
      </c>
      <c r="K1034" s="469" t="s">
        <v>1469</v>
      </c>
      <c r="L1034" s="469" t="s">
        <v>314</v>
      </c>
      <c r="M1034" s="469">
        <v>6</v>
      </c>
      <c r="N1034" s="472">
        <v>1744</v>
      </c>
      <c r="O1034" s="472">
        <v>10464</v>
      </c>
    </row>
    <row r="1035" spans="1:15" ht="15" hidden="1" x14ac:dyDescent="0.25">
      <c r="A1035" s="469" t="s">
        <v>817</v>
      </c>
      <c r="B1035" s="470">
        <v>44226</v>
      </c>
      <c r="C1035" s="469">
        <v>6200004218</v>
      </c>
      <c r="D1035" s="470">
        <v>44559</v>
      </c>
      <c r="E1035" s="469" t="s">
        <v>1183</v>
      </c>
      <c r="F1035" s="469" t="s">
        <v>244</v>
      </c>
      <c r="G1035" s="469" t="s">
        <v>1212</v>
      </c>
      <c r="H1035" s="469" t="s">
        <v>1357</v>
      </c>
      <c r="I1035" s="469" t="s">
        <v>244</v>
      </c>
      <c r="J1035" s="469" t="s">
        <v>316</v>
      </c>
      <c r="K1035" s="469" t="s">
        <v>1469</v>
      </c>
      <c r="L1035" s="469" t="s">
        <v>314</v>
      </c>
      <c r="M1035" s="469">
        <v>6</v>
      </c>
      <c r="N1035" s="472">
        <v>3499</v>
      </c>
      <c r="O1035" s="472">
        <v>20994</v>
      </c>
    </row>
    <row r="1036" spans="1:15" ht="15" hidden="1" x14ac:dyDescent="0.25">
      <c r="A1036" s="469" t="s">
        <v>817</v>
      </c>
      <c r="B1036" s="470">
        <v>44226</v>
      </c>
      <c r="C1036" s="469">
        <v>6200004218</v>
      </c>
      <c r="D1036" s="470">
        <v>44559</v>
      </c>
      <c r="E1036" s="469" t="s">
        <v>1183</v>
      </c>
      <c r="F1036" s="469" t="s">
        <v>244</v>
      </c>
      <c r="G1036" s="469" t="s">
        <v>1212</v>
      </c>
      <c r="H1036" s="469" t="s">
        <v>1381</v>
      </c>
      <c r="I1036" s="469" t="s">
        <v>244</v>
      </c>
      <c r="J1036" s="469" t="s">
        <v>316</v>
      </c>
      <c r="K1036" s="469" t="s">
        <v>1469</v>
      </c>
      <c r="L1036" s="469" t="s">
        <v>314</v>
      </c>
      <c r="M1036" s="469">
        <v>6</v>
      </c>
      <c r="N1036" s="472">
        <v>3561</v>
      </c>
      <c r="O1036" s="472">
        <v>21366</v>
      </c>
    </row>
    <row r="1037" spans="1:15" ht="15" hidden="1" x14ac:dyDescent="0.25">
      <c r="A1037" s="469" t="s">
        <v>817</v>
      </c>
      <c r="B1037" s="470">
        <v>44226</v>
      </c>
      <c r="C1037" s="469">
        <v>6200004218</v>
      </c>
      <c r="D1037" s="470">
        <v>44559</v>
      </c>
      <c r="E1037" s="469" t="s">
        <v>1183</v>
      </c>
      <c r="F1037" s="469" t="s">
        <v>244</v>
      </c>
      <c r="G1037" s="469" t="s">
        <v>1212</v>
      </c>
      <c r="H1037" s="469" t="s">
        <v>1319</v>
      </c>
      <c r="I1037" s="469" t="s">
        <v>244</v>
      </c>
      <c r="J1037" s="469" t="s">
        <v>316</v>
      </c>
      <c r="K1037" s="469" t="s">
        <v>1469</v>
      </c>
      <c r="L1037" s="469" t="s">
        <v>314</v>
      </c>
      <c r="M1037" s="469">
        <v>6</v>
      </c>
      <c r="N1037" s="472">
        <v>9800</v>
      </c>
      <c r="O1037" s="472">
        <v>58800</v>
      </c>
    </row>
    <row r="1038" spans="1:15" ht="15" hidden="1" x14ac:dyDescent="0.25">
      <c r="A1038" s="469" t="s">
        <v>817</v>
      </c>
      <c r="B1038" s="470">
        <v>44226</v>
      </c>
      <c r="C1038" s="469">
        <v>6200004218</v>
      </c>
      <c r="D1038" s="470">
        <v>44559</v>
      </c>
      <c r="E1038" s="469" t="s">
        <v>1183</v>
      </c>
      <c r="F1038" s="469" t="s">
        <v>244</v>
      </c>
      <c r="G1038" s="469" t="s">
        <v>1212</v>
      </c>
      <c r="H1038" s="469" t="s">
        <v>1329</v>
      </c>
      <c r="I1038" s="469" t="s">
        <v>244</v>
      </c>
      <c r="J1038" s="469" t="s">
        <v>316</v>
      </c>
      <c r="K1038" s="469" t="s">
        <v>1469</v>
      </c>
      <c r="L1038" s="469" t="s">
        <v>314</v>
      </c>
      <c r="M1038" s="469">
        <v>6</v>
      </c>
      <c r="N1038" s="472">
        <v>40605</v>
      </c>
      <c r="O1038" s="472">
        <v>243630</v>
      </c>
    </row>
    <row r="1039" spans="1:15" ht="15" hidden="1" x14ac:dyDescent="0.25">
      <c r="A1039" s="469" t="s">
        <v>818</v>
      </c>
      <c r="B1039" s="470">
        <v>44226</v>
      </c>
      <c r="C1039" s="469">
        <v>6200004226</v>
      </c>
      <c r="D1039" s="470">
        <v>44559</v>
      </c>
      <c r="E1039" s="469" t="s">
        <v>1183</v>
      </c>
      <c r="F1039" s="469" t="s">
        <v>244</v>
      </c>
      <c r="G1039" s="469" t="s">
        <v>1212</v>
      </c>
      <c r="H1039" s="469" t="s">
        <v>1352</v>
      </c>
      <c r="I1039" s="469" t="s">
        <v>244</v>
      </c>
      <c r="J1039" s="469" t="s">
        <v>316</v>
      </c>
      <c r="K1039" s="469" t="s">
        <v>1469</v>
      </c>
      <c r="L1039" s="469" t="s">
        <v>1470</v>
      </c>
      <c r="M1039" s="469">
        <v>5</v>
      </c>
      <c r="N1039" s="469">
        <v>0</v>
      </c>
      <c r="O1039" s="469">
        <v>0</v>
      </c>
    </row>
    <row r="1040" spans="1:15" ht="15" hidden="1" x14ac:dyDescent="0.25">
      <c r="A1040" s="469" t="s">
        <v>818</v>
      </c>
      <c r="B1040" s="470">
        <v>44226</v>
      </c>
      <c r="C1040" s="469">
        <v>6200004226</v>
      </c>
      <c r="D1040" s="470">
        <v>44559</v>
      </c>
      <c r="E1040" s="469" t="s">
        <v>1183</v>
      </c>
      <c r="F1040" s="469" t="s">
        <v>244</v>
      </c>
      <c r="G1040" s="469" t="s">
        <v>1212</v>
      </c>
      <c r="H1040" s="469" t="s">
        <v>1317</v>
      </c>
      <c r="I1040" s="469" t="s">
        <v>244</v>
      </c>
      <c r="J1040" s="469" t="s">
        <v>316</v>
      </c>
      <c r="K1040" s="469" t="s">
        <v>1469</v>
      </c>
      <c r="L1040" s="469" t="s">
        <v>314</v>
      </c>
      <c r="M1040" s="469">
        <v>5</v>
      </c>
      <c r="N1040" s="469">
        <v>247</v>
      </c>
      <c r="O1040" s="472">
        <v>1235</v>
      </c>
    </row>
    <row r="1041" spans="1:15" ht="15" hidden="1" x14ac:dyDescent="0.25">
      <c r="A1041" s="469" t="s">
        <v>818</v>
      </c>
      <c r="B1041" s="470">
        <v>44226</v>
      </c>
      <c r="C1041" s="469">
        <v>6200004226</v>
      </c>
      <c r="D1041" s="470">
        <v>44559</v>
      </c>
      <c r="E1041" s="469" t="s">
        <v>1183</v>
      </c>
      <c r="F1041" s="469" t="s">
        <v>244</v>
      </c>
      <c r="G1041" s="469" t="s">
        <v>1212</v>
      </c>
      <c r="H1041" s="469" t="s">
        <v>1425</v>
      </c>
      <c r="I1041" s="469" t="s">
        <v>244</v>
      </c>
      <c r="J1041" s="469" t="s">
        <v>316</v>
      </c>
      <c r="K1041" s="469" t="s">
        <v>1469</v>
      </c>
      <c r="L1041" s="469" t="s">
        <v>314</v>
      </c>
      <c r="M1041" s="469">
        <v>5</v>
      </c>
      <c r="N1041" s="469">
        <v>436</v>
      </c>
      <c r="O1041" s="472">
        <v>2180</v>
      </c>
    </row>
    <row r="1042" spans="1:15" ht="15" hidden="1" x14ac:dyDescent="0.25">
      <c r="A1042" s="469" t="s">
        <v>818</v>
      </c>
      <c r="B1042" s="470">
        <v>44226</v>
      </c>
      <c r="C1042" s="469">
        <v>6200004226</v>
      </c>
      <c r="D1042" s="470">
        <v>44559</v>
      </c>
      <c r="E1042" s="469" t="s">
        <v>1183</v>
      </c>
      <c r="F1042" s="469" t="s">
        <v>244</v>
      </c>
      <c r="G1042" s="469" t="s">
        <v>1212</v>
      </c>
      <c r="H1042" s="469" t="s">
        <v>1349</v>
      </c>
      <c r="I1042" s="469" t="s">
        <v>244</v>
      </c>
      <c r="J1042" s="469" t="s">
        <v>316</v>
      </c>
      <c r="K1042" s="469" t="s">
        <v>1469</v>
      </c>
      <c r="L1042" s="469" t="s">
        <v>314</v>
      </c>
      <c r="M1042" s="469">
        <v>5</v>
      </c>
      <c r="N1042" s="472">
        <v>1744</v>
      </c>
      <c r="O1042" s="472">
        <v>8720</v>
      </c>
    </row>
    <row r="1043" spans="1:15" ht="15" hidden="1" x14ac:dyDescent="0.25">
      <c r="A1043" s="469" t="s">
        <v>818</v>
      </c>
      <c r="B1043" s="470">
        <v>44226</v>
      </c>
      <c r="C1043" s="469">
        <v>6200004226</v>
      </c>
      <c r="D1043" s="470">
        <v>44559</v>
      </c>
      <c r="E1043" s="469" t="s">
        <v>1183</v>
      </c>
      <c r="F1043" s="469" t="s">
        <v>244</v>
      </c>
      <c r="G1043" s="469" t="s">
        <v>1212</v>
      </c>
      <c r="H1043" s="469" t="s">
        <v>1357</v>
      </c>
      <c r="I1043" s="469" t="s">
        <v>244</v>
      </c>
      <c r="J1043" s="469" t="s">
        <v>316</v>
      </c>
      <c r="K1043" s="469" t="s">
        <v>1469</v>
      </c>
      <c r="L1043" s="469" t="s">
        <v>314</v>
      </c>
      <c r="M1043" s="469">
        <v>5</v>
      </c>
      <c r="N1043" s="472">
        <v>3499</v>
      </c>
      <c r="O1043" s="472">
        <v>17495</v>
      </c>
    </row>
    <row r="1044" spans="1:15" ht="15" hidden="1" x14ac:dyDescent="0.25">
      <c r="A1044" s="469" t="s">
        <v>818</v>
      </c>
      <c r="B1044" s="470">
        <v>44226</v>
      </c>
      <c r="C1044" s="469">
        <v>6200004226</v>
      </c>
      <c r="D1044" s="470">
        <v>44559</v>
      </c>
      <c r="E1044" s="469" t="s">
        <v>1183</v>
      </c>
      <c r="F1044" s="469" t="s">
        <v>244</v>
      </c>
      <c r="G1044" s="469" t="s">
        <v>1212</v>
      </c>
      <c r="H1044" s="469" t="s">
        <v>1381</v>
      </c>
      <c r="I1044" s="469" t="s">
        <v>244</v>
      </c>
      <c r="J1044" s="469" t="s">
        <v>316</v>
      </c>
      <c r="K1044" s="469" t="s">
        <v>1469</v>
      </c>
      <c r="L1044" s="469" t="s">
        <v>314</v>
      </c>
      <c r="M1044" s="469">
        <v>5</v>
      </c>
      <c r="N1044" s="472">
        <v>3561</v>
      </c>
      <c r="O1044" s="472">
        <v>17805</v>
      </c>
    </row>
    <row r="1045" spans="1:15" ht="15" hidden="1" x14ac:dyDescent="0.25">
      <c r="A1045" s="469" t="s">
        <v>818</v>
      </c>
      <c r="B1045" s="470">
        <v>44226</v>
      </c>
      <c r="C1045" s="469">
        <v>6200004226</v>
      </c>
      <c r="D1045" s="470">
        <v>44559</v>
      </c>
      <c r="E1045" s="469" t="s">
        <v>1183</v>
      </c>
      <c r="F1045" s="469" t="s">
        <v>244</v>
      </c>
      <c r="G1045" s="469" t="s">
        <v>1212</v>
      </c>
      <c r="H1045" s="469" t="s">
        <v>1319</v>
      </c>
      <c r="I1045" s="469" t="s">
        <v>244</v>
      </c>
      <c r="J1045" s="469" t="s">
        <v>316</v>
      </c>
      <c r="K1045" s="469" t="s">
        <v>1469</v>
      </c>
      <c r="L1045" s="469" t="s">
        <v>314</v>
      </c>
      <c r="M1045" s="469">
        <v>5</v>
      </c>
      <c r="N1045" s="472">
        <v>8990</v>
      </c>
      <c r="O1045" s="472">
        <v>44950</v>
      </c>
    </row>
    <row r="1046" spans="1:15" ht="15" hidden="1" x14ac:dyDescent="0.25">
      <c r="A1046" s="469" t="s">
        <v>818</v>
      </c>
      <c r="B1046" s="470">
        <v>44226</v>
      </c>
      <c r="C1046" s="469">
        <v>6200004226</v>
      </c>
      <c r="D1046" s="470">
        <v>44559</v>
      </c>
      <c r="E1046" s="469" t="s">
        <v>1183</v>
      </c>
      <c r="F1046" s="469" t="s">
        <v>244</v>
      </c>
      <c r="G1046" s="469" t="s">
        <v>1212</v>
      </c>
      <c r="H1046" s="469" t="s">
        <v>1329</v>
      </c>
      <c r="I1046" s="469" t="s">
        <v>244</v>
      </c>
      <c r="J1046" s="469" t="s">
        <v>316</v>
      </c>
      <c r="K1046" s="469" t="s">
        <v>1469</v>
      </c>
      <c r="L1046" s="469" t="s">
        <v>314</v>
      </c>
      <c r="M1046" s="469">
        <v>5</v>
      </c>
      <c r="N1046" s="472">
        <v>40605</v>
      </c>
      <c r="O1046" s="472">
        <v>203025</v>
      </c>
    </row>
    <row r="1047" spans="1:15" ht="15" hidden="1" x14ac:dyDescent="0.25">
      <c r="A1047" s="469" t="s">
        <v>819</v>
      </c>
      <c r="B1047" s="470">
        <v>44226</v>
      </c>
      <c r="C1047" s="469" t="s">
        <v>1138</v>
      </c>
      <c r="D1047" s="470">
        <v>44225</v>
      </c>
      <c r="E1047" s="660" t="s">
        <v>15</v>
      </c>
      <c r="F1047" s="469" t="s">
        <v>93</v>
      </c>
      <c r="G1047" s="469" t="s">
        <v>1214</v>
      </c>
      <c r="H1047" s="469" t="s">
        <v>387</v>
      </c>
      <c r="I1047" s="469" t="s">
        <v>93</v>
      </c>
      <c r="J1047" s="469" t="s">
        <v>1464</v>
      </c>
      <c r="K1047" s="469" t="s">
        <v>1468</v>
      </c>
      <c r="L1047" s="469" t="s">
        <v>303</v>
      </c>
      <c r="M1047" s="469">
        <v>1</v>
      </c>
      <c r="N1047" s="469">
        <v>865</v>
      </c>
      <c r="O1047" s="469">
        <v>865</v>
      </c>
    </row>
    <row r="1048" spans="1:15" ht="15" hidden="1" x14ac:dyDescent="0.25">
      <c r="A1048" s="469" t="s">
        <v>819</v>
      </c>
      <c r="B1048" s="470">
        <v>44226</v>
      </c>
      <c r="C1048" s="469" t="s">
        <v>1138</v>
      </c>
      <c r="D1048" s="470">
        <v>44225</v>
      </c>
      <c r="E1048" s="469" t="s">
        <v>1181</v>
      </c>
      <c r="F1048" s="469" t="s">
        <v>93</v>
      </c>
      <c r="G1048" s="469" t="s">
        <v>1214</v>
      </c>
      <c r="H1048" s="469" t="s">
        <v>1433</v>
      </c>
      <c r="I1048" s="469" t="s">
        <v>93</v>
      </c>
      <c r="J1048" s="469" t="s">
        <v>1464</v>
      </c>
      <c r="K1048" s="469" t="s">
        <v>1468</v>
      </c>
      <c r="L1048" s="469" t="s">
        <v>308</v>
      </c>
      <c r="M1048" s="469">
        <v>24</v>
      </c>
      <c r="N1048" s="472">
        <v>6600</v>
      </c>
      <c r="O1048" s="472">
        <v>158400</v>
      </c>
    </row>
    <row r="1049" spans="1:15" ht="15" hidden="1" x14ac:dyDescent="0.25">
      <c r="A1049" s="469" t="s">
        <v>819</v>
      </c>
      <c r="B1049" s="470">
        <v>44226</v>
      </c>
      <c r="C1049" s="469" t="s">
        <v>1138</v>
      </c>
      <c r="D1049" s="470">
        <v>44225</v>
      </c>
      <c r="E1049" s="469" t="s">
        <v>1181</v>
      </c>
      <c r="F1049" s="469" t="s">
        <v>93</v>
      </c>
      <c r="G1049" s="469" t="s">
        <v>1214</v>
      </c>
      <c r="H1049" s="469" t="s">
        <v>1345</v>
      </c>
      <c r="I1049" s="469" t="s">
        <v>93</v>
      </c>
      <c r="J1049" s="469" t="s">
        <v>1464</v>
      </c>
      <c r="K1049" s="469" t="s">
        <v>1468</v>
      </c>
      <c r="L1049" s="469" t="s">
        <v>308</v>
      </c>
      <c r="M1049" s="469">
        <v>15</v>
      </c>
      <c r="N1049" s="472">
        <v>12500</v>
      </c>
      <c r="O1049" s="472">
        <v>187500</v>
      </c>
    </row>
    <row r="1050" spans="1:15" ht="15" hidden="1" x14ac:dyDescent="0.25">
      <c r="A1050" s="469" t="s">
        <v>820</v>
      </c>
      <c r="B1050" s="470">
        <v>44226</v>
      </c>
      <c r="C1050" s="469" t="s">
        <v>1139</v>
      </c>
      <c r="D1050" s="470">
        <v>44225</v>
      </c>
      <c r="E1050" s="469" t="s">
        <v>1181</v>
      </c>
      <c r="F1050" s="469" t="s">
        <v>248</v>
      </c>
      <c r="G1050" s="469" t="s">
        <v>1219</v>
      </c>
      <c r="H1050" s="469" t="s">
        <v>1308</v>
      </c>
      <c r="I1050" s="469" t="s">
        <v>248</v>
      </c>
      <c r="J1050" s="469" t="s">
        <v>1464</v>
      </c>
      <c r="K1050" s="469" t="s">
        <v>1468</v>
      </c>
      <c r="L1050" s="469" t="s">
        <v>308</v>
      </c>
      <c r="M1050" s="469">
        <v>2</v>
      </c>
      <c r="N1050" s="472">
        <v>7975</v>
      </c>
      <c r="O1050" s="472">
        <v>15950</v>
      </c>
    </row>
    <row r="1051" spans="1:15" ht="15" hidden="1" x14ac:dyDescent="0.25">
      <c r="A1051" s="469" t="s">
        <v>821</v>
      </c>
      <c r="B1051" s="470">
        <v>44226</v>
      </c>
      <c r="C1051" s="469" t="s">
        <v>1140</v>
      </c>
      <c r="D1051" s="470">
        <v>44214</v>
      </c>
      <c r="E1051" s="660" t="s">
        <v>15</v>
      </c>
      <c r="F1051" s="469" t="s">
        <v>1204</v>
      </c>
      <c r="G1051" s="469" t="s">
        <v>1208</v>
      </c>
      <c r="H1051" s="469" t="s">
        <v>387</v>
      </c>
      <c r="I1051" s="469" t="s">
        <v>1204</v>
      </c>
      <c r="J1051" s="469" t="s">
        <v>1464</v>
      </c>
      <c r="K1051" s="469" t="s">
        <v>1468</v>
      </c>
      <c r="L1051" s="469" t="s">
        <v>303</v>
      </c>
      <c r="M1051" s="469">
        <v>1</v>
      </c>
      <c r="N1051" s="469">
        <v>150</v>
      </c>
      <c r="O1051" s="469">
        <v>150</v>
      </c>
    </row>
    <row r="1052" spans="1:15" ht="15" hidden="1" x14ac:dyDescent="0.25">
      <c r="A1052" s="469" t="s">
        <v>821</v>
      </c>
      <c r="B1052" s="470">
        <v>44226</v>
      </c>
      <c r="C1052" s="469" t="s">
        <v>1140</v>
      </c>
      <c r="D1052" s="470">
        <v>44214</v>
      </c>
      <c r="E1052" s="469" t="s">
        <v>15</v>
      </c>
      <c r="F1052" s="469" t="s">
        <v>1204</v>
      </c>
      <c r="G1052" s="469" t="s">
        <v>1208</v>
      </c>
      <c r="H1052" s="469" t="s">
        <v>1359</v>
      </c>
      <c r="I1052" s="469" t="s">
        <v>1204</v>
      </c>
      <c r="J1052" s="469" t="s">
        <v>1464</v>
      </c>
      <c r="K1052" s="469" t="s">
        <v>1468</v>
      </c>
      <c r="L1052" s="469" t="s">
        <v>314</v>
      </c>
      <c r="M1052" s="469">
        <v>8</v>
      </c>
      <c r="N1052" s="472">
        <v>4698</v>
      </c>
      <c r="O1052" s="472">
        <v>37584</v>
      </c>
    </row>
    <row r="1053" spans="1:15" ht="15" hidden="1" x14ac:dyDescent="0.25">
      <c r="A1053" s="469" t="s">
        <v>822</v>
      </c>
      <c r="B1053" s="470">
        <v>44226</v>
      </c>
      <c r="C1053" s="469" t="s">
        <v>1141</v>
      </c>
      <c r="D1053" s="470">
        <v>44218</v>
      </c>
      <c r="E1053" s="660" t="s">
        <v>15</v>
      </c>
      <c r="F1053" s="469" t="s">
        <v>1204</v>
      </c>
      <c r="G1053" s="469" t="s">
        <v>1208</v>
      </c>
      <c r="H1053" s="469" t="s">
        <v>387</v>
      </c>
      <c r="I1053" s="469" t="s">
        <v>1204</v>
      </c>
      <c r="J1053" s="469" t="s">
        <v>1464</v>
      </c>
      <c r="K1053" s="469" t="s">
        <v>1468</v>
      </c>
      <c r="L1053" s="469" t="s">
        <v>303</v>
      </c>
      <c r="M1053" s="469">
        <v>1</v>
      </c>
      <c r="N1053" s="469">
        <v>300</v>
      </c>
      <c r="O1053" s="469">
        <v>300</v>
      </c>
    </row>
    <row r="1054" spans="1:15" ht="15" hidden="1" x14ac:dyDescent="0.25">
      <c r="A1054" s="469" t="s">
        <v>822</v>
      </c>
      <c r="B1054" s="470">
        <v>44226</v>
      </c>
      <c r="C1054" s="469" t="s">
        <v>1141</v>
      </c>
      <c r="D1054" s="470">
        <v>44218</v>
      </c>
      <c r="E1054" s="469" t="s">
        <v>15</v>
      </c>
      <c r="F1054" s="469" t="s">
        <v>1204</v>
      </c>
      <c r="G1054" s="469" t="s">
        <v>1208</v>
      </c>
      <c r="H1054" s="469" t="s">
        <v>1359</v>
      </c>
      <c r="I1054" s="469" t="s">
        <v>1204</v>
      </c>
      <c r="J1054" s="469" t="s">
        <v>1464</v>
      </c>
      <c r="K1054" s="469" t="s">
        <v>1468</v>
      </c>
      <c r="L1054" s="469" t="s">
        <v>314</v>
      </c>
      <c r="M1054" s="469">
        <v>16</v>
      </c>
      <c r="N1054" s="472">
        <v>4698</v>
      </c>
      <c r="O1054" s="472">
        <v>75168</v>
      </c>
    </row>
    <row r="1055" spans="1:15" ht="15" hidden="1" x14ac:dyDescent="0.25">
      <c r="A1055" s="469" t="s">
        <v>823</v>
      </c>
      <c r="B1055" s="470">
        <v>44226</v>
      </c>
      <c r="C1055" s="469" t="s">
        <v>211</v>
      </c>
      <c r="D1055" s="470">
        <v>44223</v>
      </c>
      <c r="E1055" s="469" t="s">
        <v>63</v>
      </c>
      <c r="F1055" s="469" t="s">
        <v>93</v>
      </c>
      <c r="G1055" s="469" t="s">
        <v>1286</v>
      </c>
      <c r="H1055" s="469" t="s">
        <v>1437</v>
      </c>
      <c r="I1055" s="469" t="s">
        <v>93</v>
      </c>
      <c r="J1055" s="469" t="s">
        <v>316</v>
      </c>
      <c r="K1055" s="469" t="s">
        <v>1469</v>
      </c>
      <c r="L1055" s="469" t="s">
        <v>1470</v>
      </c>
      <c r="M1055" s="469">
        <v>1</v>
      </c>
      <c r="N1055" s="469">
        <v>140</v>
      </c>
      <c r="O1055" s="469">
        <v>140</v>
      </c>
    </row>
    <row r="1056" spans="1:15" ht="15" hidden="1" x14ac:dyDescent="0.25">
      <c r="A1056" s="469" t="s">
        <v>823</v>
      </c>
      <c r="B1056" s="470">
        <v>44226</v>
      </c>
      <c r="C1056" s="469" t="s">
        <v>211</v>
      </c>
      <c r="D1056" s="470">
        <v>44223</v>
      </c>
      <c r="E1056" s="469" t="s">
        <v>63</v>
      </c>
      <c r="F1056" s="469" t="s">
        <v>93</v>
      </c>
      <c r="G1056" s="469" t="s">
        <v>1286</v>
      </c>
      <c r="H1056" s="469" t="s">
        <v>1438</v>
      </c>
      <c r="I1056" s="469" t="s">
        <v>93</v>
      </c>
      <c r="J1056" s="469" t="s">
        <v>316</v>
      </c>
      <c r="K1056" s="469" t="s">
        <v>1469</v>
      </c>
      <c r="L1056" s="469" t="s">
        <v>308</v>
      </c>
      <c r="M1056" s="469">
        <v>1</v>
      </c>
      <c r="N1056" s="469">
        <v>164</v>
      </c>
      <c r="O1056" s="469">
        <v>164</v>
      </c>
    </row>
    <row r="1057" spans="1:15" ht="15" hidden="1" x14ac:dyDescent="0.25">
      <c r="A1057" s="469" t="s">
        <v>823</v>
      </c>
      <c r="B1057" s="470">
        <v>44226</v>
      </c>
      <c r="C1057" s="469" t="s">
        <v>211</v>
      </c>
      <c r="D1057" s="470">
        <v>44223</v>
      </c>
      <c r="E1057" s="469" t="s">
        <v>63</v>
      </c>
      <c r="F1057" s="469" t="s">
        <v>93</v>
      </c>
      <c r="G1057" s="469" t="s">
        <v>1286</v>
      </c>
      <c r="H1057" s="469" t="s">
        <v>1439</v>
      </c>
      <c r="I1057" s="469" t="s">
        <v>93</v>
      </c>
      <c r="J1057" s="469" t="s">
        <v>316</v>
      </c>
      <c r="K1057" s="469" t="s">
        <v>1469</v>
      </c>
      <c r="L1057" s="469" t="s">
        <v>308</v>
      </c>
      <c r="M1057" s="469">
        <v>1</v>
      </c>
      <c r="N1057" s="469">
        <v>232</v>
      </c>
      <c r="O1057" s="469">
        <v>232</v>
      </c>
    </row>
    <row r="1058" spans="1:15" ht="15" hidden="1" x14ac:dyDescent="0.25">
      <c r="A1058" s="469" t="s">
        <v>823</v>
      </c>
      <c r="B1058" s="470">
        <v>44226</v>
      </c>
      <c r="C1058" s="469" t="s">
        <v>211</v>
      </c>
      <c r="D1058" s="470">
        <v>44223</v>
      </c>
      <c r="E1058" s="469" t="s">
        <v>63</v>
      </c>
      <c r="F1058" s="469" t="s">
        <v>93</v>
      </c>
      <c r="G1058" s="469" t="s">
        <v>1286</v>
      </c>
      <c r="H1058" s="469" t="s">
        <v>1340</v>
      </c>
      <c r="I1058" s="469" t="s">
        <v>93</v>
      </c>
      <c r="J1058" s="469" t="s">
        <v>316</v>
      </c>
      <c r="K1058" s="469" t="s">
        <v>1469</v>
      </c>
      <c r="L1058" s="469" t="s">
        <v>303</v>
      </c>
      <c r="M1058" s="469">
        <v>1</v>
      </c>
      <c r="N1058" s="469">
        <v>550</v>
      </c>
      <c r="O1058" s="469">
        <v>550</v>
      </c>
    </row>
    <row r="1059" spans="1:15" ht="15" hidden="1" x14ac:dyDescent="0.25">
      <c r="A1059" s="469" t="s">
        <v>823</v>
      </c>
      <c r="B1059" s="470">
        <v>44226</v>
      </c>
      <c r="C1059" s="469" t="s">
        <v>211</v>
      </c>
      <c r="D1059" s="470">
        <v>44223</v>
      </c>
      <c r="E1059" s="469" t="s">
        <v>63</v>
      </c>
      <c r="F1059" s="469" t="s">
        <v>93</v>
      </c>
      <c r="G1059" s="469" t="s">
        <v>1286</v>
      </c>
      <c r="H1059" s="469" t="s">
        <v>1368</v>
      </c>
      <c r="I1059" s="469" t="s">
        <v>93</v>
      </c>
      <c r="J1059" s="469" t="s">
        <v>316</v>
      </c>
      <c r="K1059" s="469" t="s">
        <v>1469</v>
      </c>
      <c r="L1059" s="469" t="s">
        <v>1471</v>
      </c>
      <c r="M1059" s="469">
        <v>1</v>
      </c>
      <c r="N1059" s="472">
        <v>1428</v>
      </c>
      <c r="O1059" s="472">
        <v>1428</v>
      </c>
    </row>
    <row r="1060" spans="1:15" ht="15" hidden="1" x14ac:dyDescent="0.25">
      <c r="A1060" s="469" t="s">
        <v>824</v>
      </c>
      <c r="B1060" s="470">
        <v>44226</v>
      </c>
      <c r="C1060" s="469" t="s">
        <v>1142</v>
      </c>
      <c r="D1060" s="470">
        <v>44196</v>
      </c>
      <c r="E1060" s="469" t="s">
        <v>15</v>
      </c>
      <c r="F1060" s="469" t="s">
        <v>248</v>
      </c>
      <c r="G1060" s="469" t="s">
        <v>1219</v>
      </c>
      <c r="H1060" s="469" t="s">
        <v>1357</v>
      </c>
      <c r="I1060" s="469" t="s">
        <v>248</v>
      </c>
      <c r="J1060" s="469" t="s">
        <v>1464</v>
      </c>
      <c r="K1060" s="469" t="s">
        <v>1468</v>
      </c>
      <c r="L1060" s="469" t="s">
        <v>314</v>
      </c>
      <c r="M1060" s="469">
        <v>11</v>
      </c>
      <c r="N1060" s="472">
        <v>4425</v>
      </c>
      <c r="O1060" s="472">
        <v>48675</v>
      </c>
    </row>
    <row r="1061" spans="1:15" ht="15" hidden="1" x14ac:dyDescent="0.25">
      <c r="A1061" s="469" t="s">
        <v>825</v>
      </c>
      <c r="B1061" s="470">
        <v>44226</v>
      </c>
      <c r="C1061" s="469" t="s">
        <v>999</v>
      </c>
      <c r="D1061" s="470">
        <v>44188</v>
      </c>
      <c r="E1061" s="469" t="s">
        <v>1193</v>
      </c>
      <c r="F1061" s="469" t="s">
        <v>245</v>
      </c>
      <c r="G1061" s="469" t="s">
        <v>1227</v>
      </c>
      <c r="H1061" s="469" t="s">
        <v>1357</v>
      </c>
      <c r="I1061" s="469" t="s">
        <v>245</v>
      </c>
      <c r="J1061" s="469" t="s">
        <v>316</v>
      </c>
      <c r="K1061" s="469" t="s">
        <v>1469</v>
      </c>
      <c r="L1061" s="469" t="s">
        <v>314</v>
      </c>
      <c r="M1061" s="469">
        <v>3</v>
      </c>
      <c r="N1061" s="469">
        <v>1</v>
      </c>
      <c r="O1061" s="469">
        <v>3</v>
      </c>
    </row>
    <row r="1062" spans="1:15" ht="15" hidden="1" x14ac:dyDescent="0.25">
      <c r="A1062" s="469" t="s">
        <v>826</v>
      </c>
      <c r="B1062" s="470">
        <v>44226</v>
      </c>
      <c r="C1062" s="469" t="s">
        <v>995</v>
      </c>
      <c r="D1062" s="470">
        <v>44187</v>
      </c>
      <c r="E1062" s="469" t="s">
        <v>1193</v>
      </c>
      <c r="F1062" s="469" t="s">
        <v>245</v>
      </c>
      <c r="G1062" s="469" t="s">
        <v>1227</v>
      </c>
      <c r="H1062" s="469" t="s">
        <v>1357</v>
      </c>
      <c r="I1062" s="469" t="s">
        <v>245</v>
      </c>
      <c r="J1062" s="469" t="s">
        <v>316</v>
      </c>
      <c r="K1062" s="469" t="s">
        <v>1469</v>
      </c>
      <c r="L1062" s="469" t="s">
        <v>314</v>
      </c>
      <c r="M1062" s="469">
        <v>4</v>
      </c>
      <c r="N1062" s="469">
        <v>1</v>
      </c>
      <c r="O1062" s="469">
        <v>4</v>
      </c>
    </row>
    <row r="1063" spans="1:15" ht="15" hidden="1" x14ac:dyDescent="0.25">
      <c r="A1063" s="469" t="s">
        <v>827</v>
      </c>
      <c r="B1063" s="470">
        <v>44226</v>
      </c>
      <c r="C1063" s="469" t="s">
        <v>1078</v>
      </c>
      <c r="D1063" s="470">
        <v>44208</v>
      </c>
      <c r="E1063" s="469" t="s">
        <v>1193</v>
      </c>
      <c r="F1063" s="469" t="s">
        <v>245</v>
      </c>
      <c r="G1063" s="469" t="s">
        <v>1227</v>
      </c>
      <c r="H1063" s="469" t="s">
        <v>1357</v>
      </c>
      <c r="I1063" s="469" t="s">
        <v>245</v>
      </c>
      <c r="J1063" s="469" t="s">
        <v>316</v>
      </c>
      <c r="K1063" s="469" t="s">
        <v>1469</v>
      </c>
      <c r="L1063" s="469" t="s">
        <v>314</v>
      </c>
      <c r="M1063" s="469">
        <v>4</v>
      </c>
      <c r="N1063" s="469">
        <v>1</v>
      </c>
      <c r="O1063" s="469">
        <v>4</v>
      </c>
    </row>
    <row r="1064" spans="1:15" ht="15" hidden="1" x14ac:dyDescent="0.25">
      <c r="A1064" s="469" t="s">
        <v>828</v>
      </c>
      <c r="B1064" s="470">
        <v>44226</v>
      </c>
      <c r="C1064" s="469" t="s">
        <v>996</v>
      </c>
      <c r="D1064" s="470">
        <v>44187</v>
      </c>
      <c r="E1064" s="469" t="s">
        <v>1193</v>
      </c>
      <c r="F1064" s="469" t="s">
        <v>245</v>
      </c>
      <c r="G1064" s="469" t="s">
        <v>1227</v>
      </c>
      <c r="H1064" s="469" t="s">
        <v>1357</v>
      </c>
      <c r="I1064" s="469" t="s">
        <v>245</v>
      </c>
      <c r="J1064" s="469" t="s">
        <v>316</v>
      </c>
      <c r="K1064" s="469" t="s">
        <v>1469</v>
      </c>
      <c r="L1064" s="469" t="s">
        <v>314</v>
      </c>
      <c r="M1064" s="469">
        <v>4</v>
      </c>
      <c r="N1064" s="469">
        <v>1</v>
      </c>
      <c r="O1064" s="469">
        <v>4</v>
      </c>
    </row>
    <row r="1065" spans="1:15" ht="15" hidden="1" x14ac:dyDescent="0.25">
      <c r="A1065" s="469" t="s">
        <v>829</v>
      </c>
      <c r="B1065" s="470">
        <v>44226</v>
      </c>
      <c r="C1065" s="469" t="s">
        <v>998</v>
      </c>
      <c r="D1065" s="470">
        <v>44188</v>
      </c>
      <c r="E1065" s="469" t="s">
        <v>1193</v>
      </c>
      <c r="F1065" s="469" t="s">
        <v>245</v>
      </c>
      <c r="G1065" s="469" t="s">
        <v>1227</v>
      </c>
      <c r="H1065" s="469" t="s">
        <v>1357</v>
      </c>
      <c r="I1065" s="469" t="s">
        <v>245</v>
      </c>
      <c r="J1065" s="469" t="s">
        <v>316</v>
      </c>
      <c r="K1065" s="469" t="s">
        <v>1469</v>
      </c>
      <c r="L1065" s="469" t="s">
        <v>314</v>
      </c>
      <c r="M1065" s="469">
        <v>4</v>
      </c>
      <c r="N1065" s="469">
        <v>1</v>
      </c>
      <c r="O1065" s="469">
        <v>4</v>
      </c>
    </row>
    <row r="1066" spans="1:15" ht="15" hidden="1" x14ac:dyDescent="0.25">
      <c r="A1066" s="469" t="s">
        <v>830</v>
      </c>
      <c r="B1066" s="470">
        <v>44226</v>
      </c>
      <c r="C1066" s="469" t="s">
        <v>997</v>
      </c>
      <c r="D1066" s="470">
        <v>44187</v>
      </c>
      <c r="E1066" s="469" t="s">
        <v>1193</v>
      </c>
      <c r="F1066" s="469" t="s">
        <v>245</v>
      </c>
      <c r="G1066" s="469" t="s">
        <v>1227</v>
      </c>
      <c r="H1066" s="469" t="s">
        <v>1357</v>
      </c>
      <c r="I1066" s="469" t="s">
        <v>245</v>
      </c>
      <c r="J1066" s="469" t="s">
        <v>316</v>
      </c>
      <c r="K1066" s="469" t="s">
        <v>1469</v>
      </c>
      <c r="L1066" s="469" t="s">
        <v>314</v>
      </c>
      <c r="M1066" s="469">
        <v>4</v>
      </c>
      <c r="N1066" s="469">
        <v>1</v>
      </c>
      <c r="O1066" s="469">
        <v>4</v>
      </c>
    </row>
    <row r="1067" spans="1:15" ht="15" hidden="1" x14ac:dyDescent="0.25">
      <c r="A1067" s="469" t="s">
        <v>831</v>
      </c>
      <c r="B1067" s="470">
        <v>44226</v>
      </c>
      <c r="C1067" s="469">
        <v>2700000880</v>
      </c>
      <c r="D1067" s="470">
        <v>44092</v>
      </c>
      <c r="E1067" s="469" t="s">
        <v>1182</v>
      </c>
      <c r="F1067" s="469" t="s">
        <v>244</v>
      </c>
      <c r="G1067" s="469" t="s">
        <v>1287</v>
      </c>
      <c r="H1067" s="469" t="s">
        <v>1412</v>
      </c>
      <c r="I1067" s="469" t="s">
        <v>244</v>
      </c>
      <c r="J1067" s="469" t="s">
        <v>316</v>
      </c>
      <c r="K1067" s="469" t="s">
        <v>1469</v>
      </c>
      <c r="L1067" s="469" t="s">
        <v>303</v>
      </c>
      <c r="M1067" s="469">
        <v>2</v>
      </c>
      <c r="N1067" s="469">
        <v>897.78</v>
      </c>
      <c r="O1067" s="472">
        <v>1795.56</v>
      </c>
    </row>
    <row r="1068" spans="1:15" ht="15" hidden="1" x14ac:dyDescent="0.25">
      <c r="A1068" s="469" t="s">
        <v>832</v>
      </c>
      <c r="B1068" s="470">
        <v>44226</v>
      </c>
      <c r="C1068" s="469" t="s">
        <v>1082</v>
      </c>
      <c r="D1068" s="470">
        <v>44203</v>
      </c>
      <c r="E1068" s="469" t="s">
        <v>1193</v>
      </c>
      <c r="F1068" s="469" t="s">
        <v>245</v>
      </c>
      <c r="G1068" s="469" t="s">
        <v>1227</v>
      </c>
      <c r="H1068" s="469" t="s">
        <v>1359</v>
      </c>
      <c r="I1068" s="469" t="s">
        <v>245</v>
      </c>
      <c r="J1068" s="469" t="s">
        <v>316</v>
      </c>
      <c r="K1068" s="469" t="s">
        <v>1469</v>
      </c>
      <c r="L1068" s="469" t="s">
        <v>314</v>
      </c>
      <c r="M1068" s="469">
        <v>4</v>
      </c>
      <c r="N1068" s="469">
        <v>1</v>
      </c>
      <c r="O1068" s="469">
        <v>4</v>
      </c>
    </row>
    <row r="1069" spans="1:15" ht="15" hidden="1" x14ac:dyDescent="0.25">
      <c r="A1069" s="469" t="s">
        <v>833</v>
      </c>
      <c r="B1069" s="470">
        <v>44226</v>
      </c>
      <c r="C1069" s="469">
        <v>2700000881</v>
      </c>
      <c r="D1069" s="470">
        <v>44092</v>
      </c>
      <c r="E1069" s="469" t="s">
        <v>1182</v>
      </c>
      <c r="F1069" s="469" t="s">
        <v>244</v>
      </c>
      <c r="G1069" s="469" t="s">
        <v>1287</v>
      </c>
      <c r="H1069" s="469" t="s">
        <v>1412</v>
      </c>
      <c r="I1069" s="469" t="s">
        <v>244</v>
      </c>
      <c r="J1069" s="469" t="s">
        <v>316</v>
      </c>
      <c r="K1069" s="469" t="s">
        <v>1469</v>
      </c>
      <c r="L1069" s="469" t="s">
        <v>303</v>
      </c>
      <c r="M1069" s="469">
        <v>11</v>
      </c>
      <c r="N1069" s="469">
        <v>897.78</v>
      </c>
      <c r="O1069" s="472">
        <v>9875.58</v>
      </c>
    </row>
    <row r="1070" spans="1:15" ht="15" hidden="1" x14ac:dyDescent="0.25">
      <c r="A1070" s="469" t="s">
        <v>834</v>
      </c>
      <c r="B1070" s="470">
        <v>44226</v>
      </c>
      <c r="C1070" s="469">
        <v>2700000882</v>
      </c>
      <c r="D1070" s="470">
        <v>44092</v>
      </c>
      <c r="E1070" s="469" t="s">
        <v>1182</v>
      </c>
      <c r="F1070" s="469" t="s">
        <v>244</v>
      </c>
      <c r="G1070" s="469" t="s">
        <v>1287</v>
      </c>
      <c r="H1070" s="469" t="s">
        <v>1412</v>
      </c>
      <c r="I1070" s="469" t="s">
        <v>244</v>
      </c>
      <c r="J1070" s="469" t="s">
        <v>316</v>
      </c>
      <c r="K1070" s="469" t="s">
        <v>1469</v>
      </c>
      <c r="L1070" s="469" t="s">
        <v>303</v>
      </c>
      <c r="M1070" s="469">
        <v>3</v>
      </c>
      <c r="N1070" s="469">
        <v>897.78</v>
      </c>
      <c r="O1070" s="472">
        <v>2693.34</v>
      </c>
    </row>
    <row r="1071" spans="1:15" ht="15" hidden="1" x14ac:dyDescent="0.25">
      <c r="A1071" s="469" t="s">
        <v>835</v>
      </c>
      <c r="B1071" s="470">
        <v>44226</v>
      </c>
      <c r="C1071" s="469" t="s">
        <v>1080</v>
      </c>
      <c r="D1071" s="470">
        <v>44203</v>
      </c>
      <c r="E1071" s="469" t="s">
        <v>1193</v>
      </c>
      <c r="F1071" s="469" t="s">
        <v>245</v>
      </c>
      <c r="G1071" s="469" t="s">
        <v>1227</v>
      </c>
      <c r="H1071" s="469" t="s">
        <v>1357</v>
      </c>
      <c r="I1071" s="469" t="s">
        <v>245</v>
      </c>
      <c r="J1071" s="469" t="s">
        <v>316</v>
      </c>
      <c r="K1071" s="469" t="s">
        <v>1469</v>
      </c>
      <c r="L1071" s="469" t="s">
        <v>314</v>
      </c>
      <c r="M1071" s="469">
        <v>3</v>
      </c>
      <c r="N1071" s="469">
        <v>1</v>
      </c>
      <c r="O1071" s="469">
        <v>3</v>
      </c>
    </row>
    <row r="1072" spans="1:15" ht="15" hidden="1" x14ac:dyDescent="0.25">
      <c r="A1072" s="469" t="s">
        <v>835</v>
      </c>
      <c r="B1072" s="470">
        <v>44226</v>
      </c>
      <c r="C1072" s="469" t="s">
        <v>1080</v>
      </c>
      <c r="D1072" s="470">
        <v>44203</v>
      </c>
      <c r="E1072" s="469" t="s">
        <v>1193</v>
      </c>
      <c r="F1072" s="469" t="s">
        <v>245</v>
      </c>
      <c r="G1072" s="469" t="s">
        <v>1227</v>
      </c>
      <c r="H1072" s="469" t="s">
        <v>1359</v>
      </c>
      <c r="I1072" s="469" t="s">
        <v>245</v>
      </c>
      <c r="J1072" s="469" t="s">
        <v>316</v>
      </c>
      <c r="K1072" s="469" t="s">
        <v>1469</v>
      </c>
      <c r="L1072" s="469" t="s">
        <v>314</v>
      </c>
      <c r="M1072" s="469">
        <v>3</v>
      </c>
      <c r="N1072" s="469">
        <v>1</v>
      </c>
      <c r="O1072" s="469">
        <v>3</v>
      </c>
    </row>
    <row r="1073" spans="1:15" ht="15" hidden="1" x14ac:dyDescent="0.25">
      <c r="A1073" s="469" t="s">
        <v>836</v>
      </c>
      <c r="B1073" s="470">
        <v>44226</v>
      </c>
      <c r="C1073" s="469">
        <v>2700000883</v>
      </c>
      <c r="D1073" s="470">
        <v>44092</v>
      </c>
      <c r="E1073" s="469" t="s">
        <v>1182</v>
      </c>
      <c r="F1073" s="469" t="s">
        <v>244</v>
      </c>
      <c r="G1073" s="469" t="s">
        <v>1287</v>
      </c>
      <c r="H1073" s="469" t="s">
        <v>1412</v>
      </c>
      <c r="I1073" s="469" t="s">
        <v>244</v>
      </c>
      <c r="J1073" s="469" t="s">
        <v>316</v>
      </c>
      <c r="K1073" s="469" t="s">
        <v>1469</v>
      </c>
      <c r="L1073" s="469" t="s">
        <v>303</v>
      </c>
      <c r="M1073" s="469">
        <v>49</v>
      </c>
      <c r="N1073" s="469">
        <v>897.78</v>
      </c>
      <c r="O1073" s="472">
        <v>43991.22</v>
      </c>
    </row>
    <row r="1074" spans="1:15" ht="15" hidden="1" x14ac:dyDescent="0.25">
      <c r="A1074" s="469" t="s">
        <v>837</v>
      </c>
      <c r="B1074" s="470">
        <v>44226</v>
      </c>
      <c r="C1074" s="469">
        <v>2700000884</v>
      </c>
      <c r="D1074" s="470">
        <v>44092</v>
      </c>
      <c r="E1074" s="469" t="s">
        <v>1182</v>
      </c>
      <c r="F1074" s="469" t="s">
        <v>244</v>
      </c>
      <c r="G1074" s="469" t="s">
        <v>1287</v>
      </c>
      <c r="H1074" s="469" t="s">
        <v>1412</v>
      </c>
      <c r="I1074" s="469" t="s">
        <v>244</v>
      </c>
      <c r="J1074" s="469" t="s">
        <v>316</v>
      </c>
      <c r="K1074" s="469" t="s">
        <v>1469</v>
      </c>
      <c r="L1074" s="469" t="s">
        <v>303</v>
      </c>
      <c r="M1074" s="469">
        <v>4</v>
      </c>
      <c r="N1074" s="469">
        <v>897.78</v>
      </c>
      <c r="O1074" s="472">
        <v>3591.12</v>
      </c>
    </row>
    <row r="1075" spans="1:15" ht="15" hidden="1" x14ac:dyDescent="0.25">
      <c r="A1075" s="469" t="s">
        <v>838</v>
      </c>
      <c r="B1075" s="470">
        <v>44226</v>
      </c>
      <c r="C1075" s="469" t="s">
        <v>1083</v>
      </c>
      <c r="D1075" s="470">
        <v>44203</v>
      </c>
      <c r="E1075" s="469" t="s">
        <v>1193</v>
      </c>
      <c r="F1075" s="469" t="s">
        <v>245</v>
      </c>
      <c r="G1075" s="469" t="s">
        <v>1227</v>
      </c>
      <c r="H1075" s="469" t="s">
        <v>1357</v>
      </c>
      <c r="I1075" s="469" t="s">
        <v>245</v>
      </c>
      <c r="J1075" s="469" t="s">
        <v>316</v>
      </c>
      <c r="K1075" s="469" t="s">
        <v>1469</v>
      </c>
      <c r="L1075" s="469" t="s">
        <v>314</v>
      </c>
      <c r="M1075" s="469">
        <v>4</v>
      </c>
      <c r="N1075" s="469">
        <v>1</v>
      </c>
      <c r="O1075" s="469">
        <v>4</v>
      </c>
    </row>
    <row r="1076" spans="1:15" ht="15" hidden="1" x14ac:dyDescent="0.25">
      <c r="A1076" s="469" t="s">
        <v>838</v>
      </c>
      <c r="B1076" s="470">
        <v>44226</v>
      </c>
      <c r="C1076" s="469" t="s">
        <v>1083</v>
      </c>
      <c r="D1076" s="470">
        <v>44203</v>
      </c>
      <c r="E1076" s="469" t="s">
        <v>1193</v>
      </c>
      <c r="F1076" s="469" t="s">
        <v>245</v>
      </c>
      <c r="G1076" s="469" t="s">
        <v>1227</v>
      </c>
      <c r="H1076" s="469" t="s">
        <v>1359</v>
      </c>
      <c r="I1076" s="469" t="s">
        <v>245</v>
      </c>
      <c r="J1076" s="469" t="s">
        <v>316</v>
      </c>
      <c r="K1076" s="469" t="s">
        <v>1469</v>
      </c>
      <c r="L1076" s="469" t="s">
        <v>314</v>
      </c>
      <c r="M1076" s="469">
        <v>4</v>
      </c>
      <c r="N1076" s="469">
        <v>1</v>
      </c>
      <c r="O1076" s="469">
        <v>4</v>
      </c>
    </row>
    <row r="1077" spans="1:15" ht="15" hidden="1" x14ac:dyDescent="0.25">
      <c r="A1077" s="469" t="s">
        <v>839</v>
      </c>
      <c r="B1077" s="470">
        <v>44226</v>
      </c>
      <c r="C1077" s="469">
        <v>2700000885</v>
      </c>
      <c r="D1077" s="470">
        <v>44092</v>
      </c>
      <c r="E1077" s="469" t="s">
        <v>1182</v>
      </c>
      <c r="F1077" s="469" t="s">
        <v>244</v>
      </c>
      <c r="G1077" s="469" t="s">
        <v>1287</v>
      </c>
      <c r="H1077" s="469" t="s">
        <v>1412</v>
      </c>
      <c r="I1077" s="469" t="s">
        <v>244</v>
      </c>
      <c r="J1077" s="469" t="s">
        <v>316</v>
      </c>
      <c r="K1077" s="469" t="s">
        <v>1469</v>
      </c>
      <c r="L1077" s="469" t="s">
        <v>303</v>
      </c>
      <c r="M1077" s="469">
        <v>9</v>
      </c>
      <c r="N1077" s="469">
        <v>897.78</v>
      </c>
      <c r="O1077" s="472">
        <v>8080.02</v>
      </c>
    </row>
    <row r="1078" spans="1:15" ht="15" hidden="1" x14ac:dyDescent="0.25">
      <c r="A1078" s="469" t="s">
        <v>840</v>
      </c>
      <c r="B1078" s="470">
        <v>44226</v>
      </c>
      <c r="C1078" s="469">
        <v>2700000886</v>
      </c>
      <c r="D1078" s="470">
        <v>44092</v>
      </c>
      <c r="E1078" s="469" t="s">
        <v>1182</v>
      </c>
      <c r="F1078" s="469" t="s">
        <v>244</v>
      </c>
      <c r="G1078" s="469" t="s">
        <v>1287</v>
      </c>
      <c r="H1078" s="469" t="s">
        <v>1412</v>
      </c>
      <c r="I1078" s="469" t="s">
        <v>244</v>
      </c>
      <c r="J1078" s="469" t="s">
        <v>316</v>
      </c>
      <c r="K1078" s="469" t="s">
        <v>1469</v>
      </c>
      <c r="L1078" s="469" t="s">
        <v>303</v>
      </c>
      <c r="M1078" s="469">
        <v>2</v>
      </c>
      <c r="N1078" s="469">
        <v>897.78</v>
      </c>
      <c r="O1078" s="472">
        <v>1795.56</v>
      </c>
    </row>
    <row r="1079" spans="1:15" ht="15" hidden="1" x14ac:dyDescent="0.25">
      <c r="A1079" s="469" t="s">
        <v>841</v>
      </c>
      <c r="B1079" s="470">
        <v>44226</v>
      </c>
      <c r="C1079" s="469">
        <v>2700000887</v>
      </c>
      <c r="D1079" s="470">
        <v>44092</v>
      </c>
      <c r="E1079" s="469" t="s">
        <v>1182</v>
      </c>
      <c r="F1079" s="469" t="s">
        <v>244</v>
      </c>
      <c r="G1079" s="469" t="s">
        <v>1287</v>
      </c>
      <c r="H1079" s="469" t="s">
        <v>1412</v>
      </c>
      <c r="I1079" s="469" t="s">
        <v>244</v>
      </c>
      <c r="J1079" s="469" t="s">
        <v>316</v>
      </c>
      <c r="K1079" s="469" t="s">
        <v>1469</v>
      </c>
      <c r="L1079" s="469" t="s">
        <v>303</v>
      </c>
      <c r="M1079" s="469">
        <v>6</v>
      </c>
      <c r="N1079" s="469">
        <v>897.78</v>
      </c>
      <c r="O1079" s="472">
        <v>5386.68</v>
      </c>
    </row>
    <row r="1080" spans="1:15" ht="15" hidden="1" x14ac:dyDescent="0.25">
      <c r="A1080" s="469" t="s">
        <v>842</v>
      </c>
      <c r="B1080" s="470">
        <v>44226</v>
      </c>
      <c r="C1080" s="469" t="s">
        <v>1079</v>
      </c>
      <c r="D1080" s="470">
        <v>44203</v>
      </c>
      <c r="E1080" s="469" t="s">
        <v>1193</v>
      </c>
      <c r="F1080" s="469" t="s">
        <v>245</v>
      </c>
      <c r="G1080" s="469" t="s">
        <v>1227</v>
      </c>
      <c r="H1080" s="469" t="s">
        <v>1357</v>
      </c>
      <c r="I1080" s="469" t="s">
        <v>245</v>
      </c>
      <c r="J1080" s="469" t="s">
        <v>316</v>
      </c>
      <c r="K1080" s="469" t="s">
        <v>1469</v>
      </c>
      <c r="L1080" s="469" t="s">
        <v>314</v>
      </c>
      <c r="M1080" s="469">
        <v>4</v>
      </c>
      <c r="N1080" s="469">
        <v>1</v>
      </c>
      <c r="O1080" s="469">
        <v>4</v>
      </c>
    </row>
    <row r="1081" spans="1:15" ht="15" hidden="1" x14ac:dyDescent="0.25">
      <c r="A1081" s="469" t="s">
        <v>842</v>
      </c>
      <c r="B1081" s="470">
        <v>44226</v>
      </c>
      <c r="C1081" s="469" t="s">
        <v>1079</v>
      </c>
      <c r="D1081" s="470">
        <v>44203</v>
      </c>
      <c r="E1081" s="469" t="s">
        <v>1193</v>
      </c>
      <c r="F1081" s="469" t="s">
        <v>245</v>
      </c>
      <c r="G1081" s="469" t="s">
        <v>1227</v>
      </c>
      <c r="H1081" s="469" t="s">
        <v>1359</v>
      </c>
      <c r="I1081" s="469" t="s">
        <v>245</v>
      </c>
      <c r="J1081" s="469" t="s">
        <v>316</v>
      </c>
      <c r="K1081" s="469" t="s">
        <v>1469</v>
      </c>
      <c r="L1081" s="469" t="s">
        <v>314</v>
      </c>
      <c r="M1081" s="469">
        <v>4</v>
      </c>
      <c r="N1081" s="469">
        <v>1</v>
      </c>
      <c r="O1081" s="469">
        <v>4</v>
      </c>
    </row>
    <row r="1082" spans="1:15" ht="15" hidden="1" x14ac:dyDescent="0.25">
      <c r="A1082" s="469" t="s">
        <v>843</v>
      </c>
      <c r="B1082" s="470">
        <v>44226</v>
      </c>
      <c r="C1082" s="469" t="s">
        <v>1143</v>
      </c>
      <c r="D1082" s="470">
        <v>44223</v>
      </c>
      <c r="E1082" s="660" t="s">
        <v>15</v>
      </c>
      <c r="F1082" s="469" t="s">
        <v>93</v>
      </c>
      <c r="G1082" s="469" t="s">
        <v>1288</v>
      </c>
      <c r="H1082" s="469" t="s">
        <v>387</v>
      </c>
      <c r="I1082" s="469" t="s">
        <v>93</v>
      </c>
      <c r="J1082" s="469" t="s">
        <v>1466</v>
      </c>
      <c r="K1082" s="469" t="s">
        <v>1468</v>
      </c>
      <c r="L1082" s="469" t="s">
        <v>303</v>
      </c>
      <c r="M1082" s="469">
        <v>1</v>
      </c>
      <c r="N1082" s="469">
        <v>150</v>
      </c>
      <c r="O1082" s="469">
        <v>150</v>
      </c>
    </row>
    <row r="1083" spans="1:15" ht="15" hidden="1" x14ac:dyDescent="0.25">
      <c r="A1083" s="469" t="s">
        <v>843</v>
      </c>
      <c r="B1083" s="470">
        <v>44226</v>
      </c>
      <c r="C1083" s="469" t="s">
        <v>1143</v>
      </c>
      <c r="D1083" s="470">
        <v>44223</v>
      </c>
      <c r="E1083" s="469" t="s">
        <v>63</v>
      </c>
      <c r="F1083" s="469" t="s">
        <v>93</v>
      </c>
      <c r="G1083" s="469" t="s">
        <v>1288</v>
      </c>
      <c r="H1083" s="469" t="s">
        <v>1440</v>
      </c>
      <c r="I1083" s="469" t="s">
        <v>93</v>
      </c>
      <c r="J1083" s="469" t="s">
        <v>1466</v>
      </c>
      <c r="K1083" s="469" t="s">
        <v>1468</v>
      </c>
      <c r="L1083" s="469" t="s">
        <v>1471</v>
      </c>
      <c r="M1083" s="469">
        <v>10</v>
      </c>
      <c r="N1083" s="469">
        <v>769</v>
      </c>
      <c r="O1083" s="472">
        <v>7690</v>
      </c>
    </row>
    <row r="1084" spans="1:15" ht="15" hidden="1" x14ac:dyDescent="0.25">
      <c r="A1084" s="469" t="s">
        <v>843</v>
      </c>
      <c r="B1084" s="470">
        <v>44226</v>
      </c>
      <c r="C1084" s="469" t="s">
        <v>1143</v>
      </c>
      <c r="D1084" s="470">
        <v>44223</v>
      </c>
      <c r="E1084" s="469" t="s">
        <v>63</v>
      </c>
      <c r="F1084" s="469" t="s">
        <v>93</v>
      </c>
      <c r="G1084" s="469" t="s">
        <v>1288</v>
      </c>
      <c r="H1084" s="469" t="s">
        <v>1368</v>
      </c>
      <c r="I1084" s="469" t="s">
        <v>93</v>
      </c>
      <c r="J1084" s="469" t="s">
        <v>1466</v>
      </c>
      <c r="K1084" s="469" t="s">
        <v>1468</v>
      </c>
      <c r="L1084" s="469" t="s">
        <v>1471</v>
      </c>
      <c r="M1084" s="469">
        <v>5</v>
      </c>
      <c r="N1084" s="472">
        <v>1077</v>
      </c>
      <c r="O1084" s="472">
        <v>5385</v>
      </c>
    </row>
    <row r="1085" spans="1:15" ht="15" hidden="1" x14ac:dyDescent="0.25">
      <c r="A1085" s="469" t="s">
        <v>844</v>
      </c>
      <c r="B1085" s="470">
        <v>44226</v>
      </c>
      <c r="C1085" s="469" t="s">
        <v>1144</v>
      </c>
      <c r="D1085" s="470">
        <v>44159</v>
      </c>
      <c r="E1085" s="469" t="s">
        <v>63</v>
      </c>
      <c r="F1085" s="469" t="s">
        <v>93</v>
      </c>
      <c r="G1085" s="469" t="s">
        <v>1289</v>
      </c>
      <c r="H1085" s="469" t="s">
        <v>1412</v>
      </c>
      <c r="I1085" s="469" t="s">
        <v>93</v>
      </c>
      <c r="J1085" s="469" t="s">
        <v>316</v>
      </c>
      <c r="K1085" s="469" t="s">
        <v>1469</v>
      </c>
      <c r="L1085" s="469" t="s">
        <v>303</v>
      </c>
      <c r="M1085" s="469">
        <v>3</v>
      </c>
      <c r="N1085" s="472">
        <v>9535</v>
      </c>
      <c r="O1085" s="472">
        <v>28605</v>
      </c>
    </row>
    <row r="1086" spans="1:15" ht="15" hidden="1" x14ac:dyDescent="0.25">
      <c r="A1086" s="469" t="s">
        <v>845</v>
      </c>
      <c r="B1086" s="470">
        <v>44226</v>
      </c>
      <c r="C1086" s="469" t="s">
        <v>1081</v>
      </c>
      <c r="D1086" s="470">
        <v>44208</v>
      </c>
      <c r="E1086" s="469" t="s">
        <v>1193</v>
      </c>
      <c r="F1086" s="469" t="s">
        <v>245</v>
      </c>
      <c r="G1086" s="469" t="s">
        <v>1227</v>
      </c>
      <c r="H1086" s="469" t="s">
        <v>1357</v>
      </c>
      <c r="I1086" s="469" t="s">
        <v>245</v>
      </c>
      <c r="J1086" s="469" t="s">
        <v>316</v>
      </c>
      <c r="K1086" s="469" t="s">
        <v>1469</v>
      </c>
      <c r="L1086" s="469" t="s">
        <v>314</v>
      </c>
      <c r="M1086" s="469">
        <v>3</v>
      </c>
      <c r="N1086" s="469">
        <v>1</v>
      </c>
      <c r="O1086" s="469">
        <v>3</v>
      </c>
    </row>
    <row r="1087" spans="1:15" ht="15" hidden="1" x14ac:dyDescent="0.25">
      <c r="A1087" s="469" t="s">
        <v>845</v>
      </c>
      <c r="B1087" s="470">
        <v>44226</v>
      </c>
      <c r="C1087" s="469" t="s">
        <v>1081</v>
      </c>
      <c r="D1087" s="470">
        <v>44208</v>
      </c>
      <c r="E1087" s="469" t="s">
        <v>1193</v>
      </c>
      <c r="F1087" s="469" t="s">
        <v>245</v>
      </c>
      <c r="G1087" s="469" t="s">
        <v>1227</v>
      </c>
      <c r="H1087" s="469" t="s">
        <v>1359</v>
      </c>
      <c r="I1087" s="469" t="s">
        <v>245</v>
      </c>
      <c r="J1087" s="469" t="s">
        <v>316</v>
      </c>
      <c r="K1087" s="469" t="s">
        <v>1469</v>
      </c>
      <c r="L1087" s="469" t="s">
        <v>314</v>
      </c>
      <c r="M1087" s="469">
        <v>3</v>
      </c>
      <c r="N1087" s="469">
        <v>1</v>
      </c>
      <c r="O1087" s="469">
        <v>3</v>
      </c>
    </row>
    <row r="1088" spans="1:15" ht="15" hidden="1" x14ac:dyDescent="0.25">
      <c r="A1088" s="469" t="s">
        <v>846</v>
      </c>
      <c r="B1088" s="470">
        <v>44226</v>
      </c>
      <c r="C1088" s="469" t="s">
        <v>1145</v>
      </c>
      <c r="D1088" s="470">
        <v>44216</v>
      </c>
      <c r="E1088" s="469" t="s">
        <v>1183</v>
      </c>
      <c r="F1088" s="469" t="s">
        <v>244</v>
      </c>
      <c r="G1088" s="469" t="s">
        <v>1228</v>
      </c>
      <c r="H1088" s="469" t="s">
        <v>1327</v>
      </c>
      <c r="I1088" s="469" t="s">
        <v>244</v>
      </c>
      <c r="J1088" s="469" t="s">
        <v>316</v>
      </c>
      <c r="K1088" s="469" t="s">
        <v>1469</v>
      </c>
      <c r="L1088" s="469" t="s">
        <v>1470</v>
      </c>
      <c r="M1088" s="469">
        <v>1</v>
      </c>
      <c r="N1088" s="469">
        <v>0</v>
      </c>
      <c r="O1088" s="469">
        <v>0</v>
      </c>
    </row>
    <row r="1089" spans="1:15" ht="15" hidden="1" x14ac:dyDescent="0.25">
      <c r="A1089" s="469" t="s">
        <v>846</v>
      </c>
      <c r="B1089" s="470">
        <v>44226</v>
      </c>
      <c r="C1089" s="469" t="s">
        <v>1145</v>
      </c>
      <c r="D1089" s="470">
        <v>44216</v>
      </c>
      <c r="E1089" s="469" t="s">
        <v>1183</v>
      </c>
      <c r="F1089" s="469" t="s">
        <v>244</v>
      </c>
      <c r="G1089" s="469" t="s">
        <v>1228</v>
      </c>
      <c r="H1089" s="469" t="s">
        <v>1349</v>
      </c>
      <c r="I1089" s="469" t="s">
        <v>244</v>
      </c>
      <c r="J1089" s="469" t="s">
        <v>316</v>
      </c>
      <c r="K1089" s="469" t="s">
        <v>1469</v>
      </c>
      <c r="L1089" s="469" t="s">
        <v>314</v>
      </c>
      <c r="M1089" s="469">
        <v>1</v>
      </c>
      <c r="N1089" s="472">
        <v>2850</v>
      </c>
      <c r="O1089" s="472">
        <v>2850</v>
      </c>
    </row>
    <row r="1090" spans="1:15" ht="15" hidden="1" x14ac:dyDescent="0.25">
      <c r="A1090" s="469" t="s">
        <v>846</v>
      </c>
      <c r="B1090" s="470">
        <v>44226</v>
      </c>
      <c r="C1090" s="469" t="s">
        <v>1145</v>
      </c>
      <c r="D1090" s="470">
        <v>44216</v>
      </c>
      <c r="E1090" s="469" t="s">
        <v>1183</v>
      </c>
      <c r="F1090" s="469" t="s">
        <v>244</v>
      </c>
      <c r="G1090" s="469" t="s">
        <v>1228</v>
      </c>
      <c r="H1090" s="469" t="s">
        <v>1357</v>
      </c>
      <c r="I1090" s="469" t="s">
        <v>244</v>
      </c>
      <c r="J1090" s="469" t="s">
        <v>316</v>
      </c>
      <c r="K1090" s="469" t="s">
        <v>1469</v>
      </c>
      <c r="L1090" s="469" t="s">
        <v>314</v>
      </c>
      <c r="M1090" s="469">
        <v>1</v>
      </c>
      <c r="N1090" s="472">
        <v>4250</v>
      </c>
      <c r="O1090" s="472">
        <v>4250</v>
      </c>
    </row>
    <row r="1091" spans="1:15" ht="15" hidden="1" x14ac:dyDescent="0.25">
      <c r="A1091" s="469" t="s">
        <v>846</v>
      </c>
      <c r="B1091" s="470">
        <v>44226</v>
      </c>
      <c r="C1091" s="469" t="s">
        <v>1145</v>
      </c>
      <c r="D1091" s="470">
        <v>44216</v>
      </c>
      <c r="E1091" s="469" t="s">
        <v>1183</v>
      </c>
      <c r="F1091" s="469" t="s">
        <v>244</v>
      </c>
      <c r="G1091" s="469" t="s">
        <v>1228</v>
      </c>
      <c r="H1091" s="469" t="s">
        <v>1324</v>
      </c>
      <c r="I1091" s="469" t="s">
        <v>244</v>
      </c>
      <c r="J1091" s="469" t="s">
        <v>316</v>
      </c>
      <c r="K1091" s="469" t="s">
        <v>1469</v>
      </c>
      <c r="L1091" s="469" t="s">
        <v>314</v>
      </c>
      <c r="M1091" s="469">
        <v>1</v>
      </c>
      <c r="N1091" s="472">
        <v>5350</v>
      </c>
      <c r="O1091" s="472">
        <v>5350</v>
      </c>
    </row>
    <row r="1092" spans="1:15" ht="15" hidden="1" x14ac:dyDescent="0.25">
      <c r="A1092" s="469" t="s">
        <v>846</v>
      </c>
      <c r="B1092" s="470">
        <v>44226</v>
      </c>
      <c r="C1092" s="469" t="s">
        <v>1145</v>
      </c>
      <c r="D1092" s="470">
        <v>44216</v>
      </c>
      <c r="E1092" s="469" t="s">
        <v>1183</v>
      </c>
      <c r="F1092" s="469" t="s">
        <v>244</v>
      </c>
      <c r="G1092" s="469" t="s">
        <v>1228</v>
      </c>
      <c r="H1092" s="469" t="s">
        <v>1326</v>
      </c>
      <c r="I1092" s="469" t="s">
        <v>244</v>
      </c>
      <c r="J1092" s="469" t="s">
        <v>316</v>
      </c>
      <c r="K1092" s="469" t="s">
        <v>1469</v>
      </c>
      <c r="L1092" s="469" t="s">
        <v>314</v>
      </c>
      <c r="M1092" s="469">
        <v>1</v>
      </c>
      <c r="N1092" s="472">
        <v>63500</v>
      </c>
      <c r="O1092" s="472">
        <v>63500</v>
      </c>
    </row>
    <row r="1093" spans="1:15" ht="15" hidden="1" x14ac:dyDescent="0.25">
      <c r="A1093" s="469" t="s">
        <v>847</v>
      </c>
      <c r="B1093" s="470">
        <v>44226</v>
      </c>
      <c r="C1093" s="469" t="s">
        <v>1146</v>
      </c>
      <c r="D1093" s="470">
        <v>44225</v>
      </c>
      <c r="E1093" s="469" t="s">
        <v>1183</v>
      </c>
      <c r="F1093" s="469" t="s">
        <v>244</v>
      </c>
      <c r="G1093" s="469" t="s">
        <v>1228</v>
      </c>
      <c r="H1093" s="469" t="s">
        <v>1327</v>
      </c>
      <c r="I1093" s="469" t="s">
        <v>244</v>
      </c>
      <c r="J1093" s="469" t="s">
        <v>316</v>
      </c>
      <c r="K1093" s="469" t="s">
        <v>1469</v>
      </c>
      <c r="L1093" s="469" t="s">
        <v>1470</v>
      </c>
      <c r="M1093" s="469">
        <v>1</v>
      </c>
      <c r="N1093" s="469">
        <v>0</v>
      </c>
      <c r="O1093" s="469">
        <v>0</v>
      </c>
    </row>
    <row r="1094" spans="1:15" ht="15" hidden="1" x14ac:dyDescent="0.25">
      <c r="A1094" s="469" t="s">
        <v>847</v>
      </c>
      <c r="B1094" s="470">
        <v>44226</v>
      </c>
      <c r="C1094" s="469" t="s">
        <v>1146</v>
      </c>
      <c r="D1094" s="470">
        <v>44225</v>
      </c>
      <c r="E1094" s="469" t="s">
        <v>1183</v>
      </c>
      <c r="F1094" s="469" t="s">
        <v>244</v>
      </c>
      <c r="G1094" s="469" t="s">
        <v>1228</v>
      </c>
      <c r="H1094" s="469" t="s">
        <v>1349</v>
      </c>
      <c r="I1094" s="469" t="s">
        <v>244</v>
      </c>
      <c r="J1094" s="469" t="s">
        <v>316</v>
      </c>
      <c r="K1094" s="469" t="s">
        <v>1469</v>
      </c>
      <c r="L1094" s="469" t="s">
        <v>314</v>
      </c>
      <c r="M1094" s="469">
        <v>1</v>
      </c>
      <c r="N1094" s="472">
        <v>2850</v>
      </c>
      <c r="O1094" s="472">
        <v>2850</v>
      </c>
    </row>
    <row r="1095" spans="1:15" ht="15" hidden="1" x14ac:dyDescent="0.25">
      <c r="A1095" s="469" t="s">
        <v>847</v>
      </c>
      <c r="B1095" s="470">
        <v>44226</v>
      </c>
      <c r="C1095" s="469" t="s">
        <v>1146</v>
      </c>
      <c r="D1095" s="470">
        <v>44225</v>
      </c>
      <c r="E1095" s="469" t="s">
        <v>1183</v>
      </c>
      <c r="F1095" s="469" t="s">
        <v>244</v>
      </c>
      <c r="G1095" s="469" t="s">
        <v>1228</v>
      </c>
      <c r="H1095" s="469" t="s">
        <v>1357</v>
      </c>
      <c r="I1095" s="469" t="s">
        <v>244</v>
      </c>
      <c r="J1095" s="469" t="s">
        <v>316</v>
      </c>
      <c r="K1095" s="469" t="s">
        <v>1469</v>
      </c>
      <c r="L1095" s="469" t="s">
        <v>314</v>
      </c>
      <c r="M1095" s="469">
        <v>1</v>
      </c>
      <c r="N1095" s="472">
        <v>4250</v>
      </c>
      <c r="O1095" s="472">
        <v>4250</v>
      </c>
    </row>
    <row r="1096" spans="1:15" ht="15" hidden="1" x14ac:dyDescent="0.25">
      <c r="A1096" s="469" t="s">
        <v>847</v>
      </c>
      <c r="B1096" s="470">
        <v>44226</v>
      </c>
      <c r="C1096" s="469" t="s">
        <v>1146</v>
      </c>
      <c r="D1096" s="470">
        <v>44225</v>
      </c>
      <c r="E1096" s="469" t="s">
        <v>1183</v>
      </c>
      <c r="F1096" s="469" t="s">
        <v>244</v>
      </c>
      <c r="G1096" s="469" t="s">
        <v>1228</v>
      </c>
      <c r="H1096" s="469" t="s">
        <v>1324</v>
      </c>
      <c r="I1096" s="469" t="s">
        <v>244</v>
      </c>
      <c r="J1096" s="469" t="s">
        <v>316</v>
      </c>
      <c r="K1096" s="469" t="s">
        <v>1469</v>
      </c>
      <c r="L1096" s="469" t="s">
        <v>314</v>
      </c>
      <c r="M1096" s="469">
        <v>1</v>
      </c>
      <c r="N1096" s="472">
        <v>5350</v>
      </c>
      <c r="O1096" s="472">
        <v>5350</v>
      </c>
    </row>
    <row r="1097" spans="1:15" ht="15" hidden="1" x14ac:dyDescent="0.25">
      <c r="A1097" s="469" t="s">
        <v>847</v>
      </c>
      <c r="B1097" s="470">
        <v>44226</v>
      </c>
      <c r="C1097" s="469" t="s">
        <v>1146</v>
      </c>
      <c r="D1097" s="470">
        <v>44225</v>
      </c>
      <c r="E1097" s="469" t="s">
        <v>1183</v>
      </c>
      <c r="F1097" s="469" t="s">
        <v>244</v>
      </c>
      <c r="G1097" s="469" t="s">
        <v>1228</v>
      </c>
      <c r="H1097" s="469" t="s">
        <v>1326</v>
      </c>
      <c r="I1097" s="469" t="s">
        <v>244</v>
      </c>
      <c r="J1097" s="469" t="s">
        <v>316</v>
      </c>
      <c r="K1097" s="469" t="s">
        <v>1469</v>
      </c>
      <c r="L1097" s="469" t="s">
        <v>314</v>
      </c>
      <c r="M1097" s="469">
        <v>1</v>
      </c>
      <c r="N1097" s="472">
        <v>63500</v>
      </c>
      <c r="O1097" s="472">
        <v>63500</v>
      </c>
    </row>
    <row r="1098" spans="1:15" ht="15" hidden="1" x14ac:dyDescent="0.25">
      <c r="A1098" s="469" t="s">
        <v>848</v>
      </c>
      <c r="B1098" s="470">
        <v>44226</v>
      </c>
      <c r="C1098" s="469">
        <v>6200004259</v>
      </c>
      <c r="D1098" s="470">
        <v>44201</v>
      </c>
      <c r="E1098" s="469" t="s">
        <v>1183</v>
      </c>
      <c r="F1098" s="469" t="s">
        <v>244</v>
      </c>
      <c r="G1098" s="469" t="s">
        <v>1212</v>
      </c>
      <c r="H1098" s="469" t="s">
        <v>1357</v>
      </c>
      <c r="I1098" s="469" t="s">
        <v>244</v>
      </c>
      <c r="J1098" s="469" t="s">
        <v>316</v>
      </c>
      <c r="K1098" s="469" t="s">
        <v>1469</v>
      </c>
      <c r="L1098" s="469" t="s">
        <v>314</v>
      </c>
      <c r="M1098" s="469">
        <v>2</v>
      </c>
      <c r="N1098" s="472">
        <v>3499</v>
      </c>
      <c r="O1098" s="472">
        <v>6998</v>
      </c>
    </row>
    <row r="1099" spans="1:15" ht="15" hidden="1" x14ac:dyDescent="0.25">
      <c r="A1099" s="469" t="s">
        <v>849</v>
      </c>
      <c r="B1099" s="470">
        <v>44226</v>
      </c>
      <c r="C1099" s="469">
        <v>6200004241</v>
      </c>
      <c r="D1099" s="470">
        <v>44201</v>
      </c>
      <c r="E1099" s="469" t="s">
        <v>1183</v>
      </c>
      <c r="F1099" s="469" t="s">
        <v>244</v>
      </c>
      <c r="G1099" s="469" t="s">
        <v>1212</v>
      </c>
      <c r="H1099" s="469" t="s">
        <v>1357</v>
      </c>
      <c r="I1099" s="469" t="s">
        <v>244</v>
      </c>
      <c r="J1099" s="469" t="s">
        <v>316</v>
      </c>
      <c r="K1099" s="469" t="s">
        <v>1469</v>
      </c>
      <c r="L1099" s="469" t="s">
        <v>314</v>
      </c>
      <c r="M1099" s="469">
        <v>6</v>
      </c>
      <c r="N1099" s="472">
        <v>3499</v>
      </c>
      <c r="O1099" s="472">
        <v>20994</v>
      </c>
    </row>
    <row r="1100" spans="1:15" ht="15" hidden="1" x14ac:dyDescent="0.25">
      <c r="A1100" s="469" t="s">
        <v>850</v>
      </c>
      <c r="B1100" s="470">
        <v>44226</v>
      </c>
      <c r="C1100" s="469" t="s">
        <v>1147</v>
      </c>
      <c r="D1100" s="469" t="s">
        <v>1110</v>
      </c>
      <c r="E1100" s="469" t="s">
        <v>1181</v>
      </c>
      <c r="F1100" s="469" t="s">
        <v>94</v>
      </c>
      <c r="G1100" s="469" t="s">
        <v>356</v>
      </c>
      <c r="H1100" s="469" t="s">
        <v>1433</v>
      </c>
      <c r="I1100" s="469" t="s">
        <v>94</v>
      </c>
      <c r="J1100" s="469" t="s">
        <v>1464</v>
      </c>
      <c r="K1100" s="469" t="s">
        <v>1468</v>
      </c>
      <c r="L1100" s="469" t="s">
        <v>308</v>
      </c>
      <c r="M1100" s="469">
        <v>4</v>
      </c>
      <c r="N1100" s="469">
        <v>0</v>
      </c>
      <c r="O1100" s="469">
        <v>0</v>
      </c>
    </row>
    <row r="1101" spans="1:15" ht="15" hidden="1" x14ac:dyDescent="0.25">
      <c r="A1101" s="469" t="s">
        <v>850</v>
      </c>
      <c r="B1101" s="470">
        <v>44226</v>
      </c>
      <c r="C1101" s="469" t="s">
        <v>1147</v>
      </c>
      <c r="D1101" s="469" t="s">
        <v>1110</v>
      </c>
      <c r="E1101" s="660" t="s">
        <v>15</v>
      </c>
      <c r="F1101" s="469" t="s">
        <v>94</v>
      </c>
      <c r="G1101" s="469" t="s">
        <v>356</v>
      </c>
      <c r="H1101" s="469" t="s">
        <v>387</v>
      </c>
      <c r="I1101" s="469" t="s">
        <v>94</v>
      </c>
      <c r="J1101" s="469" t="s">
        <v>1464</v>
      </c>
      <c r="K1101" s="469" t="s">
        <v>1468</v>
      </c>
      <c r="L1101" s="469" t="s">
        <v>303</v>
      </c>
      <c r="M1101" s="469">
        <v>1</v>
      </c>
      <c r="N1101" s="472">
        <v>3210</v>
      </c>
      <c r="O1101" s="472">
        <v>3210</v>
      </c>
    </row>
    <row r="1102" spans="1:15" ht="15" hidden="1" x14ac:dyDescent="0.25">
      <c r="A1102" s="469" t="s">
        <v>850</v>
      </c>
      <c r="B1102" s="470">
        <v>44226</v>
      </c>
      <c r="C1102" s="469" t="s">
        <v>1147</v>
      </c>
      <c r="D1102" s="469" t="s">
        <v>1110</v>
      </c>
      <c r="E1102" s="469" t="s">
        <v>1181</v>
      </c>
      <c r="F1102" s="469" t="s">
        <v>94</v>
      </c>
      <c r="G1102" s="469" t="s">
        <v>356</v>
      </c>
      <c r="H1102" s="469" t="s">
        <v>1433</v>
      </c>
      <c r="I1102" s="469" t="s">
        <v>94</v>
      </c>
      <c r="J1102" s="469" t="s">
        <v>1464</v>
      </c>
      <c r="K1102" s="469" t="s">
        <v>1468</v>
      </c>
      <c r="L1102" s="469" t="s">
        <v>308</v>
      </c>
      <c r="M1102" s="469">
        <v>96</v>
      </c>
      <c r="N1102" s="472">
        <v>6500</v>
      </c>
      <c r="O1102" s="472">
        <v>624000</v>
      </c>
    </row>
    <row r="1103" spans="1:15" ht="15" hidden="1" x14ac:dyDescent="0.25">
      <c r="A1103" s="469" t="s">
        <v>851</v>
      </c>
      <c r="B1103" s="470">
        <v>44226</v>
      </c>
      <c r="C1103" s="469" t="s">
        <v>1003</v>
      </c>
      <c r="D1103" s="470">
        <v>44200</v>
      </c>
      <c r="E1103" s="469" t="s">
        <v>63</v>
      </c>
      <c r="F1103" s="469" t="s">
        <v>248</v>
      </c>
      <c r="G1103" s="469" t="s">
        <v>1251</v>
      </c>
      <c r="H1103" s="469" t="s">
        <v>1310</v>
      </c>
      <c r="I1103" s="469" t="s">
        <v>248</v>
      </c>
      <c r="J1103" s="469" t="s">
        <v>316</v>
      </c>
      <c r="K1103" s="469" t="s">
        <v>1469</v>
      </c>
      <c r="L1103" s="469" t="s">
        <v>1470</v>
      </c>
      <c r="M1103" s="469">
        <v>1</v>
      </c>
      <c r="N1103" s="469">
        <v>525</v>
      </c>
      <c r="O1103" s="469">
        <v>525</v>
      </c>
    </row>
    <row r="1104" spans="1:15" ht="15" hidden="1" x14ac:dyDescent="0.25">
      <c r="A1104" s="469" t="s">
        <v>852</v>
      </c>
      <c r="B1104" s="470">
        <v>44226</v>
      </c>
      <c r="C1104" s="469" t="s">
        <v>1148</v>
      </c>
      <c r="D1104" s="469" t="s">
        <v>1149</v>
      </c>
      <c r="E1104" s="469" t="s">
        <v>1183</v>
      </c>
      <c r="F1104" s="469" t="s">
        <v>244</v>
      </c>
      <c r="G1104" s="469" t="s">
        <v>1229</v>
      </c>
      <c r="H1104" s="469" t="s">
        <v>1352</v>
      </c>
      <c r="I1104" s="469" t="s">
        <v>244</v>
      </c>
      <c r="J1104" s="469" t="s">
        <v>316</v>
      </c>
      <c r="K1104" s="469" t="s">
        <v>1469</v>
      </c>
      <c r="L1104" s="469" t="s">
        <v>1470</v>
      </c>
      <c r="M1104" s="469">
        <v>1</v>
      </c>
      <c r="N1104" s="469">
        <v>0</v>
      </c>
      <c r="O1104" s="469">
        <v>0</v>
      </c>
    </row>
    <row r="1105" spans="1:15" ht="15" hidden="1" x14ac:dyDescent="0.25">
      <c r="A1105" s="469" t="s">
        <v>852</v>
      </c>
      <c r="B1105" s="470">
        <v>44226</v>
      </c>
      <c r="C1105" s="469" t="s">
        <v>1148</v>
      </c>
      <c r="D1105" s="469" t="s">
        <v>1149</v>
      </c>
      <c r="E1105" s="469" t="s">
        <v>1183</v>
      </c>
      <c r="F1105" s="469" t="s">
        <v>244</v>
      </c>
      <c r="G1105" s="469" t="s">
        <v>1229</v>
      </c>
      <c r="H1105" s="469" t="s">
        <v>1319</v>
      </c>
      <c r="I1105" s="469" t="s">
        <v>244</v>
      </c>
      <c r="J1105" s="469" t="s">
        <v>316</v>
      </c>
      <c r="K1105" s="469" t="s">
        <v>1469</v>
      </c>
      <c r="L1105" s="469" t="s">
        <v>314</v>
      </c>
      <c r="M1105" s="469">
        <v>1</v>
      </c>
      <c r="N1105" s="472">
        <v>8900</v>
      </c>
      <c r="O1105" s="472">
        <v>8900</v>
      </c>
    </row>
    <row r="1106" spans="1:15" ht="15" hidden="1" x14ac:dyDescent="0.25">
      <c r="A1106" s="469" t="s">
        <v>853</v>
      </c>
      <c r="B1106" s="470">
        <v>44226</v>
      </c>
      <c r="C1106" s="469" t="s">
        <v>211</v>
      </c>
      <c r="D1106" s="470">
        <v>44225</v>
      </c>
      <c r="E1106" s="469" t="s">
        <v>63</v>
      </c>
      <c r="F1106" s="469" t="s">
        <v>259</v>
      </c>
      <c r="G1106" s="469" t="s">
        <v>1239</v>
      </c>
      <c r="H1106" s="469" t="s">
        <v>1441</v>
      </c>
      <c r="I1106" s="469" t="s">
        <v>259</v>
      </c>
      <c r="J1106" s="469" t="s">
        <v>1465</v>
      </c>
      <c r="K1106" s="469" t="s">
        <v>1468</v>
      </c>
      <c r="L1106" s="469" t="s">
        <v>1470</v>
      </c>
      <c r="M1106" s="469">
        <v>10</v>
      </c>
      <c r="N1106" s="469">
        <v>395.89</v>
      </c>
      <c r="O1106" s="472">
        <v>3958.9</v>
      </c>
    </row>
    <row r="1107" spans="1:15" ht="15" hidden="1" x14ac:dyDescent="0.25">
      <c r="A1107" s="469" t="s">
        <v>854</v>
      </c>
      <c r="B1107" s="470">
        <v>44226</v>
      </c>
      <c r="C1107" s="469" t="s">
        <v>1150</v>
      </c>
      <c r="D1107" s="470">
        <v>44195</v>
      </c>
      <c r="E1107" s="660" t="s">
        <v>15</v>
      </c>
      <c r="F1107" s="469" t="s">
        <v>93</v>
      </c>
      <c r="G1107" s="469" t="s">
        <v>1214</v>
      </c>
      <c r="H1107" s="469" t="s">
        <v>387</v>
      </c>
      <c r="I1107" s="469" t="s">
        <v>93</v>
      </c>
      <c r="J1107" s="469" t="s">
        <v>1464</v>
      </c>
      <c r="K1107" s="469" t="s">
        <v>1468</v>
      </c>
      <c r="L1107" s="469" t="s">
        <v>303</v>
      </c>
      <c r="M1107" s="469">
        <v>1</v>
      </c>
      <c r="N1107" s="469">
        <v>411</v>
      </c>
      <c r="O1107" s="469">
        <v>411</v>
      </c>
    </row>
    <row r="1108" spans="1:15" ht="15" hidden="1" x14ac:dyDescent="0.25">
      <c r="A1108" s="469" t="s">
        <v>854</v>
      </c>
      <c r="B1108" s="470">
        <v>44226</v>
      </c>
      <c r="C1108" s="469" t="s">
        <v>1150</v>
      </c>
      <c r="D1108" s="470">
        <v>44195</v>
      </c>
      <c r="E1108" s="469" t="s">
        <v>1181</v>
      </c>
      <c r="F1108" s="469" t="s">
        <v>93</v>
      </c>
      <c r="G1108" s="469" t="s">
        <v>1214</v>
      </c>
      <c r="H1108" s="469" t="s">
        <v>1433</v>
      </c>
      <c r="I1108" s="469" t="s">
        <v>93</v>
      </c>
      <c r="J1108" s="469" t="s">
        <v>1464</v>
      </c>
      <c r="K1108" s="469" t="s">
        <v>1468</v>
      </c>
      <c r="L1108" s="469" t="s">
        <v>308</v>
      </c>
      <c r="M1108" s="469">
        <v>23</v>
      </c>
      <c r="N1108" s="472">
        <v>6850</v>
      </c>
      <c r="O1108" s="472">
        <v>157550</v>
      </c>
    </row>
    <row r="1109" spans="1:15" ht="15" hidden="1" x14ac:dyDescent="0.25">
      <c r="A1109" s="469" t="s">
        <v>855</v>
      </c>
      <c r="B1109" s="470">
        <v>44226</v>
      </c>
      <c r="C1109" s="469" t="s">
        <v>972</v>
      </c>
      <c r="D1109" s="470">
        <v>44223</v>
      </c>
      <c r="E1109" s="660" t="s">
        <v>15</v>
      </c>
      <c r="F1109" s="469" t="s">
        <v>244</v>
      </c>
      <c r="G1109" s="469" t="s">
        <v>1290</v>
      </c>
      <c r="H1109" s="469" t="s">
        <v>387</v>
      </c>
      <c r="I1109" s="469" t="s">
        <v>244</v>
      </c>
      <c r="J1109" s="469" t="s">
        <v>316</v>
      </c>
      <c r="K1109" s="469" t="s">
        <v>1469</v>
      </c>
      <c r="L1109" s="469" t="s">
        <v>303</v>
      </c>
      <c r="M1109" s="469">
        <v>1</v>
      </c>
      <c r="N1109" s="469">
        <v>150</v>
      </c>
      <c r="O1109" s="469">
        <v>150</v>
      </c>
    </row>
    <row r="1110" spans="1:15" ht="15" hidden="1" x14ac:dyDescent="0.25">
      <c r="A1110" s="469" t="s">
        <v>855</v>
      </c>
      <c r="B1110" s="470">
        <v>44226</v>
      </c>
      <c r="C1110" s="469" t="s">
        <v>972</v>
      </c>
      <c r="D1110" s="470">
        <v>44223</v>
      </c>
      <c r="E1110" s="469" t="s">
        <v>1182</v>
      </c>
      <c r="F1110" s="469" t="s">
        <v>244</v>
      </c>
      <c r="G1110" s="469" t="s">
        <v>1290</v>
      </c>
      <c r="H1110" s="469" t="s">
        <v>1364</v>
      </c>
      <c r="I1110" s="469" t="s">
        <v>244</v>
      </c>
      <c r="J1110" s="469" t="s">
        <v>316</v>
      </c>
      <c r="K1110" s="469" t="s">
        <v>1469</v>
      </c>
      <c r="L1110" s="469" t="s">
        <v>1470</v>
      </c>
      <c r="M1110" s="469">
        <v>2</v>
      </c>
      <c r="N1110" s="472">
        <v>2250</v>
      </c>
      <c r="O1110" s="472">
        <v>4500</v>
      </c>
    </row>
    <row r="1111" spans="1:15" ht="15" hidden="1" x14ac:dyDescent="0.25">
      <c r="A1111" s="469" t="s">
        <v>856</v>
      </c>
      <c r="B1111" s="470">
        <v>44226</v>
      </c>
      <c r="C1111" s="469" t="s">
        <v>1151</v>
      </c>
      <c r="D1111" s="469" t="s">
        <v>1152</v>
      </c>
      <c r="E1111" s="469" t="s">
        <v>1181</v>
      </c>
      <c r="F1111" s="469" t="s">
        <v>93</v>
      </c>
      <c r="G1111" s="469" t="s">
        <v>1214</v>
      </c>
      <c r="H1111" s="469" t="s">
        <v>1442</v>
      </c>
      <c r="I1111" s="469" t="s">
        <v>93</v>
      </c>
      <c r="J1111" s="469" t="s">
        <v>1464</v>
      </c>
      <c r="K1111" s="469" t="s">
        <v>1468</v>
      </c>
      <c r="L1111" s="469" t="s">
        <v>308</v>
      </c>
      <c r="M1111" s="469">
        <v>98</v>
      </c>
      <c r="N1111" s="472">
        <v>2900</v>
      </c>
      <c r="O1111" s="472">
        <v>284200</v>
      </c>
    </row>
    <row r="1112" spans="1:15" ht="15" hidden="1" x14ac:dyDescent="0.25">
      <c r="A1112" s="469" t="s">
        <v>856</v>
      </c>
      <c r="B1112" s="470">
        <v>44226</v>
      </c>
      <c r="C1112" s="469" t="s">
        <v>1151</v>
      </c>
      <c r="D1112" s="469" t="s">
        <v>1152</v>
      </c>
      <c r="E1112" s="469" t="s">
        <v>63</v>
      </c>
      <c r="F1112" s="469" t="s">
        <v>93</v>
      </c>
      <c r="G1112" s="469" t="s">
        <v>1214</v>
      </c>
      <c r="H1112" s="469" t="s">
        <v>1342</v>
      </c>
      <c r="I1112" s="469" t="s">
        <v>93</v>
      </c>
      <c r="J1112" s="469" t="s">
        <v>1464</v>
      </c>
      <c r="K1112" s="469" t="s">
        <v>1468</v>
      </c>
      <c r="L1112" s="469" t="s">
        <v>303</v>
      </c>
      <c r="M1112" s="469">
        <v>98</v>
      </c>
      <c r="N1112" s="472">
        <v>4536</v>
      </c>
      <c r="O1112" s="472">
        <v>444528</v>
      </c>
    </row>
    <row r="1113" spans="1:15" ht="15" hidden="1" x14ac:dyDescent="0.25">
      <c r="A1113" s="469" t="s">
        <v>856</v>
      </c>
      <c r="B1113" s="470">
        <v>44226</v>
      </c>
      <c r="C1113" s="469" t="s">
        <v>1151</v>
      </c>
      <c r="D1113" s="469" t="s">
        <v>1152</v>
      </c>
      <c r="E1113" s="469" t="s">
        <v>1181</v>
      </c>
      <c r="F1113" s="469" t="s">
        <v>93</v>
      </c>
      <c r="G1113" s="469" t="s">
        <v>1214</v>
      </c>
      <c r="H1113" s="469" t="s">
        <v>1433</v>
      </c>
      <c r="I1113" s="469" t="s">
        <v>93</v>
      </c>
      <c r="J1113" s="469" t="s">
        <v>1464</v>
      </c>
      <c r="K1113" s="469" t="s">
        <v>1468</v>
      </c>
      <c r="L1113" s="469" t="s">
        <v>308</v>
      </c>
      <c r="M1113" s="469">
        <v>98</v>
      </c>
      <c r="N1113" s="472">
        <v>6250</v>
      </c>
      <c r="O1113" s="472">
        <v>612500</v>
      </c>
    </row>
    <row r="1114" spans="1:15" ht="15" hidden="1" x14ac:dyDescent="0.25">
      <c r="A1114" s="469" t="s">
        <v>856</v>
      </c>
      <c r="B1114" s="470">
        <v>44226</v>
      </c>
      <c r="C1114" s="469" t="s">
        <v>1151</v>
      </c>
      <c r="D1114" s="469" t="s">
        <v>1152</v>
      </c>
      <c r="E1114" s="660" t="s">
        <v>15</v>
      </c>
      <c r="F1114" s="469" t="s">
        <v>93</v>
      </c>
      <c r="G1114" s="469" t="s">
        <v>1214</v>
      </c>
      <c r="H1114" s="469" t="s">
        <v>387</v>
      </c>
      <c r="I1114" s="469" t="s">
        <v>93</v>
      </c>
      <c r="J1114" s="469" t="s">
        <v>1464</v>
      </c>
      <c r="K1114" s="469" t="s">
        <v>1468</v>
      </c>
      <c r="L1114" s="469" t="s">
        <v>303</v>
      </c>
      <c r="M1114" s="469">
        <v>1</v>
      </c>
      <c r="N1114" s="472">
        <v>19750</v>
      </c>
      <c r="O1114" s="472">
        <v>19750</v>
      </c>
    </row>
    <row r="1115" spans="1:15" ht="15" hidden="1" x14ac:dyDescent="0.25">
      <c r="A1115" s="469" t="s">
        <v>856</v>
      </c>
      <c r="B1115" s="470">
        <v>44226</v>
      </c>
      <c r="C1115" s="469" t="s">
        <v>1151</v>
      </c>
      <c r="D1115" s="469" t="s">
        <v>1152</v>
      </c>
      <c r="E1115" s="469" t="s">
        <v>15</v>
      </c>
      <c r="F1115" s="469" t="s">
        <v>93</v>
      </c>
      <c r="G1115" s="469" t="s">
        <v>1214</v>
      </c>
      <c r="H1115" s="469" t="s">
        <v>1443</v>
      </c>
      <c r="I1115" s="469" t="s">
        <v>93</v>
      </c>
      <c r="J1115" s="469" t="s">
        <v>1464</v>
      </c>
      <c r="K1115" s="469" t="s">
        <v>1468</v>
      </c>
      <c r="L1115" s="469" t="s">
        <v>314</v>
      </c>
      <c r="M1115" s="469">
        <v>98</v>
      </c>
      <c r="N1115" s="472">
        <v>57000</v>
      </c>
      <c r="O1115" s="472">
        <v>5586000</v>
      </c>
    </row>
    <row r="1116" spans="1:15" ht="15" hidden="1" x14ac:dyDescent="0.25">
      <c r="A1116" s="469" t="s">
        <v>857</v>
      </c>
      <c r="B1116" s="470">
        <v>44226</v>
      </c>
      <c r="C1116" s="469">
        <v>8400022553</v>
      </c>
      <c r="D1116" s="470">
        <v>44217</v>
      </c>
      <c r="E1116" s="469" t="s">
        <v>1182</v>
      </c>
      <c r="F1116" s="469" t="s">
        <v>244</v>
      </c>
      <c r="G1116" s="469" t="s">
        <v>1215</v>
      </c>
      <c r="H1116" s="469" t="s">
        <v>1369</v>
      </c>
      <c r="I1116" s="469" t="s">
        <v>244</v>
      </c>
      <c r="J1116" s="469" t="s">
        <v>316</v>
      </c>
      <c r="K1116" s="469" t="s">
        <v>1469</v>
      </c>
      <c r="L1116" s="469" t="s">
        <v>303</v>
      </c>
      <c r="M1116" s="469">
        <v>1</v>
      </c>
      <c r="N1116" s="469">
        <v>350</v>
      </c>
      <c r="O1116" s="469">
        <v>350</v>
      </c>
    </row>
    <row r="1117" spans="1:15" ht="15" hidden="1" x14ac:dyDescent="0.25">
      <c r="A1117" s="469" t="s">
        <v>857</v>
      </c>
      <c r="B1117" s="470">
        <v>44226</v>
      </c>
      <c r="C1117" s="469">
        <v>8400022553</v>
      </c>
      <c r="D1117" s="470">
        <v>44217</v>
      </c>
      <c r="E1117" s="469" t="s">
        <v>1182</v>
      </c>
      <c r="F1117" s="469" t="s">
        <v>244</v>
      </c>
      <c r="G1117" s="469" t="s">
        <v>1215</v>
      </c>
      <c r="H1117" s="469" t="s">
        <v>1364</v>
      </c>
      <c r="I1117" s="469" t="s">
        <v>244</v>
      </c>
      <c r="J1117" s="469" t="s">
        <v>316</v>
      </c>
      <c r="K1117" s="469" t="s">
        <v>1469</v>
      </c>
      <c r="L1117" s="469" t="s">
        <v>1470</v>
      </c>
      <c r="M1117" s="469">
        <v>2</v>
      </c>
      <c r="N1117" s="472">
        <v>2250</v>
      </c>
      <c r="O1117" s="472">
        <v>4500</v>
      </c>
    </row>
    <row r="1118" spans="1:15" ht="15" hidden="1" x14ac:dyDescent="0.25">
      <c r="A1118" s="469" t="s">
        <v>858</v>
      </c>
      <c r="B1118" s="470">
        <v>44226</v>
      </c>
      <c r="C1118" s="469" t="s">
        <v>1151</v>
      </c>
      <c r="D1118" s="469" t="s">
        <v>1152</v>
      </c>
      <c r="E1118" s="469" t="s">
        <v>1181</v>
      </c>
      <c r="F1118" s="469" t="s">
        <v>93</v>
      </c>
      <c r="G1118" s="469" t="s">
        <v>1214</v>
      </c>
      <c r="H1118" s="469" t="s">
        <v>1442</v>
      </c>
      <c r="I1118" s="469" t="s">
        <v>93</v>
      </c>
      <c r="J1118" s="469" t="s">
        <v>1464</v>
      </c>
      <c r="K1118" s="469" t="s">
        <v>1468</v>
      </c>
      <c r="L1118" s="469" t="s">
        <v>308</v>
      </c>
      <c r="M1118" s="469">
        <v>102</v>
      </c>
      <c r="N1118" s="472">
        <v>2900</v>
      </c>
      <c r="O1118" s="472">
        <v>295800</v>
      </c>
    </row>
    <row r="1119" spans="1:15" ht="15" hidden="1" x14ac:dyDescent="0.25">
      <c r="A1119" s="469" t="s">
        <v>858</v>
      </c>
      <c r="B1119" s="470">
        <v>44226</v>
      </c>
      <c r="C1119" s="469" t="s">
        <v>1151</v>
      </c>
      <c r="D1119" s="469" t="s">
        <v>1152</v>
      </c>
      <c r="E1119" s="469" t="s">
        <v>63</v>
      </c>
      <c r="F1119" s="469" t="s">
        <v>93</v>
      </c>
      <c r="G1119" s="469" t="s">
        <v>1214</v>
      </c>
      <c r="H1119" s="469" t="s">
        <v>1342</v>
      </c>
      <c r="I1119" s="469" t="s">
        <v>93</v>
      </c>
      <c r="J1119" s="469" t="s">
        <v>1464</v>
      </c>
      <c r="K1119" s="469" t="s">
        <v>1468</v>
      </c>
      <c r="L1119" s="469" t="s">
        <v>303</v>
      </c>
      <c r="M1119" s="469">
        <v>102</v>
      </c>
      <c r="N1119" s="472">
        <v>4536</v>
      </c>
      <c r="O1119" s="472">
        <v>462672</v>
      </c>
    </row>
    <row r="1120" spans="1:15" ht="15" hidden="1" x14ac:dyDescent="0.25">
      <c r="A1120" s="469" t="s">
        <v>858</v>
      </c>
      <c r="B1120" s="470">
        <v>44226</v>
      </c>
      <c r="C1120" s="469" t="s">
        <v>1151</v>
      </c>
      <c r="D1120" s="469" t="s">
        <v>1152</v>
      </c>
      <c r="E1120" s="469" t="s">
        <v>1181</v>
      </c>
      <c r="F1120" s="469" t="s">
        <v>93</v>
      </c>
      <c r="G1120" s="469" t="s">
        <v>1214</v>
      </c>
      <c r="H1120" s="469" t="s">
        <v>1433</v>
      </c>
      <c r="I1120" s="469" t="s">
        <v>93</v>
      </c>
      <c r="J1120" s="469" t="s">
        <v>1464</v>
      </c>
      <c r="K1120" s="469" t="s">
        <v>1468</v>
      </c>
      <c r="L1120" s="469" t="s">
        <v>308</v>
      </c>
      <c r="M1120" s="469">
        <v>102</v>
      </c>
      <c r="N1120" s="472">
        <v>6250</v>
      </c>
      <c r="O1120" s="472">
        <v>637500</v>
      </c>
    </row>
    <row r="1121" spans="1:15" ht="15" hidden="1" x14ac:dyDescent="0.25">
      <c r="A1121" s="469" t="s">
        <v>858</v>
      </c>
      <c r="B1121" s="470">
        <v>44226</v>
      </c>
      <c r="C1121" s="469" t="s">
        <v>1151</v>
      </c>
      <c r="D1121" s="469" t="s">
        <v>1152</v>
      </c>
      <c r="E1121" s="660" t="s">
        <v>15</v>
      </c>
      <c r="F1121" s="469" t="s">
        <v>93</v>
      </c>
      <c r="G1121" s="469" t="s">
        <v>1214</v>
      </c>
      <c r="H1121" s="469" t="s">
        <v>387</v>
      </c>
      <c r="I1121" s="469" t="s">
        <v>93</v>
      </c>
      <c r="J1121" s="469" t="s">
        <v>1464</v>
      </c>
      <c r="K1121" s="469" t="s">
        <v>1468</v>
      </c>
      <c r="L1121" s="469" t="s">
        <v>303</v>
      </c>
      <c r="M1121" s="469">
        <v>1</v>
      </c>
      <c r="N1121" s="472">
        <v>19750</v>
      </c>
      <c r="O1121" s="472">
        <v>19750</v>
      </c>
    </row>
    <row r="1122" spans="1:15" ht="15" hidden="1" x14ac:dyDescent="0.25">
      <c r="A1122" s="469" t="s">
        <v>858</v>
      </c>
      <c r="B1122" s="470">
        <v>44226</v>
      </c>
      <c r="C1122" s="469" t="s">
        <v>1151</v>
      </c>
      <c r="D1122" s="469" t="s">
        <v>1152</v>
      </c>
      <c r="E1122" s="469" t="s">
        <v>15</v>
      </c>
      <c r="F1122" s="469" t="s">
        <v>93</v>
      </c>
      <c r="G1122" s="469" t="s">
        <v>1214</v>
      </c>
      <c r="H1122" s="469" t="s">
        <v>1443</v>
      </c>
      <c r="I1122" s="469" t="s">
        <v>93</v>
      </c>
      <c r="J1122" s="469" t="s">
        <v>1464</v>
      </c>
      <c r="K1122" s="469" t="s">
        <v>1468</v>
      </c>
      <c r="L1122" s="469" t="s">
        <v>314</v>
      </c>
      <c r="M1122" s="469">
        <v>102</v>
      </c>
      <c r="N1122" s="472">
        <v>57000</v>
      </c>
      <c r="O1122" s="472">
        <v>5814000</v>
      </c>
    </row>
    <row r="1123" spans="1:15" ht="15" hidden="1" x14ac:dyDescent="0.25">
      <c r="A1123" s="469" t="s">
        <v>859</v>
      </c>
      <c r="B1123" s="470">
        <v>44226</v>
      </c>
      <c r="C1123" s="469" t="s">
        <v>1153</v>
      </c>
      <c r="D1123" s="469" t="s">
        <v>1031</v>
      </c>
      <c r="E1123" s="660" t="s">
        <v>15</v>
      </c>
      <c r="F1123" s="469" t="s">
        <v>94</v>
      </c>
      <c r="G1123" s="469" t="s">
        <v>356</v>
      </c>
      <c r="H1123" s="469" t="s">
        <v>387</v>
      </c>
      <c r="I1123" s="469" t="s">
        <v>94</v>
      </c>
      <c r="J1123" s="469" t="s">
        <v>1464</v>
      </c>
      <c r="K1123" s="469" t="s">
        <v>1468</v>
      </c>
      <c r="L1123" s="469" t="s">
        <v>303</v>
      </c>
      <c r="M1123" s="469">
        <v>1</v>
      </c>
      <c r="N1123" s="472">
        <v>2309.5</v>
      </c>
      <c r="O1123" s="472">
        <v>2309.5</v>
      </c>
    </row>
    <row r="1124" spans="1:15" ht="15" hidden="1" x14ac:dyDescent="0.25">
      <c r="A1124" s="469" t="s">
        <v>859</v>
      </c>
      <c r="B1124" s="470">
        <v>44226</v>
      </c>
      <c r="C1124" s="469" t="s">
        <v>1153</v>
      </c>
      <c r="D1124" s="469" t="s">
        <v>1031</v>
      </c>
      <c r="E1124" s="469" t="s">
        <v>15</v>
      </c>
      <c r="F1124" s="469" t="s">
        <v>94</v>
      </c>
      <c r="G1124" s="469" t="s">
        <v>356</v>
      </c>
      <c r="H1124" s="469" t="s">
        <v>1357</v>
      </c>
      <c r="I1124" s="469" t="s">
        <v>94</v>
      </c>
      <c r="J1124" s="469" t="s">
        <v>1464</v>
      </c>
      <c r="K1124" s="469" t="s">
        <v>1468</v>
      </c>
      <c r="L1124" s="469" t="s">
        <v>314</v>
      </c>
      <c r="M1124" s="469">
        <v>50</v>
      </c>
      <c r="N1124" s="472">
        <v>4540</v>
      </c>
      <c r="O1124" s="472">
        <v>227000</v>
      </c>
    </row>
    <row r="1125" spans="1:15" ht="15" hidden="1" x14ac:dyDescent="0.25">
      <c r="A1125" s="469" t="s">
        <v>859</v>
      </c>
      <c r="B1125" s="470">
        <v>44226</v>
      </c>
      <c r="C1125" s="469" t="s">
        <v>1153</v>
      </c>
      <c r="D1125" s="469" t="s">
        <v>1031</v>
      </c>
      <c r="E1125" s="469" t="s">
        <v>15</v>
      </c>
      <c r="F1125" s="469" t="s">
        <v>94</v>
      </c>
      <c r="G1125" s="469" t="s">
        <v>356</v>
      </c>
      <c r="H1125" s="469" t="s">
        <v>1359</v>
      </c>
      <c r="I1125" s="469" t="s">
        <v>94</v>
      </c>
      <c r="J1125" s="469" t="s">
        <v>1464</v>
      </c>
      <c r="K1125" s="469" t="s">
        <v>1468</v>
      </c>
      <c r="L1125" s="469" t="s">
        <v>314</v>
      </c>
      <c r="M1125" s="469">
        <v>50</v>
      </c>
      <c r="N1125" s="472">
        <v>4698</v>
      </c>
      <c r="O1125" s="472">
        <v>234900</v>
      </c>
    </row>
    <row r="1126" spans="1:15" ht="15" hidden="1" x14ac:dyDescent="0.25">
      <c r="A1126" s="469" t="s">
        <v>860</v>
      </c>
      <c r="B1126" s="470">
        <v>44226</v>
      </c>
      <c r="C1126" s="469">
        <v>8400022552</v>
      </c>
      <c r="D1126" s="470">
        <v>44217</v>
      </c>
      <c r="E1126" s="469" t="s">
        <v>1182</v>
      </c>
      <c r="F1126" s="469" t="s">
        <v>244</v>
      </c>
      <c r="G1126" s="469" t="s">
        <v>1215</v>
      </c>
      <c r="H1126" s="469" t="s">
        <v>1444</v>
      </c>
      <c r="I1126" s="469" t="s">
        <v>244</v>
      </c>
      <c r="J1126" s="469" t="s">
        <v>316</v>
      </c>
      <c r="K1126" s="469" t="s">
        <v>1469</v>
      </c>
      <c r="L1126" s="469" t="s">
        <v>314</v>
      </c>
      <c r="M1126" s="469">
        <v>3</v>
      </c>
      <c r="N1126" s="469">
        <v>220</v>
      </c>
      <c r="O1126" s="469">
        <v>660</v>
      </c>
    </row>
    <row r="1127" spans="1:15" ht="15" hidden="1" x14ac:dyDescent="0.25">
      <c r="A1127" s="469" t="s">
        <v>861</v>
      </c>
      <c r="B1127" s="470">
        <v>44226</v>
      </c>
      <c r="C1127" s="469">
        <v>8400022555</v>
      </c>
      <c r="D1127" s="470">
        <v>44217</v>
      </c>
      <c r="E1127" s="469" t="s">
        <v>1182</v>
      </c>
      <c r="F1127" s="469" t="s">
        <v>244</v>
      </c>
      <c r="G1127" s="469" t="s">
        <v>1215</v>
      </c>
      <c r="H1127" s="469" t="s">
        <v>1377</v>
      </c>
      <c r="I1127" s="469" t="s">
        <v>244</v>
      </c>
      <c r="J1127" s="469" t="s">
        <v>316</v>
      </c>
      <c r="K1127" s="469" t="s">
        <v>1469</v>
      </c>
      <c r="L1127" s="469" t="s">
        <v>1470</v>
      </c>
      <c r="M1127" s="469">
        <v>2</v>
      </c>
      <c r="N1127" s="469">
        <v>96</v>
      </c>
      <c r="O1127" s="469">
        <v>192</v>
      </c>
    </row>
    <row r="1128" spans="1:15" ht="15" hidden="1" x14ac:dyDescent="0.25">
      <c r="A1128" s="469" t="s">
        <v>861</v>
      </c>
      <c r="B1128" s="470">
        <v>44226</v>
      </c>
      <c r="C1128" s="469">
        <v>8400022555</v>
      </c>
      <c r="D1128" s="470">
        <v>44217</v>
      </c>
      <c r="E1128" s="469" t="s">
        <v>1182</v>
      </c>
      <c r="F1128" s="469" t="s">
        <v>244</v>
      </c>
      <c r="G1128" s="469" t="s">
        <v>1215</v>
      </c>
      <c r="H1128" s="469" t="s">
        <v>1310</v>
      </c>
      <c r="I1128" s="469" t="s">
        <v>244</v>
      </c>
      <c r="J1128" s="469" t="s">
        <v>316</v>
      </c>
      <c r="K1128" s="469" t="s">
        <v>1469</v>
      </c>
      <c r="L1128" s="469" t="s">
        <v>1470</v>
      </c>
      <c r="M1128" s="469">
        <v>6</v>
      </c>
      <c r="N1128" s="469">
        <v>525</v>
      </c>
      <c r="O1128" s="472">
        <v>3150</v>
      </c>
    </row>
    <row r="1129" spans="1:15" ht="15" hidden="1" x14ac:dyDescent="0.25">
      <c r="A1129" s="469" t="s">
        <v>862</v>
      </c>
      <c r="B1129" s="470">
        <v>44226</v>
      </c>
      <c r="C1129" s="469">
        <v>8400022569</v>
      </c>
      <c r="D1129" s="470">
        <v>44217</v>
      </c>
      <c r="E1129" s="469" t="s">
        <v>1182</v>
      </c>
      <c r="F1129" s="469" t="s">
        <v>244</v>
      </c>
      <c r="G1129" s="469" t="s">
        <v>1215</v>
      </c>
      <c r="H1129" s="469" t="s">
        <v>1416</v>
      </c>
      <c r="I1129" s="469" t="s">
        <v>244</v>
      </c>
      <c r="J1129" s="469" t="s">
        <v>316</v>
      </c>
      <c r="K1129" s="469" t="s">
        <v>1469</v>
      </c>
      <c r="L1129" s="469" t="s">
        <v>1470</v>
      </c>
      <c r="M1129" s="469">
        <v>1</v>
      </c>
      <c r="N1129" s="469">
        <v>196</v>
      </c>
      <c r="O1129" s="469">
        <v>196</v>
      </c>
    </row>
    <row r="1130" spans="1:15" ht="15" hidden="1" x14ac:dyDescent="0.25">
      <c r="A1130" s="469" t="s">
        <v>862</v>
      </c>
      <c r="B1130" s="470">
        <v>44226</v>
      </c>
      <c r="C1130" s="469">
        <v>8400022569</v>
      </c>
      <c r="D1130" s="470">
        <v>44217</v>
      </c>
      <c r="E1130" s="469" t="s">
        <v>1182</v>
      </c>
      <c r="F1130" s="469" t="s">
        <v>244</v>
      </c>
      <c r="G1130" s="469" t="s">
        <v>1215</v>
      </c>
      <c r="H1130" s="469" t="s">
        <v>1444</v>
      </c>
      <c r="I1130" s="469" t="s">
        <v>244</v>
      </c>
      <c r="J1130" s="469" t="s">
        <v>316</v>
      </c>
      <c r="K1130" s="469" t="s">
        <v>1469</v>
      </c>
      <c r="L1130" s="469" t="s">
        <v>314</v>
      </c>
      <c r="M1130" s="469">
        <v>2</v>
      </c>
      <c r="N1130" s="469">
        <v>220</v>
      </c>
      <c r="O1130" s="469">
        <v>440</v>
      </c>
    </row>
    <row r="1131" spans="1:15" ht="15" hidden="1" x14ac:dyDescent="0.25">
      <c r="A1131" s="469" t="s">
        <v>863</v>
      </c>
      <c r="B1131" s="470">
        <v>44226</v>
      </c>
      <c r="C1131" s="469" t="s">
        <v>1154</v>
      </c>
      <c r="D1131" s="469" t="s">
        <v>920</v>
      </c>
      <c r="E1131" s="469" t="s">
        <v>1181</v>
      </c>
      <c r="F1131" s="469" t="s">
        <v>94</v>
      </c>
      <c r="G1131" s="469" t="s">
        <v>356</v>
      </c>
      <c r="H1131" s="469" t="s">
        <v>1433</v>
      </c>
      <c r="I1131" s="469" t="s">
        <v>94</v>
      </c>
      <c r="J1131" s="469" t="s">
        <v>1464</v>
      </c>
      <c r="K1131" s="469" t="s">
        <v>1468</v>
      </c>
      <c r="L1131" s="469" t="s">
        <v>308</v>
      </c>
      <c r="M1131" s="469">
        <v>4</v>
      </c>
      <c r="N1131" s="469">
        <v>0</v>
      </c>
      <c r="O1131" s="469">
        <v>0</v>
      </c>
    </row>
    <row r="1132" spans="1:15" ht="15" hidden="1" x14ac:dyDescent="0.25">
      <c r="A1132" s="469" t="s">
        <v>863</v>
      </c>
      <c r="B1132" s="470">
        <v>44226</v>
      </c>
      <c r="C1132" s="469" t="s">
        <v>1154</v>
      </c>
      <c r="D1132" s="469" t="s">
        <v>920</v>
      </c>
      <c r="E1132" s="660" t="s">
        <v>15</v>
      </c>
      <c r="F1132" s="469" t="s">
        <v>94</v>
      </c>
      <c r="G1132" s="469" t="s">
        <v>356</v>
      </c>
      <c r="H1132" s="469" t="s">
        <v>387</v>
      </c>
      <c r="I1132" s="469" t="s">
        <v>94</v>
      </c>
      <c r="J1132" s="469" t="s">
        <v>1464</v>
      </c>
      <c r="K1132" s="469" t="s">
        <v>1468</v>
      </c>
      <c r="L1132" s="469" t="s">
        <v>303</v>
      </c>
      <c r="M1132" s="469">
        <v>1</v>
      </c>
      <c r="N1132" s="469">
        <v>423</v>
      </c>
      <c r="O1132" s="469">
        <v>423</v>
      </c>
    </row>
    <row r="1133" spans="1:15" ht="15" hidden="1" x14ac:dyDescent="0.25">
      <c r="A1133" s="469" t="s">
        <v>863</v>
      </c>
      <c r="B1133" s="470">
        <v>44226</v>
      </c>
      <c r="C1133" s="469" t="s">
        <v>1154</v>
      </c>
      <c r="D1133" s="469" t="s">
        <v>920</v>
      </c>
      <c r="E1133" s="469" t="s">
        <v>1181</v>
      </c>
      <c r="F1133" s="469" t="s">
        <v>94</v>
      </c>
      <c r="G1133" s="469" t="s">
        <v>356</v>
      </c>
      <c r="H1133" s="469" t="s">
        <v>1433</v>
      </c>
      <c r="I1133" s="469" t="s">
        <v>94</v>
      </c>
      <c r="J1133" s="469" t="s">
        <v>1464</v>
      </c>
      <c r="K1133" s="469" t="s">
        <v>1468</v>
      </c>
      <c r="L1133" s="469" t="s">
        <v>308</v>
      </c>
      <c r="M1133" s="469">
        <v>13</v>
      </c>
      <c r="N1133" s="472">
        <v>6500</v>
      </c>
      <c r="O1133" s="472">
        <v>84500</v>
      </c>
    </row>
    <row r="1134" spans="1:15" ht="15" hidden="1" x14ac:dyDescent="0.25">
      <c r="A1134" s="469" t="s">
        <v>864</v>
      </c>
      <c r="B1134" s="470">
        <v>44226</v>
      </c>
      <c r="C1134" s="469" t="s">
        <v>1155</v>
      </c>
      <c r="D1134" s="470">
        <v>44225</v>
      </c>
      <c r="E1134" s="660" t="s">
        <v>15</v>
      </c>
      <c r="F1134" s="469" t="s">
        <v>244</v>
      </c>
      <c r="G1134" s="469" t="s">
        <v>1213</v>
      </c>
      <c r="H1134" s="469" t="s">
        <v>387</v>
      </c>
      <c r="I1134" s="469" t="s">
        <v>244</v>
      </c>
      <c r="J1134" s="469" t="s">
        <v>1464</v>
      </c>
      <c r="K1134" s="469" t="s">
        <v>1468</v>
      </c>
      <c r="L1134" s="469" t="s">
        <v>303</v>
      </c>
      <c r="M1134" s="469">
        <v>1</v>
      </c>
      <c r="N1134" s="469">
        <v>500</v>
      </c>
      <c r="O1134" s="469">
        <v>500</v>
      </c>
    </row>
    <row r="1135" spans="1:15" ht="15" hidden="1" x14ac:dyDescent="0.25">
      <c r="A1135" s="469" t="s">
        <v>864</v>
      </c>
      <c r="B1135" s="470">
        <v>44226</v>
      </c>
      <c r="C1135" s="469" t="s">
        <v>1155</v>
      </c>
      <c r="D1135" s="470">
        <v>44225</v>
      </c>
      <c r="E1135" s="469" t="s">
        <v>1181</v>
      </c>
      <c r="F1135" s="469" t="s">
        <v>244</v>
      </c>
      <c r="G1135" s="469" t="s">
        <v>1213</v>
      </c>
      <c r="H1135" s="469" t="s">
        <v>1433</v>
      </c>
      <c r="I1135" s="469" t="s">
        <v>244</v>
      </c>
      <c r="J1135" s="469" t="s">
        <v>1464</v>
      </c>
      <c r="K1135" s="469" t="s">
        <v>1468</v>
      </c>
      <c r="L1135" s="469" t="s">
        <v>308</v>
      </c>
      <c r="M1135" s="469">
        <v>24</v>
      </c>
      <c r="N1135" s="472">
        <v>6600</v>
      </c>
      <c r="O1135" s="472">
        <v>158400</v>
      </c>
    </row>
    <row r="1136" spans="1:15" ht="15" hidden="1" x14ac:dyDescent="0.25">
      <c r="A1136" s="469" t="s">
        <v>865</v>
      </c>
      <c r="B1136" s="470">
        <v>44226</v>
      </c>
      <c r="C1136" s="469" t="s">
        <v>1156</v>
      </c>
      <c r="D1136" s="470">
        <v>44196</v>
      </c>
      <c r="E1136" s="660" t="s">
        <v>15</v>
      </c>
      <c r="F1136" s="469" t="s">
        <v>244</v>
      </c>
      <c r="G1136" s="469" t="s">
        <v>1226</v>
      </c>
      <c r="H1136" s="469" t="s">
        <v>387</v>
      </c>
      <c r="I1136" s="469" t="s">
        <v>244</v>
      </c>
      <c r="J1136" s="469" t="s">
        <v>1464</v>
      </c>
      <c r="K1136" s="469" t="s">
        <v>1468</v>
      </c>
      <c r="L1136" s="469" t="s">
        <v>303</v>
      </c>
      <c r="M1136" s="469">
        <v>1</v>
      </c>
      <c r="N1136" s="469">
        <v>657.6</v>
      </c>
      <c r="O1136" s="469">
        <v>657.6</v>
      </c>
    </row>
    <row r="1137" spans="1:15" ht="15" hidden="1" x14ac:dyDescent="0.25">
      <c r="A1137" s="469" t="s">
        <v>865</v>
      </c>
      <c r="B1137" s="470">
        <v>44226</v>
      </c>
      <c r="C1137" s="469" t="s">
        <v>1156</v>
      </c>
      <c r="D1137" s="470">
        <v>44196</v>
      </c>
      <c r="E1137" s="469" t="s">
        <v>1181</v>
      </c>
      <c r="F1137" s="469" t="s">
        <v>244</v>
      </c>
      <c r="G1137" s="469" t="s">
        <v>1226</v>
      </c>
      <c r="H1137" s="469" t="s">
        <v>1433</v>
      </c>
      <c r="I1137" s="469" t="s">
        <v>244</v>
      </c>
      <c r="J1137" s="469" t="s">
        <v>1464</v>
      </c>
      <c r="K1137" s="469" t="s">
        <v>1468</v>
      </c>
      <c r="L1137" s="469" t="s">
        <v>308</v>
      </c>
      <c r="M1137" s="469">
        <v>24</v>
      </c>
      <c r="N1137" s="472">
        <v>6850</v>
      </c>
      <c r="O1137" s="472">
        <v>164400</v>
      </c>
    </row>
    <row r="1138" spans="1:15" ht="15" hidden="1" x14ac:dyDescent="0.25">
      <c r="A1138" s="469" t="s">
        <v>866</v>
      </c>
      <c r="B1138" s="470">
        <v>44226</v>
      </c>
      <c r="C1138" s="469" t="s">
        <v>1157</v>
      </c>
      <c r="D1138" s="470">
        <v>44195</v>
      </c>
      <c r="E1138" s="469" t="s">
        <v>63</v>
      </c>
      <c r="F1138" s="469" t="s">
        <v>245</v>
      </c>
      <c r="G1138" s="469" t="s">
        <v>1227</v>
      </c>
      <c r="H1138" s="469" t="s">
        <v>1378</v>
      </c>
      <c r="I1138" s="469" t="s">
        <v>245</v>
      </c>
      <c r="J1138" s="469" t="s">
        <v>316</v>
      </c>
      <c r="K1138" s="469" t="s">
        <v>1469</v>
      </c>
      <c r="L1138" s="469" t="s">
        <v>1470</v>
      </c>
      <c r="M1138" s="469">
        <v>100</v>
      </c>
      <c r="N1138" s="469">
        <v>196</v>
      </c>
      <c r="O1138" s="472">
        <v>19600</v>
      </c>
    </row>
    <row r="1139" spans="1:15" ht="15" hidden="1" x14ac:dyDescent="0.25">
      <c r="A1139" s="469" t="s">
        <v>866</v>
      </c>
      <c r="B1139" s="470">
        <v>44226</v>
      </c>
      <c r="C1139" s="469" t="s">
        <v>1157</v>
      </c>
      <c r="D1139" s="470">
        <v>44195</v>
      </c>
      <c r="E1139" s="660" t="s">
        <v>15</v>
      </c>
      <c r="F1139" s="469" t="s">
        <v>245</v>
      </c>
      <c r="G1139" s="469" t="s">
        <v>1227</v>
      </c>
      <c r="H1139" s="469" t="s">
        <v>387</v>
      </c>
      <c r="I1139" s="469" t="s">
        <v>245</v>
      </c>
      <c r="J1139" s="469" t="s">
        <v>316</v>
      </c>
      <c r="K1139" s="469" t="s">
        <v>1469</v>
      </c>
      <c r="L1139" s="469" t="s">
        <v>303</v>
      </c>
      <c r="M1139" s="469">
        <v>1</v>
      </c>
      <c r="N1139" s="469">
        <v>350</v>
      </c>
      <c r="O1139" s="469">
        <v>350</v>
      </c>
    </row>
    <row r="1140" spans="1:15" ht="15" hidden="1" x14ac:dyDescent="0.25">
      <c r="A1140" s="469" t="s">
        <v>866</v>
      </c>
      <c r="B1140" s="470">
        <v>44226</v>
      </c>
      <c r="C1140" s="469" t="s">
        <v>1157</v>
      </c>
      <c r="D1140" s="470">
        <v>44195</v>
      </c>
      <c r="E1140" s="469" t="s">
        <v>63</v>
      </c>
      <c r="F1140" s="469" t="s">
        <v>245</v>
      </c>
      <c r="G1140" s="469" t="s">
        <v>1227</v>
      </c>
      <c r="H1140" s="469" t="s">
        <v>1355</v>
      </c>
      <c r="I1140" s="469" t="s">
        <v>245</v>
      </c>
      <c r="J1140" s="469" t="s">
        <v>316</v>
      </c>
      <c r="K1140" s="469" t="s">
        <v>1469</v>
      </c>
      <c r="L1140" s="469" t="s">
        <v>1470</v>
      </c>
      <c r="M1140" s="469">
        <v>30</v>
      </c>
      <c r="N1140" s="472">
        <v>1150</v>
      </c>
      <c r="O1140" s="472">
        <v>34500</v>
      </c>
    </row>
    <row r="1141" spans="1:15" ht="15" hidden="1" x14ac:dyDescent="0.25">
      <c r="A1141" s="469" t="s">
        <v>866</v>
      </c>
      <c r="B1141" s="470">
        <v>44226</v>
      </c>
      <c r="C1141" s="469" t="s">
        <v>1157</v>
      </c>
      <c r="D1141" s="470">
        <v>44195</v>
      </c>
      <c r="E1141" s="469" t="s">
        <v>63</v>
      </c>
      <c r="F1141" s="469" t="s">
        <v>245</v>
      </c>
      <c r="G1141" s="469" t="s">
        <v>1227</v>
      </c>
      <c r="H1141" s="469" t="s">
        <v>1445</v>
      </c>
      <c r="I1141" s="469" t="s">
        <v>245</v>
      </c>
      <c r="J1141" s="469" t="s">
        <v>316</v>
      </c>
      <c r="K1141" s="469" t="s">
        <v>1469</v>
      </c>
      <c r="L1141" s="469" t="s">
        <v>1470</v>
      </c>
      <c r="M1141" s="469">
        <v>10</v>
      </c>
      <c r="N1141" s="472">
        <v>3500</v>
      </c>
      <c r="O1141" s="472">
        <v>35000</v>
      </c>
    </row>
    <row r="1142" spans="1:15" ht="15" hidden="1" x14ac:dyDescent="0.25">
      <c r="A1142" s="469" t="s">
        <v>867</v>
      </c>
      <c r="B1142" s="470">
        <v>44226</v>
      </c>
      <c r="C1142" s="469" t="s">
        <v>1158</v>
      </c>
      <c r="D1142" s="470">
        <v>44225</v>
      </c>
      <c r="E1142" s="660" t="s">
        <v>15</v>
      </c>
      <c r="F1142" s="469" t="s">
        <v>94</v>
      </c>
      <c r="G1142" s="469" t="s">
        <v>1291</v>
      </c>
      <c r="H1142" s="469" t="s">
        <v>387</v>
      </c>
      <c r="I1142" s="469" t="s">
        <v>94</v>
      </c>
      <c r="J1142" s="469" t="s">
        <v>317</v>
      </c>
      <c r="K1142" s="469" t="s">
        <v>1468</v>
      </c>
      <c r="L1142" s="469" t="s">
        <v>303</v>
      </c>
      <c r="M1142" s="469">
        <v>1</v>
      </c>
      <c r="N1142" s="469">
        <v>805</v>
      </c>
      <c r="O1142" s="469">
        <v>805</v>
      </c>
    </row>
    <row r="1143" spans="1:15" ht="15" hidden="1" x14ac:dyDescent="0.25">
      <c r="A1143" s="469" t="s">
        <v>867</v>
      </c>
      <c r="B1143" s="470">
        <v>44226</v>
      </c>
      <c r="C1143" s="469" t="s">
        <v>1158</v>
      </c>
      <c r="D1143" s="470">
        <v>44225</v>
      </c>
      <c r="E1143" s="469" t="s">
        <v>1189</v>
      </c>
      <c r="F1143" s="469" t="s">
        <v>94</v>
      </c>
      <c r="G1143" s="469" t="s">
        <v>1291</v>
      </c>
      <c r="H1143" s="469" t="s">
        <v>1411</v>
      </c>
      <c r="I1143" s="469" t="s">
        <v>94</v>
      </c>
      <c r="J1143" s="469" t="s">
        <v>317</v>
      </c>
      <c r="K1143" s="469" t="s">
        <v>1468</v>
      </c>
      <c r="L1143" s="469" t="s">
        <v>301</v>
      </c>
      <c r="M1143" s="469">
        <v>72</v>
      </c>
      <c r="N1143" s="472">
        <v>1875</v>
      </c>
      <c r="O1143" s="472">
        <v>135000</v>
      </c>
    </row>
    <row r="1144" spans="1:15" ht="15" hidden="1" x14ac:dyDescent="0.25">
      <c r="A1144" s="469" t="s">
        <v>867</v>
      </c>
      <c r="B1144" s="470">
        <v>44226</v>
      </c>
      <c r="C1144" s="469" t="s">
        <v>1158</v>
      </c>
      <c r="D1144" s="470">
        <v>44225</v>
      </c>
      <c r="E1144" s="469" t="s">
        <v>1189</v>
      </c>
      <c r="F1144" s="469" t="s">
        <v>94</v>
      </c>
      <c r="G1144" s="469" t="s">
        <v>1291</v>
      </c>
      <c r="H1144" s="469" t="s">
        <v>1446</v>
      </c>
      <c r="I1144" s="469" t="s">
        <v>94</v>
      </c>
      <c r="J1144" s="469" t="s">
        <v>317</v>
      </c>
      <c r="K1144" s="469" t="s">
        <v>1468</v>
      </c>
      <c r="L1144" s="469" t="s">
        <v>307</v>
      </c>
      <c r="M1144" s="469">
        <v>6</v>
      </c>
      <c r="N1144" s="472">
        <v>4350</v>
      </c>
      <c r="O1144" s="472">
        <v>26100</v>
      </c>
    </row>
    <row r="1145" spans="1:15" ht="15" hidden="1" x14ac:dyDescent="0.25">
      <c r="A1145" s="469" t="s">
        <v>868</v>
      </c>
      <c r="B1145" s="470">
        <v>44226</v>
      </c>
      <c r="C1145" s="469">
        <v>6300007078</v>
      </c>
      <c r="D1145" s="470">
        <v>44223</v>
      </c>
      <c r="E1145" s="469" t="s">
        <v>1182</v>
      </c>
      <c r="F1145" s="469" t="s">
        <v>244</v>
      </c>
      <c r="G1145" s="469" t="s">
        <v>1212</v>
      </c>
      <c r="H1145" s="469" t="s">
        <v>1307</v>
      </c>
      <c r="I1145" s="469" t="s">
        <v>244</v>
      </c>
      <c r="J1145" s="469" t="s">
        <v>316</v>
      </c>
      <c r="K1145" s="469" t="s">
        <v>1469</v>
      </c>
      <c r="L1145" s="469" t="s">
        <v>1470</v>
      </c>
      <c r="M1145" s="469">
        <v>4</v>
      </c>
      <c r="N1145" s="472">
        <v>4200</v>
      </c>
      <c r="O1145" s="472">
        <v>16800</v>
      </c>
    </row>
    <row r="1146" spans="1:15" ht="15" hidden="1" x14ac:dyDescent="0.25">
      <c r="A1146" s="469" t="s">
        <v>869</v>
      </c>
      <c r="B1146" s="470">
        <v>44226</v>
      </c>
      <c r="C1146" s="469" t="s">
        <v>972</v>
      </c>
      <c r="D1146" s="470">
        <v>44226</v>
      </c>
      <c r="E1146" s="660" t="s">
        <v>15</v>
      </c>
      <c r="F1146" s="469" t="s">
        <v>1204</v>
      </c>
      <c r="G1146" s="469" t="s">
        <v>1280</v>
      </c>
      <c r="H1146" s="469" t="s">
        <v>387</v>
      </c>
      <c r="I1146" s="469" t="s">
        <v>1204</v>
      </c>
      <c r="J1146" s="469" t="s">
        <v>1466</v>
      </c>
      <c r="K1146" s="469" t="s">
        <v>1468</v>
      </c>
      <c r="L1146" s="469" t="s">
        <v>303</v>
      </c>
      <c r="M1146" s="469">
        <v>1</v>
      </c>
      <c r="N1146" s="469">
        <v>150</v>
      </c>
      <c r="O1146" s="469">
        <v>150</v>
      </c>
    </row>
    <row r="1147" spans="1:15" ht="15" hidden="1" x14ac:dyDescent="0.25">
      <c r="A1147" s="469" t="s">
        <v>869</v>
      </c>
      <c r="B1147" s="470">
        <v>44226</v>
      </c>
      <c r="C1147" s="469" t="s">
        <v>972</v>
      </c>
      <c r="D1147" s="470">
        <v>44226</v>
      </c>
      <c r="E1147" s="469" t="s">
        <v>1182</v>
      </c>
      <c r="F1147" s="469" t="s">
        <v>1204</v>
      </c>
      <c r="G1147" s="469" t="s">
        <v>1280</v>
      </c>
      <c r="H1147" s="469" t="s">
        <v>1427</v>
      </c>
      <c r="I1147" s="469" t="s">
        <v>1204</v>
      </c>
      <c r="J1147" s="469" t="s">
        <v>1466</v>
      </c>
      <c r="K1147" s="469" t="s">
        <v>1468</v>
      </c>
      <c r="L1147" s="469" t="s">
        <v>1471</v>
      </c>
      <c r="M1147" s="469">
        <v>1</v>
      </c>
      <c r="N1147" s="472">
        <v>2341</v>
      </c>
      <c r="O1147" s="472">
        <v>2341</v>
      </c>
    </row>
    <row r="1148" spans="1:15" ht="15" hidden="1" x14ac:dyDescent="0.25">
      <c r="A1148" s="469" t="s">
        <v>870</v>
      </c>
      <c r="B1148" s="470">
        <v>44226</v>
      </c>
      <c r="C1148" s="469" t="s">
        <v>1159</v>
      </c>
      <c r="D1148" s="470">
        <v>44223</v>
      </c>
      <c r="E1148" s="469" t="s">
        <v>1182</v>
      </c>
      <c r="F1148" s="469" t="s">
        <v>244</v>
      </c>
      <c r="G1148" s="469" t="s">
        <v>1228</v>
      </c>
      <c r="H1148" s="469" t="s">
        <v>1340</v>
      </c>
      <c r="I1148" s="469" t="s">
        <v>244</v>
      </c>
      <c r="J1148" s="469" t="s">
        <v>316</v>
      </c>
      <c r="K1148" s="469" t="s">
        <v>1469</v>
      </c>
      <c r="L1148" s="469" t="s">
        <v>303</v>
      </c>
      <c r="M1148" s="469">
        <v>1</v>
      </c>
      <c r="N1148" s="469">
        <v>900</v>
      </c>
      <c r="O1148" s="469">
        <v>900</v>
      </c>
    </row>
    <row r="1149" spans="1:15" ht="15" hidden="1" x14ac:dyDescent="0.25">
      <c r="A1149" s="469" t="s">
        <v>871</v>
      </c>
      <c r="B1149" s="470">
        <v>44226</v>
      </c>
      <c r="C1149" s="469" t="s">
        <v>1160</v>
      </c>
      <c r="D1149" s="470">
        <v>44226</v>
      </c>
      <c r="E1149" s="469" t="s">
        <v>1181</v>
      </c>
      <c r="F1149" s="469" t="s">
        <v>248</v>
      </c>
      <c r="G1149" s="469" t="s">
        <v>1219</v>
      </c>
      <c r="H1149" s="469" t="s">
        <v>1345</v>
      </c>
      <c r="I1149" s="469" t="s">
        <v>248</v>
      </c>
      <c r="J1149" s="469" t="s">
        <v>1464</v>
      </c>
      <c r="K1149" s="469" t="s">
        <v>1468</v>
      </c>
      <c r="L1149" s="469" t="s">
        <v>308</v>
      </c>
      <c r="M1149" s="469">
        <v>1</v>
      </c>
      <c r="N1149" s="472">
        <v>12500</v>
      </c>
      <c r="O1149" s="472">
        <v>12500</v>
      </c>
    </row>
    <row r="1150" spans="1:15" ht="15" hidden="1" x14ac:dyDescent="0.25">
      <c r="A1150" s="469" t="s">
        <v>872</v>
      </c>
      <c r="B1150" s="470">
        <v>44226</v>
      </c>
      <c r="C1150" s="469" t="s">
        <v>1159</v>
      </c>
      <c r="D1150" s="470">
        <v>44223</v>
      </c>
      <c r="E1150" s="469" t="s">
        <v>1182</v>
      </c>
      <c r="F1150" s="469" t="s">
        <v>244</v>
      </c>
      <c r="G1150" s="469" t="s">
        <v>1228</v>
      </c>
      <c r="H1150" s="469" t="s">
        <v>1340</v>
      </c>
      <c r="I1150" s="469" t="s">
        <v>244</v>
      </c>
      <c r="J1150" s="469" t="s">
        <v>316</v>
      </c>
      <c r="K1150" s="469" t="s">
        <v>1469</v>
      </c>
      <c r="L1150" s="469" t="s">
        <v>303</v>
      </c>
      <c r="M1150" s="469">
        <v>1</v>
      </c>
      <c r="N1150" s="469">
        <v>900</v>
      </c>
      <c r="O1150" s="469">
        <v>900</v>
      </c>
    </row>
    <row r="1151" spans="1:15" ht="15" hidden="1" x14ac:dyDescent="0.25">
      <c r="A1151" s="469" t="s">
        <v>873</v>
      </c>
      <c r="B1151" s="470">
        <v>44226</v>
      </c>
      <c r="C1151" s="469" t="s">
        <v>1161</v>
      </c>
      <c r="D1151" s="470">
        <v>44223</v>
      </c>
      <c r="E1151" s="469" t="s">
        <v>1182</v>
      </c>
      <c r="F1151" s="469" t="s">
        <v>244</v>
      </c>
      <c r="G1151" s="469" t="s">
        <v>1228</v>
      </c>
      <c r="H1151" s="469" t="s">
        <v>1340</v>
      </c>
      <c r="I1151" s="469" t="s">
        <v>244</v>
      </c>
      <c r="J1151" s="469" t="s">
        <v>316</v>
      </c>
      <c r="K1151" s="469" t="s">
        <v>1469</v>
      </c>
      <c r="L1151" s="469" t="s">
        <v>303</v>
      </c>
      <c r="M1151" s="469">
        <v>1</v>
      </c>
      <c r="N1151" s="469">
        <v>900</v>
      </c>
      <c r="O1151" s="469">
        <v>900</v>
      </c>
    </row>
    <row r="1152" spans="1:15" ht="15" hidden="1" x14ac:dyDescent="0.25">
      <c r="A1152" s="469" t="s">
        <v>874</v>
      </c>
      <c r="B1152" s="470">
        <v>44226</v>
      </c>
      <c r="C1152" s="469" t="s">
        <v>1161</v>
      </c>
      <c r="D1152" s="470">
        <v>44223</v>
      </c>
      <c r="E1152" s="469" t="s">
        <v>1182</v>
      </c>
      <c r="F1152" s="469" t="s">
        <v>244</v>
      </c>
      <c r="G1152" s="469" t="s">
        <v>1228</v>
      </c>
      <c r="H1152" s="469" t="s">
        <v>1340</v>
      </c>
      <c r="I1152" s="469" t="s">
        <v>244</v>
      </c>
      <c r="J1152" s="469" t="s">
        <v>316</v>
      </c>
      <c r="K1152" s="469" t="s">
        <v>1469</v>
      </c>
      <c r="L1152" s="469" t="s">
        <v>303</v>
      </c>
      <c r="M1152" s="469">
        <v>1</v>
      </c>
      <c r="N1152" s="469">
        <v>900</v>
      </c>
      <c r="O1152" s="469">
        <v>900</v>
      </c>
    </row>
    <row r="1153" spans="1:15" ht="15" hidden="1" x14ac:dyDescent="0.25">
      <c r="A1153" s="469" t="s">
        <v>875</v>
      </c>
      <c r="B1153" s="470">
        <v>44226</v>
      </c>
      <c r="C1153" s="469" t="s">
        <v>1161</v>
      </c>
      <c r="D1153" s="470">
        <v>44223</v>
      </c>
      <c r="E1153" s="469" t="s">
        <v>1182</v>
      </c>
      <c r="F1153" s="469" t="s">
        <v>244</v>
      </c>
      <c r="G1153" s="469" t="s">
        <v>1228</v>
      </c>
      <c r="H1153" s="469" t="s">
        <v>1340</v>
      </c>
      <c r="I1153" s="469" t="s">
        <v>244</v>
      </c>
      <c r="J1153" s="469" t="s">
        <v>316</v>
      </c>
      <c r="K1153" s="469" t="s">
        <v>1469</v>
      </c>
      <c r="L1153" s="469" t="s">
        <v>303</v>
      </c>
      <c r="M1153" s="469">
        <v>1</v>
      </c>
      <c r="N1153" s="469">
        <v>900</v>
      </c>
      <c r="O1153" s="469">
        <v>900</v>
      </c>
    </row>
    <row r="1154" spans="1:15" ht="15" hidden="1" x14ac:dyDescent="0.25">
      <c r="A1154" s="469" t="s">
        <v>876</v>
      </c>
      <c r="B1154" s="470">
        <v>44226</v>
      </c>
      <c r="C1154" s="469" t="s">
        <v>1161</v>
      </c>
      <c r="D1154" s="470">
        <v>44223</v>
      </c>
      <c r="E1154" s="469" t="s">
        <v>1182</v>
      </c>
      <c r="F1154" s="469" t="s">
        <v>244</v>
      </c>
      <c r="G1154" s="469" t="s">
        <v>1228</v>
      </c>
      <c r="H1154" s="469" t="s">
        <v>1340</v>
      </c>
      <c r="I1154" s="469" t="s">
        <v>244</v>
      </c>
      <c r="J1154" s="469" t="s">
        <v>316</v>
      </c>
      <c r="K1154" s="469" t="s">
        <v>1469</v>
      </c>
      <c r="L1154" s="469" t="s">
        <v>303</v>
      </c>
      <c r="M1154" s="469">
        <v>1</v>
      </c>
      <c r="N1154" s="469">
        <v>900</v>
      </c>
      <c r="O1154" s="469">
        <v>900</v>
      </c>
    </row>
    <row r="1155" spans="1:15" ht="15" hidden="1" x14ac:dyDescent="0.25">
      <c r="A1155" s="469" t="s">
        <v>877</v>
      </c>
      <c r="B1155" s="470">
        <v>44226</v>
      </c>
      <c r="C1155" s="469" t="s">
        <v>1161</v>
      </c>
      <c r="D1155" s="470">
        <v>44223</v>
      </c>
      <c r="E1155" s="469" t="s">
        <v>1182</v>
      </c>
      <c r="F1155" s="469" t="s">
        <v>244</v>
      </c>
      <c r="G1155" s="469" t="s">
        <v>1228</v>
      </c>
      <c r="H1155" s="469" t="s">
        <v>1340</v>
      </c>
      <c r="I1155" s="469" t="s">
        <v>244</v>
      </c>
      <c r="J1155" s="469" t="s">
        <v>316</v>
      </c>
      <c r="K1155" s="469" t="s">
        <v>1469</v>
      </c>
      <c r="L1155" s="469" t="s">
        <v>303</v>
      </c>
      <c r="M1155" s="469">
        <v>1</v>
      </c>
      <c r="N1155" s="469">
        <v>900</v>
      </c>
      <c r="O1155" s="469">
        <v>900</v>
      </c>
    </row>
    <row r="1156" spans="1:15" ht="15" hidden="1" x14ac:dyDescent="0.25">
      <c r="A1156" s="469" t="s">
        <v>878</v>
      </c>
      <c r="B1156" s="470">
        <v>44226</v>
      </c>
      <c r="C1156" s="469" t="s">
        <v>1162</v>
      </c>
      <c r="D1156" s="470">
        <v>44219</v>
      </c>
      <c r="E1156" s="469" t="s">
        <v>1182</v>
      </c>
      <c r="F1156" s="469" t="s">
        <v>244</v>
      </c>
      <c r="G1156" s="469" t="s">
        <v>1229</v>
      </c>
      <c r="H1156" s="469" t="s">
        <v>1352</v>
      </c>
      <c r="I1156" s="469" t="s">
        <v>244</v>
      </c>
      <c r="J1156" s="469" t="s">
        <v>316</v>
      </c>
      <c r="K1156" s="469" t="s">
        <v>1469</v>
      </c>
      <c r="L1156" s="469" t="s">
        <v>1470</v>
      </c>
      <c r="M1156" s="469">
        <v>1</v>
      </c>
      <c r="N1156" s="469">
        <v>0</v>
      </c>
      <c r="O1156" s="469">
        <v>0</v>
      </c>
    </row>
    <row r="1157" spans="1:15" ht="15" hidden="1" x14ac:dyDescent="0.25">
      <c r="A1157" s="469" t="s">
        <v>878</v>
      </c>
      <c r="B1157" s="470">
        <v>44226</v>
      </c>
      <c r="C1157" s="469" t="s">
        <v>1162</v>
      </c>
      <c r="D1157" s="470">
        <v>44219</v>
      </c>
      <c r="E1157" s="469" t="s">
        <v>1182</v>
      </c>
      <c r="F1157" s="469" t="s">
        <v>244</v>
      </c>
      <c r="G1157" s="469" t="s">
        <v>1229</v>
      </c>
      <c r="H1157" s="469" t="s">
        <v>1319</v>
      </c>
      <c r="I1157" s="469" t="s">
        <v>244</v>
      </c>
      <c r="J1157" s="469" t="s">
        <v>316</v>
      </c>
      <c r="K1157" s="469" t="s">
        <v>1469</v>
      </c>
      <c r="L1157" s="469" t="s">
        <v>314</v>
      </c>
      <c r="M1157" s="469">
        <v>1</v>
      </c>
      <c r="N1157" s="472">
        <v>8900</v>
      </c>
      <c r="O1157" s="472">
        <v>8900</v>
      </c>
    </row>
    <row r="1158" spans="1:15" ht="15" hidden="1" x14ac:dyDescent="0.25">
      <c r="A1158" s="469" t="s">
        <v>879</v>
      </c>
      <c r="B1158" s="470">
        <v>44226</v>
      </c>
      <c r="C1158" s="469" t="s">
        <v>1161</v>
      </c>
      <c r="D1158" s="470">
        <v>44223</v>
      </c>
      <c r="E1158" s="469" t="s">
        <v>1182</v>
      </c>
      <c r="F1158" s="469" t="s">
        <v>244</v>
      </c>
      <c r="G1158" s="469" t="s">
        <v>1228</v>
      </c>
      <c r="H1158" s="469" t="s">
        <v>1340</v>
      </c>
      <c r="I1158" s="469" t="s">
        <v>244</v>
      </c>
      <c r="J1158" s="469" t="s">
        <v>316</v>
      </c>
      <c r="K1158" s="469" t="s">
        <v>1469</v>
      </c>
      <c r="L1158" s="469" t="s">
        <v>303</v>
      </c>
      <c r="M1158" s="469">
        <v>1</v>
      </c>
      <c r="N1158" s="469">
        <v>900</v>
      </c>
      <c r="O1158" s="469">
        <v>900</v>
      </c>
    </row>
    <row r="1159" spans="1:15" ht="15" hidden="1" x14ac:dyDescent="0.25">
      <c r="A1159" s="469" t="s">
        <v>880</v>
      </c>
      <c r="B1159" s="470">
        <v>44226</v>
      </c>
      <c r="C1159" s="469" t="s">
        <v>1163</v>
      </c>
      <c r="D1159" s="470">
        <v>44219</v>
      </c>
      <c r="E1159" s="469" t="s">
        <v>1182</v>
      </c>
      <c r="F1159" s="469" t="s">
        <v>244</v>
      </c>
      <c r="G1159" s="469" t="s">
        <v>1229</v>
      </c>
      <c r="H1159" s="469" t="s">
        <v>1352</v>
      </c>
      <c r="I1159" s="469" t="s">
        <v>244</v>
      </c>
      <c r="J1159" s="469" t="s">
        <v>316</v>
      </c>
      <c r="K1159" s="469" t="s">
        <v>1469</v>
      </c>
      <c r="L1159" s="469" t="s">
        <v>1470</v>
      </c>
      <c r="M1159" s="469">
        <v>1</v>
      </c>
      <c r="N1159" s="469">
        <v>0</v>
      </c>
      <c r="O1159" s="469">
        <v>0</v>
      </c>
    </row>
    <row r="1160" spans="1:15" ht="15" hidden="1" x14ac:dyDescent="0.25">
      <c r="A1160" s="469" t="s">
        <v>880</v>
      </c>
      <c r="B1160" s="470">
        <v>44226</v>
      </c>
      <c r="C1160" s="469" t="s">
        <v>1163</v>
      </c>
      <c r="D1160" s="470">
        <v>44219</v>
      </c>
      <c r="E1160" s="469" t="s">
        <v>1182</v>
      </c>
      <c r="F1160" s="469" t="s">
        <v>244</v>
      </c>
      <c r="G1160" s="469" t="s">
        <v>1229</v>
      </c>
      <c r="H1160" s="469" t="s">
        <v>1319</v>
      </c>
      <c r="I1160" s="469" t="s">
        <v>244</v>
      </c>
      <c r="J1160" s="469" t="s">
        <v>316</v>
      </c>
      <c r="K1160" s="469" t="s">
        <v>1469</v>
      </c>
      <c r="L1160" s="469" t="s">
        <v>314</v>
      </c>
      <c r="M1160" s="469">
        <v>1</v>
      </c>
      <c r="N1160" s="472">
        <v>8900</v>
      </c>
      <c r="O1160" s="472">
        <v>8900</v>
      </c>
    </row>
    <row r="1161" spans="1:15" ht="15" hidden="1" x14ac:dyDescent="0.25">
      <c r="A1161" s="469" t="s">
        <v>881</v>
      </c>
      <c r="B1161" s="470">
        <v>44226</v>
      </c>
      <c r="C1161" s="469" t="s">
        <v>1161</v>
      </c>
      <c r="D1161" s="470">
        <v>44223</v>
      </c>
      <c r="E1161" s="469" t="s">
        <v>1182</v>
      </c>
      <c r="F1161" s="469" t="s">
        <v>244</v>
      </c>
      <c r="G1161" s="469" t="s">
        <v>1228</v>
      </c>
      <c r="H1161" s="469" t="s">
        <v>1340</v>
      </c>
      <c r="I1161" s="469" t="s">
        <v>244</v>
      </c>
      <c r="J1161" s="469" t="s">
        <v>316</v>
      </c>
      <c r="K1161" s="469" t="s">
        <v>1469</v>
      </c>
      <c r="L1161" s="469" t="s">
        <v>303</v>
      </c>
      <c r="M1161" s="469">
        <v>1</v>
      </c>
      <c r="N1161" s="469">
        <v>900</v>
      </c>
      <c r="O1161" s="469">
        <v>900</v>
      </c>
    </row>
    <row r="1162" spans="1:15" ht="15" hidden="1" x14ac:dyDescent="0.25">
      <c r="A1162" s="469" t="s">
        <v>882</v>
      </c>
      <c r="B1162" s="470">
        <v>44226</v>
      </c>
      <c r="C1162" s="469" t="s">
        <v>1161</v>
      </c>
      <c r="D1162" s="470">
        <v>44223</v>
      </c>
      <c r="E1162" s="469" t="s">
        <v>1182</v>
      </c>
      <c r="F1162" s="469" t="s">
        <v>244</v>
      </c>
      <c r="G1162" s="469" t="s">
        <v>1228</v>
      </c>
      <c r="H1162" s="469" t="s">
        <v>1340</v>
      </c>
      <c r="I1162" s="469" t="s">
        <v>244</v>
      </c>
      <c r="J1162" s="469" t="s">
        <v>316</v>
      </c>
      <c r="K1162" s="469" t="s">
        <v>1469</v>
      </c>
      <c r="L1162" s="469" t="s">
        <v>303</v>
      </c>
      <c r="M1162" s="469">
        <v>1</v>
      </c>
      <c r="N1162" s="469">
        <v>900</v>
      </c>
      <c r="O1162" s="469">
        <v>900</v>
      </c>
    </row>
    <row r="1163" spans="1:15" ht="15" hidden="1" x14ac:dyDescent="0.25">
      <c r="A1163" s="469" t="s">
        <v>883</v>
      </c>
      <c r="B1163" s="470">
        <v>44226</v>
      </c>
      <c r="C1163" s="469" t="s">
        <v>1161</v>
      </c>
      <c r="D1163" s="470">
        <v>44223</v>
      </c>
      <c r="E1163" s="469" t="s">
        <v>1182</v>
      </c>
      <c r="F1163" s="469" t="s">
        <v>244</v>
      </c>
      <c r="G1163" s="469" t="s">
        <v>1228</v>
      </c>
      <c r="H1163" s="469" t="s">
        <v>1340</v>
      </c>
      <c r="I1163" s="469" t="s">
        <v>244</v>
      </c>
      <c r="J1163" s="469" t="s">
        <v>316</v>
      </c>
      <c r="K1163" s="469" t="s">
        <v>1469</v>
      </c>
      <c r="L1163" s="469" t="s">
        <v>303</v>
      </c>
      <c r="M1163" s="469">
        <v>1</v>
      </c>
      <c r="N1163" s="469">
        <v>900</v>
      </c>
      <c r="O1163" s="469">
        <v>900</v>
      </c>
    </row>
    <row r="1164" spans="1:15" ht="15" hidden="1" x14ac:dyDescent="0.25">
      <c r="A1164" s="469" t="s">
        <v>884</v>
      </c>
      <c r="B1164" s="470">
        <v>44226</v>
      </c>
      <c r="C1164" s="469">
        <v>8400022554</v>
      </c>
      <c r="D1164" s="470">
        <v>44217</v>
      </c>
      <c r="E1164" s="469" t="s">
        <v>1182</v>
      </c>
      <c r="F1164" s="469" t="s">
        <v>244</v>
      </c>
      <c r="G1164" s="469" t="s">
        <v>1215</v>
      </c>
      <c r="H1164" s="469" t="s">
        <v>1310</v>
      </c>
      <c r="I1164" s="469" t="s">
        <v>244</v>
      </c>
      <c r="J1164" s="469" t="s">
        <v>316</v>
      </c>
      <c r="K1164" s="469" t="s">
        <v>1469</v>
      </c>
      <c r="L1164" s="469" t="s">
        <v>1470</v>
      </c>
      <c r="M1164" s="469">
        <v>3</v>
      </c>
      <c r="N1164" s="469">
        <v>525</v>
      </c>
      <c r="O1164" s="472">
        <v>1575</v>
      </c>
    </row>
    <row r="1165" spans="1:15" ht="15" hidden="1" x14ac:dyDescent="0.25">
      <c r="A1165" s="469" t="s">
        <v>884</v>
      </c>
      <c r="B1165" s="470">
        <v>44226</v>
      </c>
      <c r="C1165" s="469">
        <v>8400022554</v>
      </c>
      <c r="D1165" s="470">
        <v>44217</v>
      </c>
      <c r="E1165" s="469" t="s">
        <v>1182</v>
      </c>
      <c r="F1165" s="469" t="s">
        <v>244</v>
      </c>
      <c r="G1165" s="469" t="s">
        <v>1215</v>
      </c>
      <c r="H1165" s="469" t="s">
        <v>1311</v>
      </c>
      <c r="I1165" s="469" t="s">
        <v>244</v>
      </c>
      <c r="J1165" s="469" t="s">
        <v>316</v>
      </c>
      <c r="K1165" s="469" t="s">
        <v>1469</v>
      </c>
      <c r="L1165" s="469" t="s">
        <v>1470</v>
      </c>
      <c r="M1165" s="469">
        <v>1</v>
      </c>
      <c r="N1165" s="469">
        <v>750</v>
      </c>
      <c r="O1165" s="469">
        <v>750</v>
      </c>
    </row>
    <row r="1166" spans="1:15" ht="15" hidden="1" x14ac:dyDescent="0.25">
      <c r="A1166" s="469" t="s">
        <v>885</v>
      </c>
      <c r="B1166" s="470">
        <v>44216</v>
      </c>
      <c r="C1166" s="469" t="s">
        <v>1164</v>
      </c>
      <c r="D1166" s="470">
        <v>44215</v>
      </c>
      <c r="E1166" s="469" t="s">
        <v>1196</v>
      </c>
      <c r="F1166" s="469" t="s">
        <v>93</v>
      </c>
      <c r="G1166" s="469" t="s">
        <v>1292</v>
      </c>
      <c r="H1166" s="469" t="s">
        <v>1447</v>
      </c>
      <c r="I1166" s="469" t="s">
        <v>93</v>
      </c>
      <c r="J1166" s="469" t="s">
        <v>317</v>
      </c>
      <c r="K1166" s="469" t="s">
        <v>1468</v>
      </c>
      <c r="L1166" s="469" t="s">
        <v>308</v>
      </c>
      <c r="M1166" s="469">
        <v>1</v>
      </c>
      <c r="N1166" s="472">
        <v>4800</v>
      </c>
      <c r="O1166" s="472">
        <v>4800</v>
      </c>
    </row>
    <row r="1167" spans="1:15" ht="15" hidden="1" x14ac:dyDescent="0.25">
      <c r="A1167" s="469" t="s">
        <v>886</v>
      </c>
      <c r="B1167" s="470">
        <v>44221</v>
      </c>
      <c r="C1167" s="469" t="s">
        <v>1165</v>
      </c>
      <c r="D1167" s="470">
        <v>44215</v>
      </c>
      <c r="E1167" s="469" t="s">
        <v>63</v>
      </c>
      <c r="F1167" s="469" t="s">
        <v>93</v>
      </c>
      <c r="G1167" s="469" t="s">
        <v>1293</v>
      </c>
      <c r="H1167" s="469" t="s">
        <v>1448</v>
      </c>
      <c r="I1167" s="469" t="s">
        <v>93</v>
      </c>
      <c r="J1167" s="469" t="s">
        <v>316</v>
      </c>
      <c r="K1167" s="469" t="s">
        <v>1469</v>
      </c>
      <c r="L1167" s="469" t="s">
        <v>1474</v>
      </c>
      <c r="M1167" s="469">
        <v>5</v>
      </c>
      <c r="N1167" s="469">
        <v>225</v>
      </c>
      <c r="O1167" s="472">
        <v>1125</v>
      </c>
    </row>
    <row r="1168" spans="1:15" ht="15" hidden="1" x14ac:dyDescent="0.25">
      <c r="A1168" s="469" t="s">
        <v>886</v>
      </c>
      <c r="B1168" s="470">
        <v>44221</v>
      </c>
      <c r="C1168" s="469" t="s">
        <v>1165</v>
      </c>
      <c r="D1168" s="470">
        <v>44215</v>
      </c>
      <c r="E1168" s="469" t="s">
        <v>63</v>
      </c>
      <c r="F1168" s="469" t="s">
        <v>93</v>
      </c>
      <c r="G1168" s="469" t="s">
        <v>1293</v>
      </c>
      <c r="H1168" s="469" t="s">
        <v>1449</v>
      </c>
      <c r="I1168" s="469" t="s">
        <v>93</v>
      </c>
      <c r="J1168" s="469" t="s">
        <v>316</v>
      </c>
      <c r="K1168" s="469" t="s">
        <v>1469</v>
      </c>
      <c r="L1168" s="469" t="s">
        <v>1474</v>
      </c>
      <c r="M1168" s="469">
        <v>10</v>
      </c>
      <c r="N1168" s="469">
        <v>285</v>
      </c>
      <c r="O1168" s="472">
        <v>2850</v>
      </c>
    </row>
    <row r="1169" spans="1:15" ht="15" hidden="1" x14ac:dyDescent="0.25">
      <c r="A1169" s="469" t="s">
        <v>886</v>
      </c>
      <c r="B1169" s="470">
        <v>44221</v>
      </c>
      <c r="C1169" s="469" t="s">
        <v>1165</v>
      </c>
      <c r="D1169" s="470">
        <v>44215</v>
      </c>
      <c r="E1169" s="469" t="s">
        <v>63</v>
      </c>
      <c r="F1169" s="469" t="s">
        <v>93</v>
      </c>
      <c r="G1169" s="469" t="s">
        <v>1293</v>
      </c>
      <c r="H1169" s="469" t="s">
        <v>1450</v>
      </c>
      <c r="I1169" s="469" t="s">
        <v>93</v>
      </c>
      <c r="J1169" s="469" t="s">
        <v>316</v>
      </c>
      <c r="K1169" s="469" t="s">
        <v>1469</v>
      </c>
      <c r="L1169" s="469" t="s">
        <v>1474</v>
      </c>
      <c r="M1169" s="469">
        <v>10</v>
      </c>
      <c r="N1169" s="469">
        <v>525</v>
      </c>
      <c r="O1169" s="472">
        <v>5250</v>
      </c>
    </row>
    <row r="1170" spans="1:15" ht="15" hidden="1" x14ac:dyDescent="0.25">
      <c r="A1170" s="469" t="s">
        <v>886</v>
      </c>
      <c r="B1170" s="470">
        <v>44221</v>
      </c>
      <c r="C1170" s="469" t="s">
        <v>1165</v>
      </c>
      <c r="D1170" s="470">
        <v>44215</v>
      </c>
      <c r="E1170" s="469" t="s">
        <v>63</v>
      </c>
      <c r="F1170" s="469" t="s">
        <v>93</v>
      </c>
      <c r="G1170" s="469" t="s">
        <v>1293</v>
      </c>
      <c r="H1170" s="469" t="s">
        <v>1451</v>
      </c>
      <c r="I1170" s="469" t="s">
        <v>93</v>
      </c>
      <c r="J1170" s="469" t="s">
        <v>316</v>
      </c>
      <c r="K1170" s="469" t="s">
        <v>1469</v>
      </c>
      <c r="L1170" s="469" t="s">
        <v>1474</v>
      </c>
      <c r="M1170" s="469">
        <v>20</v>
      </c>
      <c r="N1170" s="469">
        <v>580</v>
      </c>
      <c r="O1170" s="472">
        <v>11600</v>
      </c>
    </row>
    <row r="1171" spans="1:15" ht="15" hidden="1" x14ac:dyDescent="0.25">
      <c r="A1171" s="469" t="s">
        <v>887</v>
      </c>
      <c r="B1171" s="470">
        <v>44221</v>
      </c>
      <c r="C1171" s="469" t="s">
        <v>1166</v>
      </c>
      <c r="D1171" s="470">
        <v>44215</v>
      </c>
      <c r="E1171" s="469" t="s">
        <v>63</v>
      </c>
      <c r="F1171" s="469" t="s">
        <v>93</v>
      </c>
      <c r="G1171" s="469" t="s">
        <v>1294</v>
      </c>
      <c r="H1171" s="469" t="s">
        <v>1448</v>
      </c>
      <c r="I1171" s="469" t="s">
        <v>93</v>
      </c>
      <c r="J1171" s="469" t="s">
        <v>316</v>
      </c>
      <c r="K1171" s="469" t="s">
        <v>1469</v>
      </c>
      <c r="L1171" s="469" t="s">
        <v>1474</v>
      </c>
      <c r="M1171" s="469">
        <v>5</v>
      </c>
      <c r="N1171" s="469">
        <v>225</v>
      </c>
      <c r="O1171" s="472">
        <v>1125</v>
      </c>
    </row>
    <row r="1172" spans="1:15" ht="15" hidden="1" x14ac:dyDescent="0.25">
      <c r="A1172" s="469" t="s">
        <v>887</v>
      </c>
      <c r="B1172" s="470">
        <v>44221</v>
      </c>
      <c r="C1172" s="469" t="s">
        <v>1166</v>
      </c>
      <c r="D1172" s="470">
        <v>44215</v>
      </c>
      <c r="E1172" s="469" t="s">
        <v>63</v>
      </c>
      <c r="F1172" s="469" t="s">
        <v>93</v>
      </c>
      <c r="G1172" s="469" t="s">
        <v>1294</v>
      </c>
      <c r="H1172" s="469" t="s">
        <v>1449</v>
      </c>
      <c r="I1172" s="469" t="s">
        <v>93</v>
      </c>
      <c r="J1172" s="469" t="s">
        <v>316</v>
      </c>
      <c r="K1172" s="469" t="s">
        <v>1469</v>
      </c>
      <c r="L1172" s="469" t="s">
        <v>1474</v>
      </c>
      <c r="M1172" s="469">
        <v>10</v>
      </c>
      <c r="N1172" s="469">
        <v>285</v>
      </c>
      <c r="O1172" s="472">
        <v>2850</v>
      </c>
    </row>
    <row r="1173" spans="1:15" ht="15" hidden="1" x14ac:dyDescent="0.25">
      <c r="A1173" s="469" t="s">
        <v>887</v>
      </c>
      <c r="B1173" s="470">
        <v>44221</v>
      </c>
      <c r="C1173" s="469" t="s">
        <v>1166</v>
      </c>
      <c r="D1173" s="470">
        <v>44215</v>
      </c>
      <c r="E1173" s="469" t="s">
        <v>63</v>
      </c>
      <c r="F1173" s="469" t="s">
        <v>93</v>
      </c>
      <c r="G1173" s="469" t="s">
        <v>1294</v>
      </c>
      <c r="H1173" s="469" t="s">
        <v>1450</v>
      </c>
      <c r="I1173" s="469" t="s">
        <v>93</v>
      </c>
      <c r="J1173" s="469" t="s">
        <v>316</v>
      </c>
      <c r="K1173" s="469" t="s">
        <v>1469</v>
      </c>
      <c r="L1173" s="469" t="s">
        <v>1474</v>
      </c>
      <c r="M1173" s="469">
        <v>10</v>
      </c>
      <c r="N1173" s="469">
        <v>525</v>
      </c>
      <c r="O1173" s="472">
        <v>5250</v>
      </c>
    </row>
    <row r="1174" spans="1:15" ht="15" hidden="1" x14ac:dyDescent="0.25">
      <c r="A1174" s="469" t="s">
        <v>887</v>
      </c>
      <c r="B1174" s="470">
        <v>44221</v>
      </c>
      <c r="C1174" s="469" t="s">
        <v>1166</v>
      </c>
      <c r="D1174" s="470">
        <v>44215</v>
      </c>
      <c r="E1174" s="469" t="s">
        <v>63</v>
      </c>
      <c r="F1174" s="469" t="s">
        <v>93</v>
      </c>
      <c r="G1174" s="469" t="s">
        <v>1294</v>
      </c>
      <c r="H1174" s="469" t="s">
        <v>1451</v>
      </c>
      <c r="I1174" s="469" t="s">
        <v>93</v>
      </c>
      <c r="J1174" s="469" t="s">
        <v>316</v>
      </c>
      <c r="K1174" s="469" t="s">
        <v>1469</v>
      </c>
      <c r="L1174" s="469" t="s">
        <v>1474</v>
      </c>
      <c r="M1174" s="469">
        <v>20</v>
      </c>
      <c r="N1174" s="469">
        <v>580</v>
      </c>
      <c r="O1174" s="472">
        <v>11600</v>
      </c>
    </row>
    <row r="1175" spans="1:15" ht="15" hidden="1" x14ac:dyDescent="0.25">
      <c r="A1175" s="469" t="s">
        <v>888</v>
      </c>
      <c r="B1175" s="470">
        <v>44225</v>
      </c>
      <c r="C1175" s="469" t="s">
        <v>1167</v>
      </c>
      <c r="D1175" s="470">
        <v>44221</v>
      </c>
      <c r="E1175" s="469" t="s">
        <v>63</v>
      </c>
      <c r="F1175" s="469" t="s">
        <v>93</v>
      </c>
      <c r="G1175" s="469" t="s">
        <v>1294</v>
      </c>
      <c r="H1175" s="469" t="s">
        <v>1448</v>
      </c>
      <c r="I1175" s="469" t="s">
        <v>93</v>
      </c>
      <c r="J1175" s="469" t="s">
        <v>316</v>
      </c>
      <c r="K1175" s="469" t="s">
        <v>1469</v>
      </c>
      <c r="L1175" s="469" t="s">
        <v>1474</v>
      </c>
      <c r="M1175" s="469">
        <v>30</v>
      </c>
      <c r="N1175" s="469">
        <v>225</v>
      </c>
      <c r="O1175" s="472">
        <v>6750</v>
      </c>
    </row>
    <row r="1176" spans="1:15" ht="15" hidden="1" x14ac:dyDescent="0.25">
      <c r="A1176" s="469" t="s">
        <v>888</v>
      </c>
      <c r="B1176" s="470">
        <v>44225</v>
      </c>
      <c r="C1176" s="469" t="s">
        <v>1167</v>
      </c>
      <c r="D1176" s="470">
        <v>44221</v>
      </c>
      <c r="E1176" s="469" t="s">
        <v>63</v>
      </c>
      <c r="F1176" s="469" t="s">
        <v>93</v>
      </c>
      <c r="G1176" s="469" t="s">
        <v>1294</v>
      </c>
      <c r="H1176" s="469" t="s">
        <v>1450</v>
      </c>
      <c r="I1176" s="469" t="s">
        <v>93</v>
      </c>
      <c r="J1176" s="469" t="s">
        <v>316</v>
      </c>
      <c r="K1176" s="469" t="s">
        <v>1469</v>
      </c>
      <c r="L1176" s="469" t="s">
        <v>1474</v>
      </c>
      <c r="M1176" s="469">
        <v>60</v>
      </c>
      <c r="N1176" s="469">
        <v>285</v>
      </c>
      <c r="O1176" s="472">
        <v>17100</v>
      </c>
    </row>
    <row r="1177" spans="1:15" ht="15" hidden="1" x14ac:dyDescent="0.25">
      <c r="A1177" s="469" t="s">
        <v>888</v>
      </c>
      <c r="B1177" s="470">
        <v>44225</v>
      </c>
      <c r="C1177" s="469" t="s">
        <v>1167</v>
      </c>
      <c r="D1177" s="470">
        <v>44221</v>
      </c>
      <c r="E1177" s="469" t="s">
        <v>63</v>
      </c>
      <c r="F1177" s="469" t="s">
        <v>93</v>
      </c>
      <c r="G1177" s="469" t="s">
        <v>1294</v>
      </c>
      <c r="H1177" s="469" t="s">
        <v>1452</v>
      </c>
      <c r="I1177" s="469" t="s">
        <v>93</v>
      </c>
      <c r="J1177" s="469" t="s">
        <v>316</v>
      </c>
      <c r="K1177" s="469" t="s">
        <v>1469</v>
      </c>
      <c r="L1177" s="469" t="s">
        <v>1474</v>
      </c>
      <c r="M1177" s="469">
        <v>50</v>
      </c>
      <c r="N1177" s="469">
        <v>525</v>
      </c>
      <c r="O1177" s="472">
        <v>26250</v>
      </c>
    </row>
    <row r="1178" spans="1:15" ht="15" hidden="1" x14ac:dyDescent="0.25">
      <c r="A1178" s="469" t="s">
        <v>888</v>
      </c>
      <c r="B1178" s="470">
        <v>44225</v>
      </c>
      <c r="C1178" s="469" t="s">
        <v>1167</v>
      </c>
      <c r="D1178" s="470">
        <v>44221</v>
      </c>
      <c r="E1178" s="469" t="s">
        <v>63</v>
      </c>
      <c r="F1178" s="469" t="s">
        <v>93</v>
      </c>
      <c r="G1178" s="469" t="s">
        <v>1294</v>
      </c>
      <c r="H1178" s="469" t="s">
        <v>1451</v>
      </c>
      <c r="I1178" s="469" t="s">
        <v>93</v>
      </c>
      <c r="J1178" s="469" t="s">
        <v>316</v>
      </c>
      <c r="K1178" s="469" t="s">
        <v>1469</v>
      </c>
      <c r="L1178" s="469" t="s">
        <v>1474</v>
      </c>
      <c r="M1178" s="469">
        <v>100</v>
      </c>
      <c r="N1178" s="469">
        <v>580</v>
      </c>
      <c r="O1178" s="472">
        <v>58000</v>
      </c>
    </row>
    <row r="1179" spans="1:15" ht="15" hidden="1" x14ac:dyDescent="0.25">
      <c r="A1179" s="469" t="s">
        <v>889</v>
      </c>
      <c r="B1179" s="470">
        <v>44201</v>
      </c>
      <c r="C1179" s="469" t="s">
        <v>1168</v>
      </c>
      <c r="D1179" s="469" t="s">
        <v>1169</v>
      </c>
      <c r="E1179" s="469" t="s">
        <v>1189</v>
      </c>
      <c r="F1179" s="469" t="s">
        <v>94</v>
      </c>
      <c r="G1179" s="469" t="s">
        <v>1295</v>
      </c>
      <c r="H1179" s="469" t="s">
        <v>268</v>
      </c>
      <c r="I1179" s="469" t="s">
        <v>94</v>
      </c>
      <c r="J1179" s="469" t="s">
        <v>317</v>
      </c>
      <c r="K1179" s="469" t="s">
        <v>1468</v>
      </c>
      <c r="L1179" s="469" t="s">
        <v>306</v>
      </c>
      <c r="M1179" s="469">
        <v>9</v>
      </c>
      <c r="N1179" s="472">
        <v>2638</v>
      </c>
      <c r="O1179" s="472">
        <v>23742</v>
      </c>
    </row>
    <row r="1180" spans="1:15" ht="15" hidden="1" x14ac:dyDescent="0.25">
      <c r="A1180" s="469" t="s">
        <v>889</v>
      </c>
      <c r="B1180" s="470">
        <v>44201</v>
      </c>
      <c r="C1180" s="469" t="s">
        <v>1168</v>
      </c>
      <c r="D1180" s="469" t="s">
        <v>1169</v>
      </c>
      <c r="E1180" s="469" t="s">
        <v>1189</v>
      </c>
      <c r="F1180" s="469" t="s">
        <v>94</v>
      </c>
      <c r="G1180" s="469" t="s">
        <v>1295</v>
      </c>
      <c r="H1180" s="469" t="s">
        <v>274</v>
      </c>
      <c r="I1180" s="469" t="s">
        <v>94</v>
      </c>
      <c r="J1180" s="469" t="s">
        <v>317</v>
      </c>
      <c r="K1180" s="469" t="s">
        <v>1468</v>
      </c>
      <c r="L1180" s="469" t="s">
        <v>307</v>
      </c>
      <c r="M1180" s="469">
        <v>6</v>
      </c>
      <c r="N1180" s="472">
        <v>3206</v>
      </c>
      <c r="O1180" s="472">
        <v>19236</v>
      </c>
    </row>
    <row r="1181" spans="1:15" ht="15" hidden="1" x14ac:dyDescent="0.25">
      <c r="A1181" s="469" t="s">
        <v>889</v>
      </c>
      <c r="B1181" s="470">
        <v>44201</v>
      </c>
      <c r="C1181" s="469" t="s">
        <v>1168</v>
      </c>
      <c r="D1181" s="469" t="s">
        <v>1169</v>
      </c>
      <c r="E1181" s="469" t="s">
        <v>1189</v>
      </c>
      <c r="F1181" s="469" t="s">
        <v>94</v>
      </c>
      <c r="G1181" s="469" t="s">
        <v>1295</v>
      </c>
      <c r="H1181" s="469" t="s">
        <v>1453</v>
      </c>
      <c r="I1181" s="469" t="s">
        <v>94</v>
      </c>
      <c r="J1181" s="469" t="s">
        <v>317</v>
      </c>
      <c r="K1181" s="469" t="s">
        <v>1468</v>
      </c>
      <c r="L1181" s="469" t="s">
        <v>301</v>
      </c>
      <c r="M1181" s="469">
        <v>4</v>
      </c>
      <c r="N1181" s="472">
        <v>4136</v>
      </c>
      <c r="O1181" s="472">
        <v>16544</v>
      </c>
    </row>
    <row r="1182" spans="1:15" ht="15" hidden="1" x14ac:dyDescent="0.25">
      <c r="A1182" s="469" t="s">
        <v>889</v>
      </c>
      <c r="B1182" s="470">
        <v>44201</v>
      </c>
      <c r="C1182" s="469" t="s">
        <v>1168</v>
      </c>
      <c r="D1182" s="469" t="s">
        <v>1169</v>
      </c>
      <c r="E1182" s="469" t="s">
        <v>1189</v>
      </c>
      <c r="F1182" s="469" t="s">
        <v>94</v>
      </c>
      <c r="G1182" s="469" t="s">
        <v>1295</v>
      </c>
      <c r="H1182" s="469" t="s">
        <v>1421</v>
      </c>
      <c r="I1182" s="469" t="s">
        <v>94</v>
      </c>
      <c r="J1182" s="469" t="s">
        <v>317</v>
      </c>
      <c r="K1182" s="469" t="s">
        <v>1468</v>
      </c>
      <c r="L1182" s="469" t="s">
        <v>302</v>
      </c>
      <c r="M1182" s="469">
        <v>9</v>
      </c>
      <c r="N1182" s="472">
        <v>8179</v>
      </c>
      <c r="O1182" s="472">
        <v>73611</v>
      </c>
    </row>
    <row r="1183" spans="1:15" ht="15" hidden="1" x14ac:dyDescent="0.25">
      <c r="A1183" s="469" t="s">
        <v>889</v>
      </c>
      <c r="B1183" s="470">
        <v>44201</v>
      </c>
      <c r="C1183" s="469" t="s">
        <v>1168</v>
      </c>
      <c r="D1183" s="469" t="s">
        <v>1169</v>
      </c>
      <c r="E1183" s="469" t="s">
        <v>1189</v>
      </c>
      <c r="F1183" s="469" t="s">
        <v>94</v>
      </c>
      <c r="G1183" s="469" t="s">
        <v>1295</v>
      </c>
      <c r="H1183" s="469" t="s">
        <v>1454</v>
      </c>
      <c r="I1183" s="469" t="s">
        <v>94</v>
      </c>
      <c r="J1183" s="469" t="s">
        <v>317</v>
      </c>
      <c r="K1183" s="469" t="s">
        <v>1468</v>
      </c>
      <c r="L1183" s="469" t="s">
        <v>307</v>
      </c>
      <c r="M1183" s="469">
        <v>9</v>
      </c>
      <c r="N1183" s="472">
        <v>24440</v>
      </c>
      <c r="O1183" s="472">
        <v>219960</v>
      </c>
    </row>
    <row r="1184" spans="1:15" ht="15" hidden="1" x14ac:dyDescent="0.25">
      <c r="A1184" s="469" t="s">
        <v>889</v>
      </c>
      <c r="B1184" s="470">
        <v>44201</v>
      </c>
      <c r="C1184" s="469" t="s">
        <v>1168</v>
      </c>
      <c r="D1184" s="469" t="s">
        <v>1169</v>
      </c>
      <c r="E1184" s="469" t="s">
        <v>1189</v>
      </c>
      <c r="F1184" s="469" t="s">
        <v>94</v>
      </c>
      <c r="G1184" s="469" t="s">
        <v>1295</v>
      </c>
      <c r="H1184" s="469" t="s">
        <v>1455</v>
      </c>
      <c r="I1184" s="469" t="s">
        <v>94</v>
      </c>
      <c r="J1184" s="469" t="s">
        <v>317</v>
      </c>
      <c r="K1184" s="469" t="s">
        <v>1468</v>
      </c>
      <c r="L1184" s="469" t="s">
        <v>307</v>
      </c>
      <c r="M1184" s="469">
        <v>4</v>
      </c>
      <c r="N1184" s="472">
        <v>36400</v>
      </c>
      <c r="O1184" s="472">
        <v>145600</v>
      </c>
    </row>
    <row r="1185" spans="1:15" ht="15" hidden="1" x14ac:dyDescent="0.25">
      <c r="A1185" s="469" t="s">
        <v>889</v>
      </c>
      <c r="B1185" s="470">
        <v>44201</v>
      </c>
      <c r="C1185" s="469" t="s">
        <v>1168</v>
      </c>
      <c r="D1185" s="469" t="s">
        <v>1169</v>
      </c>
      <c r="E1185" s="469" t="s">
        <v>1189</v>
      </c>
      <c r="F1185" s="469" t="s">
        <v>94</v>
      </c>
      <c r="G1185" s="469" t="s">
        <v>1295</v>
      </c>
      <c r="H1185" s="469" t="s">
        <v>1456</v>
      </c>
      <c r="I1185" s="469" t="s">
        <v>94</v>
      </c>
      <c r="J1185" s="469" t="s">
        <v>317</v>
      </c>
      <c r="K1185" s="469" t="s">
        <v>1468</v>
      </c>
      <c r="L1185" s="469" t="s">
        <v>307</v>
      </c>
      <c r="M1185" s="469">
        <v>9</v>
      </c>
      <c r="N1185" s="472">
        <v>61880</v>
      </c>
      <c r="O1185" s="472">
        <v>556920</v>
      </c>
    </row>
    <row r="1186" spans="1:15" ht="15" hidden="1" x14ac:dyDescent="0.25">
      <c r="A1186" s="469" t="s">
        <v>890</v>
      </c>
      <c r="B1186" s="470">
        <v>44201</v>
      </c>
      <c r="C1186" s="469" t="s">
        <v>932</v>
      </c>
      <c r="D1186" s="470">
        <v>44196</v>
      </c>
      <c r="E1186" s="660" t="s">
        <v>15</v>
      </c>
      <c r="F1186" s="469" t="s">
        <v>94</v>
      </c>
      <c r="G1186" s="469" t="s">
        <v>1222</v>
      </c>
      <c r="H1186" s="469" t="s">
        <v>387</v>
      </c>
      <c r="I1186" s="469" t="s">
        <v>94</v>
      </c>
      <c r="J1186" s="469" t="s">
        <v>317</v>
      </c>
      <c r="K1186" s="469" t="s">
        <v>1468</v>
      </c>
      <c r="L1186" s="469" t="s">
        <v>303</v>
      </c>
      <c r="M1186" s="469">
        <v>1</v>
      </c>
      <c r="N1186" s="472">
        <v>1330</v>
      </c>
      <c r="O1186" s="472">
        <v>1330</v>
      </c>
    </row>
    <row r="1187" spans="1:15" ht="15" hidden="1" x14ac:dyDescent="0.25">
      <c r="A1187" s="469" t="s">
        <v>890</v>
      </c>
      <c r="B1187" s="470">
        <v>44201</v>
      </c>
      <c r="C1187" s="469" t="s">
        <v>932</v>
      </c>
      <c r="D1187" s="470">
        <v>44196</v>
      </c>
      <c r="E1187" s="469" t="s">
        <v>1189</v>
      </c>
      <c r="F1187" s="469" t="s">
        <v>94</v>
      </c>
      <c r="G1187" s="469" t="s">
        <v>1222</v>
      </c>
      <c r="H1187" s="469" t="s">
        <v>1457</v>
      </c>
      <c r="I1187" s="469" t="s">
        <v>94</v>
      </c>
      <c r="J1187" s="469" t="s">
        <v>317</v>
      </c>
      <c r="K1187" s="469" t="s">
        <v>1468</v>
      </c>
      <c r="L1187" s="469" t="s">
        <v>301</v>
      </c>
      <c r="M1187" s="469">
        <v>20</v>
      </c>
      <c r="N1187" s="472">
        <v>3800</v>
      </c>
      <c r="O1187" s="472">
        <v>76000</v>
      </c>
    </row>
    <row r="1188" spans="1:15" ht="15" hidden="1" x14ac:dyDescent="0.25">
      <c r="A1188" s="469" t="s">
        <v>890</v>
      </c>
      <c r="B1188" s="470">
        <v>44201</v>
      </c>
      <c r="C1188" s="469" t="s">
        <v>932</v>
      </c>
      <c r="D1188" s="470">
        <v>44196</v>
      </c>
      <c r="E1188" s="469" t="s">
        <v>1189</v>
      </c>
      <c r="F1188" s="469" t="s">
        <v>94</v>
      </c>
      <c r="G1188" s="469" t="s">
        <v>1222</v>
      </c>
      <c r="H1188" s="469" t="s">
        <v>1335</v>
      </c>
      <c r="I1188" s="469" t="s">
        <v>94</v>
      </c>
      <c r="J1188" s="469" t="s">
        <v>317</v>
      </c>
      <c r="K1188" s="469" t="s">
        <v>1468</v>
      </c>
      <c r="L1188" s="469" t="s">
        <v>307</v>
      </c>
      <c r="M1188" s="469">
        <v>50</v>
      </c>
      <c r="N1188" s="472">
        <v>3800</v>
      </c>
      <c r="O1188" s="472">
        <v>190000</v>
      </c>
    </row>
    <row r="1189" spans="1:15" ht="15" hidden="1" x14ac:dyDescent="0.25">
      <c r="A1189" s="469" t="s">
        <v>891</v>
      </c>
      <c r="B1189" s="470">
        <v>44204</v>
      </c>
      <c r="C1189" s="469" t="s">
        <v>1170</v>
      </c>
      <c r="D1189" s="470">
        <v>44204</v>
      </c>
      <c r="E1189" s="469" t="s">
        <v>1182</v>
      </c>
      <c r="F1189" s="469" t="s">
        <v>244</v>
      </c>
      <c r="G1189" s="469" t="s">
        <v>1296</v>
      </c>
      <c r="H1189" s="469" t="s">
        <v>1398</v>
      </c>
      <c r="I1189" s="469" t="s">
        <v>244</v>
      </c>
      <c r="J1189" s="469" t="s">
        <v>316</v>
      </c>
      <c r="K1189" s="469" t="s">
        <v>1469</v>
      </c>
      <c r="L1189" s="469" t="s">
        <v>1470</v>
      </c>
      <c r="M1189" s="469">
        <v>1</v>
      </c>
      <c r="N1189" s="469">
        <v>150</v>
      </c>
      <c r="O1189" s="469">
        <v>150</v>
      </c>
    </row>
    <row r="1190" spans="1:15" ht="15" hidden="1" x14ac:dyDescent="0.25">
      <c r="A1190" s="205" t="s">
        <v>892</v>
      </c>
      <c r="B1190" s="413">
        <v>44207</v>
      </c>
      <c r="C1190" s="205" t="s">
        <v>1171</v>
      </c>
      <c r="D1190" s="413">
        <v>44207</v>
      </c>
      <c r="E1190" s="469" t="s">
        <v>1189</v>
      </c>
      <c r="F1190" s="205" t="s">
        <v>94</v>
      </c>
      <c r="G1190" s="205" t="s">
        <v>1222</v>
      </c>
      <c r="H1190" s="205" t="s">
        <v>1446</v>
      </c>
      <c r="I1190" s="205" t="s">
        <v>94</v>
      </c>
      <c r="J1190" s="469" t="s">
        <v>317</v>
      </c>
      <c r="K1190" s="469" t="s">
        <v>1468</v>
      </c>
      <c r="L1190" s="205" t="s">
        <v>301</v>
      </c>
      <c r="M1190" s="205">
        <v>10</v>
      </c>
      <c r="N1190" s="205">
        <v>4600</v>
      </c>
      <c r="O1190" s="205">
        <f>N1190*M1190</f>
        <v>46000</v>
      </c>
    </row>
    <row r="1191" spans="1:15" ht="15" hidden="1" x14ac:dyDescent="0.25">
      <c r="A1191" s="469" t="s">
        <v>893</v>
      </c>
      <c r="B1191" s="470">
        <v>44207</v>
      </c>
      <c r="C1191" s="469" t="s">
        <v>932</v>
      </c>
      <c r="D1191" s="470">
        <v>44196</v>
      </c>
      <c r="E1191" s="660" t="s">
        <v>15</v>
      </c>
      <c r="F1191" s="205" t="s">
        <v>94</v>
      </c>
      <c r="G1191" s="469" t="s">
        <v>1222</v>
      </c>
      <c r="H1191" s="469" t="s">
        <v>387</v>
      </c>
      <c r="I1191" s="205" t="s">
        <v>94</v>
      </c>
      <c r="J1191" s="469" t="s">
        <v>317</v>
      </c>
      <c r="K1191" s="469" t="s">
        <v>1468</v>
      </c>
      <c r="L1191" s="469" t="s">
        <v>303</v>
      </c>
      <c r="M1191" s="469">
        <v>1</v>
      </c>
      <c r="N1191" s="469">
        <v>285</v>
      </c>
      <c r="O1191" s="469">
        <v>285</v>
      </c>
    </row>
    <row r="1192" spans="1:15" ht="15" hidden="1" x14ac:dyDescent="0.25">
      <c r="A1192" s="469" t="s">
        <v>893</v>
      </c>
      <c r="B1192" s="470">
        <v>44207</v>
      </c>
      <c r="C1192" s="469" t="s">
        <v>932</v>
      </c>
      <c r="D1192" s="470">
        <v>44196</v>
      </c>
      <c r="E1192" s="469" t="s">
        <v>1189</v>
      </c>
      <c r="F1192" s="205" t="s">
        <v>94</v>
      </c>
      <c r="G1192" s="469" t="s">
        <v>1222</v>
      </c>
      <c r="H1192" s="469" t="s">
        <v>1335</v>
      </c>
      <c r="I1192" s="205" t="s">
        <v>94</v>
      </c>
      <c r="J1192" s="469" t="s">
        <v>317</v>
      </c>
      <c r="K1192" s="469" t="s">
        <v>1468</v>
      </c>
      <c r="L1192" s="469" t="s">
        <v>307</v>
      </c>
      <c r="M1192" s="469">
        <v>15</v>
      </c>
      <c r="N1192" s="472">
        <v>3800</v>
      </c>
      <c r="O1192" s="472">
        <v>57000</v>
      </c>
    </row>
    <row r="1193" spans="1:15" ht="15" hidden="1" x14ac:dyDescent="0.25">
      <c r="A1193" s="469" t="s">
        <v>894</v>
      </c>
      <c r="B1193" s="470">
        <v>44208</v>
      </c>
      <c r="C1193" s="469" t="s">
        <v>1172</v>
      </c>
      <c r="D1193" s="469" t="s">
        <v>992</v>
      </c>
      <c r="E1193" s="469" t="s">
        <v>1189</v>
      </c>
      <c r="F1193" s="205" t="s">
        <v>94</v>
      </c>
      <c r="G1193" s="469" t="s">
        <v>1295</v>
      </c>
      <c r="H1193" s="469" t="s">
        <v>292</v>
      </c>
      <c r="I1193" s="205" t="s">
        <v>94</v>
      </c>
      <c r="J1193" s="469" t="s">
        <v>317</v>
      </c>
      <c r="K1193" s="469" t="s">
        <v>1468</v>
      </c>
      <c r="L1193" s="469" t="s">
        <v>307</v>
      </c>
      <c r="M1193" s="469">
        <v>1</v>
      </c>
      <c r="N1193" s="472">
        <v>8800</v>
      </c>
      <c r="O1193" s="472">
        <v>8800</v>
      </c>
    </row>
    <row r="1194" spans="1:15" ht="15" hidden="1" x14ac:dyDescent="0.25">
      <c r="A1194" s="469" t="s">
        <v>895</v>
      </c>
      <c r="B1194" s="470">
        <v>44210</v>
      </c>
      <c r="C1194" s="469" t="s">
        <v>1173</v>
      </c>
      <c r="D1194" s="470">
        <v>44210</v>
      </c>
      <c r="E1194" s="469" t="s">
        <v>1189</v>
      </c>
      <c r="F1194" s="205" t="s">
        <v>94</v>
      </c>
      <c r="G1194" s="469" t="s">
        <v>1297</v>
      </c>
      <c r="H1194" s="469" t="s">
        <v>1330</v>
      </c>
      <c r="I1194" s="205" t="s">
        <v>94</v>
      </c>
      <c r="J1194" s="469" t="s">
        <v>316</v>
      </c>
      <c r="K1194" s="469" t="s">
        <v>1469</v>
      </c>
      <c r="L1194" s="469" t="s">
        <v>307</v>
      </c>
      <c r="M1194" s="469">
        <v>5</v>
      </c>
      <c r="N1194" s="469">
        <v>0</v>
      </c>
      <c r="O1194" s="469">
        <v>0</v>
      </c>
    </row>
    <row r="1195" spans="1:15" ht="15" hidden="1" x14ac:dyDescent="0.25">
      <c r="A1195" s="469" t="s">
        <v>895</v>
      </c>
      <c r="B1195" s="470">
        <v>44210</v>
      </c>
      <c r="C1195" s="469" t="s">
        <v>1173</v>
      </c>
      <c r="D1195" s="470">
        <v>44210</v>
      </c>
      <c r="E1195" s="469" t="s">
        <v>1189</v>
      </c>
      <c r="F1195" s="205" t="s">
        <v>94</v>
      </c>
      <c r="G1195" s="469" t="s">
        <v>1297</v>
      </c>
      <c r="H1195" s="469" t="s">
        <v>1330</v>
      </c>
      <c r="I1195" s="205" t="s">
        <v>94</v>
      </c>
      <c r="J1195" s="469" t="s">
        <v>316</v>
      </c>
      <c r="K1195" s="469" t="s">
        <v>1469</v>
      </c>
      <c r="L1195" s="469" t="s">
        <v>307</v>
      </c>
      <c r="M1195" s="469">
        <v>45</v>
      </c>
      <c r="N1195" s="472">
        <v>10330</v>
      </c>
      <c r="O1195" s="472">
        <v>464850</v>
      </c>
    </row>
    <row r="1196" spans="1:15" ht="15" hidden="1" x14ac:dyDescent="0.25">
      <c r="A1196" s="469" t="s">
        <v>896</v>
      </c>
      <c r="B1196" s="470">
        <v>44217</v>
      </c>
      <c r="C1196" s="469" t="s">
        <v>1174</v>
      </c>
      <c r="D1196" s="469" t="s">
        <v>1175</v>
      </c>
      <c r="E1196" s="469" t="s">
        <v>1189</v>
      </c>
      <c r="F1196" s="205" t="s">
        <v>94</v>
      </c>
      <c r="G1196" s="469" t="s">
        <v>1298</v>
      </c>
      <c r="H1196" s="469" t="s">
        <v>1458</v>
      </c>
      <c r="I1196" s="205" t="s">
        <v>94</v>
      </c>
      <c r="J1196" s="469" t="s">
        <v>317</v>
      </c>
      <c r="K1196" s="469" t="s">
        <v>1468</v>
      </c>
      <c r="L1196" s="469" t="s">
        <v>307</v>
      </c>
      <c r="M1196" s="469">
        <v>125</v>
      </c>
      <c r="N1196" s="472">
        <v>7219</v>
      </c>
      <c r="O1196" s="472">
        <v>902375</v>
      </c>
    </row>
    <row r="1197" spans="1:15" ht="15" hidden="1" x14ac:dyDescent="0.25">
      <c r="A1197" s="469" t="s">
        <v>896</v>
      </c>
      <c r="B1197" s="470">
        <v>44217</v>
      </c>
      <c r="C1197" s="469" t="s">
        <v>1174</v>
      </c>
      <c r="D1197" s="469" t="s">
        <v>1175</v>
      </c>
      <c r="E1197" s="469" t="s">
        <v>1189</v>
      </c>
      <c r="F1197" s="205" t="s">
        <v>94</v>
      </c>
      <c r="G1197" s="469" t="s">
        <v>1298</v>
      </c>
      <c r="H1197" s="469" t="s">
        <v>1459</v>
      </c>
      <c r="I1197" s="205" t="s">
        <v>94</v>
      </c>
      <c r="J1197" s="469" t="s">
        <v>317</v>
      </c>
      <c r="K1197" s="469" t="s">
        <v>1468</v>
      </c>
      <c r="L1197" s="469" t="s">
        <v>307</v>
      </c>
      <c r="M1197" s="469">
        <v>83</v>
      </c>
      <c r="N1197" s="472">
        <v>7938</v>
      </c>
      <c r="O1197" s="472">
        <v>658854</v>
      </c>
    </row>
    <row r="1198" spans="1:15" ht="15" hidden="1" x14ac:dyDescent="0.25">
      <c r="A1198" s="469" t="s">
        <v>897</v>
      </c>
      <c r="B1198" s="470">
        <v>44218</v>
      </c>
      <c r="C1198" s="469" t="s">
        <v>211</v>
      </c>
      <c r="D1198" s="470">
        <v>44216</v>
      </c>
      <c r="E1198" s="469" t="s">
        <v>1182</v>
      </c>
      <c r="F1198" s="469" t="s">
        <v>244</v>
      </c>
      <c r="G1198" s="469" t="s">
        <v>1211</v>
      </c>
      <c r="H1198" s="469" t="s">
        <v>1310</v>
      </c>
      <c r="I1198" s="469" t="s">
        <v>244</v>
      </c>
      <c r="J1198" s="469" t="s">
        <v>316</v>
      </c>
      <c r="K1198" s="469" t="s">
        <v>1469</v>
      </c>
      <c r="L1198" s="469" t="s">
        <v>1470</v>
      </c>
      <c r="M1198" s="469">
        <v>4</v>
      </c>
      <c r="N1198" s="469">
        <v>525</v>
      </c>
      <c r="O1198" s="472">
        <v>2100</v>
      </c>
    </row>
    <row r="1199" spans="1:15" ht="15" hidden="1" x14ac:dyDescent="0.25">
      <c r="A1199" s="469" t="s">
        <v>898</v>
      </c>
      <c r="B1199" s="470">
        <v>44218</v>
      </c>
      <c r="C1199" s="469" t="s">
        <v>211</v>
      </c>
      <c r="D1199" s="470">
        <v>44214</v>
      </c>
      <c r="E1199" s="469" t="s">
        <v>1182</v>
      </c>
      <c r="F1199" s="469" t="s">
        <v>244</v>
      </c>
      <c r="G1199" s="469" t="s">
        <v>1211</v>
      </c>
      <c r="H1199" s="469" t="s">
        <v>1340</v>
      </c>
      <c r="I1199" s="469" t="s">
        <v>244</v>
      </c>
      <c r="J1199" s="469" t="s">
        <v>316</v>
      </c>
      <c r="K1199" s="469" t="s">
        <v>1469</v>
      </c>
      <c r="L1199" s="469" t="s">
        <v>303</v>
      </c>
      <c r="M1199" s="469">
        <v>1</v>
      </c>
      <c r="N1199" s="469">
        <v>200</v>
      </c>
      <c r="O1199" s="469">
        <v>200</v>
      </c>
    </row>
    <row r="1200" spans="1:15" ht="15" hidden="1" x14ac:dyDescent="0.25">
      <c r="A1200" s="469" t="s">
        <v>898</v>
      </c>
      <c r="B1200" s="470">
        <v>44218</v>
      </c>
      <c r="C1200" s="469" t="s">
        <v>211</v>
      </c>
      <c r="D1200" s="470">
        <v>44214</v>
      </c>
      <c r="E1200" s="469" t="s">
        <v>1182</v>
      </c>
      <c r="F1200" s="469" t="s">
        <v>244</v>
      </c>
      <c r="G1200" s="469" t="s">
        <v>1211</v>
      </c>
      <c r="H1200" s="469" t="s">
        <v>1363</v>
      </c>
      <c r="I1200" s="469" t="s">
        <v>244</v>
      </c>
      <c r="J1200" s="469" t="s">
        <v>316</v>
      </c>
      <c r="K1200" s="469" t="s">
        <v>1469</v>
      </c>
      <c r="L1200" s="469" t="s">
        <v>1470</v>
      </c>
      <c r="M1200" s="469">
        <v>1</v>
      </c>
      <c r="N1200" s="469">
        <v>750</v>
      </c>
      <c r="O1200" s="469">
        <v>750</v>
      </c>
    </row>
    <row r="1201" spans="1:15" ht="15" hidden="1" x14ac:dyDescent="0.25">
      <c r="A1201" s="469" t="s">
        <v>899</v>
      </c>
      <c r="B1201" s="470">
        <v>44224</v>
      </c>
      <c r="C1201" s="469" t="s">
        <v>211</v>
      </c>
      <c r="D1201" s="470">
        <v>44214</v>
      </c>
      <c r="E1201" s="469" t="s">
        <v>1191</v>
      </c>
      <c r="F1201" s="469" t="s">
        <v>94</v>
      </c>
      <c r="G1201" s="469" t="s">
        <v>1299</v>
      </c>
      <c r="H1201" s="469" t="s">
        <v>1340</v>
      </c>
      <c r="I1201" s="469" t="s">
        <v>94</v>
      </c>
      <c r="J1201" s="469" t="s">
        <v>316</v>
      </c>
      <c r="K1201" s="469" t="s">
        <v>1469</v>
      </c>
      <c r="L1201" s="469" t="s">
        <v>303</v>
      </c>
      <c r="M1201" s="469">
        <v>1</v>
      </c>
      <c r="N1201" s="472">
        <v>1000</v>
      </c>
      <c r="O1201" s="472">
        <v>1000</v>
      </c>
    </row>
    <row r="1202" spans="1:15" ht="15" hidden="1" x14ac:dyDescent="0.25">
      <c r="A1202" s="469" t="s">
        <v>900</v>
      </c>
      <c r="B1202" s="470">
        <v>44224</v>
      </c>
      <c r="C1202" s="469" t="s">
        <v>912</v>
      </c>
      <c r="D1202" s="470">
        <v>44217</v>
      </c>
      <c r="E1202" s="469" t="s">
        <v>1191</v>
      </c>
      <c r="F1202" s="469" t="s">
        <v>94</v>
      </c>
      <c r="G1202" s="469" t="s">
        <v>1260</v>
      </c>
      <c r="H1202" s="469" t="s">
        <v>1404</v>
      </c>
      <c r="I1202" s="469" t="s">
        <v>94</v>
      </c>
      <c r="J1202" s="469" t="s">
        <v>317</v>
      </c>
      <c r="K1202" s="469" t="s">
        <v>1468</v>
      </c>
      <c r="L1202" s="469" t="s">
        <v>1470</v>
      </c>
      <c r="M1202" s="469">
        <v>3</v>
      </c>
      <c r="N1202" s="472">
        <v>4700</v>
      </c>
      <c r="O1202" s="472">
        <v>14100</v>
      </c>
    </row>
    <row r="1203" spans="1:15" ht="15" hidden="1" x14ac:dyDescent="0.25">
      <c r="A1203" s="469" t="s">
        <v>901</v>
      </c>
      <c r="B1203" s="470">
        <v>44224</v>
      </c>
      <c r="C1203" s="469" t="s">
        <v>1176</v>
      </c>
      <c r="D1203" s="470">
        <v>44209</v>
      </c>
      <c r="E1203" s="469" t="s">
        <v>1191</v>
      </c>
      <c r="F1203" s="469" t="s">
        <v>94</v>
      </c>
      <c r="G1203" s="469" t="s">
        <v>1300</v>
      </c>
      <c r="H1203" s="469" t="s">
        <v>1460</v>
      </c>
      <c r="I1203" s="469" t="s">
        <v>94</v>
      </c>
      <c r="J1203" s="469" t="s">
        <v>316</v>
      </c>
      <c r="K1203" s="469" t="s">
        <v>1469</v>
      </c>
      <c r="L1203" s="469" t="s">
        <v>1470</v>
      </c>
      <c r="M1203" s="469">
        <v>1</v>
      </c>
      <c r="N1203" s="472">
        <v>26500</v>
      </c>
      <c r="O1203" s="472">
        <v>26500</v>
      </c>
    </row>
    <row r="1204" spans="1:15" ht="15" hidden="1" x14ac:dyDescent="0.25">
      <c r="A1204" s="469" t="s">
        <v>902</v>
      </c>
      <c r="B1204" s="470">
        <v>44224</v>
      </c>
      <c r="C1204" s="469">
        <v>231</v>
      </c>
      <c r="D1204" s="469" t="s">
        <v>1177</v>
      </c>
      <c r="E1204" s="469" t="s">
        <v>1189</v>
      </c>
      <c r="F1204" s="469" t="s">
        <v>94</v>
      </c>
      <c r="G1204" s="469" t="s">
        <v>356</v>
      </c>
      <c r="H1204" s="469" t="s">
        <v>1461</v>
      </c>
      <c r="I1204" s="469" t="s">
        <v>94</v>
      </c>
      <c r="J1204" s="469" t="s">
        <v>1464</v>
      </c>
      <c r="K1204" s="469" t="s">
        <v>1468</v>
      </c>
      <c r="L1204" s="469" t="s">
        <v>301</v>
      </c>
      <c r="M1204" s="469">
        <v>40</v>
      </c>
      <c r="N1204" s="472">
        <v>9500</v>
      </c>
      <c r="O1204" s="472">
        <v>380000</v>
      </c>
    </row>
    <row r="1205" spans="1:15" ht="15" hidden="1" x14ac:dyDescent="0.25">
      <c r="A1205" s="469" t="s">
        <v>903</v>
      </c>
      <c r="B1205" s="470">
        <v>44224</v>
      </c>
      <c r="C1205" s="469" t="s">
        <v>1178</v>
      </c>
      <c r="D1205" s="469" t="s">
        <v>1179</v>
      </c>
      <c r="E1205" s="469" t="s">
        <v>1189</v>
      </c>
      <c r="F1205" s="469" t="s">
        <v>94</v>
      </c>
      <c r="G1205" s="469" t="s">
        <v>356</v>
      </c>
      <c r="H1205" s="469" t="s">
        <v>1356</v>
      </c>
      <c r="I1205" s="469" t="s">
        <v>94</v>
      </c>
      <c r="J1205" s="469" t="s">
        <v>1464</v>
      </c>
      <c r="K1205" s="469" t="s">
        <v>1468</v>
      </c>
      <c r="L1205" s="469" t="s">
        <v>301</v>
      </c>
      <c r="M1205" s="469">
        <v>10</v>
      </c>
      <c r="N1205" s="472">
        <v>8800</v>
      </c>
      <c r="O1205" s="472">
        <v>88000</v>
      </c>
    </row>
    <row r="1206" spans="1:15" ht="15" hidden="1" x14ac:dyDescent="0.25">
      <c r="A1206" s="469" t="s">
        <v>904</v>
      </c>
      <c r="B1206" s="470">
        <v>44225</v>
      </c>
      <c r="C1206" s="469" t="s">
        <v>1158</v>
      </c>
      <c r="D1206" s="470">
        <v>44225</v>
      </c>
      <c r="E1206" s="469" t="s">
        <v>1189</v>
      </c>
      <c r="F1206" s="469" t="s">
        <v>94</v>
      </c>
      <c r="G1206" s="469" t="s">
        <v>1291</v>
      </c>
      <c r="H1206" s="469" t="s">
        <v>1462</v>
      </c>
      <c r="I1206" s="469" t="s">
        <v>94</v>
      </c>
      <c r="J1206" s="469" t="s">
        <v>317</v>
      </c>
      <c r="K1206" s="469" t="s">
        <v>1468</v>
      </c>
      <c r="L1206" s="469" t="s">
        <v>301</v>
      </c>
      <c r="M1206" s="469">
        <v>4</v>
      </c>
      <c r="N1206" s="469">
        <v>0</v>
      </c>
      <c r="O1206" s="469">
        <v>0</v>
      </c>
    </row>
    <row r="1207" spans="1:15" ht="15" hidden="1" x14ac:dyDescent="0.25">
      <c r="A1207" s="469" t="s">
        <v>904</v>
      </c>
      <c r="B1207" s="470">
        <v>44225</v>
      </c>
      <c r="C1207" s="469" t="s">
        <v>1158</v>
      </c>
      <c r="D1207" s="470">
        <v>44225</v>
      </c>
      <c r="E1207" s="469" t="s">
        <v>1189</v>
      </c>
      <c r="F1207" s="469" t="s">
        <v>94</v>
      </c>
      <c r="G1207" s="469" t="s">
        <v>1291</v>
      </c>
      <c r="H1207" s="469" t="s">
        <v>1462</v>
      </c>
      <c r="I1207" s="469" t="s">
        <v>94</v>
      </c>
      <c r="J1207" s="469" t="s">
        <v>317</v>
      </c>
      <c r="K1207" s="469" t="s">
        <v>1468</v>
      </c>
      <c r="L1207" s="469" t="s">
        <v>301</v>
      </c>
      <c r="M1207" s="469">
        <v>20</v>
      </c>
      <c r="N1207" s="472">
        <v>1350</v>
      </c>
      <c r="O1207" s="472">
        <v>27000</v>
      </c>
    </row>
    <row r="1208" spans="1:15" ht="15" hidden="1" x14ac:dyDescent="0.25">
      <c r="A1208" s="469" t="s">
        <v>904</v>
      </c>
      <c r="B1208" s="470">
        <v>44225</v>
      </c>
      <c r="C1208" s="469" t="s">
        <v>1158</v>
      </c>
      <c r="D1208" s="470">
        <v>44225</v>
      </c>
      <c r="E1208" s="469" t="s">
        <v>1189</v>
      </c>
      <c r="F1208" s="469" t="s">
        <v>94</v>
      </c>
      <c r="G1208" s="469" t="s">
        <v>1291</v>
      </c>
      <c r="H1208" s="469" t="s">
        <v>1313</v>
      </c>
      <c r="I1208" s="469" t="s">
        <v>94</v>
      </c>
      <c r="J1208" s="469" t="s">
        <v>317</v>
      </c>
      <c r="K1208" s="469" t="s">
        <v>1468</v>
      </c>
      <c r="L1208" s="469" t="s">
        <v>301</v>
      </c>
      <c r="M1208" s="469">
        <v>48</v>
      </c>
      <c r="N1208" s="472">
        <v>3100</v>
      </c>
      <c r="O1208" s="472">
        <v>148800</v>
      </c>
    </row>
    <row r="1209" spans="1:15" ht="15" hidden="1" x14ac:dyDescent="0.25">
      <c r="A1209" s="469" t="s">
        <v>904</v>
      </c>
      <c r="B1209" s="470">
        <v>44225</v>
      </c>
      <c r="C1209" s="469" t="s">
        <v>1158</v>
      </c>
      <c r="D1209" s="470">
        <v>44225</v>
      </c>
      <c r="E1209" s="469" t="s">
        <v>1189</v>
      </c>
      <c r="F1209" s="469" t="s">
        <v>94</v>
      </c>
      <c r="G1209" s="469" t="s">
        <v>1291</v>
      </c>
      <c r="H1209" s="469" t="s">
        <v>1446</v>
      </c>
      <c r="I1209" s="469" t="s">
        <v>94</v>
      </c>
      <c r="J1209" s="469" t="s">
        <v>317</v>
      </c>
      <c r="K1209" s="469" t="s">
        <v>1468</v>
      </c>
      <c r="L1209" s="469" t="s">
        <v>307</v>
      </c>
      <c r="M1209" s="469">
        <v>42</v>
      </c>
      <c r="N1209" s="472">
        <v>4350</v>
      </c>
      <c r="O1209" s="472">
        <v>182700</v>
      </c>
    </row>
    <row r="1210" spans="1:15" ht="15" hidden="1" x14ac:dyDescent="0.25">
      <c r="A1210" s="469" t="s">
        <v>904</v>
      </c>
      <c r="B1210" s="470">
        <v>44225</v>
      </c>
      <c r="C1210" s="469" t="s">
        <v>1158</v>
      </c>
      <c r="D1210" s="470">
        <v>44225</v>
      </c>
      <c r="E1210" s="469" t="s">
        <v>1189</v>
      </c>
      <c r="F1210" s="469" t="s">
        <v>94</v>
      </c>
      <c r="G1210" s="469" t="s">
        <v>1291</v>
      </c>
      <c r="H1210" s="469" t="s">
        <v>1312</v>
      </c>
      <c r="I1210" s="469" t="s">
        <v>94</v>
      </c>
      <c r="J1210" s="469" t="s">
        <v>317</v>
      </c>
      <c r="K1210" s="469" t="s">
        <v>1468</v>
      </c>
      <c r="L1210" s="469" t="s">
        <v>307</v>
      </c>
      <c r="M1210" s="469">
        <v>10</v>
      </c>
      <c r="N1210" s="472">
        <v>11600</v>
      </c>
      <c r="O1210" s="472">
        <v>116000</v>
      </c>
    </row>
    <row r="1211" spans="1:15" ht="15" hidden="1" x14ac:dyDescent="0.25">
      <c r="A1211" s="469" t="s">
        <v>905</v>
      </c>
      <c r="B1211" s="470">
        <v>44204</v>
      </c>
      <c r="C1211" s="469" t="s">
        <v>912</v>
      </c>
      <c r="D1211" s="470">
        <v>44204</v>
      </c>
      <c r="E1211" s="660" t="s">
        <v>15</v>
      </c>
      <c r="F1211" s="469" t="s">
        <v>244</v>
      </c>
      <c r="G1211" s="469" t="s">
        <v>1211</v>
      </c>
      <c r="H1211" s="469" t="s">
        <v>387</v>
      </c>
      <c r="I1211" s="469" t="s">
        <v>244</v>
      </c>
      <c r="J1211" s="469" t="s">
        <v>316</v>
      </c>
      <c r="K1211" s="469" t="s">
        <v>1469</v>
      </c>
      <c r="L1211" s="469" t="s">
        <v>303</v>
      </c>
      <c r="M1211" s="469">
        <v>1</v>
      </c>
      <c r="N1211" s="469">
        <v>200</v>
      </c>
      <c r="O1211" s="469">
        <v>200</v>
      </c>
    </row>
    <row r="1212" spans="1:15" ht="15" hidden="1" x14ac:dyDescent="0.25">
      <c r="A1212" s="469" t="s">
        <v>905</v>
      </c>
      <c r="B1212" s="470">
        <v>44204</v>
      </c>
      <c r="C1212" s="469" t="s">
        <v>912</v>
      </c>
      <c r="D1212" s="470">
        <v>44204</v>
      </c>
      <c r="E1212" s="469" t="s">
        <v>1182</v>
      </c>
      <c r="F1212" s="469" t="s">
        <v>244</v>
      </c>
      <c r="G1212" s="469" t="s">
        <v>1211</v>
      </c>
      <c r="H1212" s="469" t="s">
        <v>1363</v>
      </c>
      <c r="I1212" s="469" t="s">
        <v>244</v>
      </c>
      <c r="J1212" s="469" t="s">
        <v>316</v>
      </c>
      <c r="K1212" s="469" t="s">
        <v>1469</v>
      </c>
      <c r="L1212" s="469" t="s">
        <v>1470</v>
      </c>
      <c r="M1212" s="469">
        <v>2</v>
      </c>
      <c r="N1212" s="469">
        <v>750</v>
      </c>
      <c r="O1212" s="472">
        <v>1500</v>
      </c>
    </row>
    <row r="1213" spans="1:15" ht="15" hidden="1" x14ac:dyDescent="0.25">
      <c r="A1213" s="469" t="s">
        <v>906</v>
      </c>
      <c r="B1213" s="470">
        <v>44215</v>
      </c>
      <c r="C1213" s="469" t="s">
        <v>912</v>
      </c>
      <c r="D1213" s="470">
        <v>44215</v>
      </c>
      <c r="E1213" s="660" t="s">
        <v>15</v>
      </c>
      <c r="F1213" s="469" t="s">
        <v>244</v>
      </c>
      <c r="G1213" s="469" t="s">
        <v>1211</v>
      </c>
      <c r="H1213" s="469" t="s">
        <v>387</v>
      </c>
      <c r="I1213" s="469" t="s">
        <v>244</v>
      </c>
      <c r="J1213" s="469" t="s">
        <v>316</v>
      </c>
      <c r="K1213" s="469" t="s">
        <v>1469</v>
      </c>
      <c r="L1213" s="469" t="s">
        <v>303</v>
      </c>
      <c r="M1213" s="469">
        <v>1</v>
      </c>
      <c r="N1213" s="469">
        <v>200</v>
      </c>
      <c r="O1213" s="469">
        <v>200</v>
      </c>
    </row>
    <row r="1214" spans="1:15" ht="15" hidden="1" x14ac:dyDescent="0.25">
      <c r="A1214" s="469" t="s">
        <v>906</v>
      </c>
      <c r="B1214" s="470">
        <v>44215</v>
      </c>
      <c r="C1214" s="469" t="s">
        <v>912</v>
      </c>
      <c r="D1214" s="470">
        <v>44215</v>
      </c>
      <c r="E1214" s="469" t="s">
        <v>1182</v>
      </c>
      <c r="F1214" s="469" t="s">
        <v>244</v>
      </c>
      <c r="G1214" s="469" t="s">
        <v>1211</v>
      </c>
      <c r="H1214" s="469" t="s">
        <v>1363</v>
      </c>
      <c r="I1214" s="469" t="s">
        <v>244</v>
      </c>
      <c r="J1214" s="469" t="s">
        <v>316</v>
      </c>
      <c r="K1214" s="469" t="s">
        <v>1469</v>
      </c>
      <c r="L1214" s="469" t="s">
        <v>1470</v>
      </c>
      <c r="M1214" s="469">
        <v>1</v>
      </c>
      <c r="N1214" s="469">
        <v>750</v>
      </c>
      <c r="O1214" s="469">
        <v>750</v>
      </c>
    </row>
    <row r="1215" spans="1:15" ht="15" hidden="1" x14ac:dyDescent="0.25">
      <c r="A1215" s="469" t="s">
        <v>907</v>
      </c>
      <c r="B1215" s="470">
        <v>44224</v>
      </c>
      <c r="C1215" s="469">
        <v>37</v>
      </c>
      <c r="D1215" s="470">
        <v>43853</v>
      </c>
      <c r="E1215" s="469" t="s">
        <v>1192</v>
      </c>
      <c r="F1215" s="469" t="s">
        <v>253</v>
      </c>
      <c r="G1215" s="469" t="s">
        <v>1301</v>
      </c>
      <c r="H1215" s="469" t="s">
        <v>1313</v>
      </c>
      <c r="I1215" s="469" t="s">
        <v>253</v>
      </c>
      <c r="J1215" s="469" t="s">
        <v>317</v>
      </c>
      <c r="K1215" s="469" t="s">
        <v>1468</v>
      </c>
      <c r="L1215" s="469" t="s">
        <v>301</v>
      </c>
      <c r="M1215" s="469">
        <v>5</v>
      </c>
      <c r="N1215" s="472">
        <v>3450</v>
      </c>
      <c r="O1215" s="472">
        <v>17250</v>
      </c>
    </row>
  </sheetData>
  <autoFilter ref="A1:O1215" xr:uid="{C6A2BEA1-F5FC-4FF5-B922-52E2470A6CE0}">
    <filterColumn colId="4">
      <filters>
        <filter val="Abhrajit-AIDC"/>
      </filters>
    </filterColumn>
    <filterColumn colId="6">
      <filters>
        <filter val="Aashitech"/>
        <filter val="Acs Solutions"/>
        <filter val="Adishwar"/>
        <filter val="Allmark Device Integrations Pvt Ltd"/>
        <filter val="Apex Enterprises"/>
        <filter val="Classic Technologies"/>
        <filter val="Crown Computers"/>
        <filter val="Digit Computers Private Limited"/>
        <filter val="Hithaishi Infra Machine"/>
        <filter val="Infoaccords Technologies"/>
        <filter val="Itecsys Technologies Pvt Ltd"/>
        <filter val="Life Style International Pvt Ltd"/>
        <filter val="Matrix Technologies Inc"/>
        <filter val="Maxworth Electronic Systems (P) Ltd."/>
        <filter val="Natures Basket Limited"/>
        <filter val="Pc Technology"/>
        <filter val="Prime Barcode Solutions"/>
        <filter val="Rajkamal Barscan Systems ( P ) Limited"/>
        <filter val="Ram Infotech"/>
        <filter val="Ratnadeep Super  Market(P) Ltd.,"/>
        <filter val="Royal Dryfruit Private Limited"/>
        <filter val="Rs Barcoders Pvt. Ltd."/>
        <filter val="Satyaimpex India Private Limited"/>
        <filter val="Secure Code Systems"/>
        <filter val="Shree Bhavani Enterprise"/>
        <filter val="Sivasakthi Enterprises"/>
        <filter val="Smart Solutions"/>
        <filter val="Snapbizz Cloud Tech Private Limited"/>
        <filter val="Spencer'S Retail Limited"/>
        <filter val="Stallion Systems And Solutions Pvt Ltd"/>
        <filter val="Supreme Computers India (P) Ltd"/>
        <filter val="Thpl Support Services Limited"/>
        <filter val="Turbonet Systems Private Limited"/>
        <filter val="Vidarbha Tech Services"/>
      </filters>
    </filterColumn>
    <filterColumn colId="11">
      <filters>
        <filter val="Chainway"/>
        <filter val="Honeywell"/>
        <filter val="Intermec"/>
        <filter val="Intermec Spares"/>
        <filter val="Metrologic"/>
        <filter val="Metrologic Spares"/>
        <filter val="Newland"/>
        <filter val="Sunmi"/>
      </filters>
    </filterColumn>
  </autoFilter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70C0"/>
  </sheetPr>
  <dimension ref="A3:B34"/>
  <sheetViews>
    <sheetView topLeftCell="A18" workbookViewId="0">
      <selection activeCell="B30" sqref="B30"/>
    </sheetView>
  </sheetViews>
  <sheetFormatPr defaultRowHeight="12.75" x14ac:dyDescent="0.2"/>
  <cols>
    <col min="1" max="1" width="18.85546875" bestFit="1" customWidth="1"/>
    <col min="2" max="2" width="12.85546875" style="123" bestFit="1" customWidth="1"/>
  </cols>
  <sheetData>
    <row r="3" spans="1:2" x14ac:dyDescent="0.2">
      <c r="A3" s="474" t="s">
        <v>395</v>
      </c>
      <c r="B3" s="483"/>
    </row>
    <row r="4" spans="1:2" x14ac:dyDescent="0.2">
      <c r="A4" s="474" t="s">
        <v>99</v>
      </c>
      <c r="B4" s="477" t="s">
        <v>4</v>
      </c>
    </row>
    <row r="5" spans="1:2" x14ac:dyDescent="0.2">
      <c r="A5" s="473" t="s">
        <v>1195</v>
      </c>
      <c r="B5" s="483">
        <v>46500</v>
      </c>
    </row>
    <row r="6" spans="1:2" x14ac:dyDescent="0.2">
      <c r="A6" s="475" t="s">
        <v>1181</v>
      </c>
      <c r="B6" s="484">
        <v>16495750</v>
      </c>
    </row>
    <row r="7" spans="1:2" x14ac:dyDescent="0.2">
      <c r="A7" s="475" t="s">
        <v>1185</v>
      </c>
      <c r="B7" s="484">
        <v>87600</v>
      </c>
    </row>
    <row r="8" spans="1:2" x14ac:dyDescent="0.2">
      <c r="A8" s="475" t="s">
        <v>1187</v>
      </c>
      <c r="B8" s="484">
        <v>6275980</v>
      </c>
    </row>
    <row r="9" spans="1:2" x14ac:dyDescent="0.2">
      <c r="A9" s="475" t="s">
        <v>1186</v>
      </c>
      <c r="B9" s="484">
        <v>0</v>
      </c>
    </row>
    <row r="10" spans="1:2" x14ac:dyDescent="0.2">
      <c r="A10" s="475" t="s">
        <v>1193</v>
      </c>
      <c r="B10" s="484">
        <v>675404</v>
      </c>
    </row>
    <row r="11" spans="1:2" x14ac:dyDescent="0.2">
      <c r="A11" s="475" t="s">
        <v>15</v>
      </c>
      <c r="B11" s="484">
        <v>33689572.825000003</v>
      </c>
    </row>
    <row r="12" spans="1:2" x14ac:dyDescent="0.2">
      <c r="A12" s="475" t="s">
        <v>1180</v>
      </c>
      <c r="B12" s="484">
        <v>88647358.939999998</v>
      </c>
    </row>
    <row r="13" spans="1:2" x14ac:dyDescent="0.2">
      <c r="A13" s="475" t="s">
        <v>1197</v>
      </c>
      <c r="B13" s="484">
        <v>1490480</v>
      </c>
    </row>
    <row r="14" spans="1:2" x14ac:dyDescent="0.2">
      <c r="A14" s="475" t="s">
        <v>3226</v>
      </c>
      <c r="B14" s="484">
        <v>215437</v>
      </c>
    </row>
    <row r="15" spans="1:2" x14ac:dyDescent="0.2">
      <c r="A15" s="475" t="s">
        <v>2557</v>
      </c>
      <c r="B15" s="484">
        <v>43500</v>
      </c>
    </row>
    <row r="16" spans="1:2" x14ac:dyDescent="0.2">
      <c r="A16" s="475" t="s">
        <v>1182</v>
      </c>
      <c r="B16" s="484">
        <v>2077416.85</v>
      </c>
    </row>
    <row r="17" spans="1:2" x14ac:dyDescent="0.2">
      <c r="A17" s="475" t="s">
        <v>63</v>
      </c>
      <c r="B17" s="484">
        <v>1134746.3</v>
      </c>
    </row>
    <row r="18" spans="1:2" x14ac:dyDescent="0.2">
      <c r="A18" s="475" t="s">
        <v>1183</v>
      </c>
      <c r="B18" s="484">
        <v>8340339</v>
      </c>
    </row>
    <row r="19" spans="1:2" x14ac:dyDescent="0.2">
      <c r="A19" s="475" t="s">
        <v>3215</v>
      </c>
      <c r="B19" s="484">
        <v>1966250</v>
      </c>
    </row>
    <row r="20" spans="1:2" x14ac:dyDescent="0.2">
      <c r="A20" s="475" t="s">
        <v>1188</v>
      </c>
      <c r="B20" s="484">
        <v>243200</v>
      </c>
    </row>
    <row r="21" spans="1:2" x14ac:dyDescent="0.2">
      <c r="A21" s="475" t="s">
        <v>1190</v>
      </c>
      <c r="B21" s="484">
        <v>67400</v>
      </c>
    </row>
    <row r="22" spans="1:2" x14ac:dyDescent="0.2">
      <c r="A22" s="475" t="s">
        <v>1851</v>
      </c>
      <c r="B22" s="484">
        <v>1866450</v>
      </c>
    </row>
    <row r="23" spans="1:2" x14ac:dyDescent="0.2">
      <c r="A23" s="475" t="s">
        <v>1202</v>
      </c>
      <c r="B23" s="484">
        <v>15000</v>
      </c>
    </row>
    <row r="24" spans="1:2" x14ac:dyDescent="0.2">
      <c r="A24" s="475" t="s">
        <v>1201</v>
      </c>
      <c r="B24" s="484">
        <v>126000</v>
      </c>
    </row>
    <row r="25" spans="1:2" x14ac:dyDescent="0.2">
      <c r="A25" s="475" t="s">
        <v>1203</v>
      </c>
      <c r="B25" s="484">
        <v>19149</v>
      </c>
    </row>
    <row r="26" spans="1:2" x14ac:dyDescent="0.2">
      <c r="A26" s="475" t="s">
        <v>1189</v>
      </c>
      <c r="B26" s="484">
        <v>3793676</v>
      </c>
    </row>
    <row r="27" spans="1:2" x14ac:dyDescent="0.2">
      <c r="A27" s="475" t="s">
        <v>1191</v>
      </c>
      <c r="B27" s="484">
        <v>186080</v>
      </c>
    </row>
    <row r="28" spans="1:2" x14ac:dyDescent="0.2">
      <c r="A28" s="475" t="s">
        <v>1192</v>
      </c>
      <c r="B28" s="484">
        <v>7000</v>
      </c>
    </row>
    <row r="29" spans="1:2" x14ac:dyDescent="0.2">
      <c r="A29" s="475" t="s">
        <v>1184</v>
      </c>
      <c r="B29" s="484">
        <v>856000</v>
      </c>
    </row>
    <row r="30" spans="1:2" x14ac:dyDescent="0.2">
      <c r="A30" s="475" t="s">
        <v>1854</v>
      </c>
      <c r="B30" s="484">
        <v>246600</v>
      </c>
    </row>
    <row r="31" spans="1:2" x14ac:dyDescent="0.2">
      <c r="A31" s="476" t="s">
        <v>3</v>
      </c>
      <c r="B31" s="485">
        <v>168612889.91499999</v>
      </c>
    </row>
    <row r="32" spans="1:2" x14ac:dyDescent="0.2">
      <c r="B32"/>
    </row>
    <row r="33" spans="2:2" x14ac:dyDescent="0.2">
      <c r="B33"/>
    </row>
    <row r="34" spans="2:2" x14ac:dyDescent="0.2">
      <c r="B3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70C0"/>
  </sheetPr>
  <dimension ref="A1:O1542"/>
  <sheetViews>
    <sheetView topLeftCell="C1" workbookViewId="0">
      <selection activeCell="E1" sqref="E1"/>
    </sheetView>
  </sheetViews>
  <sheetFormatPr defaultRowHeight="12.75" x14ac:dyDescent="0.2"/>
  <cols>
    <col min="1" max="1" width="12.85546875" bestFit="1" customWidth="1"/>
    <col min="2" max="2" width="11.42578125" bestFit="1" customWidth="1"/>
    <col min="3" max="3" width="31.85546875" bestFit="1" customWidth="1"/>
    <col min="4" max="4" width="22.140625" bestFit="1" customWidth="1"/>
    <col min="5" max="5" width="17" bestFit="1" customWidth="1"/>
    <col min="6" max="6" width="13.42578125" bestFit="1" customWidth="1"/>
    <col min="7" max="7" width="53.5703125" bestFit="1" customWidth="1"/>
    <col min="8" max="8" width="31.7109375" bestFit="1" customWidth="1"/>
    <col min="9" max="9" width="13.42578125" bestFit="1" customWidth="1"/>
    <col min="10" max="10" width="12.85546875" bestFit="1" customWidth="1"/>
    <col min="11" max="11" width="15.85546875" bestFit="1" customWidth="1"/>
    <col min="12" max="12" width="16.140625" bestFit="1" customWidth="1"/>
    <col min="14" max="14" width="10.7109375" bestFit="1" customWidth="1"/>
    <col min="15" max="15" width="13.42578125" bestFit="1" customWidth="1"/>
  </cols>
  <sheetData>
    <row r="1" spans="1:15" ht="15" x14ac:dyDescent="0.25">
      <c r="A1" s="412" t="s">
        <v>95</v>
      </c>
      <c r="B1" s="412" t="s">
        <v>96</v>
      </c>
      <c r="C1" s="412" t="s">
        <v>97</v>
      </c>
      <c r="D1" s="412" t="s">
        <v>98</v>
      </c>
      <c r="E1" s="412" t="s">
        <v>99</v>
      </c>
      <c r="F1" s="412" t="s">
        <v>100</v>
      </c>
      <c r="G1" s="412" t="s">
        <v>101</v>
      </c>
      <c r="H1" s="412" t="s">
        <v>102</v>
      </c>
      <c r="I1" s="412" t="s">
        <v>113</v>
      </c>
      <c r="J1" s="418" t="s">
        <v>114</v>
      </c>
      <c r="K1" s="418" t="s">
        <v>115</v>
      </c>
      <c r="L1" s="412" t="s">
        <v>103</v>
      </c>
      <c r="M1" s="412" t="s">
        <v>109</v>
      </c>
      <c r="N1" s="218" t="s">
        <v>105</v>
      </c>
      <c r="O1" s="218" t="s">
        <v>110</v>
      </c>
    </row>
    <row r="2" spans="1:15" ht="15" x14ac:dyDescent="0.25">
      <c r="A2" s="469" t="s">
        <v>2612</v>
      </c>
      <c r="B2" s="471">
        <v>44228</v>
      </c>
      <c r="C2" s="469" t="s">
        <v>211</v>
      </c>
      <c r="D2" s="470">
        <v>44224</v>
      </c>
      <c r="E2" s="469" t="s">
        <v>15</v>
      </c>
      <c r="F2" s="469" t="s">
        <v>94</v>
      </c>
      <c r="G2" s="469" t="s">
        <v>3537</v>
      </c>
      <c r="H2" s="469" t="s">
        <v>387</v>
      </c>
      <c r="I2" s="469" t="s">
        <v>94</v>
      </c>
      <c r="J2" s="577" t="s">
        <v>316</v>
      </c>
      <c r="K2" s="469" t="s">
        <v>1469</v>
      </c>
      <c r="L2" s="469" t="s">
        <v>303</v>
      </c>
      <c r="M2" s="469">
        <v>1</v>
      </c>
      <c r="N2" s="469">
        <v>100</v>
      </c>
      <c r="O2" s="469">
        <v>100</v>
      </c>
    </row>
    <row r="3" spans="1:15" ht="15" x14ac:dyDescent="0.25">
      <c r="A3" s="469" t="s">
        <v>2612</v>
      </c>
      <c r="B3" s="471">
        <v>44228</v>
      </c>
      <c r="C3" s="469" t="s">
        <v>211</v>
      </c>
      <c r="D3" s="470">
        <v>44224</v>
      </c>
      <c r="E3" s="469" t="s">
        <v>1191</v>
      </c>
      <c r="F3" s="469" t="s">
        <v>94</v>
      </c>
      <c r="G3" s="469" t="s">
        <v>3537</v>
      </c>
      <c r="H3" s="469" t="s">
        <v>3610</v>
      </c>
      <c r="I3" s="469" t="s">
        <v>94</v>
      </c>
      <c r="J3" s="577" t="s">
        <v>316</v>
      </c>
      <c r="K3" s="469" t="s">
        <v>1469</v>
      </c>
      <c r="L3" s="469" t="s">
        <v>3603</v>
      </c>
      <c r="M3" s="469">
        <v>1</v>
      </c>
      <c r="N3" s="472">
        <v>9100</v>
      </c>
      <c r="O3" s="472">
        <v>9100</v>
      </c>
    </row>
    <row r="4" spans="1:15" ht="15" x14ac:dyDescent="0.25">
      <c r="A4" s="469" t="s">
        <v>2613</v>
      </c>
      <c r="B4" s="471">
        <v>44228</v>
      </c>
      <c r="C4" s="469" t="s">
        <v>3213</v>
      </c>
      <c r="D4" s="470">
        <v>44219</v>
      </c>
      <c r="E4" s="469" t="s">
        <v>1182</v>
      </c>
      <c r="F4" s="469" t="s">
        <v>253</v>
      </c>
      <c r="G4" s="469" t="s">
        <v>1234</v>
      </c>
      <c r="H4" s="469" t="s">
        <v>1417</v>
      </c>
      <c r="I4" s="469" t="s">
        <v>253</v>
      </c>
      <c r="J4" s="577" t="s">
        <v>1465</v>
      </c>
      <c r="K4" s="577" t="s">
        <v>1468</v>
      </c>
      <c r="L4" s="469" t="s">
        <v>3604</v>
      </c>
      <c r="M4" s="469">
        <v>2</v>
      </c>
      <c r="N4" s="472">
        <v>1923</v>
      </c>
      <c r="O4" s="472">
        <v>3846</v>
      </c>
    </row>
    <row r="5" spans="1:15" ht="15" x14ac:dyDescent="0.25">
      <c r="A5" s="469" t="s">
        <v>2614</v>
      </c>
      <c r="B5" s="471">
        <v>44228</v>
      </c>
      <c r="C5" s="469" t="s">
        <v>3214</v>
      </c>
      <c r="D5" s="470">
        <v>44228</v>
      </c>
      <c r="E5" s="469" t="s">
        <v>1181</v>
      </c>
      <c r="F5" s="469" t="s">
        <v>1204</v>
      </c>
      <c r="G5" s="469" t="s">
        <v>1208</v>
      </c>
      <c r="H5" s="469" t="s">
        <v>1331</v>
      </c>
      <c r="I5" s="469" t="s">
        <v>1204</v>
      </c>
      <c r="J5" s="577" t="s">
        <v>1464</v>
      </c>
      <c r="K5" s="577" t="s">
        <v>1468</v>
      </c>
      <c r="L5" s="469" t="s">
        <v>308</v>
      </c>
      <c r="M5" s="469">
        <v>7</v>
      </c>
      <c r="N5" s="469">
        <v>0</v>
      </c>
      <c r="O5" s="469">
        <v>0</v>
      </c>
    </row>
    <row r="6" spans="1:15" ht="15" x14ac:dyDescent="0.25">
      <c r="A6" s="469" t="s">
        <v>2614</v>
      </c>
      <c r="B6" s="471">
        <v>44228</v>
      </c>
      <c r="C6" s="469" t="s">
        <v>3214</v>
      </c>
      <c r="D6" s="470">
        <v>44228</v>
      </c>
      <c r="E6" s="660" t="s">
        <v>15</v>
      </c>
      <c r="F6" s="469" t="s">
        <v>1204</v>
      </c>
      <c r="G6" s="469" t="s">
        <v>1208</v>
      </c>
      <c r="H6" s="469" t="s">
        <v>387</v>
      </c>
      <c r="I6" s="469" t="s">
        <v>1204</v>
      </c>
      <c r="J6" s="577" t="s">
        <v>1464</v>
      </c>
      <c r="K6" s="577" t="s">
        <v>1468</v>
      </c>
      <c r="L6" s="469" t="s">
        <v>303</v>
      </c>
      <c r="M6" s="469">
        <v>1</v>
      </c>
      <c r="N6" s="469">
        <v>840</v>
      </c>
      <c r="O6" s="469">
        <v>840</v>
      </c>
    </row>
    <row r="7" spans="1:15" ht="15" x14ac:dyDescent="0.25">
      <c r="A7" s="469" t="s">
        <v>2614</v>
      </c>
      <c r="B7" s="471">
        <v>44228</v>
      </c>
      <c r="C7" s="469" t="s">
        <v>3214</v>
      </c>
      <c r="D7" s="470">
        <v>44228</v>
      </c>
      <c r="E7" s="469" t="s">
        <v>15</v>
      </c>
      <c r="F7" s="469" t="s">
        <v>1204</v>
      </c>
      <c r="G7" s="469" t="s">
        <v>1208</v>
      </c>
      <c r="H7" s="469" t="s">
        <v>1413</v>
      </c>
      <c r="I7" s="469" t="s">
        <v>1204</v>
      </c>
      <c r="J7" s="577" t="s">
        <v>1464</v>
      </c>
      <c r="K7" s="577" t="s">
        <v>1468</v>
      </c>
      <c r="L7" s="469" t="s">
        <v>3603</v>
      </c>
      <c r="M7" s="469">
        <v>15</v>
      </c>
      <c r="N7" s="472">
        <v>1200</v>
      </c>
      <c r="O7" s="472">
        <v>18000</v>
      </c>
    </row>
    <row r="8" spans="1:15" ht="15" x14ac:dyDescent="0.25">
      <c r="A8" s="469" t="s">
        <v>2614</v>
      </c>
      <c r="B8" s="471">
        <v>44228</v>
      </c>
      <c r="C8" s="469" t="s">
        <v>3214</v>
      </c>
      <c r="D8" s="470">
        <v>44228</v>
      </c>
      <c r="E8" s="469" t="s">
        <v>15</v>
      </c>
      <c r="F8" s="469" t="s">
        <v>1204</v>
      </c>
      <c r="G8" s="469" t="s">
        <v>1208</v>
      </c>
      <c r="H8" s="469" t="s">
        <v>1319</v>
      </c>
      <c r="I8" s="469" t="s">
        <v>1204</v>
      </c>
      <c r="J8" s="577" t="s">
        <v>1464</v>
      </c>
      <c r="K8" s="577" t="s">
        <v>1468</v>
      </c>
      <c r="L8" s="469" t="s">
        <v>314</v>
      </c>
      <c r="M8" s="469">
        <v>24</v>
      </c>
      <c r="N8" s="472">
        <v>8750</v>
      </c>
      <c r="O8" s="472">
        <v>210000</v>
      </c>
    </row>
    <row r="9" spans="1:15" ht="15" x14ac:dyDescent="0.25">
      <c r="A9" s="469" t="s">
        <v>2615</v>
      </c>
      <c r="B9" s="471">
        <v>44228</v>
      </c>
      <c r="C9" s="469">
        <v>6200004234</v>
      </c>
      <c r="D9" s="470">
        <v>44200</v>
      </c>
      <c r="E9" s="469" t="s">
        <v>3215</v>
      </c>
      <c r="F9" s="469" t="s">
        <v>244</v>
      </c>
      <c r="G9" s="469" t="s">
        <v>1212</v>
      </c>
      <c r="H9" s="469" t="s">
        <v>1384</v>
      </c>
      <c r="I9" s="469" t="s">
        <v>244</v>
      </c>
      <c r="J9" s="577" t="s">
        <v>316</v>
      </c>
      <c r="K9" s="469" t="s">
        <v>1469</v>
      </c>
      <c r="L9" s="469" t="s">
        <v>308</v>
      </c>
      <c r="M9" s="469">
        <v>5</v>
      </c>
      <c r="N9" s="472">
        <v>4085</v>
      </c>
      <c r="O9" s="472">
        <v>20425</v>
      </c>
    </row>
    <row r="10" spans="1:15" ht="15" x14ac:dyDescent="0.25">
      <c r="A10" s="469" t="s">
        <v>2616</v>
      </c>
      <c r="B10" s="471">
        <v>44228</v>
      </c>
      <c r="C10" s="469" t="s">
        <v>3216</v>
      </c>
      <c r="D10" s="470">
        <v>44226</v>
      </c>
      <c r="E10" s="660" t="s">
        <v>15</v>
      </c>
      <c r="F10" s="469" t="s">
        <v>244</v>
      </c>
      <c r="G10" s="469" t="s">
        <v>1223</v>
      </c>
      <c r="H10" s="469" t="s">
        <v>387</v>
      </c>
      <c r="I10" s="469" t="s">
        <v>244</v>
      </c>
      <c r="J10" s="577" t="s">
        <v>317</v>
      </c>
      <c r="K10" s="577" t="s">
        <v>1468</v>
      </c>
      <c r="L10" s="469" t="s">
        <v>303</v>
      </c>
      <c r="M10" s="469">
        <v>1</v>
      </c>
      <c r="N10" s="469">
        <v>100</v>
      </c>
      <c r="O10" s="469">
        <v>100</v>
      </c>
    </row>
    <row r="11" spans="1:15" ht="15" x14ac:dyDescent="0.25">
      <c r="A11" s="469" t="s">
        <v>2616</v>
      </c>
      <c r="B11" s="471">
        <v>44228</v>
      </c>
      <c r="C11" s="469" t="s">
        <v>3216</v>
      </c>
      <c r="D11" s="470">
        <v>44226</v>
      </c>
      <c r="E11" s="469" t="s">
        <v>1190</v>
      </c>
      <c r="F11" s="469" t="s">
        <v>244</v>
      </c>
      <c r="G11" s="469" t="s">
        <v>1223</v>
      </c>
      <c r="H11" s="469" t="s">
        <v>1338</v>
      </c>
      <c r="I11" s="469" t="s">
        <v>244</v>
      </c>
      <c r="J11" s="577" t="s">
        <v>317</v>
      </c>
      <c r="K11" s="577" t="s">
        <v>1468</v>
      </c>
      <c r="L11" s="469" t="s">
        <v>307</v>
      </c>
      <c r="M11" s="469">
        <v>3</v>
      </c>
      <c r="N11" s="472">
        <v>3800</v>
      </c>
      <c r="O11" s="472">
        <v>11400</v>
      </c>
    </row>
    <row r="12" spans="1:15" ht="15" x14ac:dyDescent="0.25">
      <c r="A12" s="469" t="s">
        <v>2617</v>
      </c>
      <c r="B12" s="471">
        <v>44228</v>
      </c>
      <c r="C12" s="469" t="s">
        <v>3217</v>
      </c>
      <c r="D12" s="470">
        <v>44219</v>
      </c>
      <c r="E12" s="469" t="s">
        <v>1182</v>
      </c>
      <c r="F12" s="469" t="s">
        <v>244</v>
      </c>
      <c r="G12" s="469" t="s">
        <v>1229</v>
      </c>
      <c r="H12" s="469" t="s">
        <v>1352</v>
      </c>
      <c r="I12" s="469" t="s">
        <v>244</v>
      </c>
      <c r="J12" s="577" t="s">
        <v>316</v>
      </c>
      <c r="K12" s="469" t="s">
        <v>1469</v>
      </c>
      <c r="L12" s="469" t="s">
        <v>3603</v>
      </c>
      <c r="M12" s="469">
        <v>1</v>
      </c>
      <c r="N12" s="469">
        <v>0</v>
      </c>
      <c r="O12" s="469">
        <v>0</v>
      </c>
    </row>
    <row r="13" spans="1:15" ht="15" x14ac:dyDescent="0.25">
      <c r="A13" s="469" t="s">
        <v>2617</v>
      </c>
      <c r="B13" s="471">
        <v>44228</v>
      </c>
      <c r="C13" s="469" t="s">
        <v>3217</v>
      </c>
      <c r="D13" s="470">
        <v>44219</v>
      </c>
      <c r="E13" s="469" t="s">
        <v>1182</v>
      </c>
      <c r="F13" s="469" t="s">
        <v>244</v>
      </c>
      <c r="G13" s="469" t="s">
        <v>1229</v>
      </c>
      <c r="H13" s="469" t="s">
        <v>1319</v>
      </c>
      <c r="I13" s="469" t="s">
        <v>244</v>
      </c>
      <c r="J13" s="577" t="s">
        <v>316</v>
      </c>
      <c r="K13" s="469" t="s">
        <v>1469</v>
      </c>
      <c r="L13" s="469" t="s">
        <v>314</v>
      </c>
      <c r="M13" s="469">
        <v>1</v>
      </c>
      <c r="N13" s="472">
        <v>8900</v>
      </c>
      <c r="O13" s="472">
        <v>8900</v>
      </c>
    </row>
    <row r="14" spans="1:15" ht="15" x14ac:dyDescent="0.25">
      <c r="A14" s="469" t="s">
        <v>2618</v>
      </c>
      <c r="B14" s="471">
        <v>44228</v>
      </c>
      <c r="C14" s="469" t="s">
        <v>972</v>
      </c>
      <c r="D14" s="470">
        <v>44228</v>
      </c>
      <c r="E14" s="469" t="s">
        <v>1182</v>
      </c>
      <c r="F14" s="469" t="s">
        <v>244</v>
      </c>
      <c r="G14" s="469" t="s">
        <v>1272</v>
      </c>
      <c r="H14" s="469" t="s">
        <v>1340</v>
      </c>
      <c r="I14" s="469" t="s">
        <v>244</v>
      </c>
      <c r="J14" s="577" t="s">
        <v>316</v>
      </c>
      <c r="K14" s="469" t="s">
        <v>1469</v>
      </c>
      <c r="L14" s="469" t="s">
        <v>303</v>
      </c>
      <c r="M14" s="469">
        <v>1</v>
      </c>
      <c r="N14" s="472">
        <v>1000</v>
      </c>
      <c r="O14" s="472">
        <v>1000</v>
      </c>
    </row>
    <row r="15" spans="1:15" ht="15" x14ac:dyDescent="0.25">
      <c r="A15" s="469" t="s">
        <v>2618</v>
      </c>
      <c r="B15" s="471">
        <v>44228</v>
      </c>
      <c r="C15" s="469" t="s">
        <v>972</v>
      </c>
      <c r="D15" s="470">
        <v>44228</v>
      </c>
      <c r="E15" s="469" t="s">
        <v>1182</v>
      </c>
      <c r="F15" s="469" t="s">
        <v>244</v>
      </c>
      <c r="G15" s="469" t="s">
        <v>1272</v>
      </c>
      <c r="H15" s="469" t="s">
        <v>1368</v>
      </c>
      <c r="I15" s="469" t="s">
        <v>244</v>
      </c>
      <c r="J15" s="577" t="s">
        <v>316</v>
      </c>
      <c r="K15" s="469" t="s">
        <v>1469</v>
      </c>
      <c r="L15" s="469" t="s">
        <v>3604</v>
      </c>
      <c r="M15" s="469">
        <v>1</v>
      </c>
      <c r="N15" s="472">
        <v>1428</v>
      </c>
      <c r="O15" s="472">
        <v>1428</v>
      </c>
    </row>
    <row r="16" spans="1:15" ht="15" x14ac:dyDescent="0.25">
      <c r="A16" s="469" t="s">
        <v>2619</v>
      </c>
      <c r="B16" s="471">
        <v>44228</v>
      </c>
      <c r="C16" s="469" t="s">
        <v>1108</v>
      </c>
      <c r="D16" s="470">
        <v>44224</v>
      </c>
      <c r="E16" s="469" t="s">
        <v>3215</v>
      </c>
      <c r="F16" s="469" t="s">
        <v>244</v>
      </c>
      <c r="G16" s="469" t="s">
        <v>1283</v>
      </c>
      <c r="H16" s="469" t="s">
        <v>1434</v>
      </c>
      <c r="I16" s="469" t="s">
        <v>244</v>
      </c>
      <c r="J16" s="577" t="s">
        <v>316</v>
      </c>
      <c r="K16" s="469" t="s">
        <v>1469</v>
      </c>
      <c r="L16" s="469" t="s">
        <v>308</v>
      </c>
      <c r="M16" s="469">
        <v>10</v>
      </c>
      <c r="N16" s="469">
        <v>0</v>
      </c>
      <c r="O16" s="469">
        <v>0</v>
      </c>
    </row>
    <row r="17" spans="1:15" ht="15" x14ac:dyDescent="0.25">
      <c r="A17" s="469" t="s">
        <v>2619</v>
      </c>
      <c r="B17" s="471">
        <v>44228</v>
      </c>
      <c r="C17" s="469" t="s">
        <v>1108</v>
      </c>
      <c r="D17" s="470">
        <v>44224</v>
      </c>
      <c r="E17" s="469" t="s">
        <v>1183</v>
      </c>
      <c r="F17" s="469" t="s">
        <v>244</v>
      </c>
      <c r="G17" s="469" t="s">
        <v>1283</v>
      </c>
      <c r="H17" s="469" t="s">
        <v>1430</v>
      </c>
      <c r="I17" s="469" t="s">
        <v>244</v>
      </c>
      <c r="J17" s="577" t="s">
        <v>316</v>
      </c>
      <c r="K17" s="469" t="s">
        <v>1469</v>
      </c>
      <c r="L17" s="469" t="s">
        <v>3603</v>
      </c>
      <c r="M17" s="469">
        <v>10</v>
      </c>
      <c r="N17" s="472">
        <v>1950</v>
      </c>
      <c r="O17" s="472">
        <v>19500</v>
      </c>
    </row>
    <row r="18" spans="1:15" ht="15" x14ac:dyDescent="0.25">
      <c r="A18" s="469" t="s">
        <v>2619</v>
      </c>
      <c r="B18" s="471">
        <v>44228</v>
      </c>
      <c r="C18" s="469" t="s">
        <v>1108</v>
      </c>
      <c r="D18" s="470">
        <v>44224</v>
      </c>
      <c r="E18" s="469" t="s">
        <v>1183</v>
      </c>
      <c r="F18" s="469" t="s">
        <v>244</v>
      </c>
      <c r="G18" s="469" t="s">
        <v>1283</v>
      </c>
      <c r="H18" s="469" t="s">
        <v>1318</v>
      </c>
      <c r="I18" s="469" t="s">
        <v>244</v>
      </c>
      <c r="J18" s="577" t="s">
        <v>316</v>
      </c>
      <c r="K18" s="469" t="s">
        <v>1469</v>
      </c>
      <c r="L18" s="469" t="s">
        <v>314</v>
      </c>
      <c r="M18" s="469">
        <v>10</v>
      </c>
      <c r="N18" s="472">
        <v>2000</v>
      </c>
      <c r="O18" s="472">
        <v>20000</v>
      </c>
    </row>
    <row r="19" spans="1:15" ht="15" x14ac:dyDescent="0.25">
      <c r="A19" s="469" t="s">
        <v>2619</v>
      </c>
      <c r="B19" s="471">
        <v>44228</v>
      </c>
      <c r="C19" s="469" t="s">
        <v>1108</v>
      </c>
      <c r="D19" s="470">
        <v>44224</v>
      </c>
      <c r="E19" s="469" t="s">
        <v>3215</v>
      </c>
      <c r="F19" s="469" t="s">
        <v>244</v>
      </c>
      <c r="G19" s="469" t="s">
        <v>1283</v>
      </c>
      <c r="H19" s="469" t="s">
        <v>1435</v>
      </c>
      <c r="I19" s="469" t="s">
        <v>244</v>
      </c>
      <c r="J19" s="577" t="s">
        <v>316</v>
      </c>
      <c r="K19" s="469" t="s">
        <v>1469</v>
      </c>
      <c r="L19" s="469" t="s">
        <v>308</v>
      </c>
      <c r="M19" s="469">
        <v>10</v>
      </c>
      <c r="N19" s="472">
        <v>3500</v>
      </c>
      <c r="O19" s="472">
        <v>35000</v>
      </c>
    </row>
    <row r="20" spans="1:15" ht="15" x14ac:dyDescent="0.25">
      <c r="A20" s="469" t="s">
        <v>2619</v>
      </c>
      <c r="B20" s="471">
        <v>44228</v>
      </c>
      <c r="C20" s="469" t="s">
        <v>1108</v>
      </c>
      <c r="D20" s="470">
        <v>44224</v>
      </c>
      <c r="E20" s="469" t="s">
        <v>1183</v>
      </c>
      <c r="F20" s="469" t="s">
        <v>244</v>
      </c>
      <c r="G20" s="469" t="s">
        <v>1283</v>
      </c>
      <c r="H20" s="469" t="s">
        <v>1431</v>
      </c>
      <c r="I20" s="469" t="s">
        <v>244</v>
      </c>
      <c r="J20" s="577" t="s">
        <v>316</v>
      </c>
      <c r="K20" s="469" t="s">
        <v>1469</v>
      </c>
      <c r="L20" s="469" t="s">
        <v>314</v>
      </c>
      <c r="M20" s="469">
        <v>10</v>
      </c>
      <c r="N20" s="472">
        <v>4500</v>
      </c>
      <c r="O20" s="472">
        <v>45000</v>
      </c>
    </row>
    <row r="21" spans="1:15" ht="15" x14ac:dyDescent="0.25">
      <c r="A21" s="469" t="s">
        <v>2619</v>
      </c>
      <c r="B21" s="471">
        <v>44228</v>
      </c>
      <c r="C21" s="469" t="s">
        <v>1108</v>
      </c>
      <c r="D21" s="470">
        <v>44224</v>
      </c>
      <c r="E21" s="469" t="s">
        <v>1183</v>
      </c>
      <c r="F21" s="469" t="s">
        <v>244</v>
      </c>
      <c r="G21" s="469" t="s">
        <v>1283</v>
      </c>
      <c r="H21" s="469" t="s">
        <v>1357</v>
      </c>
      <c r="I21" s="469" t="s">
        <v>244</v>
      </c>
      <c r="J21" s="577" t="s">
        <v>316</v>
      </c>
      <c r="K21" s="469" t="s">
        <v>1469</v>
      </c>
      <c r="L21" s="469" t="s">
        <v>314</v>
      </c>
      <c r="M21" s="469">
        <v>10</v>
      </c>
      <c r="N21" s="472">
        <v>4800</v>
      </c>
      <c r="O21" s="472">
        <v>48000</v>
      </c>
    </row>
    <row r="22" spans="1:15" ht="15" x14ac:dyDescent="0.25">
      <c r="A22" s="469" t="s">
        <v>2619</v>
      </c>
      <c r="B22" s="471">
        <v>44228</v>
      </c>
      <c r="C22" s="469" t="s">
        <v>1108</v>
      </c>
      <c r="D22" s="470">
        <v>44224</v>
      </c>
      <c r="E22" s="469" t="s">
        <v>1183</v>
      </c>
      <c r="F22" s="469" t="s">
        <v>244</v>
      </c>
      <c r="G22" s="469" t="s">
        <v>1283</v>
      </c>
      <c r="H22" s="469" t="s">
        <v>1319</v>
      </c>
      <c r="I22" s="469" t="s">
        <v>244</v>
      </c>
      <c r="J22" s="577" t="s">
        <v>316</v>
      </c>
      <c r="K22" s="469" t="s">
        <v>1469</v>
      </c>
      <c r="L22" s="469" t="s">
        <v>314</v>
      </c>
      <c r="M22" s="469">
        <v>10</v>
      </c>
      <c r="N22" s="472">
        <v>9000</v>
      </c>
      <c r="O22" s="472">
        <v>90000</v>
      </c>
    </row>
    <row r="23" spans="1:15" ht="15" x14ac:dyDescent="0.25">
      <c r="A23" s="469" t="s">
        <v>2619</v>
      </c>
      <c r="B23" s="471">
        <v>44228</v>
      </c>
      <c r="C23" s="469" t="s">
        <v>1108</v>
      </c>
      <c r="D23" s="470">
        <v>44224</v>
      </c>
      <c r="E23" s="469" t="s">
        <v>1183</v>
      </c>
      <c r="F23" s="469" t="s">
        <v>244</v>
      </c>
      <c r="G23" s="469" t="s">
        <v>1283</v>
      </c>
      <c r="H23" s="469" t="s">
        <v>1326</v>
      </c>
      <c r="I23" s="469" t="s">
        <v>244</v>
      </c>
      <c r="J23" s="577" t="s">
        <v>316</v>
      </c>
      <c r="K23" s="469" t="s">
        <v>1469</v>
      </c>
      <c r="L23" s="469" t="s">
        <v>314</v>
      </c>
      <c r="M23" s="469">
        <v>10</v>
      </c>
      <c r="N23" s="472">
        <v>47765</v>
      </c>
      <c r="O23" s="472">
        <v>477650</v>
      </c>
    </row>
    <row r="24" spans="1:15" ht="15" x14ac:dyDescent="0.25">
      <c r="A24" s="469" t="s">
        <v>2620</v>
      </c>
      <c r="B24" s="471">
        <v>44228</v>
      </c>
      <c r="C24" s="469" t="s">
        <v>1108</v>
      </c>
      <c r="D24" s="470">
        <v>44224</v>
      </c>
      <c r="E24" s="469" t="s">
        <v>3215</v>
      </c>
      <c r="F24" s="469" t="s">
        <v>244</v>
      </c>
      <c r="G24" s="469" t="s">
        <v>1283</v>
      </c>
      <c r="H24" s="469" t="s">
        <v>1434</v>
      </c>
      <c r="I24" s="469" t="s">
        <v>244</v>
      </c>
      <c r="J24" s="577" t="s">
        <v>316</v>
      </c>
      <c r="K24" s="469" t="s">
        <v>1469</v>
      </c>
      <c r="L24" s="469" t="s">
        <v>308</v>
      </c>
      <c r="M24" s="469">
        <v>3</v>
      </c>
      <c r="N24" s="469">
        <v>0</v>
      </c>
      <c r="O24" s="469">
        <v>0</v>
      </c>
    </row>
    <row r="25" spans="1:15" ht="15" x14ac:dyDescent="0.25">
      <c r="A25" s="469" t="s">
        <v>2620</v>
      </c>
      <c r="B25" s="471">
        <v>44228</v>
      </c>
      <c r="C25" s="469" t="s">
        <v>1108</v>
      </c>
      <c r="D25" s="470">
        <v>44224</v>
      </c>
      <c r="E25" s="469" t="s">
        <v>1183</v>
      </c>
      <c r="F25" s="469" t="s">
        <v>244</v>
      </c>
      <c r="G25" s="469" t="s">
        <v>1283</v>
      </c>
      <c r="H25" s="469" t="s">
        <v>1430</v>
      </c>
      <c r="I25" s="469" t="s">
        <v>244</v>
      </c>
      <c r="J25" s="577" t="s">
        <v>316</v>
      </c>
      <c r="K25" s="469" t="s">
        <v>1469</v>
      </c>
      <c r="L25" s="469" t="s">
        <v>3603</v>
      </c>
      <c r="M25" s="469">
        <v>3</v>
      </c>
      <c r="N25" s="472">
        <v>1950</v>
      </c>
      <c r="O25" s="472">
        <v>5850</v>
      </c>
    </row>
    <row r="26" spans="1:15" ht="15" x14ac:dyDescent="0.25">
      <c r="A26" s="469" t="s">
        <v>2620</v>
      </c>
      <c r="B26" s="471">
        <v>44228</v>
      </c>
      <c r="C26" s="469" t="s">
        <v>1108</v>
      </c>
      <c r="D26" s="470">
        <v>44224</v>
      </c>
      <c r="E26" s="469" t="s">
        <v>1183</v>
      </c>
      <c r="F26" s="469" t="s">
        <v>244</v>
      </c>
      <c r="G26" s="469" t="s">
        <v>1283</v>
      </c>
      <c r="H26" s="469" t="s">
        <v>1318</v>
      </c>
      <c r="I26" s="469" t="s">
        <v>244</v>
      </c>
      <c r="J26" s="577" t="s">
        <v>316</v>
      </c>
      <c r="K26" s="469" t="s">
        <v>1469</v>
      </c>
      <c r="L26" s="469" t="s">
        <v>314</v>
      </c>
      <c r="M26" s="469">
        <v>3</v>
      </c>
      <c r="N26" s="472">
        <v>2000</v>
      </c>
      <c r="O26" s="472">
        <v>6000</v>
      </c>
    </row>
    <row r="27" spans="1:15" ht="15" x14ac:dyDescent="0.25">
      <c r="A27" s="469" t="s">
        <v>2620</v>
      </c>
      <c r="B27" s="471">
        <v>44228</v>
      </c>
      <c r="C27" s="469" t="s">
        <v>1108</v>
      </c>
      <c r="D27" s="470">
        <v>44224</v>
      </c>
      <c r="E27" s="469" t="s">
        <v>3215</v>
      </c>
      <c r="F27" s="469" t="s">
        <v>244</v>
      </c>
      <c r="G27" s="469" t="s">
        <v>1283</v>
      </c>
      <c r="H27" s="469" t="s">
        <v>1435</v>
      </c>
      <c r="I27" s="469" t="s">
        <v>244</v>
      </c>
      <c r="J27" s="577" t="s">
        <v>316</v>
      </c>
      <c r="K27" s="469" t="s">
        <v>1469</v>
      </c>
      <c r="L27" s="469" t="s">
        <v>308</v>
      </c>
      <c r="M27" s="469">
        <v>3</v>
      </c>
      <c r="N27" s="472">
        <v>3500</v>
      </c>
      <c r="O27" s="472">
        <v>10500</v>
      </c>
    </row>
    <row r="28" spans="1:15" ht="15" x14ac:dyDescent="0.25">
      <c r="A28" s="469" t="s">
        <v>2620</v>
      </c>
      <c r="B28" s="471">
        <v>44228</v>
      </c>
      <c r="C28" s="469" t="s">
        <v>1108</v>
      </c>
      <c r="D28" s="470">
        <v>44224</v>
      </c>
      <c r="E28" s="469" t="s">
        <v>1183</v>
      </c>
      <c r="F28" s="469" t="s">
        <v>244</v>
      </c>
      <c r="G28" s="469" t="s">
        <v>1283</v>
      </c>
      <c r="H28" s="469" t="s">
        <v>1431</v>
      </c>
      <c r="I28" s="469" t="s">
        <v>244</v>
      </c>
      <c r="J28" s="577" t="s">
        <v>316</v>
      </c>
      <c r="K28" s="469" t="s">
        <v>1469</v>
      </c>
      <c r="L28" s="469" t="s">
        <v>314</v>
      </c>
      <c r="M28" s="469">
        <v>3</v>
      </c>
      <c r="N28" s="472">
        <v>4500</v>
      </c>
      <c r="O28" s="472">
        <v>13500</v>
      </c>
    </row>
    <row r="29" spans="1:15" ht="15" x14ac:dyDescent="0.25">
      <c r="A29" s="469" t="s">
        <v>2620</v>
      </c>
      <c r="B29" s="471">
        <v>44228</v>
      </c>
      <c r="C29" s="469" t="s">
        <v>1108</v>
      </c>
      <c r="D29" s="470">
        <v>44224</v>
      </c>
      <c r="E29" s="469" t="s">
        <v>1183</v>
      </c>
      <c r="F29" s="469" t="s">
        <v>244</v>
      </c>
      <c r="G29" s="469" t="s">
        <v>1283</v>
      </c>
      <c r="H29" s="469" t="s">
        <v>1357</v>
      </c>
      <c r="I29" s="469" t="s">
        <v>244</v>
      </c>
      <c r="J29" s="577" t="s">
        <v>316</v>
      </c>
      <c r="K29" s="469" t="s">
        <v>1469</v>
      </c>
      <c r="L29" s="469" t="s">
        <v>314</v>
      </c>
      <c r="M29" s="469">
        <v>3</v>
      </c>
      <c r="N29" s="472">
        <v>4800</v>
      </c>
      <c r="O29" s="472">
        <v>14400</v>
      </c>
    </row>
    <row r="30" spans="1:15" ht="15" x14ac:dyDescent="0.25">
      <c r="A30" s="469" t="s">
        <v>2620</v>
      </c>
      <c r="B30" s="471">
        <v>44228</v>
      </c>
      <c r="C30" s="469" t="s">
        <v>1108</v>
      </c>
      <c r="D30" s="470">
        <v>44224</v>
      </c>
      <c r="E30" s="469" t="s">
        <v>1183</v>
      </c>
      <c r="F30" s="469" t="s">
        <v>244</v>
      </c>
      <c r="G30" s="469" t="s">
        <v>1283</v>
      </c>
      <c r="H30" s="469" t="s">
        <v>1319</v>
      </c>
      <c r="I30" s="469" t="s">
        <v>244</v>
      </c>
      <c r="J30" s="577" t="s">
        <v>316</v>
      </c>
      <c r="K30" s="469" t="s">
        <v>1469</v>
      </c>
      <c r="L30" s="469" t="s">
        <v>314</v>
      </c>
      <c r="M30" s="469">
        <v>3</v>
      </c>
      <c r="N30" s="472">
        <v>9000</v>
      </c>
      <c r="O30" s="472">
        <v>27000</v>
      </c>
    </row>
    <row r="31" spans="1:15" ht="15" x14ac:dyDescent="0.25">
      <c r="A31" s="469" t="s">
        <v>2620</v>
      </c>
      <c r="B31" s="471">
        <v>44228</v>
      </c>
      <c r="C31" s="469" t="s">
        <v>1108</v>
      </c>
      <c r="D31" s="470">
        <v>44224</v>
      </c>
      <c r="E31" s="469" t="s">
        <v>1183</v>
      </c>
      <c r="F31" s="469" t="s">
        <v>244</v>
      </c>
      <c r="G31" s="469" t="s">
        <v>1283</v>
      </c>
      <c r="H31" s="469" t="s">
        <v>1326</v>
      </c>
      <c r="I31" s="469" t="s">
        <v>244</v>
      </c>
      <c r="J31" s="577" t="s">
        <v>316</v>
      </c>
      <c r="K31" s="469" t="s">
        <v>1469</v>
      </c>
      <c r="L31" s="469" t="s">
        <v>314</v>
      </c>
      <c r="M31" s="469">
        <v>3</v>
      </c>
      <c r="N31" s="472">
        <v>47765</v>
      </c>
      <c r="O31" s="472">
        <v>143295</v>
      </c>
    </row>
    <row r="32" spans="1:15" ht="15" x14ac:dyDescent="0.25">
      <c r="A32" s="469" t="s">
        <v>2621</v>
      </c>
      <c r="B32" s="471">
        <v>44228</v>
      </c>
      <c r="C32" s="469" t="s">
        <v>1108</v>
      </c>
      <c r="D32" s="470">
        <v>44224</v>
      </c>
      <c r="E32" s="469" t="s">
        <v>3215</v>
      </c>
      <c r="F32" s="469" t="s">
        <v>244</v>
      </c>
      <c r="G32" s="469" t="s">
        <v>1283</v>
      </c>
      <c r="H32" s="469" t="s">
        <v>1434</v>
      </c>
      <c r="I32" s="469" t="s">
        <v>244</v>
      </c>
      <c r="J32" s="577" t="s">
        <v>316</v>
      </c>
      <c r="K32" s="469" t="s">
        <v>1469</v>
      </c>
      <c r="L32" s="469" t="s">
        <v>308</v>
      </c>
      <c r="M32" s="469">
        <v>2</v>
      </c>
      <c r="N32" s="469">
        <v>0</v>
      </c>
      <c r="O32" s="469">
        <v>0</v>
      </c>
    </row>
    <row r="33" spans="1:15" ht="15" x14ac:dyDescent="0.25">
      <c r="A33" s="469" t="s">
        <v>2621</v>
      </c>
      <c r="B33" s="471">
        <v>44228</v>
      </c>
      <c r="C33" s="469" t="s">
        <v>1108</v>
      </c>
      <c r="D33" s="470">
        <v>44224</v>
      </c>
      <c r="E33" s="469" t="s">
        <v>1183</v>
      </c>
      <c r="F33" s="469" t="s">
        <v>244</v>
      </c>
      <c r="G33" s="469" t="s">
        <v>1283</v>
      </c>
      <c r="H33" s="469" t="s">
        <v>1430</v>
      </c>
      <c r="I33" s="469" t="s">
        <v>244</v>
      </c>
      <c r="J33" s="577" t="s">
        <v>316</v>
      </c>
      <c r="K33" s="469" t="s">
        <v>1469</v>
      </c>
      <c r="L33" s="469" t="s">
        <v>3603</v>
      </c>
      <c r="M33" s="469">
        <v>2</v>
      </c>
      <c r="N33" s="472">
        <v>1950</v>
      </c>
      <c r="O33" s="472">
        <v>3900</v>
      </c>
    </row>
    <row r="34" spans="1:15" ht="15" x14ac:dyDescent="0.25">
      <c r="A34" s="469" t="s">
        <v>2621</v>
      </c>
      <c r="B34" s="471">
        <v>44228</v>
      </c>
      <c r="C34" s="469" t="s">
        <v>1108</v>
      </c>
      <c r="D34" s="470">
        <v>44224</v>
      </c>
      <c r="E34" s="469" t="s">
        <v>1183</v>
      </c>
      <c r="F34" s="469" t="s">
        <v>244</v>
      </c>
      <c r="G34" s="469" t="s">
        <v>1283</v>
      </c>
      <c r="H34" s="469" t="s">
        <v>1318</v>
      </c>
      <c r="I34" s="469" t="s">
        <v>244</v>
      </c>
      <c r="J34" s="577" t="s">
        <v>316</v>
      </c>
      <c r="K34" s="469" t="s">
        <v>1469</v>
      </c>
      <c r="L34" s="469" t="s">
        <v>314</v>
      </c>
      <c r="M34" s="469">
        <v>2</v>
      </c>
      <c r="N34" s="472">
        <v>2000</v>
      </c>
      <c r="O34" s="472">
        <v>4000</v>
      </c>
    </row>
    <row r="35" spans="1:15" ht="15" x14ac:dyDescent="0.25">
      <c r="A35" s="469" t="s">
        <v>2621</v>
      </c>
      <c r="B35" s="471">
        <v>44228</v>
      </c>
      <c r="C35" s="469" t="s">
        <v>1108</v>
      </c>
      <c r="D35" s="470">
        <v>44224</v>
      </c>
      <c r="E35" s="469" t="s">
        <v>3215</v>
      </c>
      <c r="F35" s="469" t="s">
        <v>244</v>
      </c>
      <c r="G35" s="469" t="s">
        <v>1283</v>
      </c>
      <c r="H35" s="469" t="s">
        <v>1435</v>
      </c>
      <c r="I35" s="469" t="s">
        <v>244</v>
      </c>
      <c r="J35" s="577" t="s">
        <v>316</v>
      </c>
      <c r="K35" s="469" t="s">
        <v>1469</v>
      </c>
      <c r="L35" s="469" t="s">
        <v>308</v>
      </c>
      <c r="M35" s="469">
        <v>2</v>
      </c>
      <c r="N35" s="472">
        <v>3500</v>
      </c>
      <c r="O35" s="472">
        <v>7000</v>
      </c>
    </row>
    <row r="36" spans="1:15" ht="15" x14ac:dyDescent="0.25">
      <c r="A36" s="469" t="s">
        <v>2621</v>
      </c>
      <c r="B36" s="471">
        <v>44228</v>
      </c>
      <c r="C36" s="469" t="s">
        <v>1108</v>
      </c>
      <c r="D36" s="470">
        <v>44224</v>
      </c>
      <c r="E36" s="469" t="s">
        <v>1183</v>
      </c>
      <c r="F36" s="469" t="s">
        <v>244</v>
      </c>
      <c r="G36" s="469" t="s">
        <v>1283</v>
      </c>
      <c r="H36" s="469" t="s">
        <v>1431</v>
      </c>
      <c r="I36" s="469" t="s">
        <v>244</v>
      </c>
      <c r="J36" s="577" t="s">
        <v>316</v>
      </c>
      <c r="K36" s="469" t="s">
        <v>1469</v>
      </c>
      <c r="L36" s="469" t="s">
        <v>314</v>
      </c>
      <c r="M36" s="469">
        <v>2</v>
      </c>
      <c r="N36" s="472">
        <v>4500</v>
      </c>
      <c r="O36" s="472">
        <v>9000</v>
      </c>
    </row>
    <row r="37" spans="1:15" ht="15" x14ac:dyDescent="0.25">
      <c r="A37" s="469" t="s">
        <v>2621</v>
      </c>
      <c r="B37" s="471">
        <v>44228</v>
      </c>
      <c r="C37" s="469" t="s">
        <v>1108</v>
      </c>
      <c r="D37" s="470">
        <v>44224</v>
      </c>
      <c r="E37" s="469" t="s">
        <v>1183</v>
      </c>
      <c r="F37" s="469" t="s">
        <v>244</v>
      </c>
      <c r="G37" s="469" t="s">
        <v>1283</v>
      </c>
      <c r="H37" s="469" t="s">
        <v>1319</v>
      </c>
      <c r="I37" s="469" t="s">
        <v>244</v>
      </c>
      <c r="J37" s="577" t="s">
        <v>316</v>
      </c>
      <c r="K37" s="469" t="s">
        <v>1469</v>
      </c>
      <c r="L37" s="469" t="s">
        <v>314</v>
      </c>
      <c r="M37" s="469">
        <v>2</v>
      </c>
      <c r="N37" s="472">
        <v>9000</v>
      </c>
      <c r="O37" s="472">
        <v>18000</v>
      </c>
    </row>
    <row r="38" spans="1:15" ht="15" x14ac:dyDescent="0.25">
      <c r="A38" s="469" t="s">
        <v>2621</v>
      </c>
      <c r="B38" s="471">
        <v>44228</v>
      </c>
      <c r="C38" s="469" t="s">
        <v>1108</v>
      </c>
      <c r="D38" s="470">
        <v>44224</v>
      </c>
      <c r="E38" s="469" t="s">
        <v>1183</v>
      </c>
      <c r="F38" s="469" t="s">
        <v>244</v>
      </c>
      <c r="G38" s="469" t="s">
        <v>1283</v>
      </c>
      <c r="H38" s="469" t="s">
        <v>1326</v>
      </c>
      <c r="I38" s="469" t="s">
        <v>244</v>
      </c>
      <c r="J38" s="577" t="s">
        <v>316</v>
      </c>
      <c r="K38" s="469" t="s">
        <v>1469</v>
      </c>
      <c r="L38" s="469" t="s">
        <v>314</v>
      </c>
      <c r="M38" s="469">
        <v>2</v>
      </c>
      <c r="N38" s="472">
        <v>47765</v>
      </c>
      <c r="O38" s="472">
        <v>95530</v>
      </c>
    </row>
    <row r="39" spans="1:15" ht="15" x14ac:dyDescent="0.25">
      <c r="A39" s="469" t="s">
        <v>2622</v>
      </c>
      <c r="B39" s="471">
        <v>44228</v>
      </c>
      <c r="C39" s="469" t="s">
        <v>3218</v>
      </c>
      <c r="D39" s="470">
        <v>44219</v>
      </c>
      <c r="E39" s="469" t="s">
        <v>1182</v>
      </c>
      <c r="F39" s="469" t="s">
        <v>244</v>
      </c>
      <c r="G39" s="469" t="s">
        <v>1229</v>
      </c>
      <c r="H39" s="469" t="s">
        <v>1352</v>
      </c>
      <c r="I39" s="469" t="s">
        <v>244</v>
      </c>
      <c r="J39" s="577" t="s">
        <v>316</v>
      </c>
      <c r="K39" s="469" t="s">
        <v>1469</v>
      </c>
      <c r="L39" s="469" t="s">
        <v>3603</v>
      </c>
      <c r="M39" s="469">
        <v>1</v>
      </c>
      <c r="N39" s="469">
        <v>0</v>
      </c>
      <c r="O39" s="469">
        <v>0</v>
      </c>
    </row>
    <row r="40" spans="1:15" ht="15" x14ac:dyDescent="0.25">
      <c r="A40" s="469" t="s">
        <v>2622</v>
      </c>
      <c r="B40" s="471">
        <v>44228</v>
      </c>
      <c r="C40" s="469" t="s">
        <v>3218</v>
      </c>
      <c r="D40" s="470">
        <v>44219</v>
      </c>
      <c r="E40" s="469" t="s">
        <v>1182</v>
      </c>
      <c r="F40" s="469" t="s">
        <v>244</v>
      </c>
      <c r="G40" s="469" t="s">
        <v>1229</v>
      </c>
      <c r="H40" s="469" t="s">
        <v>1319</v>
      </c>
      <c r="I40" s="469" t="s">
        <v>244</v>
      </c>
      <c r="J40" s="577" t="s">
        <v>316</v>
      </c>
      <c r="K40" s="469" t="s">
        <v>1469</v>
      </c>
      <c r="L40" s="469" t="s">
        <v>314</v>
      </c>
      <c r="M40" s="469">
        <v>1</v>
      </c>
      <c r="N40" s="472">
        <v>8900</v>
      </c>
      <c r="O40" s="472">
        <v>8900</v>
      </c>
    </row>
    <row r="41" spans="1:15" ht="15" x14ac:dyDescent="0.25">
      <c r="A41" s="469" t="s">
        <v>2623</v>
      </c>
      <c r="B41" s="471">
        <v>44228</v>
      </c>
      <c r="C41" s="469" t="s">
        <v>3219</v>
      </c>
      <c r="D41" s="470">
        <v>44228</v>
      </c>
      <c r="E41" s="469" t="s">
        <v>1180</v>
      </c>
      <c r="F41" s="469" t="s">
        <v>248</v>
      </c>
      <c r="G41" s="469" t="s">
        <v>1210</v>
      </c>
      <c r="H41" s="469" t="s">
        <v>298</v>
      </c>
      <c r="I41" s="469" t="s">
        <v>248</v>
      </c>
      <c r="J41" s="577" t="s">
        <v>316</v>
      </c>
      <c r="K41" s="577" t="s">
        <v>1468</v>
      </c>
      <c r="L41" s="469" t="s">
        <v>310</v>
      </c>
      <c r="M41" s="469">
        <v>202</v>
      </c>
      <c r="N41" s="472">
        <v>29113</v>
      </c>
      <c r="O41" s="472">
        <v>5880826</v>
      </c>
    </row>
    <row r="42" spans="1:15" ht="15" x14ac:dyDescent="0.25">
      <c r="A42" s="469" t="s">
        <v>2624</v>
      </c>
      <c r="B42" s="471">
        <v>44228</v>
      </c>
      <c r="C42" s="469" t="s">
        <v>3220</v>
      </c>
      <c r="D42" s="470">
        <v>44228</v>
      </c>
      <c r="E42" s="469" t="s">
        <v>1180</v>
      </c>
      <c r="F42" s="469" t="s">
        <v>248</v>
      </c>
      <c r="G42" s="469" t="s">
        <v>1210</v>
      </c>
      <c r="H42" s="469" t="s">
        <v>3611</v>
      </c>
      <c r="I42" s="469" t="s">
        <v>248</v>
      </c>
      <c r="J42" s="577" t="s">
        <v>316</v>
      </c>
      <c r="K42" s="577" t="s">
        <v>1468</v>
      </c>
      <c r="L42" s="469" t="s">
        <v>302</v>
      </c>
      <c r="M42" s="469">
        <v>1</v>
      </c>
      <c r="N42" s="472">
        <v>100825.2</v>
      </c>
      <c r="O42" s="472">
        <v>100825.2</v>
      </c>
    </row>
    <row r="43" spans="1:15" ht="15" x14ac:dyDescent="0.25">
      <c r="A43" s="469" t="s">
        <v>2625</v>
      </c>
      <c r="B43" s="471">
        <v>44229</v>
      </c>
      <c r="C43" s="469" t="s">
        <v>3221</v>
      </c>
      <c r="D43" s="470">
        <v>44218</v>
      </c>
      <c r="E43" s="469" t="s">
        <v>2557</v>
      </c>
      <c r="F43" s="469" t="s">
        <v>2185</v>
      </c>
      <c r="G43" s="469" t="s">
        <v>2217</v>
      </c>
      <c r="H43" s="469" t="s">
        <v>1413</v>
      </c>
      <c r="I43" s="469" t="s">
        <v>2185</v>
      </c>
      <c r="J43" s="577" t="s">
        <v>1465</v>
      </c>
      <c r="K43" s="577" t="s">
        <v>1468</v>
      </c>
      <c r="L43" s="469" t="s">
        <v>3603</v>
      </c>
      <c r="M43" s="469">
        <v>10</v>
      </c>
      <c r="N43" s="472">
        <v>1250</v>
      </c>
      <c r="O43" s="472">
        <v>12500</v>
      </c>
    </row>
    <row r="44" spans="1:15" ht="15" x14ac:dyDescent="0.25">
      <c r="A44" s="469" t="s">
        <v>2625</v>
      </c>
      <c r="B44" s="471">
        <v>44229</v>
      </c>
      <c r="C44" s="469" t="s">
        <v>3221</v>
      </c>
      <c r="D44" s="470">
        <v>44218</v>
      </c>
      <c r="E44" s="469" t="s">
        <v>2557</v>
      </c>
      <c r="F44" s="469" t="s">
        <v>2185</v>
      </c>
      <c r="G44" s="469" t="s">
        <v>2217</v>
      </c>
      <c r="H44" s="469" t="s">
        <v>1391</v>
      </c>
      <c r="I44" s="469" t="s">
        <v>2185</v>
      </c>
      <c r="J44" s="577" t="s">
        <v>1465</v>
      </c>
      <c r="K44" s="577" t="s">
        <v>1468</v>
      </c>
      <c r="L44" s="469" t="s">
        <v>3603</v>
      </c>
      <c r="M44" s="469">
        <v>10</v>
      </c>
      <c r="N44" s="472">
        <v>3100</v>
      </c>
      <c r="O44" s="472">
        <v>31000</v>
      </c>
    </row>
    <row r="45" spans="1:15" ht="15" x14ac:dyDescent="0.25">
      <c r="A45" s="469" t="s">
        <v>2626</v>
      </c>
      <c r="B45" s="471">
        <v>44229</v>
      </c>
      <c r="C45" s="469" t="s">
        <v>3222</v>
      </c>
      <c r="D45" s="470">
        <v>44223</v>
      </c>
      <c r="E45" s="660" t="s">
        <v>15</v>
      </c>
      <c r="F45" s="469" t="s">
        <v>244</v>
      </c>
      <c r="G45" s="469" t="s">
        <v>1226</v>
      </c>
      <c r="H45" s="469" t="s">
        <v>387</v>
      </c>
      <c r="I45" s="469" t="s">
        <v>244</v>
      </c>
      <c r="J45" s="577" t="s">
        <v>1464</v>
      </c>
      <c r="K45" s="577" t="s">
        <v>1468</v>
      </c>
      <c r="L45" s="469" t="s">
        <v>303</v>
      </c>
      <c r="M45" s="469">
        <v>1</v>
      </c>
      <c r="N45" s="469">
        <v>160</v>
      </c>
      <c r="O45" s="469">
        <v>160</v>
      </c>
    </row>
    <row r="46" spans="1:15" ht="15" x14ac:dyDescent="0.25">
      <c r="A46" s="469" t="s">
        <v>2626</v>
      </c>
      <c r="B46" s="471">
        <v>44229</v>
      </c>
      <c r="C46" s="469" t="s">
        <v>3222</v>
      </c>
      <c r="D46" s="470">
        <v>44223</v>
      </c>
      <c r="E46" s="469" t="s">
        <v>1190</v>
      </c>
      <c r="F46" s="469" t="s">
        <v>244</v>
      </c>
      <c r="G46" s="469" t="s">
        <v>1226</v>
      </c>
      <c r="H46" s="469" t="s">
        <v>1341</v>
      </c>
      <c r="I46" s="469" t="s">
        <v>244</v>
      </c>
      <c r="J46" s="577" t="s">
        <v>1464</v>
      </c>
      <c r="K46" s="577" t="s">
        <v>1468</v>
      </c>
      <c r="L46" s="469" t="s">
        <v>301</v>
      </c>
      <c r="M46" s="469">
        <v>8</v>
      </c>
      <c r="N46" s="469">
        <v>500</v>
      </c>
      <c r="O46" s="472">
        <v>4000</v>
      </c>
    </row>
    <row r="47" spans="1:15" ht="15" x14ac:dyDescent="0.25">
      <c r="A47" s="469" t="s">
        <v>2626</v>
      </c>
      <c r="B47" s="471">
        <v>44229</v>
      </c>
      <c r="C47" s="469" t="s">
        <v>3222</v>
      </c>
      <c r="D47" s="470">
        <v>44223</v>
      </c>
      <c r="E47" s="469" t="s">
        <v>1190</v>
      </c>
      <c r="F47" s="469" t="s">
        <v>244</v>
      </c>
      <c r="G47" s="469" t="s">
        <v>1226</v>
      </c>
      <c r="H47" s="469" t="s">
        <v>1446</v>
      </c>
      <c r="I47" s="469" t="s">
        <v>244</v>
      </c>
      <c r="J47" s="577" t="s">
        <v>1464</v>
      </c>
      <c r="K47" s="577" t="s">
        <v>1468</v>
      </c>
      <c r="L47" s="469" t="s">
        <v>307</v>
      </c>
      <c r="M47" s="469">
        <v>8</v>
      </c>
      <c r="N47" s="472">
        <v>4500</v>
      </c>
      <c r="O47" s="472">
        <v>36000</v>
      </c>
    </row>
    <row r="48" spans="1:15" ht="15" x14ac:dyDescent="0.25">
      <c r="A48" s="469" t="s">
        <v>2627</v>
      </c>
      <c r="B48" s="471">
        <v>44229</v>
      </c>
      <c r="C48" s="469" t="s">
        <v>3223</v>
      </c>
      <c r="D48" s="470">
        <v>44228</v>
      </c>
      <c r="E48" s="660" t="s">
        <v>15</v>
      </c>
      <c r="F48" s="469" t="s">
        <v>93</v>
      </c>
      <c r="G48" s="469" t="s">
        <v>1214</v>
      </c>
      <c r="H48" s="469" t="s">
        <v>387</v>
      </c>
      <c r="I48" s="469" t="s">
        <v>93</v>
      </c>
      <c r="J48" s="577" t="s">
        <v>1464</v>
      </c>
      <c r="K48" s="577" t="s">
        <v>1468</v>
      </c>
      <c r="L48" s="469" t="s">
        <v>303</v>
      </c>
      <c r="M48" s="469">
        <v>1</v>
      </c>
      <c r="N48" s="469">
        <v>638</v>
      </c>
      <c r="O48" s="469">
        <v>638</v>
      </c>
    </row>
    <row r="49" spans="1:15" ht="15" x14ac:dyDescent="0.25">
      <c r="A49" s="469" t="s">
        <v>2627</v>
      </c>
      <c r="B49" s="471">
        <v>44229</v>
      </c>
      <c r="C49" s="469" t="s">
        <v>3223</v>
      </c>
      <c r="D49" s="470">
        <v>44228</v>
      </c>
      <c r="E49" s="469" t="s">
        <v>1181</v>
      </c>
      <c r="F49" s="469" t="s">
        <v>93</v>
      </c>
      <c r="G49" s="469" t="s">
        <v>1214</v>
      </c>
      <c r="H49" s="469" t="s">
        <v>3612</v>
      </c>
      <c r="I49" s="469" t="s">
        <v>93</v>
      </c>
      <c r="J49" s="577" t="s">
        <v>1464</v>
      </c>
      <c r="K49" s="577" t="s">
        <v>1468</v>
      </c>
      <c r="L49" s="469" t="s">
        <v>308</v>
      </c>
      <c r="M49" s="469">
        <v>100</v>
      </c>
      <c r="N49" s="472">
        <v>2550</v>
      </c>
      <c r="O49" s="472">
        <v>255000</v>
      </c>
    </row>
    <row r="50" spans="1:15" ht="15" x14ac:dyDescent="0.25">
      <c r="A50" s="469" t="s">
        <v>2628</v>
      </c>
      <c r="B50" s="471">
        <v>44229</v>
      </c>
      <c r="C50" s="469" t="s">
        <v>3223</v>
      </c>
      <c r="D50" s="470">
        <v>44228</v>
      </c>
      <c r="E50" s="469" t="s">
        <v>15</v>
      </c>
      <c r="F50" s="469" t="s">
        <v>93</v>
      </c>
      <c r="G50" s="469" t="s">
        <v>1214</v>
      </c>
      <c r="H50" s="469" t="s">
        <v>1320</v>
      </c>
      <c r="I50" s="469" t="s">
        <v>93</v>
      </c>
      <c r="J50" s="577" t="s">
        <v>1464</v>
      </c>
      <c r="K50" s="577" t="s">
        <v>1468</v>
      </c>
      <c r="L50" s="469" t="s">
        <v>314</v>
      </c>
      <c r="M50" s="469">
        <v>2</v>
      </c>
      <c r="N50" s="472">
        <v>3500</v>
      </c>
      <c r="O50" s="472">
        <v>7000</v>
      </c>
    </row>
    <row r="51" spans="1:15" ht="15" x14ac:dyDescent="0.25">
      <c r="A51" s="469" t="s">
        <v>2629</v>
      </c>
      <c r="B51" s="471">
        <v>44229</v>
      </c>
      <c r="C51" s="469" t="s">
        <v>3224</v>
      </c>
      <c r="D51" s="470">
        <v>44229</v>
      </c>
      <c r="E51" s="469" t="s">
        <v>15</v>
      </c>
      <c r="F51" s="469" t="s">
        <v>248</v>
      </c>
      <c r="G51" s="469" t="s">
        <v>1219</v>
      </c>
      <c r="H51" s="469" t="s">
        <v>1320</v>
      </c>
      <c r="I51" s="469" t="s">
        <v>248</v>
      </c>
      <c r="J51" s="577" t="s">
        <v>1464</v>
      </c>
      <c r="K51" s="577" t="s">
        <v>1468</v>
      </c>
      <c r="L51" s="469" t="s">
        <v>314</v>
      </c>
      <c r="M51" s="469">
        <v>1</v>
      </c>
      <c r="N51" s="472">
        <v>3500</v>
      </c>
      <c r="O51" s="472">
        <v>3500</v>
      </c>
    </row>
    <row r="52" spans="1:15" ht="15" x14ac:dyDescent="0.25">
      <c r="A52" s="469" t="s">
        <v>2629</v>
      </c>
      <c r="B52" s="471">
        <v>44229</v>
      </c>
      <c r="C52" s="469" t="s">
        <v>3224</v>
      </c>
      <c r="D52" s="470">
        <v>44229</v>
      </c>
      <c r="E52" s="469" t="s">
        <v>1181</v>
      </c>
      <c r="F52" s="469" t="s">
        <v>248</v>
      </c>
      <c r="G52" s="469" t="s">
        <v>1219</v>
      </c>
      <c r="H52" s="469" t="s">
        <v>1433</v>
      </c>
      <c r="I52" s="469" t="s">
        <v>248</v>
      </c>
      <c r="J52" s="577" t="s">
        <v>1464</v>
      </c>
      <c r="K52" s="577" t="s">
        <v>1468</v>
      </c>
      <c r="L52" s="469" t="s">
        <v>308</v>
      </c>
      <c r="M52" s="469">
        <v>5</v>
      </c>
      <c r="N52" s="472">
        <v>7400</v>
      </c>
      <c r="O52" s="472">
        <v>37000</v>
      </c>
    </row>
    <row r="53" spans="1:15" ht="15" x14ac:dyDescent="0.25">
      <c r="A53" s="469" t="s">
        <v>2630</v>
      </c>
      <c r="B53" s="471">
        <v>44229</v>
      </c>
      <c r="C53" s="469" t="s">
        <v>3225</v>
      </c>
      <c r="D53" s="470">
        <v>44229</v>
      </c>
      <c r="E53" s="660" t="s">
        <v>15</v>
      </c>
      <c r="F53" s="469" t="s">
        <v>93</v>
      </c>
      <c r="G53" s="469" t="s">
        <v>1214</v>
      </c>
      <c r="H53" s="469" t="s">
        <v>387</v>
      </c>
      <c r="I53" s="469" t="s">
        <v>93</v>
      </c>
      <c r="J53" s="577" t="s">
        <v>1464</v>
      </c>
      <c r="K53" s="577" t="s">
        <v>1468</v>
      </c>
      <c r="L53" s="469" t="s">
        <v>303</v>
      </c>
      <c r="M53" s="469">
        <v>1</v>
      </c>
      <c r="N53" s="469">
        <v>278</v>
      </c>
      <c r="O53" s="469">
        <v>278</v>
      </c>
    </row>
    <row r="54" spans="1:15" ht="15" x14ac:dyDescent="0.25">
      <c r="A54" s="469" t="s">
        <v>2630</v>
      </c>
      <c r="B54" s="471">
        <v>44229</v>
      </c>
      <c r="C54" s="469" t="s">
        <v>3225</v>
      </c>
      <c r="D54" s="470">
        <v>44229</v>
      </c>
      <c r="E54" s="469" t="s">
        <v>3226</v>
      </c>
      <c r="F54" s="469" t="s">
        <v>93</v>
      </c>
      <c r="G54" s="469" t="s">
        <v>1214</v>
      </c>
      <c r="H54" s="469" t="s">
        <v>1446</v>
      </c>
      <c r="I54" s="469" t="s">
        <v>93</v>
      </c>
      <c r="J54" s="577" t="s">
        <v>1464</v>
      </c>
      <c r="K54" s="577" t="s">
        <v>1468</v>
      </c>
      <c r="L54" s="469" t="s">
        <v>307</v>
      </c>
      <c r="M54" s="469">
        <v>25</v>
      </c>
      <c r="N54" s="472">
        <v>4450</v>
      </c>
      <c r="O54" s="472">
        <v>111250</v>
      </c>
    </row>
    <row r="55" spans="1:15" ht="15" x14ac:dyDescent="0.25">
      <c r="A55" s="469" t="s">
        <v>2631</v>
      </c>
      <c r="B55" s="471">
        <v>44229</v>
      </c>
      <c r="C55" s="469" t="s">
        <v>230</v>
      </c>
      <c r="D55" s="470">
        <v>44202</v>
      </c>
      <c r="E55" s="469" t="s">
        <v>63</v>
      </c>
      <c r="F55" s="469" t="s">
        <v>93</v>
      </c>
      <c r="G55" s="469" t="s">
        <v>1286</v>
      </c>
      <c r="H55" s="469" t="s">
        <v>1437</v>
      </c>
      <c r="I55" s="469" t="s">
        <v>93</v>
      </c>
      <c r="J55" s="577" t="s">
        <v>316</v>
      </c>
      <c r="K55" s="469" t="s">
        <v>1469</v>
      </c>
      <c r="L55" s="469" t="s">
        <v>3603</v>
      </c>
      <c r="M55" s="469">
        <v>1</v>
      </c>
      <c r="N55" s="469">
        <v>140</v>
      </c>
      <c r="O55" s="469">
        <v>140</v>
      </c>
    </row>
    <row r="56" spans="1:15" ht="15" x14ac:dyDescent="0.25">
      <c r="A56" s="469" t="s">
        <v>2631</v>
      </c>
      <c r="B56" s="471">
        <v>44229</v>
      </c>
      <c r="C56" s="469" t="s">
        <v>230</v>
      </c>
      <c r="D56" s="470">
        <v>44202</v>
      </c>
      <c r="E56" s="469" t="s">
        <v>63</v>
      </c>
      <c r="F56" s="469" t="s">
        <v>93</v>
      </c>
      <c r="G56" s="469" t="s">
        <v>1286</v>
      </c>
      <c r="H56" s="469" t="s">
        <v>1438</v>
      </c>
      <c r="I56" s="469" t="s">
        <v>93</v>
      </c>
      <c r="J56" s="577" t="s">
        <v>316</v>
      </c>
      <c r="K56" s="469" t="s">
        <v>1469</v>
      </c>
      <c r="L56" s="469" t="s">
        <v>308</v>
      </c>
      <c r="M56" s="469">
        <v>1</v>
      </c>
      <c r="N56" s="469">
        <v>164</v>
      </c>
      <c r="O56" s="469">
        <v>164</v>
      </c>
    </row>
    <row r="57" spans="1:15" ht="15" x14ac:dyDescent="0.25">
      <c r="A57" s="469" t="s">
        <v>2631</v>
      </c>
      <c r="B57" s="471">
        <v>44229</v>
      </c>
      <c r="C57" s="469" t="s">
        <v>230</v>
      </c>
      <c r="D57" s="470">
        <v>44202</v>
      </c>
      <c r="E57" s="469" t="s">
        <v>63</v>
      </c>
      <c r="F57" s="469" t="s">
        <v>93</v>
      </c>
      <c r="G57" s="469" t="s">
        <v>1286</v>
      </c>
      <c r="H57" s="469" t="s">
        <v>1439</v>
      </c>
      <c r="I57" s="469" t="s">
        <v>93</v>
      </c>
      <c r="J57" s="577" t="s">
        <v>316</v>
      </c>
      <c r="K57" s="469" t="s">
        <v>1469</v>
      </c>
      <c r="L57" s="469" t="s">
        <v>308</v>
      </c>
      <c r="M57" s="469">
        <v>1</v>
      </c>
      <c r="N57" s="469">
        <v>232</v>
      </c>
      <c r="O57" s="469">
        <v>232</v>
      </c>
    </row>
    <row r="58" spans="1:15" ht="15" x14ac:dyDescent="0.25">
      <c r="A58" s="469" t="s">
        <v>2631</v>
      </c>
      <c r="B58" s="471">
        <v>44229</v>
      </c>
      <c r="C58" s="469" t="s">
        <v>230</v>
      </c>
      <c r="D58" s="470">
        <v>44202</v>
      </c>
      <c r="E58" s="469" t="s">
        <v>63</v>
      </c>
      <c r="F58" s="469" t="s">
        <v>93</v>
      </c>
      <c r="G58" s="469" t="s">
        <v>1286</v>
      </c>
      <c r="H58" s="469" t="s">
        <v>1340</v>
      </c>
      <c r="I58" s="469" t="s">
        <v>93</v>
      </c>
      <c r="J58" s="577" t="s">
        <v>316</v>
      </c>
      <c r="K58" s="469" t="s">
        <v>1469</v>
      </c>
      <c r="L58" s="469" t="s">
        <v>303</v>
      </c>
      <c r="M58" s="469">
        <v>2</v>
      </c>
      <c r="N58" s="469">
        <v>550</v>
      </c>
      <c r="O58" s="472">
        <v>1100</v>
      </c>
    </row>
    <row r="59" spans="1:15" ht="15" x14ac:dyDescent="0.25">
      <c r="A59" s="469" t="s">
        <v>2631</v>
      </c>
      <c r="B59" s="471">
        <v>44229</v>
      </c>
      <c r="C59" s="469" t="s">
        <v>230</v>
      </c>
      <c r="D59" s="470">
        <v>44202</v>
      </c>
      <c r="E59" s="469" t="s">
        <v>63</v>
      </c>
      <c r="F59" s="469" t="s">
        <v>93</v>
      </c>
      <c r="G59" s="469" t="s">
        <v>1286</v>
      </c>
      <c r="H59" s="469" t="s">
        <v>3613</v>
      </c>
      <c r="I59" s="469" t="s">
        <v>93</v>
      </c>
      <c r="J59" s="577" t="s">
        <v>316</v>
      </c>
      <c r="K59" s="469" t="s">
        <v>1469</v>
      </c>
      <c r="L59" s="469" t="s">
        <v>3604</v>
      </c>
      <c r="M59" s="469">
        <v>1</v>
      </c>
      <c r="N59" s="472">
        <v>1275</v>
      </c>
      <c r="O59" s="472">
        <v>1275</v>
      </c>
    </row>
    <row r="60" spans="1:15" ht="15" x14ac:dyDescent="0.25">
      <c r="A60" s="469" t="s">
        <v>2631</v>
      </c>
      <c r="B60" s="471">
        <v>44229</v>
      </c>
      <c r="C60" s="469" t="s">
        <v>230</v>
      </c>
      <c r="D60" s="470">
        <v>44202</v>
      </c>
      <c r="E60" s="469" t="s">
        <v>63</v>
      </c>
      <c r="F60" s="469" t="s">
        <v>93</v>
      </c>
      <c r="G60" s="469" t="s">
        <v>1286</v>
      </c>
      <c r="H60" s="469" t="s">
        <v>3614</v>
      </c>
      <c r="I60" s="469" t="s">
        <v>93</v>
      </c>
      <c r="J60" s="577" t="s">
        <v>316</v>
      </c>
      <c r="K60" s="469" t="s">
        <v>1469</v>
      </c>
      <c r="L60" s="469" t="s">
        <v>3604</v>
      </c>
      <c r="M60" s="469">
        <v>1</v>
      </c>
      <c r="N60" s="472">
        <v>1428</v>
      </c>
      <c r="O60" s="472">
        <v>1428</v>
      </c>
    </row>
    <row r="61" spans="1:15" ht="15" x14ac:dyDescent="0.25">
      <c r="A61" s="469" t="s">
        <v>2632</v>
      </c>
      <c r="B61" s="471">
        <v>44229</v>
      </c>
      <c r="C61" s="469" t="s">
        <v>3227</v>
      </c>
      <c r="D61" s="470">
        <v>44229</v>
      </c>
      <c r="E61" s="660" t="s">
        <v>15</v>
      </c>
      <c r="F61" s="469" t="s">
        <v>1204</v>
      </c>
      <c r="G61" s="469" t="s">
        <v>1208</v>
      </c>
      <c r="H61" s="469" t="s">
        <v>387</v>
      </c>
      <c r="I61" s="469" t="s">
        <v>1204</v>
      </c>
      <c r="J61" s="577" t="s">
        <v>1464</v>
      </c>
      <c r="K61" s="577" t="s">
        <v>1468</v>
      </c>
      <c r="L61" s="469" t="s">
        <v>303</v>
      </c>
      <c r="M61" s="469">
        <v>1</v>
      </c>
      <c r="N61" s="469">
        <v>100</v>
      </c>
      <c r="O61" s="469">
        <v>100</v>
      </c>
    </row>
    <row r="62" spans="1:15" ht="15" x14ac:dyDescent="0.25">
      <c r="A62" s="469" t="s">
        <v>2632</v>
      </c>
      <c r="B62" s="471">
        <v>44229</v>
      </c>
      <c r="C62" s="469" t="s">
        <v>3227</v>
      </c>
      <c r="D62" s="470">
        <v>44229</v>
      </c>
      <c r="E62" s="469" t="s">
        <v>1181</v>
      </c>
      <c r="F62" s="469" t="s">
        <v>1204</v>
      </c>
      <c r="G62" s="469" t="s">
        <v>1208</v>
      </c>
      <c r="H62" s="469" t="s">
        <v>3612</v>
      </c>
      <c r="I62" s="469" t="s">
        <v>1204</v>
      </c>
      <c r="J62" s="577" t="s">
        <v>1464</v>
      </c>
      <c r="K62" s="577" t="s">
        <v>1468</v>
      </c>
      <c r="L62" s="469" t="s">
        <v>308</v>
      </c>
      <c r="M62" s="469">
        <v>1</v>
      </c>
      <c r="N62" s="472">
        <v>3500</v>
      </c>
      <c r="O62" s="472">
        <v>3500</v>
      </c>
    </row>
    <row r="63" spans="1:15" ht="15" x14ac:dyDescent="0.25">
      <c r="A63" s="469" t="s">
        <v>2633</v>
      </c>
      <c r="B63" s="471">
        <v>44229</v>
      </c>
      <c r="C63" s="469" t="s">
        <v>3228</v>
      </c>
      <c r="D63" s="470">
        <v>44219</v>
      </c>
      <c r="E63" s="469" t="s">
        <v>1182</v>
      </c>
      <c r="F63" s="469" t="s">
        <v>244</v>
      </c>
      <c r="G63" s="469" t="s">
        <v>1229</v>
      </c>
      <c r="H63" s="469" t="s">
        <v>1352</v>
      </c>
      <c r="I63" s="469" t="s">
        <v>244</v>
      </c>
      <c r="J63" s="577" t="s">
        <v>316</v>
      </c>
      <c r="K63" s="469" t="s">
        <v>1469</v>
      </c>
      <c r="L63" s="469" t="s">
        <v>3603</v>
      </c>
      <c r="M63" s="469">
        <v>3</v>
      </c>
      <c r="N63" s="469">
        <v>0</v>
      </c>
      <c r="O63" s="469">
        <v>0</v>
      </c>
    </row>
    <row r="64" spans="1:15" ht="15" x14ac:dyDescent="0.25">
      <c r="A64" s="469" t="s">
        <v>2633</v>
      </c>
      <c r="B64" s="471">
        <v>44229</v>
      </c>
      <c r="C64" s="469" t="s">
        <v>3228</v>
      </c>
      <c r="D64" s="470">
        <v>44219</v>
      </c>
      <c r="E64" s="469" t="s">
        <v>1182</v>
      </c>
      <c r="F64" s="469" t="s">
        <v>244</v>
      </c>
      <c r="G64" s="469" t="s">
        <v>1229</v>
      </c>
      <c r="H64" s="469" t="s">
        <v>1319</v>
      </c>
      <c r="I64" s="469" t="s">
        <v>244</v>
      </c>
      <c r="J64" s="577" t="s">
        <v>316</v>
      </c>
      <c r="K64" s="469" t="s">
        <v>1469</v>
      </c>
      <c r="L64" s="469" t="s">
        <v>314</v>
      </c>
      <c r="M64" s="469">
        <v>3</v>
      </c>
      <c r="N64" s="472">
        <v>8900</v>
      </c>
      <c r="O64" s="472">
        <v>26700</v>
      </c>
    </row>
    <row r="65" spans="1:15" ht="15" x14ac:dyDescent="0.25">
      <c r="A65" s="469" t="s">
        <v>2634</v>
      </c>
      <c r="B65" s="471">
        <v>44229</v>
      </c>
      <c r="C65" s="469">
        <v>8400022673</v>
      </c>
      <c r="D65" s="470">
        <v>44223</v>
      </c>
      <c r="E65" s="469" t="s">
        <v>1182</v>
      </c>
      <c r="F65" s="469" t="s">
        <v>244</v>
      </c>
      <c r="G65" s="469" t="s">
        <v>1215</v>
      </c>
      <c r="H65" s="469" t="s">
        <v>1398</v>
      </c>
      <c r="I65" s="469" t="s">
        <v>244</v>
      </c>
      <c r="J65" s="577" t="s">
        <v>316</v>
      </c>
      <c r="K65" s="469" t="s">
        <v>1469</v>
      </c>
      <c r="L65" s="469" t="s">
        <v>3603</v>
      </c>
      <c r="M65" s="469">
        <v>2</v>
      </c>
      <c r="N65" s="469">
        <v>150</v>
      </c>
      <c r="O65" s="469">
        <v>300</v>
      </c>
    </row>
    <row r="66" spans="1:15" ht="15" x14ac:dyDescent="0.25">
      <c r="A66" s="469" t="s">
        <v>2635</v>
      </c>
      <c r="B66" s="471">
        <v>44229</v>
      </c>
      <c r="C66" s="469" t="s">
        <v>3229</v>
      </c>
      <c r="D66" s="469" t="s">
        <v>1099</v>
      </c>
      <c r="E66" s="469" t="s">
        <v>1183</v>
      </c>
      <c r="F66" s="469" t="s">
        <v>244</v>
      </c>
      <c r="G66" s="469" t="s">
        <v>1229</v>
      </c>
      <c r="H66" s="469" t="s">
        <v>1350</v>
      </c>
      <c r="I66" s="469" t="s">
        <v>244</v>
      </c>
      <c r="J66" s="577" t="s">
        <v>316</v>
      </c>
      <c r="K66" s="469" t="s">
        <v>1469</v>
      </c>
      <c r="L66" s="469" t="s">
        <v>314</v>
      </c>
      <c r="M66" s="469">
        <v>2</v>
      </c>
      <c r="N66" s="472">
        <v>9490</v>
      </c>
      <c r="O66" s="472">
        <v>18980</v>
      </c>
    </row>
    <row r="67" spans="1:15" ht="15" x14ac:dyDescent="0.25">
      <c r="A67" s="469" t="s">
        <v>2636</v>
      </c>
      <c r="B67" s="471">
        <v>44229</v>
      </c>
      <c r="C67" s="469" t="s">
        <v>3230</v>
      </c>
      <c r="D67" s="470">
        <v>44229</v>
      </c>
      <c r="E67" s="469" t="s">
        <v>15</v>
      </c>
      <c r="F67" s="469" t="s">
        <v>248</v>
      </c>
      <c r="G67" s="469" t="s">
        <v>1219</v>
      </c>
      <c r="H67" s="469" t="s">
        <v>1327</v>
      </c>
      <c r="I67" s="469" t="s">
        <v>248</v>
      </c>
      <c r="J67" s="577" t="s">
        <v>1464</v>
      </c>
      <c r="K67" s="577" t="s">
        <v>1468</v>
      </c>
      <c r="L67" s="469" t="s">
        <v>3603</v>
      </c>
      <c r="M67" s="469">
        <v>5</v>
      </c>
      <c r="N67" s="469">
        <v>0</v>
      </c>
      <c r="O67" s="469">
        <v>0</v>
      </c>
    </row>
    <row r="68" spans="1:15" ht="15" x14ac:dyDescent="0.25">
      <c r="A68" s="469" t="s">
        <v>2636</v>
      </c>
      <c r="B68" s="471">
        <v>44229</v>
      </c>
      <c r="C68" s="469" t="s">
        <v>3230</v>
      </c>
      <c r="D68" s="470">
        <v>44229</v>
      </c>
      <c r="E68" s="469" t="s">
        <v>15</v>
      </c>
      <c r="F68" s="469" t="s">
        <v>248</v>
      </c>
      <c r="G68" s="469" t="s">
        <v>1219</v>
      </c>
      <c r="H68" s="469" t="s">
        <v>1328</v>
      </c>
      <c r="I68" s="469" t="s">
        <v>248</v>
      </c>
      <c r="J68" s="577" t="s">
        <v>1464</v>
      </c>
      <c r="K68" s="577" t="s">
        <v>1468</v>
      </c>
      <c r="L68" s="469" t="s">
        <v>3603</v>
      </c>
      <c r="M68" s="469">
        <v>5</v>
      </c>
      <c r="N68" s="469">
        <v>0</v>
      </c>
      <c r="O68" s="469">
        <v>0</v>
      </c>
    </row>
    <row r="69" spans="1:15" ht="15" x14ac:dyDescent="0.25">
      <c r="A69" s="469" t="s">
        <v>2636</v>
      </c>
      <c r="B69" s="471">
        <v>44229</v>
      </c>
      <c r="C69" s="469" t="s">
        <v>3230</v>
      </c>
      <c r="D69" s="470">
        <v>44229</v>
      </c>
      <c r="E69" s="469" t="s">
        <v>15</v>
      </c>
      <c r="F69" s="469" t="s">
        <v>248</v>
      </c>
      <c r="G69" s="469" t="s">
        <v>1219</v>
      </c>
      <c r="H69" s="469" t="s">
        <v>1324</v>
      </c>
      <c r="I69" s="469" t="s">
        <v>248</v>
      </c>
      <c r="J69" s="577" t="s">
        <v>1464</v>
      </c>
      <c r="K69" s="577" t="s">
        <v>1468</v>
      </c>
      <c r="L69" s="469" t="s">
        <v>314</v>
      </c>
      <c r="M69" s="469">
        <v>1</v>
      </c>
      <c r="N69" s="472">
        <v>5250</v>
      </c>
      <c r="O69" s="472">
        <v>5250</v>
      </c>
    </row>
    <row r="70" spans="1:15" ht="15" x14ac:dyDescent="0.25">
      <c r="A70" s="469" t="s">
        <v>2636</v>
      </c>
      <c r="B70" s="471">
        <v>44229</v>
      </c>
      <c r="C70" s="469" t="s">
        <v>3230</v>
      </c>
      <c r="D70" s="470">
        <v>44229</v>
      </c>
      <c r="E70" s="469" t="s">
        <v>1181</v>
      </c>
      <c r="F70" s="469" t="s">
        <v>248</v>
      </c>
      <c r="G70" s="469" t="s">
        <v>1219</v>
      </c>
      <c r="H70" s="469" t="s">
        <v>1433</v>
      </c>
      <c r="I70" s="469" t="s">
        <v>248</v>
      </c>
      <c r="J70" s="577" t="s">
        <v>1464</v>
      </c>
      <c r="K70" s="577" t="s">
        <v>1468</v>
      </c>
      <c r="L70" s="469" t="s">
        <v>308</v>
      </c>
      <c r="M70" s="469">
        <v>3</v>
      </c>
      <c r="N70" s="472">
        <v>7400</v>
      </c>
      <c r="O70" s="472">
        <v>22200</v>
      </c>
    </row>
    <row r="71" spans="1:15" ht="15" x14ac:dyDescent="0.25">
      <c r="A71" s="469" t="s">
        <v>2636</v>
      </c>
      <c r="B71" s="471">
        <v>44229</v>
      </c>
      <c r="C71" s="469" t="s">
        <v>3230</v>
      </c>
      <c r="D71" s="470">
        <v>44229</v>
      </c>
      <c r="E71" s="469" t="s">
        <v>15</v>
      </c>
      <c r="F71" s="469" t="s">
        <v>248</v>
      </c>
      <c r="G71" s="469" t="s">
        <v>1219</v>
      </c>
      <c r="H71" s="469" t="s">
        <v>3615</v>
      </c>
      <c r="I71" s="469" t="s">
        <v>248</v>
      </c>
      <c r="J71" s="577" t="s">
        <v>1464</v>
      </c>
      <c r="K71" s="577" t="s">
        <v>1468</v>
      </c>
      <c r="L71" s="469" t="s">
        <v>314</v>
      </c>
      <c r="M71" s="469">
        <v>5</v>
      </c>
      <c r="N71" s="472">
        <v>63300</v>
      </c>
      <c r="O71" s="472">
        <v>316500</v>
      </c>
    </row>
    <row r="72" spans="1:15" ht="15" x14ac:dyDescent="0.25">
      <c r="A72" s="469" t="s">
        <v>2637</v>
      </c>
      <c r="B72" s="471">
        <v>44229</v>
      </c>
      <c r="C72" s="469">
        <v>6300007057</v>
      </c>
      <c r="D72" s="469" t="s">
        <v>1059</v>
      </c>
      <c r="E72" s="469" t="s">
        <v>1182</v>
      </c>
      <c r="F72" s="469" t="s">
        <v>244</v>
      </c>
      <c r="G72" s="469" t="s">
        <v>1212</v>
      </c>
      <c r="H72" s="469" t="s">
        <v>3616</v>
      </c>
      <c r="I72" s="469" t="s">
        <v>244</v>
      </c>
      <c r="J72" s="577" t="s">
        <v>316</v>
      </c>
      <c r="K72" s="469" t="s">
        <v>1469</v>
      </c>
      <c r="L72" s="469" t="s">
        <v>301</v>
      </c>
      <c r="M72" s="469">
        <v>1</v>
      </c>
      <c r="N72" s="472">
        <v>1250</v>
      </c>
      <c r="O72" s="472">
        <v>1250</v>
      </c>
    </row>
    <row r="73" spans="1:15" ht="15" x14ac:dyDescent="0.25">
      <c r="A73" s="469" t="s">
        <v>2638</v>
      </c>
      <c r="B73" s="471">
        <v>44229</v>
      </c>
      <c r="C73" s="469" t="s">
        <v>3231</v>
      </c>
      <c r="D73" s="470">
        <v>44228</v>
      </c>
      <c r="E73" s="469" t="s">
        <v>1180</v>
      </c>
      <c r="F73" s="469" t="s">
        <v>248</v>
      </c>
      <c r="G73" s="469" t="s">
        <v>1210</v>
      </c>
      <c r="H73" s="469" t="s">
        <v>291</v>
      </c>
      <c r="I73" s="469" t="s">
        <v>248</v>
      </c>
      <c r="J73" s="577" t="s">
        <v>316</v>
      </c>
      <c r="K73" s="577" t="s">
        <v>1468</v>
      </c>
      <c r="L73" s="469" t="s">
        <v>307</v>
      </c>
      <c r="M73" s="469">
        <v>91</v>
      </c>
      <c r="N73" s="472">
        <v>3632</v>
      </c>
      <c r="O73" s="472">
        <v>330512</v>
      </c>
    </row>
    <row r="74" spans="1:15" ht="15" x14ac:dyDescent="0.25">
      <c r="A74" s="469" t="s">
        <v>2639</v>
      </c>
      <c r="B74" s="471">
        <v>44229</v>
      </c>
      <c r="C74" s="469">
        <v>8400022675</v>
      </c>
      <c r="D74" s="470">
        <v>44223</v>
      </c>
      <c r="E74" s="469" t="s">
        <v>1182</v>
      </c>
      <c r="F74" s="469" t="s">
        <v>244</v>
      </c>
      <c r="G74" s="469" t="s">
        <v>1215</v>
      </c>
      <c r="H74" s="469" t="s">
        <v>1377</v>
      </c>
      <c r="I74" s="469" t="s">
        <v>244</v>
      </c>
      <c r="J74" s="577" t="s">
        <v>316</v>
      </c>
      <c r="K74" s="469" t="s">
        <v>1469</v>
      </c>
      <c r="L74" s="469" t="s">
        <v>3603</v>
      </c>
      <c r="M74" s="469">
        <v>1</v>
      </c>
      <c r="N74" s="469">
        <v>96</v>
      </c>
      <c r="O74" s="469">
        <v>96</v>
      </c>
    </row>
    <row r="75" spans="1:15" ht="15" x14ac:dyDescent="0.25">
      <c r="A75" s="469" t="s">
        <v>2639</v>
      </c>
      <c r="B75" s="471">
        <v>44229</v>
      </c>
      <c r="C75" s="469">
        <v>8400022675</v>
      </c>
      <c r="D75" s="470">
        <v>44223</v>
      </c>
      <c r="E75" s="469" t="s">
        <v>1182</v>
      </c>
      <c r="F75" s="469" t="s">
        <v>244</v>
      </c>
      <c r="G75" s="469" t="s">
        <v>1215</v>
      </c>
      <c r="H75" s="469" t="s">
        <v>1398</v>
      </c>
      <c r="I75" s="469" t="s">
        <v>244</v>
      </c>
      <c r="J75" s="577" t="s">
        <v>316</v>
      </c>
      <c r="K75" s="469" t="s">
        <v>1469</v>
      </c>
      <c r="L75" s="469" t="s">
        <v>3603</v>
      </c>
      <c r="M75" s="469">
        <v>2</v>
      </c>
      <c r="N75" s="469">
        <v>150</v>
      </c>
      <c r="O75" s="469">
        <v>300</v>
      </c>
    </row>
    <row r="76" spans="1:15" ht="15" x14ac:dyDescent="0.25">
      <c r="A76" s="469" t="s">
        <v>2639</v>
      </c>
      <c r="B76" s="471">
        <v>44229</v>
      </c>
      <c r="C76" s="469">
        <v>8400022675</v>
      </c>
      <c r="D76" s="470">
        <v>44223</v>
      </c>
      <c r="E76" s="469" t="s">
        <v>1182</v>
      </c>
      <c r="F76" s="469" t="s">
        <v>244</v>
      </c>
      <c r="G76" s="469" t="s">
        <v>1215</v>
      </c>
      <c r="H76" s="469" t="s">
        <v>1416</v>
      </c>
      <c r="I76" s="469" t="s">
        <v>244</v>
      </c>
      <c r="J76" s="577" t="s">
        <v>316</v>
      </c>
      <c r="K76" s="469" t="s">
        <v>1469</v>
      </c>
      <c r="L76" s="469" t="s">
        <v>3603</v>
      </c>
      <c r="M76" s="469">
        <v>1</v>
      </c>
      <c r="N76" s="469">
        <v>196</v>
      </c>
      <c r="O76" s="469">
        <v>196</v>
      </c>
    </row>
    <row r="77" spans="1:15" ht="15" x14ac:dyDescent="0.25">
      <c r="A77" s="469" t="s">
        <v>2639</v>
      </c>
      <c r="B77" s="471">
        <v>44229</v>
      </c>
      <c r="C77" s="469">
        <v>8400022675</v>
      </c>
      <c r="D77" s="470">
        <v>44223</v>
      </c>
      <c r="E77" s="469" t="s">
        <v>1182</v>
      </c>
      <c r="F77" s="469" t="s">
        <v>244</v>
      </c>
      <c r="G77" s="469" t="s">
        <v>1215</v>
      </c>
      <c r="H77" s="469" t="s">
        <v>1310</v>
      </c>
      <c r="I77" s="469" t="s">
        <v>244</v>
      </c>
      <c r="J77" s="577" t="s">
        <v>316</v>
      </c>
      <c r="K77" s="469" t="s">
        <v>1469</v>
      </c>
      <c r="L77" s="469" t="s">
        <v>3603</v>
      </c>
      <c r="M77" s="469">
        <v>5</v>
      </c>
      <c r="N77" s="469">
        <v>525</v>
      </c>
      <c r="O77" s="472">
        <v>2625</v>
      </c>
    </row>
    <row r="78" spans="1:15" ht="15" x14ac:dyDescent="0.25">
      <c r="A78" s="469" t="s">
        <v>2640</v>
      </c>
      <c r="B78" s="471">
        <v>44229</v>
      </c>
      <c r="C78" s="469">
        <v>8400022550</v>
      </c>
      <c r="D78" s="470">
        <v>44216</v>
      </c>
      <c r="E78" s="469" t="s">
        <v>1182</v>
      </c>
      <c r="F78" s="469" t="s">
        <v>244</v>
      </c>
      <c r="G78" s="469" t="s">
        <v>1215</v>
      </c>
      <c r="H78" s="469" t="s">
        <v>3617</v>
      </c>
      <c r="I78" s="469" t="s">
        <v>244</v>
      </c>
      <c r="J78" s="577" t="s">
        <v>316</v>
      </c>
      <c r="K78" s="469" t="s">
        <v>1469</v>
      </c>
      <c r="L78" s="469" t="s">
        <v>3605</v>
      </c>
      <c r="M78" s="469">
        <v>3</v>
      </c>
      <c r="N78" s="469">
        <v>350</v>
      </c>
      <c r="O78" s="472">
        <v>1050</v>
      </c>
    </row>
    <row r="79" spans="1:15" ht="15" x14ac:dyDescent="0.25">
      <c r="A79" s="469" t="s">
        <v>2640</v>
      </c>
      <c r="B79" s="471">
        <v>44229</v>
      </c>
      <c r="C79" s="469">
        <v>8400022550</v>
      </c>
      <c r="D79" s="470">
        <v>44216</v>
      </c>
      <c r="E79" s="469" t="s">
        <v>1182</v>
      </c>
      <c r="F79" s="469" t="s">
        <v>244</v>
      </c>
      <c r="G79" s="469" t="s">
        <v>1215</v>
      </c>
      <c r="H79" s="469" t="s">
        <v>1364</v>
      </c>
      <c r="I79" s="469" t="s">
        <v>244</v>
      </c>
      <c r="J79" s="577" t="s">
        <v>316</v>
      </c>
      <c r="K79" s="469" t="s">
        <v>1469</v>
      </c>
      <c r="L79" s="469" t="s">
        <v>3603</v>
      </c>
      <c r="M79" s="469">
        <v>1</v>
      </c>
      <c r="N79" s="472">
        <v>2250</v>
      </c>
      <c r="O79" s="472">
        <v>2250</v>
      </c>
    </row>
    <row r="80" spans="1:15" ht="15" x14ac:dyDescent="0.25">
      <c r="A80" s="469" t="s">
        <v>2641</v>
      </c>
      <c r="B80" s="471">
        <v>44229</v>
      </c>
      <c r="C80" s="469">
        <v>8400022557</v>
      </c>
      <c r="D80" s="470">
        <v>44217</v>
      </c>
      <c r="E80" s="469" t="s">
        <v>1182</v>
      </c>
      <c r="F80" s="469" t="s">
        <v>244</v>
      </c>
      <c r="G80" s="469" t="s">
        <v>1215</v>
      </c>
      <c r="H80" s="469" t="s">
        <v>1444</v>
      </c>
      <c r="I80" s="469" t="s">
        <v>244</v>
      </c>
      <c r="J80" s="577" t="s">
        <v>316</v>
      </c>
      <c r="K80" s="469" t="s">
        <v>1469</v>
      </c>
      <c r="L80" s="469" t="s">
        <v>314</v>
      </c>
      <c r="M80" s="469">
        <v>5</v>
      </c>
      <c r="N80" s="469">
        <v>220</v>
      </c>
      <c r="O80" s="472">
        <v>1100</v>
      </c>
    </row>
    <row r="81" spans="1:15" ht="15" x14ac:dyDescent="0.25">
      <c r="A81" s="469" t="s">
        <v>2642</v>
      </c>
      <c r="B81" s="471">
        <v>44229</v>
      </c>
      <c r="C81" s="469" t="s">
        <v>3232</v>
      </c>
      <c r="D81" s="470">
        <v>44229</v>
      </c>
      <c r="E81" s="660" t="s">
        <v>15</v>
      </c>
      <c r="F81" s="469" t="s">
        <v>244</v>
      </c>
      <c r="G81" s="469" t="s">
        <v>1213</v>
      </c>
      <c r="H81" s="469" t="s">
        <v>387</v>
      </c>
      <c r="I81" s="469" t="s">
        <v>244</v>
      </c>
      <c r="J81" s="577" t="s">
        <v>1464</v>
      </c>
      <c r="K81" s="577" t="s">
        <v>1468</v>
      </c>
      <c r="L81" s="469" t="s">
        <v>303</v>
      </c>
      <c r="M81" s="469">
        <v>1</v>
      </c>
      <c r="N81" s="469">
        <v>140</v>
      </c>
      <c r="O81" s="469">
        <v>140</v>
      </c>
    </row>
    <row r="82" spans="1:15" ht="15" x14ac:dyDescent="0.25">
      <c r="A82" s="469" t="s">
        <v>2642</v>
      </c>
      <c r="B82" s="471">
        <v>44229</v>
      </c>
      <c r="C82" s="469" t="s">
        <v>3232</v>
      </c>
      <c r="D82" s="470">
        <v>44229</v>
      </c>
      <c r="E82" s="469" t="s">
        <v>1181</v>
      </c>
      <c r="F82" s="469" t="s">
        <v>244</v>
      </c>
      <c r="G82" s="469" t="s">
        <v>1213</v>
      </c>
      <c r="H82" s="469" t="s">
        <v>3612</v>
      </c>
      <c r="I82" s="469" t="s">
        <v>244</v>
      </c>
      <c r="J82" s="577" t="s">
        <v>1464</v>
      </c>
      <c r="K82" s="577" t="s">
        <v>1468</v>
      </c>
      <c r="L82" s="469" t="s">
        <v>308</v>
      </c>
      <c r="M82" s="469">
        <v>10</v>
      </c>
      <c r="N82" s="472">
        <v>3500</v>
      </c>
      <c r="O82" s="472">
        <v>35000</v>
      </c>
    </row>
    <row r="83" spans="1:15" ht="15" x14ac:dyDescent="0.25">
      <c r="A83" s="469" t="s">
        <v>2643</v>
      </c>
      <c r="B83" s="471">
        <v>44229</v>
      </c>
      <c r="C83" s="469" t="s">
        <v>3233</v>
      </c>
      <c r="D83" s="470">
        <v>44229</v>
      </c>
      <c r="E83" s="469" t="s">
        <v>15</v>
      </c>
      <c r="F83" s="469" t="s">
        <v>244</v>
      </c>
      <c r="G83" s="469" t="s">
        <v>1213</v>
      </c>
      <c r="H83" s="469" t="s">
        <v>1342</v>
      </c>
      <c r="I83" s="469" t="s">
        <v>244</v>
      </c>
      <c r="J83" s="577" t="s">
        <v>1464</v>
      </c>
      <c r="K83" s="577" t="s">
        <v>1468</v>
      </c>
      <c r="L83" s="469" t="s">
        <v>303</v>
      </c>
      <c r="M83" s="469">
        <v>3</v>
      </c>
      <c r="N83" s="469">
        <v>750</v>
      </c>
      <c r="O83" s="472">
        <v>2250</v>
      </c>
    </row>
    <row r="84" spans="1:15" ht="15" x14ac:dyDescent="0.25">
      <c r="A84" s="469" t="s">
        <v>2643</v>
      </c>
      <c r="B84" s="471">
        <v>44229</v>
      </c>
      <c r="C84" s="469" t="s">
        <v>3233</v>
      </c>
      <c r="D84" s="470">
        <v>44229</v>
      </c>
      <c r="E84" s="469" t="s">
        <v>15</v>
      </c>
      <c r="F84" s="469" t="s">
        <v>244</v>
      </c>
      <c r="G84" s="469" t="s">
        <v>1213</v>
      </c>
      <c r="H84" s="469" t="s">
        <v>1342</v>
      </c>
      <c r="I84" s="469" t="s">
        <v>244</v>
      </c>
      <c r="J84" s="577" t="s">
        <v>1464</v>
      </c>
      <c r="K84" s="577" t="s">
        <v>1468</v>
      </c>
      <c r="L84" s="469" t="s">
        <v>303</v>
      </c>
      <c r="M84" s="469">
        <v>2</v>
      </c>
      <c r="N84" s="472">
        <v>2000</v>
      </c>
      <c r="O84" s="472">
        <v>4000</v>
      </c>
    </row>
    <row r="85" spans="1:15" ht="15" x14ac:dyDescent="0.25">
      <c r="A85" s="469" t="s">
        <v>2644</v>
      </c>
      <c r="B85" s="471">
        <v>44229</v>
      </c>
      <c r="C85" s="469" t="s">
        <v>3234</v>
      </c>
      <c r="D85" s="470">
        <v>44132</v>
      </c>
      <c r="E85" s="660" t="s">
        <v>15</v>
      </c>
      <c r="F85" s="469" t="s">
        <v>93</v>
      </c>
      <c r="G85" s="469" t="s">
        <v>1284</v>
      </c>
      <c r="H85" s="469" t="s">
        <v>387</v>
      </c>
      <c r="I85" s="469" t="s">
        <v>93</v>
      </c>
      <c r="J85" s="577" t="s">
        <v>317</v>
      </c>
      <c r="K85" s="577" t="s">
        <v>1468</v>
      </c>
      <c r="L85" s="469" t="s">
        <v>303</v>
      </c>
      <c r="M85" s="469">
        <v>1</v>
      </c>
      <c r="N85" s="469">
        <v>100</v>
      </c>
      <c r="O85" s="469">
        <v>100</v>
      </c>
    </row>
    <row r="86" spans="1:15" ht="15" x14ac:dyDescent="0.25">
      <c r="A86" s="469" t="s">
        <v>2644</v>
      </c>
      <c r="B86" s="471">
        <v>44229</v>
      </c>
      <c r="C86" s="469" t="s">
        <v>3234</v>
      </c>
      <c r="D86" s="470">
        <v>44132</v>
      </c>
      <c r="E86" s="469" t="s">
        <v>1184</v>
      </c>
      <c r="F86" s="469" t="s">
        <v>93</v>
      </c>
      <c r="G86" s="469" t="s">
        <v>1284</v>
      </c>
      <c r="H86" s="469" t="s">
        <v>3618</v>
      </c>
      <c r="I86" s="469" t="s">
        <v>93</v>
      </c>
      <c r="J86" s="577" t="s">
        <v>317</v>
      </c>
      <c r="K86" s="577" t="s">
        <v>1468</v>
      </c>
      <c r="L86" s="469" t="s">
        <v>301</v>
      </c>
      <c r="M86" s="469">
        <v>100</v>
      </c>
      <c r="N86" s="472">
        <v>1100</v>
      </c>
      <c r="O86" s="472">
        <v>110000</v>
      </c>
    </row>
    <row r="87" spans="1:15" ht="15" x14ac:dyDescent="0.25">
      <c r="A87" s="469" t="s">
        <v>2645</v>
      </c>
      <c r="B87" s="471">
        <v>44229</v>
      </c>
      <c r="C87" s="469">
        <v>6300007079</v>
      </c>
      <c r="D87" s="470">
        <v>44223</v>
      </c>
      <c r="E87" s="469" t="s">
        <v>1182</v>
      </c>
      <c r="F87" s="469" t="s">
        <v>244</v>
      </c>
      <c r="G87" s="469" t="s">
        <v>1212</v>
      </c>
      <c r="H87" s="469" t="s">
        <v>1306</v>
      </c>
      <c r="I87" s="469" t="s">
        <v>244</v>
      </c>
      <c r="J87" s="577" t="s">
        <v>316</v>
      </c>
      <c r="K87" s="469" t="s">
        <v>1469</v>
      </c>
      <c r="L87" s="469" t="s">
        <v>3603</v>
      </c>
      <c r="M87" s="469">
        <v>9</v>
      </c>
      <c r="N87" s="469">
        <v>140</v>
      </c>
      <c r="O87" s="472">
        <v>1260</v>
      </c>
    </row>
    <row r="88" spans="1:15" ht="15" x14ac:dyDescent="0.25">
      <c r="A88" s="469" t="s">
        <v>2646</v>
      </c>
      <c r="B88" s="471">
        <v>44229</v>
      </c>
      <c r="C88" s="469">
        <v>8400022558</v>
      </c>
      <c r="D88" s="470">
        <v>44217</v>
      </c>
      <c r="E88" s="469" t="s">
        <v>1182</v>
      </c>
      <c r="F88" s="469" t="s">
        <v>244</v>
      </c>
      <c r="G88" s="469" t="s">
        <v>1215</v>
      </c>
      <c r="H88" s="469" t="s">
        <v>1318</v>
      </c>
      <c r="I88" s="469" t="s">
        <v>244</v>
      </c>
      <c r="J88" s="577" t="s">
        <v>316</v>
      </c>
      <c r="K88" s="469" t="s">
        <v>1469</v>
      </c>
      <c r="L88" s="469" t="s">
        <v>314</v>
      </c>
      <c r="M88" s="469">
        <v>3</v>
      </c>
      <c r="N88" s="472">
        <v>3561</v>
      </c>
      <c r="O88" s="472">
        <v>10683</v>
      </c>
    </row>
    <row r="89" spans="1:15" ht="15" x14ac:dyDescent="0.25">
      <c r="A89" s="469" t="s">
        <v>2647</v>
      </c>
      <c r="B89" s="471">
        <v>44230</v>
      </c>
      <c r="C89" s="469" t="s">
        <v>3235</v>
      </c>
      <c r="D89" s="470">
        <v>44229</v>
      </c>
      <c r="E89" s="469" t="s">
        <v>1180</v>
      </c>
      <c r="F89" s="469" t="s">
        <v>248</v>
      </c>
      <c r="G89" s="469" t="s">
        <v>1210</v>
      </c>
      <c r="H89" s="469" t="s">
        <v>3619</v>
      </c>
      <c r="I89" s="469" t="s">
        <v>248</v>
      </c>
      <c r="J89" s="577" t="s">
        <v>316</v>
      </c>
      <c r="K89" s="577" t="s">
        <v>1468</v>
      </c>
      <c r="L89" s="469" t="s">
        <v>302</v>
      </c>
      <c r="M89" s="469">
        <v>10</v>
      </c>
      <c r="N89" s="472">
        <v>1718.84</v>
      </c>
      <c r="O89" s="472">
        <v>17188.400000000001</v>
      </c>
    </row>
    <row r="90" spans="1:15" ht="15" x14ac:dyDescent="0.25">
      <c r="A90" s="469" t="s">
        <v>2648</v>
      </c>
      <c r="B90" s="471">
        <v>44230</v>
      </c>
      <c r="C90" s="469">
        <v>6300006947</v>
      </c>
      <c r="D90" s="469" t="s">
        <v>914</v>
      </c>
      <c r="E90" s="469" t="s">
        <v>1182</v>
      </c>
      <c r="F90" s="469" t="s">
        <v>244</v>
      </c>
      <c r="G90" s="469" t="s">
        <v>1212</v>
      </c>
      <c r="H90" s="469" t="s">
        <v>1306</v>
      </c>
      <c r="I90" s="469" t="s">
        <v>244</v>
      </c>
      <c r="J90" s="577" t="s">
        <v>316</v>
      </c>
      <c r="K90" s="469" t="s">
        <v>1469</v>
      </c>
      <c r="L90" s="469" t="s">
        <v>3603</v>
      </c>
      <c r="M90" s="469">
        <v>1</v>
      </c>
      <c r="N90" s="469">
        <v>140</v>
      </c>
      <c r="O90" s="469">
        <v>140</v>
      </c>
    </row>
    <row r="91" spans="1:15" ht="15" x14ac:dyDescent="0.25">
      <c r="A91" s="469" t="s">
        <v>2648</v>
      </c>
      <c r="B91" s="471">
        <v>44230</v>
      </c>
      <c r="C91" s="469">
        <v>6300006947</v>
      </c>
      <c r="D91" s="469" t="s">
        <v>914</v>
      </c>
      <c r="E91" s="469" t="s">
        <v>1182</v>
      </c>
      <c r="F91" s="469" t="s">
        <v>244</v>
      </c>
      <c r="G91" s="469" t="s">
        <v>1212</v>
      </c>
      <c r="H91" s="469" t="s">
        <v>1307</v>
      </c>
      <c r="I91" s="469" t="s">
        <v>244</v>
      </c>
      <c r="J91" s="577" t="s">
        <v>316</v>
      </c>
      <c r="K91" s="469" t="s">
        <v>1469</v>
      </c>
      <c r="L91" s="469" t="s">
        <v>3603</v>
      </c>
      <c r="M91" s="469">
        <v>1</v>
      </c>
      <c r="N91" s="472">
        <v>4200</v>
      </c>
      <c r="O91" s="472">
        <v>4200</v>
      </c>
    </row>
    <row r="92" spans="1:15" ht="15" x14ac:dyDescent="0.25">
      <c r="A92" s="469" t="s">
        <v>2649</v>
      </c>
      <c r="B92" s="471">
        <v>44230</v>
      </c>
      <c r="C92" s="469">
        <v>8400022576</v>
      </c>
      <c r="D92" s="470">
        <v>44217</v>
      </c>
      <c r="E92" s="469" t="s">
        <v>1182</v>
      </c>
      <c r="F92" s="469" t="s">
        <v>244</v>
      </c>
      <c r="G92" s="469" t="s">
        <v>1215</v>
      </c>
      <c r="H92" s="469" t="s">
        <v>1444</v>
      </c>
      <c r="I92" s="469" t="s">
        <v>244</v>
      </c>
      <c r="J92" s="577" t="s">
        <v>316</v>
      </c>
      <c r="K92" s="469" t="s">
        <v>1469</v>
      </c>
      <c r="L92" s="469" t="s">
        <v>314</v>
      </c>
      <c r="M92" s="469">
        <v>7</v>
      </c>
      <c r="N92" s="469">
        <v>220</v>
      </c>
      <c r="O92" s="472">
        <v>1540</v>
      </c>
    </row>
    <row r="93" spans="1:15" ht="15" x14ac:dyDescent="0.25">
      <c r="A93" s="469" t="s">
        <v>2650</v>
      </c>
      <c r="B93" s="471">
        <v>44230</v>
      </c>
      <c r="C93" s="469" t="s">
        <v>1161</v>
      </c>
      <c r="D93" s="470">
        <v>44223</v>
      </c>
      <c r="E93" s="469" t="s">
        <v>1182</v>
      </c>
      <c r="F93" s="469" t="s">
        <v>244</v>
      </c>
      <c r="G93" s="469" t="s">
        <v>1228</v>
      </c>
      <c r="H93" s="469" t="s">
        <v>1404</v>
      </c>
      <c r="I93" s="469" t="s">
        <v>244</v>
      </c>
      <c r="J93" s="577" t="s">
        <v>316</v>
      </c>
      <c r="K93" s="469" t="s">
        <v>1469</v>
      </c>
      <c r="L93" s="469" t="s">
        <v>3603</v>
      </c>
      <c r="M93" s="469">
        <v>1</v>
      </c>
      <c r="N93" s="472">
        <v>6130</v>
      </c>
      <c r="O93" s="472">
        <v>6130</v>
      </c>
    </row>
    <row r="94" spans="1:15" ht="15" x14ac:dyDescent="0.25">
      <c r="A94" s="469" t="s">
        <v>2651</v>
      </c>
      <c r="B94" s="471">
        <v>44230</v>
      </c>
      <c r="C94" s="469" t="s">
        <v>3236</v>
      </c>
      <c r="D94" s="470">
        <v>44230</v>
      </c>
      <c r="E94" s="469" t="s">
        <v>1181</v>
      </c>
      <c r="F94" s="469" t="s">
        <v>248</v>
      </c>
      <c r="G94" s="469" t="s">
        <v>1219</v>
      </c>
      <c r="H94" s="469" t="s">
        <v>1308</v>
      </c>
      <c r="I94" s="469" t="s">
        <v>248</v>
      </c>
      <c r="J94" s="577" t="s">
        <v>1464</v>
      </c>
      <c r="K94" s="577" t="s">
        <v>1468</v>
      </c>
      <c r="L94" s="469" t="s">
        <v>308</v>
      </c>
      <c r="M94" s="469">
        <v>2</v>
      </c>
      <c r="N94" s="472">
        <v>7975</v>
      </c>
      <c r="O94" s="472">
        <v>15950</v>
      </c>
    </row>
    <row r="95" spans="1:15" ht="15" x14ac:dyDescent="0.25">
      <c r="A95" s="469" t="s">
        <v>2652</v>
      </c>
      <c r="B95" s="471">
        <v>44230</v>
      </c>
      <c r="C95" s="469" t="s">
        <v>3230</v>
      </c>
      <c r="D95" s="470">
        <v>44229</v>
      </c>
      <c r="E95" s="469" t="s">
        <v>15</v>
      </c>
      <c r="F95" s="469" t="s">
        <v>248</v>
      </c>
      <c r="G95" s="469" t="s">
        <v>1219</v>
      </c>
      <c r="H95" s="469" t="s">
        <v>1324</v>
      </c>
      <c r="I95" s="469" t="s">
        <v>248</v>
      </c>
      <c r="J95" s="577" t="s">
        <v>1464</v>
      </c>
      <c r="K95" s="577" t="s">
        <v>1468</v>
      </c>
      <c r="L95" s="469" t="s">
        <v>314</v>
      </c>
      <c r="M95" s="469">
        <v>4</v>
      </c>
      <c r="N95" s="472">
        <v>5250</v>
      </c>
      <c r="O95" s="472">
        <v>21000</v>
      </c>
    </row>
    <row r="96" spans="1:15" ht="15" x14ac:dyDescent="0.25">
      <c r="A96" s="469" t="s">
        <v>2653</v>
      </c>
      <c r="B96" s="471">
        <v>44230</v>
      </c>
      <c r="C96" s="469" t="s">
        <v>3237</v>
      </c>
      <c r="D96" s="470">
        <v>44219</v>
      </c>
      <c r="E96" s="660" t="s">
        <v>15</v>
      </c>
      <c r="F96" s="469" t="s">
        <v>1204</v>
      </c>
      <c r="G96" s="469" t="s">
        <v>1208</v>
      </c>
      <c r="H96" s="469" t="s">
        <v>387</v>
      </c>
      <c r="I96" s="469" t="s">
        <v>1204</v>
      </c>
      <c r="J96" s="577" t="s">
        <v>1464</v>
      </c>
      <c r="K96" s="577" t="s">
        <v>1468</v>
      </c>
      <c r="L96" s="469" t="s">
        <v>303</v>
      </c>
      <c r="M96" s="469">
        <v>1</v>
      </c>
      <c r="N96" s="469">
        <v>100</v>
      </c>
      <c r="O96" s="469">
        <v>100</v>
      </c>
    </row>
    <row r="97" spans="1:15" ht="15" x14ac:dyDescent="0.25">
      <c r="A97" s="469" t="s">
        <v>2653</v>
      </c>
      <c r="B97" s="471">
        <v>44230</v>
      </c>
      <c r="C97" s="469" t="s">
        <v>3237</v>
      </c>
      <c r="D97" s="470">
        <v>44219</v>
      </c>
      <c r="E97" s="469" t="s">
        <v>15</v>
      </c>
      <c r="F97" s="469" t="s">
        <v>1204</v>
      </c>
      <c r="G97" s="469" t="s">
        <v>1208</v>
      </c>
      <c r="H97" s="469" t="s">
        <v>1359</v>
      </c>
      <c r="I97" s="469" t="s">
        <v>1204</v>
      </c>
      <c r="J97" s="577" t="s">
        <v>1464</v>
      </c>
      <c r="K97" s="577" t="s">
        <v>1468</v>
      </c>
      <c r="L97" s="469" t="s">
        <v>314</v>
      </c>
      <c r="M97" s="469">
        <v>1</v>
      </c>
      <c r="N97" s="472">
        <v>4698</v>
      </c>
      <c r="O97" s="472">
        <v>4698</v>
      </c>
    </row>
    <row r="98" spans="1:15" ht="15" x14ac:dyDescent="0.25">
      <c r="A98" s="469" t="s">
        <v>2654</v>
      </c>
      <c r="B98" s="471">
        <v>44230</v>
      </c>
      <c r="C98" s="469" t="s">
        <v>3238</v>
      </c>
      <c r="D98" s="470">
        <v>44200</v>
      </c>
      <c r="E98" s="469" t="s">
        <v>1182</v>
      </c>
      <c r="F98" s="469" t="s">
        <v>244</v>
      </c>
      <c r="G98" s="469" t="s">
        <v>1229</v>
      </c>
      <c r="H98" s="469" t="s">
        <v>1310</v>
      </c>
      <c r="I98" s="469" t="s">
        <v>244</v>
      </c>
      <c r="J98" s="577" t="s">
        <v>316</v>
      </c>
      <c r="K98" s="469" t="s">
        <v>1469</v>
      </c>
      <c r="L98" s="469" t="s">
        <v>3603</v>
      </c>
      <c r="M98" s="469">
        <v>2</v>
      </c>
      <c r="N98" s="469">
        <v>525</v>
      </c>
      <c r="O98" s="472">
        <v>1050</v>
      </c>
    </row>
    <row r="99" spans="1:15" ht="15" x14ac:dyDescent="0.25">
      <c r="A99" s="469" t="s">
        <v>2655</v>
      </c>
      <c r="B99" s="471">
        <v>44230</v>
      </c>
      <c r="C99" s="469" t="s">
        <v>3239</v>
      </c>
      <c r="D99" s="470">
        <v>44225</v>
      </c>
      <c r="E99" s="469" t="s">
        <v>1182</v>
      </c>
      <c r="F99" s="469" t="s">
        <v>244</v>
      </c>
      <c r="G99" s="469" t="s">
        <v>1229</v>
      </c>
      <c r="H99" s="469" t="s">
        <v>1437</v>
      </c>
      <c r="I99" s="469" t="s">
        <v>244</v>
      </c>
      <c r="J99" s="577" t="s">
        <v>316</v>
      </c>
      <c r="K99" s="469" t="s">
        <v>1469</v>
      </c>
      <c r="L99" s="469" t="s">
        <v>3603</v>
      </c>
      <c r="M99" s="469">
        <v>1</v>
      </c>
      <c r="N99" s="469">
        <v>140</v>
      </c>
      <c r="O99" s="469">
        <v>140</v>
      </c>
    </row>
    <row r="100" spans="1:15" ht="15" x14ac:dyDescent="0.25">
      <c r="A100" s="469" t="s">
        <v>2655</v>
      </c>
      <c r="B100" s="471">
        <v>44230</v>
      </c>
      <c r="C100" s="469" t="s">
        <v>3239</v>
      </c>
      <c r="D100" s="470">
        <v>44225</v>
      </c>
      <c r="E100" s="469" t="s">
        <v>1182</v>
      </c>
      <c r="F100" s="469" t="s">
        <v>244</v>
      </c>
      <c r="G100" s="469" t="s">
        <v>1229</v>
      </c>
      <c r="H100" s="469" t="s">
        <v>1438</v>
      </c>
      <c r="I100" s="469" t="s">
        <v>244</v>
      </c>
      <c r="J100" s="577" t="s">
        <v>316</v>
      </c>
      <c r="K100" s="469" t="s">
        <v>1469</v>
      </c>
      <c r="L100" s="469" t="s">
        <v>308</v>
      </c>
      <c r="M100" s="469">
        <v>1</v>
      </c>
      <c r="N100" s="469">
        <v>164</v>
      </c>
      <c r="O100" s="469">
        <v>164</v>
      </c>
    </row>
    <row r="101" spans="1:15" ht="15" x14ac:dyDescent="0.25">
      <c r="A101" s="469" t="s">
        <v>2655</v>
      </c>
      <c r="B101" s="471">
        <v>44230</v>
      </c>
      <c r="C101" s="469" t="s">
        <v>3239</v>
      </c>
      <c r="D101" s="470">
        <v>44225</v>
      </c>
      <c r="E101" s="469" t="s">
        <v>1182</v>
      </c>
      <c r="F101" s="469" t="s">
        <v>244</v>
      </c>
      <c r="G101" s="469" t="s">
        <v>1229</v>
      </c>
      <c r="H101" s="469" t="s">
        <v>1439</v>
      </c>
      <c r="I101" s="469" t="s">
        <v>244</v>
      </c>
      <c r="J101" s="577" t="s">
        <v>316</v>
      </c>
      <c r="K101" s="469" t="s">
        <v>1469</v>
      </c>
      <c r="L101" s="469" t="s">
        <v>308</v>
      </c>
      <c r="M101" s="469">
        <v>1</v>
      </c>
      <c r="N101" s="469">
        <v>232</v>
      </c>
      <c r="O101" s="469">
        <v>232</v>
      </c>
    </row>
    <row r="102" spans="1:15" ht="15" x14ac:dyDescent="0.25">
      <c r="A102" s="469" t="s">
        <v>2656</v>
      </c>
      <c r="B102" s="471">
        <v>44230</v>
      </c>
      <c r="C102" s="469" t="s">
        <v>3240</v>
      </c>
      <c r="D102" s="470">
        <v>44230</v>
      </c>
      <c r="E102" s="469" t="s">
        <v>15</v>
      </c>
      <c r="F102" s="469" t="s">
        <v>248</v>
      </c>
      <c r="G102" s="469" t="s">
        <v>1219</v>
      </c>
      <c r="H102" s="469" t="s">
        <v>1320</v>
      </c>
      <c r="I102" s="469" t="s">
        <v>248</v>
      </c>
      <c r="J102" s="577" t="s">
        <v>1464</v>
      </c>
      <c r="K102" s="577" t="s">
        <v>1468</v>
      </c>
      <c r="L102" s="469" t="s">
        <v>314</v>
      </c>
      <c r="M102" s="469">
        <v>1</v>
      </c>
      <c r="N102" s="472">
        <v>3500</v>
      </c>
      <c r="O102" s="472">
        <v>3500</v>
      </c>
    </row>
    <row r="103" spans="1:15" ht="15" x14ac:dyDescent="0.25">
      <c r="A103" s="469" t="s">
        <v>2657</v>
      </c>
      <c r="B103" s="471">
        <v>44230</v>
      </c>
      <c r="C103" s="469" t="s">
        <v>918</v>
      </c>
      <c r="D103" s="470">
        <v>44230</v>
      </c>
      <c r="E103" s="469" t="s">
        <v>1185</v>
      </c>
      <c r="F103" s="469" t="s">
        <v>248</v>
      </c>
      <c r="G103" s="469" t="s">
        <v>3538</v>
      </c>
      <c r="H103" s="469" t="s">
        <v>3618</v>
      </c>
      <c r="I103" s="469" t="s">
        <v>248</v>
      </c>
      <c r="J103" s="577" t="s">
        <v>317</v>
      </c>
      <c r="K103" s="577" t="s">
        <v>1468</v>
      </c>
      <c r="L103" s="469" t="s">
        <v>301</v>
      </c>
      <c r="M103" s="469">
        <v>4</v>
      </c>
      <c r="N103" s="472">
        <v>1400</v>
      </c>
      <c r="O103" s="472">
        <v>5600</v>
      </c>
    </row>
    <row r="104" spans="1:15" ht="15" x14ac:dyDescent="0.25">
      <c r="A104" s="469" t="s">
        <v>2657</v>
      </c>
      <c r="B104" s="471">
        <v>44230</v>
      </c>
      <c r="C104" s="469" t="s">
        <v>918</v>
      </c>
      <c r="D104" s="470">
        <v>44230</v>
      </c>
      <c r="E104" s="469" t="s">
        <v>1185</v>
      </c>
      <c r="F104" s="469" t="s">
        <v>248</v>
      </c>
      <c r="G104" s="469" t="s">
        <v>3538</v>
      </c>
      <c r="H104" s="469" t="s">
        <v>1462</v>
      </c>
      <c r="I104" s="469" t="s">
        <v>248</v>
      </c>
      <c r="J104" s="577" t="s">
        <v>317</v>
      </c>
      <c r="K104" s="577" t="s">
        <v>1468</v>
      </c>
      <c r="L104" s="469" t="s">
        <v>301</v>
      </c>
      <c r="M104" s="469">
        <v>4</v>
      </c>
      <c r="N104" s="472">
        <v>1500</v>
      </c>
      <c r="O104" s="472">
        <v>6000</v>
      </c>
    </row>
    <row r="105" spans="1:15" ht="15" x14ac:dyDescent="0.25">
      <c r="A105" s="469" t="s">
        <v>2658</v>
      </c>
      <c r="B105" s="471">
        <v>44230</v>
      </c>
      <c r="C105" s="469" t="s">
        <v>3241</v>
      </c>
      <c r="D105" s="469" t="s">
        <v>1847</v>
      </c>
      <c r="E105" s="660" t="s">
        <v>15</v>
      </c>
      <c r="F105" s="469" t="s">
        <v>94</v>
      </c>
      <c r="G105" s="469" t="s">
        <v>356</v>
      </c>
      <c r="H105" s="469" t="s">
        <v>387</v>
      </c>
      <c r="I105" s="469" t="s">
        <v>94</v>
      </c>
      <c r="J105" s="577" t="s">
        <v>1464</v>
      </c>
      <c r="K105" s="577" t="s">
        <v>1468</v>
      </c>
      <c r="L105" s="469" t="s">
        <v>303</v>
      </c>
      <c r="M105" s="469">
        <v>1</v>
      </c>
      <c r="N105" s="469">
        <v>236</v>
      </c>
      <c r="O105" s="469">
        <v>236</v>
      </c>
    </row>
    <row r="106" spans="1:15" ht="15" x14ac:dyDescent="0.25">
      <c r="A106" s="469" t="s">
        <v>2658</v>
      </c>
      <c r="B106" s="471">
        <v>44230</v>
      </c>
      <c r="C106" s="469" t="s">
        <v>3241</v>
      </c>
      <c r="D106" s="469" t="s">
        <v>1847</v>
      </c>
      <c r="E106" s="469" t="s">
        <v>1181</v>
      </c>
      <c r="F106" s="469" t="s">
        <v>94</v>
      </c>
      <c r="G106" s="469" t="s">
        <v>356</v>
      </c>
      <c r="H106" s="469" t="s">
        <v>1308</v>
      </c>
      <c r="I106" s="469" t="s">
        <v>94</v>
      </c>
      <c r="J106" s="577" t="s">
        <v>1464</v>
      </c>
      <c r="K106" s="577" t="s">
        <v>1468</v>
      </c>
      <c r="L106" s="469" t="s">
        <v>308</v>
      </c>
      <c r="M106" s="469">
        <v>6</v>
      </c>
      <c r="N106" s="472">
        <v>7875</v>
      </c>
      <c r="O106" s="472">
        <v>47250</v>
      </c>
    </row>
    <row r="107" spans="1:15" ht="15" x14ac:dyDescent="0.25">
      <c r="A107" s="469" t="s">
        <v>2659</v>
      </c>
      <c r="B107" s="471">
        <v>44230</v>
      </c>
      <c r="C107" s="469" t="s">
        <v>3242</v>
      </c>
      <c r="D107" s="470">
        <v>44229</v>
      </c>
      <c r="E107" s="660" t="s">
        <v>15</v>
      </c>
      <c r="F107" s="469" t="s">
        <v>94</v>
      </c>
      <c r="G107" s="469" t="s">
        <v>356</v>
      </c>
      <c r="H107" s="469" t="s">
        <v>387</v>
      </c>
      <c r="I107" s="469" t="s">
        <v>94</v>
      </c>
      <c r="J107" s="577" t="s">
        <v>1464</v>
      </c>
      <c r="K107" s="577" t="s">
        <v>1468</v>
      </c>
      <c r="L107" s="469" t="s">
        <v>303</v>
      </c>
      <c r="M107" s="469">
        <v>1</v>
      </c>
      <c r="N107" s="469">
        <v>100</v>
      </c>
      <c r="O107" s="469">
        <v>100</v>
      </c>
    </row>
    <row r="108" spans="1:15" ht="15" x14ac:dyDescent="0.25">
      <c r="A108" s="469" t="s">
        <v>2659</v>
      </c>
      <c r="B108" s="471">
        <v>44230</v>
      </c>
      <c r="C108" s="469" t="s">
        <v>3242</v>
      </c>
      <c r="D108" s="470">
        <v>44229</v>
      </c>
      <c r="E108" s="469" t="s">
        <v>1191</v>
      </c>
      <c r="F108" s="469" t="s">
        <v>94</v>
      </c>
      <c r="G108" s="469" t="s">
        <v>356</v>
      </c>
      <c r="H108" s="469" t="s">
        <v>1413</v>
      </c>
      <c r="I108" s="469" t="s">
        <v>94</v>
      </c>
      <c r="J108" s="577" t="s">
        <v>1464</v>
      </c>
      <c r="K108" s="577" t="s">
        <v>1468</v>
      </c>
      <c r="L108" s="469" t="s">
        <v>3603</v>
      </c>
      <c r="M108" s="469">
        <v>15</v>
      </c>
      <c r="N108" s="472">
        <v>1200</v>
      </c>
      <c r="O108" s="472">
        <v>18000</v>
      </c>
    </row>
    <row r="109" spans="1:15" ht="15" x14ac:dyDescent="0.25">
      <c r="A109" s="469" t="s">
        <v>2660</v>
      </c>
      <c r="B109" s="471">
        <v>44230</v>
      </c>
      <c r="C109" s="469" t="s">
        <v>3243</v>
      </c>
      <c r="D109" s="469" t="s">
        <v>3244</v>
      </c>
      <c r="E109" s="660" t="s">
        <v>15</v>
      </c>
      <c r="F109" s="469" t="s">
        <v>94</v>
      </c>
      <c r="G109" s="469" t="s">
        <v>356</v>
      </c>
      <c r="H109" s="469" t="s">
        <v>387</v>
      </c>
      <c r="I109" s="469" t="s">
        <v>94</v>
      </c>
      <c r="J109" s="577" t="s">
        <v>1464</v>
      </c>
      <c r="K109" s="577" t="s">
        <v>1468</v>
      </c>
      <c r="L109" s="469" t="s">
        <v>303</v>
      </c>
      <c r="M109" s="469">
        <v>1</v>
      </c>
      <c r="N109" s="469">
        <v>100</v>
      </c>
      <c r="O109" s="469">
        <v>100</v>
      </c>
    </row>
    <row r="110" spans="1:15" ht="15" x14ac:dyDescent="0.25">
      <c r="A110" s="469" t="s">
        <v>2660</v>
      </c>
      <c r="B110" s="471">
        <v>44230</v>
      </c>
      <c r="C110" s="469" t="s">
        <v>3243</v>
      </c>
      <c r="D110" s="469" t="s">
        <v>3244</v>
      </c>
      <c r="E110" s="469" t="s">
        <v>15</v>
      </c>
      <c r="F110" s="469" t="s">
        <v>94</v>
      </c>
      <c r="G110" s="469" t="s">
        <v>356</v>
      </c>
      <c r="H110" s="469" t="s">
        <v>1305</v>
      </c>
      <c r="I110" s="469" t="s">
        <v>94</v>
      </c>
      <c r="J110" s="577" t="s">
        <v>1464</v>
      </c>
      <c r="K110" s="577" t="s">
        <v>1468</v>
      </c>
      <c r="L110" s="469" t="s">
        <v>314</v>
      </c>
      <c r="M110" s="469">
        <v>4</v>
      </c>
      <c r="N110" s="472">
        <v>2916</v>
      </c>
      <c r="O110" s="472">
        <v>11664</v>
      </c>
    </row>
    <row r="111" spans="1:15" ht="15" x14ac:dyDescent="0.25">
      <c r="A111" s="469" t="s">
        <v>2661</v>
      </c>
      <c r="B111" s="471">
        <v>44230</v>
      </c>
      <c r="C111" s="469">
        <v>7900012036</v>
      </c>
      <c r="D111" s="469" t="s">
        <v>3244</v>
      </c>
      <c r="E111" s="469" t="s">
        <v>1197</v>
      </c>
      <c r="F111" s="469" t="s">
        <v>94</v>
      </c>
      <c r="G111" s="469" t="s">
        <v>3539</v>
      </c>
      <c r="H111" s="469" t="s">
        <v>1413</v>
      </c>
      <c r="I111" s="469" t="s">
        <v>94</v>
      </c>
      <c r="J111" s="577" t="s">
        <v>316</v>
      </c>
      <c r="K111" s="469" t="s">
        <v>1469</v>
      </c>
      <c r="L111" s="469" t="s">
        <v>3603</v>
      </c>
      <c r="M111" s="469">
        <v>4</v>
      </c>
      <c r="N111" s="469">
        <v>0</v>
      </c>
      <c r="O111" s="469">
        <v>0</v>
      </c>
    </row>
    <row r="112" spans="1:15" ht="15" x14ac:dyDescent="0.25">
      <c r="A112" s="469" t="s">
        <v>2661</v>
      </c>
      <c r="B112" s="471">
        <v>44230</v>
      </c>
      <c r="C112" s="469">
        <v>7900012036</v>
      </c>
      <c r="D112" s="469" t="s">
        <v>3244</v>
      </c>
      <c r="E112" s="469" t="s">
        <v>1197</v>
      </c>
      <c r="F112" s="469" t="s">
        <v>94</v>
      </c>
      <c r="G112" s="469" t="s">
        <v>3539</v>
      </c>
      <c r="H112" s="469" t="s">
        <v>1319</v>
      </c>
      <c r="I112" s="469" t="s">
        <v>94</v>
      </c>
      <c r="J112" s="577" t="s">
        <v>316</v>
      </c>
      <c r="K112" s="469" t="s">
        <v>1469</v>
      </c>
      <c r="L112" s="469" t="s">
        <v>314</v>
      </c>
      <c r="M112" s="469">
        <v>4</v>
      </c>
      <c r="N112" s="472">
        <v>11500</v>
      </c>
      <c r="O112" s="472">
        <v>46000</v>
      </c>
    </row>
    <row r="113" spans="1:15" ht="15" x14ac:dyDescent="0.25">
      <c r="A113" s="469" t="s">
        <v>2662</v>
      </c>
      <c r="B113" s="471">
        <v>44230</v>
      </c>
      <c r="C113" s="469">
        <v>7900012039</v>
      </c>
      <c r="D113" s="469" t="s">
        <v>3244</v>
      </c>
      <c r="E113" s="469" t="s">
        <v>1197</v>
      </c>
      <c r="F113" s="469" t="s">
        <v>94</v>
      </c>
      <c r="G113" s="469" t="s">
        <v>3539</v>
      </c>
      <c r="H113" s="469" t="s">
        <v>1413</v>
      </c>
      <c r="I113" s="469" t="s">
        <v>94</v>
      </c>
      <c r="J113" s="577" t="s">
        <v>316</v>
      </c>
      <c r="K113" s="469" t="s">
        <v>1469</v>
      </c>
      <c r="L113" s="469" t="s">
        <v>3603</v>
      </c>
      <c r="M113" s="469">
        <v>4</v>
      </c>
      <c r="N113" s="469">
        <v>0</v>
      </c>
      <c r="O113" s="469">
        <v>0</v>
      </c>
    </row>
    <row r="114" spans="1:15" ht="15" x14ac:dyDescent="0.25">
      <c r="A114" s="469" t="s">
        <v>2662</v>
      </c>
      <c r="B114" s="471">
        <v>44230</v>
      </c>
      <c r="C114" s="469">
        <v>7900012039</v>
      </c>
      <c r="D114" s="469" t="s">
        <v>3244</v>
      </c>
      <c r="E114" s="469" t="s">
        <v>1197</v>
      </c>
      <c r="F114" s="469" t="s">
        <v>94</v>
      </c>
      <c r="G114" s="469" t="s">
        <v>3539</v>
      </c>
      <c r="H114" s="469" t="s">
        <v>1319</v>
      </c>
      <c r="I114" s="469" t="s">
        <v>94</v>
      </c>
      <c r="J114" s="577" t="s">
        <v>316</v>
      </c>
      <c r="K114" s="469" t="s">
        <v>1469</v>
      </c>
      <c r="L114" s="469" t="s">
        <v>314</v>
      </c>
      <c r="M114" s="469">
        <v>4</v>
      </c>
      <c r="N114" s="472">
        <v>11500</v>
      </c>
      <c r="O114" s="472">
        <v>46000</v>
      </c>
    </row>
    <row r="115" spans="1:15" ht="15" x14ac:dyDescent="0.25">
      <c r="A115" s="469" t="s">
        <v>2663</v>
      </c>
      <c r="B115" s="471">
        <v>44230</v>
      </c>
      <c r="C115" s="469" t="s">
        <v>3245</v>
      </c>
      <c r="D115" s="471">
        <v>44226</v>
      </c>
      <c r="E115" s="469" t="s">
        <v>1189</v>
      </c>
      <c r="F115" s="469" t="s">
        <v>94</v>
      </c>
      <c r="G115" s="469" t="s">
        <v>1222</v>
      </c>
      <c r="H115" s="469" t="s">
        <v>1360</v>
      </c>
      <c r="I115" s="469" t="s">
        <v>94</v>
      </c>
      <c r="J115" s="577" t="s">
        <v>317</v>
      </c>
      <c r="K115" s="577" t="s">
        <v>1468</v>
      </c>
      <c r="L115" s="469" t="s">
        <v>301</v>
      </c>
      <c r="M115" s="469">
        <v>3</v>
      </c>
      <c r="N115" s="472">
        <v>1350</v>
      </c>
      <c r="O115" s="472">
        <v>4050</v>
      </c>
    </row>
    <row r="116" spans="1:15" ht="15" x14ac:dyDescent="0.25">
      <c r="A116" s="469" t="s">
        <v>2664</v>
      </c>
      <c r="B116" s="471">
        <v>44230</v>
      </c>
      <c r="C116" s="469">
        <v>9141</v>
      </c>
      <c r="D116" s="470">
        <v>44229</v>
      </c>
      <c r="E116" s="660" t="s">
        <v>15</v>
      </c>
      <c r="F116" s="469" t="s">
        <v>94</v>
      </c>
      <c r="G116" s="469" t="s">
        <v>3540</v>
      </c>
      <c r="H116" s="469" t="s">
        <v>387</v>
      </c>
      <c r="I116" s="469" t="s">
        <v>94</v>
      </c>
      <c r="J116" s="577" t="s">
        <v>317</v>
      </c>
      <c r="K116" s="577" t="s">
        <v>1468</v>
      </c>
      <c r="L116" s="469" t="s">
        <v>303</v>
      </c>
      <c r="M116" s="469">
        <v>1</v>
      </c>
      <c r="N116" s="469">
        <v>450</v>
      </c>
      <c r="O116" s="469">
        <v>450</v>
      </c>
    </row>
    <row r="117" spans="1:15" ht="15" x14ac:dyDescent="0.25">
      <c r="A117" s="469" t="s">
        <v>2664</v>
      </c>
      <c r="B117" s="471">
        <v>44230</v>
      </c>
      <c r="C117" s="469">
        <v>9141</v>
      </c>
      <c r="D117" s="470">
        <v>44229</v>
      </c>
      <c r="E117" s="469" t="s">
        <v>1189</v>
      </c>
      <c r="F117" s="469" t="s">
        <v>94</v>
      </c>
      <c r="G117" s="469" t="s">
        <v>3540</v>
      </c>
      <c r="H117" s="469" t="s">
        <v>1361</v>
      </c>
      <c r="I117" s="469" t="s">
        <v>94</v>
      </c>
      <c r="J117" s="577" t="s">
        <v>317</v>
      </c>
      <c r="K117" s="577" t="s">
        <v>1468</v>
      </c>
      <c r="L117" s="469" t="s">
        <v>307</v>
      </c>
      <c r="M117" s="469">
        <v>13</v>
      </c>
      <c r="N117" s="472">
        <v>7800</v>
      </c>
      <c r="O117" s="472">
        <v>101400</v>
      </c>
    </row>
    <row r="118" spans="1:15" ht="15" x14ac:dyDescent="0.25">
      <c r="A118" s="469" t="s">
        <v>2665</v>
      </c>
      <c r="B118" s="471">
        <v>44230</v>
      </c>
      <c r="C118" s="469">
        <v>21010328</v>
      </c>
      <c r="D118" s="470">
        <v>44225</v>
      </c>
      <c r="E118" s="660" t="s">
        <v>15</v>
      </c>
      <c r="F118" s="469" t="s">
        <v>244</v>
      </c>
      <c r="G118" s="469" t="s">
        <v>1240</v>
      </c>
      <c r="H118" s="469" t="s">
        <v>387</v>
      </c>
      <c r="I118" s="469" t="s">
        <v>244</v>
      </c>
      <c r="J118" s="577" t="s">
        <v>317</v>
      </c>
      <c r="K118" s="577" t="s">
        <v>1468</v>
      </c>
      <c r="L118" s="469" t="s">
        <v>303</v>
      </c>
      <c r="M118" s="469">
        <v>-1</v>
      </c>
      <c r="N118" s="469">
        <v>135</v>
      </c>
      <c r="O118" s="469">
        <v>-135</v>
      </c>
    </row>
    <row r="119" spans="1:15" ht="15" x14ac:dyDescent="0.25">
      <c r="A119" s="469" t="s">
        <v>2665</v>
      </c>
      <c r="B119" s="471">
        <v>44230</v>
      </c>
      <c r="C119" s="469">
        <v>21010328</v>
      </c>
      <c r="D119" s="470">
        <v>44225</v>
      </c>
      <c r="E119" s="469" t="s">
        <v>1195</v>
      </c>
      <c r="F119" s="469" t="s">
        <v>244</v>
      </c>
      <c r="G119" s="469" t="s">
        <v>1240</v>
      </c>
      <c r="H119" s="469" t="s">
        <v>292</v>
      </c>
      <c r="I119" s="469" t="s">
        <v>244</v>
      </c>
      <c r="J119" s="577" t="s">
        <v>317</v>
      </c>
      <c r="K119" s="577" t="s">
        <v>1468</v>
      </c>
      <c r="L119" s="469" t="s">
        <v>307</v>
      </c>
      <c r="M119" s="469">
        <v>-3</v>
      </c>
      <c r="N119" s="472">
        <v>9000</v>
      </c>
      <c r="O119" s="472">
        <v>-27000</v>
      </c>
    </row>
    <row r="120" spans="1:15" ht="15" x14ac:dyDescent="0.25">
      <c r="A120" s="469" t="s">
        <v>2666</v>
      </c>
      <c r="B120" s="471">
        <v>44230</v>
      </c>
      <c r="C120" s="469">
        <v>21010328</v>
      </c>
      <c r="D120" s="470">
        <v>44225</v>
      </c>
      <c r="E120" s="660" t="s">
        <v>15</v>
      </c>
      <c r="F120" s="469" t="s">
        <v>244</v>
      </c>
      <c r="G120" s="469" t="s">
        <v>1240</v>
      </c>
      <c r="H120" s="469" t="s">
        <v>387</v>
      </c>
      <c r="I120" s="469" t="s">
        <v>244</v>
      </c>
      <c r="J120" s="577" t="s">
        <v>317</v>
      </c>
      <c r="K120" s="577" t="s">
        <v>1468</v>
      </c>
      <c r="L120" s="469" t="s">
        <v>303</v>
      </c>
      <c r="M120" s="469">
        <v>1</v>
      </c>
      <c r="N120" s="469">
        <v>135</v>
      </c>
      <c r="O120" s="469">
        <v>135</v>
      </c>
    </row>
    <row r="121" spans="1:15" ht="15" x14ac:dyDescent="0.25">
      <c r="A121" s="469" t="s">
        <v>2666</v>
      </c>
      <c r="B121" s="471">
        <v>44230</v>
      </c>
      <c r="C121" s="469">
        <v>21010328</v>
      </c>
      <c r="D121" s="470">
        <v>44225</v>
      </c>
      <c r="E121" s="469" t="s">
        <v>1195</v>
      </c>
      <c r="F121" s="469" t="s">
        <v>244</v>
      </c>
      <c r="G121" s="469" t="s">
        <v>1240</v>
      </c>
      <c r="H121" s="469" t="s">
        <v>292</v>
      </c>
      <c r="I121" s="469" t="s">
        <v>244</v>
      </c>
      <c r="J121" s="577" t="s">
        <v>317</v>
      </c>
      <c r="K121" s="577" t="s">
        <v>1468</v>
      </c>
      <c r="L121" s="469" t="s">
        <v>307</v>
      </c>
      <c r="M121" s="469">
        <v>3</v>
      </c>
      <c r="N121" s="472">
        <v>9000</v>
      </c>
      <c r="O121" s="472">
        <v>27000</v>
      </c>
    </row>
    <row r="122" spans="1:15" ht="15" x14ac:dyDescent="0.25">
      <c r="A122" s="469" t="s">
        <v>2667</v>
      </c>
      <c r="B122" s="471">
        <v>44230</v>
      </c>
      <c r="C122" s="469">
        <v>21010328</v>
      </c>
      <c r="D122" s="470">
        <v>44225</v>
      </c>
      <c r="E122" s="660" t="s">
        <v>15</v>
      </c>
      <c r="F122" s="469" t="s">
        <v>244</v>
      </c>
      <c r="G122" s="469" t="s">
        <v>1240</v>
      </c>
      <c r="H122" s="469" t="s">
        <v>387</v>
      </c>
      <c r="I122" s="469" t="s">
        <v>244</v>
      </c>
      <c r="J122" s="577" t="s">
        <v>317</v>
      </c>
      <c r="K122" s="577" t="s">
        <v>1468</v>
      </c>
      <c r="L122" s="469" t="s">
        <v>303</v>
      </c>
      <c r="M122" s="469">
        <v>1</v>
      </c>
      <c r="N122" s="469">
        <v>135</v>
      </c>
      <c r="O122" s="469">
        <v>135</v>
      </c>
    </row>
    <row r="123" spans="1:15" ht="15" x14ac:dyDescent="0.25">
      <c r="A123" s="469" t="s">
        <v>2667</v>
      </c>
      <c r="B123" s="471">
        <v>44230</v>
      </c>
      <c r="C123" s="469">
        <v>21010328</v>
      </c>
      <c r="D123" s="470">
        <v>44225</v>
      </c>
      <c r="E123" s="469" t="s">
        <v>1195</v>
      </c>
      <c r="F123" s="469" t="s">
        <v>244</v>
      </c>
      <c r="G123" s="469" t="s">
        <v>1240</v>
      </c>
      <c r="H123" s="469" t="s">
        <v>292</v>
      </c>
      <c r="I123" s="469" t="s">
        <v>244</v>
      </c>
      <c r="J123" s="577" t="s">
        <v>317</v>
      </c>
      <c r="K123" s="577" t="s">
        <v>1468</v>
      </c>
      <c r="L123" s="469" t="s">
        <v>307</v>
      </c>
      <c r="M123" s="469">
        <v>3</v>
      </c>
      <c r="N123" s="472">
        <v>9000</v>
      </c>
      <c r="O123" s="472">
        <v>27000</v>
      </c>
    </row>
    <row r="124" spans="1:15" ht="15" x14ac:dyDescent="0.25">
      <c r="A124" s="469" t="s">
        <v>2668</v>
      </c>
      <c r="B124" s="471">
        <v>44231</v>
      </c>
      <c r="C124" s="469" t="s">
        <v>3246</v>
      </c>
      <c r="D124" s="469" t="s">
        <v>3247</v>
      </c>
      <c r="E124" s="469" t="s">
        <v>1180</v>
      </c>
      <c r="F124" s="469" t="s">
        <v>248</v>
      </c>
      <c r="G124" s="469" t="s">
        <v>1207</v>
      </c>
      <c r="H124" s="469" t="s">
        <v>3620</v>
      </c>
      <c r="I124" s="469" t="s">
        <v>248</v>
      </c>
      <c r="J124" s="577" t="s">
        <v>316</v>
      </c>
      <c r="K124" s="577" t="s">
        <v>1468</v>
      </c>
      <c r="L124" s="469" t="s">
        <v>3606</v>
      </c>
      <c r="M124" s="469">
        <v>18</v>
      </c>
      <c r="N124" s="469">
        <v>649</v>
      </c>
      <c r="O124" s="472">
        <v>11682</v>
      </c>
    </row>
    <row r="125" spans="1:15" ht="15" x14ac:dyDescent="0.25">
      <c r="A125" s="469" t="s">
        <v>2669</v>
      </c>
      <c r="B125" s="471">
        <v>44231</v>
      </c>
      <c r="C125" s="469" t="s">
        <v>1128</v>
      </c>
      <c r="D125" s="470">
        <v>44225</v>
      </c>
      <c r="E125" s="469" t="s">
        <v>1181</v>
      </c>
      <c r="F125" s="469" t="s">
        <v>260</v>
      </c>
      <c r="G125" s="469" t="s">
        <v>1231</v>
      </c>
      <c r="H125" s="469" t="s">
        <v>1303</v>
      </c>
      <c r="I125" s="469" t="s">
        <v>260</v>
      </c>
      <c r="J125" s="577" t="s">
        <v>1464</v>
      </c>
      <c r="K125" s="577" t="s">
        <v>1468</v>
      </c>
      <c r="L125" s="469" t="s">
        <v>308</v>
      </c>
      <c r="M125" s="469">
        <v>2</v>
      </c>
      <c r="N125" s="472">
        <v>4550</v>
      </c>
      <c r="O125" s="472">
        <v>9100</v>
      </c>
    </row>
    <row r="126" spans="1:15" ht="15" x14ac:dyDescent="0.25">
      <c r="A126" s="469" t="s">
        <v>2670</v>
      </c>
      <c r="B126" s="471">
        <v>44231</v>
      </c>
      <c r="C126" s="469">
        <v>7900012037</v>
      </c>
      <c r="D126" s="469" t="s">
        <v>3244</v>
      </c>
      <c r="E126" s="469" t="s">
        <v>1197</v>
      </c>
      <c r="F126" s="469" t="s">
        <v>94</v>
      </c>
      <c r="G126" s="469" t="s">
        <v>3539</v>
      </c>
      <c r="H126" s="469" t="s">
        <v>1413</v>
      </c>
      <c r="I126" s="469" t="s">
        <v>94</v>
      </c>
      <c r="J126" s="577" t="s">
        <v>316</v>
      </c>
      <c r="K126" s="469" t="s">
        <v>1469</v>
      </c>
      <c r="L126" s="469" t="s">
        <v>3603</v>
      </c>
      <c r="M126" s="469">
        <v>2</v>
      </c>
      <c r="N126" s="469">
        <v>0</v>
      </c>
      <c r="O126" s="469">
        <v>0</v>
      </c>
    </row>
    <row r="127" spans="1:15" ht="15" x14ac:dyDescent="0.25">
      <c r="A127" s="469" t="s">
        <v>2670</v>
      </c>
      <c r="B127" s="471">
        <v>44231</v>
      </c>
      <c r="C127" s="469">
        <v>7900012037</v>
      </c>
      <c r="D127" s="469" t="s">
        <v>3244</v>
      </c>
      <c r="E127" s="469" t="s">
        <v>1197</v>
      </c>
      <c r="F127" s="469" t="s">
        <v>94</v>
      </c>
      <c r="G127" s="469" t="s">
        <v>3539</v>
      </c>
      <c r="H127" s="469" t="s">
        <v>1319</v>
      </c>
      <c r="I127" s="469" t="s">
        <v>94</v>
      </c>
      <c r="J127" s="577" t="s">
        <v>316</v>
      </c>
      <c r="K127" s="469" t="s">
        <v>1469</v>
      </c>
      <c r="L127" s="469" t="s">
        <v>314</v>
      </c>
      <c r="M127" s="469">
        <v>2</v>
      </c>
      <c r="N127" s="472">
        <v>11500</v>
      </c>
      <c r="O127" s="472">
        <v>23000</v>
      </c>
    </row>
    <row r="128" spans="1:15" ht="15" x14ac:dyDescent="0.25">
      <c r="A128" s="469" t="s">
        <v>2671</v>
      </c>
      <c r="B128" s="471">
        <v>44231</v>
      </c>
      <c r="C128" s="469">
        <v>7900012035</v>
      </c>
      <c r="D128" s="469" t="s">
        <v>3244</v>
      </c>
      <c r="E128" s="469" t="s">
        <v>1197</v>
      </c>
      <c r="F128" s="469" t="s">
        <v>94</v>
      </c>
      <c r="G128" s="469" t="s">
        <v>3539</v>
      </c>
      <c r="H128" s="469" t="s">
        <v>1413</v>
      </c>
      <c r="I128" s="469" t="s">
        <v>94</v>
      </c>
      <c r="J128" s="577" t="s">
        <v>316</v>
      </c>
      <c r="K128" s="469" t="s">
        <v>1469</v>
      </c>
      <c r="L128" s="469" t="s">
        <v>3603</v>
      </c>
      <c r="M128" s="469">
        <v>2</v>
      </c>
      <c r="N128" s="469">
        <v>0</v>
      </c>
      <c r="O128" s="469">
        <v>0</v>
      </c>
    </row>
    <row r="129" spans="1:15" ht="15" x14ac:dyDescent="0.25">
      <c r="A129" s="469" t="s">
        <v>2671</v>
      </c>
      <c r="B129" s="471">
        <v>44231</v>
      </c>
      <c r="C129" s="469">
        <v>7900012035</v>
      </c>
      <c r="D129" s="469" t="s">
        <v>3244</v>
      </c>
      <c r="E129" s="469" t="s">
        <v>1197</v>
      </c>
      <c r="F129" s="469" t="s">
        <v>94</v>
      </c>
      <c r="G129" s="469" t="s">
        <v>3539</v>
      </c>
      <c r="H129" s="469" t="s">
        <v>1319</v>
      </c>
      <c r="I129" s="469" t="s">
        <v>94</v>
      </c>
      <c r="J129" s="577" t="s">
        <v>316</v>
      </c>
      <c r="K129" s="469" t="s">
        <v>1469</v>
      </c>
      <c r="L129" s="469" t="s">
        <v>314</v>
      </c>
      <c r="M129" s="469">
        <v>2</v>
      </c>
      <c r="N129" s="472">
        <v>11500</v>
      </c>
      <c r="O129" s="472">
        <v>23000</v>
      </c>
    </row>
    <row r="130" spans="1:15" ht="15" x14ac:dyDescent="0.25">
      <c r="A130" s="469" t="s">
        <v>2672</v>
      </c>
      <c r="B130" s="471">
        <v>44231</v>
      </c>
      <c r="C130" s="469">
        <v>7900012038</v>
      </c>
      <c r="D130" s="469" t="s">
        <v>3244</v>
      </c>
      <c r="E130" s="469" t="s">
        <v>1197</v>
      </c>
      <c r="F130" s="469" t="s">
        <v>94</v>
      </c>
      <c r="G130" s="469" t="s">
        <v>3539</v>
      </c>
      <c r="H130" s="469" t="s">
        <v>1413</v>
      </c>
      <c r="I130" s="469" t="s">
        <v>94</v>
      </c>
      <c r="J130" s="577" t="s">
        <v>316</v>
      </c>
      <c r="K130" s="469" t="s">
        <v>1469</v>
      </c>
      <c r="L130" s="469" t="s">
        <v>3603</v>
      </c>
      <c r="M130" s="469">
        <v>2</v>
      </c>
      <c r="N130" s="469">
        <v>0</v>
      </c>
      <c r="O130" s="469">
        <v>0</v>
      </c>
    </row>
    <row r="131" spans="1:15" ht="15" x14ac:dyDescent="0.25">
      <c r="A131" s="469" t="s">
        <v>2672</v>
      </c>
      <c r="B131" s="471">
        <v>44231</v>
      </c>
      <c r="C131" s="469">
        <v>7900012038</v>
      </c>
      <c r="D131" s="469" t="s">
        <v>3244</v>
      </c>
      <c r="E131" s="469" t="s">
        <v>1197</v>
      </c>
      <c r="F131" s="469" t="s">
        <v>94</v>
      </c>
      <c r="G131" s="469" t="s">
        <v>3539</v>
      </c>
      <c r="H131" s="469" t="s">
        <v>1319</v>
      </c>
      <c r="I131" s="469" t="s">
        <v>94</v>
      </c>
      <c r="J131" s="577" t="s">
        <v>316</v>
      </c>
      <c r="K131" s="469" t="s">
        <v>1469</v>
      </c>
      <c r="L131" s="469" t="s">
        <v>314</v>
      </c>
      <c r="M131" s="469">
        <v>2</v>
      </c>
      <c r="N131" s="472">
        <v>11500</v>
      </c>
      <c r="O131" s="472">
        <v>23000</v>
      </c>
    </row>
    <row r="132" spans="1:15" ht="15" x14ac:dyDescent="0.25">
      <c r="A132" s="469" t="s">
        <v>2673</v>
      </c>
      <c r="B132" s="471">
        <v>44231</v>
      </c>
      <c r="C132" s="469" t="s">
        <v>1108</v>
      </c>
      <c r="D132" s="470">
        <v>43858</v>
      </c>
      <c r="E132" s="469" t="s">
        <v>3215</v>
      </c>
      <c r="F132" s="469" t="s">
        <v>244</v>
      </c>
      <c r="G132" s="469" t="s">
        <v>1283</v>
      </c>
      <c r="H132" s="469" t="s">
        <v>1434</v>
      </c>
      <c r="I132" s="469" t="s">
        <v>244</v>
      </c>
      <c r="J132" s="577" t="s">
        <v>316</v>
      </c>
      <c r="K132" s="469" t="s">
        <v>1469</v>
      </c>
      <c r="L132" s="469" t="s">
        <v>308</v>
      </c>
      <c r="M132" s="469">
        <v>9</v>
      </c>
      <c r="N132" s="469">
        <v>0</v>
      </c>
      <c r="O132" s="469">
        <v>0</v>
      </c>
    </row>
    <row r="133" spans="1:15" ht="15" x14ac:dyDescent="0.25">
      <c r="A133" s="469" t="s">
        <v>2673</v>
      </c>
      <c r="B133" s="471">
        <v>44231</v>
      </c>
      <c r="C133" s="469" t="s">
        <v>1108</v>
      </c>
      <c r="D133" s="470">
        <v>43858</v>
      </c>
      <c r="E133" s="469" t="s">
        <v>3215</v>
      </c>
      <c r="F133" s="469" t="s">
        <v>244</v>
      </c>
      <c r="G133" s="469" t="s">
        <v>1283</v>
      </c>
      <c r="H133" s="469" t="s">
        <v>1435</v>
      </c>
      <c r="I133" s="469" t="s">
        <v>244</v>
      </c>
      <c r="J133" s="577" t="s">
        <v>316</v>
      </c>
      <c r="K133" s="469" t="s">
        <v>1469</v>
      </c>
      <c r="L133" s="469" t="s">
        <v>308</v>
      </c>
      <c r="M133" s="469">
        <v>9</v>
      </c>
      <c r="N133" s="472">
        <v>3500</v>
      </c>
      <c r="O133" s="472">
        <v>31500</v>
      </c>
    </row>
    <row r="134" spans="1:15" ht="15" x14ac:dyDescent="0.25">
      <c r="A134" s="469" t="s">
        <v>2674</v>
      </c>
      <c r="B134" s="471">
        <v>44231</v>
      </c>
      <c r="C134" s="469" t="s">
        <v>1108</v>
      </c>
      <c r="D134" s="470">
        <v>43858</v>
      </c>
      <c r="E134" s="469" t="s">
        <v>3215</v>
      </c>
      <c r="F134" s="469" t="s">
        <v>244</v>
      </c>
      <c r="G134" s="469" t="s">
        <v>1283</v>
      </c>
      <c r="H134" s="469" t="s">
        <v>1434</v>
      </c>
      <c r="I134" s="469" t="s">
        <v>244</v>
      </c>
      <c r="J134" s="577" t="s">
        <v>316</v>
      </c>
      <c r="K134" s="469" t="s">
        <v>1469</v>
      </c>
      <c r="L134" s="469" t="s">
        <v>308</v>
      </c>
      <c r="M134" s="469">
        <v>4</v>
      </c>
      <c r="N134" s="469">
        <v>0</v>
      </c>
      <c r="O134" s="469">
        <v>0</v>
      </c>
    </row>
    <row r="135" spans="1:15" ht="15" x14ac:dyDescent="0.25">
      <c r="A135" s="469" t="s">
        <v>2674</v>
      </c>
      <c r="B135" s="471">
        <v>44231</v>
      </c>
      <c r="C135" s="469" t="s">
        <v>1108</v>
      </c>
      <c r="D135" s="470">
        <v>43858</v>
      </c>
      <c r="E135" s="469" t="s">
        <v>3215</v>
      </c>
      <c r="F135" s="469" t="s">
        <v>244</v>
      </c>
      <c r="G135" s="469" t="s">
        <v>1283</v>
      </c>
      <c r="H135" s="469" t="s">
        <v>1435</v>
      </c>
      <c r="I135" s="469" t="s">
        <v>244</v>
      </c>
      <c r="J135" s="577" t="s">
        <v>316</v>
      </c>
      <c r="K135" s="469" t="s">
        <v>1469</v>
      </c>
      <c r="L135" s="469" t="s">
        <v>308</v>
      </c>
      <c r="M135" s="469">
        <v>4</v>
      </c>
      <c r="N135" s="472">
        <v>3500</v>
      </c>
      <c r="O135" s="472">
        <v>14000</v>
      </c>
    </row>
    <row r="136" spans="1:15" ht="15" x14ac:dyDescent="0.25">
      <c r="A136" s="469" t="s">
        <v>2675</v>
      </c>
      <c r="B136" s="471">
        <v>44231</v>
      </c>
      <c r="C136" s="469" t="s">
        <v>3243</v>
      </c>
      <c r="D136" s="469" t="s">
        <v>3244</v>
      </c>
      <c r="E136" s="660" t="s">
        <v>15</v>
      </c>
      <c r="F136" s="469" t="s">
        <v>94</v>
      </c>
      <c r="G136" s="469" t="s">
        <v>356</v>
      </c>
      <c r="H136" s="469" t="s">
        <v>387</v>
      </c>
      <c r="I136" s="469" t="s">
        <v>94</v>
      </c>
      <c r="J136" s="577" t="s">
        <v>1464</v>
      </c>
      <c r="K136" s="577" t="s">
        <v>1468</v>
      </c>
      <c r="L136" s="469" t="s">
        <v>303</v>
      </c>
      <c r="M136" s="469">
        <v>1</v>
      </c>
      <c r="N136" s="472">
        <v>2088</v>
      </c>
      <c r="O136" s="472">
        <v>2088</v>
      </c>
    </row>
    <row r="137" spans="1:15" ht="15" x14ac:dyDescent="0.25">
      <c r="A137" s="469" t="s">
        <v>2675</v>
      </c>
      <c r="B137" s="471">
        <v>44231</v>
      </c>
      <c r="C137" s="469" t="s">
        <v>3243</v>
      </c>
      <c r="D137" s="469" t="s">
        <v>3244</v>
      </c>
      <c r="E137" s="469" t="s">
        <v>15</v>
      </c>
      <c r="F137" s="469" t="s">
        <v>94</v>
      </c>
      <c r="G137" s="469" t="s">
        <v>356</v>
      </c>
      <c r="H137" s="469" t="s">
        <v>1319</v>
      </c>
      <c r="I137" s="469" t="s">
        <v>94</v>
      </c>
      <c r="J137" s="577" t="s">
        <v>1464</v>
      </c>
      <c r="K137" s="577" t="s">
        <v>1468</v>
      </c>
      <c r="L137" s="469" t="s">
        <v>314</v>
      </c>
      <c r="M137" s="469">
        <v>48</v>
      </c>
      <c r="N137" s="472">
        <v>8700</v>
      </c>
      <c r="O137" s="472">
        <v>417600</v>
      </c>
    </row>
    <row r="138" spans="1:15" ht="15" x14ac:dyDescent="0.25">
      <c r="A138" s="469" t="s">
        <v>2676</v>
      </c>
      <c r="B138" s="471">
        <v>44231</v>
      </c>
      <c r="C138" s="469" t="s">
        <v>211</v>
      </c>
      <c r="D138" s="470">
        <v>44230</v>
      </c>
      <c r="E138" s="469" t="s">
        <v>63</v>
      </c>
      <c r="F138" s="469" t="s">
        <v>93</v>
      </c>
      <c r="G138" s="469" t="s">
        <v>1262</v>
      </c>
      <c r="H138" s="469" t="s">
        <v>1340</v>
      </c>
      <c r="I138" s="469" t="s">
        <v>93</v>
      </c>
      <c r="J138" s="563" t="s">
        <v>1466</v>
      </c>
      <c r="K138" s="577" t="s">
        <v>1468</v>
      </c>
      <c r="L138" s="469" t="s">
        <v>303</v>
      </c>
      <c r="M138" s="469">
        <v>1</v>
      </c>
      <c r="N138" s="469">
        <v>500</v>
      </c>
      <c r="O138" s="469">
        <v>500</v>
      </c>
    </row>
    <row r="139" spans="1:15" ht="15" x14ac:dyDescent="0.25">
      <c r="A139" s="469" t="s">
        <v>2676</v>
      </c>
      <c r="B139" s="471">
        <v>44231</v>
      </c>
      <c r="C139" s="469" t="s">
        <v>211</v>
      </c>
      <c r="D139" s="470">
        <v>44230</v>
      </c>
      <c r="E139" s="469" t="s">
        <v>63</v>
      </c>
      <c r="F139" s="469" t="s">
        <v>93</v>
      </c>
      <c r="G139" s="469" t="s">
        <v>1262</v>
      </c>
      <c r="H139" s="469" t="s">
        <v>1368</v>
      </c>
      <c r="I139" s="469" t="s">
        <v>93</v>
      </c>
      <c r="J139" s="563" t="s">
        <v>1466</v>
      </c>
      <c r="K139" s="577" t="s">
        <v>1468</v>
      </c>
      <c r="L139" s="469" t="s">
        <v>3604</v>
      </c>
      <c r="M139" s="469">
        <v>1</v>
      </c>
      <c r="N139" s="472">
        <v>1428</v>
      </c>
      <c r="O139" s="472">
        <v>1428</v>
      </c>
    </row>
    <row r="140" spans="1:15" ht="15" x14ac:dyDescent="0.25">
      <c r="A140" s="469" t="s">
        <v>2677</v>
      </c>
      <c r="B140" s="471">
        <v>44231</v>
      </c>
      <c r="C140" s="469" t="s">
        <v>1003</v>
      </c>
      <c r="D140" s="470">
        <v>44200</v>
      </c>
      <c r="E140" s="469" t="s">
        <v>63</v>
      </c>
      <c r="F140" s="469" t="s">
        <v>93</v>
      </c>
      <c r="G140" s="469" t="s">
        <v>1251</v>
      </c>
      <c r="H140" s="469" t="s">
        <v>1310</v>
      </c>
      <c r="I140" s="469" t="s">
        <v>93</v>
      </c>
      <c r="J140" s="577" t="s">
        <v>316</v>
      </c>
      <c r="K140" s="469" t="s">
        <v>1469</v>
      </c>
      <c r="L140" s="469" t="s">
        <v>3603</v>
      </c>
      <c r="M140" s="469">
        <v>1</v>
      </c>
      <c r="N140" s="469">
        <v>525</v>
      </c>
      <c r="O140" s="469">
        <v>525</v>
      </c>
    </row>
    <row r="141" spans="1:15" ht="15" x14ac:dyDescent="0.25">
      <c r="A141" s="469" t="s">
        <v>2678</v>
      </c>
      <c r="B141" s="471">
        <v>44231</v>
      </c>
      <c r="C141" s="469" t="s">
        <v>3248</v>
      </c>
      <c r="D141" s="470">
        <v>44230</v>
      </c>
      <c r="E141" s="469" t="s">
        <v>1180</v>
      </c>
      <c r="F141" s="469" t="s">
        <v>248</v>
      </c>
      <c r="G141" s="469" t="s">
        <v>1210</v>
      </c>
      <c r="H141" s="469" t="s">
        <v>283</v>
      </c>
      <c r="I141" s="469" t="s">
        <v>248</v>
      </c>
      <c r="J141" s="577" t="s">
        <v>316</v>
      </c>
      <c r="K141" s="577" t="s">
        <v>1468</v>
      </c>
      <c r="L141" s="469" t="s">
        <v>302</v>
      </c>
      <c r="M141" s="469">
        <v>27</v>
      </c>
      <c r="N141" s="472">
        <v>1652.32</v>
      </c>
      <c r="O141" s="472">
        <v>44612.639999999999</v>
      </c>
    </row>
    <row r="142" spans="1:15" ht="15" x14ac:dyDescent="0.25">
      <c r="A142" s="469" t="s">
        <v>2678</v>
      </c>
      <c r="B142" s="471">
        <v>44231</v>
      </c>
      <c r="C142" s="469" t="s">
        <v>3248</v>
      </c>
      <c r="D142" s="470">
        <v>44230</v>
      </c>
      <c r="E142" s="469" t="s">
        <v>1180</v>
      </c>
      <c r="F142" s="469" t="s">
        <v>248</v>
      </c>
      <c r="G142" s="469" t="s">
        <v>1210</v>
      </c>
      <c r="H142" s="469" t="s">
        <v>285</v>
      </c>
      <c r="I142" s="469" t="s">
        <v>248</v>
      </c>
      <c r="J142" s="577" t="s">
        <v>316</v>
      </c>
      <c r="K142" s="577" t="s">
        <v>1468</v>
      </c>
      <c r="L142" s="469" t="s">
        <v>301</v>
      </c>
      <c r="M142" s="469">
        <v>7</v>
      </c>
      <c r="N142" s="472">
        <v>6418.09</v>
      </c>
      <c r="O142" s="472">
        <v>44926.63</v>
      </c>
    </row>
    <row r="143" spans="1:15" ht="15" x14ac:dyDescent="0.25">
      <c r="A143" s="469" t="s">
        <v>2678</v>
      </c>
      <c r="B143" s="471">
        <v>44231</v>
      </c>
      <c r="C143" s="469" t="s">
        <v>3248</v>
      </c>
      <c r="D143" s="470">
        <v>44230</v>
      </c>
      <c r="E143" s="469" t="s">
        <v>1180</v>
      </c>
      <c r="F143" s="469" t="s">
        <v>248</v>
      </c>
      <c r="G143" s="469" t="s">
        <v>1210</v>
      </c>
      <c r="H143" s="469" t="s">
        <v>3621</v>
      </c>
      <c r="I143" s="469" t="s">
        <v>248</v>
      </c>
      <c r="J143" s="577" t="s">
        <v>316</v>
      </c>
      <c r="K143" s="577" t="s">
        <v>1468</v>
      </c>
      <c r="L143" s="469" t="s">
        <v>301</v>
      </c>
      <c r="M143" s="469">
        <v>27</v>
      </c>
      <c r="N143" s="472">
        <v>21915</v>
      </c>
      <c r="O143" s="472">
        <v>591705</v>
      </c>
    </row>
    <row r="144" spans="1:15" ht="15" x14ac:dyDescent="0.25">
      <c r="A144" s="469" t="s">
        <v>2679</v>
      </c>
      <c r="B144" s="471">
        <v>44231</v>
      </c>
      <c r="C144" s="469" t="s">
        <v>1108</v>
      </c>
      <c r="D144" s="470">
        <v>43858</v>
      </c>
      <c r="E144" s="469" t="s">
        <v>3215</v>
      </c>
      <c r="F144" s="469" t="s">
        <v>244</v>
      </c>
      <c r="G144" s="469" t="s">
        <v>1283</v>
      </c>
      <c r="H144" s="469" t="s">
        <v>1434</v>
      </c>
      <c r="I144" s="469" t="s">
        <v>244</v>
      </c>
      <c r="J144" s="577" t="s">
        <v>316</v>
      </c>
      <c r="K144" s="469" t="s">
        <v>1469</v>
      </c>
      <c r="L144" s="469" t="s">
        <v>308</v>
      </c>
      <c r="M144" s="469">
        <v>18</v>
      </c>
      <c r="N144" s="469">
        <v>0</v>
      </c>
      <c r="O144" s="469">
        <v>0</v>
      </c>
    </row>
    <row r="145" spans="1:15" ht="15" x14ac:dyDescent="0.25">
      <c r="A145" s="469" t="s">
        <v>2679</v>
      </c>
      <c r="B145" s="471">
        <v>44231</v>
      </c>
      <c r="C145" s="469" t="s">
        <v>1108</v>
      </c>
      <c r="D145" s="470">
        <v>43858</v>
      </c>
      <c r="E145" s="469" t="s">
        <v>3215</v>
      </c>
      <c r="F145" s="469" t="s">
        <v>244</v>
      </c>
      <c r="G145" s="469" t="s">
        <v>1283</v>
      </c>
      <c r="H145" s="469" t="s">
        <v>1435</v>
      </c>
      <c r="I145" s="469" t="s">
        <v>244</v>
      </c>
      <c r="J145" s="577" t="s">
        <v>316</v>
      </c>
      <c r="K145" s="469" t="s">
        <v>1469</v>
      </c>
      <c r="L145" s="469" t="s">
        <v>308</v>
      </c>
      <c r="M145" s="469">
        <v>18</v>
      </c>
      <c r="N145" s="472">
        <v>3500</v>
      </c>
      <c r="O145" s="472">
        <v>63000</v>
      </c>
    </row>
    <row r="146" spans="1:15" ht="15" x14ac:dyDescent="0.25">
      <c r="A146" s="469" t="s">
        <v>2680</v>
      </c>
      <c r="B146" s="471">
        <v>44231</v>
      </c>
      <c r="C146" s="469">
        <v>8400022563</v>
      </c>
      <c r="D146" s="470">
        <v>44217</v>
      </c>
      <c r="E146" s="469" t="s">
        <v>1182</v>
      </c>
      <c r="F146" s="469" t="s">
        <v>244</v>
      </c>
      <c r="G146" s="469" t="s">
        <v>1215</v>
      </c>
      <c r="H146" s="469" t="s">
        <v>1398</v>
      </c>
      <c r="I146" s="469" t="s">
        <v>244</v>
      </c>
      <c r="J146" s="577" t="s">
        <v>316</v>
      </c>
      <c r="K146" s="469" t="s">
        <v>1469</v>
      </c>
      <c r="L146" s="469" t="s">
        <v>3603</v>
      </c>
      <c r="M146" s="469">
        <v>1</v>
      </c>
      <c r="N146" s="469">
        <v>150</v>
      </c>
      <c r="O146" s="469">
        <v>150</v>
      </c>
    </row>
    <row r="147" spans="1:15" ht="15" x14ac:dyDescent="0.25">
      <c r="A147" s="469" t="s">
        <v>2680</v>
      </c>
      <c r="B147" s="471">
        <v>44231</v>
      </c>
      <c r="C147" s="469">
        <v>8400022563</v>
      </c>
      <c r="D147" s="470">
        <v>44217</v>
      </c>
      <c r="E147" s="469" t="s">
        <v>1182</v>
      </c>
      <c r="F147" s="469" t="s">
        <v>244</v>
      </c>
      <c r="G147" s="469" t="s">
        <v>1215</v>
      </c>
      <c r="H147" s="469" t="s">
        <v>1416</v>
      </c>
      <c r="I147" s="469" t="s">
        <v>244</v>
      </c>
      <c r="J147" s="577" t="s">
        <v>316</v>
      </c>
      <c r="K147" s="469" t="s">
        <v>1469</v>
      </c>
      <c r="L147" s="469" t="s">
        <v>3603</v>
      </c>
      <c r="M147" s="469">
        <v>1</v>
      </c>
      <c r="N147" s="469">
        <v>196</v>
      </c>
      <c r="O147" s="469">
        <v>196</v>
      </c>
    </row>
    <row r="148" spans="1:15" ht="15" x14ac:dyDescent="0.25">
      <c r="A148" s="469" t="s">
        <v>2681</v>
      </c>
      <c r="B148" s="471">
        <v>44231</v>
      </c>
      <c r="C148" s="469" t="s">
        <v>3249</v>
      </c>
      <c r="D148" s="470">
        <v>44226</v>
      </c>
      <c r="E148" s="469" t="s">
        <v>15</v>
      </c>
      <c r="F148" s="469" t="s">
        <v>93</v>
      </c>
      <c r="G148" s="469" t="s">
        <v>1214</v>
      </c>
      <c r="H148" s="469" t="s">
        <v>1320</v>
      </c>
      <c r="I148" s="469" t="s">
        <v>93</v>
      </c>
      <c r="J148" s="577" t="s">
        <v>1464</v>
      </c>
      <c r="K148" s="577" t="s">
        <v>1468</v>
      </c>
      <c r="L148" s="469" t="s">
        <v>314</v>
      </c>
      <c r="M148" s="469">
        <v>2</v>
      </c>
      <c r="N148" s="472">
        <v>3500</v>
      </c>
      <c r="O148" s="472">
        <v>7000</v>
      </c>
    </row>
    <row r="149" spans="1:15" ht="15" x14ac:dyDescent="0.25">
      <c r="A149" s="469" t="s">
        <v>2682</v>
      </c>
      <c r="B149" s="471">
        <v>44231</v>
      </c>
      <c r="C149" s="469" t="s">
        <v>3250</v>
      </c>
      <c r="D149" s="470">
        <v>44231</v>
      </c>
      <c r="E149" s="469" t="s">
        <v>15</v>
      </c>
      <c r="F149" s="469" t="s">
        <v>93</v>
      </c>
      <c r="G149" s="469" t="s">
        <v>1214</v>
      </c>
      <c r="H149" s="469" t="s">
        <v>3622</v>
      </c>
      <c r="I149" s="469" t="s">
        <v>93</v>
      </c>
      <c r="J149" s="577" t="s">
        <v>1464</v>
      </c>
      <c r="K149" s="577" t="s">
        <v>1468</v>
      </c>
      <c r="L149" s="469" t="s">
        <v>3603</v>
      </c>
      <c r="M149" s="469">
        <v>1</v>
      </c>
      <c r="N149" s="469">
        <v>0</v>
      </c>
      <c r="O149" s="469">
        <v>0</v>
      </c>
    </row>
    <row r="150" spans="1:15" ht="15" x14ac:dyDescent="0.25">
      <c r="A150" s="469" t="s">
        <v>2682</v>
      </c>
      <c r="B150" s="471">
        <v>44231</v>
      </c>
      <c r="C150" s="469" t="s">
        <v>3250</v>
      </c>
      <c r="D150" s="470">
        <v>44231</v>
      </c>
      <c r="E150" s="469" t="s">
        <v>15</v>
      </c>
      <c r="F150" s="469" t="s">
        <v>93</v>
      </c>
      <c r="G150" s="469" t="s">
        <v>1214</v>
      </c>
      <c r="H150" s="469" t="s">
        <v>1327</v>
      </c>
      <c r="I150" s="469" t="s">
        <v>93</v>
      </c>
      <c r="J150" s="577" t="s">
        <v>1464</v>
      </c>
      <c r="K150" s="577" t="s">
        <v>1468</v>
      </c>
      <c r="L150" s="469" t="s">
        <v>3603</v>
      </c>
      <c r="M150" s="469">
        <v>1</v>
      </c>
      <c r="N150" s="469">
        <v>0</v>
      </c>
      <c r="O150" s="469">
        <v>0</v>
      </c>
    </row>
    <row r="151" spans="1:15" ht="15" x14ac:dyDescent="0.25">
      <c r="A151" s="469" t="s">
        <v>2682</v>
      </c>
      <c r="B151" s="471">
        <v>44231</v>
      </c>
      <c r="C151" s="469" t="s">
        <v>3250</v>
      </c>
      <c r="D151" s="470">
        <v>44231</v>
      </c>
      <c r="E151" s="469" t="s">
        <v>15</v>
      </c>
      <c r="F151" s="469" t="s">
        <v>93</v>
      </c>
      <c r="G151" s="469" t="s">
        <v>1214</v>
      </c>
      <c r="H151" s="469" t="s">
        <v>1332</v>
      </c>
      <c r="I151" s="469" t="s">
        <v>93</v>
      </c>
      <c r="J151" s="577" t="s">
        <v>1464</v>
      </c>
      <c r="K151" s="577" t="s">
        <v>1468</v>
      </c>
      <c r="L151" s="469" t="s">
        <v>3603</v>
      </c>
      <c r="M151" s="469">
        <v>1</v>
      </c>
      <c r="N151" s="469">
        <v>0</v>
      </c>
      <c r="O151" s="469">
        <v>0</v>
      </c>
    </row>
    <row r="152" spans="1:15" ht="15" x14ac:dyDescent="0.25">
      <c r="A152" s="469" t="s">
        <v>2682</v>
      </c>
      <c r="B152" s="471">
        <v>44231</v>
      </c>
      <c r="C152" s="469" t="s">
        <v>3250</v>
      </c>
      <c r="D152" s="470">
        <v>44231</v>
      </c>
      <c r="E152" s="469" t="s">
        <v>15</v>
      </c>
      <c r="F152" s="469" t="s">
        <v>93</v>
      </c>
      <c r="G152" s="469" t="s">
        <v>1214</v>
      </c>
      <c r="H152" s="469" t="s">
        <v>1320</v>
      </c>
      <c r="I152" s="469" t="s">
        <v>93</v>
      </c>
      <c r="J152" s="577" t="s">
        <v>1464</v>
      </c>
      <c r="K152" s="577" t="s">
        <v>1468</v>
      </c>
      <c r="L152" s="469" t="s">
        <v>314</v>
      </c>
      <c r="M152" s="469">
        <v>1</v>
      </c>
      <c r="N152" s="469">
        <v>0</v>
      </c>
      <c r="O152" s="469">
        <v>0</v>
      </c>
    </row>
    <row r="153" spans="1:15" ht="15" x14ac:dyDescent="0.25">
      <c r="A153" s="469" t="s">
        <v>2682</v>
      </c>
      <c r="B153" s="471">
        <v>44231</v>
      </c>
      <c r="C153" s="469" t="s">
        <v>3250</v>
      </c>
      <c r="D153" s="470">
        <v>44231</v>
      </c>
      <c r="E153" s="660" t="s">
        <v>15</v>
      </c>
      <c r="F153" s="469" t="s">
        <v>93</v>
      </c>
      <c r="G153" s="469" t="s">
        <v>1214</v>
      </c>
      <c r="H153" s="469" t="s">
        <v>387</v>
      </c>
      <c r="I153" s="469" t="s">
        <v>93</v>
      </c>
      <c r="J153" s="577" t="s">
        <v>1464</v>
      </c>
      <c r="K153" s="577" t="s">
        <v>1468</v>
      </c>
      <c r="L153" s="469" t="s">
        <v>303</v>
      </c>
      <c r="M153" s="469">
        <v>1</v>
      </c>
      <c r="N153" s="469">
        <v>150</v>
      </c>
      <c r="O153" s="469">
        <v>150</v>
      </c>
    </row>
    <row r="154" spans="1:15" ht="15" x14ac:dyDescent="0.25">
      <c r="A154" s="469" t="s">
        <v>2682</v>
      </c>
      <c r="B154" s="471">
        <v>44231</v>
      </c>
      <c r="C154" s="469" t="s">
        <v>3250</v>
      </c>
      <c r="D154" s="470">
        <v>44231</v>
      </c>
      <c r="E154" s="469" t="s">
        <v>15</v>
      </c>
      <c r="F154" s="469" t="s">
        <v>93</v>
      </c>
      <c r="G154" s="469" t="s">
        <v>1214</v>
      </c>
      <c r="H154" s="469" t="s">
        <v>1342</v>
      </c>
      <c r="I154" s="469" t="s">
        <v>93</v>
      </c>
      <c r="J154" s="577" t="s">
        <v>1464</v>
      </c>
      <c r="K154" s="577" t="s">
        <v>1468</v>
      </c>
      <c r="L154" s="469" t="s">
        <v>303</v>
      </c>
      <c r="M154" s="469">
        <v>1</v>
      </c>
      <c r="N154" s="472">
        <v>1500</v>
      </c>
      <c r="O154" s="472">
        <v>1500</v>
      </c>
    </row>
    <row r="155" spans="1:15" ht="15" x14ac:dyDescent="0.25">
      <c r="A155" s="469" t="s">
        <v>2682</v>
      </c>
      <c r="B155" s="471">
        <v>44231</v>
      </c>
      <c r="C155" s="469" t="s">
        <v>3250</v>
      </c>
      <c r="D155" s="470">
        <v>44231</v>
      </c>
      <c r="E155" s="469" t="s">
        <v>15</v>
      </c>
      <c r="F155" s="469" t="s">
        <v>93</v>
      </c>
      <c r="G155" s="469" t="s">
        <v>1214</v>
      </c>
      <c r="H155" s="469" t="s">
        <v>1392</v>
      </c>
      <c r="I155" s="469" t="s">
        <v>93</v>
      </c>
      <c r="J155" s="577" t="s">
        <v>1464</v>
      </c>
      <c r="K155" s="577" t="s">
        <v>1468</v>
      </c>
      <c r="L155" s="469" t="s">
        <v>314</v>
      </c>
      <c r="M155" s="469">
        <v>1</v>
      </c>
      <c r="N155" s="472">
        <v>58300</v>
      </c>
      <c r="O155" s="472">
        <v>58300</v>
      </c>
    </row>
    <row r="156" spans="1:15" ht="15" x14ac:dyDescent="0.25">
      <c r="A156" s="469" t="s">
        <v>2683</v>
      </c>
      <c r="B156" s="471">
        <v>44231</v>
      </c>
      <c r="C156" s="469" t="s">
        <v>912</v>
      </c>
      <c r="D156" s="470">
        <v>44203</v>
      </c>
      <c r="E156" s="469" t="s">
        <v>1182</v>
      </c>
      <c r="F156" s="469" t="s">
        <v>244</v>
      </c>
      <c r="G156" s="469" t="s">
        <v>1211</v>
      </c>
      <c r="H156" s="469" t="s">
        <v>1340</v>
      </c>
      <c r="I156" s="469" t="s">
        <v>244</v>
      </c>
      <c r="J156" s="577" t="s">
        <v>316</v>
      </c>
      <c r="K156" s="469" t="s">
        <v>1469</v>
      </c>
      <c r="L156" s="469" t="s">
        <v>303</v>
      </c>
      <c r="M156" s="469">
        <v>1</v>
      </c>
      <c r="N156" s="469">
        <v>200</v>
      </c>
      <c r="O156" s="469">
        <v>200</v>
      </c>
    </row>
    <row r="157" spans="1:15" ht="15" x14ac:dyDescent="0.25">
      <c r="A157" s="469" t="s">
        <v>2683</v>
      </c>
      <c r="B157" s="471">
        <v>44231</v>
      </c>
      <c r="C157" s="469" t="s">
        <v>912</v>
      </c>
      <c r="D157" s="470">
        <v>44203</v>
      </c>
      <c r="E157" s="469" t="s">
        <v>1182</v>
      </c>
      <c r="F157" s="469" t="s">
        <v>244</v>
      </c>
      <c r="G157" s="469" t="s">
        <v>1211</v>
      </c>
      <c r="H157" s="469" t="s">
        <v>1363</v>
      </c>
      <c r="I157" s="469" t="s">
        <v>244</v>
      </c>
      <c r="J157" s="577" t="s">
        <v>316</v>
      </c>
      <c r="K157" s="469" t="s">
        <v>1469</v>
      </c>
      <c r="L157" s="469" t="s">
        <v>3603</v>
      </c>
      <c r="M157" s="469">
        <v>1</v>
      </c>
      <c r="N157" s="469">
        <v>750</v>
      </c>
      <c r="O157" s="469">
        <v>750</v>
      </c>
    </row>
    <row r="158" spans="1:15" ht="15" x14ac:dyDescent="0.25">
      <c r="A158" s="469" t="s">
        <v>2684</v>
      </c>
      <c r="B158" s="471">
        <v>44231</v>
      </c>
      <c r="C158" s="469" t="s">
        <v>3251</v>
      </c>
      <c r="D158" s="470">
        <v>44231</v>
      </c>
      <c r="E158" s="660" t="s">
        <v>15</v>
      </c>
      <c r="F158" s="469" t="s">
        <v>93</v>
      </c>
      <c r="G158" s="469" t="s">
        <v>1214</v>
      </c>
      <c r="H158" s="469" t="s">
        <v>387</v>
      </c>
      <c r="I158" s="469" t="s">
        <v>93</v>
      </c>
      <c r="J158" s="577" t="s">
        <v>1464</v>
      </c>
      <c r="K158" s="577" t="s">
        <v>1468</v>
      </c>
      <c r="L158" s="469" t="s">
        <v>303</v>
      </c>
      <c r="M158" s="469">
        <v>1</v>
      </c>
      <c r="N158" s="469">
        <v>100</v>
      </c>
      <c r="O158" s="469">
        <v>100</v>
      </c>
    </row>
    <row r="159" spans="1:15" ht="15" x14ac:dyDescent="0.25">
      <c r="A159" s="469" t="s">
        <v>2684</v>
      </c>
      <c r="B159" s="471">
        <v>44231</v>
      </c>
      <c r="C159" s="469" t="s">
        <v>3251</v>
      </c>
      <c r="D159" s="470">
        <v>44231</v>
      </c>
      <c r="E159" s="469" t="s">
        <v>15</v>
      </c>
      <c r="F159" s="469" t="s">
        <v>93</v>
      </c>
      <c r="G159" s="469" t="s">
        <v>1214</v>
      </c>
      <c r="H159" s="469" t="s">
        <v>1320</v>
      </c>
      <c r="I159" s="469" t="s">
        <v>93</v>
      </c>
      <c r="J159" s="577" t="s">
        <v>1464</v>
      </c>
      <c r="K159" s="577" t="s">
        <v>1468</v>
      </c>
      <c r="L159" s="469" t="s">
        <v>314</v>
      </c>
      <c r="M159" s="469">
        <v>5</v>
      </c>
      <c r="N159" s="472">
        <v>3500</v>
      </c>
      <c r="O159" s="472">
        <v>17500</v>
      </c>
    </row>
    <row r="160" spans="1:15" ht="15" x14ac:dyDescent="0.25">
      <c r="A160" s="469" t="s">
        <v>2685</v>
      </c>
      <c r="B160" s="471">
        <v>44231</v>
      </c>
      <c r="C160" s="469" t="s">
        <v>3252</v>
      </c>
      <c r="D160" s="470">
        <v>44231</v>
      </c>
      <c r="E160" s="469" t="s">
        <v>15</v>
      </c>
      <c r="F160" s="469" t="s">
        <v>245</v>
      </c>
      <c r="G160" s="469" t="s">
        <v>1231</v>
      </c>
      <c r="H160" s="469" t="s">
        <v>1332</v>
      </c>
      <c r="I160" s="469" t="s">
        <v>245</v>
      </c>
      <c r="J160" s="577" t="s">
        <v>1464</v>
      </c>
      <c r="K160" s="577" t="s">
        <v>1468</v>
      </c>
      <c r="L160" s="469" t="s">
        <v>3603</v>
      </c>
      <c r="M160" s="469">
        <v>2</v>
      </c>
      <c r="N160" s="469">
        <v>0</v>
      </c>
      <c r="O160" s="469">
        <v>0</v>
      </c>
    </row>
    <row r="161" spans="1:15" ht="15" x14ac:dyDescent="0.25">
      <c r="A161" s="469" t="s">
        <v>2685</v>
      </c>
      <c r="B161" s="471">
        <v>44231</v>
      </c>
      <c r="C161" s="469" t="s">
        <v>3252</v>
      </c>
      <c r="D161" s="470">
        <v>44231</v>
      </c>
      <c r="E161" s="660" t="s">
        <v>15</v>
      </c>
      <c r="F161" s="469" t="s">
        <v>245</v>
      </c>
      <c r="G161" s="469" t="s">
        <v>1231</v>
      </c>
      <c r="H161" s="469" t="s">
        <v>387</v>
      </c>
      <c r="I161" s="469" t="s">
        <v>245</v>
      </c>
      <c r="J161" s="577" t="s">
        <v>1464</v>
      </c>
      <c r="K161" s="577" t="s">
        <v>1468</v>
      </c>
      <c r="L161" s="469" t="s">
        <v>303</v>
      </c>
      <c r="M161" s="469">
        <v>1</v>
      </c>
      <c r="N161" s="469">
        <v>293</v>
      </c>
      <c r="O161" s="469">
        <v>293</v>
      </c>
    </row>
    <row r="162" spans="1:15" ht="15" x14ac:dyDescent="0.25">
      <c r="A162" s="469" t="s">
        <v>2685</v>
      </c>
      <c r="B162" s="471">
        <v>44231</v>
      </c>
      <c r="C162" s="469" t="s">
        <v>3252</v>
      </c>
      <c r="D162" s="470">
        <v>44231</v>
      </c>
      <c r="E162" s="469" t="s">
        <v>15</v>
      </c>
      <c r="F162" s="469" t="s">
        <v>245</v>
      </c>
      <c r="G162" s="469" t="s">
        <v>1231</v>
      </c>
      <c r="H162" s="469" t="s">
        <v>1324</v>
      </c>
      <c r="I162" s="469" t="s">
        <v>245</v>
      </c>
      <c r="J162" s="577" t="s">
        <v>1464</v>
      </c>
      <c r="K162" s="577" t="s">
        <v>1468</v>
      </c>
      <c r="L162" s="469" t="s">
        <v>314</v>
      </c>
      <c r="M162" s="469">
        <v>2</v>
      </c>
      <c r="N162" s="472">
        <v>5250</v>
      </c>
      <c r="O162" s="472">
        <v>10500</v>
      </c>
    </row>
    <row r="163" spans="1:15" ht="15" x14ac:dyDescent="0.25">
      <c r="A163" s="469" t="s">
        <v>2685</v>
      </c>
      <c r="B163" s="471">
        <v>44231</v>
      </c>
      <c r="C163" s="469" t="s">
        <v>3252</v>
      </c>
      <c r="D163" s="470">
        <v>44231</v>
      </c>
      <c r="E163" s="469" t="s">
        <v>15</v>
      </c>
      <c r="F163" s="469" t="s">
        <v>245</v>
      </c>
      <c r="G163" s="469" t="s">
        <v>1231</v>
      </c>
      <c r="H163" s="469" t="s">
        <v>1326</v>
      </c>
      <c r="I163" s="469" t="s">
        <v>245</v>
      </c>
      <c r="J163" s="577" t="s">
        <v>1464</v>
      </c>
      <c r="K163" s="577" t="s">
        <v>1468</v>
      </c>
      <c r="L163" s="469" t="s">
        <v>314</v>
      </c>
      <c r="M163" s="469">
        <v>2</v>
      </c>
      <c r="N163" s="472">
        <v>53500</v>
      </c>
      <c r="O163" s="472">
        <v>107000</v>
      </c>
    </row>
    <row r="164" spans="1:15" ht="15" x14ac:dyDescent="0.25">
      <c r="A164" s="469" t="s">
        <v>2686</v>
      </c>
      <c r="B164" s="471">
        <v>44231</v>
      </c>
      <c r="C164" s="469" t="s">
        <v>3253</v>
      </c>
      <c r="D164" s="469" t="s">
        <v>3254</v>
      </c>
      <c r="E164" s="660" t="s">
        <v>15</v>
      </c>
      <c r="F164" s="469" t="s">
        <v>94</v>
      </c>
      <c r="G164" s="660" t="s">
        <v>5069</v>
      </c>
      <c r="H164" s="469" t="s">
        <v>387</v>
      </c>
      <c r="I164" s="469" t="s">
        <v>94</v>
      </c>
      <c r="J164" s="577" t="s">
        <v>317</v>
      </c>
      <c r="K164" s="577" t="s">
        <v>1468</v>
      </c>
      <c r="L164" s="469" t="s">
        <v>303</v>
      </c>
      <c r="M164" s="469">
        <v>1</v>
      </c>
      <c r="N164" s="469">
        <v>500</v>
      </c>
      <c r="O164" s="469">
        <f>M164*N164</f>
        <v>500</v>
      </c>
    </row>
    <row r="165" spans="1:15" ht="15" x14ac:dyDescent="0.25">
      <c r="A165" s="469" t="s">
        <v>2687</v>
      </c>
      <c r="B165" s="471">
        <v>44231</v>
      </c>
      <c r="C165" s="469" t="s">
        <v>912</v>
      </c>
      <c r="D165" s="469" t="s">
        <v>3255</v>
      </c>
      <c r="E165" s="660" t="s">
        <v>1182</v>
      </c>
      <c r="F165" s="660" t="s">
        <v>244</v>
      </c>
      <c r="G165" s="660" t="s">
        <v>1211</v>
      </c>
      <c r="H165" s="660" t="s">
        <v>1340</v>
      </c>
      <c r="I165" s="660" t="s">
        <v>244</v>
      </c>
      <c r="J165" s="577" t="s">
        <v>316</v>
      </c>
      <c r="K165" s="660" t="s">
        <v>1469</v>
      </c>
      <c r="L165" s="469" t="s">
        <v>303</v>
      </c>
      <c r="M165" s="469">
        <v>1</v>
      </c>
      <c r="N165" s="469">
        <v>200</v>
      </c>
      <c r="O165" s="469">
        <v>200</v>
      </c>
    </row>
    <row r="166" spans="1:15" ht="15" x14ac:dyDescent="0.25">
      <c r="A166" s="660" t="s">
        <v>2687</v>
      </c>
      <c r="B166" s="663">
        <v>44231</v>
      </c>
      <c r="C166" s="660" t="s">
        <v>912</v>
      </c>
      <c r="D166" s="660" t="s">
        <v>3255</v>
      </c>
      <c r="E166" s="660" t="s">
        <v>1182</v>
      </c>
      <c r="F166" s="660" t="s">
        <v>244</v>
      </c>
      <c r="G166" s="660" t="s">
        <v>1211</v>
      </c>
      <c r="H166" s="660" t="s">
        <v>1363</v>
      </c>
      <c r="I166" s="660" t="s">
        <v>244</v>
      </c>
      <c r="J166" s="577" t="s">
        <v>316</v>
      </c>
      <c r="K166" s="660" t="s">
        <v>1469</v>
      </c>
      <c r="L166" s="469" t="s">
        <v>3603</v>
      </c>
      <c r="M166" s="469">
        <v>1</v>
      </c>
      <c r="N166" s="469">
        <v>750</v>
      </c>
      <c r="O166" s="469">
        <v>750</v>
      </c>
    </row>
    <row r="167" spans="1:15" ht="15" x14ac:dyDescent="0.25">
      <c r="A167" s="660" t="s">
        <v>2686</v>
      </c>
      <c r="B167" s="663">
        <v>44231</v>
      </c>
      <c r="C167" s="648" t="s">
        <v>3253</v>
      </c>
      <c r="D167" s="661">
        <v>44229</v>
      </c>
      <c r="E167" s="660" t="s">
        <v>1189</v>
      </c>
      <c r="F167" s="660" t="s">
        <v>94</v>
      </c>
      <c r="G167" s="660" t="s">
        <v>5069</v>
      </c>
      <c r="H167" s="648" t="s">
        <v>5070</v>
      </c>
      <c r="I167" s="660" t="s">
        <v>94</v>
      </c>
      <c r="J167" s="577" t="s">
        <v>317</v>
      </c>
      <c r="K167" s="660" t="s">
        <v>1468</v>
      </c>
      <c r="L167" s="660" t="s">
        <v>306</v>
      </c>
      <c r="M167" s="660">
        <v>22</v>
      </c>
      <c r="N167" s="660">
        <v>1350</v>
      </c>
      <c r="O167" s="660">
        <f>N167*M167</f>
        <v>29700</v>
      </c>
    </row>
    <row r="168" spans="1:15" ht="15" x14ac:dyDescent="0.25">
      <c r="A168" s="660" t="s">
        <v>2686</v>
      </c>
      <c r="B168" s="663">
        <v>44231</v>
      </c>
      <c r="C168" s="648" t="s">
        <v>3253</v>
      </c>
      <c r="D168" s="661">
        <v>44229</v>
      </c>
      <c r="E168" s="660" t="s">
        <v>1189</v>
      </c>
      <c r="F168" s="660" t="s">
        <v>94</v>
      </c>
      <c r="G168" s="660" t="s">
        <v>5069</v>
      </c>
      <c r="H168" s="648" t="s">
        <v>5072</v>
      </c>
      <c r="I168" s="660" t="s">
        <v>94</v>
      </c>
      <c r="J168" s="577" t="s">
        <v>317</v>
      </c>
      <c r="K168" s="660" t="s">
        <v>1468</v>
      </c>
      <c r="L168" s="660" t="s">
        <v>306</v>
      </c>
      <c r="M168" s="660">
        <v>19</v>
      </c>
      <c r="N168" s="660">
        <v>1400</v>
      </c>
      <c r="O168" s="660">
        <f>N168*M168</f>
        <v>26600</v>
      </c>
    </row>
    <row r="169" spans="1:15" ht="15" x14ac:dyDescent="0.25">
      <c r="A169" s="660" t="s">
        <v>5071</v>
      </c>
      <c r="B169" s="663">
        <v>44231</v>
      </c>
      <c r="C169" s="648" t="s">
        <v>3253</v>
      </c>
      <c r="D169" s="661">
        <v>44229</v>
      </c>
      <c r="E169" s="660" t="s">
        <v>1189</v>
      </c>
      <c r="F169" s="660" t="s">
        <v>94</v>
      </c>
      <c r="G169" s="660" t="s">
        <v>5069</v>
      </c>
      <c r="H169" s="648" t="s">
        <v>5072</v>
      </c>
      <c r="I169" s="660" t="s">
        <v>94</v>
      </c>
      <c r="J169" s="577" t="s">
        <v>317</v>
      </c>
      <c r="K169" s="660" t="s">
        <v>1468</v>
      </c>
      <c r="L169" s="660" t="s">
        <v>306</v>
      </c>
      <c r="M169" s="660">
        <v>56</v>
      </c>
      <c r="N169" s="660">
        <v>1400</v>
      </c>
      <c r="O169" s="660">
        <f>N169*M169</f>
        <v>78400</v>
      </c>
    </row>
    <row r="170" spans="1:15" ht="15" x14ac:dyDescent="0.25">
      <c r="A170" s="660" t="s">
        <v>5071</v>
      </c>
      <c r="B170" s="663">
        <v>44231</v>
      </c>
      <c r="C170" s="648" t="s">
        <v>3253</v>
      </c>
      <c r="D170" s="661">
        <v>44229</v>
      </c>
      <c r="E170" s="660" t="s">
        <v>1189</v>
      </c>
      <c r="F170" s="660" t="s">
        <v>94</v>
      </c>
      <c r="G170" s="660" t="s">
        <v>5069</v>
      </c>
      <c r="H170" s="648" t="s">
        <v>5070</v>
      </c>
      <c r="I170" s="660" t="s">
        <v>94</v>
      </c>
      <c r="J170" s="577" t="s">
        <v>317</v>
      </c>
      <c r="K170" s="660" t="s">
        <v>1468</v>
      </c>
      <c r="L170" s="660" t="s">
        <v>306</v>
      </c>
      <c r="M170" s="660">
        <v>53</v>
      </c>
      <c r="N170" s="660">
        <v>1350</v>
      </c>
      <c r="O170" s="660">
        <f>N170*M170</f>
        <v>71550</v>
      </c>
    </row>
    <row r="171" spans="1:15" ht="15" x14ac:dyDescent="0.25">
      <c r="A171" s="469" t="s">
        <v>2688</v>
      </c>
      <c r="B171" s="471">
        <v>44232</v>
      </c>
      <c r="C171" s="469">
        <v>202107</v>
      </c>
      <c r="D171" s="470">
        <v>44231</v>
      </c>
      <c r="E171" s="660" t="s">
        <v>15</v>
      </c>
      <c r="F171" s="469" t="s">
        <v>253</v>
      </c>
      <c r="G171" s="469" t="s">
        <v>1234</v>
      </c>
      <c r="H171" s="469" t="s">
        <v>387</v>
      </c>
      <c r="I171" s="469" t="s">
        <v>253</v>
      </c>
      <c r="J171" s="577" t="s">
        <v>1465</v>
      </c>
      <c r="K171" s="577" t="s">
        <v>1468</v>
      </c>
      <c r="L171" s="469" t="s">
        <v>303</v>
      </c>
      <c r="M171" s="469">
        <v>1</v>
      </c>
      <c r="N171" s="469">
        <v>100</v>
      </c>
      <c r="O171" s="469">
        <v>100</v>
      </c>
    </row>
    <row r="172" spans="1:15" ht="15" x14ac:dyDescent="0.25">
      <c r="A172" s="469" t="s">
        <v>2688</v>
      </c>
      <c r="B172" s="471">
        <v>44232</v>
      </c>
      <c r="C172" s="469">
        <v>202107</v>
      </c>
      <c r="D172" s="470">
        <v>44231</v>
      </c>
      <c r="E172" s="469" t="s">
        <v>15</v>
      </c>
      <c r="F172" s="469" t="s">
        <v>253</v>
      </c>
      <c r="G172" s="469" t="s">
        <v>1234</v>
      </c>
      <c r="H172" s="469" t="s">
        <v>1365</v>
      </c>
      <c r="I172" s="469" t="s">
        <v>253</v>
      </c>
      <c r="J172" s="577" t="s">
        <v>1465</v>
      </c>
      <c r="K172" s="577" t="s">
        <v>1468</v>
      </c>
      <c r="L172" s="469" t="s">
        <v>3603</v>
      </c>
      <c r="M172" s="469">
        <v>4</v>
      </c>
      <c r="N172" s="472">
        <v>1495</v>
      </c>
      <c r="O172" s="472">
        <v>5980</v>
      </c>
    </row>
    <row r="173" spans="1:15" ht="15" x14ac:dyDescent="0.25">
      <c r="A173" s="469" t="s">
        <v>2689</v>
      </c>
      <c r="B173" s="471">
        <v>44232</v>
      </c>
      <c r="C173" s="469" t="s">
        <v>912</v>
      </c>
      <c r="D173" s="469" t="s">
        <v>3256</v>
      </c>
      <c r="E173" s="469" t="s">
        <v>1182</v>
      </c>
      <c r="F173" s="469" t="s">
        <v>244</v>
      </c>
      <c r="G173" s="469" t="s">
        <v>1211</v>
      </c>
      <c r="H173" s="469" t="s">
        <v>3623</v>
      </c>
      <c r="I173" s="469" t="s">
        <v>244</v>
      </c>
      <c r="J173" s="577" t="s">
        <v>316</v>
      </c>
      <c r="K173" s="469" t="s">
        <v>1469</v>
      </c>
      <c r="L173" s="469" t="s">
        <v>3603</v>
      </c>
      <c r="M173" s="469">
        <v>1</v>
      </c>
      <c r="N173" s="472">
        <v>7700</v>
      </c>
      <c r="O173" s="472">
        <v>7700</v>
      </c>
    </row>
    <row r="174" spans="1:15" ht="15" x14ac:dyDescent="0.25">
      <c r="A174" s="469" t="s">
        <v>2690</v>
      </c>
      <c r="B174" s="471">
        <v>44232</v>
      </c>
      <c r="C174" s="469" t="s">
        <v>3257</v>
      </c>
      <c r="D174" s="470">
        <v>44210</v>
      </c>
      <c r="E174" s="469" t="s">
        <v>1182</v>
      </c>
      <c r="F174" s="469" t="s">
        <v>244</v>
      </c>
      <c r="G174" s="469" t="s">
        <v>1229</v>
      </c>
      <c r="H174" s="469" t="s">
        <v>3624</v>
      </c>
      <c r="I174" s="469" t="s">
        <v>244</v>
      </c>
      <c r="J174" s="577" t="s">
        <v>316</v>
      </c>
      <c r="K174" s="469" t="s">
        <v>1469</v>
      </c>
      <c r="L174" s="469" t="s">
        <v>3603</v>
      </c>
      <c r="M174" s="469">
        <v>1</v>
      </c>
      <c r="N174" s="472">
        <v>4480</v>
      </c>
      <c r="O174" s="472">
        <v>4480</v>
      </c>
    </row>
    <row r="175" spans="1:15" ht="15" x14ac:dyDescent="0.25">
      <c r="A175" s="469" t="s">
        <v>2691</v>
      </c>
      <c r="B175" s="471">
        <v>44232</v>
      </c>
      <c r="C175" s="469" t="s">
        <v>211</v>
      </c>
      <c r="D175" s="470">
        <v>44229</v>
      </c>
      <c r="E175" s="469" t="s">
        <v>63</v>
      </c>
      <c r="F175" s="469" t="s">
        <v>93</v>
      </c>
      <c r="G175" s="469" t="s">
        <v>3541</v>
      </c>
      <c r="H175" s="469" t="s">
        <v>1340</v>
      </c>
      <c r="I175" s="469" t="s">
        <v>93</v>
      </c>
      <c r="J175" s="577" t="s">
        <v>1465</v>
      </c>
      <c r="K175" s="577" t="s">
        <v>1468</v>
      </c>
      <c r="L175" s="469" t="s">
        <v>303</v>
      </c>
      <c r="M175" s="469">
        <v>1</v>
      </c>
      <c r="N175" s="469">
        <v>500</v>
      </c>
      <c r="O175" s="469">
        <v>500</v>
      </c>
    </row>
    <row r="176" spans="1:15" ht="15" x14ac:dyDescent="0.25">
      <c r="A176" s="469" t="s">
        <v>2692</v>
      </c>
      <c r="B176" s="471">
        <v>44232</v>
      </c>
      <c r="C176" s="469" t="s">
        <v>3258</v>
      </c>
      <c r="D176" s="470">
        <v>44209</v>
      </c>
      <c r="E176" s="469" t="s">
        <v>1182</v>
      </c>
      <c r="F176" s="469" t="s">
        <v>244</v>
      </c>
      <c r="G176" s="469" t="s">
        <v>1228</v>
      </c>
      <c r="H176" s="469" t="s">
        <v>3625</v>
      </c>
      <c r="I176" s="469" t="s">
        <v>244</v>
      </c>
      <c r="J176" s="577" t="s">
        <v>316</v>
      </c>
      <c r="K176" s="469" t="s">
        <v>1469</v>
      </c>
      <c r="L176" s="469" t="s">
        <v>303</v>
      </c>
      <c r="M176" s="469">
        <v>1</v>
      </c>
      <c r="N176" s="469">
        <v>100</v>
      </c>
      <c r="O176" s="469">
        <v>100</v>
      </c>
    </row>
    <row r="177" spans="1:15" ht="15" x14ac:dyDescent="0.25">
      <c r="A177" s="469" t="s">
        <v>2692</v>
      </c>
      <c r="B177" s="471">
        <v>44232</v>
      </c>
      <c r="C177" s="469" t="s">
        <v>3258</v>
      </c>
      <c r="D177" s="470">
        <v>44209</v>
      </c>
      <c r="E177" s="469" t="s">
        <v>1182</v>
      </c>
      <c r="F177" s="469" t="s">
        <v>244</v>
      </c>
      <c r="G177" s="469" t="s">
        <v>1228</v>
      </c>
      <c r="H177" s="469" t="s">
        <v>3626</v>
      </c>
      <c r="I177" s="469" t="s">
        <v>244</v>
      </c>
      <c r="J177" s="577" t="s">
        <v>316</v>
      </c>
      <c r="K177" s="469" t="s">
        <v>1469</v>
      </c>
      <c r="L177" s="469" t="s">
        <v>3603</v>
      </c>
      <c r="M177" s="469">
        <v>1</v>
      </c>
      <c r="N177" s="469">
        <v>847</v>
      </c>
      <c r="O177" s="469">
        <v>847</v>
      </c>
    </row>
    <row r="178" spans="1:15" ht="15" x14ac:dyDescent="0.25">
      <c r="A178" s="469" t="s">
        <v>2693</v>
      </c>
      <c r="B178" s="471">
        <v>44232</v>
      </c>
      <c r="C178" s="469" t="s">
        <v>3259</v>
      </c>
      <c r="D178" s="470">
        <v>44214</v>
      </c>
      <c r="E178" s="469" t="s">
        <v>1182</v>
      </c>
      <c r="F178" s="469" t="s">
        <v>244</v>
      </c>
      <c r="G178" s="469" t="s">
        <v>1228</v>
      </c>
      <c r="H178" s="469" t="s">
        <v>1418</v>
      </c>
      <c r="I178" s="469" t="s">
        <v>244</v>
      </c>
      <c r="J178" s="577" t="s">
        <v>316</v>
      </c>
      <c r="K178" s="469" t="s">
        <v>1469</v>
      </c>
      <c r="L178" s="469" t="s">
        <v>3603</v>
      </c>
      <c r="M178" s="469">
        <v>1</v>
      </c>
      <c r="N178" s="472">
        <v>1855</v>
      </c>
      <c r="O178" s="472">
        <v>1855</v>
      </c>
    </row>
    <row r="179" spans="1:15" ht="15" x14ac:dyDescent="0.25">
      <c r="A179" s="469" t="s">
        <v>2694</v>
      </c>
      <c r="B179" s="471">
        <v>44232</v>
      </c>
      <c r="C179" s="469" t="s">
        <v>3259</v>
      </c>
      <c r="D179" s="470">
        <v>44214</v>
      </c>
      <c r="E179" s="469" t="s">
        <v>1182</v>
      </c>
      <c r="F179" s="469" t="s">
        <v>244</v>
      </c>
      <c r="G179" s="469" t="s">
        <v>1228</v>
      </c>
      <c r="H179" s="469" t="s">
        <v>1393</v>
      </c>
      <c r="I179" s="469" t="s">
        <v>244</v>
      </c>
      <c r="J179" s="577" t="s">
        <v>316</v>
      </c>
      <c r="K179" s="469" t="s">
        <v>1469</v>
      </c>
      <c r="L179" s="469" t="s">
        <v>3603</v>
      </c>
      <c r="M179" s="469">
        <v>2</v>
      </c>
      <c r="N179" s="472">
        <v>2250</v>
      </c>
      <c r="O179" s="472">
        <v>4500</v>
      </c>
    </row>
    <row r="180" spans="1:15" ht="15" x14ac:dyDescent="0.25">
      <c r="A180" s="469" t="s">
        <v>2695</v>
      </c>
      <c r="B180" s="471">
        <v>44232</v>
      </c>
      <c r="C180" s="469">
        <v>202108</v>
      </c>
      <c r="D180" s="470">
        <v>44232</v>
      </c>
      <c r="E180" s="660" t="s">
        <v>15</v>
      </c>
      <c r="F180" s="469" t="s">
        <v>253</v>
      </c>
      <c r="G180" s="469" t="s">
        <v>1234</v>
      </c>
      <c r="H180" s="469" t="s">
        <v>387</v>
      </c>
      <c r="I180" s="469" t="s">
        <v>253</v>
      </c>
      <c r="J180" s="577" t="s">
        <v>1465</v>
      </c>
      <c r="K180" s="577" t="s">
        <v>1468</v>
      </c>
      <c r="L180" s="469" t="s">
        <v>303</v>
      </c>
      <c r="M180" s="469">
        <v>1</v>
      </c>
      <c r="N180" s="469">
        <v>100</v>
      </c>
      <c r="O180" s="469">
        <v>100</v>
      </c>
    </row>
    <row r="181" spans="1:15" ht="15" x14ac:dyDescent="0.25">
      <c r="A181" s="469" t="s">
        <v>2695</v>
      </c>
      <c r="B181" s="471">
        <v>44232</v>
      </c>
      <c r="C181" s="469">
        <v>202108</v>
      </c>
      <c r="D181" s="470">
        <v>44232</v>
      </c>
      <c r="E181" s="469" t="s">
        <v>15</v>
      </c>
      <c r="F181" s="469" t="s">
        <v>253</v>
      </c>
      <c r="G181" s="469" t="s">
        <v>1234</v>
      </c>
      <c r="H181" s="469" t="s">
        <v>3627</v>
      </c>
      <c r="I181" s="469" t="s">
        <v>253</v>
      </c>
      <c r="J181" s="577" t="s">
        <v>1465</v>
      </c>
      <c r="K181" s="577" t="s">
        <v>1468</v>
      </c>
      <c r="L181" s="469" t="s">
        <v>314</v>
      </c>
      <c r="M181" s="469">
        <v>1</v>
      </c>
      <c r="N181" s="472">
        <v>19500</v>
      </c>
      <c r="O181" s="472">
        <v>19500</v>
      </c>
    </row>
    <row r="182" spans="1:15" ht="15" x14ac:dyDescent="0.25">
      <c r="A182" s="469" t="s">
        <v>2696</v>
      </c>
      <c r="B182" s="471">
        <v>44232</v>
      </c>
      <c r="C182" s="469" t="s">
        <v>3259</v>
      </c>
      <c r="D182" s="470">
        <v>44214</v>
      </c>
      <c r="E182" s="469" t="s">
        <v>1182</v>
      </c>
      <c r="F182" s="469" t="s">
        <v>244</v>
      </c>
      <c r="G182" s="469" t="s">
        <v>1228</v>
      </c>
      <c r="H182" s="469" t="s">
        <v>1348</v>
      </c>
      <c r="I182" s="469" t="s">
        <v>244</v>
      </c>
      <c r="J182" s="577" t="s">
        <v>316</v>
      </c>
      <c r="K182" s="469" t="s">
        <v>1469</v>
      </c>
      <c r="L182" s="469" t="s">
        <v>314</v>
      </c>
      <c r="M182" s="469">
        <v>1</v>
      </c>
      <c r="N182" s="472">
        <v>7500</v>
      </c>
      <c r="O182" s="472">
        <v>7500</v>
      </c>
    </row>
    <row r="183" spans="1:15" ht="15" x14ac:dyDescent="0.25">
      <c r="A183" s="469" t="s">
        <v>2697</v>
      </c>
      <c r="B183" s="471">
        <v>44232</v>
      </c>
      <c r="C183" s="469" t="s">
        <v>3260</v>
      </c>
      <c r="D183" s="470">
        <v>44231</v>
      </c>
      <c r="E183" s="660" t="s">
        <v>15</v>
      </c>
      <c r="F183" s="469" t="s">
        <v>93</v>
      </c>
      <c r="G183" s="469" t="s">
        <v>1241</v>
      </c>
      <c r="H183" s="469" t="s">
        <v>387</v>
      </c>
      <c r="I183" s="469" t="s">
        <v>93</v>
      </c>
      <c r="J183" s="577" t="s">
        <v>1465</v>
      </c>
      <c r="K183" s="577" t="s">
        <v>1468</v>
      </c>
      <c r="L183" s="469" t="s">
        <v>303</v>
      </c>
      <c r="M183" s="469">
        <v>1</v>
      </c>
      <c r="N183" s="469">
        <v>100</v>
      </c>
      <c r="O183" s="469">
        <v>100</v>
      </c>
    </row>
    <row r="184" spans="1:15" ht="15" x14ac:dyDescent="0.25">
      <c r="A184" s="469" t="s">
        <v>2697</v>
      </c>
      <c r="B184" s="471">
        <v>44232</v>
      </c>
      <c r="C184" s="469" t="s">
        <v>3260</v>
      </c>
      <c r="D184" s="470">
        <v>44231</v>
      </c>
      <c r="E184" s="469" t="s">
        <v>63</v>
      </c>
      <c r="F184" s="469" t="s">
        <v>93</v>
      </c>
      <c r="G184" s="469" t="s">
        <v>1241</v>
      </c>
      <c r="H184" s="469" t="s">
        <v>1413</v>
      </c>
      <c r="I184" s="469" t="s">
        <v>93</v>
      </c>
      <c r="J184" s="577" t="s">
        <v>1465</v>
      </c>
      <c r="K184" s="577" t="s">
        <v>1468</v>
      </c>
      <c r="L184" s="469" t="s">
        <v>3603</v>
      </c>
      <c r="M184" s="469">
        <v>10</v>
      </c>
      <c r="N184" s="472">
        <v>1350</v>
      </c>
      <c r="O184" s="472">
        <v>13500</v>
      </c>
    </row>
    <row r="185" spans="1:15" ht="15" x14ac:dyDescent="0.25">
      <c r="A185" s="469" t="s">
        <v>2697</v>
      </c>
      <c r="B185" s="471">
        <v>44232</v>
      </c>
      <c r="C185" s="469" t="s">
        <v>3260</v>
      </c>
      <c r="D185" s="470">
        <v>44231</v>
      </c>
      <c r="E185" s="469" t="s">
        <v>63</v>
      </c>
      <c r="F185" s="469" t="s">
        <v>93</v>
      </c>
      <c r="G185" s="469" t="s">
        <v>1241</v>
      </c>
      <c r="H185" s="469" t="s">
        <v>1364</v>
      </c>
      <c r="I185" s="469" t="s">
        <v>93</v>
      </c>
      <c r="J185" s="577" t="s">
        <v>1465</v>
      </c>
      <c r="K185" s="577" t="s">
        <v>1468</v>
      </c>
      <c r="L185" s="469" t="s">
        <v>3603</v>
      </c>
      <c r="M185" s="469">
        <v>5</v>
      </c>
      <c r="N185" s="472">
        <v>1547</v>
      </c>
      <c r="O185" s="472">
        <v>7735</v>
      </c>
    </row>
    <row r="186" spans="1:15" ht="15" x14ac:dyDescent="0.25">
      <c r="A186" s="469" t="s">
        <v>2697</v>
      </c>
      <c r="B186" s="471">
        <v>44232</v>
      </c>
      <c r="C186" s="469" t="s">
        <v>3260</v>
      </c>
      <c r="D186" s="470">
        <v>44231</v>
      </c>
      <c r="E186" s="469" t="s">
        <v>63</v>
      </c>
      <c r="F186" s="469" t="s">
        <v>93</v>
      </c>
      <c r="G186" s="469" t="s">
        <v>1241</v>
      </c>
      <c r="H186" s="469" t="s">
        <v>1391</v>
      </c>
      <c r="I186" s="469" t="s">
        <v>93</v>
      </c>
      <c r="J186" s="577" t="s">
        <v>1465</v>
      </c>
      <c r="K186" s="577" t="s">
        <v>1468</v>
      </c>
      <c r="L186" s="469" t="s">
        <v>3603</v>
      </c>
      <c r="M186" s="469">
        <v>2</v>
      </c>
      <c r="N186" s="472">
        <v>3300</v>
      </c>
      <c r="O186" s="472">
        <v>6600</v>
      </c>
    </row>
    <row r="187" spans="1:15" ht="15" x14ac:dyDescent="0.25">
      <c r="A187" s="469" t="s">
        <v>2698</v>
      </c>
      <c r="B187" s="471">
        <v>44232</v>
      </c>
      <c r="C187" s="469" t="s">
        <v>3261</v>
      </c>
      <c r="D187" s="470">
        <v>44231</v>
      </c>
      <c r="E187" s="660" t="s">
        <v>15</v>
      </c>
      <c r="F187" s="469" t="s">
        <v>94</v>
      </c>
      <c r="G187" s="469" t="s">
        <v>356</v>
      </c>
      <c r="H187" s="469" t="s">
        <v>387</v>
      </c>
      <c r="I187" s="469" t="s">
        <v>94</v>
      </c>
      <c r="J187" s="577" t="s">
        <v>1464</v>
      </c>
      <c r="K187" s="577" t="s">
        <v>1468</v>
      </c>
      <c r="L187" s="469" t="s">
        <v>303</v>
      </c>
      <c r="M187" s="469">
        <v>1</v>
      </c>
      <c r="N187" s="469">
        <v>100</v>
      </c>
      <c r="O187" s="469">
        <v>100</v>
      </c>
    </row>
    <row r="188" spans="1:15" ht="15" x14ac:dyDescent="0.25">
      <c r="A188" s="469" t="s">
        <v>2698</v>
      </c>
      <c r="B188" s="471">
        <v>44232</v>
      </c>
      <c r="C188" s="469" t="s">
        <v>3261</v>
      </c>
      <c r="D188" s="470">
        <v>44231</v>
      </c>
      <c r="E188" s="469" t="s">
        <v>1191</v>
      </c>
      <c r="F188" s="469" t="s">
        <v>94</v>
      </c>
      <c r="G188" s="469" t="s">
        <v>356</v>
      </c>
      <c r="H188" s="469" t="s">
        <v>1413</v>
      </c>
      <c r="I188" s="469" t="s">
        <v>94</v>
      </c>
      <c r="J188" s="577" t="s">
        <v>1464</v>
      </c>
      <c r="K188" s="577" t="s">
        <v>1468</v>
      </c>
      <c r="L188" s="469" t="s">
        <v>3603</v>
      </c>
      <c r="M188" s="469">
        <v>6</v>
      </c>
      <c r="N188" s="472">
        <v>1200</v>
      </c>
      <c r="O188" s="472">
        <v>7200</v>
      </c>
    </row>
    <row r="189" spans="1:15" ht="15" x14ac:dyDescent="0.25">
      <c r="A189" s="469" t="s">
        <v>2699</v>
      </c>
      <c r="B189" s="471">
        <v>44232</v>
      </c>
      <c r="C189" s="469" t="s">
        <v>3262</v>
      </c>
      <c r="D189" s="470">
        <v>44231</v>
      </c>
      <c r="E189" s="660" t="s">
        <v>15</v>
      </c>
      <c r="F189" s="469" t="s">
        <v>241</v>
      </c>
      <c r="G189" s="469" t="s">
        <v>1221</v>
      </c>
      <c r="H189" s="469" t="s">
        <v>387</v>
      </c>
      <c r="I189" s="469" t="s">
        <v>241</v>
      </c>
      <c r="J189" s="577" t="s">
        <v>1464</v>
      </c>
      <c r="K189" s="577" t="s">
        <v>1468</v>
      </c>
      <c r="L189" s="469" t="s">
        <v>303</v>
      </c>
      <c r="M189" s="469">
        <v>1</v>
      </c>
      <c r="N189" s="469">
        <v>105</v>
      </c>
      <c r="O189" s="469">
        <v>105</v>
      </c>
    </row>
    <row r="190" spans="1:15" ht="15" x14ac:dyDescent="0.25">
      <c r="A190" s="469" t="s">
        <v>2699</v>
      </c>
      <c r="B190" s="471">
        <v>44232</v>
      </c>
      <c r="C190" s="469" t="s">
        <v>3262</v>
      </c>
      <c r="D190" s="470">
        <v>44231</v>
      </c>
      <c r="E190" s="469" t="s">
        <v>15</v>
      </c>
      <c r="F190" s="469" t="s">
        <v>241</v>
      </c>
      <c r="G190" s="469" t="s">
        <v>1221</v>
      </c>
      <c r="H190" s="469" t="s">
        <v>1391</v>
      </c>
      <c r="I190" s="469" t="s">
        <v>241</v>
      </c>
      <c r="J190" s="577" t="s">
        <v>1464</v>
      </c>
      <c r="K190" s="577" t="s">
        <v>1468</v>
      </c>
      <c r="L190" s="469" t="s">
        <v>3603</v>
      </c>
      <c r="M190" s="469">
        <v>5</v>
      </c>
      <c r="N190" s="472">
        <v>3000</v>
      </c>
      <c r="O190" s="472">
        <v>15000</v>
      </c>
    </row>
    <row r="191" spans="1:15" ht="15" x14ac:dyDescent="0.25">
      <c r="A191" s="469" t="s">
        <v>2700</v>
      </c>
      <c r="B191" s="471">
        <v>44232</v>
      </c>
      <c r="C191" s="469" t="s">
        <v>918</v>
      </c>
      <c r="D191" s="470">
        <v>44232</v>
      </c>
      <c r="E191" s="660" t="s">
        <v>15</v>
      </c>
      <c r="F191" s="469" t="s">
        <v>248</v>
      </c>
      <c r="G191" s="469" t="s">
        <v>3542</v>
      </c>
      <c r="H191" s="469" t="s">
        <v>387</v>
      </c>
      <c r="I191" s="469" t="s">
        <v>248</v>
      </c>
      <c r="J191" s="577" t="s">
        <v>317</v>
      </c>
      <c r="K191" s="577" t="s">
        <v>1468</v>
      </c>
      <c r="L191" s="469" t="s">
        <v>303</v>
      </c>
      <c r="M191" s="469">
        <v>1</v>
      </c>
      <c r="N191" s="469">
        <v>200</v>
      </c>
      <c r="O191" s="469">
        <v>200</v>
      </c>
    </row>
    <row r="192" spans="1:15" ht="15" x14ac:dyDescent="0.25">
      <c r="A192" s="469" t="s">
        <v>2700</v>
      </c>
      <c r="B192" s="471">
        <v>44232</v>
      </c>
      <c r="C192" s="469" t="s">
        <v>918</v>
      </c>
      <c r="D192" s="470">
        <v>44232</v>
      </c>
      <c r="E192" s="469" t="s">
        <v>1188</v>
      </c>
      <c r="F192" s="469" t="s">
        <v>248</v>
      </c>
      <c r="G192" s="469" t="s">
        <v>3542</v>
      </c>
      <c r="H192" s="469" t="s">
        <v>1361</v>
      </c>
      <c r="I192" s="469" t="s">
        <v>248</v>
      </c>
      <c r="J192" s="577" t="s">
        <v>317</v>
      </c>
      <c r="K192" s="577" t="s">
        <v>1468</v>
      </c>
      <c r="L192" s="469" t="s">
        <v>307</v>
      </c>
      <c r="M192" s="469">
        <v>10</v>
      </c>
      <c r="N192" s="472">
        <v>7780</v>
      </c>
      <c r="O192" s="472">
        <v>77800</v>
      </c>
    </row>
    <row r="193" spans="1:15" ht="15" x14ac:dyDescent="0.25">
      <c r="A193" s="469" t="s">
        <v>2701</v>
      </c>
      <c r="B193" s="471">
        <v>44232</v>
      </c>
      <c r="C193" s="469" t="s">
        <v>3263</v>
      </c>
      <c r="D193" s="470">
        <v>44231</v>
      </c>
      <c r="E193" s="660" t="s">
        <v>15</v>
      </c>
      <c r="F193" s="469" t="s">
        <v>241</v>
      </c>
      <c r="G193" s="469" t="s">
        <v>1221</v>
      </c>
      <c r="H193" s="469" t="s">
        <v>387</v>
      </c>
      <c r="I193" s="469" t="s">
        <v>241</v>
      </c>
      <c r="J193" s="577" t="s">
        <v>1464</v>
      </c>
      <c r="K193" s="577" t="s">
        <v>1468</v>
      </c>
      <c r="L193" s="469" t="s">
        <v>303</v>
      </c>
      <c r="M193" s="469">
        <v>1</v>
      </c>
      <c r="N193" s="469">
        <v>255</v>
      </c>
      <c r="O193" s="469">
        <v>255</v>
      </c>
    </row>
    <row r="194" spans="1:15" ht="15" x14ac:dyDescent="0.25">
      <c r="A194" s="469" t="s">
        <v>2701</v>
      </c>
      <c r="B194" s="471">
        <v>44232</v>
      </c>
      <c r="C194" s="469" t="s">
        <v>3263</v>
      </c>
      <c r="D194" s="470">
        <v>44231</v>
      </c>
      <c r="E194" s="469" t="s">
        <v>15</v>
      </c>
      <c r="F194" s="469" t="s">
        <v>241</v>
      </c>
      <c r="G194" s="469" t="s">
        <v>1221</v>
      </c>
      <c r="H194" s="469" t="s">
        <v>1316</v>
      </c>
      <c r="I194" s="469" t="s">
        <v>241</v>
      </c>
      <c r="J194" s="577" t="s">
        <v>1464</v>
      </c>
      <c r="K194" s="577" t="s">
        <v>1468</v>
      </c>
      <c r="L194" s="469" t="s">
        <v>3603</v>
      </c>
      <c r="M194" s="469">
        <v>8</v>
      </c>
      <c r="N194" s="469">
        <v>500</v>
      </c>
      <c r="O194" s="472">
        <v>4000</v>
      </c>
    </row>
    <row r="195" spans="1:15" ht="15" x14ac:dyDescent="0.25">
      <c r="A195" s="469" t="s">
        <v>2701</v>
      </c>
      <c r="B195" s="471">
        <v>44232</v>
      </c>
      <c r="C195" s="469" t="s">
        <v>3263</v>
      </c>
      <c r="D195" s="470">
        <v>44231</v>
      </c>
      <c r="E195" s="469" t="s">
        <v>15</v>
      </c>
      <c r="F195" s="469" t="s">
        <v>241</v>
      </c>
      <c r="G195" s="469" t="s">
        <v>1221</v>
      </c>
      <c r="H195" s="469" t="s">
        <v>1318</v>
      </c>
      <c r="I195" s="469" t="s">
        <v>241</v>
      </c>
      <c r="J195" s="577" t="s">
        <v>1464</v>
      </c>
      <c r="K195" s="577" t="s">
        <v>1468</v>
      </c>
      <c r="L195" s="469" t="s">
        <v>314</v>
      </c>
      <c r="M195" s="469">
        <v>10</v>
      </c>
      <c r="N195" s="472">
        <v>3250</v>
      </c>
      <c r="O195" s="472">
        <v>32500</v>
      </c>
    </row>
    <row r="196" spans="1:15" ht="15" x14ac:dyDescent="0.25">
      <c r="A196" s="469" t="s">
        <v>2702</v>
      </c>
      <c r="B196" s="471">
        <v>44232</v>
      </c>
      <c r="C196" s="469" t="s">
        <v>3264</v>
      </c>
      <c r="D196" s="470">
        <v>44228</v>
      </c>
      <c r="E196" s="660" t="s">
        <v>15</v>
      </c>
      <c r="F196" s="469" t="s">
        <v>241</v>
      </c>
      <c r="G196" s="469" t="s">
        <v>1221</v>
      </c>
      <c r="H196" s="469" t="s">
        <v>387</v>
      </c>
      <c r="I196" s="469" t="s">
        <v>241</v>
      </c>
      <c r="J196" s="577" t="s">
        <v>1464</v>
      </c>
      <c r="K196" s="577" t="s">
        <v>1468</v>
      </c>
      <c r="L196" s="469" t="s">
        <v>303</v>
      </c>
      <c r="M196" s="469">
        <v>1</v>
      </c>
      <c r="N196" s="469">
        <v>228</v>
      </c>
      <c r="O196" s="469">
        <v>228</v>
      </c>
    </row>
    <row r="197" spans="1:15" ht="15" x14ac:dyDescent="0.25">
      <c r="A197" s="469" t="s">
        <v>2702</v>
      </c>
      <c r="B197" s="471">
        <v>44232</v>
      </c>
      <c r="C197" s="469" t="s">
        <v>3264</v>
      </c>
      <c r="D197" s="470">
        <v>44228</v>
      </c>
      <c r="E197" s="469" t="s">
        <v>15</v>
      </c>
      <c r="F197" s="469" t="s">
        <v>241</v>
      </c>
      <c r="G197" s="469" t="s">
        <v>1221</v>
      </c>
      <c r="H197" s="469" t="s">
        <v>1318</v>
      </c>
      <c r="I197" s="469" t="s">
        <v>241</v>
      </c>
      <c r="J197" s="577" t="s">
        <v>1464</v>
      </c>
      <c r="K197" s="577" t="s">
        <v>1468</v>
      </c>
      <c r="L197" s="469" t="s">
        <v>314</v>
      </c>
      <c r="M197" s="469">
        <v>10</v>
      </c>
      <c r="N197" s="472">
        <v>3250</v>
      </c>
      <c r="O197" s="472">
        <v>32500</v>
      </c>
    </row>
    <row r="198" spans="1:15" ht="15" x14ac:dyDescent="0.25">
      <c r="A198" s="469" t="s">
        <v>2703</v>
      </c>
      <c r="B198" s="471">
        <v>44232</v>
      </c>
      <c r="C198" s="469" t="s">
        <v>3265</v>
      </c>
      <c r="D198" s="470">
        <v>44231</v>
      </c>
      <c r="E198" s="660" t="s">
        <v>15</v>
      </c>
      <c r="F198" s="469" t="s">
        <v>241</v>
      </c>
      <c r="G198" s="469" t="s">
        <v>1221</v>
      </c>
      <c r="H198" s="469" t="s">
        <v>387</v>
      </c>
      <c r="I198" s="469" t="s">
        <v>241</v>
      </c>
      <c r="J198" s="577" t="s">
        <v>1464</v>
      </c>
      <c r="K198" s="577" t="s">
        <v>1468</v>
      </c>
      <c r="L198" s="469" t="s">
        <v>303</v>
      </c>
      <c r="M198" s="469">
        <v>1</v>
      </c>
      <c r="N198" s="469">
        <v>447</v>
      </c>
      <c r="O198" s="469">
        <v>447</v>
      </c>
    </row>
    <row r="199" spans="1:15" ht="15" x14ac:dyDescent="0.25">
      <c r="A199" s="469" t="s">
        <v>2703</v>
      </c>
      <c r="B199" s="471">
        <v>44232</v>
      </c>
      <c r="C199" s="469" t="s">
        <v>3265</v>
      </c>
      <c r="D199" s="470">
        <v>44231</v>
      </c>
      <c r="E199" s="469" t="s">
        <v>1181</v>
      </c>
      <c r="F199" s="469" t="s">
        <v>241</v>
      </c>
      <c r="G199" s="469" t="s">
        <v>1221</v>
      </c>
      <c r="H199" s="469" t="s">
        <v>1433</v>
      </c>
      <c r="I199" s="469" t="s">
        <v>241</v>
      </c>
      <c r="J199" s="577" t="s">
        <v>1464</v>
      </c>
      <c r="K199" s="577" t="s">
        <v>1468</v>
      </c>
      <c r="L199" s="469" t="s">
        <v>308</v>
      </c>
      <c r="M199" s="469">
        <v>8</v>
      </c>
      <c r="N199" s="472">
        <v>7975</v>
      </c>
      <c r="O199" s="472">
        <v>63800</v>
      </c>
    </row>
    <row r="200" spans="1:15" ht="15" x14ac:dyDescent="0.25">
      <c r="A200" s="469" t="s">
        <v>2704</v>
      </c>
      <c r="B200" s="471">
        <v>44232</v>
      </c>
      <c r="C200" s="469" t="s">
        <v>3265</v>
      </c>
      <c r="D200" s="470">
        <v>44231</v>
      </c>
      <c r="E200" s="660" t="s">
        <v>15</v>
      </c>
      <c r="F200" s="469" t="s">
        <v>241</v>
      </c>
      <c r="G200" s="469" t="s">
        <v>1221</v>
      </c>
      <c r="H200" s="469" t="s">
        <v>387</v>
      </c>
      <c r="I200" s="469" t="s">
        <v>241</v>
      </c>
      <c r="J200" s="577" t="s">
        <v>1464</v>
      </c>
      <c r="K200" s="577" t="s">
        <v>1468</v>
      </c>
      <c r="L200" s="469" t="s">
        <v>303</v>
      </c>
      <c r="M200" s="469">
        <v>1</v>
      </c>
      <c r="N200" s="472">
        <v>1595</v>
      </c>
      <c r="O200" s="472">
        <v>1595</v>
      </c>
    </row>
    <row r="201" spans="1:15" ht="15" x14ac:dyDescent="0.25">
      <c r="A201" s="469" t="s">
        <v>2704</v>
      </c>
      <c r="B201" s="471">
        <v>44232</v>
      </c>
      <c r="C201" s="469" t="s">
        <v>3265</v>
      </c>
      <c r="D201" s="470">
        <v>44231</v>
      </c>
      <c r="E201" s="469" t="s">
        <v>1181</v>
      </c>
      <c r="F201" s="469" t="s">
        <v>241</v>
      </c>
      <c r="G201" s="469" t="s">
        <v>1221</v>
      </c>
      <c r="H201" s="469" t="s">
        <v>1433</v>
      </c>
      <c r="I201" s="469" t="s">
        <v>241</v>
      </c>
      <c r="J201" s="577" t="s">
        <v>1464</v>
      </c>
      <c r="K201" s="577" t="s">
        <v>1468</v>
      </c>
      <c r="L201" s="469" t="s">
        <v>308</v>
      </c>
      <c r="M201" s="469">
        <v>4</v>
      </c>
      <c r="N201" s="472">
        <v>7975</v>
      </c>
      <c r="O201" s="472">
        <v>31900</v>
      </c>
    </row>
    <row r="202" spans="1:15" ht="15" x14ac:dyDescent="0.25">
      <c r="A202" s="469" t="s">
        <v>2705</v>
      </c>
      <c r="B202" s="471">
        <v>44232</v>
      </c>
      <c r="C202" s="469" t="s">
        <v>3266</v>
      </c>
      <c r="D202" s="470">
        <v>44224</v>
      </c>
      <c r="E202" s="469" t="s">
        <v>1185</v>
      </c>
      <c r="F202" s="469" t="s">
        <v>248</v>
      </c>
      <c r="G202" s="469" t="s">
        <v>3543</v>
      </c>
      <c r="H202" s="469" t="s">
        <v>1313</v>
      </c>
      <c r="I202" s="469" t="s">
        <v>248</v>
      </c>
      <c r="J202" s="577" t="s">
        <v>316</v>
      </c>
      <c r="K202" s="577" t="s">
        <v>1469</v>
      </c>
      <c r="L202" s="469" t="s">
        <v>301</v>
      </c>
      <c r="M202" s="469">
        <v>4</v>
      </c>
      <c r="N202" s="469">
        <v>0</v>
      </c>
      <c r="O202" s="469">
        <v>0</v>
      </c>
    </row>
    <row r="203" spans="1:15" ht="15" x14ac:dyDescent="0.25">
      <c r="A203" s="469" t="s">
        <v>2705</v>
      </c>
      <c r="B203" s="471">
        <v>44232</v>
      </c>
      <c r="C203" s="469" t="s">
        <v>3266</v>
      </c>
      <c r="D203" s="470">
        <v>44224</v>
      </c>
      <c r="E203" s="469" t="s">
        <v>1186</v>
      </c>
      <c r="F203" s="469" t="s">
        <v>248</v>
      </c>
      <c r="G203" s="469" t="s">
        <v>3543</v>
      </c>
      <c r="H203" s="469" t="s">
        <v>1314</v>
      </c>
      <c r="I203" s="469" t="s">
        <v>248</v>
      </c>
      <c r="J203" s="577" t="s">
        <v>316</v>
      </c>
      <c r="K203" s="577" t="s">
        <v>1469</v>
      </c>
      <c r="L203" s="469" t="s">
        <v>308</v>
      </c>
      <c r="M203" s="469">
        <v>4</v>
      </c>
      <c r="N203" s="469">
        <v>0</v>
      </c>
      <c r="O203" s="469">
        <v>0</v>
      </c>
    </row>
    <row r="204" spans="1:15" ht="15" x14ac:dyDescent="0.25">
      <c r="A204" s="469" t="s">
        <v>2705</v>
      </c>
      <c r="B204" s="471">
        <v>44232</v>
      </c>
      <c r="C204" s="469" t="s">
        <v>3266</v>
      </c>
      <c r="D204" s="470">
        <v>44224</v>
      </c>
      <c r="E204" s="469" t="s">
        <v>1187</v>
      </c>
      <c r="F204" s="469" t="s">
        <v>248</v>
      </c>
      <c r="G204" s="469" t="s">
        <v>3543</v>
      </c>
      <c r="H204" s="469" t="s">
        <v>1315</v>
      </c>
      <c r="I204" s="469" t="s">
        <v>248</v>
      </c>
      <c r="J204" s="577" t="s">
        <v>316</v>
      </c>
      <c r="K204" s="577" t="s">
        <v>1469</v>
      </c>
      <c r="L204" s="469" t="s">
        <v>314</v>
      </c>
      <c r="M204" s="469">
        <v>4</v>
      </c>
      <c r="N204" s="469">
        <v>0</v>
      </c>
      <c r="O204" s="469">
        <v>0</v>
      </c>
    </row>
    <row r="205" spans="1:15" ht="15" x14ac:dyDescent="0.25">
      <c r="A205" s="469" t="s">
        <v>2705</v>
      </c>
      <c r="B205" s="471">
        <v>44232</v>
      </c>
      <c r="C205" s="469" t="s">
        <v>3266</v>
      </c>
      <c r="D205" s="470">
        <v>44224</v>
      </c>
      <c r="E205" s="469" t="s">
        <v>1187</v>
      </c>
      <c r="F205" s="469" t="s">
        <v>248</v>
      </c>
      <c r="G205" s="469" t="s">
        <v>3543</v>
      </c>
      <c r="H205" s="469" t="s">
        <v>1316</v>
      </c>
      <c r="I205" s="469" t="s">
        <v>248</v>
      </c>
      <c r="J205" s="577" t="s">
        <v>316</v>
      </c>
      <c r="K205" s="577" t="s">
        <v>1469</v>
      </c>
      <c r="L205" s="469" t="s">
        <v>3603</v>
      </c>
      <c r="M205" s="469">
        <v>4</v>
      </c>
      <c r="N205" s="469">
        <v>0</v>
      </c>
      <c r="O205" s="469">
        <v>0</v>
      </c>
    </row>
    <row r="206" spans="1:15" ht="15" x14ac:dyDescent="0.25">
      <c r="A206" s="469" t="s">
        <v>2705</v>
      </c>
      <c r="B206" s="471">
        <v>44232</v>
      </c>
      <c r="C206" s="469" t="s">
        <v>3266</v>
      </c>
      <c r="D206" s="470">
        <v>44224</v>
      </c>
      <c r="E206" s="469" t="s">
        <v>1187</v>
      </c>
      <c r="F206" s="469" t="s">
        <v>248</v>
      </c>
      <c r="G206" s="469" t="s">
        <v>3543</v>
      </c>
      <c r="H206" s="469" t="s">
        <v>1317</v>
      </c>
      <c r="I206" s="469" t="s">
        <v>248</v>
      </c>
      <c r="J206" s="577" t="s">
        <v>316</v>
      </c>
      <c r="K206" s="577" t="s">
        <v>1469</v>
      </c>
      <c r="L206" s="469" t="s">
        <v>314</v>
      </c>
      <c r="M206" s="469">
        <v>4</v>
      </c>
      <c r="N206" s="469">
        <v>0</v>
      </c>
      <c r="O206" s="469">
        <v>0</v>
      </c>
    </row>
    <row r="207" spans="1:15" ht="15" x14ac:dyDescent="0.25">
      <c r="A207" s="469" t="s">
        <v>2705</v>
      </c>
      <c r="B207" s="471">
        <v>44232</v>
      </c>
      <c r="C207" s="469" t="s">
        <v>3266</v>
      </c>
      <c r="D207" s="470">
        <v>44224</v>
      </c>
      <c r="E207" s="469" t="s">
        <v>1187</v>
      </c>
      <c r="F207" s="469" t="s">
        <v>248</v>
      </c>
      <c r="G207" s="469" t="s">
        <v>3543</v>
      </c>
      <c r="H207" s="469" t="s">
        <v>1318</v>
      </c>
      <c r="I207" s="469" t="s">
        <v>248</v>
      </c>
      <c r="J207" s="577" t="s">
        <v>316</v>
      </c>
      <c r="K207" s="577" t="s">
        <v>1469</v>
      </c>
      <c r="L207" s="469" t="s">
        <v>314</v>
      </c>
      <c r="M207" s="469">
        <v>4</v>
      </c>
      <c r="N207" s="469">
        <v>0</v>
      </c>
      <c r="O207" s="469">
        <v>0</v>
      </c>
    </row>
    <row r="208" spans="1:15" ht="15" x14ac:dyDescent="0.25">
      <c r="A208" s="469" t="s">
        <v>2705</v>
      </c>
      <c r="B208" s="471">
        <v>44232</v>
      </c>
      <c r="C208" s="469" t="s">
        <v>3266</v>
      </c>
      <c r="D208" s="470">
        <v>44224</v>
      </c>
      <c r="E208" s="469" t="s">
        <v>1187</v>
      </c>
      <c r="F208" s="469" t="s">
        <v>248</v>
      </c>
      <c r="G208" s="469" t="s">
        <v>3543</v>
      </c>
      <c r="H208" s="469" t="s">
        <v>1344</v>
      </c>
      <c r="I208" s="469" t="s">
        <v>248</v>
      </c>
      <c r="J208" s="577" t="s">
        <v>316</v>
      </c>
      <c r="K208" s="577" t="s">
        <v>1469</v>
      </c>
      <c r="L208" s="469" t="s">
        <v>3603</v>
      </c>
      <c r="M208" s="469">
        <v>4</v>
      </c>
      <c r="N208" s="469">
        <v>0</v>
      </c>
      <c r="O208" s="469">
        <v>0</v>
      </c>
    </row>
    <row r="209" spans="1:15" ht="15" x14ac:dyDescent="0.25">
      <c r="A209" s="469" t="s">
        <v>2705</v>
      </c>
      <c r="B209" s="471">
        <v>44232</v>
      </c>
      <c r="C209" s="469" t="s">
        <v>3266</v>
      </c>
      <c r="D209" s="470">
        <v>44224</v>
      </c>
      <c r="E209" s="469" t="s">
        <v>1187</v>
      </c>
      <c r="F209" s="469" t="s">
        <v>248</v>
      </c>
      <c r="G209" s="469" t="s">
        <v>3543</v>
      </c>
      <c r="H209" s="469" t="s">
        <v>1319</v>
      </c>
      <c r="I209" s="469" t="s">
        <v>248</v>
      </c>
      <c r="J209" s="577" t="s">
        <v>316</v>
      </c>
      <c r="K209" s="577" t="s">
        <v>1469</v>
      </c>
      <c r="L209" s="469" t="s">
        <v>314</v>
      </c>
      <c r="M209" s="469">
        <v>4</v>
      </c>
      <c r="N209" s="469">
        <v>0</v>
      </c>
      <c r="O209" s="469">
        <v>0</v>
      </c>
    </row>
    <row r="210" spans="1:15" ht="15" x14ac:dyDescent="0.25">
      <c r="A210" s="469" t="s">
        <v>2705</v>
      </c>
      <c r="B210" s="471">
        <v>44232</v>
      </c>
      <c r="C210" s="469" t="s">
        <v>3266</v>
      </c>
      <c r="D210" s="470">
        <v>44224</v>
      </c>
      <c r="E210" s="469" t="s">
        <v>1187</v>
      </c>
      <c r="F210" s="469" t="s">
        <v>248</v>
      </c>
      <c r="G210" s="469" t="s">
        <v>3543</v>
      </c>
      <c r="H210" s="469" t="s">
        <v>1328</v>
      </c>
      <c r="I210" s="469" t="s">
        <v>248</v>
      </c>
      <c r="J210" s="577" t="s">
        <v>316</v>
      </c>
      <c r="K210" s="577" t="s">
        <v>1469</v>
      </c>
      <c r="L210" s="469" t="s">
        <v>3603</v>
      </c>
      <c r="M210" s="469">
        <v>4</v>
      </c>
      <c r="N210" s="469">
        <v>0</v>
      </c>
      <c r="O210" s="469">
        <v>0</v>
      </c>
    </row>
    <row r="211" spans="1:15" ht="15" x14ac:dyDescent="0.25">
      <c r="A211" s="469" t="s">
        <v>2705</v>
      </c>
      <c r="B211" s="471">
        <v>44232</v>
      </c>
      <c r="C211" s="469" t="s">
        <v>3266</v>
      </c>
      <c r="D211" s="470">
        <v>44224</v>
      </c>
      <c r="E211" s="469" t="s">
        <v>1187</v>
      </c>
      <c r="F211" s="469" t="s">
        <v>248</v>
      </c>
      <c r="G211" s="469" t="s">
        <v>3543</v>
      </c>
      <c r="H211" s="469" t="s">
        <v>1320</v>
      </c>
      <c r="I211" s="469" t="s">
        <v>248</v>
      </c>
      <c r="J211" s="577" t="s">
        <v>316</v>
      </c>
      <c r="K211" s="577" t="s">
        <v>1469</v>
      </c>
      <c r="L211" s="469" t="s">
        <v>314</v>
      </c>
      <c r="M211" s="469">
        <v>4</v>
      </c>
      <c r="N211" s="469">
        <v>0</v>
      </c>
      <c r="O211" s="469">
        <v>0</v>
      </c>
    </row>
    <row r="212" spans="1:15" ht="15" x14ac:dyDescent="0.25">
      <c r="A212" s="469" t="s">
        <v>2705</v>
      </c>
      <c r="B212" s="471">
        <v>44232</v>
      </c>
      <c r="C212" s="469" t="s">
        <v>3266</v>
      </c>
      <c r="D212" s="470">
        <v>44224</v>
      </c>
      <c r="E212" s="469" t="s">
        <v>1187</v>
      </c>
      <c r="F212" s="469" t="s">
        <v>248</v>
      </c>
      <c r="G212" s="469" t="s">
        <v>3543</v>
      </c>
      <c r="H212" s="469" t="s">
        <v>1322</v>
      </c>
      <c r="I212" s="469" t="s">
        <v>248</v>
      </c>
      <c r="J212" s="577" t="s">
        <v>316</v>
      </c>
      <c r="K212" s="577" t="s">
        <v>1469</v>
      </c>
      <c r="L212" s="469" t="s">
        <v>314</v>
      </c>
      <c r="M212" s="469">
        <v>4</v>
      </c>
      <c r="N212" s="472">
        <v>52000</v>
      </c>
      <c r="O212" s="472">
        <v>208000</v>
      </c>
    </row>
    <row r="213" spans="1:15" ht="15" x14ac:dyDescent="0.25">
      <c r="A213" s="469" t="s">
        <v>2706</v>
      </c>
      <c r="B213" s="471">
        <v>44233</v>
      </c>
      <c r="C213" s="469" t="s">
        <v>3267</v>
      </c>
      <c r="D213" s="470">
        <v>44232</v>
      </c>
      <c r="E213" s="469" t="s">
        <v>15</v>
      </c>
      <c r="F213" s="469" t="s">
        <v>248</v>
      </c>
      <c r="G213" s="469" t="s">
        <v>1219</v>
      </c>
      <c r="H213" s="469" t="s">
        <v>1349</v>
      </c>
      <c r="I213" s="469" t="s">
        <v>248</v>
      </c>
      <c r="J213" s="577" t="s">
        <v>1464</v>
      </c>
      <c r="K213" s="577" t="s">
        <v>1468</v>
      </c>
      <c r="L213" s="469" t="s">
        <v>314</v>
      </c>
      <c r="M213" s="469">
        <v>3</v>
      </c>
      <c r="N213" s="472">
        <v>2250</v>
      </c>
      <c r="O213" s="472">
        <v>6750</v>
      </c>
    </row>
    <row r="214" spans="1:15" ht="15" x14ac:dyDescent="0.25">
      <c r="A214" s="469" t="s">
        <v>2707</v>
      </c>
      <c r="B214" s="471">
        <v>44235</v>
      </c>
      <c r="C214" s="469" t="s">
        <v>972</v>
      </c>
      <c r="D214" s="470">
        <v>44231</v>
      </c>
      <c r="E214" s="469" t="s">
        <v>1182</v>
      </c>
      <c r="F214" s="469" t="s">
        <v>244</v>
      </c>
      <c r="G214" s="469" t="s">
        <v>3544</v>
      </c>
      <c r="H214" s="469" t="s">
        <v>1340</v>
      </c>
      <c r="I214" s="469" t="s">
        <v>244</v>
      </c>
      <c r="J214" s="577" t="s">
        <v>316</v>
      </c>
      <c r="K214" s="577" t="s">
        <v>1469</v>
      </c>
      <c r="L214" s="469" t="s">
        <v>303</v>
      </c>
      <c r="M214" s="469">
        <v>4</v>
      </c>
      <c r="N214" s="469">
        <v>750</v>
      </c>
      <c r="O214" s="472">
        <v>3000</v>
      </c>
    </row>
    <row r="215" spans="1:15" ht="15" x14ac:dyDescent="0.25">
      <c r="A215" s="469" t="s">
        <v>2707</v>
      </c>
      <c r="B215" s="471">
        <v>44235</v>
      </c>
      <c r="C215" s="469" t="s">
        <v>972</v>
      </c>
      <c r="D215" s="470">
        <v>44231</v>
      </c>
      <c r="E215" s="469" t="s">
        <v>1182</v>
      </c>
      <c r="F215" s="469" t="s">
        <v>244</v>
      </c>
      <c r="G215" s="469" t="s">
        <v>3544</v>
      </c>
      <c r="H215" s="469" t="s">
        <v>1417</v>
      </c>
      <c r="I215" s="469" t="s">
        <v>244</v>
      </c>
      <c r="J215" s="577" t="s">
        <v>316</v>
      </c>
      <c r="K215" s="577" t="s">
        <v>1469</v>
      </c>
      <c r="L215" s="469" t="s">
        <v>3604</v>
      </c>
      <c r="M215" s="469">
        <v>4</v>
      </c>
      <c r="N215" s="472">
        <v>2250</v>
      </c>
      <c r="O215" s="472">
        <v>9000</v>
      </c>
    </row>
    <row r="216" spans="1:15" ht="15" x14ac:dyDescent="0.25">
      <c r="A216" s="469" t="s">
        <v>2708</v>
      </c>
      <c r="B216" s="471">
        <v>44235</v>
      </c>
      <c r="C216" s="469" t="s">
        <v>3268</v>
      </c>
      <c r="D216" s="470">
        <v>44223</v>
      </c>
      <c r="E216" s="469" t="s">
        <v>1182</v>
      </c>
      <c r="F216" s="469" t="s">
        <v>244</v>
      </c>
      <c r="G216" s="469" t="s">
        <v>1228</v>
      </c>
      <c r="H216" s="469" t="s">
        <v>3628</v>
      </c>
      <c r="I216" s="469" t="s">
        <v>244</v>
      </c>
      <c r="J216" s="577" t="s">
        <v>1464</v>
      </c>
      <c r="K216" s="577" t="s">
        <v>1468</v>
      </c>
      <c r="L216" s="469" t="s">
        <v>3603</v>
      </c>
      <c r="M216" s="469">
        <v>1</v>
      </c>
      <c r="N216" s="472">
        <v>8437</v>
      </c>
      <c r="O216" s="472">
        <v>8437</v>
      </c>
    </row>
    <row r="217" spans="1:15" ht="15" x14ac:dyDescent="0.25">
      <c r="A217" s="469" t="s">
        <v>2709</v>
      </c>
      <c r="B217" s="471">
        <v>44235</v>
      </c>
      <c r="C217" s="469" t="s">
        <v>3269</v>
      </c>
      <c r="D217" s="470">
        <v>44235</v>
      </c>
      <c r="E217" s="469" t="s">
        <v>1180</v>
      </c>
      <c r="F217" s="469" t="s">
        <v>248</v>
      </c>
      <c r="G217" s="469" t="s">
        <v>1210</v>
      </c>
      <c r="H217" s="469" t="s">
        <v>277</v>
      </c>
      <c r="I217" s="469" t="s">
        <v>248</v>
      </c>
      <c r="J217" s="577" t="s">
        <v>316</v>
      </c>
      <c r="K217" s="577" t="s">
        <v>1468</v>
      </c>
      <c r="L217" s="469" t="s">
        <v>301</v>
      </c>
      <c r="M217" s="469">
        <v>2</v>
      </c>
      <c r="N217" s="472">
        <v>2244</v>
      </c>
      <c r="O217" s="472">
        <v>4488</v>
      </c>
    </row>
    <row r="218" spans="1:15" ht="15" x14ac:dyDescent="0.25">
      <c r="A218" s="469" t="s">
        <v>2710</v>
      </c>
      <c r="B218" s="471">
        <v>44235</v>
      </c>
      <c r="C218" s="469" t="s">
        <v>3268</v>
      </c>
      <c r="D218" s="470">
        <v>44223</v>
      </c>
      <c r="E218" s="469" t="s">
        <v>1182</v>
      </c>
      <c r="F218" s="469" t="s">
        <v>244</v>
      </c>
      <c r="G218" s="469" t="s">
        <v>1228</v>
      </c>
      <c r="H218" s="469" t="s">
        <v>3629</v>
      </c>
      <c r="I218" s="469" t="s">
        <v>244</v>
      </c>
      <c r="J218" s="577" t="s">
        <v>316</v>
      </c>
      <c r="K218" s="577" t="s">
        <v>1469</v>
      </c>
      <c r="L218" s="469" t="s">
        <v>3603</v>
      </c>
      <c r="M218" s="469">
        <v>1</v>
      </c>
      <c r="N218" s="472">
        <v>15960</v>
      </c>
      <c r="O218" s="472">
        <v>15960</v>
      </c>
    </row>
    <row r="219" spans="1:15" ht="15" x14ac:dyDescent="0.25">
      <c r="A219" s="469" t="s">
        <v>2711</v>
      </c>
      <c r="B219" s="471">
        <v>44235</v>
      </c>
      <c r="C219" s="469">
        <v>7100043748</v>
      </c>
      <c r="D219" s="470">
        <v>44229</v>
      </c>
      <c r="E219" s="660" t="s">
        <v>15</v>
      </c>
      <c r="F219" s="469" t="s">
        <v>94</v>
      </c>
      <c r="G219" s="469" t="s">
        <v>1267</v>
      </c>
      <c r="H219" s="469" t="s">
        <v>387</v>
      </c>
      <c r="I219" s="469" t="s">
        <v>94</v>
      </c>
      <c r="J219" s="577" t="s">
        <v>316</v>
      </c>
      <c r="K219" s="577" t="s">
        <v>1469</v>
      </c>
      <c r="L219" s="469" t="s">
        <v>303</v>
      </c>
      <c r="M219" s="469">
        <v>1</v>
      </c>
      <c r="N219" s="469">
        <v>150</v>
      </c>
      <c r="O219" s="469">
        <v>150</v>
      </c>
    </row>
    <row r="220" spans="1:15" ht="15" x14ac:dyDescent="0.25">
      <c r="A220" s="469" t="s">
        <v>2711</v>
      </c>
      <c r="B220" s="471">
        <v>44235</v>
      </c>
      <c r="C220" s="469">
        <v>7100043748</v>
      </c>
      <c r="D220" s="470">
        <v>44229</v>
      </c>
      <c r="E220" s="469" t="s">
        <v>1191</v>
      </c>
      <c r="F220" s="469" t="s">
        <v>94</v>
      </c>
      <c r="G220" s="469" t="s">
        <v>1267</v>
      </c>
      <c r="H220" s="469" t="s">
        <v>3630</v>
      </c>
      <c r="I220" s="469" t="s">
        <v>94</v>
      </c>
      <c r="J220" s="577" t="s">
        <v>316</v>
      </c>
      <c r="K220" s="577" t="s">
        <v>1469</v>
      </c>
      <c r="L220" s="469" t="s">
        <v>3603</v>
      </c>
      <c r="M220" s="469">
        <v>1</v>
      </c>
      <c r="N220" s="472">
        <v>3360</v>
      </c>
      <c r="O220" s="472">
        <v>3360</v>
      </c>
    </row>
    <row r="221" spans="1:15" ht="15" x14ac:dyDescent="0.25">
      <c r="A221" s="469" t="s">
        <v>2712</v>
      </c>
      <c r="B221" s="471">
        <v>44235</v>
      </c>
      <c r="C221" s="469" t="s">
        <v>211</v>
      </c>
      <c r="D221" s="470">
        <v>44232</v>
      </c>
      <c r="E221" s="660" t="s">
        <v>15</v>
      </c>
      <c r="F221" s="469" t="s">
        <v>94</v>
      </c>
      <c r="G221" s="469" t="s">
        <v>3545</v>
      </c>
      <c r="H221" s="469" t="s">
        <v>387</v>
      </c>
      <c r="I221" s="469" t="s">
        <v>94</v>
      </c>
      <c r="J221" s="577" t="s">
        <v>316</v>
      </c>
      <c r="K221" s="577" t="s">
        <v>1469</v>
      </c>
      <c r="L221" s="469" t="s">
        <v>303</v>
      </c>
      <c r="M221" s="469">
        <v>1</v>
      </c>
      <c r="N221" s="469">
        <v>100</v>
      </c>
      <c r="O221" s="469">
        <v>100</v>
      </c>
    </row>
    <row r="222" spans="1:15" ht="15" x14ac:dyDescent="0.25">
      <c r="A222" s="469" t="s">
        <v>2712</v>
      </c>
      <c r="B222" s="471">
        <v>44235</v>
      </c>
      <c r="C222" s="469" t="s">
        <v>211</v>
      </c>
      <c r="D222" s="470">
        <v>44232</v>
      </c>
      <c r="E222" s="469" t="s">
        <v>1191</v>
      </c>
      <c r="F222" s="469" t="s">
        <v>94</v>
      </c>
      <c r="G222" s="469" t="s">
        <v>3545</v>
      </c>
      <c r="H222" s="469" t="s">
        <v>1397</v>
      </c>
      <c r="I222" s="469" t="s">
        <v>94</v>
      </c>
      <c r="J222" s="577" t="s">
        <v>316</v>
      </c>
      <c r="K222" s="577" t="s">
        <v>1469</v>
      </c>
      <c r="L222" s="469" t="s">
        <v>3603</v>
      </c>
      <c r="M222" s="469">
        <v>2</v>
      </c>
      <c r="N222" s="472">
        <v>2250</v>
      </c>
      <c r="O222" s="472">
        <v>4500</v>
      </c>
    </row>
    <row r="223" spans="1:15" ht="15" x14ac:dyDescent="0.25">
      <c r="A223" s="469" t="s">
        <v>2713</v>
      </c>
      <c r="B223" s="471">
        <v>44235</v>
      </c>
      <c r="C223" s="469" t="s">
        <v>3270</v>
      </c>
      <c r="D223" s="470">
        <v>44229</v>
      </c>
      <c r="E223" s="469" t="s">
        <v>1182</v>
      </c>
      <c r="F223" s="469" t="s">
        <v>244</v>
      </c>
      <c r="G223" s="469" t="s">
        <v>1229</v>
      </c>
      <c r="H223" s="469" t="s">
        <v>1437</v>
      </c>
      <c r="I223" s="469" t="s">
        <v>244</v>
      </c>
      <c r="J223" s="577" t="s">
        <v>316</v>
      </c>
      <c r="K223" s="577" t="s">
        <v>1469</v>
      </c>
      <c r="L223" s="469" t="s">
        <v>3603</v>
      </c>
      <c r="M223" s="469">
        <v>1</v>
      </c>
      <c r="N223" s="469">
        <v>140</v>
      </c>
      <c r="O223" s="469">
        <v>140</v>
      </c>
    </row>
    <row r="224" spans="1:15" ht="15" x14ac:dyDescent="0.25">
      <c r="A224" s="469" t="s">
        <v>2713</v>
      </c>
      <c r="B224" s="471">
        <v>44235</v>
      </c>
      <c r="C224" s="469" t="s">
        <v>3270</v>
      </c>
      <c r="D224" s="470">
        <v>44229</v>
      </c>
      <c r="E224" s="469" t="s">
        <v>1182</v>
      </c>
      <c r="F224" s="469" t="s">
        <v>244</v>
      </c>
      <c r="G224" s="469" t="s">
        <v>1229</v>
      </c>
      <c r="H224" s="469" t="s">
        <v>1439</v>
      </c>
      <c r="I224" s="469" t="s">
        <v>244</v>
      </c>
      <c r="J224" s="577" t="s">
        <v>316</v>
      </c>
      <c r="K224" s="577" t="s">
        <v>1469</v>
      </c>
      <c r="L224" s="469" t="s">
        <v>308</v>
      </c>
      <c r="M224" s="469">
        <v>1</v>
      </c>
      <c r="N224" s="469">
        <v>164</v>
      </c>
      <c r="O224" s="469">
        <v>164</v>
      </c>
    </row>
    <row r="225" spans="1:15" ht="15" x14ac:dyDescent="0.25">
      <c r="A225" s="469" t="s">
        <v>2713</v>
      </c>
      <c r="B225" s="471">
        <v>44235</v>
      </c>
      <c r="C225" s="469" t="s">
        <v>3270</v>
      </c>
      <c r="D225" s="470">
        <v>44229</v>
      </c>
      <c r="E225" s="469" t="s">
        <v>1182</v>
      </c>
      <c r="F225" s="469" t="s">
        <v>244</v>
      </c>
      <c r="G225" s="469" t="s">
        <v>1229</v>
      </c>
      <c r="H225" s="469" t="s">
        <v>1438</v>
      </c>
      <c r="I225" s="469" t="s">
        <v>244</v>
      </c>
      <c r="J225" s="577" t="s">
        <v>316</v>
      </c>
      <c r="K225" s="577" t="s">
        <v>1469</v>
      </c>
      <c r="L225" s="469" t="s">
        <v>308</v>
      </c>
      <c r="M225" s="469">
        <v>1</v>
      </c>
      <c r="N225" s="469">
        <v>232</v>
      </c>
      <c r="O225" s="469">
        <v>232</v>
      </c>
    </row>
    <row r="226" spans="1:15" ht="15" x14ac:dyDescent="0.25">
      <c r="A226" s="469" t="s">
        <v>2713</v>
      </c>
      <c r="B226" s="471">
        <v>44235</v>
      </c>
      <c r="C226" s="469" t="s">
        <v>3270</v>
      </c>
      <c r="D226" s="470">
        <v>44229</v>
      </c>
      <c r="E226" s="469" t="s">
        <v>1182</v>
      </c>
      <c r="F226" s="469" t="s">
        <v>244</v>
      </c>
      <c r="G226" s="469" t="s">
        <v>1229</v>
      </c>
      <c r="H226" s="469" t="s">
        <v>1340</v>
      </c>
      <c r="I226" s="469" t="s">
        <v>244</v>
      </c>
      <c r="J226" s="577" t="s">
        <v>316</v>
      </c>
      <c r="K226" s="577" t="s">
        <v>1469</v>
      </c>
      <c r="L226" s="469" t="s">
        <v>303</v>
      </c>
      <c r="M226" s="469">
        <v>1</v>
      </c>
      <c r="N226" s="469">
        <v>750</v>
      </c>
      <c r="O226" s="469">
        <v>750</v>
      </c>
    </row>
    <row r="227" spans="1:15" ht="15" x14ac:dyDescent="0.25">
      <c r="A227" s="469" t="s">
        <v>2714</v>
      </c>
      <c r="B227" s="471">
        <v>44235</v>
      </c>
      <c r="C227" s="469" t="s">
        <v>912</v>
      </c>
      <c r="D227" s="469" t="s">
        <v>3271</v>
      </c>
      <c r="E227" s="469" t="s">
        <v>1182</v>
      </c>
      <c r="F227" s="469" t="s">
        <v>244</v>
      </c>
      <c r="G227" s="469" t="s">
        <v>1209</v>
      </c>
      <c r="H227" s="469" t="s">
        <v>1398</v>
      </c>
      <c r="I227" s="469" t="s">
        <v>244</v>
      </c>
      <c r="J227" s="577" t="s">
        <v>316</v>
      </c>
      <c r="K227" s="577" t="s">
        <v>1469</v>
      </c>
      <c r="L227" s="469" t="s">
        <v>3603</v>
      </c>
      <c r="M227" s="469">
        <v>1</v>
      </c>
      <c r="N227" s="469">
        <v>150</v>
      </c>
      <c r="O227" s="469">
        <v>150</v>
      </c>
    </row>
    <row r="228" spans="1:15" ht="15" x14ac:dyDescent="0.25">
      <c r="A228" s="469" t="s">
        <v>2714</v>
      </c>
      <c r="B228" s="471">
        <v>44235</v>
      </c>
      <c r="C228" s="469" t="s">
        <v>912</v>
      </c>
      <c r="D228" s="469" t="s">
        <v>3271</v>
      </c>
      <c r="E228" s="469" t="s">
        <v>1182</v>
      </c>
      <c r="F228" s="469" t="s">
        <v>244</v>
      </c>
      <c r="G228" s="469" t="s">
        <v>1209</v>
      </c>
      <c r="H228" s="469" t="s">
        <v>1364</v>
      </c>
      <c r="I228" s="469" t="s">
        <v>244</v>
      </c>
      <c r="J228" s="577" t="s">
        <v>316</v>
      </c>
      <c r="K228" s="577" t="s">
        <v>1469</v>
      </c>
      <c r="L228" s="469" t="s">
        <v>3603</v>
      </c>
      <c r="M228" s="469">
        <v>1</v>
      </c>
      <c r="N228" s="472">
        <v>2250</v>
      </c>
      <c r="O228" s="472">
        <v>2250</v>
      </c>
    </row>
    <row r="229" spans="1:15" ht="15" x14ac:dyDescent="0.25">
      <c r="A229" s="469" t="s">
        <v>2715</v>
      </c>
      <c r="B229" s="471">
        <v>44235</v>
      </c>
      <c r="C229" s="469" t="s">
        <v>3265</v>
      </c>
      <c r="D229" s="470">
        <v>44231</v>
      </c>
      <c r="E229" s="660" t="s">
        <v>15</v>
      </c>
      <c r="F229" s="469" t="s">
        <v>241</v>
      </c>
      <c r="G229" s="469" t="s">
        <v>1221</v>
      </c>
      <c r="H229" s="469" t="s">
        <v>387</v>
      </c>
      <c r="I229" s="469" t="s">
        <v>241</v>
      </c>
      <c r="J229" s="577" t="s">
        <v>1464</v>
      </c>
      <c r="K229" s="577" t="s">
        <v>1468</v>
      </c>
      <c r="L229" s="469" t="s">
        <v>303</v>
      </c>
      <c r="M229" s="469">
        <v>1</v>
      </c>
      <c r="N229" s="472">
        <v>1595</v>
      </c>
      <c r="O229" s="472">
        <v>1595</v>
      </c>
    </row>
    <row r="230" spans="1:15" ht="15" x14ac:dyDescent="0.25">
      <c r="A230" s="469" t="s">
        <v>2715</v>
      </c>
      <c r="B230" s="471">
        <v>44235</v>
      </c>
      <c r="C230" s="469" t="s">
        <v>3265</v>
      </c>
      <c r="D230" s="470">
        <v>44231</v>
      </c>
      <c r="E230" s="469" t="s">
        <v>1181</v>
      </c>
      <c r="F230" s="469" t="s">
        <v>241</v>
      </c>
      <c r="G230" s="469" t="s">
        <v>1221</v>
      </c>
      <c r="H230" s="469" t="s">
        <v>1308</v>
      </c>
      <c r="I230" s="469" t="s">
        <v>241</v>
      </c>
      <c r="J230" s="577" t="s">
        <v>1464</v>
      </c>
      <c r="K230" s="577" t="s">
        <v>1468</v>
      </c>
      <c r="L230" s="469" t="s">
        <v>308</v>
      </c>
      <c r="M230" s="469">
        <v>4</v>
      </c>
      <c r="N230" s="472">
        <v>7975</v>
      </c>
      <c r="O230" s="472">
        <v>31900</v>
      </c>
    </row>
    <row r="231" spans="1:15" ht="15" x14ac:dyDescent="0.25">
      <c r="A231" s="469" t="s">
        <v>2716</v>
      </c>
      <c r="B231" s="471">
        <v>44235</v>
      </c>
      <c r="C231" s="469" t="s">
        <v>3272</v>
      </c>
      <c r="D231" s="469" t="s">
        <v>3273</v>
      </c>
      <c r="E231" s="469" t="s">
        <v>15</v>
      </c>
      <c r="F231" s="469" t="s">
        <v>94</v>
      </c>
      <c r="G231" s="469" t="s">
        <v>356</v>
      </c>
      <c r="H231" s="469" t="s">
        <v>1327</v>
      </c>
      <c r="I231" s="469" t="s">
        <v>94</v>
      </c>
      <c r="J231" s="577" t="s">
        <v>1464</v>
      </c>
      <c r="K231" s="577" t="s">
        <v>1468</v>
      </c>
      <c r="L231" s="469" t="s">
        <v>3603</v>
      </c>
      <c r="M231" s="469">
        <v>3</v>
      </c>
      <c r="N231" s="469">
        <v>0</v>
      </c>
      <c r="O231" s="469">
        <v>0</v>
      </c>
    </row>
    <row r="232" spans="1:15" ht="15" x14ac:dyDescent="0.25">
      <c r="A232" s="469" t="s">
        <v>2716</v>
      </c>
      <c r="B232" s="471">
        <v>44235</v>
      </c>
      <c r="C232" s="469" t="s">
        <v>3272</v>
      </c>
      <c r="D232" s="469" t="s">
        <v>3273</v>
      </c>
      <c r="E232" s="660" t="s">
        <v>15</v>
      </c>
      <c r="F232" s="469" t="s">
        <v>94</v>
      </c>
      <c r="G232" s="469" t="s">
        <v>356</v>
      </c>
      <c r="H232" s="469" t="s">
        <v>387</v>
      </c>
      <c r="I232" s="469" t="s">
        <v>94</v>
      </c>
      <c r="J232" s="577" t="s">
        <v>1464</v>
      </c>
      <c r="K232" s="577" t="s">
        <v>1468</v>
      </c>
      <c r="L232" s="469" t="s">
        <v>303</v>
      </c>
      <c r="M232" s="469">
        <v>1</v>
      </c>
      <c r="N232" s="469">
        <v>816</v>
      </c>
      <c r="O232" s="469">
        <v>816</v>
      </c>
    </row>
    <row r="233" spans="1:15" ht="15" x14ac:dyDescent="0.25">
      <c r="A233" s="469" t="s">
        <v>2716</v>
      </c>
      <c r="B233" s="471">
        <v>44235</v>
      </c>
      <c r="C233" s="469" t="s">
        <v>3272</v>
      </c>
      <c r="D233" s="469" t="s">
        <v>3273</v>
      </c>
      <c r="E233" s="469" t="s">
        <v>15</v>
      </c>
      <c r="F233" s="469" t="s">
        <v>94</v>
      </c>
      <c r="G233" s="469" t="s">
        <v>356</v>
      </c>
      <c r="H233" s="469" t="s">
        <v>1326</v>
      </c>
      <c r="I233" s="469" t="s">
        <v>94</v>
      </c>
      <c r="J233" s="577" t="s">
        <v>1464</v>
      </c>
      <c r="K233" s="577" t="s">
        <v>1468</v>
      </c>
      <c r="L233" s="469" t="s">
        <v>314</v>
      </c>
      <c r="M233" s="469">
        <v>3</v>
      </c>
      <c r="N233" s="472">
        <v>54400</v>
      </c>
      <c r="O233" s="472">
        <v>163200</v>
      </c>
    </row>
    <row r="234" spans="1:15" ht="15" x14ac:dyDescent="0.25">
      <c r="A234" s="469" t="s">
        <v>2717</v>
      </c>
      <c r="B234" s="471">
        <v>44235</v>
      </c>
      <c r="C234" s="469" t="s">
        <v>3274</v>
      </c>
      <c r="D234" s="470">
        <v>44235</v>
      </c>
      <c r="E234" s="469" t="s">
        <v>15</v>
      </c>
      <c r="F234" s="469" t="s">
        <v>248</v>
      </c>
      <c r="G234" s="469" t="s">
        <v>1219</v>
      </c>
      <c r="H234" s="469" t="s">
        <v>1359</v>
      </c>
      <c r="I234" s="469" t="s">
        <v>248</v>
      </c>
      <c r="J234" s="577" t="s">
        <v>1464</v>
      </c>
      <c r="K234" s="577" t="s">
        <v>1468</v>
      </c>
      <c r="L234" s="469" t="s">
        <v>314</v>
      </c>
      <c r="M234" s="469">
        <v>6</v>
      </c>
      <c r="N234" s="472">
        <v>4698</v>
      </c>
      <c r="O234" s="472">
        <v>28188</v>
      </c>
    </row>
    <row r="235" spans="1:15" ht="15" x14ac:dyDescent="0.25">
      <c r="A235" s="469" t="s">
        <v>2718</v>
      </c>
      <c r="B235" s="471">
        <v>44235</v>
      </c>
      <c r="C235" s="469" t="s">
        <v>3275</v>
      </c>
      <c r="D235" s="470">
        <v>44235</v>
      </c>
      <c r="E235" s="660" t="s">
        <v>15</v>
      </c>
      <c r="F235" s="469" t="s">
        <v>1204</v>
      </c>
      <c r="G235" s="469" t="s">
        <v>1208</v>
      </c>
      <c r="H235" s="469" t="s">
        <v>387</v>
      </c>
      <c r="I235" s="469" t="s">
        <v>1204</v>
      </c>
      <c r="J235" s="577" t="s">
        <v>1464</v>
      </c>
      <c r="K235" s="577" t="s">
        <v>1468</v>
      </c>
      <c r="L235" s="469" t="s">
        <v>303</v>
      </c>
      <c r="M235" s="469">
        <v>1</v>
      </c>
      <c r="N235" s="469">
        <v>100</v>
      </c>
      <c r="O235" s="469">
        <v>100</v>
      </c>
    </row>
    <row r="236" spans="1:15" ht="15" x14ac:dyDescent="0.25">
      <c r="A236" s="469" t="s">
        <v>2718</v>
      </c>
      <c r="B236" s="471">
        <v>44235</v>
      </c>
      <c r="C236" s="469" t="s">
        <v>3275</v>
      </c>
      <c r="D236" s="470">
        <v>44235</v>
      </c>
      <c r="E236" s="469" t="s">
        <v>15</v>
      </c>
      <c r="F236" s="469" t="s">
        <v>1204</v>
      </c>
      <c r="G236" s="469" t="s">
        <v>1208</v>
      </c>
      <c r="H236" s="469" t="s">
        <v>1320</v>
      </c>
      <c r="I236" s="469" t="s">
        <v>1204</v>
      </c>
      <c r="J236" s="577" t="s">
        <v>1464</v>
      </c>
      <c r="K236" s="577" t="s">
        <v>1468</v>
      </c>
      <c r="L236" s="469" t="s">
        <v>314</v>
      </c>
      <c r="M236" s="469">
        <v>3</v>
      </c>
      <c r="N236" s="472">
        <v>3500</v>
      </c>
      <c r="O236" s="472">
        <v>10500</v>
      </c>
    </row>
    <row r="237" spans="1:15" ht="15" x14ac:dyDescent="0.25">
      <c r="A237" s="469" t="s">
        <v>2719</v>
      </c>
      <c r="B237" s="471">
        <v>44235</v>
      </c>
      <c r="C237" s="469" t="s">
        <v>3276</v>
      </c>
      <c r="D237" s="470">
        <v>44235</v>
      </c>
      <c r="E237" s="469" t="s">
        <v>1180</v>
      </c>
      <c r="F237" s="469" t="s">
        <v>248</v>
      </c>
      <c r="G237" s="469" t="s">
        <v>1210</v>
      </c>
      <c r="H237" s="469" t="s">
        <v>298</v>
      </c>
      <c r="I237" s="469" t="s">
        <v>248</v>
      </c>
      <c r="J237" s="577" t="s">
        <v>316</v>
      </c>
      <c r="K237" s="577" t="s">
        <v>1468</v>
      </c>
      <c r="L237" s="469" t="s">
        <v>310</v>
      </c>
      <c r="M237" s="469">
        <v>370</v>
      </c>
      <c r="N237" s="472">
        <v>28607</v>
      </c>
      <c r="O237" s="472">
        <v>10584590</v>
      </c>
    </row>
    <row r="238" spans="1:15" ht="15" x14ac:dyDescent="0.25">
      <c r="A238" s="469" t="s">
        <v>2720</v>
      </c>
      <c r="B238" s="471">
        <v>44235</v>
      </c>
      <c r="C238" s="469" t="s">
        <v>3277</v>
      </c>
      <c r="D238" s="470">
        <v>44233</v>
      </c>
      <c r="E238" s="469" t="s">
        <v>15</v>
      </c>
      <c r="F238" s="469" t="s">
        <v>244</v>
      </c>
      <c r="G238" s="469" t="s">
        <v>1226</v>
      </c>
      <c r="H238" s="469" t="s">
        <v>1413</v>
      </c>
      <c r="I238" s="469" t="s">
        <v>244</v>
      </c>
      <c r="J238" s="577" t="s">
        <v>1464</v>
      </c>
      <c r="K238" s="577" t="s">
        <v>1468</v>
      </c>
      <c r="L238" s="469" t="s">
        <v>3603</v>
      </c>
      <c r="M238" s="469">
        <v>10</v>
      </c>
      <c r="N238" s="472">
        <v>1200</v>
      </c>
      <c r="O238" s="472">
        <v>12000</v>
      </c>
    </row>
    <row r="239" spans="1:15" ht="15" x14ac:dyDescent="0.25">
      <c r="A239" s="469" t="s">
        <v>2720</v>
      </c>
      <c r="B239" s="471">
        <v>44235</v>
      </c>
      <c r="C239" s="469" t="s">
        <v>3277</v>
      </c>
      <c r="D239" s="470">
        <v>44233</v>
      </c>
      <c r="E239" s="660" t="s">
        <v>15</v>
      </c>
      <c r="F239" s="469" t="s">
        <v>244</v>
      </c>
      <c r="G239" s="469" t="s">
        <v>1226</v>
      </c>
      <c r="H239" s="469" t="s">
        <v>387</v>
      </c>
      <c r="I239" s="469" t="s">
        <v>244</v>
      </c>
      <c r="J239" s="577" t="s">
        <v>1464</v>
      </c>
      <c r="K239" s="577" t="s">
        <v>1468</v>
      </c>
      <c r="L239" s="469" t="s">
        <v>303</v>
      </c>
      <c r="M239" s="469">
        <v>1</v>
      </c>
      <c r="N239" s="472">
        <v>1728</v>
      </c>
      <c r="O239" s="472">
        <v>1728</v>
      </c>
    </row>
    <row r="240" spans="1:15" ht="15" x14ac:dyDescent="0.25">
      <c r="A240" s="469" t="s">
        <v>2720</v>
      </c>
      <c r="B240" s="471">
        <v>44235</v>
      </c>
      <c r="C240" s="469" t="s">
        <v>3277</v>
      </c>
      <c r="D240" s="470">
        <v>44233</v>
      </c>
      <c r="E240" s="469" t="s">
        <v>15</v>
      </c>
      <c r="F240" s="469" t="s">
        <v>244</v>
      </c>
      <c r="G240" s="469" t="s">
        <v>1226</v>
      </c>
      <c r="H240" s="469" t="s">
        <v>1319</v>
      </c>
      <c r="I240" s="469" t="s">
        <v>244</v>
      </c>
      <c r="J240" s="577" t="s">
        <v>1464</v>
      </c>
      <c r="K240" s="577" t="s">
        <v>1468</v>
      </c>
      <c r="L240" s="469" t="s">
        <v>314</v>
      </c>
      <c r="M240" s="469">
        <v>48</v>
      </c>
      <c r="N240" s="472">
        <v>8750</v>
      </c>
      <c r="O240" s="472">
        <v>420000</v>
      </c>
    </row>
    <row r="241" spans="1:15" ht="15" x14ac:dyDescent="0.25">
      <c r="A241" s="469" t="s">
        <v>2721</v>
      </c>
      <c r="B241" s="471">
        <v>44235</v>
      </c>
      <c r="C241" s="469" t="s">
        <v>1070</v>
      </c>
      <c r="D241" s="470">
        <v>44218</v>
      </c>
      <c r="E241" s="660" t="s">
        <v>15</v>
      </c>
      <c r="F241" s="469" t="s">
        <v>244</v>
      </c>
      <c r="G241" s="469" t="s">
        <v>1213</v>
      </c>
      <c r="H241" s="469" t="s">
        <v>387</v>
      </c>
      <c r="I241" s="469" t="s">
        <v>244</v>
      </c>
      <c r="J241" s="577" t="s">
        <v>1464</v>
      </c>
      <c r="K241" s="577" t="s">
        <v>1468</v>
      </c>
      <c r="L241" s="469" t="s">
        <v>303</v>
      </c>
      <c r="M241" s="469">
        <v>1</v>
      </c>
      <c r="N241" s="469">
        <v>140</v>
      </c>
      <c r="O241" s="469">
        <v>140</v>
      </c>
    </row>
    <row r="242" spans="1:15" ht="15" x14ac:dyDescent="0.25">
      <c r="A242" s="469" t="s">
        <v>2721</v>
      </c>
      <c r="B242" s="471">
        <v>44235</v>
      </c>
      <c r="C242" s="469" t="s">
        <v>1070</v>
      </c>
      <c r="D242" s="470">
        <v>44218</v>
      </c>
      <c r="E242" s="469" t="s">
        <v>15</v>
      </c>
      <c r="F242" s="469" t="s">
        <v>244</v>
      </c>
      <c r="G242" s="469" t="s">
        <v>1213</v>
      </c>
      <c r="H242" s="469" t="s">
        <v>1320</v>
      </c>
      <c r="I242" s="469" t="s">
        <v>244</v>
      </c>
      <c r="J242" s="577" t="s">
        <v>1464</v>
      </c>
      <c r="K242" s="577" t="s">
        <v>1468</v>
      </c>
      <c r="L242" s="469" t="s">
        <v>314</v>
      </c>
      <c r="M242" s="469">
        <v>10</v>
      </c>
      <c r="N242" s="472">
        <v>3500</v>
      </c>
      <c r="O242" s="472">
        <v>35000</v>
      </c>
    </row>
    <row r="243" spans="1:15" ht="15" x14ac:dyDescent="0.25">
      <c r="A243" s="469" t="s">
        <v>2722</v>
      </c>
      <c r="B243" s="471">
        <v>44235</v>
      </c>
      <c r="C243" s="469" t="s">
        <v>3278</v>
      </c>
      <c r="D243" s="470">
        <v>44217</v>
      </c>
      <c r="E243" s="660" t="s">
        <v>15</v>
      </c>
      <c r="F243" s="469" t="s">
        <v>244</v>
      </c>
      <c r="G243" s="469" t="s">
        <v>1213</v>
      </c>
      <c r="H243" s="469" t="s">
        <v>387</v>
      </c>
      <c r="I243" s="469" t="s">
        <v>244</v>
      </c>
      <c r="J243" s="577" t="s">
        <v>1464</v>
      </c>
      <c r="K243" s="577" t="s">
        <v>1468</v>
      </c>
      <c r="L243" s="469" t="s">
        <v>303</v>
      </c>
      <c r="M243" s="469">
        <v>1</v>
      </c>
      <c r="N243" s="469">
        <v>390</v>
      </c>
      <c r="O243" s="469">
        <v>390</v>
      </c>
    </row>
    <row r="244" spans="1:15" ht="15" x14ac:dyDescent="0.25">
      <c r="A244" s="469" t="s">
        <v>2722</v>
      </c>
      <c r="B244" s="471">
        <v>44235</v>
      </c>
      <c r="C244" s="469" t="s">
        <v>3278</v>
      </c>
      <c r="D244" s="470">
        <v>44217</v>
      </c>
      <c r="E244" s="469" t="s">
        <v>15</v>
      </c>
      <c r="F244" s="469" t="s">
        <v>244</v>
      </c>
      <c r="G244" s="469" t="s">
        <v>1213</v>
      </c>
      <c r="H244" s="469" t="s">
        <v>1318</v>
      </c>
      <c r="I244" s="469" t="s">
        <v>244</v>
      </c>
      <c r="J244" s="577" t="s">
        <v>1464</v>
      </c>
      <c r="K244" s="577" t="s">
        <v>1468</v>
      </c>
      <c r="L244" s="469" t="s">
        <v>314</v>
      </c>
      <c r="M244" s="469">
        <v>20</v>
      </c>
      <c r="N244" s="472">
        <v>3250</v>
      </c>
      <c r="O244" s="472">
        <v>65000</v>
      </c>
    </row>
    <row r="245" spans="1:15" ht="15" x14ac:dyDescent="0.25">
      <c r="A245" s="469" t="s">
        <v>2722</v>
      </c>
      <c r="B245" s="471">
        <v>44235</v>
      </c>
      <c r="C245" s="469" t="s">
        <v>3278</v>
      </c>
      <c r="D245" s="470">
        <v>44217</v>
      </c>
      <c r="E245" s="469" t="s">
        <v>15</v>
      </c>
      <c r="F245" s="469" t="s">
        <v>244</v>
      </c>
      <c r="G245" s="469" t="s">
        <v>1213</v>
      </c>
      <c r="H245" s="469" t="s">
        <v>1381</v>
      </c>
      <c r="I245" s="469" t="s">
        <v>244</v>
      </c>
      <c r="J245" s="577" t="s">
        <v>1464</v>
      </c>
      <c r="K245" s="577" t="s">
        <v>1468</v>
      </c>
      <c r="L245" s="469" t="s">
        <v>314</v>
      </c>
      <c r="M245" s="469">
        <v>10</v>
      </c>
      <c r="N245" s="472">
        <v>3250</v>
      </c>
      <c r="O245" s="472">
        <v>32500</v>
      </c>
    </row>
    <row r="246" spans="1:15" ht="15" x14ac:dyDescent="0.25">
      <c r="A246" s="469" t="s">
        <v>2723</v>
      </c>
      <c r="B246" s="471">
        <v>44235</v>
      </c>
      <c r="C246" s="469" t="s">
        <v>3279</v>
      </c>
      <c r="D246" s="470">
        <v>44218</v>
      </c>
      <c r="E246" s="660" t="s">
        <v>15</v>
      </c>
      <c r="F246" s="469" t="s">
        <v>244</v>
      </c>
      <c r="G246" s="469" t="s">
        <v>1213</v>
      </c>
      <c r="H246" s="469" t="s">
        <v>387</v>
      </c>
      <c r="I246" s="469" t="s">
        <v>244</v>
      </c>
      <c r="J246" s="577" t="s">
        <v>1464</v>
      </c>
      <c r="K246" s="577" t="s">
        <v>1468</v>
      </c>
      <c r="L246" s="469" t="s">
        <v>303</v>
      </c>
      <c r="M246" s="469">
        <v>1</v>
      </c>
      <c r="N246" s="469">
        <v>100</v>
      </c>
      <c r="O246" s="469">
        <v>100</v>
      </c>
    </row>
    <row r="247" spans="1:15" ht="15" x14ac:dyDescent="0.25">
      <c r="A247" s="469" t="s">
        <v>2723</v>
      </c>
      <c r="B247" s="471">
        <v>44235</v>
      </c>
      <c r="C247" s="469" t="s">
        <v>3279</v>
      </c>
      <c r="D247" s="470">
        <v>44218</v>
      </c>
      <c r="E247" s="469" t="s">
        <v>1181</v>
      </c>
      <c r="F247" s="469" t="s">
        <v>244</v>
      </c>
      <c r="G247" s="469" t="s">
        <v>1213</v>
      </c>
      <c r="H247" s="469" t="s">
        <v>1314</v>
      </c>
      <c r="I247" s="469" t="s">
        <v>244</v>
      </c>
      <c r="J247" s="577" t="s">
        <v>1464</v>
      </c>
      <c r="K247" s="577" t="s">
        <v>1468</v>
      </c>
      <c r="L247" s="469" t="s">
        <v>308</v>
      </c>
      <c r="M247" s="469">
        <v>10</v>
      </c>
      <c r="N247" s="472">
        <v>2250</v>
      </c>
      <c r="O247" s="472">
        <v>22500</v>
      </c>
    </row>
    <row r="248" spans="1:15" ht="15" x14ac:dyDescent="0.25">
      <c r="A248" s="469" t="s">
        <v>2724</v>
      </c>
      <c r="B248" s="471">
        <v>44235</v>
      </c>
      <c r="C248" s="469" t="s">
        <v>3280</v>
      </c>
      <c r="D248" s="469" t="s">
        <v>3281</v>
      </c>
      <c r="E248" s="469" t="s">
        <v>1189</v>
      </c>
      <c r="F248" s="469" t="s">
        <v>94</v>
      </c>
      <c r="G248" s="469" t="s">
        <v>1222</v>
      </c>
      <c r="H248" s="469" t="s">
        <v>1341</v>
      </c>
      <c r="I248" s="469" t="s">
        <v>94</v>
      </c>
      <c r="J248" s="577" t="s">
        <v>317</v>
      </c>
      <c r="K248" s="577" t="s">
        <v>1468</v>
      </c>
      <c r="L248" s="469" t="s">
        <v>301</v>
      </c>
      <c r="M248" s="469">
        <v>20</v>
      </c>
      <c r="N248" s="469">
        <v>0</v>
      </c>
      <c r="O248" s="469">
        <v>0</v>
      </c>
    </row>
    <row r="249" spans="1:15" ht="15" x14ac:dyDescent="0.25">
      <c r="A249" s="469" t="s">
        <v>2724</v>
      </c>
      <c r="B249" s="471">
        <v>44235</v>
      </c>
      <c r="C249" s="469" t="s">
        <v>3280</v>
      </c>
      <c r="D249" s="469" t="s">
        <v>3281</v>
      </c>
      <c r="E249" s="660" t="s">
        <v>15</v>
      </c>
      <c r="F249" s="469" t="s">
        <v>94</v>
      </c>
      <c r="G249" s="469" t="s">
        <v>1222</v>
      </c>
      <c r="H249" s="469" t="s">
        <v>387</v>
      </c>
      <c r="I249" s="469" t="s">
        <v>94</v>
      </c>
      <c r="J249" s="577" t="s">
        <v>317</v>
      </c>
      <c r="K249" s="577" t="s">
        <v>1468</v>
      </c>
      <c r="L249" s="469" t="s">
        <v>303</v>
      </c>
      <c r="M249" s="469">
        <v>1</v>
      </c>
      <c r="N249" s="469">
        <v>584</v>
      </c>
      <c r="O249" s="469">
        <v>584</v>
      </c>
    </row>
    <row r="250" spans="1:15" ht="15" x14ac:dyDescent="0.25">
      <c r="A250" s="469" t="s">
        <v>2724</v>
      </c>
      <c r="B250" s="471">
        <v>44235</v>
      </c>
      <c r="C250" s="469" t="s">
        <v>3280</v>
      </c>
      <c r="D250" s="469" t="s">
        <v>3281</v>
      </c>
      <c r="E250" s="469" t="s">
        <v>1189</v>
      </c>
      <c r="F250" s="469" t="s">
        <v>94</v>
      </c>
      <c r="G250" s="469" t="s">
        <v>1222</v>
      </c>
      <c r="H250" s="469" t="s">
        <v>3631</v>
      </c>
      <c r="I250" s="469" t="s">
        <v>94</v>
      </c>
      <c r="J250" s="577" t="s">
        <v>317</v>
      </c>
      <c r="K250" s="577" t="s">
        <v>1468</v>
      </c>
      <c r="L250" s="469" t="s">
        <v>301</v>
      </c>
      <c r="M250" s="469">
        <v>20</v>
      </c>
      <c r="N250" s="472">
        <v>3400</v>
      </c>
      <c r="O250" s="472">
        <v>68000</v>
      </c>
    </row>
    <row r="251" spans="1:15" ht="15" x14ac:dyDescent="0.25">
      <c r="A251" s="469" t="s">
        <v>2724</v>
      </c>
      <c r="B251" s="471">
        <v>44235</v>
      </c>
      <c r="C251" s="469" t="s">
        <v>3280</v>
      </c>
      <c r="D251" s="469" t="s">
        <v>3281</v>
      </c>
      <c r="E251" s="469" t="s">
        <v>1189</v>
      </c>
      <c r="F251" s="469" t="s">
        <v>94</v>
      </c>
      <c r="G251" s="469" t="s">
        <v>1222</v>
      </c>
      <c r="H251" s="469" t="s">
        <v>3632</v>
      </c>
      <c r="I251" s="469" t="s">
        <v>94</v>
      </c>
      <c r="J251" s="577" t="s">
        <v>317</v>
      </c>
      <c r="K251" s="577" t="s">
        <v>1468</v>
      </c>
      <c r="L251" s="469" t="s">
        <v>301</v>
      </c>
      <c r="M251" s="469">
        <v>3</v>
      </c>
      <c r="N251" s="472">
        <v>26000</v>
      </c>
      <c r="O251" s="472">
        <v>78000</v>
      </c>
    </row>
    <row r="252" spans="1:15" ht="15" x14ac:dyDescent="0.25">
      <c r="A252" s="469" t="s">
        <v>2725</v>
      </c>
      <c r="B252" s="471">
        <v>44235</v>
      </c>
      <c r="C252" s="469" t="s">
        <v>3282</v>
      </c>
      <c r="D252" s="469" t="s">
        <v>3283</v>
      </c>
      <c r="E252" s="469" t="s">
        <v>15</v>
      </c>
      <c r="F252" s="469" t="s">
        <v>94</v>
      </c>
      <c r="G252" s="469" t="s">
        <v>356</v>
      </c>
      <c r="H252" s="469" t="s">
        <v>1327</v>
      </c>
      <c r="I252" s="469" t="s">
        <v>94</v>
      </c>
      <c r="J252" s="577" t="s">
        <v>1464</v>
      </c>
      <c r="K252" s="577" t="s">
        <v>1468</v>
      </c>
      <c r="L252" s="469" t="s">
        <v>3603</v>
      </c>
      <c r="M252" s="469">
        <v>6</v>
      </c>
      <c r="N252" s="469">
        <v>0</v>
      </c>
      <c r="O252" s="469">
        <v>0</v>
      </c>
    </row>
    <row r="253" spans="1:15" ht="15" x14ac:dyDescent="0.25">
      <c r="A253" s="469" t="s">
        <v>2725</v>
      </c>
      <c r="B253" s="471">
        <v>44235</v>
      </c>
      <c r="C253" s="469" t="s">
        <v>3282</v>
      </c>
      <c r="D253" s="469" t="s">
        <v>3283</v>
      </c>
      <c r="E253" s="469" t="s">
        <v>15</v>
      </c>
      <c r="F253" s="469" t="s">
        <v>94</v>
      </c>
      <c r="G253" s="469" t="s">
        <v>356</v>
      </c>
      <c r="H253" s="469" t="s">
        <v>1323</v>
      </c>
      <c r="I253" s="469" t="s">
        <v>94</v>
      </c>
      <c r="J253" s="577" t="s">
        <v>1464</v>
      </c>
      <c r="K253" s="577" t="s">
        <v>1468</v>
      </c>
      <c r="L253" s="469" t="s">
        <v>3603</v>
      </c>
      <c r="M253" s="469">
        <v>6</v>
      </c>
      <c r="N253" s="469">
        <v>0</v>
      </c>
      <c r="O253" s="469">
        <v>0</v>
      </c>
    </row>
    <row r="254" spans="1:15" ht="15" x14ac:dyDescent="0.25">
      <c r="A254" s="469" t="s">
        <v>2725</v>
      </c>
      <c r="B254" s="471">
        <v>44235</v>
      </c>
      <c r="C254" s="469" t="s">
        <v>3282</v>
      </c>
      <c r="D254" s="469" t="s">
        <v>3283</v>
      </c>
      <c r="E254" s="660" t="s">
        <v>15</v>
      </c>
      <c r="F254" s="469" t="s">
        <v>94</v>
      </c>
      <c r="G254" s="469" t="s">
        <v>356</v>
      </c>
      <c r="H254" s="469" t="s">
        <v>387</v>
      </c>
      <c r="I254" s="469" t="s">
        <v>94</v>
      </c>
      <c r="J254" s="577" t="s">
        <v>1464</v>
      </c>
      <c r="K254" s="577" t="s">
        <v>1468</v>
      </c>
      <c r="L254" s="469" t="s">
        <v>303</v>
      </c>
      <c r="M254" s="469">
        <v>1</v>
      </c>
      <c r="N254" s="472">
        <v>1677</v>
      </c>
      <c r="O254" s="472">
        <v>1677</v>
      </c>
    </row>
    <row r="255" spans="1:15" ht="15" x14ac:dyDescent="0.25">
      <c r="A255" s="469" t="s">
        <v>2725</v>
      </c>
      <c r="B255" s="471">
        <v>44235</v>
      </c>
      <c r="C255" s="469" t="s">
        <v>3282</v>
      </c>
      <c r="D255" s="469" t="s">
        <v>3283</v>
      </c>
      <c r="E255" s="469" t="s">
        <v>15</v>
      </c>
      <c r="F255" s="469" t="s">
        <v>94</v>
      </c>
      <c r="G255" s="469" t="s">
        <v>356</v>
      </c>
      <c r="H255" s="469" t="s">
        <v>1326</v>
      </c>
      <c r="I255" s="469" t="s">
        <v>94</v>
      </c>
      <c r="J255" s="577" t="s">
        <v>1464</v>
      </c>
      <c r="K255" s="577" t="s">
        <v>1468</v>
      </c>
      <c r="L255" s="469" t="s">
        <v>314</v>
      </c>
      <c r="M255" s="469">
        <v>6</v>
      </c>
      <c r="N255" s="472">
        <v>55900</v>
      </c>
      <c r="O255" s="472">
        <v>335400</v>
      </c>
    </row>
    <row r="256" spans="1:15" ht="15" x14ac:dyDescent="0.25">
      <c r="A256" s="469" t="s">
        <v>2726</v>
      </c>
      <c r="B256" s="471">
        <v>44235</v>
      </c>
      <c r="C256" s="469" t="s">
        <v>3284</v>
      </c>
      <c r="D256" s="470">
        <v>44235</v>
      </c>
      <c r="E256" s="469" t="s">
        <v>63</v>
      </c>
      <c r="F256" s="469" t="s">
        <v>93</v>
      </c>
      <c r="G256" s="469" t="s">
        <v>3546</v>
      </c>
      <c r="H256" s="469" t="s">
        <v>1451</v>
      </c>
      <c r="I256" s="469" t="s">
        <v>93</v>
      </c>
      <c r="J256" s="577" t="s">
        <v>316</v>
      </c>
      <c r="K256" s="469" t="s">
        <v>1469</v>
      </c>
      <c r="L256" s="469" t="s">
        <v>3607</v>
      </c>
      <c r="M256" s="469">
        <v>10</v>
      </c>
      <c r="N256" s="469">
        <v>580</v>
      </c>
      <c r="O256" s="472">
        <v>5800</v>
      </c>
    </row>
    <row r="257" spans="1:15" ht="15" x14ac:dyDescent="0.25">
      <c r="A257" s="469" t="s">
        <v>2727</v>
      </c>
      <c r="B257" s="471">
        <v>44235</v>
      </c>
      <c r="C257" s="469" t="s">
        <v>3285</v>
      </c>
      <c r="D257" s="469" t="s">
        <v>3254</v>
      </c>
      <c r="E257" s="469" t="s">
        <v>1189</v>
      </c>
      <c r="F257" s="469" t="s">
        <v>94</v>
      </c>
      <c r="G257" s="469" t="s">
        <v>1222</v>
      </c>
      <c r="H257" s="469" t="s">
        <v>1360</v>
      </c>
      <c r="I257" s="469" t="s">
        <v>94</v>
      </c>
      <c r="J257" s="577" t="s">
        <v>317</v>
      </c>
      <c r="K257" s="577" t="s">
        <v>1468</v>
      </c>
      <c r="L257" s="469" t="s">
        <v>301</v>
      </c>
      <c r="M257" s="469">
        <v>30</v>
      </c>
      <c r="N257" s="472">
        <v>1300</v>
      </c>
      <c r="O257" s="472">
        <v>39000</v>
      </c>
    </row>
    <row r="258" spans="1:15" ht="15" x14ac:dyDescent="0.25">
      <c r="A258" s="469" t="s">
        <v>2728</v>
      </c>
      <c r="B258" s="471">
        <v>44235</v>
      </c>
      <c r="C258" s="469" t="s">
        <v>3286</v>
      </c>
      <c r="D258" s="469" t="s">
        <v>3254</v>
      </c>
      <c r="E258" s="469" t="s">
        <v>1189</v>
      </c>
      <c r="F258" s="469" t="s">
        <v>94</v>
      </c>
      <c r="G258" s="469" t="s">
        <v>1222</v>
      </c>
      <c r="H258" s="469" t="s">
        <v>1360</v>
      </c>
      <c r="I258" s="469" t="s">
        <v>94</v>
      </c>
      <c r="J258" s="577" t="s">
        <v>317</v>
      </c>
      <c r="K258" s="577" t="s">
        <v>1468</v>
      </c>
      <c r="L258" s="469" t="s">
        <v>301</v>
      </c>
      <c r="M258" s="469">
        <v>4</v>
      </c>
      <c r="N258" s="472">
        <v>1350</v>
      </c>
      <c r="O258" s="472">
        <v>5400</v>
      </c>
    </row>
    <row r="259" spans="1:15" ht="15" x14ac:dyDescent="0.25">
      <c r="A259" s="469" t="s">
        <v>2729</v>
      </c>
      <c r="B259" s="471">
        <v>44236</v>
      </c>
      <c r="C259" s="469" t="s">
        <v>3278</v>
      </c>
      <c r="D259" s="470">
        <v>44217</v>
      </c>
      <c r="E259" s="660" t="s">
        <v>15</v>
      </c>
      <c r="F259" s="469" t="s">
        <v>244</v>
      </c>
      <c r="G259" s="469" t="s">
        <v>1213</v>
      </c>
      <c r="H259" s="469" t="s">
        <v>387</v>
      </c>
      <c r="I259" s="469" t="s">
        <v>244</v>
      </c>
      <c r="J259" s="577" t="s">
        <v>1464</v>
      </c>
      <c r="K259" s="577" t="s">
        <v>1468</v>
      </c>
      <c r="L259" s="469" t="s">
        <v>303</v>
      </c>
      <c r="M259" s="469">
        <v>1</v>
      </c>
      <c r="N259" s="469">
        <v>130</v>
      </c>
      <c r="O259" s="469">
        <v>130</v>
      </c>
    </row>
    <row r="260" spans="1:15" ht="15" x14ac:dyDescent="0.25">
      <c r="A260" s="469" t="s">
        <v>2729</v>
      </c>
      <c r="B260" s="471">
        <v>44236</v>
      </c>
      <c r="C260" s="469" t="s">
        <v>3278</v>
      </c>
      <c r="D260" s="470">
        <v>44217</v>
      </c>
      <c r="E260" s="469" t="s">
        <v>15</v>
      </c>
      <c r="F260" s="469" t="s">
        <v>244</v>
      </c>
      <c r="G260" s="469" t="s">
        <v>1213</v>
      </c>
      <c r="H260" s="469" t="s">
        <v>1381</v>
      </c>
      <c r="I260" s="469" t="s">
        <v>244</v>
      </c>
      <c r="J260" s="577" t="s">
        <v>1464</v>
      </c>
      <c r="K260" s="577" t="s">
        <v>1468</v>
      </c>
      <c r="L260" s="469" t="s">
        <v>314</v>
      </c>
      <c r="M260" s="469">
        <v>10</v>
      </c>
      <c r="N260" s="472">
        <v>3250</v>
      </c>
      <c r="O260" s="472">
        <v>32500</v>
      </c>
    </row>
    <row r="261" spans="1:15" ht="15" x14ac:dyDescent="0.25">
      <c r="A261" s="469" t="s">
        <v>2730</v>
      </c>
      <c r="B261" s="471">
        <v>44236</v>
      </c>
      <c r="C261" s="469" t="s">
        <v>3279</v>
      </c>
      <c r="D261" s="470">
        <v>44218</v>
      </c>
      <c r="E261" s="660" t="s">
        <v>15</v>
      </c>
      <c r="F261" s="469" t="s">
        <v>244</v>
      </c>
      <c r="G261" s="469" t="s">
        <v>1213</v>
      </c>
      <c r="H261" s="469" t="s">
        <v>387</v>
      </c>
      <c r="I261" s="469" t="s">
        <v>244</v>
      </c>
      <c r="J261" s="577" t="s">
        <v>1464</v>
      </c>
      <c r="K261" s="577" t="s">
        <v>1468</v>
      </c>
      <c r="L261" s="469" t="s">
        <v>303</v>
      </c>
      <c r="M261" s="469">
        <v>1</v>
      </c>
      <c r="N261" s="469">
        <v>100</v>
      </c>
      <c r="O261" s="469">
        <v>100</v>
      </c>
    </row>
    <row r="262" spans="1:15" ht="15" x14ac:dyDescent="0.25">
      <c r="A262" s="469" t="s">
        <v>2730</v>
      </c>
      <c r="B262" s="471">
        <v>44236</v>
      </c>
      <c r="C262" s="469" t="s">
        <v>3279</v>
      </c>
      <c r="D262" s="470">
        <v>44218</v>
      </c>
      <c r="E262" s="469" t="s">
        <v>1181</v>
      </c>
      <c r="F262" s="469" t="s">
        <v>244</v>
      </c>
      <c r="G262" s="469" t="s">
        <v>1213</v>
      </c>
      <c r="H262" s="469" t="s">
        <v>3633</v>
      </c>
      <c r="I262" s="469" t="s">
        <v>244</v>
      </c>
      <c r="J262" s="577" t="s">
        <v>1464</v>
      </c>
      <c r="K262" s="577" t="s">
        <v>1468</v>
      </c>
      <c r="L262" s="469" t="s">
        <v>308</v>
      </c>
      <c r="M262" s="469">
        <v>10</v>
      </c>
      <c r="N262" s="472">
        <v>2250</v>
      </c>
      <c r="O262" s="472">
        <v>22500</v>
      </c>
    </row>
    <row r="263" spans="1:15" ht="15" x14ac:dyDescent="0.25">
      <c r="A263" s="469" t="s">
        <v>2731</v>
      </c>
      <c r="B263" s="471">
        <v>44236</v>
      </c>
      <c r="C263" s="469" t="s">
        <v>3287</v>
      </c>
      <c r="D263" s="469" t="s">
        <v>1099</v>
      </c>
      <c r="E263" s="469" t="s">
        <v>1183</v>
      </c>
      <c r="F263" s="469" t="s">
        <v>244</v>
      </c>
      <c r="G263" s="469" t="s">
        <v>1229</v>
      </c>
      <c r="H263" s="469" t="s">
        <v>3634</v>
      </c>
      <c r="I263" s="469" t="s">
        <v>244</v>
      </c>
      <c r="J263" s="577" t="s">
        <v>316</v>
      </c>
      <c r="K263" s="577" t="s">
        <v>1469</v>
      </c>
      <c r="L263" s="469" t="s">
        <v>314</v>
      </c>
      <c r="M263" s="469">
        <v>2</v>
      </c>
      <c r="N263" s="472">
        <v>9490</v>
      </c>
      <c r="O263" s="472">
        <v>18980</v>
      </c>
    </row>
    <row r="264" spans="1:15" ht="15" x14ac:dyDescent="0.25">
      <c r="A264" s="469" t="s">
        <v>2732</v>
      </c>
      <c r="B264" s="471">
        <v>44236</v>
      </c>
      <c r="C264" s="469" t="s">
        <v>912</v>
      </c>
      <c r="D264" s="469" t="s">
        <v>3271</v>
      </c>
      <c r="E264" s="469" t="s">
        <v>1182</v>
      </c>
      <c r="F264" s="469" t="s">
        <v>244</v>
      </c>
      <c r="G264" s="469" t="s">
        <v>1209</v>
      </c>
      <c r="H264" s="469" t="s">
        <v>3616</v>
      </c>
      <c r="I264" s="469" t="s">
        <v>244</v>
      </c>
      <c r="J264" s="577" t="s">
        <v>316</v>
      </c>
      <c r="K264" s="577" t="s">
        <v>1469</v>
      </c>
      <c r="L264" s="469" t="s">
        <v>301</v>
      </c>
      <c r="M264" s="469">
        <v>1</v>
      </c>
      <c r="N264" s="472">
        <v>1207</v>
      </c>
      <c r="O264" s="472">
        <v>1207</v>
      </c>
    </row>
    <row r="265" spans="1:15" ht="15" x14ac:dyDescent="0.25">
      <c r="A265" s="469" t="s">
        <v>2733</v>
      </c>
      <c r="B265" s="471">
        <v>44236</v>
      </c>
      <c r="C265" s="469" t="s">
        <v>3288</v>
      </c>
      <c r="D265" s="470">
        <v>44236</v>
      </c>
      <c r="E265" s="469" t="s">
        <v>15</v>
      </c>
      <c r="F265" s="469" t="s">
        <v>248</v>
      </c>
      <c r="G265" s="469" t="s">
        <v>1219</v>
      </c>
      <c r="H265" s="469" t="s">
        <v>1327</v>
      </c>
      <c r="I265" s="469" t="s">
        <v>248</v>
      </c>
      <c r="J265" s="577" t="s">
        <v>1464</v>
      </c>
      <c r="K265" s="577" t="s">
        <v>1468</v>
      </c>
      <c r="L265" s="469" t="s">
        <v>3603</v>
      </c>
      <c r="M265" s="469">
        <v>1</v>
      </c>
      <c r="N265" s="469">
        <v>0</v>
      </c>
      <c r="O265" s="469">
        <v>0</v>
      </c>
    </row>
    <row r="266" spans="1:15" ht="15" x14ac:dyDescent="0.25">
      <c r="A266" s="469" t="s">
        <v>2733</v>
      </c>
      <c r="B266" s="471">
        <v>44236</v>
      </c>
      <c r="C266" s="469" t="s">
        <v>3288</v>
      </c>
      <c r="D266" s="470">
        <v>44236</v>
      </c>
      <c r="E266" s="469" t="s">
        <v>15</v>
      </c>
      <c r="F266" s="469" t="s">
        <v>248</v>
      </c>
      <c r="G266" s="469" t="s">
        <v>1219</v>
      </c>
      <c r="H266" s="469" t="s">
        <v>1332</v>
      </c>
      <c r="I266" s="469" t="s">
        <v>248</v>
      </c>
      <c r="J266" s="577" t="s">
        <v>1464</v>
      </c>
      <c r="K266" s="577" t="s">
        <v>1468</v>
      </c>
      <c r="L266" s="469" t="s">
        <v>3603</v>
      </c>
      <c r="M266" s="469">
        <v>1</v>
      </c>
      <c r="N266" s="469">
        <v>0</v>
      </c>
      <c r="O266" s="469">
        <v>0</v>
      </c>
    </row>
    <row r="267" spans="1:15" ht="15" x14ac:dyDescent="0.25">
      <c r="A267" s="469" t="s">
        <v>2733</v>
      </c>
      <c r="B267" s="471">
        <v>44236</v>
      </c>
      <c r="C267" s="469" t="s">
        <v>3288</v>
      </c>
      <c r="D267" s="470">
        <v>44236</v>
      </c>
      <c r="E267" s="660" t="s">
        <v>15</v>
      </c>
      <c r="F267" s="469" t="s">
        <v>248</v>
      </c>
      <c r="G267" s="469" t="s">
        <v>1219</v>
      </c>
      <c r="H267" s="469" t="s">
        <v>387</v>
      </c>
      <c r="I267" s="469" t="s">
        <v>248</v>
      </c>
      <c r="J267" s="577" t="s">
        <v>1464</v>
      </c>
      <c r="K267" s="577" t="s">
        <v>1468</v>
      </c>
      <c r="L267" s="469" t="s">
        <v>303</v>
      </c>
      <c r="M267" s="469">
        <v>1</v>
      </c>
      <c r="N267" s="469">
        <v>200</v>
      </c>
      <c r="O267" s="469">
        <v>200</v>
      </c>
    </row>
    <row r="268" spans="1:15" ht="15" x14ac:dyDescent="0.25">
      <c r="A268" s="469" t="s">
        <v>2733</v>
      </c>
      <c r="B268" s="471">
        <v>44236</v>
      </c>
      <c r="C268" s="469" t="s">
        <v>3288</v>
      </c>
      <c r="D268" s="470">
        <v>44236</v>
      </c>
      <c r="E268" s="469" t="s">
        <v>15</v>
      </c>
      <c r="F268" s="469" t="s">
        <v>248</v>
      </c>
      <c r="G268" s="469" t="s">
        <v>1219</v>
      </c>
      <c r="H268" s="469" t="s">
        <v>1326</v>
      </c>
      <c r="I268" s="469" t="s">
        <v>248</v>
      </c>
      <c r="J268" s="577" t="s">
        <v>1464</v>
      </c>
      <c r="K268" s="577" t="s">
        <v>1468</v>
      </c>
      <c r="L268" s="469" t="s">
        <v>314</v>
      </c>
      <c r="M268" s="469">
        <v>1</v>
      </c>
      <c r="N268" s="472">
        <v>54400</v>
      </c>
      <c r="O268" s="472">
        <v>54400</v>
      </c>
    </row>
    <row r="269" spans="1:15" ht="15" x14ac:dyDescent="0.25">
      <c r="A269" s="469" t="s">
        <v>2734</v>
      </c>
      <c r="B269" s="471">
        <v>44236</v>
      </c>
      <c r="C269" s="469" t="s">
        <v>3289</v>
      </c>
      <c r="D269" s="470">
        <v>44233</v>
      </c>
      <c r="E269" s="469" t="s">
        <v>1182</v>
      </c>
      <c r="F269" s="469" t="s">
        <v>244</v>
      </c>
      <c r="G269" s="469" t="s">
        <v>1228</v>
      </c>
      <c r="H269" s="469" t="s">
        <v>1375</v>
      </c>
      <c r="I269" s="469" t="s">
        <v>244</v>
      </c>
      <c r="J269" s="577" t="s">
        <v>316</v>
      </c>
      <c r="K269" s="577" t="s">
        <v>1469</v>
      </c>
      <c r="L269" s="469" t="s">
        <v>3603</v>
      </c>
      <c r="M269" s="469">
        <v>1</v>
      </c>
      <c r="N269" s="472">
        <v>24500</v>
      </c>
      <c r="O269" s="472">
        <v>24500</v>
      </c>
    </row>
    <row r="270" spans="1:15" ht="15" x14ac:dyDescent="0.25">
      <c r="A270" s="469" t="s">
        <v>2735</v>
      </c>
      <c r="B270" s="471">
        <v>44236</v>
      </c>
      <c r="C270" s="469" t="s">
        <v>3290</v>
      </c>
      <c r="D270" s="470">
        <v>44229</v>
      </c>
      <c r="E270" s="469" t="s">
        <v>1182</v>
      </c>
      <c r="F270" s="469" t="s">
        <v>244</v>
      </c>
      <c r="G270" s="469" t="s">
        <v>1229</v>
      </c>
      <c r="H270" s="469" t="s">
        <v>1323</v>
      </c>
      <c r="I270" s="469" t="s">
        <v>244</v>
      </c>
      <c r="J270" s="577" t="s">
        <v>316</v>
      </c>
      <c r="K270" s="577" t="s">
        <v>1469</v>
      </c>
      <c r="L270" s="469" t="s">
        <v>3603</v>
      </c>
      <c r="M270" s="469">
        <v>1</v>
      </c>
      <c r="N270" s="472">
        <v>4450</v>
      </c>
      <c r="O270" s="472">
        <v>4450</v>
      </c>
    </row>
    <row r="271" spans="1:15" ht="15" x14ac:dyDescent="0.25">
      <c r="A271" s="469" t="s">
        <v>2736</v>
      </c>
      <c r="B271" s="471">
        <v>44236</v>
      </c>
      <c r="C271" s="469" t="s">
        <v>972</v>
      </c>
      <c r="D271" s="470">
        <v>44232</v>
      </c>
      <c r="E271" s="660" t="s">
        <v>15</v>
      </c>
      <c r="F271" s="469" t="s">
        <v>244</v>
      </c>
      <c r="G271" s="469" t="s">
        <v>3547</v>
      </c>
      <c r="H271" s="469" t="s">
        <v>387</v>
      </c>
      <c r="I271" s="469" t="s">
        <v>244</v>
      </c>
      <c r="J271" s="577" t="s">
        <v>316</v>
      </c>
      <c r="K271" s="577" t="s">
        <v>1469</v>
      </c>
      <c r="L271" s="469" t="s">
        <v>303</v>
      </c>
      <c r="M271" s="469">
        <v>1</v>
      </c>
      <c r="N271" s="469">
        <v>150</v>
      </c>
      <c r="O271" s="469">
        <v>150</v>
      </c>
    </row>
    <row r="272" spans="1:15" ht="15" x14ac:dyDescent="0.25">
      <c r="A272" s="469" t="s">
        <v>2736</v>
      </c>
      <c r="B272" s="471">
        <v>44236</v>
      </c>
      <c r="C272" s="469" t="s">
        <v>972</v>
      </c>
      <c r="D272" s="470">
        <v>44232</v>
      </c>
      <c r="E272" s="469" t="s">
        <v>1182</v>
      </c>
      <c r="F272" s="469" t="s">
        <v>244</v>
      </c>
      <c r="G272" s="469" t="s">
        <v>3547</v>
      </c>
      <c r="H272" s="469" t="s">
        <v>1354</v>
      </c>
      <c r="I272" s="469" t="s">
        <v>244</v>
      </c>
      <c r="J272" s="577" t="s">
        <v>316</v>
      </c>
      <c r="K272" s="577" t="s">
        <v>1469</v>
      </c>
      <c r="L272" s="469" t="s">
        <v>3603</v>
      </c>
      <c r="M272" s="469">
        <v>1</v>
      </c>
      <c r="N272" s="472">
        <v>7700</v>
      </c>
      <c r="O272" s="472">
        <v>7700</v>
      </c>
    </row>
    <row r="273" spans="1:15" ht="15" x14ac:dyDescent="0.25">
      <c r="A273" s="469" t="s">
        <v>2737</v>
      </c>
      <c r="B273" s="471">
        <v>44236</v>
      </c>
      <c r="C273" s="469">
        <v>7900012089</v>
      </c>
      <c r="D273" s="469" t="s">
        <v>3291</v>
      </c>
      <c r="E273" s="469" t="s">
        <v>1197</v>
      </c>
      <c r="F273" s="469" t="s">
        <v>94</v>
      </c>
      <c r="G273" s="469" t="s">
        <v>3539</v>
      </c>
      <c r="H273" s="469" t="s">
        <v>1413</v>
      </c>
      <c r="I273" s="469" t="s">
        <v>94</v>
      </c>
      <c r="J273" s="577" t="s">
        <v>316</v>
      </c>
      <c r="K273" s="577" t="s">
        <v>1469</v>
      </c>
      <c r="L273" s="469" t="s">
        <v>3603</v>
      </c>
      <c r="M273" s="469">
        <v>2</v>
      </c>
      <c r="N273" s="469">
        <v>0</v>
      </c>
      <c r="O273" s="469">
        <v>0</v>
      </c>
    </row>
    <row r="274" spans="1:15" ht="15" x14ac:dyDescent="0.25">
      <c r="A274" s="469" t="s">
        <v>2737</v>
      </c>
      <c r="B274" s="471">
        <v>44236</v>
      </c>
      <c r="C274" s="469">
        <v>7900012089</v>
      </c>
      <c r="D274" s="469" t="s">
        <v>3291</v>
      </c>
      <c r="E274" s="469" t="s">
        <v>1197</v>
      </c>
      <c r="F274" s="469" t="s">
        <v>94</v>
      </c>
      <c r="G274" s="469" t="s">
        <v>3539</v>
      </c>
      <c r="H274" s="469" t="s">
        <v>1319</v>
      </c>
      <c r="I274" s="469" t="s">
        <v>94</v>
      </c>
      <c r="J274" s="577" t="s">
        <v>316</v>
      </c>
      <c r="K274" s="577" t="s">
        <v>1469</v>
      </c>
      <c r="L274" s="469" t="s">
        <v>314</v>
      </c>
      <c r="M274" s="469">
        <v>2</v>
      </c>
      <c r="N274" s="472">
        <v>11500</v>
      </c>
      <c r="O274" s="472">
        <v>23000</v>
      </c>
    </row>
    <row r="275" spans="1:15" ht="15" x14ac:dyDescent="0.25">
      <c r="A275" s="469" t="s">
        <v>2738</v>
      </c>
      <c r="B275" s="471">
        <v>44236</v>
      </c>
      <c r="C275" s="469" t="s">
        <v>3292</v>
      </c>
      <c r="D275" s="470">
        <v>44236</v>
      </c>
      <c r="E275" s="660" t="s">
        <v>15</v>
      </c>
      <c r="F275" s="469" t="s">
        <v>93</v>
      </c>
      <c r="G275" s="469" t="s">
        <v>1214</v>
      </c>
      <c r="H275" s="469" t="s">
        <v>387</v>
      </c>
      <c r="I275" s="469" t="s">
        <v>93</v>
      </c>
      <c r="J275" s="577" t="s">
        <v>1464</v>
      </c>
      <c r="K275" s="577" t="s">
        <v>1468</v>
      </c>
      <c r="L275" s="469" t="s">
        <v>303</v>
      </c>
      <c r="M275" s="469">
        <v>1</v>
      </c>
      <c r="N275" s="469">
        <v>356</v>
      </c>
      <c r="O275" s="469">
        <v>356</v>
      </c>
    </row>
    <row r="276" spans="1:15" ht="15" x14ac:dyDescent="0.25">
      <c r="A276" s="469" t="s">
        <v>2738</v>
      </c>
      <c r="B276" s="471">
        <v>44236</v>
      </c>
      <c r="C276" s="469" t="s">
        <v>3292</v>
      </c>
      <c r="D276" s="470">
        <v>44236</v>
      </c>
      <c r="E276" s="469" t="s">
        <v>1181</v>
      </c>
      <c r="F276" s="469" t="s">
        <v>93</v>
      </c>
      <c r="G276" s="469" t="s">
        <v>1214</v>
      </c>
      <c r="H276" s="469" t="s">
        <v>1442</v>
      </c>
      <c r="I276" s="469" t="s">
        <v>93</v>
      </c>
      <c r="J276" s="577" t="s">
        <v>1464</v>
      </c>
      <c r="K276" s="577" t="s">
        <v>1468</v>
      </c>
      <c r="L276" s="469" t="s">
        <v>308</v>
      </c>
      <c r="M276" s="469">
        <v>50</v>
      </c>
      <c r="N276" s="472">
        <v>2850</v>
      </c>
      <c r="O276" s="472">
        <v>142500</v>
      </c>
    </row>
    <row r="277" spans="1:15" ht="15" x14ac:dyDescent="0.25">
      <c r="A277" s="469" t="s">
        <v>2739</v>
      </c>
      <c r="B277" s="471">
        <v>44236</v>
      </c>
      <c r="C277" s="469" t="s">
        <v>211</v>
      </c>
      <c r="D277" s="470">
        <v>44230</v>
      </c>
      <c r="E277" s="469" t="s">
        <v>63</v>
      </c>
      <c r="F277" s="469" t="s">
        <v>93</v>
      </c>
      <c r="G277" s="469" t="s">
        <v>3548</v>
      </c>
      <c r="H277" s="469" t="s">
        <v>1437</v>
      </c>
      <c r="I277" s="469" t="s">
        <v>93</v>
      </c>
      <c r="J277" s="577" t="s">
        <v>316</v>
      </c>
      <c r="K277" s="577" t="s">
        <v>1469</v>
      </c>
      <c r="L277" s="469" t="s">
        <v>3603</v>
      </c>
      <c r="M277" s="469">
        <v>1</v>
      </c>
      <c r="N277" s="469">
        <v>140</v>
      </c>
      <c r="O277" s="469">
        <v>140</v>
      </c>
    </row>
    <row r="278" spans="1:15" ht="15" x14ac:dyDescent="0.25">
      <c r="A278" s="469" t="s">
        <v>2739</v>
      </c>
      <c r="B278" s="471">
        <v>44236</v>
      </c>
      <c r="C278" s="469" t="s">
        <v>211</v>
      </c>
      <c r="D278" s="470">
        <v>44230</v>
      </c>
      <c r="E278" s="469" t="s">
        <v>63</v>
      </c>
      <c r="F278" s="469" t="s">
        <v>93</v>
      </c>
      <c r="G278" s="469" t="s">
        <v>3548</v>
      </c>
      <c r="H278" s="469" t="s">
        <v>1438</v>
      </c>
      <c r="I278" s="469" t="s">
        <v>93</v>
      </c>
      <c r="J278" s="577" t="s">
        <v>316</v>
      </c>
      <c r="K278" s="577" t="s">
        <v>1469</v>
      </c>
      <c r="L278" s="469" t="s">
        <v>308</v>
      </c>
      <c r="M278" s="469">
        <v>1</v>
      </c>
      <c r="N278" s="469">
        <v>164</v>
      </c>
      <c r="O278" s="469">
        <v>164</v>
      </c>
    </row>
    <row r="279" spans="1:15" ht="15" x14ac:dyDescent="0.25">
      <c r="A279" s="469" t="s">
        <v>2739</v>
      </c>
      <c r="B279" s="471">
        <v>44236</v>
      </c>
      <c r="C279" s="469" t="s">
        <v>211</v>
      </c>
      <c r="D279" s="470">
        <v>44230</v>
      </c>
      <c r="E279" s="469" t="s">
        <v>63</v>
      </c>
      <c r="F279" s="469" t="s">
        <v>93</v>
      </c>
      <c r="G279" s="469" t="s">
        <v>3548</v>
      </c>
      <c r="H279" s="469" t="s">
        <v>1439</v>
      </c>
      <c r="I279" s="469" t="s">
        <v>93</v>
      </c>
      <c r="J279" s="577" t="s">
        <v>316</v>
      </c>
      <c r="K279" s="577" t="s">
        <v>1469</v>
      </c>
      <c r="L279" s="469" t="s">
        <v>308</v>
      </c>
      <c r="M279" s="469">
        <v>1</v>
      </c>
      <c r="N279" s="469">
        <v>232</v>
      </c>
      <c r="O279" s="469">
        <v>232</v>
      </c>
    </row>
    <row r="280" spans="1:15" ht="15" x14ac:dyDescent="0.25">
      <c r="A280" s="469" t="s">
        <v>2739</v>
      </c>
      <c r="B280" s="471">
        <v>44236</v>
      </c>
      <c r="C280" s="469" t="s">
        <v>211</v>
      </c>
      <c r="D280" s="470">
        <v>44230</v>
      </c>
      <c r="E280" s="469" t="s">
        <v>63</v>
      </c>
      <c r="F280" s="469" t="s">
        <v>93</v>
      </c>
      <c r="G280" s="469" t="s">
        <v>3548</v>
      </c>
      <c r="H280" s="469" t="s">
        <v>1340</v>
      </c>
      <c r="I280" s="469" t="s">
        <v>93</v>
      </c>
      <c r="J280" s="577" t="s">
        <v>316</v>
      </c>
      <c r="K280" s="577" t="s">
        <v>1469</v>
      </c>
      <c r="L280" s="469" t="s">
        <v>303</v>
      </c>
      <c r="M280" s="469">
        <v>1</v>
      </c>
      <c r="N280" s="469">
        <v>500</v>
      </c>
      <c r="O280" s="469">
        <v>500</v>
      </c>
    </row>
    <row r="281" spans="1:15" ht="15" x14ac:dyDescent="0.25">
      <c r="A281" s="469" t="s">
        <v>2740</v>
      </c>
      <c r="B281" s="471">
        <v>44236</v>
      </c>
      <c r="C281" s="469" t="s">
        <v>972</v>
      </c>
      <c r="D281" s="470">
        <v>44229</v>
      </c>
      <c r="E281" s="660" t="s">
        <v>15</v>
      </c>
      <c r="F281" s="469" t="s">
        <v>244</v>
      </c>
      <c r="G281" s="469" t="s">
        <v>3549</v>
      </c>
      <c r="H281" s="469" t="s">
        <v>387</v>
      </c>
      <c r="I281" s="469" t="s">
        <v>244</v>
      </c>
      <c r="J281" s="577" t="s">
        <v>317</v>
      </c>
      <c r="K281" s="577" t="s">
        <v>1468</v>
      </c>
      <c r="L281" s="469" t="s">
        <v>303</v>
      </c>
      <c r="M281" s="469">
        <v>1</v>
      </c>
      <c r="N281" s="469">
        <v>150</v>
      </c>
      <c r="O281" s="469">
        <v>150</v>
      </c>
    </row>
    <row r="282" spans="1:15" ht="15" x14ac:dyDescent="0.25">
      <c r="A282" s="469" t="s">
        <v>2740</v>
      </c>
      <c r="B282" s="471">
        <v>44236</v>
      </c>
      <c r="C282" s="469" t="s">
        <v>972</v>
      </c>
      <c r="D282" s="470">
        <v>44229</v>
      </c>
      <c r="E282" s="469" t="s">
        <v>1182</v>
      </c>
      <c r="F282" s="469" t="s">
        <v>244</v>
      </c>
      <c r="G282" s="469" t="s">
        <v>3549</v>
      </c>
      <c r="H282" s="469" t="s">
        <v>1310</v>
      </c>
      <c r="I282" s="469" t="s">
        <v>244</v>
      </c>
      <c r="J282" s="577" t="s">
        <v>317</v>
      </c>
      <c r="K282" s="577" t="s">
        <v>1468</v>
      </c>
      <c r="L282" s="469" t="s">
        <v>3603</v>
      </c>
      <c r="M282" s="469">
        <v>1</v>
      </c>
      <c r="N282" s="469">
        <v>525</v>
      </c>
      <c r="O282" s="469">
        <v>525</v>
      </c>
    </row>
    <row r="283" spans="1:15" ht="15" x14ac:dyDescent="0.25">
      <c r="A283" s="469" t="s">
        <v>2741</v>
      </c>
      <c r="B283" s="471">
        <v>44236</v>
      </c>
      <c r="C283" s="469" t="s">
        <v>3293</v>
      </c>
      <c r="D283" s="470">
        <v>44231</v>
      </c>
      <c r="E283" s="660" t="s">
        <v>15</v>
      </c>
      <c r="F283" s="469" t="s">
        <v>244</v>
      </c>
      <c r="G283" s="469" t="s">
        <v>1213</v>
      </c>
      <c r="H283" s="469" t="s">
        <v>387</v>
      </c>
      <c r="I283" s="469" t="s">
        <v>244</v>
      </c>
      <c r="J283" s="577" t="s">
        <v>1464</v>
      </c>
      <c r="K283" s="577" t="s">
        <v>1468</v>
      </c>
      <c r="L283" s="469" t="s">
        <v>303</v>
      </c>
      <c r="M283" s="469">
        <v>1</v>
      </c>
      <c r="N283" s="469">
        <v>150</v>
      </c>
      <c r="O283" s="469">
        <v>150</v>
      </c>
    </row>
    <row r="284" spans="1:15" ht="15" x14ac:dyDescent="0.25">
      <c r="A284" s="469" t="s">
        <v>2741</v>
      </c>
      <c r="B284" s="471">
        <v>44236</v>
      </c>
      <c r="C284" s="469" t="s">
        <v>3293</v>
      </c>
      <c r="D284" s="470">
        <v>44231</v>
      </c>
      <c r="E284" s="469" t="s">
        <v>1182</v>
      </c>
      <c r="F284" s="469" t="s">
        <v>244</v>
      </c>
      <c r="G284" s="469" t="s">
        <v>1213</v>
      </c>
      <c r="H284" s="469" t="s">
        <v>3635</v>
      </c>
      <c r="I284" s="469" t="s">
        <v>244</v>
      </c>
      <c r="J284" s="577" t="s">
        <v>1464</v>
      </c>
      <c r="K284" s="577" t="s">
        <v>1468</v>
      </c>
      <c r="L284" s="469" t="s">
        <v>308</v>
      </c>
      <c r="M284" s="469">
        <v>2</v>
      </c>
      <c r="N284" s="469">
        <v>300</v>
      </c>
      <c r="O284" s="469">
        <v>600</v>
      </c>
    </row>
    <row r="285" spans="1:15" ht="15" x14ac:dyDescent="0.25">
      <c r="A285" s="469" t="s">
        <v>2742</v>
      </c>
      <c r="B285" s="471">
        <v>44236</v>
      </c>
      <c r="C285" s="469" t="s">
        <v>211</v>
      </c>
      <c r="D285" s="470">
        <v>44235</v>
      </c>
      <c r="E285" s="660" t="s">
        <v>15</v>
      </c>
      <c r="F285" s="469" t="s">
        <v>93</v>
      </c>
      <c r="G285" s="469" t="s">
        <v>2175</v>
      </c>
      <c r="H285" s="469" t="s">
        <v>387</v>
      </c>
      <c r="I285" s="469" t="s">
        <v>93</v>
      </c>
      <c r="J285" s="577" t="s">
        <v>1466</v>
      </c>
      <c r="K285" s="577" t="s">
        <v>1468</v>
      </c>
      <c r="L285" s="469" t="s">
        <v>303</v>
      </c>
      <c r="M285" s="469">
        <v>1</v>
      </c>
      <c r="N285" s="469">
        <v>100</v>
      </c>
      <c r="O285" s="469">
        <v>100</v>
      </c>
    </row>
    <row r="286" spans="1:15" ht="15" x14ac:dyDescent="0.25">
      <c r="A286" s="469" t="s">
        <v>2742</v>
      </c>
      <c r="B286" s="471">
        <v>44236</v>
      </c>
      <c r="C286" s="469" t="s">
        <v>211</v>
      </c>
      <c r="D286" s="470">
        <v>44235</v>
      </c>
      <c r="E286" s="469" t="s">
        <v>63</v>
      </c>
      <c r="F286" s="469" t="s">
        <v>93</v>
      </c>
      <c r="G286" s="469" t="s">
        <v>2175</v>
      </c>
      <c r="H286" s="469" t="s">
        <v>1368</v>
      </c>
      <c r="I286" s="469" t="s">
        <v>93</v>
      </c>
      <c r="J286" s="577" t="s">
        <v>1466</v>
      </c>
      <c r="K286" s="577" t="s">
        <v>1468</v>
      </c>
      <c r="L286" s="469" t="s">
        <v>3604</v>
      </c>
      <c r="M286" s="469">
        <v>1</v>
      </c>
      <c r="N286" s="472">
        <v>1077</v>
      </c>
      <c r="O286" s="472">
        <v>1077</v>
      </c>
    </row>
    <row r="287" spans="1:15" ht="15" x14ac:dyDescent="0.25">
      <c r="A287" s="469" t="s">
        <v>2743</v>
      </c>
      <c r="B287" s="471">
        <v>44236</v>
      </c>
      <c r="C287" s="469" t="s">
        <v>3294</v>
      </c>
      <c r="D287" s="469" t="s">
        <v>3295</v>
      </c>
      <c r="E287" s="469" t="s">
        <v>1182</v>
      </c>
      <c r="F287" s="469" t="s">
        <v>244</v>
      </c>
      <c r="G287" s="469" t="s">
        <v>1229</v>
      </c>
      <c r="H287" s="469" t="s">
        <v>3624</v>
      </c>
      <c r="I287" s="469" t="s">
        <v>244</v>
      </c>
      <c r="J287" s="577" t="s">
        <v>316</v>
      </c>
      <c r="K287" s="577" t="s">
        <v>1469</v>
      </c>
      <c r="L287" s="469" t="s">
        <v>3603</v>
      </c>
      <c r="M287" s="469">
        <v>1</v>
      </c>
      <c r="N287" s="472">
        <v>4480</v>
      </c>
      <c r="O287" s="472">
        <v>4480</v>
      </c>
    </row>
    <row r="288" spans="1:15" ht="15" x14ac:dyDescent="0.25">
      <c r="A288" s="469" t="s">
        <v>2744</v>
      </c>
      <c r="B288" s="471">
        <v>44236</v>
      </c>
      <c r="C288" s="469" t="s">
        <v>3296</v>
      </c>
      <c r="D288" s="469" t="s">
        <v>3297</v>
      </c>
      <c r="E288" s="660" t="s">
        <v>15</v>
      </c>
      <c r="F288" s="469" t="s">
        <v>94</v>
      </c>
      <c r="G288" s="469" t="s">
        <v>356</v>
      </c>
      <c r="H288" s="469" t="s">
        <v>387</v>
      </c>
      <c r="I288" s="469" t="s">
        <v>94</v>
      </c>
      <c r="J288" s="577" t="s">
        <v>1464</v>
      </c>
      <c r="K288" s="577" t="s">
        <v>1468</v>
      </c>
      <c r="L288" s="469" t="s">
        <v>303</v>
      </c>
      <c r="M288" s="469">
        <v>1</v>
      </c>
      <c r="N288" s="472">
        <v>1174</v>
      </c>
      <c r="O288" s="472">
        <v>1174</v>
      </c>
    </row>
    <row r="289" spans="1:15" ht="15" x14ac:dyDescent="0.25">
      <c r="A289" s="469" t="s">
        <v>2744</v>
      </c>
      <c r="B289" s="471">
        <v>44236</v>
      </c>
      <c r="C289" s="469" t="s">
        <v>3296</v>
      </c>
      <c r="D289" s="469" t="s">
        <v>3297</v>
      </c>
      <c r="E289" s="469" t="s">
        <v>15</v>
      </c>
      <c r="F289" s="469" t="s">
        <v>94</v>
      </c>
      <c r="G289" s="469" t="s">
        <v>356</v>
      </c>
      <c r="H289" s="469" t="s">
        <v>1359</v>
      </c>
      <c r="I289" s="469" t="s">
        <v>94</v>
      </c>
      <c r="J289" s="577" t="s">
        <v>1464</v>
      </c>
      <c r="K289" s="577" t="s">
        <v>1468</v>
      </c>
      <c r="L289" s="469" t="s">
        <v>314</v>
      </c>
      <c r="M289" s="469">
        <v>50</v>
      </c>
      <c r="N289" s="472">
        <v>4698</v>
      </c>
      <c r="O289" s="472">
        <v>234900</v>
      </c>
    </row>
    <row r="290" spans="1:15" ht="15" x14ac:dyDescent="0.25">
      <c r="A290" s="469" t="s">
        <v>2745</v>
      </c>
      <c r="B290" s="471">
        <v>44236</v>
      </c>
      <c r="C290" s="469" t="s">
        <v>1170</v>
      </c>
      <c r="D290" s="470">
        <v>44236</v>
      </c>
      <c r="E290" s="469" t="s">
        <v>1191</v>
      </c>
      <c r="F290" s="469" t="s">
        <v>94</v>
      </c>
      <c r="G290" s="469" t="s">
        <v>3550</v>
      </c>
      <c r="H290" s="469" t="s">
        <v>1390</v>
      </c>
      <c r="I290" s="469" t="s">
        <v>94</v>
      </c>
      <c r="J290" s="577" t="s">
        <v>316</v>
      </c>
      <c r="K290" s="469" t="s">
        <v>1469</v>
      </c>
      <c r="L290" s="469" t="s">
        <v>3603</v>
      </c>
      <c r="M290" s="469">
        <v>1</v>
      </c>
      <c r="N290" s="472">
        <v>1400</v>
      </c>
      <c r="O290" s="472">
        <v>1400</v>
      </c>
    </row>
    <row r="291" spans="1:15" ht="15" x14ac:dyDescent="0.25">
      <c r="A291" s="469" t="s">
        <v>2746</v>
      </c>
      <c r="B291" s="471">
        <v>44237</v>
      </c>
      <c r="C291" s="469" t="s">
        <v>966</v>
      </c>
      <c r="D291" s="470">
        <v>44193</v>
      </c>
      <c r="E291" s="469" t="s">
        <v>1180</v>
      </c>
      <c r="F291" s="469" t="s">
        <v>248</v>
      </c>
      <c r="G291" s="469" t="s">
        <v>1210</v>
      </c>
      <c r="H291" s="469" t="s">
        <v>276</v>
      </c>
      <c r="I291" s="469" t="s">
        <v>248</v>
      </c>
      <c r="J291" s="577" t="s">
        <v>316</v>
      </c>
      <c r="K291" s="577" t="s">
        <v>1468</v>
      </c>
      <c r="L291" s="469" t="s">
        <v>315</v>
      </c>
      <c r="M291" s="469">
        <v>132</v>
      </c>
      <c r="N291" s="472">
        <v>5557.88</v>
      </c>
      <c r="O291" s="472">
        <v>733640.16</v>
      </c>
    </row>
    <row r="292" spans="1:15" ht="15" x14ac:dyDescent="0.25">
      <c r="A292" s="469" t="s">
        <v>2747</v>
      </c>
      <c r="B292" s="471">
        <v>44237</v>
      </c>
      <c r="C292" s="469" t="s">
        <v>912</v>
      </c>
      <c r="D292" s="470">
        <v>44208</v>
      </c>
      <c r="E292" s="469" t="s">
        <v>63</v>
      </c>
      <c r="F292" s="469" t="s">
        <v>93</v>
      </c>
      <c r="G292" s="469" t="s">
        <v>3551</v>
      </c>
      <c r="H292" s="469" t="s">
        <v>1438</v>
      </c>
      <c r="I292" s="469" t="s">
        <v>93</v>
      </c>
      <c r="J292" s="577" t="s">
        <v>317</v>
      </c>
      <c r="K292" s="577" t="s">
        <v>1468</v>
      </c>
      <c r="L292" s="469" t="s">
        <v>308</v>
      </c>
      <c r="M292" s="469">
        <v>1</v>
      </c>
      <c r="N292" s="469">
        <v>164</v>
      </c>
      <c r="O292" s="469">
        <v>164</v>
      </c>
    </row>
    <row r="293" spans="1:15" ht="15" x14ac:dyDescent="0.25">
      <c r="A293" s="469" t="s">
        <v>2747</v>
      </c>
      <c r="B293" s="471">
        <v>44237</v>
      </c>
      <c r="C293" s="469" t="s">
        <v>912</v>
      </c>
      <c r="D293" s="470">
        <v>44208</v>
      </c>
      <c r="E293" s="469" t="s">
        <v>63</v>
      </c>
      <c r="F293" s="469" t="s">
        <v>93</v>
      </c>
      <c r="G293" s="469" t="s">
        <v>3551</v>
      </c>
      <c r="H293" s="469" t="s">
        <v>1439</v>
      </c>
      <c r="I293" s="469" t="s">
        <v>93</v>
      </c>
      <c r="J293" s="577" t="s">
        <v>317</v>
      </c>
      <c r="K293" s="577" t="s">
        <v>1468</v>
      </c>
      <c r="L293" s="469" t="s">
        <v>308</v>
      </c>
      <c r="M293" s="469">
        <v>1</v>
      </c>
      <c r="N293" s="469">
        <v>232</v>
      </c>
      <c r="O293" s="469">
        <v>232</v>
      </c>
    </row>
    <row r="294" spans="1:15" ht="15" x14ac:dyDescent="0.25">
      <c r="A294" s="469" t="s">
        <v>2747</v>
      </c>
      <c r="B294" s="471">
        <v>44237</v>
      </c>
      <c r="C294" s="469" t="s">
        <v>912</v>
      </c>
      <c r="D294" s="470">
        <v>44208</v>
      </c>
      <c r="E294" s="469" t="s">
        <v>63</v>
      </c>
      <c r="F294" s="469" t="s">
        <v>93</v>
      </c>
      <c r="G294" s="469" t="s">
        <v>3551</v>
      </c>
      <c r="H294" s="469" t="s">
        <v>1340</v>
      </c>
      <c r="I294" s="469" t="s">
        <v>93</v>
      </c>
      <c r="J294" s="577" t="s">
        <v>317</v>
      </c>
      <c r="K294" s="577" t="s">
        <v>1468</v>
      </c>
      <c r="L294" s="469" t="s">
        <v>303</v>
      </c>
      <c r="M294" s="469">
        <v>1</v>
      </c>
      <c r="N294" s="469">
        <v>550</v>
      </c>
      <c r="O294" s="469">
        <v>550</v>
      </c>
    </row>
    <row r="295" spans="1:15" ht="15" x14ac:dyDescent="0.25">
      <c r="A295" s="469" t="s">
        <v>2748</v>
      </c>
      <c r="B295" s="471">
        <v>44237</v>
      </c>
      <c r="C295" s="469" t="s">
        <v>3298</v>
      </c>
      <c r="D295" s="469" t="s">
        <v>1179</v>
      </c>
      <c r="E295" s="660" t="s">
        <v>15</v>
      </c>
      <c r="F295" s="469" t="s">
        <v>94</v>
      </c>
      <c r="G295" s="469" t="s">
        <v>356</v>
      </c>
      <c r="H295" s="469" t="s">
        <v>387</v>
      </c>
      <c r="I295" s="469" t="s">
        <v>94</v>
      </c>
      <c r="J295" s="577" t="s">
        <v>1464</v>
      </c>
      <c r="K295" s="577" t="s">
        <v>1468</v>
      </c>
      <c r="L295" s="469" t="s">
        <v>303</v>
      </c>
      <c r="M295" s="469">
        <v>1</v>
      </c>
      <c r="N295" s="469">
        <v>469</v>
      </c>
      <c r="O295" s="469">
        <v>469</v>
      </c>
    </row>
    <row r="296" spans="1:15" ht="15" x14ac:dyDescent="0.25">
      <c r="A296" s="469" t="s">
        <v>2748</v>
      </c>
      <c r="B296" s="471">
        <v>44237</v>
      </c>
      <c r="C296" s="469" t="s">
        <v>3298</v>
      </c>
      <c r="D296" s="469" t="s">
        <v>1179</v>
      </c>
      <c r="E296" s="469" t="s">
        <v>15</v>
      </c>
      <c r="F296" s="469" t="s">
        <v>94</v>
      </c>
      <c r="G296" s="469" t="s">
        <v>356</v>
      </c>
      <c r="H296" s="469" t="s">
        <v>1359</v>
      </c>
      <c r="I296" s="469" t="s">
        <v>94</v>
      </c>
      <c r="J296" s="577" t="s">
        <v>1464</v>
      </c>
      <c r="K296" s="577" t="s">
        <v>1468</v>
      </c>
      <c r="L296" s="469" t="s">
        <v>314</v>
      </c>
      <c r="M296" s="469">
        <v>20</v>
      </c>
      <c r="N296" s="472">
        <v>4698</v>
      </c>
      <c r="O296" s="472">
        <v>93960</v>
      </c>
    </row>
    <row r="297" spans="1:15" ht="15" x14ac:dyDescent="0.25">
      <c r="A297" s="469" t="s">
        <v>2749</v>
      </c>
      <c r="B297" s="471">
        <v>44237</v>
      </c>
      <c r="C297" s="469" t="s">
        <v>912</v>
      </c>
      <c r="D297" s="470">
        <v>44225</v>
      </c>
      <c r="E297" s="660" t="s">
        <v>15</v>
      </c>
      <c r="F297" s="469" t="s">
        <v>93</v>
      </c>
      <c r="G297" s="469" t="s">
        <v>3552</v>
      </c>
      <c r="H297" s="469" t="s">
        <v>387</v>
      </c>
      <c r="I297" s="469" t="s">
        <v>93</v>
      </c>
      <c r="J297" s="577" t="s">
        <v>316</v>
      </c>
      <c r="K297" s="577" t="s">
        <v>1469</v>
      </c>
      <c r="L297" s="469" t="s">
        <v>303</v>
      </c>
      <c r="M297" s="469">
        <v>1</v>
      </c>
      <c r="N297" s="469">
        <v>100</v>
      </c>
      <c r="O297" s="469">
        <v>100</v>
      </c>
    </row>
    <row r="298" spans="1:15" ht="15" x14ac:dyDescent="0.25">
      <c r="A298" s="469" t="s">
        <v>2749</v>
      </c>
      <c r="B298" s="471">
        <v>44237</v>
      </c>
      <c r="C298" s="469" t="s">
        <v>912</v>
      </c>
      <c r="D298" s="470">
        <v>44225</v>
      </c>
      <c r="E298" s="469" t="s">
        <v>63</v>
      </c>
      <c r="F298" s="469" t="s">
        <v>93</v>
      </c>
      <c r="G298" s="469" t="s">
        <v>3552</v>
      </c>
      <c r="H298" s="469" t="s">
        <v>1390</v>
      </c>
      <c r="I298" s="469" t="s">
        <v>93</v>
      </c>
      <c r="J298" s="577" t="s">
        <v>316</v>
      </c>
      <c r="K298" s="577" t="s">
        <v>1469</v>
      </c>
      <c r="L298" s="469" t="s">
        <v>3603</v>
      </c>
      <c r="M298" s="469">
        <v>1</v>
      </c>
      <c r="N298" s="472">
        <v>1400</v>
      </c>
      <c r="O298" s="472">
        <v>1400</v>
      </c>
    </row>
    <row r="299" spans="1:15" ht="15" x14ac:dyDescent="0.25">
      <c r="A299" s="469" t="s">
        <v>2750</v>
      </c>
      <c r="B299" s="471">
        <v>44237</v>
      </c>
      <c r="C299" s="469" t="s">
        <v>912</v>
      </c>
      <c r="D299" s="469" t="s">
        <v>3299</v>
      </c>
      <c r="E299" s="469" t="s">
        <v>1182</v>
      </c>
      <c r="F299" s="469" t="s">
        <v>244</v>
      </c>
      <c r="G299" s="469" t="s">
        <v>1209</v>
      </c>
      <c r="H299" s="469" t="s">
        <v>1390</v>
      </c>
      <c r="I299" s="469" t="s">
        <v>244</v>
      </c>
      <c r="J299" s="577" t="s">
        <v>316</v>
      </c>
      <c r="K299" s="577" t="s">
        <v>1469</v>
      </c>
      <c r="L299" s="469" t="s">
        <v>3603</v>
      </c>
      <c r="M299" s="469">
        <v>1</v>
      </c>
      <c r="N299" s="472">
        <v>1400</v>
      </c>
      <c r="O299" s="472">
        <v>1400</v>
      </c>
    </row>
    <row r="300" spans="1:15" ht="15" x14ac:dyDescent="0.25">
      <c r="A300" s="469" t="s">
        <v>2751</v>
      </c>
      <c r="B300" s="471">
        <v>44237</v>
      </c>
      <c r="C300" s="469" t="s">
        <v>912</v>
      </c>
      <c r="D300" s="470">
        <v>44236</v>
      </c>
      <c r="E300" s="660" t="s">
        <v>15</v>
      </c>
      <c r="F300" s="469" t="s">
        <v>93</v>
      </c>
      <c r="G300" s="469" t="s">
        <v>2279</v>
      </c>
      <c r="H300" s="469" t="s">
        <v>387</v>
      </c>
      <c r="I300" s="469" t="s">
        <v>93</v>
      </c>
      <c r="J300" s="577" t="s">
        <v>317</v>
      </c>
      <c r="K300" s="577" t="s">
        <v>1468</v>
      </c>
      <c r="L300" s="469" t="s">
        <v>303</v>
      </c>
      <c r="M300" s="469">
        <v>1</v>
      </c>
      <c r="N300" s="469">
        <v>100</v>
      </c>
      <c r="O300" s="469">
        <v>100</v>
      </c>
    </row>
    <row r="301" spans="1:15" ht="15" x14ac:dyDescent="0.25">
      <c r="A301" s="469" t="s">
        <v>2751</v>
      </c>
      <c r="B301" s="471">
        <v>44237</v>
      </c>
      <c r="C301" s="469" t="s">
        <v>912</v>
      </c>
      <c r="D301" s="470">
        <v>44236</v>
      </c>
      <c r="E301" s="469" t="s">
        <v>63</v>
      </c>
      <c r="F301" s="469" t="s">
        <v>93</v>
      </c>
      <c r="G301" s="469" t="s">
        <v>2279</v>
      </c>
      <c r="H301" s="469" t="s">
        <v>1390</v>
      </c>
      <c r="I301" s="469" t="s">
        <v>93</v>
      </c>
      <c r="J301" s="577" t="s">
        <v>317</v>
      </c>
      <c r="K301" s="577" t="s">
        <v>1468</v>
      </c>
      <c r="L301" s="469" t="s">
        <v>3603</v>
      </c>
      <c r="M301" s="469">
        <v>1</v>
      </c>
      <c r="N301" s="472">
        <v>1400</v>
      </c>
      <c r="O301" s="472">
        <v>1400</v>
      </c>
    </row>
    <row r="302" spans="1:15" ht="15" x14ac:dyDescent="0.25">
      <c r="A302" s="469" t="s">
        <v>2752</v>
      </c>
      <c r="B302" s="471">
        <v>44237</v>
      </c>
      <c r="C302" s="469" t="s">
        <v>3300</v>
      </c>
      <c r="D302" s="469" t="s">
        <v>3301</v>
      </c>
      <c r="E302" s="660" t="s">
        <v>15</v>
      </c>
      <c r="F302" s="469" t="s">
        <v>94</v>
      </c>
      <c r="G302" s="469" t="s">
        <v>356</v>
      </c>
      <c r="H302" s="469" t="s">
        <v>387</v>
      </c>
      <c r="I302" s="469" t="s">
        <v>94</v>
      </c>
      <c r="J302" s="577" t="s">
        <v>1464</v>
      </c>
      <c r="K302" s="577" t="s">
        <v>1468</v>
      </c>
      <c r="L302" s="469" t="s">
        <v>303</v>
      </c>
      <c r="M302" s="469">
        <v>1</v>
      </c>
      <c r="N302" s="469">
        <v>85</v>
      </c>
      <c r="O302" s="469">
        <v>85</v>
      </c>
    </row>
    <row r="303" spans="1:15" ht="15" x14ac:dyDescent="0.25">
      <c r="A303" s="469" t="s">
        <v>2752</v>
      </c>
      <c r="B303" s="471">
        <v>44237</v>
      </c>
      <c r="C303" s="469" t="s">
        <v>3300</v>
      </c>
      <c r="D303" s="469" t="s">
        <v>3301</v>
      </c>
      <c r="E303" s="469" t="s">
        <v>15</v>
      </c>
      <c r="F303" s="469" t="s">
        <v>94</v>
      </c>
      <c r="G303" s="469" t="s">
        <v>356</v>
      </c>
      <c r="H303" s="469" t="s">
        <v>1349</v>
      </c>
      <c r="I303" s="469" t="s">
        <v>94</v>
      </c>
      <c r="J303" s="577" t="s">
        <v>1464</v>
      </c>
      <c r="K303" s="577" t="s">
        <v>1468</v>
      </c>
      <c r="L303" s="469" t="s">
        <v>314</v>
      </c>
      <c r="M303" s="469">
        <v>5</v>
      </c>
      <c r="N303" s="472">
        <v>2250</v>
      </c>
      <c r="O303" s="472">
        <v>11250</v>
      </c>
    </row>
    <row r="304" spans="1:15" ht="15" x14ac:dyDescent="0.25">
      <c r="A304" s="469" t="s">
        <v>2752</v>
      </c>
      <c r="B304" s="471">
        <v>44237</v>
      </c>
      <c r="C304" s="469" t="s">
        <v>3300</v>
      </c>
      <c r="D304" s="469" t="s">
        <v>3301</v>
      </c>
      <c r="E304" s="469" t="s">
        <v>15</v>
      </c>
      <c r="F304" s="469" t="s">
        <v>94</v>
      </c>
      <c r="G304" s="469" t="s">
        <v>356</v>
      </c>
      <c r="H304" s="469" t="s">
        <v>1305</v>
      </c>
      <c r="I304" s="469" t="s">
        <v>94</v>
      </c>
      <c r="J304" s="577" t="s">
        <v>1464</v>
      </c>
      <c r="K304" s="577" t="s">
        <v>1468</v>
      </c>
      <c r="L304" s="469" t="s">
        <v>314</v>
      </c>
      <c r="M304" s="469">
        <v>2</v>
      </c>
      <c r="N304" s="472">
        <v>2916</v>
      </c>
      <c r="O304" s="472">
        <v>5832</v>
      </c>
    </row>
    <row r="305" spans="1:15" ht="15" x14ac:dyDescent="0.25">
      <c r="A305" s="469" t="s">
        <v>2753</v>
      </c>
      <c r="B305" s="471">
        <v>44237</v>
      </c>
      <c r="C305" s="469" t="s">
        <v>912</v>
      </c>
      <c r="D305" s="469" t="s">
        <v>3302</v>
      </c>
      <c r="E305" s="469" t="s">
        <v>1182</v>
      </c>
      <c r="F305" s="469" t="s">
        <v>244</v>
      </c>
      <c r="G305" s="469" t="s">
        <v>1211</v>
      </c>
      <c r="H305" s="469" t="s">
        <v>1340</v>
      </c>
      <c r="I305" s="469" t="s">
        <v>244</v>
      </c>
      <c r="J305" s="577" t="s">
        <v>316</v>
      </c>
      <c r="K305" s="577" t="s">
        <v>1469</v>
      </c>
      <c r="L305" s="469" t="s">
        <v>303</v>
      </c>
      <c r="M305" s="469">
        <v>1</v>
      </c>
      <c r="N305" s="469">
        <v>200</v>
      </c>
      <c r="O305" s="469">
        <v>200</v>
      </c>
    </row>
    <row r="306" spans="1:15" ht="15" x14ac:dyDescent="0.25">
      <c r="A306" s="469" t="s">
        <v>2753</v>
      </c>
      <c r="B306" s="471">
        <v>44237</v>
      </c>
      <c r="C306" s="469" t="s">
        <v>912</v>
      </c>
      <c r="D306" s="469" t="s">
        <v>3302</v>
      </c>
      <c r="E306" s="469" t="s">
        <v>1182</v>
      </c>
      <c r="F306" s="469" t="s">
        <v>244</v>
      </c>
      <c r="G306" s="469" t="s">
        <v>1211</v>
      </c>
      <c r="H306" s="469" t="s">
        <v>1363</v>
      </c>
      <c r="I306" s="469" t="s">
        <v>244</v>
      </c>
      <c r="J306" s="577" t="s">
        <v>316</v>
      </c>
      <c r="K306" s="577" t="s">
        <v>1469</v>
      </c>
      <c r="L306" s="469" t="s">
        <v>3603</v>
      </c>
      <c r="M306" s="469">
        <v>1</v>
      </c>
      <c r="N306" s="469">
        <v>750</v>
      </c>
      <c r="O306" s="469">
        <v>750</v>
      </c>
    </row>
    <row r="307" spans="1:15" ht="15" x14ac:dyDescent="0.25">
      <c r="A307" s="469" t="s">
        <v>2754</v>
      </c>
      <c r="B307" s="471">
        <v>44237</v>
      </c>
      <c r="C307" s="469" t="s">
        <v>3303</v>
      </c>
      <c r="D307" s="470">
        <v>44236</v>
      </c>
      <c r="E307" s="660" t="s">
        <v>15</v>
      </c>
      <c r="F307" s="469" t="s">
        <v>244</v>
      </c>
      <c r="G307" s="469" t="s">
        <v>1235</v>
      </c>
      <c r="H307" s="469" t="s">
        <v>387</v>
      </c>
      <c r="I307" s="469" t="s">
        <v>244</v>
      </c>
      <c r="J307" s="577" t="s">
        <v>1465</v>
      </c>
      <c r="K307" s="577" t="s">
        <v>1468</v>
      </c>
      <c r="L307" s="469" t="s">
        <v>303</v>
      </c>
      <c r="M307" s="469">
        <v>1</v>
      </c>
      <c r="N307" s="469">
        <v>100</v>
      </c>
      <c r="O307" s="469">
        <v>100</v>
      </c>
    </row>
    <row r="308" spans="1:15" ht="15" x14ac:dyDescent="0.25">
      <c r="A308" s="469" t="s">
        <v>2754</v>
      </c>
      <c r="B308" s="471">
        <v>44237</v>
      </c>
      <c r="C308" s="469" t="s">
        <v>3303</v>
      </c>
      <c r="D308" s="470">
        <v>44236</v>
      </c>
      <c r="E308" s="469" t="s">
        <v>1851</v>
      </c>
      <c r="F308" s="469" t="s">
        <v>244</v>
      </c>
      <c r="G308" s="469" t="s">
        <v>1235</v>
      </c>
      <c r="H308" s="469" t="s">
        <v>3636</v>
      </c>
      <c r="I308" s="469" t="s">
        <v>244</v>
      </c>
      <c r="J308" s="577" t="s">
        <v>1465</v>
      </c>
      <c r="K308" s="577" t="s">
        <v>1468</v>
      </c>
      <c r="L308" s="469" t="s">
        <v>3603</v>
      </c>
      <c r="M308" s="469">
        <v>5</v>
      </c>
      <c r="N308" s="472">
        <v>1650</v>
      </c>
      <c r="O308" s="472">
        <v>8250</v>
      </c>
    </row>
    <row r="309" spans="1:15" ht="15" x14ac:dyDescent="0.25">
      <c r="A309" s="469" t="s">
        <v>2755</v>
      </c>
      <c r="B309" s="471">
        <v>44237</v>
      </c>
      <c r="C309" s="469" t="s">
        <v>3304</v>
      </c>
      <c r="D309" s="469" t="s">
        <v>3297</v>
      </c>
      <c r="E309" s="660" t="s">
        <v>15</v>
      </c>
      <c r="F309" s="469" t="s">
        <v>94</v>
      </c>
      <c r="G309" s="469" t="s">
        <v>356</v>
      </c>
      <c r="H309" s="469" t="s">
        <v>387</v>
      </c>
      <c r="I309" s="469" t="s">
        <v>94</v>
      </c>
      <c r="J309" s="577" t="s">
        <v>1464</v>
      </c>
      <c r="K309" s="577" t="s">
        <v>1468</v>
      </c>
      <c r="L309" s="469" t="s">
        <v>303</v>
      </c>
      <c r="M309" s="469">
        <v>1</v>
      </c>
      <c r="N309" s="469">
        <v>100</v>
      </c>
      <c r="O309" s="469">
        <v>100</v>
      </c>
    </row>
    <row r="310" spans="1:15" ht="15" x14ac:dyDescent="0.25">
      <c r="A310" s="469" t="s">
        <v>2755</v>
      </c>
      <c r="B310" s="471">
        <v>44237</v>
      </c>
      <c r="C310" s="469" t="s">
        <v>3304</v>
      </c>
      <c r="D310" s="469" t="s">
        <v>3297</v>
      </c>
      <c r="E310" s="469" t="s">
        <v>15</v>
      </c>
      <c r="F310" s="469" t="s">
        <v>94</v>
      </c>
      <c r="G310" s="469" t="s">
        <v>356</v>
      </c>
      <c r="H310" s="469" t="s">
        <v>3627</v>
      </c>
      <c r="I310" s="469" t="s">
        <v>94</v>
      </c>
      <c r="J310" s="577" t="s">
        <v>1464</v>
      </c>
      <c r="K310" s="577" t="s">
        <v>1468</v>
      </c>
      <c r="L310" s="469" t="s">
        <v>314</v>
      </c>
      <c r="M310" s="469">
        <v>1</v>
      </c>
      <c r="N310" s="472">
        <v>19500</v>
      </c>
      <c r="O310" s="472">
        <v>19500</v>
      </c>
    </row>
    <row r="311" spans="1:15" ht="15" x14ac:dyDescent="0.25">
      <c r="A311" s="469" t="s">
        <v>2756</v>
      </c>
      <c r="B311" s="471">
        <v>44237</v>
      </c>
      <c r="C311" s="469" t="s">
        <v>3305</v>
      </c>
      <c r="D311" s="470">
        <v>44237</v>
      </c>
      <c r="E311" s="469" t="s">
        <v>3215</v>
      </c>
      <c r="F311" s="469" t="s">
        <v>244</v>
      </c>
      <c r="G311" s="469" t="s">
        <v>1283</v>
      </c>
      <c r="H311" s="469" t="s">
        <v>1434</v>
      </c>
      <c r="I311" s="469" t="s">
        <v>244</v>
      </c>
      <c r="J311" s="577" t="s">
        <v>316</v>
      </c>
      <c r="K311" s="577" t="s">
        <v>1469</v>
      </c>
      <c r="L311" s="469" t="s">
        <v>308</v>
      </c>
      <c r="M311" s="469">
        <v>14</v>
      </c>
      <c r="N311" s="469">
        <v>0</v>
      </c>
      <c r="O311" s="469">
        <v>0</v>
      </c>
    </row>
    <row r="312" spans="1:15" ht="15" x14ac:dyDescent="0.25">
      <c r="A312" s="469" t="s">
        <v>2756</v>
      </c>
      <c r="B312" s="471">
        <v>44237</v>
      </c>
      <c r="C312" s="469" t="s">
        <v>3305</v>
      </c>
      <c r="D312" s="470">
        <v>44237</v>
      </c>
      <c r="E312" s="469" t="s">
        <v>1183</v>
      </c>
      <c r="F312" s="469" t="s">
        <v>244</v>
      </c>
      <c r="G312" s="469" t="s">
        <v>1283</v>
      </c>
      <c r="H312" s="469" t="s">
        <v>1430</v>
      </c>
      <c r="I312" s="469" t="s">
        <v>244</v>
      </c>
      <c r="J312" s="577" t="s">
        <v>316</v>
      </c>
      <c r="K312" s="577" t="s">
        <v>1469</v>
      </c>
      <c r="L312" s="469" t="s">
        <v>3603</v>
      </c>
      <c r="M312" s="469">
        <v>14</v>
      </c>
      <c r="N312" s="472">
        <v>1950</v>
      </c>
      <c r="O312" s="472">
        <v>27300</v>
      </c>
    </row>
    <row r="313" spans="1:15" ht="15" x14ac:dyDescent="0.25">
      <c r="A313" s="469" t="s">
        <v>2756</v>
      </c>
      <c r="B313" s="471">
        <v>44237</v>
      </c>
      <c r="C313" s="469" t="s">
        <v>3305</v>
      </c>
      <c r="D313" s="470">
        <v>44237</v>
      </c>
      <c r="E313" s="469" t="s">
        <v>1183</v>
      </c>
      <c r="F313" s="469" t="s">
        <v>244</v>
      </c>
      <c r="G313" s="469" t="s">
        <v>1283</v>
      </c>
      <c r="H313" s="469" t="s">
        <v>1318</v>
      </c>
      <c r="I313" s="469" t="s">
        <v>244</v>
      </c>
      <c r="J313" s="577" t="s">
        <v>316</v>
      </c>
      <c r="K313" s="577" t="s">
        <v>1469</v>
      </c>
      <c r="L313" s="469" t="s">
        <v>314</v>
      </c>
      <c r="M313" s="469">
        <v>14</v>
      </c>
      <c r="N313" s="472">
        <v>2000</v>
      </c>
      <c r="O313" s="472">
        <v>28000</v>
      </c>
    </row>
    <row r="314" spans="1:15" ht="15" x14ac:dyDescent="0.25">
      <c r="A314" s="469" t="s">
        <v>2756</v>
      </c>
      <c r="B314" s="471">
        <v>44237</v>
      </c>
      <c r="C314" s="469" t="s">
        <v>3305</v>
      </c>
      <c r="D314" s="470">
        <v>44237</v>
      </c>
      <c r="E314" s="469" t="s">
        <v>3215</v>
      </c>
      <c r="F314" s="469" t="s">
        <v>244</v>
      </c>
      <c r="G314" s="469" t="s">
        <v>1283</v>
      </c>
      <c r="H314" s="469" t="s">
        <v>1435</v>
      </c>
      <c r="I314" s="469" t="s">
        <v>244</v>
      </c>
      <c r="J314" s="577" t="s">
        <v>316</v>
      </c>
      <c r="K314" s="577" t="s">
        <v>1469</v>
      </c>
      <c r="L314" s="469" t="s">
        <v>308</v>
      </c>
      <c r="M314" s="469">
        <v>14</v>
      </c>
      <c r="N314" s="472">
        <v>3500</v>
      </c>
      <c r="O314" s="472">
        <v>49000</v>
      </c>
    </row>
    <row r="315" spans="1:15" ht="15" x14ac:dyDescent="0.25">
      <c r="A315" s="469" t="s">
        <v>2756</v>
      </c>
      <c r="B315" s="471">
        <v>44237</v>
      </c>
      <c r="C315" s="469" t="s">
        <v>3305</v>
      </c>
      <c r="D315" s="470">
        <v>44237</v>
      </c>
      <c r="E315" s="469" t="s">
        <v>1183</v>
      </c>
      <c r="F315" s="469" t="s">
        <v>244</v>
      </c>
      <c r="G315" s="469" t="s">
        <v>1283</v>
      </c>
      <c r="H315" s="469" t="s">
        <v>1431</v>
      </c>
      <c r="I315" s="469" t="s">
        <v>244</v>
      </c>
      <c r="J315" s="577" t="s">
        <v>316</v>
      </c>
      <c r="K315" s="577" t="s">
        <v>1469</v>
      </c>
      <c r="L315" s="469" t="s">
        <v>314</v>
      </c>
      <c r="M315" s="469">
        <v>14</v>
      </c>
      <c r="N315" s="472">
        <v>4500</v>
      </c>
      <c r="O315" s="472">
        <v>63000</v>
      </c>
    </row>
    <row r="316" spans="1:15" ht="15" x14ac:dyDescent="0.25">
      <c r="A316" s="469" t="s">
        <v>2756</v>
      </c>
      <c r="B316" s="471">
        <v>44237</v>
      </c>
      <c r="C316" s="469" t="s">
        <v>3305</v>
      </c>
      <c r="D316" s="470">
        <v>44237</v>
      </c>
      <c r="E316" s="469" t="s">
        <v>1183</v>
      </c>
      <c r="F316" s="469" t="s">
        <v>244</v>
      </c>
      <c r="G316" s="469" t="s">
        <v>1283</v>
      </c>
      <c r="H316" s="469" t="s">
        <v>1319</v>
      </c>
      <c r="I316" s="469" t="s">
        <v>244</v>
      </c>
      <c r="J316" s="577" t="s">
        <v>316</v>
      </c>
      <c r="K316" s="577" t="s">
        <v>1469</v>
      </c>
      <c r="L316" s="469" t="s">
        <v>314</v>
      </c>
      <c r="M316" s="469">
        <v>14</v>
      </c>
      <c r="N316" s="472">
        <v>9000</v>
      </c>
      <c r="O316" s="472">
        <v>126000</v>
      </c>
    </row>
    <row r="317" spans="1:15" ht="15" x14ac:dyDescent="0.25">
      <c r="A317" s="469" t="s">
        <v>2756</v>
      </c>
      <c r="B317" s="471">
        <v>44237</v>
      </c>
      <c r="C317" s="469" t="s">
        <v>3305</v>
      </c>
      <c r="D317" s="470">
        <v>44237</v>
      </c>
      <c r="E317" s="469" t="s">
        <v>1183</v>
      </c>
      <c r="F317" s="469" t="s">
        <v>244</v>
      </c>
      <c r="G317" s="469" t="s">
        <v>1283</v>
      </c>
      <c r="H317" s="469" t="s">
        <v>1326</v>
      </c>
      <c r="I317" s="469" t="s">
        <v>244</v>
      </c>
      <c r="J317" s="577" t="s">
        <v>316</v>
      </c>
      <c r="K317" s="577" t="s">
        <v>1469</v>
      </c>
      <c r="L317" s="469" t="s">
        <v>314</v>
      </c>
      <c r="M317" s="469">
        <v>14</v>
      </c>
      <c r="N317" s="472">
        <v>47765</v>
      </c>
      <c r="O317" s="472">
        <v>668710</v>
      </c>
    </row>
    <row r="318" spans="1:15" ht="15" x14ac:dyDescent="0.25">
      <c r="A318" s="469" t="s">
        <v>2757</v>
      </c>
      <c r="B318" s="471">
        <v>44238</v>
      </c>
      <c r="C318" s="469" t="s">
        <v>3306</v>
      </c>
      <c r="D318" s="470">
        <v>44237</v>
      </c>
      <c r="E318" s="469" t="s">
        <v>1181</v>
      </c>
      <c r="F318" s="469" t="s">
        <v>248</v>
      </c>
      <c r="G318" s="469" t="s">
        <v>1219</v>
      </c>
      <c r="H318" s="469" t="s">
        <v>3637</v>
      </c>
      <c r="I318" s="469" t="s">
        <v>248</v>
      </c>
      <c r="J318" s="577" t="s">
        <v>1464</v>
      </c>
      <c r="K318" s="577" t="s">
        <v>1468</v>
      </c>
      <c r="L318" s="469" t="s">
        <v>308</v>
      </c>
      <c r="M318" s="469">
        <v>2</v>
      </c>
      <c r="N318" s="472">
        <v>9000</v>
      </c>
      <c r="O318" s="472">
        <v>18000</v>
      </c>
    </row>
    <row r="319" spans="1:15" ht="15" x14ac:dyDescent="0.25">
      <c r="A319" s="469" t="s">
        <v>2758</v>
      </c>
      <c r="B319" s="471">
        <v>44238</v>
      </c>
      <c r="C319" s="469" t="s">
        <v>3307</v>
      </c>
      <c r="D319" s="469" t="s">
        <v>914</v>
      </c>
      <c r="E319" s="660" t="s">
        <v>15</v>
      </c>
      <c r="F319" s="469" t="s">
        <v>94</v>
      </c>
      <c r="G319" s="469" t="s">
        <v>356</v>
      </c>
      <c r="H319" s="469" t="s">
        <v>387</v>
      </c>
      <c r="I319" s="469" t="s">
        <v>94</v>
      </c>
      <c r="J319" s="577" t="s">
        <v>1464</v>
      </c>
      <c r="K319" s="577" t="s">
        <v>1468</v>
      </c>
      <c r="L319" s="469" t="s">
        <v>303</v>
      </c>
      <c r="M319" s="469">
        <v>1</v>
      </c>
      <c r="N319" s="472">
        <v>1025</v>
      </c>
      <c r="O319" s="472">
        <v>1025</v>
      </c>
    </row>
    <row r="320" spans="1:15" ht="15" x14ac:dyDescent="0.25">
      <c r="A320" s="469" t="s">
        <v>2758</v>
      </c>
      <c r="B320" s="471">
        <v>44238</v>
      </c>
      <c r="C320" s="469" t="s">
        <v>3307</v>
      </c>
      <c r="D320" s="469" t="s">
        <v>914</v>
      </c>
      <c r="E320" s="469" t="s">
        <v>1181</v>
      </c>
      <c r="F320" s="469" t="s">
        <v>94</v>
      </c>
      <c r="G320" s="469" t="s">
        <v>356</v>
      </c>
      <c r="H320" s="469" t="s">
        <v>1303</v>
      </c>
      <c r="I320" s="469" t="s">
        <v>94</v>
      </c>
      <c r="J320" s="577" t="s">
        <v>1464</v>
      </c>
      <c r="K320" s="577" t="s">
        <v>1468</v>
      </c>
      <c r="L320" s="469" t="s">
        <v>308</v>
      </c>
      <c r="M320" s="469">
        <v>50</v>
      </c>
      <c r="N320" s="472">
        <v>4100</v>
      </c>
      <c r="O320" s="472">
        <v>205000</v>
      </c>
    </row>
    <row r="321" spans="1:15" ht="15" x14ac:dyDescent="0.25">
      <c r="A321" s="469" t="s">
        <v>2759</v>
      </c>
      <c r="B321" s="471">
        <v>44238</v>
      </c>
      <c r="C321" s="469" t="s">
        <v>928</v>
      </c>
      <c r="D321" s="470">
        <v>44182</v>
      </c>
      <c r="E321" s="660" t="s">
        <v>15</v>
      </c>
      <c r="F321" s="469" t="s">
        <v>1204</v>
      </c>
      <c r="G321" s="469" t="s">
        <v>1208</v>
      </c>
      <c r="H321" s="469" t="s">
        <v>387</v>
      </c>
      <c r="I321" s="469" t="s">
        <v>1204</v>
      </c>
      <c r="J321" s="577" t="s">
        <v>1464</v>
      </c>
      <c r="K321" s="577" t="s">
        <v>1468</v>
      </c>
      <c r="L321" s="469" t="s">
        <v>303</v>
      </c>
      <c r="M321" s="469">
        <v>1</v>
      </c>
      <c r="N321" s="472">
        <v>1100</v>
      </c>
      <c r="O321" s="472">
        <v>1100</v>
      </c>
    </row>
    <row r="322" spans="1:15" ht="15" x14ac:dyDescent="0.25">
      <c r="A322" s="469" t="s">
        <v>2759</v>
      </c>
      <c r="B322" s="471">
        <v>44238</v>
      </c>
      <c r="C322" s="469" t="s">
        <v>928</v>
      </c>
      <c r="D322" s="470">
        <v>44182</v>
      </c>
      <c r="E322" s="469" t="s">
        <v>1181</v>
      </c>
      <c r="F322" s="469" t="s">
        <v>1204</v>
      </c>
      <c r="G322" s="469" t="s">
        <v>1208</v>
      </c>
      <c r="H322" s="469" t="s">
        <v>1303</v>
      </c>
      <c r="I322" s="469" t="s">
        <v>1204</v>
      </c>
      <c r="J322" s="577" t="s">
        <v>1464</v>
      </c>
      <c r="K322" s="577" t="s">
        <v>1468</v>
      </c>
      <c r="L322" s="469" t="s">
        <v>308</v>
      </c>
      <c r="M322" s="469">
        <v>75</v>
      </c>
      <c r="N322" s="472">
        <v>4200</v>
      </c>
      <c r="O322" s="472">
        <v>315000</v>
      </c>
    </row>
    <row r="323" spans="1:15" ht="15" x14ac:dyDescent="0.25">
      <c r="A323" s="469" t="s">
        <v>2760</v>
      </c>
      <c r="B323" s="471">
        <v>44238</v>
      </c>
      <c r="C323" s="469" t="s">
        <v>933</v>
      </c>
      <c r="D323" s="470">
        <v>44182</v>
      </c>
      <c r="E323" s="660" t="s">
        <v>15</v>
      </c>
      <c r="F323" s="469" t="s">
        <v>1204</v>
      </c>
      <c r="G323" s="469" t="s">
        <v>1208</v>
      </c>
      <c r="H323" s="469" t="s">
        <v>387</v>
      </c>
      <c r="I323" s="469" t="s">
        <v>1204</v>
      </c>
      <c r="J323" s="577" t="s">
        <v>1464</v>
      </c>
      <c r="K323" s="577" t="s">
        <v>1468</v>
      </c>
      <c r="L323" s="469" t="s">
        <v>303</v>
      </c>
      <c r="M323" s="469">
        <v>1</v>
      </c>
      <c r="N323" s="469">
        <v>420</v>
      </c>
      <c r="O323" s="469">
        <v>420</v>
      </c>
    </row>
    <row r="324" spans="1:15" ht="15" x14ac:dyDescent="0.25">
      <c r="A324" s="469" t="s">
        <v>2760</v>
      </c>
      <c r="B324" s="471">
        <v>44238</v>
      </c>
      <c r="C324" s="469" t="s">
        <v>933</v>
      </c>
      <c r="D324" s="470">
        <v>44182</v>
      </c>
      <c r="E324" s="469" t="s">
        <v>1181</v>
      </c>
      <c r="F324" s="469" t="s">
        <v>1204</v>
      </c>
      <c r="G324" s="469" t="s">
        <v>1208</v>
      </c>
      <c r="H324" s="469" t="s">
        <v>1303</v>
      </c>
      <c r="I324" s="469" t="s">
        <v>1204</v>
      </c>
      <c r="J324" s="577" t="s">
        <v>1464</v>
      </c>
      <c r="K324" s="577" t="s">
        <v>1468</v>
      </c>
      <c r="L324" s="469" t="s">
        <v>308</v>
      </c>
      <c r="M324" s="469">
        <v>25</v>
      </c>
      <c r="N324" s="472">
        <v>4200</v>
      </c>
      <c r="O324" s="472">
        <v>105000</v>
      </c>
    </row>
    <row r="325" spans="1:15" ht="15" x14ac:dyDescent="0.25">
      <c r="A325" s="469" t="s">
        <v>2761</v>
      </c>
      <c r="B325" s="471">
        <v>44238</v>
      </c>
      <c r="C325" s="469" t="s">
        <v>3308</v>
      </c>
      <c r="D325" s="470">
        <v>44237</v>
      </c>
      <c r="E325" s="660" t="s">
        <v>15</v>
      </c>
      <c r="F325" s="469" t="s">
        <v>1204</v>
      </c>
      <c r="G325" s="469" t="s">
        <v>1208</v>
      </c>
      <c r="H325" s="469" t="s">
        <v>387</v>
      </c>
      <c r="I325" s="469" t="s">
        <v>1204</v>
      </c>
      <c r="J325" s="577" t="s">
        <v>1464</v>
      </c>
      <c r="K325" s="577" t="s">
        <v>1468</v>
      </c>
      <c r="L325" s="469" t="s">
        <v>303</v>
      </c>
      <c r="M325" s="469">
        <v>1</v>
      </c>
      <c r="N325" s="469">
        <v>252</v>
      </c>
      <c r="O325" s="469">
        <v>252</v>
      </c>
    </row>
    <row r="326" spans="1:15" ht="15" x14ac:dyDescent="0.25">
      <c r="A326" s="469" t="s">
        <v>2761</v>
      </c>
      <c r="B326" s="471">
        <v>44238</v>
      </c>
      <c r="C326" s="469" t="s">
        <v>3308</v>
      </c>
      <c r="D326" s="470">
        <v>44237</v>
      </c>
      <c r="E326" s="469" t="s">
        <v>1181</v>
      </c>
      <c r="F326" s="469" t="s">
        <v>1204</v>
      </c>
      <c r="G326" s="469" t="s">
        <v>1208</v>
      </c>
      <c r="H326" s="469" t="s">
        <v>1303</v>
      </c>
      <c r="I326" s="469" t="s">
        <v>1204</v>
      </c>
      <c r="J326" s="577" t="s">
        <v>1464</v>
      </c>
      <c r="K326" s="577" t="s">
        <v>1468</v>
      </c>
      <c r="L326" s="469" t="s">
        <v>308</v>
      </c>
      <c r="M326" s="469">
        <v>15</v>
      </c>
      <c r="N326" s="472">
        <v>4200</v>
      </c>
      <c r="O326" s="472">
        <v>63000</v>
      </c>
    </row>
    <row r="327" spans="1:15" ht="15" x14ac:dyDescent="0.25">
      <c r="A327" s="469" t="s">
        <v>2762</v>
      </c>
      <c r="B327" s="471">
        <v>44238</v>
      </c>
      <c r="C327" s="469" t="s">
        <v>3309</v>
      </c>
      <c r="D327" s="470">
        <v>44237</v>
      </c>
      <c r="E327" s="660" t="s">
        <v>15</v>
      </c>
      <c r="F327" s="469" t="s">
        <v>1204</v>
      </c>
      <c r="G327" s="469" t="s">
        <v>1208</v>
      </c>
      <c r="H327" s="469" t="s">
        <v>387</v>
      </c>
      <c r="I327" s="469" t="s">
        <v>1204</v>
      </c>
      <c r="J327" s="577" t="s">
        <v>1464</v>
      </c>
      <c r="K327" s="577" t="s">
        <v>1468</v>
      </c>
      <c r="L327" s="469" t="s">
        <v>303</v>
      </c>
      <c r="M327" s="469">
        <v>1</v>
      </c>
      <c r="N327" s="469">
        <v>336</v>
      </c>
      <c r="O327" s="469">
        <v>336</v>
      </c>
    </row>
    <row r="328" spans="1:15" ht="15" x14ac:dyDescent="0.25">
      <c r="A328" s="469" t="s">
        <v>2762</v>
      </c>
      <c r="B328" s="471">
        <v>44238</v>
      </c>
      <c r="C328" s="469" t="s">
        <v>3309</v>
      </c>
      <c r="D328" s="470">
        <v>44237</v>
      </c>
      <c r="E328" s="469" t="s">
        <v>1181</v>
      </c>
      <c r="F328" s="469" t="s">
        <v>1204</v>
      </c>
      <c r="G328" s="469" t="s">
        <v>1208</v>
      </c>
      <c r="H328" s="469" t="s">
        <v>1303</v>
      </c>
      <c r="I328" s="469" t="s">
        <v>1204</v>
      </c>
      <c r="J328" s="577" t="s">
        <v>1464</v>
      </c>
      <c r="K328" s="577" t="s">
        <v>1468</v>
      </c>
      <c r="L328" s="469" t="s">
        <v>308</v>
      </c>
      <c r="M328" s="469">
        <v>20</v>
      </c>
      <c r="N328" s="472">
        <v>4200</v>
      </c>
      <c r="O328" s="472">
        <v>84000</v>
      </c>
    </row>
    <row r="329" spans="1:15" ht="15" x14ac:dyDescent="0.25">
      <c r="A329" s="469" t="s">
        <v>2763</v>
      </c>
      <c r="B329" s="471">
        <v>44238</v>
      </c>
      <c r="C329" s="469" t="s">
        <v>3310</v>
      </c>
      <c r="D329" s="470">
        <v>44237</v>
      </c>
      <c r="E329" s="660" t="s">
        <v>15</v>
      </c>
      <c r="F329" s="469" t="s">
        <v>1204</v>
      </c>
      <c r="G329" s="469" t="s">
        <v>1208</v>
      </c>
      <c r="H329" s="469" t="s">
        <v>387</v>
      </c>
      <c r="I329" s="469" t="s">
        <v>1204</v>
      </c>
      <c r="J329" s="577" t="s">
        <v>1464</v>
      </c>
      <c r="K329" s="577" t="s">
        <v>1468</v>
      </c>
      <c r="L329" s="469" t="s">
        <v>303</v>
      </c>
      <c r="M329" s="469">
        <v>1</v>
      </c>
      <c r="N329" s="469">
        <v>252</v>
      </c>
      <c r="O329" s="469">
        <v>252</v>
      </c>
    </row>
    <row r="330" spans="1:15" ht="15" x14ac:dyDescent="0.25">
      <c r="A330" s="469" t="s">
        <v>2763</v>
      </c>
      <c r="B330" s="471">
        <v>44238</v>
      </c>
      <c r="C330" s="469" t="s">
        <v>3310</v>
      </c>
      <c r="D330" s="470">
        <v>44237</v>
      </c>
      <c r="E330" s="469" t="s">
        <v>1181</v>
      </c>
      <c r="F330" s="469" t="s">
        <v>1204</v>
      </c>
      <c r="G330" s="469" t="s">
        <v>1208</v>
      </c>
      <c r="H330" s="469" t="s">
        <v>1303</v>
      </c>
      <c r="I330" s="469" t="s">
        <v>1204</v>
      </c>
      <c r="J330" s="577" t="s">
        <v>1464</v>
      </c>
      <c r="K330" s="577" t="s">
        <v>1468</v>
      </c>
      <c r="L330" s="469" t="s">
        <v>308</v>
      </c>
      <c r="M330" s="469">
        <v>15</v>
      </c>
      <c r="N330" s="472">
        <v>4200</v>
      </c>
      <c r="O330" s="472">
        <v>63000</v>
      </c>
    </row>
    <row r="331" spans="1:15" ht="15" x14ac:dyDescent="0.25">
      <c r="A331" s="469" t="s">
        <v>2764</v>
      </c>
      <c r="B331" s="471">
        <v>44238</v>
      </c>
      <c r="C331" s="469" t="s">
        <v>3311</v>
      </c>
      <c r="D331" s="470">
        <v>44237</v>
      </c>
      <c r="E331" s="660" t="s">
        <v>15</v>
      </c>
      <c r="F331" s="469" t="s">
        <v>1204</v>
      </c>
      <c r="G331" s="469" t="s">
        <v>1208</v>
      </c>
      <c r="H331" s="469" t="s">
        <v>387</v>
      </c>
      <c r="I331" s="469" t="s">
        <v>1204</v>
      </c>
      <c r="J331" s="577" t="s">
        <v>1464</v>
      </c>
      <c r="K331" s="577" t="s">
        <v>1468</v>
      </c>
      <c r="L331" s="469" t="s">
        <v>303</v>
      </c>
      <c r="M331" s="469">
        <v>1</v>
      </c>
      <c r="N331" s="469">
        <v>420</v>
      </c>
      <c r="O331" s="469">
        <v>420</v>
      </c>
    </row>
    <row r="332" spans="1:15" ht="15" x14ac:dyDescent="0.25">
      <c r="A332" s="469" t="s">
        <v>2764</v>
      </c>
      <c r="B332" s="471">
        <v>44238</v>
      </c>
      <c r="C332" s="469" t="s">
        <v>3311</v>
      </c>
      <c r="D332" s="470">
        <v>44237</v>
      </c>
      <c r="E332" s="469" t="s">
        <v>1181</v>
      </c>
      <c r="F332" s="469" t="s">
        <v>1204</v>
      </c>
      <c r="G332" s="469" t="s">
        <v>1208</v>
      </c>
      <c r="H332" s="469" t="s">
        <v>1303</v>
      </c>
      <c r="I332" s="469" t="s">
        <v>1204</v>
      </c>
      <c r="J332" s="577" t="s">
        <v>1464</v>
      </c>
      <c r="K332" s="577" t="s">
        <v>1468</v>
      </c>
      <c r="L332" s="469" t="s">
        <v>308</v>
      </c>
      <c r="M332" s="469">
        <v>25</v>
      </c>
      <c r="N332" s="472">
        <v>4200</v>
      </c>
      <c r="O332" s="472">
        <v>105000</v>
      </c>
    </row>
    <row r="333" spans="1:15" ht="15" x14ac:dyDescent="0.25">
      <c r="A333" s="469" t="s">
        <v>2765</v>
      </c>
      <c r="B333" s="471">
        <v>44238</v>
      </c>
      <c r="C333" s="469">
        <v>3020007278</v>
      </c>
      <c r="D333" s="470">
        <v>44175</v>
      </c>
      <c r="E333" s="469" t="s">
        <v>1185</v>
      </c>
      <c r="F333" s="469" t="s">
        <v>248</v>
      </c>
      <c r="G333" s="469" t="s">
        <v>1220</v>
      </c>
      <c r="H333" s="469" t="s">
        <v>1313</v>
      </c>
      <c r="I333" s="469" t="s">
        <v>248</v>
      </c>
      <c r="J333" s="577" t="s">
        <v>316</v>
      </c>
      <c r="K333" s="577" t="s">
        <v>1469</v>
      </c>
      <c r="L333" s="469" t="s">
        <v>301</v>
      </c>
      <c r="M333" s="469">
        <v>2</v>
      </c>
      <c r="N333" s="472">
        <v>3800</v>
      </c>
      <c r="O333" s="472">
        <v>7600</v>
      </c>
    </row>
    <row r="334" spans="1:15" ht="15" x14ac:dyDescent="0.25">
      <c r="A334" s="469" t="s">
        <v>2765</v>
      </c>
      <c r="B334" s="471">
        <v>44238</v>
      </c>
      <c r="C334" s="469">
        <v>3020007278</v>
      </c>
      <c r="D334" s="470">
        <v>44175</v>
      </c>
      <c r="E334" s="469" t="s">
        <v>1187</v>
      </c>
      <c r="F334" s="469" t="s">
        <v>248</v>
      </c>
      <c r="G334" s="469" t="s">
        <v>1220</v>
      </c>
      <c r="H334" s="469" t="s">
        <v>1319</v>
      </c>
      <c r="I334" s="469" t="s">
        <v>248</v>
      </c>
      <c r="J334" s="577" t="s">
        <v>316</v>
      </c>
      <c r="K334" s="577" t="s">
        <v>1469</v>
      </c>
      <c r="L334" s="469" t="s">
        <v>314</v>
      </c>
      <c r="M334" s="469">
        <v>1</v>
      </c>
      <c r="N334" s="472">
        <v>9900</v>
      </c>
      <c r="O334" s="472">
        <v>9900</v>
      </c>
    </row>
    <row r="335" spans="1:15" ht="15" x14ac:dyDescent="0.25">
      <c r="A335" s="469" t="s">
        <v>2766</v>
      </c>
      <c r="B335" s="471">
        <v>44238</v>
      </c>
      <c r="C335" s="469">
        <v>3020007331</v>
      </c>
      <c r="D335" s="470">
        <v>44176</v>
      </c>
      <c r="E335" s="469" t="s">
        <v>1185</v>
      </c>
      <c r="F335" s="469" t="s">
        <v>248</v>
      </c>
      <c r="G335" s="469" t="s">
        <v>1220</v>
      </c>
      <c r="H335" s="469" t="s">
        <v>1313</v>
      </c>
      <c r="I335" s="469" t="s">
        <v>248</v>
      </c>
      <c r="J335" s="577" t="s">
        <v>316</v>
      </c>
      <c r="K335" s="577" t="s">
        <v>1469</v>
      </c>
      <c r="L335" s="469" t="s">
        <v>301</v>
      </c>
      <c r="M335" s="469">
        <v>2</v>
      </c>
      <c r="N335" s="472">
        <v>3800</v>
      </c>
      <c r="O335" s="472">
        <v>7600</v>
      </c>
    </row>
    <row r="336" spans="1:15" ht="15" x14ac:dyDescent="0.25">
      <c r="A336" s="469" t="s">
        <v>2766</v>
      </c>
      <c r="B336" s="471">
        <v>44238</v>
      </c>
      <c r="C336" s="469">
        <v>3020007331</v>
      </c>
      <c r="D336" s="470">
        <v>44176</v>
      </c>
      <c r="E336" s="469" t="s">
        <v>1187</v>
      </c>
      <c r="F336" s="469" t="s">
        <v>248</v>
      </c>
      <c r="G336" s="469" t="s">
        <v>1220</v>
      </c>
      <c r="H336" s="469" t="s">
        <v>1319</v>
      </c>
      <c r="I336" s="469" t="s">
        <v>248</v>
      </c>
      <c r="J336" s="577" t="s">
        <v>316</v>
      </c>
      <c r="K336" s="577" t="s">
        <v>1469</v>
      </c>
      <c r="L336" s="469" t="s">
        <v>314</v>
      </c>
      <c r="M336" s="469">
        <v>1</v>
      </c>
      <c r="N336" s="472">
        <v>9900</v>
      </c>
      <c r="O336" s="472">
        <v>9900</v>
      </c>
    </row>
    <row r="337" spans="1:15" ht="15" x14ac:dyDescent="0.25">
      <c r="A337" s="469" t="s">
        <v>2767</v>
      </c>
      <c r="B337" s="471">
        <v>44238</v>
      </c>
      <c r="C337" s="469">
        <v>3020008011</v>
      </c>
      <c r="D337" s="470">
        <v>44187</v>
      </c>
      <c r="E337" s="469" t="s">
        <v>1185</v>
      </c>
      <c r="F337" s="469" t="s">
        <v>248</v>
      </c>
      <c r="G337" s="469" t="s">
        <v>1220</v>
      </c>
      <c r="H337" s="469" t="s">
        <v>1313</v>
      </c>
      <c r="I337" s="469" t="s">
        <v>248</v>
      </c>
      <c r="J337" s="577" t="s">
        <v>316</v>
      </c>
      <c r="K337" s="577" t="s">
        <v>1469</v>
      </c>
      <c r="L337" s="469" t="s">
        <v>301</v>
      </c>
      <c r="M337" s="469">
        <v>2</v>
      </c>
      <c r="N337" s="472">
        <v>3800</v>
      </c>
      <c r="O337" s="472">
        <v>7600</v>
      </c>
    </row>
    <row r="338" spans="1:15" ht="15" x14ac:dyDescent="0.25">
      <c r="A338" s="469" t="s">
        <v>2767</v>
      </c>
      <c r="B338" s="471">
        <v>44238</v>
      </c>
      <c r="C338" s="469">
        <v>3020008011</v>
      </c>
      <c r="D338" s="470">
        <v>44187</v>
      </c>
      <c r="E338" s="469" t="s">
        <v>1187</v>
      </c>
      <c r="F338" s="469" t="s">
        <v>248</v>
      </c>
      <c r="G338" s="469" t="s">
        <v>1220</v>
      </c>
      <c r="H338" s="469" t="s">
        <v>1319</v>
      </c>
      <c r="I338" s="469" t="s">
        <v>248</v>
      </c>
      <c r="J338" s="577" t="s">
        <v>316</v>
      </c>
      <c r="K338" s="577" t="s">
        <v>1469</v>
      </c>
      <c r="L338" s="469" t="s">
        <v>314</v>
      </c>
      <c r="M338" s="469">
        <v>1</v>
      </c>
      <c r="N338" s="472">
        <v>9900</v>
      </c>
      <c r="O338" s="472">
        <v>9900</v>
      </c>
    </row>
    <row r="339" spans="1:15" ht="15" x14ac:dyDescent="0.25">
      <c r="A339" s="469" t="s">
        <v>2768</v>
      </c>
      <c r="B339" s="471">
        <v>44238</v>
      </c>
      <c r="C339" s="469" t="s">
        <v>3312</v>
      </c>
      <c r="D339" s="470">
        <v>44181</v>
      </c>
      <c r="E339" s="660" t="s">
        <v>15</v>
      </c>
      <c r="F339" s="469" t="s">
        <v>93</v>
      </c>
      <c r="G339" s="469" t="s">
        <v>1214</v>
      </c>
      <c r="H339" s="469" t="s">
        <v>387</v>
      </c>
      <c r="I339" s="469" t="s">
        <v>93</v>
      </c>
      <c r="J339" s="577" t="s">
        <v>1464</v>
      </c>
      <c r="K339" s="577" t="s">
        <v>1468</v>
      </c>
      <c r="L339" s="469" t="s">
        <v>303</v>
      </c>
      <c r="M339" s="469">
        <v>1</v>
      </c>
      <c r="N339" s="469">
        <v>50</v>
      </c>
      <c r="O339" s="469">
        <v>50</v>
      </c>
    </row>
    <row r="340" spans="1:15" ht="15" x14ac:dyDescent="0.25">
      <c r="A340" s="469" t="s">
        <v>2768</v>
      </c>
      <c r="B340" s="471">
        <v>44238</v>
      </c>
      <c r="C340" s="469" t="s">
        <v>3312</v>
      </c>
      <c r="D340" s="470">
        <v>44181</v>
      </c>
      <c r="E340" s="469" t="s">
        <v>15</v>
      </c>
      <c r="F340" s="469" t="s">
        <v>93</v>
      </c>
      <c r="G340" s="469" t="s">
        <v>1214</v>
      </c>
      <c r="H340" s="469" t="s">
        <v>1305</v>
      </c>
      <c r="I340" s="469" t="s">
        <v>93</v>
      </c>
      <c r="J340" s="577" t="s">
        <v>1464</v>
      </c>
      <c r="K340" s="577" t="s">
        <v>1468</v>
      </c>
      <c r="L340" s="469" t="s">
        <v>314</v>
      </c>
      <c r="M340" s="469">
        <v>3</v>
      </c>
      <c r="N340" s="472">
        <v>2250</v>
      </c>
      <c r="O340" s="472">
        <v>6750</v>
      </c>
    </row>
    <row r="341" spans="1:15" ht="15" x14ac:dyDescent="0.25">
      <c r="A341" s="469" t="s">
        <v>2769</v>
      </c>
      <c r="B341" s="471">
        <v>44238</v>
      </c>
      <c r="C341" s="469">
        <v>30201</v>
      </c>
      <c r="D341" s="470">
        <v>44230</v>
      </c>
      <c r="E341" s="469" t="s">
        <v>1182</v>
      </c>
      <c r="F341" s="469" t="s">
        <v>244</v>
      </c>
      <c r="G341" s="469" t="s">
        <v>1234</v>
      </c>
      <c r="H341" s="469" t="s">
        <v>1339</v>
      </c>
      <c r="I341" s="469" t="s">
        <v>244</v>
      </c>
      <c r="J341" s="577" t="s">
        <v>1465</v>
      </c>
      <c r="K341" s="577" t="s">
        <v>1468</v>
      </c>
      <c r="L341" s="469" t="s">
        <v>3604</v>
      </c>
      <c r="M341" s="469">
        <v>3</v>
      </c>
      <c r="N341" s="469">
        <v>961</v>
      </c>
      <c r="O341" s="472">
        <v>2883</v>
      </c>
    </row>
    <row r="342" spans="1:15" ht="15" x14ac:dyDescent="0.25">
      <c r="A342" s="469" t="s">
        <v>2769</v>
      </c>
      <c r="B342" s="471">
        <v>44238</v>
      </c>
      <c r="C342" s="469">
        <v>30201</v>
      </c>
      <c r="D342" s="470">
        <v>44230</v>
      </c>
      <c r="E342" s="469" t="s">
        <v>1182</v>
      </c>
      <c r="F342" s="469" t="s">
        <v>244</v>
      </c>
      <c r="G342" s="469" t="s">
        <v>1234</v>
      </c>
      <c r="H342" s="469" t="s">
        <v>1417</v>
      </c>
      <c r="I342" s="469" t="s">
        <v>244</v>
      </c>
      <c r="J342" s="577" t="s">
        <v>1465</v>
      </c>
      <c r="K342" s="577" t="s">
        <v>1468</v>
      </c>
      <c r="L342" s="469" t="s">
        <v>3604</v>
      </c>
      <c r="M342" s="469">
        <v>4</v>
      </c>
      <c r="N342" s="472">
        <v>1923</v>
      </c>
      <c r="O342" s="472">
        <v>7692</v>
      </c>
    </row>
    <row r="343" spans="1:15" ht="15" x14ac:dyDescent="0.25">
      <c r="A343" s="469" t="s">
        <v>2770</v>
      </c>
      <c r="B343" s="471">
        <v>44238</v>
      </c>
      <c r="C343" s="469" t="s">
        <v>972</v>
      </c>
      <c r="D343" s="470">
        <v>44225</v>
      </c>
      <c r="E343" s="469" t="s">
        <v>1182</v>
      </c>
      <c r="F343" s="469" t="s">
        <v>244</v>
      </c>
      <c r="G343" s="469" t="s">
        <v>1212</v>
      </c>
      <c r="H343" s="469" t="s">
        <v>1384</v>
      </c>
      <c r="I343" s="469" t="s">
        <v>244</v>
      </c>
      <c r="J343" s="577" t="s">
        <v>316</v>
      </c>
      <c r="K343" s="577" t="s">
        <v>1469</v>
      </c>
      <c r="L343" s="469" t="s">
        <v>308</v>
      </c>
      <c r="M343" s="469">
        <v>5</v>
      </c>
      <c r="N343" s="472">
        <v>4085</v>
      </c>
      <c r="O343" s="472">
        <v>20425</v>
      </c>
    </row>
    <row r="344" spans="1:15" ht="15" x14ac:dyDescent="0.25">
      <c r="A344" s="469" t="s">
        <v>2771</v>
      </c>
      <c r="B344" s="471">
        <v>44238</v>
      </c>
      <c r="C344" s="469" t="s">
        <v>3313</v>
      </c>
      <c r="D344" s="470">
        <v>44238</v>
      </c>
      <c r="E344" s="469" t="s">
        <v>1180</v>
      </c>
      <c r="F344" s="469" t="s">
        <v>248</v>
      </c>
      <c r="G344" s="469" t="s">
        <v>1210</v>
      </c>
      <c r="H344" s="469" t="s">
        <v>3638</v>
      </c>
      <c r="I344" s="469" t="s">
        <v>248</v>
      </c>
      <c r="J344" s="577" t="s">
        <v>316</v>
      </c>
      <c r="K344" s="577" t="s">
        <v>1468</v>
      </c>
      <c r="L344" s="469" t="s">
        <v>315</v>
      </c>
      <c r="M344" s="469">
        <v>5</v>
      </c>
      <c r="N344" s="469">
        <v>356.08</v>
      </c>
      <c r="O344" s="472">
        <v>1780.4</v>
      </c>
    </row>
    <row r="345" spans="1:15" ht="15" x14ac:dyDescent="0.25">
      <c r="A345" s="469" t="s">
        <v>2771</v>
      </c>
      <c r="B345" s="471">
        <v>44238</v>
      </c>
      <c r="C345" s="469" t="s">
        <v>3313</v>
      </c>
      <c r="D345" s="470">
        <v>44238</v>
      </c>
      <c r="E345" s="469" t="s">
        <v>1180</v>
      </c>
      <c r="F345" s="469" t="s">
        <v>248</v>
      </c>
      <c r="G345" s="469" t="s">
        <v>1210</v>
      </c>
      <c r="H345" s="469" t="s">
        <v>3639</v>
      </c>
      <c r="I345" s="469" t="s">
        <v>248</v>
      </c>
      <c r="J345" s="577" t="s">
        <v>316</v>
      </c>
      <c r="K345" s="577" t="s">
        <v>1468</v>
      </c>
      <c r="L345" s="469" t="s">
        <v>315</v>
      </c>
      <c r="M345" s="469">
        <v>5</v>
      </c>
      <c r="N345" s="469">
        <v>851.42</v>
      </c>
      <c r="O345" s="472">
        <v>4257.1000000000004</v>
      </c>
    </row>
    <row r="346" spans="1:15" ht="15" x14ac:dyDescent="0.25">
      <c r="A346" s="469" t="s">
        <v>2771</v>
      </c>
      <c r="B346" s="471">
        <v>44238</v>
      </c>
      <c r="C346" s="469" t="s">
        <v>3313</v>
      </c>
      <c r="D346" s="470">
        <v>44238</v>
      </c>
      <c r="E346" s="469" t="s">
        <v>1180</v>
      </c>
      <c r="F346" s="469" t="s">
        <v>248</v>
      </c>
      <c r="G346" s="469" t="s">
        <v>1210</v>
      </c>
      <c r="H346" s="469" t="s">
        <v>279</v>
      </c>
      <c r="I346" s="469" t="s">
        <v>248</v>
      </c>
      <c r="J346" s="577" t="s">
        <v>316</v>
      </c>
      <c r="K346" s="577" t="s">
        <v>1468</v>
      </c>
      <c r="L346" s="469" t="s">
        <v>315</v>
      </c>
      <c r="M346" s="469">
        <v>5</v>
      </c>
      <c r="N346" s="472">
        <v>4147.5</v>
      </c>
      <c r="O346" s="472">
        <v>20737.5</v>
      </c>
    </row>
    <row r="347" spans="1:15" ht="15" x14ac:dyDescent="0.25">
      <c r="A347" s="469" t="s">
        <v>2772</v>
      </c>
      <c r="B347" s="471">
        <v>44238</v>
      </c>
      <c r="C347" s="469" t="s">
        <v>3314</v>
      </c>
      <c r="D347" s="470">
        <v>44238</v>
      </c>
      <c r="E347" s="469" t="s">
        <v>15</v>
      </c>
      <c r="F347" s="469" t="s">
        <v>244</v>
      </c>
      <c r="G347" s="469" t="s">
        <v>1213</v>
      </c>
      <c r="H347" s="469" t="s">
        <v>1342</v>
      </c>
      <c r="I347" s="469" t="s">
        <v>244</v>
      </c>
      <c r="J347" s="577" t="s">
        <v>1464</v>
      </c>
      <c r="K347" s="577" t="s">
        <v>1468</v>
      </c>
      <c r="L347" s="469" t="s">
        <v>303</v>
      </c>
      <c r="M347" s="469">
        <v>5</v>
      </c>
      <c r="N347" s="469">
        <v>750</v>
      </c>
      <c r="O347" s="472">
        <v>3750</v>
      </c>
    </row>
    <row r="348" spans="1:15" ht="15" x14ac:dyDescent="0.25">
      <c r="A348" s="469" t="s">
        <v>2773</v>
      </c>
      <c r="B348" s="471">
        <v>44238</v>
      </c>
      <c r="C348" s="469" t="s">
        <v>3315</v>
      </c>
      <c r="D348" s="470">
        <v>44238</v>
      </c>
      <c r="E348" s="660" t="s">
        <v>15</v>
      </c>
      <c r="F348" s="469" t="s">
        <v>1204</v>
      </c>
      <c r="G348" s="469" t="s">
        <v>1208</v>
      </c>
      <c r="H348" s="469" t="s">
        <v>387</v>
      </c>
      <c r="I348" s="469" t="s">
        <v>1204</v>
      </c>
      <c r="J348" s="577" t="s">
        <v>1464</v>
      </c>
      <c r="K348" s="577" t="s">
        <v>1468</v>
      </c>
      <c r="L348" s="469" t="s">
        <v>303</v>
      </c>
      <c r="M348" s="469">
        <v>1</v>
      </c>
      <c r="N348" s="472">
        <v>1000</v>
      </c>
      <c r="O348" s="472">
        <v>1000</v>
      </c>
    </row>
    <row r="349" spans="1:15" ht="15" x14ac:dyDescent="0.25">
      <c r="A349" s="469" t="s">
        <v>2773</v>
      </c>
      <c r="B349" s="471">
        <v>44238</v>
      </c>
      <c r="C349" s="469" t="s">
        <v>3315</v>
      </c>
      <c r="D349" s="470">
        <v>44238</v>
      </c>
      <c r="E349" s="469" t="s">
        <v>1181</v>
      </c>
      <c r="F349" s="469" t="s">
        <v>1204</v>
      </c>
      <c r="G349" s="469" t="s">
        <v>1208</v>
      </c>
      <c r="H349" s="469" t="s">
        <v>1333</v>
      </c>
      <c r="I349" s="469" t="s">
        <v>1204</v>
      </c>
      <c r="J349" s="577" t="s">
        <v>1464</v>
      </c>
      <c r="K349" s="577" t="s">
        <v>1468</v>
      </c>
      <c r="L349" s="469" t="s">
        <v>308</v>
      </c>
      <c r="M349" s="469">
        <v>50</v>
      </c>
      <c r="N349" s="472">
        <v>5300</v>
      </c>
      <c r="O349" s="472">
        <v>265000</v>
      </c>
    </row>
    <row r="350" spans="1:15" ht="15" x14ac:dyDescent="0.25">
      <c r="A350" s="469" t="s">
        <v>2774</v>
      </c>
      <c r="B350" s="471">
        <v>44238</v>
      </c>
      <c r="C350" s="469" t="s">
        <v>912</v>
      </c>
      <c r="D350" s="470">
        <v>44237</v>
      </c>
      <c r="E350" s="469" t="s">
        <v>1182</v>
      </c>
      <c r="F350" s="469" t="s">
        <v>244</v>
      </c>
      <c r="G350" s="469" t="s">
        <v>1209</v>
      </c>
      <c r="H350" s="469" t="s">
        <v>1319</v>
      </c>
      <c r="I350" s="469" t="s">
        <v>244</v>
      </c>
      <c r="J350" s="577" t="s">
        <v>316</v>
      </c>
      <c r="K350" s="577" t="s">
        <v>1469</v>
      </c>
      <c r="L350" s="469" t="s">
        <v>314</v>
      </c>
      <c r="M350" s="469">
        <v>1</v>
      </c>
      <c r="N350" s="472">
        <v>7000</v>
      </c>
      <c r="O350" s="472">
        <v>7000</v>
      </c>
    </row>
    <row r="351" spans="1:15" ht="15" x14ac:dyDescent="0.25">
      <c r="A351" s="469" t="s">
        <v>2775</v>
      </c>
      <c r="B351" s="471">
        <v>44238</v>
      </c>
      <c r="C351" s="469">
        <v>21020072</v>
      </c>
      <c r="D351" s="470">
        <v>44232</v>
      </c>
      <c r="E351" s="660" t="s">
        <v>15</v>
      </c>
      <c r="F351" s="469" t="s">
        <v>244</v>
      </c>
      <c r="G351" s="469" t="s">
        <v>1240</v>
      </c>
      <c r="H351" s="469" t="s">
        <v>387</v>
      </c>
      <c r="I351" s="469" t="s">
        <v>244</v>
      </c>
      <c r="J351" s="577" t="s">
        <v>317</v>
      </c>
      <c r="K351" s="577" t="s">
        <v>1468</v>
      </c>
      <c r="L351" s="469" t="s">
        <v>303</v>
      </c>
      <c r="M351" s="469">
        <v>1</v>
      </c>
      <c r="N351" s="469">
        <v>100</v>
      </c>
      <c r="O351" s="469">
        <v>100</v>
      </c>
    </row>
    <row r="352" spans="1:15" ht="15" x14ac:dyDescent="0.25">
      <c r="A352" s="469" t="s">
        <v>2775</v>
      </c>
      <c r="B352" s="471">
        <v>44238</v>
      </c>
      <c r="C352" s="469">
        <v>21020072</v>
      </c>
      <c r="D352" s="470">
        <v>44232</v>
      </c>
      <c r="E352" s="469" t="s">
        <v>1195</v>
      </c>
      <c r="F352" s="469" t="s">
        <v>244</v>
      </c>
      <c r="G352" s="469" t="s">
        <v>1240</v>
      </c>
      <c r="H352" s="469" t="s">
        <v>1338</v>
      </c>
      <c r="I352" s="469" t="s">
        <v>244</v>
      </c>
      <c r="J352" s="577" t="s">
        <v>317</v>
      </c>
      <c r="K352" s="577" t="s">
        <v>1468</v>
      </c>
      <c r="L352" s="469" t="s">
        <v>307</v>
      </c>
      <c r="M352" s="469">
        <v>5</v>
      </c>
      <c r="N352" s="472">
        <v>3900</v>
      </c>
      <c r="O352" s="472">
        <v>19500</v>
      </c>
    </row>
    <row r="353" spans="1:15" ht="15" x14ac:dyDescent="0.25">
      <c r="A353" s="469" t="s">
        <v>2776</v>
      </c>
      <c r="B353" s="471">
        <v>44238</v>
      </c>
      <c r="C353" s="469" t="s">
        <v>3316</v>
      </c>
      <c r="D353" s="470">
        <v>44238</v>
      </c>
      <c r="E353" s="469" t="s">
        <v>15</v>
      </c>
      <c r="F353" s="469" t="s">
        <v>248</v>
      </c>
      <c r="G353" s="469" t="s">
        <v>1219</v>
      </c>
      <c r="H353" s="469" t="s">
        <v>1316</v>
      </c>
      <c r="I353" s="469" t="s">
        <v>248</v>
      </c>
      <c r="J353" s="577" t="s">
        <v>1464</v>
      </c>
      <c r="K353" s="577" t="s">
        <v>1468</v>
      </c>
      <c r="L353" s="469" t="s">
        <v>3603</v>
      </c>
      <c r="M353" s="469">
        <v>4</v>
      </c>
      <c r="N353" s="469">
        <v>500</v>
      </c>
      <c r="O353" s="472">
        <v>2000</v>
      </c>
    </row>
    <row r="354" spans="1:15" ht="15" x14ac:dyDescent="0.25">
      <c r="A354" s="469" t="s">
        <v>2776</v>
      </c>
      <c r="B354" s="471">
        <v>44238</v>
      </c>
      <c r="C354" s="469" t="s">
        <v>3316</v>
      </c>
      <c r="D354" s="470">
        <v>44238</v>
      </c>
      <c r="E354" s="469" t="s">
        <v>15</v>
      </c>
      <c r="F354" s="469" t="s">
        <v>248</v>
      </c>
      <c r="G354" s="469" t="s">
        <v>1219</v>
      </c>
      <c r="H354" s="469" t="s">
        <v>1305</v>
      </c>
      <c r="I354" s="469" t="s">
        <v>248</v>
      </c>
      <c r="J354" s="577" t="s">
        <v>1464</v>
      </c>
      <c r="K354" s="577" t="s">
        <v>1468</v>
      </c>
      <c r="L354" s="469" t="s">
        <v>314</v>
      </c>
      <c r="M354" s="469">
        <v>1</v>
      </c>
      <c r="N354" s="472">
        <v>2916</v>
      </c>
      <c r="O354" s="472">
        <v>2916</v>
      </c>
    </row>
    <row r="355" spans="1:15" ht="15" x14ac:dyDescent="0.25">
      <c r="A355" s="469" t="s">
        <v>2776</v>
      </c>
      <c r="B355" s="471">
        <v>44238</v>
      </c>
      <c r="C355" s="469" t="s">
        <v>3316</v>
      </c>
      <c r="D355" s="470">
        <v>44238</v>
      </c>
      <c r="E355" s="469" t="s">
        <v>15</v>
      </c>
      <c r="F355" s="469" t="s">
        <v>248</v>
      </c>
      <c r="G355" s="469" t="s">
        <v>1219</v>
      </c>
      <c r="H355" s="469" t="s">
        <v>1318</v>
      </c>
      <c r="I355" s="469" t="s">
        <v>248</v>
      </c>
      <c r="J355" s="577" t="s">
        <v>1464</v>
      </c>
      <c r="K355" s="577" t="s">
        <v>1468</v>
      </c>
      <c r="L355" s="469" t="s">
        <v>314</v>
      </c>
      <c r="M355" s="469">
        <v>4</v>
      </c>
      <c r="N355" s="472">
        <v>3250</v>
      </c>
      <c r="O355" s="472">
        <v>13000</v>
      </c>
    </row>
    <row r="356" spans="1:15" ht="15" x14ac:dyDescent="0.25">
      <c r="A356" s="469" t="s">
        <v>2777</v>
      </c>
      <c r="B356" s="471">
        <v>44238</v>
      </c>
      <c r="C356" s="469" t="s">
        <v>3317</v>
      </c>
      <c r="D356" s="470">
        <v>44236</v>
      </c>
      <c r="E356" s="469" t="s">
        <v>1182</v>
      </c>
      <c r="F356" s="469" t="s">
        <v>244</v>
      </c>
      <c r="G356" s="469" t="s">
        <v>3553</v>
      </c>
      <c r="H356" s="469" t="s">
        <v>277</v>
      </c>
      <c r="I356" s="469" t="s">
        <v>244</v>
      </c>
      <c r="J356" s="577" t="s">
        <v>317</v>
      </c>
      <c r="K356" s="577" t="s">
        <v>1468</v>
      </c>
      <c r="L356" s="469" t="s">
        <v>301</v>
      </c>
      <c r="M356" s="469">
        <v>2</v>
      </c>
      <c r="N356" s="472">
        <v>4523</v>
      </c>
      <c r="O356" s="472">
        <v>9046</v>
      </c>
    </row>
    <row r="357" spans="1:15" ht="15" x14ac:dyDescent="0.25">
      <c r="A357" s="469" t="s">
        <v>2778</v>
      </c>
      <c r="B357" s="471">
        <v>44238</v>
      </c>
      <c r="C357" s="469" t="s">
        <v>3318</v>
      </c>
      <c r="D357" s="470">
        <v>44238</v>
      </c>
      <c r="E357" s="660" t="s">
        <v>15</v>
      </c>
      <c r="F357" s="469" t="s">
        <v>93</v>
      </c>
      <c r="G357" s="469" t="s">
        <v>1214</v>
      </c>
      <c r="H357" s="469" t="s">
        <v>387</v>
      </c>
      <c r="I357" s="469" t="s">
        <v>93</v>
      </c>
      <c r="J357" s="577" t="s">
        <v>1464</v>
      </c>
      <c r="K357" s="577" t="s">
        <v>1468</v>
      </c>
      <c r="L357" s="469" t="s">
        <v>303</v>
      </c>
      <c r="M357" s="469">
        <v>1</v>
      </c>
      <c r="N357" s="469">
        <v>50</v>
      </c>
      <c r="O357" s="469">
        <v>50</v>
      </c>
    </row>
    <row r="358" spans="1:15" ht="15" x14ac:dyDescent="0.25">
      <c r="A358" s="469" t="s">
        <v>2778</v>
      </c>
      <c r="B358" s="471">
        <v>44238</v>
      </c>
      <c r="C358" s="469" t="s">
        <v>3318</v>
      </c>
      <c r="D358" s="470">
        <v>44238</v>
      </c>
      <c r="E358" s="469" t="s">
        <v>15</v>
      </c>
      <c r="F358" s="469" t="s">
        <v>93</v>
      </c>
      <c r="G358" s="469" t="s">
        <v>1214</v>
      </c>
      <c r="H358" s="469" t="s">
        <v>1324</v>
      </c>
      <c r="I358" s="469" t="s">
        <v>93</v>
      </c>
      <c r="J358" s="577" t="s">
        <v>1464</v>
      </c>
      <c r="K358" s="577" t="s">
        <v>1468</v>
      </c>
      <c r="L358" s="469" t="s">
        <v>314</v>
      </c>
      <c r="M358" s="469">
        <v>1</v>
      </c>
      <c r="N358" s="472">
        <v>5750</v>
      </c>
      <c r="O358" s="472">
        <v>5750</v>
      </c>
    </row>
    <row r="359" spans="1:15" ht="15" x14ac:dyDescent="0.25">
      <c r="A359" s="469" t="s">
        <v>2779</v>
      </c>
      <c r="B359" s="471">
        <v>44238</v>
      </c>
      <c r="C359" s="469" t="s">
        <v>972</v>
      </c>
      <c r="D359" s="470">
        <v>44238</v>
      </c>
      <c r="E359" s="660" t="s">
        <v>15</v>
      </c>
      <c r="F359" s="469" t="s">
        <v>244</v>
      </c>
      <c r="G359" s="469" t="s">
        <v>3554</v>
      </c>
      <c r="H359" s="469" t="s">
        <v>387</v>
      </c>
      <c r="I359" s="469" t="s">
        <v>244</v>
      </c>
      <c r="J359" s="577" t="s">
        <v>316</v>
      </c>
      <c r="K359" s="577" t="s">
        <v>1469</v>
      </c>
      <c r="L359" s="469" t="s">
        <v>303</v>
      </c>
      <c r="M359" s="469">
        <v>1</v>
      </c>
      <c r="N359" s="469">
        <v>150</v>
      </c>
      <c r="O359" s="469">
        <v>150</v>
      </c>
    </row>
    <row r="360" spans="1:15" ht="15" x14ac:dyDescent="0.25">
      <c r="A360" s="469" t="s">
        <v>2779</v>
      </c>
      <c r="B360" s="471">
        <v>44238</v>
      </c>
      <c r="C360" s="469" t="s">
        <v>972</v>
      </c>
      <c r="D360" s="470">
        <v>44238</v>
      </c>
      <c r="E360" s="469" t="s">
        <v>1182</v>
      </c>
      <c r="F360" s="469" t="s">
        <v>244</v>
      </c>
      <c r="G360" s="469" t="s">
        <v>3554</v>
      </c>
      <c r="H360" s="469" t="s">
        <v>1364</v>
      </c>
      <c r="I360" s="469" t="s">
        <v>244</v>
      </c>
      <c r="J360" s="577" t="s">
        <v>316</v>
      </c>
      <c r="K360" s="577" t="s">
        <v>1469</v>
      </c>
      <c r="L360" s="469" t="s">
        <v>3603</v>
      </c>
      <c r="M360" s="469">
        <v>1</v>
      </c>
      <c r="N360" s="472">
        <v>1680</v>
      </c>
      <c r="O360" s="472">
        <v>1680</v>
      </c>
    </row>
    <row r="361" spans="1:15" ht="15" x14ac:dyDescent="0.25">
      <c r="A361" s="469" t="s">
        <v>2780</v>
      </c>
      <c r="B361" s="471">
        <v>44238</v>
      </c>
      <c r="C361" s="469">
        <v>6300007081</v>
      </c>
      <c r="D361" s="470">
        <v>44223</v>
      </c>
      <c r="E361" s="469" t="s">
        <v>1182</v>
      </c>
      <c r="F361" s="469" t="s">
        <v>244</v>
      </c>
      <c r="G361" s="469" t="s">
        <v>1212</v>
      </c>
      <c r="H361" s="469" t="s">
        <v>1306</v>
      </c>
      <c r="I361" s="469" t="s">
        <v>244</v>
      </c>
      <c r="J361" s="577" t="s">
        <v>316</v>
      </c>
      <c r="K361" s="577" t="s">
        <v>1469</v>
      </c>
      <c r="L361" s="469" t="s">
        <v>3603</v>
      </c>
      <c r="M361" s="469">
        <v>4</v>
      </c>
      <c r="N361" s="469">
        <v>140</v>
      </c>
      <c r="O361" s="469">
        <v>560</v>
      </c>
    </row>
    <row r="362" spans="1:15" ht="15" x14ac:dyDescent="0.25">
      <c r="A362" s="469" t="s">
        <v>2781</v>
      </c>
      <c r="B362" s="471">
        <v>44238</v>
      </c>
      <c r="C362" s="469" t="s">
        <v>3319</v>
      </c>
      <c r="D362" s="470">
        <v>44238</v>
      </c>
      <c r="E362" s="469" t="s">
        <v>1180</v>
      </c>
      <c r="F362" s="469" t="s">
        <v>248</v>
      </c>
      <c r="G362" s="469" t="s">
        <v>1210</v>
      </c>
      <c r="H362" s="469" t="s">
        <v>276</v>
      </c>
      <c r="I362" s="469" t="s">
        <v>248</v>
      </c>
      <c r="J362" s="577" t="s">
        <v>316</v>
      </c>
      <c r="K362" s="577" t="s">
        <v>1468</v>
      </c>
      <c r="L362" s="469" t="s">
        <v>315</v>
      </c>
      <c r="M362" s="469">
        <v>64</v>
      </c>
      <c r="N362" s="472">
        <v>5557.88</v>
      </c>
      <c r="O362" s="472">
        <v>355704.32000000001</v>
      </c>
    </row>
    <row r="363" spans="1:15" ht="15" x14ac:dyDescent="0.25">
      <c r="A363" s="469" t="s">
        <v>2782</v>
      </c>
      <c r="B363" s="471">
        <v>44238</v>
      </c>
      <c r="C363" s="469" t="s">
        <v>3320</v>
      </c>
      <c r="D363" s="470">
        <v>44238</v>
      </c>
      <c r="E363" s="469" t="s">
        <v>1181</v>
      </c>
      <c r="F363" s="469" t="s">
        <v>3555</v>
      </c>
      <c r="G363" s="469" t="s">
        <v>1213</v>
      </c>
      <c r="H363" s="469" t="s">
        <v>1331</v>
      </c>
      <c r="I363" s="469" t="s">
        <v>3555</v>
      </c>
      <c r="J363" s="577" t="s">
        <v>1464</v>
      </c>
      <c r="K363" s="577" t="s">
        <v>1468</v>
      </c>
      <c r="L363" s="469" t="s">
        <v>308</v>
      </c>
      <c r="M363" s="469">
        <v>5</v>
      </c>
      <c r="N363" s="469">
        <v>0</v>
      </c>
      <c r="O363" s="469">
        <v>0</v>
      </c>
    </row>
    <row r="364" spans="1:15" ht="15" x14ac:dyDescent="0.25">
      <c r="A364" s="469" t="s">
        <v>2782</v>
      </c>
      <c r="B364" s="471">
        <v>44238</v>
      </c>
      <c r="C364" s="469" t="s">
        <v>3320</v>
      </c>
      <c r="D364" s="470">
        <v>44238</v>
      </c>
      <c r="E364" s="660" t="s">
        <v>15</v>
      </c>
      <c r="F364" s="469" t="s">
        <v>3555</v>
      </c>
      <c r="G364" s="469" t="s">
        <v>1213</v>
      </c>
      <c r="H364" s="469" t="s">
        <v>387</v>
      </c>
      <c r="I364" s="469" t="s">
        <v>3555</v>
      </c>
      <c r="J364" s="577" t="s">
        <v>1464</v>
      </c>
      <c r="K364" s="577" t="s">
        <v>1468</v>
      </c>
      <c r="L364" s="469" t="s">
        <v>303</v>
      </c>
      <c r="M364" s="469">
        <v>1</v>
      </c>
      <c r="N364" s="469">
        <v>100</v>
      </c>
      <c r="O364" s="469">
        <v>100</v>
      </c>
    </row>
    <row r="365" spans="1:15" ht="15" x14ac:dyDescent="0.25">
      <c r="A365" s="469" t="s">
        <v>2782</v>
      </c>
      <c r="B365" s="471">
        <v>44238</v>
      </c>
      <c r="C365" s="469" t="s">
        <v>3320</v>
      </c>
      <c r="D365" s="470">
        <v>44238</v>
      </c>
      <c r="E365" s="469" t="s">
        <v>1181</v>
      </c>
      <c r="F365" s="469" t="s">
        <v>3555</v>
      </c>
      <c r="G365" s="469" t="s">
        <v>1213</v>
      </c>
      <c r="H365" s="469" t="s">
        <v>1303</v>
      </c>
      <c r="I365" s="469" t="s">
        <v>3555</v>
      </c>
      <c r="J365" s="577" t="s">
        <v>1464</v>
      </c>
      <c r="K365" s="577" t="s">
        <v>1468</v>
      </c>
      <c r="L365" s="469" t="s">
        <v>308</v>
      </c>
      <c r="M365" s="469">
        <v>5</v>
      </c>
      <c r="N365" s="472">
        <v>4200</v>
      </c>
      <c r="O365" s="472">
        <v>21000</v>
      </c>
    </row>
    <row r="366" spans="1:15" ht="15" x14ac:dyDescent="0.25">
      <c r="A366" s="469" t="s">
        <v>2783</v>
      </c>
      <c r="B366" s="471">
        <v>44238</v>
      </c>
      <c r="C366" s="469" t="s">
        <v>3321</v>
      </c>
      <c r="D366" s="469" t="s">
        <v>3322</v>
      </c>
      <c r="E366" s="469" t="s">
        <v>1182</v>
      </c>
      <c r="F366" s="469" t="s">
        <v>244</v>
      </c>
      <c r="G366" s="469" t="s">
        <v>1229</v>
      </c>
      <c r="H366" s="469" t="s">
        <v>1310</v>
      </c>
      <c r="I366" s="469" t="s">
        <v>244</v>
      </c>
      <c r="J366" s="577" t="s">
        <v>316</v>
      </c>
      <c r="K366" s="577" t="s">
        <v>1469</v>
      </c>
      <c r="L366" s="469" t="s">
        <v>3603</v>
      </c>
      <c r="M366" s="469">
        <v>5</v>
      </c>
      <c r="N366" s="469">
        <v>525</v>
      </c>
      <c r="O366" s="472">
        <v>2625</v>
      </c>
    </row>
    <row r="367" spans="1:15" ht="15" x14ac:dyDescent="0.25">
      <c r="A367" s="469" t="s">
        <v>2784</v>
      </c>
      <c r="B367" s="471">
        <v>44238</v>
      </c>
      <c r="C367" s="469" t="s">
        <v>3323</v>
      </c>
      <c r="D367" s="470">
        <v>44238</v>
      </c>
      <c r="E367" s="469" t="s">
        <v>1181</v>
      </c>
      <c r="F367" s="469" t="s">
        <v>3556</v>
      </c>
      <c r="G367" s="469" t="s">
        <v>1213</v>
      </c>
      <c r="H367" s="469" t="s">
        <v>1331</v>
      </c>
      <c r="I367" s="469" t="s">
        <v>3556</v>
      </c>
      <c r="J367" s="577" t="s">
        <v>1464</v>
      </c>
      <c r="K367" s="577" t="s">
        <v>1468</v>
      </c>
      <c r="L367" s="469" t="s">
        <v>308</v>
      </c>
      <c r="M367" s="469">
        <v>1</v>
      </c>
      <c r="N367" s="469">
        <v>0</v>
      </c>
      <c r="O367" s="469">
        <v>0</v>
      </c>
    </row>
    <row r="368" spans="1:15" ht="15" x14ac:dyDescent="0.25">
      <c r="A368" s="469" t="s">
        <v>2784</v>
      </c>
      <c r="B368" s="471">
        <v>44238</v>
      </c>
      <c r="C368" s="469" t="s">
        <v>3323</v>
      </c>
      <c r="D368" s="470">
        <v>44238</v>
      </c>
      <c r="E368" s="660" t="s">
        <v>15</v>
      </c>
      <c r="F368" s="469" t="s">
        <v>3556</v>
      </c>
      <c r="G368" s="469" t="s">
        <v>1213</v>
      </c>
      <c r="H368" s="469" t="s">
        <v>387</v>
      </c>
      <c r="I368" s="469" t="s">
        <v>3556</v>
      </c>
      <c r="J368" s="577" t="s">
        <v>1464</v>
      </c>
      <c r="K368" s="577" t="s">
        <v>1468</v>
      </c>
      <c r="L368" s="469" t="s">
        <v>303</v>
      </c>
      <c r="M368" s="469">
        <v>1</v>
      </c>
      <c r="N368" s="469">
        <v>500</v>
      </c>
      <c r="O368" s="469">
        <v>500</v>
      </c>
    </row>
    <row r="369" spans="1:15" ht="15" x14ac:dyDescent="0.25">
      <c r="A369" s="469" t="s">
        <v>2784</v>
      </c>
      <c r="B369" s="471">
        <v>44238</v>
      </c>
      <c r="C369" s="469" t="s">
        <v>3323</v>
      </c>
      <c r="D369" s="470">
        <v>44238</v>
      </c>
      <c r="E369" s="469" t="s">
        <v>1181</v>
      </c>
      <c r="F369" s="469" t="s">
        <v>3556</v>
      </c>
      <c r="G369" s="469" t="s">
        <v>1213</v>
      </c>
      <c r="H369" s="469" t="s">
        <v>1303</v>
      </c>
      <c r="I369" s="469" t="s">
        <v>3556</v>
      </c>
      <c r="J369" s="577" t="s">
        <v>1464</v>
      </c>
      <c r="K369" s="577" t="s">
        <v>1468</v>
      </c>
      <c r="L369" s="469" t="s">
        <v>308</v>
      </c>
      <c r="M369" s="469">
        <v>30</v>
      </c>
      <c r="N369" s="472">
        <v>4200</v>
      </c>
      <c r="O369" s="472">
        <v>126000</v>
      </c>
    </row>
    <row r="370" spans="1:15" ht="15" x14ac:dyDescent="0.25">
      <c r="A370" s="469" t="s">
        <v>2785</v>
      </c>
      <c r="B370" s="471">
        <v>44238</v>
      </c>
      <c r="C370" s="469" t="s">
        <v>3324</v>
      </c>
      <c r="D370" s="469" t="s">
        <v>3325</v>
      </c>
      <c r="E370" s="469" t="s">
        <v>1182</v>
      </c>
      <c r="F370" s="469" t="s">
        <v>244</v>
      </c>
      <c r="G370" s="469" t="s">
        <v>1230</v>
      </c>
      <c r="H370" s="469" t="s">
        <v>1355</v>
      </c>
      <c r="I370" s="469" t="s">
        <v>244</v>
      </c>
      <c r="J370" s="577" t="s">
        <v>316</v>
      </c>
      <c r="K370" s="577" t="s">
        <v>1469</v>
      </c>
      <c r="L370" s="469" t="s">
        <v>3603</v>
      </c>
      <c r="M370" s="469">
        <v>1</v>
      </c>
      <c r="N370" s="472">
        <v>1100</v>
      </c>
      <c r="O370" s="472">
        <v>1100</v>
      </c>
    </row>
    <row r="371" spans="1:15" ht="15" x14ac:dyDescent="0.25">
      <c r="A371" s="469" t="s">
        <v>2786</v>
      </c>
      <c r="B371" s="471">
        <v>44238</v>
      </c>
      <c r="C371" s="469">
        <v>1</v>
      </c>
      <c r="D371" s="469" t="s">
        <v>3254</v>
      </c>
      <c r="E371" s="469" t="s">
        <v>1201</v>
      </c>
      <c r="F371" s="469" t="s">
        <v>1759</v>
      </c>
      <c r="G371" s="469" t="s">
        <v>1285</v>
      </c>
      <c r="H371" s="469" t="s">
        <v>1327</v>
      </c>
      <c r="I371" s="469" t="s">
        <v>1759</v>
      </c>
      <c r="J371" s="577" t="s">
        <v>316</v>
      </c>
      <c r="K371" s="577" t="s">
        <v>1469</v>
      </c>
      <c r="L371" s="469" t="s">
        <v>3603</v>
      </c>
      <c r="M371" s="469">
        <v>2</v>
      </c>
      <c r="N371" s="469">
        <v>0</v>
      </c>
      <c r="O371" s="469">
        <v>0</v>
      </c>
    </row>
    <row r="372" spans="1:15" ht="15" x14ac:dyDescent="0.25">
      <c r="A372" s="469" t="s">
        <v>2786</v>
      </c>
      <c r="B372" s="471">
        <v>44238</v>
      </c>
      <c r="C372" s="469">
        <v>1</v>
      </c>
      <c r="D372" s="469" t="s">
        <v>3254</v>
      </c>
      <c r="E372" s="469" t="s">
        <v>1201</v>
      </c>
      <c r="F372" s="469" t="s">
        <v>1759</v>
      </c>
      <c r="G372" s="469" t="s">
        <v>1285</v>
      </c>
      <c r="H372" s="469" t="s">
        <v>1332</v>
      </c>
      <c r="I372" s="469" t="s">
        <v>1759</v>
      </c>
      <c r="J372" s="577" t="s">
        <v>316</v>
      </c>
      <c r="K372" s="577" t="s">
        <v>1469</v>
      </c>
      <c r="L372" s="469" t="s">
        <v>3603</v>
      </c>
      <c r="M372" s="469">
        <v>2</v>
      </c>
      <c r="N372" s="469">
        <v>0</v>
      </c>
      <c r="O372" s="469">
        <v>0</v>
      </c>
    </row>
    <row r="373" spans="1:15" ht="15" x14ac:dyDescent="0.25">
      <c r="A373" s="469" t="s">
        <v>2786</v>
      </c>
      <c r="B373" s="471">
        <v>44238</v>
      </c>
      <c r="C373" s="469">
        <v>1</v>
      </c>
      <c r="D373" s="469" t="s">
        <v>3254</v>
      </c>
      <c r="E373" s="469" t="s">
        <v>1201</v>
      </c>
      <c r="F373" s="469" t="s">
        <v>1759</v>
      </c>
      <c r="G373" s="469" t="s">
        <v>1285</v>
      </c>
      <c r="H373" s="469" t="s">
        <v>1324</v>
      </c>
      <c r="I373" s="469" t="s">
        <v>1759</v>
      </c>
      <c r="J373" s="577" t="s">
        <v>316</v>
      </c>
      <c r="K373" s="577" t="s">
        <v>1469</v>
      </c>
      <c r="L373" s="469" t="s">
        <v>314</v>
      </c>
      <c r="M373" s="469">
        <v>2</v>
      </c>
      <c r="N373" s="469">
        <v>0</v>
      </c>
      <c r="O373" s="469">
        <v>0</v>
      </c>
    </row>
    <row r="374" spans="1:15" ht="15" x14ac:dyDescent="0.25">
      <c r="A374" s="469" t="s">
        <v>2786</v>
      </c>
      <c r="B374" s="471">
        <v>44238</v>
      </c>
      <c r="C374" s="469">
        <v>1</v>
      </c>
      <c r="D374" s="469" t="s">
        <v>3254</v>
      </c>
      <c r="E374" s="469" t="s">
        <v>1203</v>
      </c>
      <c r="F374" s="469" t="s">
        <v>1759</v>
      </c>
      <c r="G374" s="469" t="s">
        <v>1285</v>
      </c>
      <c r="H374" s="469" t="s">
        <v>1331</v>
      </c>
      <c r="I374" s="469" t="s">
        <v>1759</v>
      </c>
      <c r="J374" s="577" t="s">
        <v>316</v>
      </c>
      <c r="K374" s="577" t="s">
        <v>1469</v>
      </c>
      <c r="L374" s="469" t="s">
        <v>308</v>
      </c>
      <c r="M374" s="469">
        <v>1</v>
      </c>
      <c r="N374" s="472">
        <v>1949</v>
      </c>
      <c r="O374" s="472">
        <v>1949</v>
      </c>
    </row>
    <row r="375" spans="1:15" ht="15" x14ac:dyDescent="0.25">
      <c r="A375" s="469" t="s">
        <v>2786</v>
      </c>
      <c r="B375" s="471">
        <v>44238</v>
      </c>
      <c r="C375" s="469">
        <v>1</v>
      </c>
      <c r="D375" s="469" t="s">
        <v>3254</v>
      </c>
      <c r="E375" s="469" t="s">
        <v>1202</v>
      </c>
      <c r="F375" s="469" t="s">
        <v>1759</v>
      </c>
      <c r="G375" s="469" t="s">
        <v>1285</v>
      </c>
      <c r="H375" s="469" t="s">
        <v>1370</v>
      </c>
      <c r="I375" s="469" t="s">
        <v>1759</v>
      </c>
      <c r="J375" s="577" t="s">
        <v>316</v>
      </c>
      <c r="K375" s="577" t="s">
        <v>1469</v>
      </c>
      <c r="L375" s="469" t="s">
        <v>301</v>
      </c>
      <c r="M375" s="469">
        <v>2</v>
      </c>
      <c r="N375" s="472">
        <v>7500</v>
      </c>
      <c r="O375" s="472">
        <v>15000</v>
      </c>
    </row>
    <row r="376" spans="1:15" ht="15" x14ac:dyDescent="0.25">
      <c r="A376" s="469" t="s">
        <v>2786</v>
      </c>
      <c r="B376" s="471">
        <v>44238</v>
      </c>
      <c r="C376" s="469">
        <v>1</v>
      </c>
      <c r="D376" s="469" t="s">
        <v>3254</v>
      </c>
      <c r="E376" s="469" t="s">
        <v>1203</v>
      </c>
      <c r="F376" s="469" t="s">
        <v>1759</v>
      </c>
      <c r="G376" s="469" t="s">
        <v>1285</v>
      </c>
      <c r="H376" s="469" t="s">
        <v>1433</v>
      </c>
      <c r="I376" s="469" t="s">
        <v>1759</v>
      </c>
      <c r="J376" s="577" t="s">
        <v>316</v>
      </c>
      <c r="K376" s="577" t="s">
        <v>1469</v>
      </c>
      <c r="L376" s="469" t="s">
        <v>308</v>
      </c>
      <c r="M376" s="469">
        <v>2</v>
      </c>
      <c r="N376" s="472">
        <v>8600</v>
      </c>
      <c r="O376" s="472">
        <v>17200</v>
      </c>
    </row>
    <row r="377" spans="1:15" ht="15" x14ac:dyDescent="0.25">
      <c r="A377" s="469" t="s">
        <v>2786</v>
      </c>
      <c r="B377" s="471">
        <v>44238</v>
      </c>
      <c r="C377" s="469">
        <v>1</v>
      </c>
      <c r="D377" s="469" t="s">
        <v>3254</v>
      </c>
      <c r="E377" s="469" t="s">
        <v>1201</v>
      </c>
      <c r="F377" s="469" t="s">
        <v>1759</v>
      </c>
      <c r="G377" s="469" t="s">
        <v>1285</v>
      </c>
      <c r="H377" s="469" t="s">
        <v>1326</v>
      </c>
      <c r="I377" s="469" t="s">
        <v>1759</v>
      </c>
      <c r="J377" s="577" t="s">
        <v>316</v>
      </c>
      <c r="K377" s="577" t="s">
        <v>1469</v>
      </c>
      <c r="L377" s="469" t="s">
        <v>314</v>
      </c>
      <c r="M377" s="469">
        <v>2</v>
      </c>
      <c r="N377" s="472">
        <v>63000</v>
      </c>
      <c r="O377" s="472">
        <v>126000</v>
      </c>
    </row>
    <row r="378" spans="1:15" ht="15" x14ac:dyDescent="0.25">
      <c r="A378" s="469" t="s">
        <v>2787</v>
      </c>
      <c r="B378" s="471">
        <v>44238</v>
      </c>
      <c r="C378" s="469" t="s">
        <v>3326</v>
      </c>
      <c r="D378" s="470">
        <v>44237</v>
      </c>
      <c r="E378" s="469" t="s">
        <v>1190</v>
      </c>
      <c r="F378" s="469" t="s">
        <v>244</v>
      </c>
      <c r="G378" s="469" t="s">
        <v>1213</v>
      </c>
      <c r="H378" s="469" t="s">
        <v>1313</v>
      </c>
      <c r="I378" s="469" t="s">
        <v>244</v>
      </c>
      <c r="J378" s="577" t="s">
        <v>1464</v>
      </c>
      <c r="K378" s="577" t="s">
        <v>1468</v>
      </c>
      <c r="L378" s="469" t="s">
        <v>301</v>
      </c>
      <c r="M378" s="469">
        <v>5</v>
      </c>
      <c r="N378" s="472">
        <v>3200</v>
      </c>
      <c r="O378" s="472">
        <v>16000</v>
      </c>
    </row>
    <row r="379" spans="1:15" ht="15" x14ac:dyDescent="0.25">
      <c r="A379" s="469" t="s">
        <v>2788</v>
      </c>
      <c r="B379" s="471">
        <v>44238</v>
      </c>
      <c r="C379" s="469" t="s">
        <v>912</v>
      </c>
      <c r="D379" s="470">
        <v>44238</v>
      </c>
      <c r="E379" s="469" t="s">
        <v>1182</v>
      </c>
      <c r="F379" s="469" t="s">
        <v>244</v>
      </c>
      <c r="G379" s="469" t="s">
        <v>1211</v>
      </c>
      <c r="H379" s="469" t="s">
        <v>1340</v>
      </c>
      <c r="I379" s="469" t="s">
        <v>244</v>
      </c>
      <c r="J379" s="577" t="s">
        <v>316</v>
      </c>
      <c r="K379" s="469" t="s">
        <v>1469</v>
      </c>
      <c r="L379" s="469" t="s">
        <v>303</v>
      </c>
      <c r="M379" s="469">
        <v>1</v>
      </c>
      <c r="N379" s="469">
        <v>200</v>
      </c>
      <c r="O379" s="469">
        <v>200</v>
      </c>
    </row>
    <row r="380" spans="1:15" ht="15" x14ac:dyDescent="0.25">
      <c r="A380" s="469" t="s">
        <v>2788</v>
      </c>
      <c r="B380" s="471">
        <v>44238</v>
      </c>
      <c r="C380" s="469" t="s">
        <v>912</v>
      </c>
      <c r="D380" s="470">
        <v>44238</v>
      </c>
      <c r="E380" s="469" t="s">
        <v>1182</v>
      </c>
      <c r="F380" s="469" t="s">
        <v>244</v>
      </c>
      <c r="G380" s="469" t="s">
        <v>1211</v>
      </c>
      <c r="H380" s="469" t="s">
        <v>1363</v>
      </c>
      <c r="I380" s="469" t="s">
        <v>244</v>
      </c>
      <c r="J380" s="577" t="s">
        <v>316</v>
      </c>
      <c r="K380" s="469" t="s">
        <v>1469</v>
      </c>
      <c r="L380" s="469" t="s">
        <v>3603</v>
      </c>
      <c r="M380" s="469">
        <v>1</v>
      </c>
      <c r="N380" s="469">
        <v>750</v>
      </c>
      <c r="O380" s="469">
        <v>750</v>
      </c>
    </row>
    <row r="381" spans="1:15" ht="15" x14ac:dyDescent="0.25">
      <c r="A381" s="469" t="s">
        <v>2789</v>
      </c>
      <c r="B381" s="471">
        <v>44239</v>
      </c>
      <c r="C381" s="469" t="s">
        <v>1108</v>
      </c>
      <c r="D381" s="470">
        <v>43858</v>
      </c>
      <c r="E381" s="469" t="s">
        <v>1183</v>
      </c>
      <c r="F381" s="469" t="s">
        <v>244</v>
      </c>
      <c r="G381" s="469" t="s">
        <v>1283</v>
      </c>
      <c r="H381" s="469" t="s">
        <v>1357</v>
      </c>
      <c r="I381" s="469" t="s">
        <v>244</v>
      </c>
      <c r="J381" s="577" t="s">
        <v>316</v>
      </c>
      <c r="K381" s="469" t="s">
        <v>1469</v>
      </c>
      <c r="L381" s="469" t="s">
        <v>314</v>
      </c>
      <c r="M381" s="469">
        <v>-18</v>
      </c>
      <c r="N381" s="472">
        <v>4800</v>
      </c>
      <c r="O381" s="472">
        <v>-86400</v>
      </c>
    </row>
    <row r="382" spans="1:15" ht="15" x14ac:dyDescent="0.25">
      <c r="A382" s="469" t="s">
        <v>2790</v>
      </c>
      <c r="B382" s="471">
        <v>44239</v>
      </c>
      <c r="C382" s="469" t="s">
        <v>1108</v>
      </c>
      <c r="D382" s="470">
        <v>43858</v>
      </c>
      <c r="E382" s="469" t="s">
        <v>3215</v>
      </c>
      <c r="F382" s="469" t="s">
        <v>244</v>
      </c>
      <c r="G382" s="469" t="s">
        <v>1283</v>
      </c>
      <c r="H382" s="469" t="s">
        <v>1434</v>
      </c>
      <c r="I382" s="469" t="s">
        <v>244</v>
      </c>
      <c r="J382" s="577" t="s">
        <v>316</v>
      </c>
      <c r="K382" s="469" t="s">
        <v>1469</v>
      </c>
      <c r="L382" s="469" t="s">
        <v>308</v>
      </c>
      <c r="M382" s="469">
        <v>-18</v>
      </c>
      <c r="N382" s="469">
        <v>0</v>
      </c>
      <c r="O382" s="469">
        <v>0</v>
      </c>
    </row>
    <row r="383" spans="1:15" ht="15" x14ac:dyDescent="0.25">
      <c r="A383" s="469" t="s">
        <v>2790</v>
      </c>
      <c r="B383" s="471">
        <v>44239</v>
      </c>
      <c r="C383" s="469" t="s">
        <v>1108</v>
      </c>
      <c r="D383" s="470">
        <v>43858</v>
      </c>
      <c r="E383" s="469" t="s">
        <v>3215</v>
      </c>
      <c r="F383" s="469" t="s">
        <v>244</v>
      </c>
      <c r="G383" s="469" t="s">
        <v>1283</v>
      </c>
      <c r="H383" s="469" t="s">
        <v>1435</v>
      </c>
      <c r="I383" s="469" t="s">
        <v>244</v>
      </c>
      <c r="J383" s="577" t="s">
        <v>316</v>
      </c>
      <c r="K383" s="469" t="s">
        <v>1469</v>
      </c>
      <c r="L383" s="469" t="s">
        <v>308</v>
      </c>
      <c r="M383" s="469">
        <v>-18</v>
      </c>
      <c r="N383" s="472">
        <v>3500</v>
      </c>
      <c r="O383" s="472">
        <v>-63000</v>
      </c>
    </row>
    <row r="384" spans="1:15" ht="15" x14ac:dyDescent="0.25">
      <c r="A384" s="469" t="s">
        <v>2791</v>
      </c>
      <c r="B384" s="471">
        <v>44239</v>
      </c>
      <c r="C384" s="469" t="s">
        <v>1108</v>
      </c>
      <c r="D384" s="470">
        <v>43858</v>
      </c>
      <c r="E384" s="469" t="s">
        <v>1183</v>
      </c>
      <c r="F384" s="469" t="s">
        <v>244</v>
      </c>
      <c r="G384" s="469" t="s">
        <v>1283</v>
      </c>
      <c r="H384" s="469" t="s">
        <v>1430</v>
      </c>
      <c r="I384" s="469" t="s">
        <v>244</v>
      </c>
      <c r="J384" s="577" t="s">
        <v>316</v>
      </c>
      <c r="K384" s="469" t="s">
        <v>1469</v>
      </c>
      <c r="L384" s="469" t="s">
        <v>3603</v>
      </c>
      <c r="M384" s="469">
        <v>-18</v>
      </c>
      <c r="N384" s="472">
        <v>1950</v>
      </c>
      <c r="O384" s="472">
        <v>-35100</v>
      </c>
    </row>
    <row r="385" spans="1:15" ht="15" x14ac:dyDescent="0.25">
      <c r="A385" s="469" t="s">
        <v>2791</v>
      </c>
      <c r="B385" s="471">
        <v>44239</v>
      </c>
      <c r="C385" s="469" t="s">
        <v>1108</v>
      </c>
      <c r="D385" s="470">
        <v>43858</v>
      </c>
      <c r="E385" s="469" t="s">
        <v>1183</v>
      </c>
      <c r="F385" s="469" t="s">
        <v>244</v>
      </c>
      <c r="G385" s="469" t="s">
        <v>1283</v>
      </c>
      <c r="H385" s="469" t="s">
        <v>1318</v>
      </c>
      <c r="I385" s="469" t="s">
        <v>244</v>
      </c>
      <c r="J385" s="577" t="s">
        <v>316</v>
      </c>
      <c r="K385" s="469" t="s">
        <v>1469</v>
      </c>
      <c r="L385" s="469" t="s">
        <v>314</v>
      </c>
      <c r="M385" s="469">
        <v>-18</v>
      </c>
      <c r="N385" s="472">
        <v>2000</v>
      </c>
      <c r="O385" s="472">
        <v>-36000</v>
      </c>
    </row>
    <row r="386" spans="1:15" ht="15" x14ac:dyDescent="0.25">
      <c r="A386" s="469" t="s">
        <v>2791</v>
      </c>
      <c r="B386" s="471">
        <v>44239</v>
      </c>
      <c r="C386" s="469" t="s">
        <v>1108</v>
      </c>
      <c r="D386" s="470">
        <v>43858</v>
      </c>
      <c r="E386" s="469" t="s">
        <v>1183</v>
      </c>
      <c r="F386" s="469" t="s">
        <v>244</v>
      </c>
      <c r="G386" s="469" t="s">
        <v>1283</v>
      </c>
      <c r="H386" s="469" t="s">
        <v>1431</v>
      </c>
      <c r="I386" s="469" t="s">
        <v>244</v>
      </c>
      <c r="J386" s="577" t="s">
        <v>316</v>
      </c>
      <c r="K386" s="469" t="s">
        <v>1469</v>
      </c>
      <c r="L386" s="469" t="s">
        <v>314</v>
      </c>
      <c r="M386" s="469">
        <v>-18</v>
      </c>
      <c r="N386" s="472">
        <v>4500</v>
      </c>
      <c r="O386" s="472">
        <v>-81000</v>
      </c>
    </row>
    <row r="387" spans="1:15" ht="15" x14ac:dyDescent="0.25">
      <c r="A387" s="469" t="s">
        <v>2791</v>
      </c>
      <c r="B387" s="471">
        <v>44239</v>
      </c>
      <c r="C387" s="469" t="s">
        <v>1108</v>
      </c>
      <c r="D387" s="470">
        <v>43858</v>
      </c>
      <c r="E387" s="469" t="s">
        <v>1183</v>
      </c>
      <c r="F387" s="469" t="s">
        <v>244</v>
      </c>
      <c r="G387" s="469" t="s">
        <v>1283</v>
      </c>
      <c r="H387" s="469" t="s">
        <v>1319</v>
      </c>
      <c r="I387" s="469" t="s">
        <v>244</v>
      </c>
      <c r="J387" s="577" t="s">
        <v>316</v>
      </c>
      <c r="K387" s="469" t="s">
        <v>1469</v>
      </c>
      <c r="L387" s="469" t="s">
        <v>314</v>
      </c>
      <c r="M387" s="469">
        <v>-18</v>
      </c>
      <c r="N387" s="472">
        <v>9000</v>
      </c>
      <c r="O387" s="472">
        <v>-162000</v>
      </c>
    </row>
    <row r="388" spans="1:15" ht="15" x14ac:dyDescent="0.25">
      <c r="A388" s="469" t="s">
        <v>2791</v>
      </c>
      <c r="B388" s="471">
        <v>44239</v>
      </c>
      <c r="C388" s="469" t="s">
        <v>1108</v>
      </c>
      <c r="D388" s="470">
        <v>43858</v>
      </c>
      <c r="E388" s="469" t="s">
        <v>1183</v>
      </c>
      <c r="F388" s="469" t="s">
        <v>244</v>
      </c>
      <c r="G388" s="469" t="s">
        <v>1283</v>
      </c>
      <c r="H388" s="469" t="s">
        <v>1326</v>
      </c>
      <c r="I388" s="469" t="s">
        <v>244</v>
      </c>
      <c r="J388" s="577" t="s">
        <v>316</v>
      </c>
      <c r="K388" s="469" t="s">
        <v>1469</v>
      </c>
      <c r="L388" s="469" t="s">
        <v>314</v>
      </c>
      <c r="M388" s="469">
        <v>-18</v>
      </c>
      <c r="N388" s="472">
        <v>47765</v>
      </c>
      <c r="O388" s="472">
        <v>-859770</v>
      </c>
    </row>
    <row r="389" spans="1:15" ht="15" x14ac:dyDescent="0.25">
      <c r="A389" s="469" t="s">
        <v>2792</v>
      </c>
      <c r="B389" s="471">
        <v>44239</v>
      </c>
      <c r="C389" s="469">
        <v>860008765</v>
      </c>
      <c r="D389" s="470">
        <v>44175</v>
      </c>
      <c r="E389" s="469" t="s">
        <v>3215</v>
      </c>
      <c r="F389" s="469" t="s">
        <v>244</v>
      </c>
      <c r="G389" s="469" t="s">
        <v>1215</v>
      </c>
      <c r="H389" s="469" t="s">
        <v>1384</v>
      </c>
      <c r="I389" s="469" t="s">
        <v>244</v>
      </c>
      <c r="J389" s="577" t="s">
        <v>316</v>
      </c>
      <c r="K389" s="577" t="s">
        <v>1469</v>
      </c>
      <c r="L389" s="469" t="s">
        <v>308</v>
      </c>
      <c r="M389" s="469">
        <v>4</v>
      </c>
      <c r="N389" s="472">
        <v>4085</v>
      </c>
      <c r="O389" s="472">
        <v>16340</v>
      </c>
    </row>
    <row r="390" spans="1:15" ht="15" x14ac:dyDescent="0.25">
      <c r="A390" s="469" t="s">
        <v>2793</v>
      </c>
      <c r="B390" s="471">
        <v>44239</v>
      </c>
      <c r="C390" s="469" t="s">
        <v>3327</v>
      </c>
      <c r="D390" s="470">
        <v>44238</v>
      </c>
      <c r="E390" s="469" t="s">
        <v>15</v>
      </c>
      <c r="F390" s="469" t="s">
        <v>248</v>
      </c>
      <c r="G390" s="469" t="s">
        <v>1219</v>
      </c>
      <c r="H390" s="469" t="s">
        <v>1413</v>
      </c>
      <c r="I390" s="469" t="s">
        <v>248</v>
      </c>
      <c r="J390" s="577" t="s">
        <v>1464</v>
      </c>
      <c r="K390" s="577" t="s">
        <v>1468</v>
      </c>
      <c r="L390" s="469" t="s">
        <v>3603</v>
      </c>
      <c r="M390" s="469">
        <v>8</v>
      </c>
      <c r="N390" s="472">
        <v>1200</v>
      </c>
      <c r="O390" s="472">
        <v>9600</v>
      </c>
    </row>
    <row r="391" spans="1:15" ht="15" x14ac:dyDescent="0.25">
      <c r="A391" s="469" t="s">
        <v>2794</v>
      </c>
      <c r="B391" s="471">
        <v>44239</v>
      </c>
      <c r="C391" s="469" t="s">
        <v>918</v>
      </c>
      <c r="D391" s="470">
        <v>44239</v>
      </c>
      <c r="E391" s="469" t="s">
        <v>1187</v>
      </c>
      <c r="F391" s="469" t="s">
        <v>248</v>
      </c>
      <c r="G391" s="469" t="s">
        <v>3557</v>
      </c>
      <c r="H391" s="469" t="s">
        <v>1319</v>
      </c>
      <c r="I391" s="469" t="s">
        <v>248</v>
      </c>
      <c r="J391" s="577" t="s">
        <v>316</v>
      </c>
      <c r="K391" s="577" t="s">
        <v>1469</v>
      </c>
      <c r="L391" s="469" t="s">
        <v>314</v>
      </c>
      <c r="M391" s="469">
        <v>1</v>
      </c>
      <c r="N391" s="472">
        <v>10100</v>
      </c>
      <c r="O391" s="472">
        <v>10100</v>
      </c>
    </row>
    <row r="392" spans="1:15" ht="15" x14ac:dyDescent="0.25">
      <c r="A392" s="469" t="s">
        <v>2795</v>
      </c>
      <c r="B392" s="471">
        <v>44239</v>
      </c>
      <c r="C392" s="469">
        <v>6300007080</v>
      </c>
      <c r="D392" s="470">
        <v>44223</v>
      </c>
      <c r="E392" s="469" t="s">
        <v>1182</v>
      </c>
      <c r="F392" s="469" t="s">
        <v>244</v>
      </c>
      <c r="G392" s="469" t="s">
        <v>1212</v>
      </c>
      <c r="H392" s="469" t="s">
        <v>1306</v>
      </c>
      <c r="I392" s="469" t="s">
        <v>244</v>
      </c>
      <c r="J392" s="577" t="s">
        <v>316</v>
      </c>
      <c r="K392" s="577" t="s">
        <v>1469</v>
      </c>
      <c r="L392" s="469" t="s">
        <v>3603</v>
      </c>
      <c r="M392" s="469">
        <v>4</v>
      </c>
      <c r="N392" s="469">
        <v>140</v>
      </c>
      <c r="O392" s="469">
        <v>560</v>
      </c>
    </row>
    <row r="393" spans="1:15" ht="15" x14ac:dyDescent="0.25">
      <c r="A393" s="469" t="s">
        <v>2795</v>
      </c>
      <c r="B393" s="471">
        <v>44239</v>
      </c>
      <c r="C393" s="469">
        <v>6300007080</v>
      </c>
      <c r="D393" s="470">
        <v>44223</v>
      </c>
      <c r="E393" s="469" t="s">
        <v>1182</v>
      </c>
      <c r="F393" s="469" t="s">
        <v>244</v>
      </c>
      <c r="G393" s="469" t="s">
        <v>1212</v>
      </c>
      <c r="H393" s="469" t="s">
        <v>1432</v>
      </c>
      <c r="I393" s="469" t="s">
        <v>244</v>
      </c>
      <c r="J393" s="577" t="s">
        <v>316</v>
      </c>
      <c r="K393" s="577" t="s">
        <v>1469</v>
      </c>
      <c r="L393" s="469" t="s">
        <v>3603</v>
      </c>
      <c r="M393" s="469">
        <v>1</v>
      </c>
      <c r="N393" s="472">
        <v>18900</v>
      </c>
      <c r="O393" s="472">
        <v>18900</v>
      </c>
    </row>
    <row r="394" spans="1:15" ht="15" x14ac:dyDescent="0.25">
      <c r="A394" s="469" t="s">
        <v>2796</v>
      </c>
      <c r="B394" s="471">
        <v>44239</v>
      </c>
      <c r="C394" s="469">
        <v>8400022646</v>
      </c>
      <c r="D394" s="470">
        <v>44221</v>
      </c>
      <c r="E394" s="469" t="s">
        <v>1182</v>
      </c>
      <c r="F394" s="469" t="s">
        <v>244</v>
      </c>
      <c r="G394" s="469" t="s">
        <v>1215</v>
      </c>
      <c r="H394" s="469" t="s">
        <v>1398</v>
      </c>
      <c r="I394" s="469" t="s">
        <v>244</v>
      </c>
      <c r="J394" s="577" t="s">
        <v>316</v>
      </c>
      <c r="K394" s="577" t="s">
        <v>1469</v>
      </c>
      <c r="L394" s="469" t="s">
        <v>3603</v>
      </c>
      <c r="M394" s="469">
        <v>5</v>
      </c>
      <c r="N394" s="469">
        <v>150</v>
      </c>
      <c r="O394" s="469">
        <v>750</v>
      </c>
    </row>
    <row r="395" spans="1:15" ht="15" x14ac:dyDescent="0.25">
      <c r="A395" s="469" t="s">
        <v>2796</v>
      </c>
      <c r="B395" s="471">
        <v>44239</v>
      </c>
      <c r="C395" s="469">
        <v>8400022646</v>
      </c>
      <c r="D395" s="470">
        <v>44221</v>
      </c>
      <c r="E395" s="469" t="s">
        <v>1182</v>
      </c>
      <c r="F395" s="469" t="s">
        <v>244</v>
      </c>
      <c r="G395" s="469" t="s">
        <v>1215</v>
      </c>
      <c r="H395" s="469" t="s">
        <v>1340</v>
      </c>
      <c r="I395" s="469" t="s">
        <v>244</v>
      </c>
      <c r="J395" s="577" t="s">
        <v>316</v>
      </c>
      <c r="K395" s="577" t="s">
        <v>1469</v>
      </c>
      <c r="L395" s="469" t="s">
        <v>303</v>
      </c>
      <c r="M395" s="469">
        <v>5</v>
      </c>
      <c r="N395" s="472">
        <v>1000</v>
      </c>
      <c r="O395" s="472">
        <v>5000</v>
      </c>
    </row>
    <row r="396" spans="1:15" ht="15" x14ac:dyDescent="0.25">
      <c r="A396" s="469" t="s">
        <v>2797</v>
      </c>
      <c r="B396" s="471">
        <v>44239</v>
      </c>
      <c r="C396" s="469">
        <v>601004299</v>
      </c>
      <c r="D396" s="471">
        <v>44235</v>
      </c>
      <c r="E396" s="469" t="s">
        <v>1182</v>
      </c>
      <c r="F396" s="469" t="s">
        <v>244</v>
      </c>
      <c r="G396" s="469" t="s">
        <v>1873</v>
      </c>
      <c r="H396" s="469" t="s">
        <v>3640</v>
      </c>
      <c r="I396" s="469" t="s">
        <v>244</v>
      </c>
      <c r="J396" s="577" t="s">
        <v>316</v>
      </c>
      <c r="K396" s="577" t="s">
        <v>1469</v>
      </c>
      <c r="L396" s="469" t="s">
        <v>302</v>
      </c>
      <c r="M396" s="469">
        <v>2</v>
      </c>
      <c r="N396" s="472">
        <v>3900</v>
      </c>
      <c r="O396" s="472">
        <v>7800</v>
      </c>
    </row>
    <row r="397" spans="1:15" ht="15" x14ac:dyDescent="0.25">
      <c r="A397" s="469" t="s">
        <v>2797</v>
      </c>
      <c r="B397" s="471">
        <v>44239</v>
      </c>
      <c r="C397" s="469">
        <v>601004299</v>
      </c>
      <c r="D397" s="471">
        <v>44235</v>
      </c>
      <c r="E397" s="469" t="s">
        <v>1182</v>
      </c>
      <c r="F397" s="469" t="s">
        <v>244</v>
      </c>
      <c r="G397" s="469" t="s">
        <v>1873</v>
      </c>
      <c r="H397" s="469" t="s">
        <v>3641</v>
      </c>
      <c r="I397" s="469" t="s">
        <v>244</v>
      </c>
      <c r="J397" s="577" t="s">
        <v>316</v>
      </c>
      <c r="K397" s="577" t="s">
        <v>1469</v>
      </c>
      <c r="L397" s="469" t="s">
        <v>302</v>
      </c>
      <c r="M397" s="469">
        <v>2</v>
      </c>
      <c r="N397" s="472">
        <v>7480</v>
      </c>
      <c r="O397" s="472">
        <v>14960</v>
      </c>
    </row>
    <row r="398" spans="1:15" ht="15" x14ac:dyDescent="0.25">
      <c r="A398" s="469" t="s">
        <v>2798</v>
      </c>
      <c r="B398" s="471">
        <v>44239</v>
      </c>
      <c r="C398" s="469" t="s">
        <v>3328</v>
      </c>
      <c r="D398" s="470">
        <v>44239</v>
      </c>
      <c r="E398" s="469" t="s">
        <v>15</v>
      </c>
      <c r="F398" s="469" t="s">
        <v>244</v>
      </c>
      <c r="G398" s="469" t="s">
        <v>1213</v>
      </c>
      <c r="H398" s="469" t="s">
        <v>1342</v>
      </c>
      <c r="I398" s="469" t="s">
        <v>244</v>
      </c>
      <c r="J398" s="577" t="s">
        <v>1464</v>
      </c>
      <c r="K398" s="577" t="s">
        <v>1468</v>
      </c>
      <c r="L398" s="469" t="s">
        <v>303</v>
      </c>
      <c r="M398" s="469">
        <v>1</v>
      </c>
      <c r="N398" s="469">
        <v>750</v>
      </c>
      <c r="O398" s="469">
        <v>750</v>
      </c>
    </row>
    <row r="399" spans="1:15" ht="15" x14ac:dyDescent="0.25">
      <c r="A399" s="469" t="s">
        <v>2799</v>
      </c>
      <c r="B399" s="471">
        <v>44239</v>
      </c>
      <c r="C399" s="469">
        <v>202119</v>
      </c>
      <c r="D399" s="470">
        <v>44239</v>
      </c>
      <c r="E399" s="469" t="s">
        <v>15</v>
      </c>
      <c r="F399" s="469" t="s">
        <v>253</v>
      </c>
      <c r="G399" s="469" t="s">
        <v>1234</v>
      </c>
      <c r="H399" s="469" t="s">
        <v>1327</v>
      </c>
      <c r="I399" s="469" t="s">
        <v>253</v>
      </c>
      <c r="J399" s="577" t="s">
        <v>1465</v>
      </c>
      <c r="K399" s="577" t="s">
        <v>1468</v>
      </c>
      <c r="L399" s="469" t="s">
        <v>3603</v>
      </c>
      <c r="M399" s="469">
        <v>1</v>
      </c>
      <c r="N399" s="469">
        <v>0</v>
      </c>
      <c r="O399" s="469">
        <v>0</v>
      </c>
    </row>
    <row r="400" spans="1:15" ht="15" x14ac:dyDescent="0.25">
      <c r="A400" s="469" t="s">
        <v>2799</v>
      </c>
      <c r="B400" s="471">
        <v>44239</v>
      </c>
      <c r="C400" s="469">
        <v>202119</v>
      </c>
      <c r="D400" s="470">
        <v>44239</v>
      </c>
      <c r="E400" s="469" t="s">
        <v>15</v>
      </c>
      <c r="F400" s="469" t="s">
        <v>253</v>
      </c>
      <c r="G400" s="469" t="s">
        <v>1234</v>
      </c>
      <c r="H400" s="469" t="s">
        <v>1332</v>
      </c>
      <c r="I400" s="469" t="s">
        <v>253</v>
      </c>
      <c r="J400" s="577" t="s">
        <v>1465</v>
      </c>
      <c r="K400" s="577" t="s">
        <v>1468</v>
      </c>
      <c r="L400" s="469" t="s">
        <v>3603</v>
      </c>
      <c r="M400" s="469">
        <v>1</v>
      </c>
      <c r="N400" s="469">
        <v>0</v>
      </c>
      <c r="O400" s="469">
        <v>0</v>
      </c>
    </row>
    <row r="401" spans="1:15" ht="15" x14ac:dyDescent="0.25">
      <c r="A401" s="469" t="s">
        <v>2799</v>
      </c>
      <c r="B401" s="471">
        <v>44239</v>
      </c>
      <c r="C401" s="469">
        <v>202119</v>
      </c>
      <c r="D401" s="470">
        <v>44239</v>
      </c>
      <c r="E401" s="660" t="s">
        <v>15</v>
      </c>
      <c r="F401" s="469" t="s">
        <v>253</v>
      </c>
      <c r="G401" s="469" t="s">
        <v>1234</v>
      </c>
      <c r="H401" s="469" t="s">
        <v>387</v>
      </c>
      <c r="I401" s="469" t="s">
        <v>253</v>
      </c>
      <c r="J401" s="577" t="s">
        <v>1465</v>
      </c>
      <c r="K401" s="577" t="s">
        <v>1468</v>
      </c>
      <c r="L401" s="469" t="s">
        <v>303</v>
      </c>
      <c r="M401" s="469">
        <v>1</v>
      </c>
      <c r="N401" s="469">
        <v>223</v>
      </c>
      <c r="O401" s="469">
        <v>223</v>
      </c>
    </row>
    <row r="402" spans="1:15" ht="15" x14ac:dyDescent="0.25">
      <c r="A402" s="469" t="s">
        <v>2799</v>
      </c>
      <c r="B402" s="471">
        <v>44239</v>
      </c>
      <c r="C402" s="469">
        <v>202119</v>
      </c>
      <c r="D402" s="470">
        <v>44239</v>
      </c>
      <c r="E402" s="469" t="s">
        <v>15</v>
      </c>
      <c r="F402" s="469" t="s">
        <v>253</v>
      </c>
      <c r="G402" s="469" t="s">
        <v>1234</v>
      </c>
      <c r="H402" s="469" t="s">
        <v>1324</v>
      </c>
      <c r="I402" s="469" t="s">
        <v>253</v>
      </c>
      <c r="J402" s="577" t="s">
        <v>1465</v>
      </c>
      <c r="K402" s="577" t="s">
        <v>1468</v>
      </c>
      <c r="L402" s="469" t="s">
        <v>314</v>
      </c>
      <c r="M402" s="469">
        <v>1</v>
      </c>
      <c r="N402" s="472">
        <v>5250</v>
      </c>
      <c r="O402" s="472">
        <v>5250</v>
      </c>
    </row>
    <row r="403" spans="1:15" ht="15" x14ac:dyDescent="0.25">
      <c r="A403" s="469" t="s">
        <v>2799</v>
      </c>
      <c r="B403" s="471">
        <v>44239</v>
      </c>
      <c r="C403" s="469">
        <v>202119</v>
      </c>
      <c r="D403" s="470">
        <v>44239</v>
      </c>
      <c r="E403" s="469" t="s">
        <v>15</v>
      </c>
      <c r="F403" s="469" t="s">
        <v>253</v>
      </c>
      <c r="G403" s="469" t="s">
        <v>1234</v>
      </c>
      <c r="H403" s="469" t="s">
        <v>1326</v>
      </c>
      <c r="I403" s="469" t="s">
        <v>253</v>
      </c>
      <c r="J403" s="577" t="s">
        <v>1465</v>
      </c>
      <c r="K403" s="577" t="s">
        <v>1468</v>
      </c>
      <c r="L403" s="469" t="s">
        <v>314</v>
      </c>
      <c r="M403" s="469">
        <v>1</v>
      </c>
      <c r="N403" s="472">
        <v>55750</v>
      </c>
      <c r="O403" s="472">
        <v>55750</v>
      </c>
    </row>
    <row r="404" spans="1:15" ht="15" x14ac:dyDescent="0.25">
      <c r="A404" s="469" t="s">
        <v>2800</v>
      </c>
      <c r="B404" s="471">
        <v>44239</v>
      </c>
      <c r="C404" s="469" t="s">
        <v>3305</v>
      </c>
      <c r="D404" s="470">
        <v>44237</v>
      </c>
      <c r="E404" s="469" t="s">
        <v>1183</v>
      </c>
      <c r="F404" s="469" t="s">
        <v>244</v>
      </c>
      <c r="G404" s="469" t="s">
        <v>1283</v>
      </c>
      <c r="H404" s="469" t="s">
        <v>1357</v>
      </c>
      <c r="I404" s="469" t="s">
        <v>244</v>
      </c>
      <c r="J404" s="577" t="s">
        <v>316</v>
      </c>
      <c r="K404" s="577" t="s">
        <v>1469</v>
      </c>
      <c r="L404" s="469" t="s">
        <v>314</v>
      </c>
      <c r="M404" s="469">
        <v>12</v>
      </c>
      <c r="N404" s="472">
        <v>4800</v>
      </c>
      <c r="O404" s="472">
        <v>57600</v>
      </c>
    </row>
    <row r="405" spans="1:15" ht="15" x14ac:dyDescent="0.25">
      <c r="A405" s="469" t="s">
        <v>2801</v>
      </c>
      <c r="B405" s="471">
        <v>44239</v>
      </c>
      <c r="C405" s="469" t="s">
        <v>1108</v>
      </c>
      <c r="D405" s="470">
        <v>44224</v>
      </c>
      <c r="E405" s="469" t="s">
        <v>1183</v>
      </c>
      <c r="F405" s="469" t="s">
        <v>244</v>
      </c>
      <c r="G405" s="469" t="s">
        <v>1283</v>
      </c>
      <c r="H405" s="469" t="s">
        <v>1357</v>
      </c>
      <c r="I405" s="469" t="s">
        <v>244</v>
      </c>
      <c r="J405" s="577" t="s">
        <v>316</v>
      </c>
      <c r="K405" s="577" t="s">
        <v>1469</v>
      </c>
      <c r="L405" s="469" t="s">
        <v>314</v>
      </c>
      <c r="M405" s="469">
        <v>2</v>
      </c>
      <c r="N405" s="472">
        <v>4800</v>
      </c>
      <c r="O405" s="472">
        <v>9600</v>
      </c>
    </row>
    <row r="406" spans="1:15" ht="15" x14ac:dyDescent="0.25">
      <c r="A406" s="469" t="s">
        <v>2802</v>
      </c>
      <c r="B406" s="471">
        <v>44239</v>
      </c>
      <c r="C406" s="469" t="s">
        <v>3329</v>
      </c>
      <c r="D406" s="469" t="s">
        <v>3283</v>
      </c>
      <c r="E406" s="469" t="s">
        <v>1191</v>
      </c>
      <c r="F406" s="469" t="s">
        <v>94</v>
      </c>
      <c r="G406" s="469" t="s">
        <v>356</v>
      </c>
      <c r="H406" s="469" t="s">
        <v>3642</v>
      </c>
      <c r="I406" s="469" t="s">
        <v>94</v>
      </c>
      <c r="J406" s="577" t="s">
        <v>1464</v>
      </c>
      <c r="K406" s="577" t="s">
        <v>1468</v>
      </c>
      <c r="L406" s="469" t="s">
        <v>3603</v>
      </c>
      <c r="M406" s="469">
        <v>554</v>
      </c>
      <c r="N406" s="469">
        <v>11</v>
      </c>
      <c r="O406" s="472">
        <v>6094</v>
      </c>
    </row>
    <row r="407" spans="1:15" ht="15" x14ac:dyDescent="0.25">
      <c r="A407" s="469" t="s">
        <v>2802</v>
      </c>
      <c r="B407" s="471">
        <v>44239</v>
      </c>
      <c r="C407" s="469" t="s">
        <v>3329</v>
      </c>
      <c r="D407" s="469" t="s">
        <v>3283</v>
      </c>
      <c r="E407" s="469" t="s">
        <v>1191</v>
      </c>
      <c r="F407" s="469" t="s">
        <v>94</v>
      </c>
      <c r="G407" s="469" t="s">
        <v>356</v>
      </c>
      <c r="H407" s="469" t="s">
        <v>3642</v>
      </c>
      <c r="I407" s="469" t="s">
        <v>94</v>
      </c>
      <c r="J407" s="577" t="s">
        <v>1464</v>
      </c>
      <c r="K407" s="577" t="s">
        <v>1468</v>
      </c>
      <c r="L407" s="469" t="s">
        <v>3603</v>
      </c>
      <c r="M407" s="469">
        <v>124</v>
      </c>
      <c r="N407" s="469">
        <v>29</v>
      </c>
      <c r="O407" s="472">
        <v>3596</v>
      </c>
    </row>
    <row r="408" spans="1:15" ht="15" x14ac:dyDescent="0.25">
      <c r="A408" s="469" t="s">
        <v>2802</v>
      </c>
      <c r="B408" s="471">
        <v>44239</v>
      </c>
      <c r="C408" s="469" t="s">
        <v>3329</v>
      </c>
      <c r="D408" s="469" t="s">
        <v>3283</v>
      </c>
      <c r="E408" s="469" t="s">
        <v>1191</v>
      </c>
      <c r="F408" s="469" t="s">
        <v>94</v>
      </c>
      <c r="G408" s="469" t="s">
        <v>356</v>
      </c>
      <c r="H408" s="469" t="s">
        <v>3642</v>
      </c>
      <c r="I408" s="469" t="s">
        <v>94</v>
      </c>
      <c r="J408" s="577" t="s">
        <v>1464</v>
      </c>
      <c r="K408" s="577" t="s">
        <v>1468</v>
      </c>
      <c r="L408" s="469" t="s">
        <v>3603</v>
      </c>
      <c r="M408" s="469">
        <v>18</v>
      </c>
      <c r="N408" s="469">
        <v>39</v>
      </c>
      <c r="O408" s="469">
        <v>702</v>
      </c>
    </row>
    <row r="409" spans="1:15" ht="15" x14ac:dyDescent="0.25">
      <c r="A409" s="469" t="s">
        <v>2802</v>
      </c>
      <c r="B409" s="471">
        <v>44239</v>
      </c>
      <c r="C409" s="469" t="s">
        <v>3329</v>
      </c>
      <c r="D409" s="469" t="s">
        <v>3283</v>
      </c>
      <c r="E409" s="660" t="s">
        <v>15</v>
      </c>
      <c r="F409" s="469" t="s">
        <v>94</v>
      </c>
      <c r="G409" s="469" t="s">
        <v>356</v>
      </c>
      <c r="H409" s="469" t="s">
        <v>387</v>
      </c>
      <c r="I409" s="469" t="s">
        <v>94</v>
      </c>
      <c r="J409" s="577" t="s">
        <v>1464</v>
      </c>
      <c r="K409" s="577" t="s">
        <v>1468</v>
      </c>
      <c r="L409" s="469" t="s">
        <v>303</v>
      </c>
      <c r="M409" s="469">
        <v>1</v>
      </c>
      <c r="N409" s="469">
        <v>200</v>
      </c>
      <c r="O409" s="469">
        <v>200</v>
      </c>
    </row>
    <row r="410" spans="1:15" ht="15" x14ac:dyDescent="0.25">
      <c r="A410" s="469" t="s">
        <v>2802</v>
      </c>
      <c r="B410" s="471">
        <v>44239</v>
      </c>
      <c r="C410" s="469" t="s">
        <v>3329</v>
      </c>
      <c r="D410" s="469" t="s">
        <v>3283</v>
      </c>
      <c r="E410" s="469" t="s">
        <v>1191</v>
      </c>
      <c r="F410" s="469" t="s">
        <v>94</v>
      </c>
      <c r="G410" s="469" t="s">
        <v>356</v>
      </c>
      <c r="H410" s="469" t="s">
        <v>1440</v>
      </c>
      <c r="I410" s="469" t="s">
        <v>94</v>
      </c>
      <c r="J410" s="577" t="s">
        <v>1464</v>
      </c>
      <c r="K410" s="577" t="s">
        <v>1468</v>
      </c>
      <c r="L410" s="469" t="s">
        <v>3604</v>
      </c>
      <c r="M410" s="469">
        <v>4</v>
      </c>
      <c r="N410" s="469">
        <v>769</v>
      </c>
      <c r="O410" s="472">
        <v>3076</v>
      </c>
    </row>
    <row r="411" spans="1:15" ht="15" x14ac:dyDescent="0.25">
      <c r="A411" s="469" t="s">
        <v>2802</v>
      </c>
      <c r="B411" s="471">
        <v>44239</v>
      </c>
      <c r="C411" s="469" t="s">
        <v>3329</v>
      </c>
      <c r="D411" s="469" t="s">
        <v>3283</v>
      </c>
      <c r="E411" s="469" t="s">
        <v>1191</v>
      </c>
      <c r="F411" s="469" t="s">
        <v>94</v>
      </c>
      <c r="G411" s="469" t="s">
        <v>356</v>
      </c>
      <c r="H411" s="469" t="s">
        <v>1390</v>
      </c>
      <c r="I411" s="469" t="s">
        <v>94</v>
      </c>
      <c r="J411" s="577" t="s">
        <v>1464</v>
      </c>
      <c r="K411" s="577" t="s">
        <v>1468</v>
      </c>
      <c r="L411" s="469" t="s">
        <v>3603</v>
      </c>
      <c r="M411" s="469">
        <v>2</v>
      </c>
      <c r="N411" s="472">
        <v>1131</v>
      </c>
      <c r="O411" s="472">
        <v>2262</v>
      </c>
    </row>
    <row r="412" spans="1:15" ht="15" x14ac:dyDescent="0.25">
      <c r="A412" s="469" t="s">
        <v>2803</v>
      </c>
      <c r="B412" s="471">
        <v>44239</v>
      </c>
      <c r="C412" s="469" t="s">
        <v>1108</v>
      </c>
      <c r="D412" s="470">
        <v>43858</v>
      </c>
      <c r="E412" s="469" t="s">
        <v>3215</v>
      </c>
      <c r="F412" s="469" t="s">
        <v>244</v>
      </c>
      <c r="G412" s="469" t="s">
        <v>1283</v>
      </c>
      <c r="H412" s="469" t="s">
        <v>1434</v>
      </c>
      <c r="I412" s="469" t="s">
        <v>244</v>
      </c>
      <c r="J412" s="577" t="s">
        <v>316</v>
      </c>
      <c r="K412" s="577" t="s">
        <v>1469</v>
      </c>
      <c r="L412" s="469" t="s">
        <v>308</v>
      </c>
      <c r="M412" s="469">
        <v>4</v>
      </c>
      <c r="N412" s="469">
        <v>0</v>
      </c>
      <c r="O412" s="469">
        <v>0</v>
      </c>
    </row>
    <row r="413" spans="1:15" ht="15" x14ac:dyDescent="0.25">
      <c r="A413" s="469" t="s">
        <v>2803</v>
      </c>
      <c r="B413" s="471">
        <v>44239</v>
      </c>
      <c r="C413" s="469" t="s">
        <v>1108</v>
      </c>
      <c r="D413" s="470">
        <v>43858</v>
      </c>
      <c r="E413" s="469" t="s">
        <v>1183</v>
      </c>
      <c r="F413" s="469" t="s">
        <v>244</v>
      </c>
      <c r="G413" s="469" t="s">
        <v>1283</v>
      </c>
      <c r="H413" s="469" t="s">
        <v>1430</v>
      </c>
      <c r="I413" s="469" t="s">
        <v>244</v>
      </c>
      <c r="J413" s="577" t="s">
        <v>316</v>
      </c>
      <c r="K413" s="577" t="s">
        <v>1469</v>
      </c>
      <c r="L413" s="469" t="s">
        <v>3603</v>
      </c>
      <c r="M413" s="469">
        <v>4</v>
      </c>
      <c r="N413" s="472">
        <v>1950</v>
      </c>
      <c r="O413" s="472">
        <v>7800</v>
      </c>
    </row>
    <row r="414" spans="1:15" ht="15" x14ac:dyDescent="0.25">
      <c r="A414" s="469" t="s">
        <v>2803</v>
      </c>
      <c r="B414" s="471">
        <v>44239</v>
      </c>
      <c r="C414" s="469" t="s">
        <v>1108</v>
      </c>
      <c r="D414" s="470">
        <v>43858</v>
      </c>
      <c r="E414" s="469" t="s">
        <v>1183</v>
      </c>
      <c r="F414" s="469" t="s">
        <v>244</v>
      </c>
      <c r="G414" s="469" t="s">
        <v>1283</v>
      </c>
      <c r="H414" s="469" t="s">
        <v>1318</v>
      </c>
      <c r="I414" s="469" t="s">
        <v>244</v>
      </c>
      <c r="J414" s="577" t="s">
        <v>316</v>
      </c>
      <c r="K414" s="577" t="s">
        <v>1469</v>
      </c>
      <c r="L414" s="469" t="s">
        <v>314</v>
      </c>
      <c r="M414" s="469">
        <v>4</v>
      </c>
      <c r="N414" s="472">
        <v>2000</v>
      </c>
      <c r="O414" s="472">
        <v>8000</v>
      </c>
    </row>
    <row r="415" spans="1:15" ht="15" x14ac:dyDescent="0.25">
      <c r="A415" s="469" t="s">
        <v>2803</v>
      </c>
      <c r="B415" s="471">
        <v>44239</v>
      </c>
      <c r="C415" s="469" t="s">
        <v>1108</v>
      </c>
      <c r="D415" s="470">
        <v>43858</v>
      </c>
      <c r="E415" s="469" t="s">
        <v>3215</v>
      </c>
      <c r="F415" s="469" t="s">
        <v>244</v>
      </c>
      <c r="G415" s="469" t="s">
        <v>1283</v>
      </c>
      <c r="H415" s="469" t="s">
        <v>1435</v>
      </c>
      <c r="I415" s="469" t="s">
        <v>244</v>
      </c>
      <c r="J415" s="577" t="s">
        <v>316</v>
      </c>
      <c r="K415" s="577" t="s">
        <v>1469</v>
      </c>
      <c r="L415" s="469" t="s">
        <v>308</v>
      </c>
      <c r="M415" s="469">
        <v>4</v>
      </c>
      <c r="N415" s="472">
        <v>3500</v>
      </c>
      <c r="O415" s="472">
        <v>14000</v>
      </c>
    </row>
    <row r="416" spans="1:15" ht="15" x14ac:dyDescent="0.25">
      <c r="A416" s="469" t="s">
        <v>2803</v>
      </c>
      <c r="B416" s="471">
        <v>44239</v>
      </c>
      <c r="C416" s="469" t="s">
        <v>1108</v>
      </c>
      <c r="D416" s="470">
        <v>43858</v>
      </c>
      <c r="E416" s="469" t="s">
        <v>1183</v>
      </c>
      <c r="F416" s="469" t="s">
        <v>244</v>
      </c>
      <c r="G416" s="469" t="s">
        <v>1283</v>
      </c>
      <c r="H416" s="469" t="s">
        <v>1431</v>
      </c>
      <c r="I416" s="469" t="s">
        <v>244</v>
      </c>
      <c r="J416" s="577" t="s">
        <v>316</v>
      </c>
      <c r="K416" s="577" t="s">
        <v>1469</v>
      </c>
      <c r="L416" s="469" t="s">
        <v>314</v>
      </c>
      <c r="M416" s="469">
        <v>4</v>
      </c>
      <c r="N416" s="472">
        <v>4500</v>
      </c>
      <c r="O416" s="472">
        <v>18000</v>
      </c>
    </row>
    <row r="417" spans="1:15" ht="15" x14ac:dyDescent="0.25">
      <c r="A417" s="469" t="s">
        <v>2803</v>
      </c>
      <c r="B417" s="471">
        <v>44239</v>
      </c>
      <c r="C417" s="469" t="s">
        <v>1108</v>
      </c>
      <c r="D417" s="470">
        <v>43858</v>
      </c>
      <c r="E417" s="469" t="s">
        <v>1183</v>
      </c>
      <c r="F417" s="469" t="s">
        <v>244</v>
      </c>
      <c r="G417" s="469" t="s">
        <v>1283</v>
      </c>
      <c r="H417" s="469" t="s">
        <v>1357</v>
      </c>
      <c r="I417" s="469" t="s">
        <v>244</v>
      </c>
      <c r="J417" s="577" t="s">
        <v>316</v>
      </c>
      <c r="K417" s="577" t="s">
        <v>1469</v>
      </c>
      <c r="L417" s="469" t="s">
        <v>314</v>
      </c>
      <c r="M417" s="469">
        <v>4</v>
      </c>
      <c r="N417" s="472">
        <v>4800</v>
      </c>
      <c r="O417" s="472">
        <v>19200</v>
      </c>
    </row>
    <row r="418" spans="1:15" ht="15" x14ac:dyDescent="0.25">
      <c r="A418" s="469" t="s">
        <v>2803</v>
      </c>
      <c r="B418" s="471">
        <v>44239</v>
      </c>
      <c r="C418" s="469" t="s">
        <v>1108</v>
      </c>
      <c r="D418" s="470">
        <v>43858</v>
      </c>
      <c r="E418" s="469" t="s">
        <v>1183</v>
      </c>
      <c r="F418" s="469" t="s">
        <v>244</v>
      </c>
      <c r="G418" s="469" t="s">
        <v>1283</v>
      </c>
      <c r="H418" s="469" t="s">
        <v>1319</v>
      </c>
      <c r="I418" s="469" t="s">
        <v>244</v>
      </c>
      <c r="J418" s="577" t="s">
        <v>316</v>
      </c>
      <c r="K418" s="577" t="s">
        <v>1469</v>
      </c>
      <c r="L418" s="469" t="s">
        <v>314</v>
      </c>
      <c r="M418" s="469">
        <v>4</v>
      </c>
      <c r="N418" s="472">
        <v>9000</v>
      </c>
      <c r="O418" s="472">
        <v>36000</v>
      </c>
    </row>
    <row r="419" spans="1:15" ht="15" x14ac:dyDescent="0.25">
      <c r="A419" s="469" t="s">
        <v>2803</v>
      </c>
      <c r="B419" s="471">
        <v>44239</v>
      </c>
      <c r="C419" s="469" t="s">
        <v>1108</v>
      </c>
      <c r="D419" s="470">
        <v>43858</v>
      </c>
      <c r="E419" s="469" t="s">
        <v>1183</v>
      </c>
      <c r="F419" s="469" t="s">
        <v>244</v>
      </c>
      <c r="G419" s="469" t="s">
        <v>1283</v>
      </c>
      <c r="H419" s="469" t="s">
        <v>1326</v>
      </c>
      <c r="I419" s="469" t="s">
        <v>244</v>
      </c>
      <c r="J419" s="577" t="s">
        <v>316</v>
      </c>
      <c r="K419" s="577" t="s">
        <v>1469</v>
      </c>
      <c r="L419" s="469" t="s">
        <v>314</v>
      </c>
      <c r="M419" s="469">
        <v>4</v>
      </c>
      <c r="N419" s="472">
        <v>47765</v>
      </c>
      <c r="O419" s="472">
        <v>191060</v>
      </c>
    </row>
    <row r="420" spans="1:15" ht="15" x14ac:dyDescent="0.25">
      <c r="A420" s="469" t="s">
        <v>2804</v>
      </c>
      <c r="B420" s="471">
        <v>44239</v>
      </c>
      <c r="C420" s="469" t="s">
        <v>3330</v>
      </c>
      <c r="D420" s="470">
        <v>40951</v>
      </c>
      <c r="E420" s="469" t="s">
        <v>15</v>
      </c>
      <c r="F420" s="469" t="s">
        <v>244</v>
      </c>
      <c r="G420" s="469" t="s">
        <v>1213</v>
      </c>
      <c r="H420" s="469" t="s">
        <v>1342</v>
      </c>
      <c r="I420" s="469" t="s">
        <v>244</v>
      </c>
      <c r="J420" s="577" t="s">
        <v>1464</v>
      </c>
      <c r="K420" s="577" t="s">
        <v>1468</v>
      </c>
      <c r="L420" s="469" t="s">
        <v>303</v>
      </c>
      <c r="M420" s="469">
        <v>1</v>
      </c>
      <c r="N420" s="472">
        <v>4000</v>
      </c>
      <c r="O420" s="472">
        <v>4000</v>
      </c>
    </row>
    <row r="421" spans="1:15" ht="15" x14ac:dyDescent="0.25">
      <c r="A421" s="469" t="s">
        <v>2805</v>
      </c>
      <c r="B421" s="471">
        <v>44239</v>
      </c>
      <c r="C421" s="469" t="s">
        <v>3331</v>
      </c>
      <c r="D421" s="470">
        <v>44239</v>
      </c>
      <c r="E421" s="469" t="s">
        <v>1180</v>
      </c>
      <c r="F421" s="469" t="s">
        <v>248</v>
      </c>
      <c r="G421" s="469" t="s">
        <v>1210</v>
      </c>
      <c r="H421" s="469" t="s">
        <v>3619</v>
      </c>
      <c r="I421" s="469" t="s">
        <v>248</v>
      </c>
      <c r="J421" s="577" t="s">
        <v>316</v>
      </c>
      <c r="K421" s="577" t="s">
        <v>1468</v>
      </c>
      <c r="L421" s="469" t="s">
        <v>302</v>
      </c>
      <c r="M421" s="472">
        <v>1242</v>
      </c>
      <c r="N421" s="472">
        <v>1669.54</v>
      </c>
      <c r="O421" s="472">
        <v>2073568.68</v>
      </c>
    </row>
    <row r="422" spans="1:15" ht="15" x14ac:dyDescent="0.25">
      <c r="A422" s="469" t="s">
        <v>2805</v>
      </c>
      <c r="B422" s="471">
        <v>44239</v>
      </c>
      <c r="C422" s="469" t="s">
        <v>3331</v>
      </c>
      <c r="D422" s="470">
        <v>44239</v>
      </c>
      <c r="E422" s="469" t="s">
        <v>1180</v>
      </c>
      <c r="F422" s="469" t="s">
        <v>248</v>
      </c>
      <c r="G422" s="469" t="s">
        <v>1210</v>
      </c>
      <c r="H422" s="469" t="s">
        <v>295</v>
      </c>
      <c r="I422" s="469" t="s">
        <v>248</v>
      </c>
      <c r="J422" s="577" t="s">
        <v>316</v>
      </c>
      <c r="K422" s="577" t="s">
        <v>1468</v>
      </c>
      <c r="L422" s="469" t="s">
        <v>302</v>
      </c>
      <c r="M422" s="469">
        <v>211</v>
      </c>
      <c r="N422" s="472">
        <v>7588.8</v>
      </c>
      <c r="O422" s="472">
        <v>1601236.8</v>
      </c>
    </row>
    <row r="423" spans="1:15" ht="15" x14ac:dyDescent="0.25">
      <c r="A423" s="469" t="s">
        <v>2805</v>
      </c>
      <c r="B423" s="471">
        <v>44239</v>
      </c>
      <c r="C423" s="469" t="s">
        <v>3331</v>
      </c>
      <c r="D423" s="470">
        <v>44239</v>
      </c>
      <c r="E423" s="469" t="s">
        <v>1180</v>
      </c>
      <c r="F423" s="469" t="s">
        <v>248</v>
      </c>
      <c r="G423" s="469" t="s">
        <v>1210</v>
      </c>
      <c r="H423" s="469" t="s">
        <v>296</v>
      </c>
      <c r="I423" s="469" t="s">
        <v>248</v>
      </c>
      <c r="J423" s="577" t="s">
        <v>316</v>
      </c>
      <c r="K423" s="577" t="s">
        <v>1468</v>
      </c>
      <c r="L423" s="469" t="s">
        <v>307</v>
      </c>
      <c r="M423" s="469">
        <v>842</v>
      </c>
      <c r="N423" s="472">
        <v>30203.42</v>
      </c>
      <c r="O423" s="472">
        <v>25431279.640000001</v>
      </c>
    </row>
    <row r="424" spans="1:15" ht="15" x14ac:dyDescent="0.25">
      <c r="A424" s="469" t="s">
        <v>2806</v>
      </c>
      <c r="B424" s="471">
        <v>44239</v>
      </c>
      <c r="C424" s="469">
        <v>9149</v>
      </c>
      <c r="D424" s="470">
        <v>44238</v>
      </c>
      <c r="E424" s="660" t="s">
        <v>15</v>
      </c>
      <c r="F424" s="469" t="s">
        <v>94</v>
      </c>
      <c r="G424" s="469" t="s">
        <v>3540</v>
      </c>
      <c r="H424" s="469" t="s">
        <v>387</v>
      </c>
      <c r="I424" s="469" t="s">
        <v>94</v>
      </c>
      <c r="J424" s="577" t="s">
        <v>317</v>
      </c>
      <c r="K424" s="577" t="s">
        <v>1468</v>
      </c>
      <c r="L424" s="469" t="s">
        <v>303</v>
      </c>
      <c r="M424" s="469">
        <v>1</v>
      </c>
      <c r="N424" s="469">
        <v>200</v>
      </c>
      <c r="O424" s="469">
        <v>200</v>
      </c>
    </row>
    <row r="425" spans="1:15" ht="15" x14ac:dyDescent="0.25">
      <c r="A425" s="469" t="s">
        <v>2806</v>
      </c>
      <c r="B425" s="471">
        <v>44239</v>
      </c>
      <c r="C425" s="469">
        <v>9149</v>
      </c>
      <c r="D425" s="470">
        <v>44238</v>
      </c>
      <c r="E425" s="469" t="s">
        <v>1189</v>
      </c>
      <c r="F425" s="469" t="s">
        <v>94</v>
      </c>
      <c r="G425" s="469" t="s">
        <v>3540</v>
      </c>
      <c r="H425" s="469" t="s">
        <v>1462</v>
      </c>
      <c r="I425" s="469" t="s">
        <v>94</v>
      </c>
      <c r="J425" s="577" t="s">
        <v>317</v>
      </c>
      <c r="K425" s="577" t="s">
        <v>1468</v>
      </c>
      <c r="L425" s="469" t="s">
        <v>301</v>
      </c>
      <c r="M425" s="469">
        <v>3</v>
      </c>
      <c r="N425" s="472">
        <v>2800</v>
      </c>
      <c r="O425" s="472">
        <v>8400</v>
      </c>
    </row>
    <row r="426" spans="1:15" ht="15" x14ac:dyDescent="0.25">
      <c r="A426" s="469" t="s">
        <v>2806</v>
      </c>
      <c r="B426" s="471">
        <v>44239</v>
      </c>
      <c r="C426" s="469">
        <v>9149</v>
      </c>
      <c r="D426" s="470">
        <v>44238</v>
      </c>
      <c r="E426" s="469" t="s">
        <v>1189</v>
      </c>
      <c r="F426" s="469" t="s">
        <v>94</v>
      </c>
      <c r="G426" s="469" t="s">
        <v>3540</v>
      </c>
      <c r="H426" s="469" t="s">
        <v>1361</v>
      </c>
      <c r="I426" s="469" t="s">
        <v>94</v>
      </c>
      <c r="J426" s="577" t="s">
        <v>317</v>
      </c>
      <c r="K426" s="577" t="s">
        <v>1468</v>
      </c>
      <c r="L426" s="469" t="s">
        <v>307</v>
      </c>
      <c r="M426" s="469">
        <v>3</v>
      </c>
      <c r="N426" s="472">
        <v>7800</v>
      </c>
      <c r="O426" s="472">
        <v>23400</v>
      </c>
    </row>
    <row r="427" spans="1:15" ht="15" x14ac:dyDescent="0.25">
      <c r="A427" s="469" t="s">
        <v>2807</v>
      </c>
      <c r="B427" s="471">
        <v>44240</v>
      </c>
      <c r="C427" s="469">
        <v>201209</v>
      </c>
      <c r="D427" s="470">
        <v>44196</v>
      </c>
      <c r="E427" s="660" t="s">
        <v>15</v>
      </c>
      <c r="F427" s="469" t="s">
        <v>1205</v>
      </c>
      <c r="G427" s="469" t="s">
        <v>1252</v>
      </c>
      <c r="H427" s="469" t="s">
        <v>387</v>
      </c>
      <c r="I427" s="469" t="s">
        <v>1205</v>
      </c>
      <c r="J427" s="577" t="s">
        <v>1464</v>
      </c>
      <c r="K427" s="577" t="s">
        <v>1468</v>
      </c>
      <c r="L427" s="469" t="s">
        <v>303</v>
      </c>
      <c r="M427" s="469">
        <v>1</v>
      </c>
      <c r="N427" s="472">
        <v>1075</v>
      </c>
      <c r="O427" s="472">
        <v>1075</v>
      </c>
    </row>
    <row r="428" spans="1:15" ht="15" x14ac:dyDescent="0.25">
      <c r="A428" s="469" t="s">
        <v>2807</v>
      </c>
      <c r="B428" s="471">
        <v>44240</v>
      </c>
      <c r="C428" s="469">
        <v>201209</v>
      </c>
      <c r="D428" s="470">
        <v>44196</v>
      </c>
      <c r="E428" s="469" t="s">
        <v>1181</v>
      </c>
      <c r="F428" s="469" t="s">
        <v>1205</v>
      </c>
      <c r="G428" s="469" t="s">
        <v>1252</v>
      </c>
      <c r="H428" s="469" t="s">
        <v>1309</v>
      </c>
      <c r="I428" s="469" t="s">
        <v>1205</v>
      </c>
      <c r="J428" s="577" t="s">
        <v>1464</v>
      </c>
      <c r="K428" s="577" t="s">
        <v>1468</v>
      </c>
      <c r="L428" s="469" t="s">
        <v>308</v>
      </c>
      <c r="M428" s="469">
        <v>50</v>
      </c>
      <c r="N428" s="472">
        <v>4300</v>
      </c>
      <c r="O428" s="472">
        <v>215000</v>
      </c>
    </row>
    <row r="429" spans="1:15" ht="15" x14ac:dyDescent="0.25">
      <c r="A429" s="469" t="s">
        <v>2808</v>
      </c>
      <c r="B429" s="471">
        <v>44240</v>
      </c>
      <c r="C429" s="469">
        <v>202106</v>
      </c>
      <c r="D429" s="470">
        <v>44218</v>
      </c>
      <c r="E429" s="660" t="s">
        <v>15</v>
      </c>
      <c r="F429" s="469" t="s">
        <v>253</v>
      </c>
      <c r="G429" s="469" t="s">
        <v>1234</v>
      </c>
      <c r="H429" s="469" t="s">
        <v>387</v>
      </c>
      <c r="I429" s="469" t="s">
        <v>253</v>
      </c>
      <c r="J429" s="577" t="s">
        <v>1465</v>
      </c>
      <c r="K429" s="577" t="s">
        <v>1468</v>
      </c>
      <c r="L429" s="469" t="s">
        <v>303</v>
      </c>
      <c r="M429" s="469">
        <v>1</v>
      </c>
      <c r="N429" s="469">
        <v>490</v>
      </c>
      <c r="O429" s="469">
        <v>490</v>
      </c>
    </row>
    <row r="430" spans="1:15" ht="15" x14ac:dyDescent="0.25">
      <c r="A430" s="469" t="s">
        <v>2808</v>
      </c>
      <c r="B430" s="471">
        <v>44240</v>
      </c>
      <c r="C430" s="469">
        <v>202106</v>
      </c>
      <c r="D430" s="470">
        <v>44218</v>
      </c>
      <c r="E430" s="469" t="s">
        <v>1181</v>
      </c>
      <c r="F430" s="469" t="s">
        <v>253</v>
      </c>
      <c r="G430" s="469" t="s">
        <v>1234</v>
      </c>
      <c r="H430" s="469" t="s">
        <v>1309</v>
      </c>
      <c r="I430" s="469" t="s">
        <v>253</v>
      </c>
      <c r="J430" s="577" t="s">
        <v>1465</v>
      </c>
      <c r="K430" s="577" t="s">
        <v>1468</v>
      </c>
      <c r="L430" s="469" t="s">
        <v>308</v>
      </c>
      <c r="M430" s="469">
        <v>25</v>
      </c>
      <c r="N430" s="472">
        <v>4900</v>
      </c>
      <c r="O430" s="472">
        <v>122500</v>
      </c>
    </row>
    <row r="431" spans="1:15" ht="15" x14ac:dyDescent="0.25">
      <c r="A431" s="469" t="s">
        <v>2809</v>
      </c>
      <c r="B431" s="471">
        <v>44240</v>
      </c>
      <c r="C431" s="469" t="s">
        <v>1130</v>
      </c>
      <c r="D431" s="470">
        <v>44221</v>
      </c>
      <c r="E431" s="660" t="s">
        <v>15</v>
      </c>
      <c r="F431" s="469" t="s">
        <v>244</v>
      </c>
      <c r="G431" s="469" t="s">
        <v>1226</v>
      </c>
      <c r="H431" s="469" t="s">
        <v>387</v>
      </c>
      <c r="I431" s="469" t="s">
        <v>244</v>
      </c>
      <c r="J431" s="577" t="s">
        <v>1464</v>
      </c>
      <c r="K431" s="577" t="s">
        <v>1468</v>
      </c>
      <c r="L431" s="469" t="s">
        <v>303</v>
      </c>
      <c r="M431" s="469">
        <v>1</v>
      </c>
      <c r="N431" s="472">
        <v>3400</v>
      </c>
      <c r="O431" s="472">
        <v>3400</v>
      </c>
    </row>
    <row r="432" spans="1:15" ht="15" x14ac:dyDescent="0.25">
      <c r="A432" s="469" t="s">
        <v>2809</v>
      </c>
      <c r="B432" s="471">
        <v>44240</v>
      </c>
      <c r="C432" s="469" t="s">
        <v>1130</v>
      </c>
      <c r="D432" s="470">
        <v>44221</v>
      </c>
      <c r="E432" s="469" t="s">
        <v>1181</v>
      </c>
      <c r="F432" s="469" t="s">
        <v>244</v>
      </c>
      <c r="G432" s="469" t="s">
        <v>1226</v>
      </c>
      <c r="H432" s="469" t="s">
        <v>1309</v>
      </c>
      <c r="I432" s="469" t="s">
        <v>244</v>
      </c>
      <c r="J432" s="577" t="s">
        <v>1464</v>
      </c>
      <c r="K432" s="577" t="s">
        <v>1468</v>
      </c>
      <c r="L432" s="469" t="s">
        <v>308</v>
      </c>
      <c r="M432" s="469">
        <v>200</v>
      </c>
      <c r="N432" s="472">
        <v>4250</v>
      </c>
      <c r="O432" s="472">
        <v>850000</v>
      </c>
    </row>
    <row r="433" spans="1:15" ht="15" x14ac:dyDescent="0.25">
      <c r="A433" s="469" t="s">
        <v>2810</v>
      </c>
      <c r="B433" s="471">
        <v>44240</v>
      </c>
      <c r="C433" s="469" t="s">
        <v>1111</v>
      </c>
      <c r="D433" s="470">
        <v>44221</v>
      </c>
      <c r="E433" s="660" t="s">
        <v>15</v>
      </c>
      <c r="F433" s="469" t="s">
        <v>244</v>
      </c>
      <c r="G433" s="469" t="s">
        <v>1226</v>
      </c>
      <c r="H433" s="469" t="s">
        <v>387</v>
      </c>
      <c r="I433" s="469" t="s">
        <v>244</v>
      </c>
      <c r="J433" s="577" t="s">
        <v>1464</v>
      </c>
      <c r="K433" s="577" t="s">
        <v>1468</v>
      </c>
      <c r="L433" s="469" t="s">
        <v>303</v>
      </c>
      <c r="M433" s="469">
        <v>1</v>
      </c>
      <c r="N433" s="469">
        <v>614.20000000000005</v>
      </c>
      <c r="O433" s="469">
        <v>614.20000000000005</v>
      </c>
    </row>
    <row r="434" spans="1:15" ht="15" x14ac:dyDescent="0.25">
      <c r="A434" s="469" t="s">
        <v>2810</v>
      </c>
      <c r="B434" s="471">
        <v>44240</v>
      </c>
      <c r="C434" s="469" t="s">
        <v>1111</v>
      </c>
      <c r="D434" s="470">
        <v>44221</v>
      </c>
      <c r="E434" s="469" t="s">
        <v>1181</v>
      </c>
      <c r="F434" s="469" t="s">
        <v>244</v>
      </c>
      <c r="G434" s="469" t="s">
        <v>1226</v>
      </c>
      <c r="H434" s="469" t="s">
        <v>1309</v>
      </c>
      <c r="I434" s="469" t="s">
        <v>244</v>
      </c>
      <c r="J434" s="577" t="s">
        <v>1464</v>
      </c>
      <c r="K434" s="577" t="s">
        <v>1468</v>
      </c>
      <c r="L434" s="469" t="s">
        <v>308</v>
      </c>
      <c r="M434" s="469">
        <v>36</v>
      </c>
      <c r="N434" s="472">
        <v>4250</v>
      </c>
      <c r="O434" s="472">
        <v>153000</v>
      </c>
    </row>
    <row r="435" spans="1:15" ht="15" x14ac:dyDescent="0.25">
      <c r="A435" s="469" t="s">
        <v>2811</v>
      </c>
      <c r="B435" s="471">
        <v>44240</v>
      </c>
      <c r="C435" s="469" t="s">
        <v>3332</v>
      </c>
      <c r="D435" s="469" t="s">
        <v>1847</v>
      </c>
      <c r="E435" s="660" t="s">
        <v>15</v>
      </c>
      <c r="F435" s="469" t="s">
        <v>94</v>
      </c>
      <c r="G435" s="469" t="s">
        <v>356</v>
      </c>
      <c r="H435" s="469" t="s">
        <v>387</v>
      </c>
      <c r="I435" s="469" t="s">
        <v>94</v>
      </c>
      <c r="J435" s="577" t="s">
        <v>1464</v>
      </c>
      <c r="K435" s="577" t="s">
        <v>1468</v>
      </c>
      <c r="L435" s="469" t="s">
        <v>303</v>
      </c>
      <c r="M435" s="469">
        <v>1</v>
      </c>
      <c r="N435" s="472">
        <v>3356</v>
      </c>
      <c r="O435" s="472">
        <v>3356</v>
      </c>
    </row>
    <row r="436" spans="1:15" ht="15" x14ac:dyDescent="0.25">
      <c r="A436" s="469" t="s">
        <v>2811</v>
      </c>
      <c r="B436" s="471">
        <v>44240</v>
      </c>
      <c r="C436" s="469" t="s">
        <v>3332</v>
      </c>
      <c r="D436" s="469" t="s">
        <v>1847</v>
      </c>
      <c r="E436" s="469" t="s">
        <v>1181</v>
      </c>
      <c r="F436" s="469" t="s">
        <v>94</v>
      </c>
      <c r="G436" s="469" t="s">
        <v>356</v>
      </c>
      <c r="H436" s="469" t="s">
        <v>1309</v>
      </c>
      <c r="I436" s="469" t="s">
        <v>94</v>
      </c>
      <c r="J436" s="577" t="s">
        <v>1464</v>
      </c>
      <c r="K436" s="577" t="s">
        <v>1468</v>
      </c>
      <c r="L436" s="469" t="s">
        <v>308</v>
      </c>
      <c r="M436" s="469">
        <v>150</v>
      </c>
      <c r="N436" s="472">
        <v>4475</v>
      </c>
      <c r="O436" s="472">
        <v>671250</v>
      </c>
    </row>
    <row r="437" spans="1:15" ht="15" x14ac:dyDescent="0.25">
      <c r="A437" s="469" t="s">
        <v>2812</v>
      </c>
      <c r="B437" s="471">
        <v>44240</v>
      </c>
      <c r="C437" s="469" t="s">
        <v>3333</v>
      </c>
      <c r="D437" s="470">
        <v>44239</v>
      </c>
      <c r="E437" s="469" t="s">
        <v>1183</v>
      </c>
      <c r="F437" s="469" t="s">
        <v>244</v>
      </c>
      <c r="G437" s="469" t="s">
        <v>1228</v>
      </c>
      <c r="H437" s="469" t="s">
        <v>1346</v>
      </c>
      <c r="I437" s="469" t="s">
        <v>244</v>
      </c>
      <c r="J437" s="577" t="s">
        <v>316</v>
      </c>
      <c r="K437" s="577" t="s">
        <v>1469</v>
      </c>
      <c r="L437" s="469" t="s">
        <v>3603</v>
      </c>
      <c r="M437" s="469">
        <v>1</v>
      </c>
      <c r="N437" s="469">
        <v>0</v>
      </c>
      <c r="O437" s="469">
        <v>0</v>
      </c>
    </row>
    <row r="438" spans="1:15" ht="15" x14ac:dyDescent="0.25">
      <c r="A438" s="469" t="s">
        <v>2812</v>
      </c>
      <c r="B438" s="471">
        <v>44240</v>
      </c>
      <c r="C438" s="469" t="s">
        <v>3333</v>
      </c>
      <c r="D438" s="470">
        <v>44239</v>
      </c>
      <c r="E438" s="469" t="s">
        <v>1183</v>
      </c>
      <c r="F438" s="469" t="s">
        <v>244</v>
      </c>
      <c r="G438" s="469" t="s">
        <v>1228</v>
      </c>
      <c r="H438" s="469" t="s">
        <v>1320</v>
      </c>
      <c r="I438" s="469" t="s">
        <v>244</v>
      </c>
      <c r="J438" s="577" t="s">
        <v>316</v>
      </c>
      <c r="K438" s="577" t="s">
        <v>1469</v>
      </c>
      <c r="L438" s="469" t="s">
        <v>314</v>
      </c>
      <c r="M438" s="469">
        <v>1</v>
      </c>
      <c r="N438" s="472">
        <v>3286</v>
      </c>
      <c r="O438" s="472">
        <v>3286</v>
      </c>
    </row>
    <row r="439" spans="1:15" ht="15" x14ac:dyDescent="0.25">
      <c r="A439" s="469" t="s">
        <v>2812</v>
      </c>
      <c r="B439" s="471">
        <v>44240</v>
      </c>
      <c r="C439" s="469" t="s">
        <v>3333</v>
      </c>
      <c r="D439" s="470">
        <v>44239</v>
      </c>
      <c r="E439" s="469" t="s">
        <v>1183</v>
      </c>
      <c r="F439" s="469" t="s">
        <v>244</v>
      </c>
      <c r="G439" s="469" t="s">
        <v>1228</v>
      </c>
      <c r="H439" s="469" t="s">
        <v>1347</v>
      </c>
      <c r="I439" s="469" t="s">
        <v>244</v>
      </c>
      <c r="J439" s="577" t="s">
        <v>316</v>
      </c>
      <c r="K439" s="577" t="s">
        <v>1469</v>
      </c>
      <c r="L439" s="469" t="s">
        <v>314</v>
      </c>
      <c r="M439" s="469">
        <v>1</v>
      </c>
      <c r="N439" s="472">
        <v>25300</v>
      </c>
      <c r="O439" s="472">
        <v>25300</v>
      </c>
    </row>
    <row r="440" spans="1:15" ht="15" x14ac:dyDescent="0.25">
      <c r="A440" s="469" t="s">
        <v>2813</v>
      </c>
      <c r="B440" s="471">
        <v>44240</v>
      </c>
      <c r="C440" s="469" t="s">
        <v>3333</v>
      </c>
      <c r="D440" s="470">
        <v>44239</v>
      </c>
      <c r="E440" s="469" t="s">
        <v>1183</v>
      </c>
      <c r="F440" s="469" t="s">
        <v>244</v>
      </c>
      <c r="G440" s="469" t="s">
        <v>1228</v>
      </c>
      <c r="H440" s="469" t="s">
        <v>1346</v>
      </c>
      <c r="I440" s="469" t="s">
        <v>244</v>
      </c>
      <c r="J440" s="577" t="s">
        <v>316</v>
      </c>
      <c r="K440" s="577" t="s">
        <v>1469</v>
      </c>
      <c r="L440" s="469" t="s">
        <v>3603</v>
      </c>
      <c r="M440" s="469">
        <v>1</v>
      </c>
      <c r="N440" s="469">
        <v>0</v>
      </c>
      <c r="O440" s="469">
        <v>0</v>
      </c>
    </row>
    <row r="441" spans="1:15" ht="15" x14ac:dyDescent="0.25">
      <c r="A441" s="469" t="s">
        <v>2813</v>
      </c>
      <c r="B441" s="471">
        <v>44240</v>
      </c>
      <c r="C441" s="469" t="s">
        <v>3333</v>
      </c>
      <c r="D441" s="470">
        <v>44239</v>
      </c>
      <c r="E441" s="469" t="s">
        <v>1183</v>
      </c>
      <c r="F441" s="469" t="s">
        <v>244</v>
      </c>
      <c r="G441" s="469" t="s">
        <v>1228</v>
      </c>
      <c r="H441" s="469" t="s">
        <v>1320</v>
      </c>
      <c r="I441" s="469" t="s">
        <v>244</v>
      </c>
      <c r="J441" s="577" t="s">
        <v>316</v>
      </c>
      <c r="K441" s="577" t="s">
        <v>1469</v>
      </c>
      <c r="L441" s="469" t="s">
        <v>314</v>
      </c>
      <c r="M441" s="469">
        <v>1</v>
      </c>
      <c r="N441" s="472">
        <v>3286</v>
      </c>
      <c r="O441" s="472">
        <v>3286</v>
      </c>
    </row>
    <row r="442" spans="1:15" ht="15" x14ac:dyDescent="0.25">
      <c r="A442" s="469" t="s">
        <v>2813</v>
      </c>
      <c r="B442" s="471">
        <v>44240</v>
      </c>
      <c r="C442" s="469" t="s">
        <v>3333</v>
      </c>
      <c r="D442" s="470">
        <v>44239</v>
      </c>
      <c r="E442" s="469" t="s">
        <v>1183</v>
      </c>
      <c r="F442" s="469" t="s">
        <v>244</v>
      </c>
      <c r="G442" s="469" t="s">
        <v>1228</v>
      </c>
      <c r="H442" s="469" t="s">
        <v>1347</v>
      </c>
      <c r="I442" s="469" t="s">
        <v>244</v>
      </c>
      <c r="J442" s="577" t="s">
        <v>316</v>
      </c>
      <c r="K442" s="577" t="s">
        <v>1469</v>
      </c>
      <c r="L442" s="469" t="s">
        <v>314</v>
      </c>
      <c r="M442" s="469">
        <v>1</v>
      </c>
      <c r="N442" s="472">
        <v>25300</v>
      </c>
      <c r="O442" s="472">
        <v>25300</v>
      </c>
    </row>
    <row r="443" spans="1:15" ht="15" x14ac:dyDescent="0.25">
      <c r="A443" s="469" t="s">
        <v>2814</v>
      </c>
      <c r="B443" s="471">
        <v>44240</v>
      </c>
      <c r="C443" s="469" t="s">
        <v>1132</v>
      </c>
      <c r="D443" s="470">
        <v>44225</v>
      </c>
      <c r="E443" s="660" t="s">
        <v>15</v>
      </c>
      <c r="F443" s="469" t="s">
        <v>241</v>
      </c>
      <c r="G443" s="469" t="s">
        <v>1221</v>
      </c>
      <c r="H443" s="469" t="s">
        <v>387</v>
      </c>
      <c r="I443" s="469" t="s">
        <v>241</v>
      </c>
      <c r="J443" s="577" t="s">
        <v>1464</v>
      </c>
      <c r="K443" s="577" t="s">
        <v>1468</v>
      </c>
      <c r="L443" s="469" t="s">
        <v>303</v>
      </c>
      <c r="M443" s="469">
        <v>1</v>
      </c>
      <c r="N443" s="469">
        <v>588</v>
      </c>
      <c r="O443" s="469">
        <v>588</v>
      </c>
    </row>
    <row r="444" spans="1:15" ht="15" x14ac:dyDescent="0.25">
      <c r="A444" s="469" t="s">
        <v>2814</v>
      </c>
      <c r="B444" s="471">
        <v>44240</v>
      </c>
      <c r="C444" s="469" t="s">
        <v>1132</v>
      </c>
      <c r="D444" s="470">
        <v>44225</v>
      </c>
      <c r="E444" s="469" t="s">
        <v>1181</v>
      </c>
      <c r="F444" s="469" t="s">
        <v>241</v>
      </c>
      <c r="G444" s="469" t="s">
        <v>1221</v>
      </c>
      <c r="H444" s="469" t="s">
        <v>1309</v>
      </c>
      <c r="I444" s="469" t="s">
        <v>241</v>
      </c>
      <c r="J444" s="577" t="s">
        <v>1464</v>
      </c>
      <c r="K444" s="577" t="s">
        <v>1468</v>
      </c>
      <c r="L444" s="469" t="s">
        <v>308</v>
      </c>
      <c r="M444" s="469">
        <v>20</v>
      </c>
      <c r="N444" s="472">
        <v>4200</v>
      </c>
      <c r="O444" s="472">
        <v>84000</v>
      </c>
    </row>
    <row r="445" spans="1:15" ht="15" x14ac:dyDescent="0.25">
      <c r="A445" s="469" t="s">
        <v>2815</v>
      </c>
      <c r="B445" s="471">
        <v>44240</v>
      </c>
      <c r="C445" s="469" t="s">
        <v>3334</v>
      </c>
      <c r="D445" s="470">
        <v>44232</v>
      </c>
      <c r="E445" s="660" t="s">
        <v>15</v>
      </c>
      <c r="F445" s="469" t="s">
        <v>244</v>
      </c>
      <c r="G445" s="469" t="s">
        <v>1213</v>
      </c>
      <c r="H445" s="469" t="s">
        <v>387</v>
      </c>
      <c r="I445" s="469" t="s">
        <v>244</v>
      </c>
      <c r="J445" s="577" t="s">
        <v>1464</v>
      </c>
      <c r="K445" s="577" t="s">
        <v>1468</v>
      </c>
      <c r="L445" s="469" t="s">
        <v>303</v>
      </c>
      <c r="M445" s="469">
        <v>1</v>
      </c>
      <c r="N445" s="472">
        <v>2550</v>
      </c>
      <c r="O445" s="472">
        <v>2550</v>
      </c>
    </row>
    <row r="446" spans="1:15" ht="15" x14ac:dyDescent="0.25">
      <c r="A446" s="469" t="s">
        <v>2815</v>
      </c>
      <c r="B446" s="471">
        <v>44240</v>
      </c>
      <c r="C446" s="469" t="s">
        <v>3334</v>
      </c>
      <c r="D446" s="470">
        <v>44232</v>
      </c>
      <c r="E446" s="469" t="s">
        <v>1181</v>
      </c>
      <c r="F446" s="469" t="s">
        <v>244</v>
      </c>
      <c r="G446" s="469" t="s">
        <v>1213</v>
      </c>
      <c r="H446" s="469" t="s">
        <v>1309</v>
      </c>
      <c r="I446" s="469" t="s">
        <v>244</v>
      </c>
      <c r="J446" s="577" t="s">
        <v>1464</v>
      </c>
      <c r="K446" s="577" t="s">
        <v>1468</v>
      </c>
      <c r="L446" s="469" t="s">
        <v>308</v>
      </c>
      <c r="M446" s="469">
        <v>150</v>
      </c>
      <c r="N446" s="472">
        <v>4250</v>
      </c>
      <c r="O446" s="472">
        <v>637500</v>
      </c>
    </row>
    <row r="447" spans="1:15" ht="15" x14ac:dyDescent="0.25">
      <c r="A447" s="469" t="s">
        <v>2816</v>
      </c>
      <c r="B447" s="471">
        <v>44240</v>
      </c>
      <c r="C447" s="469" t="s">
        <v>3335</v>
      </c>
      <c r="D447" s="470">
        <v>44237</v>
      </c>
      <c r="E447" s="660" t="s">
        <v>15</v>
      </c>
      <c r="F447" s="469" t="s">
        <v>1204</v>
      </c>
      <c r="G447" s="469" t="s">
        <v>1208</v>
      </c>
      <c r="H447" s="469" t="s">
        <v>387</v>
      </c>
      <c r="I447" s="469" t="s">
        <v>1204</v>
      </c>
      <c r="J447" s="577" t="s">
        <v>1464</v>
      </c>
      <c r="K447" s="577" t="s">
        <v>1468</v>
      </c>
      <c r="L447" s="469" t="s">
        <v>303</v>
      </c>
      <c r="M447" s="469">
        <v>1</v>
      </c>
      <c r="N447" s="469">
        <v>400</v>
      </c>
      <c r="O447" s="469">
        <v>400</v>
      </c>
    </row>
    <row r="448" spans="1:15" ht="15" x14ac:dyDescent="0.25">
      <c r="A448" s="469" t="s">
        <v>2816</v>
      </c>
      <c r="B448" s="471">
        <v>44240</v>
      </c>
      <c r="C448" s="469" t="s">
        <v>3335</v>
      </c>
      <c r="D448" s="470">
        <v>44237</v>
      </c>
      <c r="E448" s="469" t="s">
        <v>1181</v>
      </c>
      <c r="F448" s="469" t="s">
        <v>1204</v>
      </c>
      <c r="G448" s="469" t="s">
        <v>1208</v>
      </c>
      <c r="H448" s="469" t="s">
        <v>1309</v>
      </c>
      <c r="I448" s="469" t="s">
        <v>1204</v>
      </c>
      <c r="J448" s="577" t="s">
        <v>1464</v>
      </c>
      <c r="K448" s="577" t="s">
        <v>1468</v>
      </c>
      <c r="L448" s="469" t="s">
        <v>308</v>
      </c>
      <c r="M448" s="469">
        <v>25</v>
      </c>
      <c r="N448" s="472">
        <v>4200</v>
      </c>
      <c r="O448" s="472">
        <v>105000</v>
      </c>
    </row>
    <row r="449" spans="1:15" ht="15" x14ac:dyDescent="0.25">
      <c r="A449" s="469" t="s">
        <v>2817</v>
      </c>
      <c r="B449" s="471">
        <v>44240</v>
      </c>
      <c r="C449" s="469" t="s">
        <v>3336</v>
      </c>
      <c r="D449" s="470">
        <v>44237</v>
      </c>
      <c r="E449" s="660" t="s">
        <v>15</v>
      </c>
      <c r="F449" s="469" t="s">
        <v>1204</v>
      </c>
      <c r="G449" s="469" t="s">
        <v>1208</v>
      </c>
      <c r="H449" s="469" t="s">
        <v>387</v>
      </c>
      <c r="I449" s="469" t="s">
        <v>1204</v>
      </c>
      <c r="J449" s="577" t="s">
        <v>1464</v>
      </c>
      <c r="K449" s="577" t="s">
        <v>1468</v>
      </c>
      <c r="L449" s="469" t="s">
        <v>303</v>
      </c>
      <c r="M449" s="469">
        <v>1</v>
      </c>
      <c r="N449" s="469">
        <v>500</v>
      </c>
      <c r="O449" s="469">
        <v>500</v>
      </c>
    </row>
    <row r="450" spans="1:15" ht="15" x14ac:dyDescent="0.25">
      <c r="A450" s="469" t="s">
        <v>2817</v>
      </c>
      <c r="B450" s="471">
        <v>44240</v>
      </c>
      <c r="C450" s="469" t="s">
        <v>3336</v>
      </c>
      <c r="D450" s="470">
        <v>44237</v>
      </c>
      <c r="E450" s="469" t="s">
        <v>1181</v>
      </c>
      <c r="F450" s="469" t="s">
        <v>1204</v>
      </c>
      <c r="G450" s="469" t="s">
        <v>1208</v>
      </c>
      <c r="H450" s="469" t="s">
        <v>1309</v>
      </c>
      <c r="I450" s="469" t="s">
        <v>1204</v>
      </c>
      <c r="J450" s="577" t="s">
        <v>1464</v>
      </c>
      <c r="K450" s="577" t="s">
        <v>1468</v>
      </c>
      <c r="L450" s="469" t="s">
        <v>308</v>
      </c>
      <c r="M450" s="469">
        <v>30</v>
      </c>
      <c r="N450" s="472">
        <v>4200</v>
      </c>
      <c r="O450" s="472">
        <v>126000</v>
      </c>
    </row>
    <row r="451" spans="1:15" ht="15" x14ac:dyDescent="0.25">
      <c r="A451" s="469" t="s">
        <v>2818</v>
      </c>
      <c r="B451" s="471">
        <v>44240</v>
      </c>
      <c r="C451" s="469" t="s">
        <v>3337</v>
      </c>
      <c r="D451" s="470">
        <v>44237</v>
      </c>
      <c r="E451" s="660" t="s">
        <v>15</v>
      </c>
      <c r="F451" s="469" t="s">
        <v>1204</v>
      </c>
      <c r="G451" s="469" t="s">
        <v>1208</v>
      </c>
      <c r="H451" s="469" t="s">
        <v>387</v>
      </c>
      <c r="I451" s="469" t="s">
        <v>1204</v>
      </c>
      <c r="J451" s="577" t="s">
        <v>1464</v>
      </c>
      <c r="K451" s="577" t="s">
        <v>1468</v>
      </c>
      <c r="L451" s="469" t="s">
        <v>303</v>
      </c>
      <c r="M451" s="469">
        <v>1</v>
      </c>
      <c r="N451" s="469">
        <v>500</v>
      </c>
      <c r="O451" s="469">
        <v>500</v>
      </c>
    </row>
    <row r="452" spans="1:15" ht="15" x14ac:dyDescent="0.25">
      <c r="A452" s="469" t="s">
        <v>2818</v>
      </c>
      <c r="B452" s="471">
        <v>44240</v>
      </c>
      <c r="C452" s="469" t="s">
        <v>3337</v>
      </c>
      <c r="D452" s="470">
        <v>44237</v>
      </c>
      <c r="E452" s="469" t="s">
        <v>1181</v>
      </c>
      <c r="F452" s="469" t="s">
        <v>1204</v>
      </c>
      <c r="G452" s="469" t="s">
        <v>1208</v>
      </c>
      <c r="H452" s="469" t="s">
        <v>1309</v>
      </c>
      <c r="I452" s="469" t="s">
        <v>1204</v>
      </c>
      <c r="J452" s="577" t="s">
        <v>1464</v>
      </c>
      <c r="K452" s="577" t="s">
        <v>1468</v>
      </c>
      <c r="L452" s="469" t="s">
        <v>308</v>
      </c>
      <c r="M452" s="469">
        <v>30</v>
      </c>
      <c r="N452" s="472">
        <v>4200</v>
      </c>
      <c r="O452" s="472">
        <v>126000</v>
      </c>
    </row>
    <row r="453" spans="1:15" ht="15" x14ac:dyDescent="0.25">
      <c r="A453" s="469" t="s">
        <v>2819</v>
      </c>
      <c r="B453" s="471">
        <v>44240</v>
      </c>
      <c r="C453" s="469" t="s">
        <v>3338</v>
      </c>
      <c r="D453" s="470">
        <v>44230</v>
      </c>
      <c r="E453" s="469" t="s">
        <v>1180</v>
      </c>
      <c r="F453" s="469" t="s">
        <v>248</v>
      </c>
      <c r="G453" s="469" t="s">
        <v>1210</v>
      </c>
      <c r="H453" s="469" t="s">
        <v>1309</v>
      </c>
      <c r="I453" s="469" t="s">
        <v>248</v>
      </c>
      <c r="J453" s="577" t="s">
        <v>316</v>
      </c>
      <c r="K453" s="577" t="s">
        <v>1468</v>
      </c>
      <c r="L453" s="469" t="s">
        <v>308</v>
      </c>
      <c r="M453" s="469">
        <v>50</v>
      </c>
      <c r="N453" s="472">
        <v>5000</v>
      </c>
      <c r="O453" s="472">
        <v>250000</v>
      </c>
    </row>
    <row r="454" spans="1:15" ht="15" x14ac:dyDescent="0.25">
      <c r="A454" s="469" t="s">
        <v>2820</v>
      </c>
      <c r="B454" s="471">
        <v>44240</v>
      </c>
      <c r="C454" s="469" t="s">
        <v>3339</v>
      </c>
      <c r="D454" s="470">
        <v>44240</v>
      </c>
      <c r="E454" s="469" t="s">
        <v>1180</v>
      </c>
      <c r="F454" s="469" t="s">
        <v>248</v>
      </c>
      <c r="G454" s="469" t="s">
        <v>1210</v>
      </c>
      <c r="H454" s="469" t="s">
        <v>378</v>
      </c>
      <c r="I454" s="469" t="s">
        <v>248</v>
      </c>
      <c r="J454" s="577" t="s">
        <v>316</v>
      </c>
      <c r="K454" s="577" t="s">
        <v>1468</v>
      </c>
      <c r="L454" s="469" t="s">
        <v>3603</v>
      </c>
      <c r="M454" s="469">
        <v>81</v>
      </c>
      <c r="N454" s="469">
        <v>71</v>
      </c>
      <c r="O454" s="472">
        <v>5751</v>
      </c>
    </row>
    <row r="455" spans="1:15" ht="15" x14ac:dyDescent="0.25">
      <c r="A455" s="469" t="s">
        <v>2821</v>
      </c>
      <c r="B455" s="471">
        <v>44240</v>
      </c>
      <c r="C455" s="469" t="s">
        <v>972</v>
      </c>
      <c r="D455" s="470">
        <v>44238</v>
      </c>
      <c r="E455" s="469" t="s">
        <v>1182</v>
      </c>
      <c r="F455" s="469" t="s">
        <v>244</v>
      </c>
      <c r="G455" s="469" t="s">
        <v>3547</v>
      </c>
      <c r="H455" s="469" t="s">
        <v>1340</v>
      </c>
      <c r="I455" s="469" t="s">
        <v>244</v>
      </c>
      <c r="J455" s="577" t="s">
        <v>316</v>
      </c>
      <c r="K455" s="577" t="s">
        <v>1469</v>
      </c>
      <c r="L455" s="469" t="s">
        <v>303</v>
      </c>
      <c r="M455" s="469">
        <v>1</v>
      </c>
      <c r="N455" s="472">
        <v>1000</v>
      </c>
      <c r="O455" s="472">
        <v>1000</v>
      </c>
    </row>
    <row r="456" spans="1:15" ht="15" x14ac:dyDescent="0.25">
      <c r="A456" s="469" t="s">
        <v>2822</v>
      </c>
      <c r="B456" s="471">
        <v>44240</v>
      </c>
      <c r="C456" s="469" t="s">
        <v>3340</v>
      </c>
      <c r="D456" s="470">
        <v>44238</v>
      </c>
      <c r="E456" s="469" t="s">
        <v>1181</v>
      </c>
      <c r="F456" s="469" t="s">
        <v>244</v>
      </c>
      <c r="G456" s="469" t="s">
        <v>1226</v>
      </c>
      <c r="H456" s="469" t="s">
        <v>3643</v>
      </c>
      <c r="I456" s="469" t="s">
        <v>244</v>
      </c>
      <c r="J456" s="577" t="s">
        <v>1464</v>
      </c>
      <c r="K456" s="577" t="s">
        <v>1468</v>
      </c>
      <c r="L456" s="469" t="s">
        <v>308</v>
      </c>
      <c r="M456" s="469">
        <v>23</v>
      </c>
      <c r="N456" s="469">
        <v>250</v>
      </c>
      <c r="O456" s="472">
        <v>5750</v>
      </c>
    </row>
    <row r="457" spans="1:15" ht="15" x14ac:dyDescent="0.25">
      <c r="A457" s="469" t="s">
        <v>2822</v>
      </c>
      <c r="B457" s="471">
        <v>44240</v>
      </c>
      <c r="C457" s="469" t="s">
        <v>3340</v>
      </c>
      <c r="D457" s="470">
        <v>44238</v>
      </c>
      <c r="E457" s="660" t="s">
        <v>15</v>
      </c>
      <c r="F457" s="469" t="s">
        <v>244</v>
      </c>
      <c r="G457" s="469" t="s">
        <v>1226</v>
      </c>
      <c r="H457" s="469" t="s">
        <v>387</v>
      </c>
      <c r="I457" s="469" t="s">
        <v>244</v>
      </c>
      <c r="J457" s="577" t="s">
        <v>1464</v>
      </c>
      <c r="K457" s="577" t="s">
        <v>1468</v>
      </c>
      <c r="L457" s="469" t="s">
        <v>303</v>
      </c>
      <c r="M457" s="469">
        <v>1</v>
      </c>
      <c r="N457" s="469">
        <v>900</v>
      </c>
      <c r="O457" s="469">
        <v>900</v>
      </c>
    </row>
    <row r="458" spans="1:15" ht="15" x14ac:dyDescent="0.25">
      <c r="A458" s="469" t="s">
        <v>2822</v>
      </c>
      <c r="B458" s="471">
        <v>44240</v>
      </c>
      <c r="C458" s="469" t="s">
        <v>3340</v>
      </c>
      <c r="D458" s="470">
        <v>44238</v>
      </c>
      <c r="E458" s="469" t="s">
        <v>1181</v>
      </c>
      <c r="F458" s="469" t="s">
        <v>244</v>
      </c>
      <c r="G458" s="469" t="s">
        <v>1226</v>
      </c>
      <c r="H458" s="469" t="s">
        <v>3612</v>
      </c>
      <c r="I458" s="469" t="s">
        <v>244</v>
      </c>
      <c r="J458" s="577" t="s">
        <v>1464</v>
      </c>
      <c r="K458" s="577" t="s">
        <v>1468</v>
      </c>
      <c r="L458" s="469" t="s">
        <v>308</v>
      </c>
      <c r="M458" s="469">
        <v>20</v>
      </c>
      <c r="N458" s="472">
        <v>3500</v>
      </c>
      <c r="O458" s="472">
        <v>70000</v>
      </c>
    </row>
    <row r="459" spans="1:15" ht="15" x14ac:dyDescent="0.25">
      <c r="A459" s="469" t="s">
        <v>2822</v>
      </c>
      <c r="B459" s="471">
        <v>44240</v>
      </c>
      <c r="C459" s="469" t="s">
        <v>3340</v>
      </c>
      <c r="D459" s="470">
        <v>44238</v>
      </c>
      <c r="E459" s="469" t="s">
        <v>1181</v>
      </c>
      <c r="F459" s="469" t="s">
        <v>244</v>
      </c>
      <c r="G459" s="469" t="s">
        <v>1226</v>
      </c>
      <c r="H459" s="469" t="s">
        <v>1303</v>
      </c>
      <c r="I459" s="469" t="s">
        <v>244</v>
      </c>
      <c r="J459" s="577" t="s">
        <v>1464</v>
      </c>
      <c r="K459" s="577" t="s">
        <v>1468</v>
      </c>
      <c r="L459" s="469" t="s">
        <v>308</v>
      </c>
      <c r="M459" s="469">
        <v>36</v>
      </c>
      <c r="N459" s="472">
        <v>4200</v>
      </c>
      <c r="O459" s="472">
        <v>151200</v>
      </c>
    </row>
    <row r="460" spans="1:15" ht="15" x14ac:dyDescent="0.25">
      <c r="A460" s="469" t="s">
        <v>2823</v>
      </c>
      <c r="B460" s="471">
        <v>44240</v>
      </c>
      <c r="C460" s="469" t="s">
        <v>1117</v>
      </c>
      <c r="D460" s="470">
        <v>44145</v>
      </c>
      <c r="E460" s="660" t="s">
        <v>15</v>
      </c>
      <c r="F460" s="469" t="s">
        <v>93</v>
      </c>
      <c r="G460" s="469" t="s">
        <v>1214</v>
      </c>
      <c r="H460" s="469" t="s">
        <v>387</v>
      </c>
      <c r="I460" s="469" t="s">
        <v>93</v>
      </c>
      <c r="J460" s="577" t="s">
        <v>1464</v>
      </c>
      <c r="K460" s="577" t="s">
        <v>1468</v>
      </c>
      <c r="L460" s="469" t="s">
        <v>303</v>
      </c>
      <c r="M460" s="469">
        <v>1</v>
      </c>
      <c r="N460" s="469">
        <v>845</v>
      </c>
      <c r="O460" s="469">
        <v>845</v>
      </c>
    </row>
    <row r="461" spans="1:15" ht="15" x14ac:dyDescent="0.25">
      <c r="A461" s="469" t="s">
        <v>2823</v>
      </c>
      <c r="B461" s="471">
        <v>44240</v>
      </c>
      <c r="C461" s="469" t="s">
        <v>1117</v>
      </c>
      <c r="D461" s="470">
        <v>44145</v>
      </c>
      <c r="E461" s="469" t="s">
        <v>1181</v>
      </c>
      <c r="F461" s="469" t="s">
        <v>93</v>
      </c>
      <c r="G461" s="469" t="s">
        <v>1214</v>
      </c>
      <c r="H461" s="469" t="s">
        <v>1309</v>
      </c>
      <c r="I461" s="469" t="s">
        <v>93</v>
      </c>
      <c r="J461" s="577" t="s">
        <v>1464</v>
      </c>
      <c r="K461" s="577" t="s">
        <v>1468</v>
      </c>
      <c r="L461" s="469" t="s">
        <v>308</v>
      </c>
      <c r="M461" s="469">
        <v>80</v>
      </c>
      <c r="N461" s="472">
        <v>4225</v>
      </c>
      <c r="O461" s="472">
        <v>338000</v>
      </c>
    </row>
    <row r="462" spans="1:15" ht="15" x14ac:dyDescent="0.25">
      <c r="A462" s="469" t="s">
        <v>2824</v>
      </c>
      <c r="B462" s="471">
        <v>44240</v>
      </c>
      <c r="C462" s="469" t="s">
        <v>1116</v>
      </c>
      <c r="D462" s="470">
        <v>44169</v>
      </c>
      <c r="E462" s="660" t="s">
        <v>15</v>
      </c>
      <c r="F462" s="469" t="s">
        <v>93</v>
      </c>
      <c r="G462" s="469" t="s">
        <v>1214</v>
      </c>
      <c r="H462" s="469" t="s">
        <v>387</v>
      </c>
      <c r="I462" s="469" t="s">
        <v>93</v>
      </c>
      <c r="J462" s="577" t="s">
        <v>1464</v>
      </c>
      <c r="K462" s="577" t="s">
        <v>1468</v>
      </c>
      <c r="L462" s="469" t="s">
        <v>303</v>
      </c>
      <c r="M462" s="469">
        <v>1</v>
      </c>
      <c r="N462" s="469">
        <v>528</v>
      </c>
      <c r="O462" s="469">
        <v>528</v>
      </c>
    </row>
    <row r="463" spans="1:15" ht="15" x14ac:dyDescent="0.25">
      <c r="A463" s="469" t="s">
        <v>2824</v>
      </c>
      <c r="B463" s="471">
        <v>44240</v>
      </c>
      <c r="C463" s="469" t="s">
        <v>1116</v>
      </c>
      <c r="D463" s="470">
        <v>44169</v>
      </c>
      <c r="E463" s="469" t="s">
        <v>1181</v>
      </c>
      <c r="F463" s="469" t="s">
        <v>93</v>
      </c>
      <c r="G463" s="469" t="s">
        <v>1214</v>
      </c>
      <c r="H463" s="469" t="s">
        <v>1309</v>
      </c>
      <c r="I463" s="469" t="s">
        <v>93</v>
      </c>
      <c r="J463" s="577" t="s">
        <v>1464</v>
      </c>
      <c r="K463" s="577" t="s">
        <v>1468</v>
      </c>
      <c r="L463" s="469" t="s">
        <v>308</v>
      </c>
      <c r="M463" s="469">
        <v>50</v>
      </c>
      <c r="N463" s="472">
        <v>4225</v>
      </c>
      <c r="O463" s="472">
        <v>211250</v>
      </c>
    </row>
    <row r="464" spans="1:15" ht="15" x14ac:dyDescent="0.25">
      <c r="A464" s="469" t="s">
        <v>2825</v>
      </c>
      <c r="B464" s="471">
        <v>44240</v>
      </c>
      <c r="C464" s="469" t="s">
        <v>3341</v>
      </c>
      <c r="D464" s="470">
        <v>44231</v>
      </c>
      <c r="E464" s="660" t="s">
        <v>15</v>
      </c>
      <c r="F464" s="469" t="s">
        <v>93</v>
      </c>
      <c r="G464" s="469" t="s">
        <v>1214</v>
      </c>
      <c r="H464" s="469" t="s">
        <v>387</v>
      </c>
      <c r="I464" s="469" t="s">
        <v>93</v>
      </c>
      <c r="J464" s="577" t="s">
        <v>1464</v>
      </c>
      <c r="K464" s="577" t="s">
        <v>1468</v>
      </c>
      <c r="L464" s="469" t="s">
        <v>303</v>
      </c>
      <c r="M464" s="469">
        <v>1</v>
      </c>
      <c r="N464" s="472">
        <v>1267</v>
      </c>
      <c r="O464" s="472">
        <v>1267</v>
      </c>
    </row>
    <row r="465" spans="1:15" ht="15" x14ac:dyDescent="0.25">
      <c r="A465" s="469" t="s">
        <v>2825</v>
      </c>
      <c r="B465" s="471">
        <v>44240</v>
      </c>
      <c r="C465" s="469" t="s">
        <v>3341</v>
      </c>
      <c r="D465" s="470">
        <v>44231</v>
      </c>
      <c r="E465" s="469" t="s">
        <v>1181</v>
      </c>
      <c r="F465" s="469" t="s">
        <v>93</v>
      </c>
      <c r="G465" s="469" t="s">
        <v>1214</v>
      </c>
      <c r="H465" s="469" t="s">
        <v>1309</v>
      </c>
      <c r="I465" s="469" t="s">
        <v>93</v>
      </c>
      <c r="J465" s="577" t="s">
        <v>1464</v>
      </c>
      <c r="K465" s="577" t="s">
        <v>1468</v>
      </c>
      <c r="L465" s="469" t="s">
        <v>308</v>
      </c>
      <c r="M465" s="469">
        <v>120</v>
      </c>
      <c r="N465" s="472">
        <v>4225</v>
      </c>
      <c r="O465" s="472">
        <v>507000</v>
      </c>
    </row>
    <row r="466" spans="1:15" ht="15" x14ac:dyDescent="0.25">
      <c r="A466" s="469" t="s">
        <v>2826</v>
      </c>
      <c r="B466" s="471">
        <v>44240</v>
      </c>
      <c r="C466" s="469" t="s">
        <v>3342</v>
      </c>
      <c r="D466" s="470">
        <v>44231</v>
      </c>
      <c r="E466" s="660" t="s">
        <v>15</v>
      </c>
      <c r="F466" s="469" t="s">
        <v>93</v>
      </c>
      <c r="G466" s="469" t="s">
        <v>1214</v>
      </c>
      <c r="H466" s="469" t="s">
        <v>387</v>
      </c>
      <c r="I466" s="469" t="s">
        <v>93</v>
      </c>
      <c r="J466" s="577" t="s">
        <v>1464</v>
      </c>
      <c r="K466" s="577" t="s">
        <v>1468</v>
      </c>
      <c r="L466" s="469" t="s">
        <v>303</v>
      </c>
      <c r="M466" s="469">
        <v>1</v>
      </c>
      <c r="N466" s="472">
        <v>1584</v>
      </c>
      <c r="O466" s="472">
        <v>1584</v>
      </c>
    </row>
    <row r="467" spans="1:15" ht="15" x14ac:dyDescent="0.25">
      <c r="A467" s="469" t="s">
        <v>2826</v>
      </c>
      <c r="B467" s="471">
        <v>44240</v>
      </c>
      <c r="C467" s="469" t="s">
        <v>3342</v>
      </c>
      <c r="D467" s="470">
        <v>44231</v>
      </c>
      <c r="E467" s="469" t="s">
        <v>1181</v>
      </c>
      <c r="F467" s="469" t="s">
        <v>93</v>
      </c>
      <c r="G467" s="469" t="s">
        <v>1214</v>
      </c>
      <c r="H467" s="469" t="s">
        <v>1309</v>
      </c>
      <c r="I467" s="469" t="s">
        <v>93</v>
      </c>
      <c r="J467" s="577" t="s">
        <v>1464</v>
      </c>
      <c r="K467" s="577" t="s">
        <v>1468</v>
      </c>
      <c r="L467" s="469" t="s">
        <v>308</v>
      </c>
      <c r="M467" s="469">
        <v>150</v>
      </c>
      <c r="N467" s="472">
        <v>4225</v>
      </c>
      <c r="O467" s="472">
        <v>633750</v>
      </c>
    </row>
    <row r="468" spans="1:15" ht="15" x14ac:dyDescent="0.25">
      <c r="A468" s="469" t="s">
        <v>2827</v>
      </c>
      <c r="B468" s="471">
        <v>44240</v>
      </c>
      <c r="C468" s="469">
        <v>4522644</v>
      </c>
      <c r="D468" s="470">
        <v>44237</v>
      </c>
      <c r="E468" s="469" t="s">
        <v>1191</v>
      </c>
      <c r="F468" s="469" t="s">
        <v>94</v>
      </c>
      <c r="G468" s="469" t="s">
        <v>3558</v>
      </c>
      <c r="H468" s="469" t="s">
        <v>1306</v>
      </c>
      <c r="I468" s="469" t="s">
        <v>94</v>
      </c>
      <c r="J468" s="577" t="s">
        <v>316</v>
      </c>
      <c r="K468" s="577" t="s">
        <v>1469</v>
      </c>
      <c r="L468" s="469" t="s">
        <v>3603</v>
      </c>
      <c r="M468" s="469">
        <v>1</v>
      </c>
      <c r="N468" s="469">
        <v>140</v>
      </c>
      <c r="O468" s="469">
        <v>140</v>
      </c>
    </row>
    <row r="469" spans="1:15" ht="15" x14ac:dyDescent="0.25">
      <c r="A469" s="469" t="s">
        <v>2827</v>
      </c>
      <c r="B469" s="471">
        <v>44240</v>
      </c>
      <c r="C469" s="469">
        <v>4522644</v>
      </c>
      <c r="D469" s="470">
        <v>44237</v>
      </c>
      <c r="E469" s="469" t="s">
        <v>1191</v>
      </c>
      <c r="F469" s="469" t="s">
        <v>94</v>
      </c>
      <c r="G469" s="469" t="s">
        <v>3558</v>
      </c>
      <c r="H469" s="469" t="s">
        <v>1307</v>
      </c>
      <c r="I469" s="469" t="s">
        <v>94</v>
      </c>
      <c r="J469" s="577" t="s">
        <v>316</v>
      </c>
      <c r="K469" s="577" t="s">
        <v>1469</v>
      </c>
      <c r="L469" s="469" t="s">
        <v>3603</v>
      </c>
      <c r="M469" s="469">
        <v>1</v>
      </c>
      <c r="N469" s="472">
        <v>4200</v>
      </c>
      <c r="O469" s="472">
        <v>4200</v>
      </c>
    </row>
    <row r="470" spans="1:15" ht="15" x14ac:dyDescent="0.25">
      <c r="A470" s="469" t="s">
        <v>2828</v>
      </c>
      <c r="B470" s="471">
        <v>44240</v>
      </c>
      <c r="C470" s="469" t="s">
        <v>1046</v>
      </c>
      <c r="D470" s="470">
        <v>44153</v>
      </c>
      <c r="E470" s="469" t="s">
        <v>1182</v>
      </c>
      <c r="F470" s="469" t="s">
        <v>244</v>
      </c>
      <c r="G470" s="469" t="s">
        <v>1226</v>
      </c>
      <c r="H470" s="469" t="s">
        <v>1405</v>
      </c>
      <c r="I470" s="469" t="s">
        <v>244</v>
      </c>
      <c r="J470" s="577" t="s">
        <v>1464</v>
      </c>
      <c r="K470" s="577" t="s">
        <v>1468</v>
      </c>
      <c r="L470" s="469" t="s">
        <v>3603</v>
      </c>
      <c r="M470" s="469">
        <v>100</v>
      </c>
      <c r="N470" s="469">
        <v>90</v>
      </c>
      <c r="O470" s="472">
        <v>9000</v>
      </c>
    </row>
    <row r="471" spans="1:15" ht="15" x14ac:dyDescent="0.25">
      <c r="A471" s="469" t="s">
        <v>2829</v>
      </c>
      <c r="B471" s="471">
        <v>44242</v>
      </c>
      <c r="C471" s="469">
        <v>6500000243</v>
      </c>
      <c r="D471" s="469" t="s">
        <v>3343</v>
      </c>
      <c r="E471" s="469" t="s">
        <v>1182</v>
      </c>
      <c r="F471" s="469" t="s">
        <v>244</v>
      </c>
      <c r="G471" s="469" t="s">
        <v>1211</v>
      </c>
      <c r="H471" s="469" t="s">
        <v>1412</v>
      </c>
      <c r="I471" s="469" t="s">
        <v>244</v>
      </c>
      <c r="J471" s="577" t="s">
        <v>316</v>
      </c>
      <c r="K471" s="469" t="s">
        <v>1469</v>
      </c>
      <c r="L471" s="469" t="s">
        <v>303</v>
      </c>
      <c r="M471" s="469">
        <v>-24</v>
      </c>
      <c r="N471" s="472">
        <v>10964.59</v>
      </c>
      <c r="O471" s="472">
        <v>-263150.15999999997</v>
      </c>
    </row>
    <row r="472" spans="1:15" ht="15" x14ac:dyDescent="0.25">
      <c r="A472" s="469" t="s">
        <v>2830</v>
      </c>
      <c r="B472" s="471">
        <v>44242</v>
      </c>
      <c r="C472" s="469">
        <v>6500000250</v>
      </c>
      <c r="D472" s="469" t="s">
        <v>3343</v>
      </c>
      <c r="E472" s="469" t="s">
        <v>1182</v>
      </c>
      <c r="F472" s="469" t="s">
        <v>244</v>
      </c>
      <c r="G472" s="469" t="s">
        <v>1211</v>
      </c>
      <c r="H472" s="469" t="s">
        <v>1412</v>
      </c>
      <c r="I472" s="469" t="s">
        <v>244</v>
      </c>
      <c r="J472" s="577" t="s">
        <v>316</v>
      </c>
      <c r="K472" s="469" t="s">
        <v>1469</v>
      </c>
      <c r="L472" s="469" t="s">
        <v>303</v>
      </c>
      <c r="M472" s="469">
        <v>-2</v>
      </c>
      <c r="N472" s="472">
        <v>10964.59</v>
      </c>
      <c r="O472" s="472">
        <v>-21929.18</v>
      </c>
    </row>
    <row r="473" spans="1:15" ht="15" x14ac:dyDescent="0.25">
      <c r="A473" s="469" t="s">
        <v>2831</v>
      </c>
      <c r="B473" s="471">
        <v>44242</v>
      </c>
      <c r="C473" s="469">
        <v>6500000244</v>
      </c>
      <c r="D473" s="469" t="s">
        <v>3343</v>
      </c>
      <c r="E473" s="469" t="s">
        <v>1182</v>
      </c>
      <c r="F473" s="469" t="s">
        <v>244</v>
      </c>
      <c r="G473" s="469" t="s">
        <v>1211</v>
      </c>
      <c r="H473" s="469" t="s">
        <v>1412</v>
      </c>
      <c r="I473" s="469" t="s">
        <v>244</v>
      </c>
      <c r="J473" s="577" t="s">
        <v>316</v>
      </c>
      <c r="K473" s="469" t="s">
        <v>1469</v>
      </c>
      <c r="L473" s="469" t="s">
        <v>303</v>
      </c>
      <c r="M473" s="469">
        <v>-10</v>
      </c>
      <c r="N473" s="472">
        <v>10964.59</v>
      </c>
      <c r="O473" s="472">
        <v>-109645.9</v>
      </c>
    </row>
    <row r="474" spans="1:15" ht="15" x14ac:dyDescent="0.25">
      <c r="A474" s="469" t="s">
        <v>2832</v>
      </c>
      <c r="B474" s="471">
        <v>44242</v>
      </c>
      <c r="C474" s="469">
        <v>6500000245</v>
      </c>
      <c r="D474" s="469" t="s">
        <v>3343</v>
      </c>
      <c r="E474" s="469" t="s">
        <v>1182</v>
      </c>
      <c r="F474" s="469" t="s">
        <v>244</v>
      </c>
      <c r="G474" s="469" t="s">
        <v>1211</v>
      </c>
      <c r="H474" s="469" t="s">
        <v>1412</v>
      </c>
      <c r="I474" s="469" t="s">
        <v>244</v>
      </c>
      <c r="J474" s="577" t="s">
        <v>316</v>
      </c>
      <c r="K474" s="469" t="s">
        <v>1469</v>
      </c>
      <c r="L474" s="469" t="s">
        <v>303</v>
      </c>
      <c r="M474" s="469">
        <v>-23</v>
      </c>
      <c r="N474" s="472">
        <v>10964.59</v>
      </c>
      <c r="O474" s="472">
        <v>-252185.57</v>
      </c>
    </row>
    <row r="475" spans="1:15" ht="15" x14ac:dyDescent="0.25">
      <c r="A475" s="469" t="s">
        <v>2833</v>
      </c>
      <c r="B475" s="471">
        <v>44242</v>
      </c>
      <c r="C475" s="469" t="s">
        <v>1151</v>
      </c>
      <c r="D475" s="469" t="s">
        <v>1152</v>
      </c>
      <c r="E475" s="469" t="s">
        <v>1181</v>
      </c>
      <c r="F475" s="469" t="s">
        <v>93</v>
      </c>
      <c r="G475" s="469" t="s">
        <v>1214</v>
      </c>
      <c r="H475" s="469" t="s">
        <v>1442</v>
      </c>
      <c r="I475" s="469" t="s">
        <v>93</v>
      </c>
      <c r="J475" s="577" t="s">
        <v>1464</v>
      </c>
      <c r="K475" s="577" t="s">
        <v>1468</v>
      </c>
      <c r="L475" s="469" t="s">
        <v>308</v>
      </c>
      <c r="M475" s="469">
        <v>101</v>
      </c>
      <c r="N475" s="472">
        <v>2900</v>
      </c>
      <c r="O475" s="472">
        <v>292900</v>
      </c>
    </row>
    <row r="476" spans="1:15" ht="15" x14ac:dyDescent="0.25">
      <c r="A476" s="469" t="s">
        <v>2833</v>
      </c>
      <c r="B476" s="471">
        <v>44242</v>
      </c>
      <c r="C476" s="469" t="s">
        <v>1151</v>
      </c>
      <c r="D476" s="469" t="s">
        <v>1152</v>
      </c>
      <c r="E476" s="469" t="s">
        <v>63</v>
      </c>
      <c r="F476" s="469" t="s">
        <v>93</v>
      </c>
      <c r="G476" s="469" t="s">
        <v>1214</v>
      </c>
      <c r="H476" s="469" t="s">
        <v>1342</v>
      </c>
      <c r="I476" s="469" t="s">
        <v>93</v>
      </c>
      <c r="J476" s="577" t="s">
        <v>1464</v>
      </c>
      <c r="K476" s="577" t="s">
        <v>1468</v>
      </c>
      <c r="L476" s="469" t="s">
        <v>314</v>
      </c>
      <c r="M476" s="469">
        <v>101</v>
      </c>
      <c r="N476" s="472">
        <v>4536</v>
      </c>
      <c r="O476" s="472">
        <v>458136</v>
      </c>
    </row>
    <row r="477" spans="1:15" ht="15" x14ac:dyDescent="0.25">
      <c r="A477" s="469" t="s">
        <v>2833</v>
      </c>
      <c r="B477" s="471">
        <v>44242</v>
      </c>
      <c r="C477" s="469" t="s">
        <v>1151</v>
      </c>
      <c r="D477" s="469" t="s">
        <v>1152</v>
      </c>
      <c r="E477" s="469" t="s">
        <v>1181</v>
      </c>
      <c r="F477" s="469" t="s">
        <v>93</v>
      </c>
      <c r="G477" s="469" t="s">
        <v>1214</v>
      </c>
      <c r="H477" s="469" t="s">
        <v>1433</v>
      </c>
      <c r="I477" s="469" t="s">
        <v>93</v>
      </c>
      <c r="J477" s="577" t="s">
        <v>1464</v>
      </c>
      <c r="K477" s="577" t="s">
        <v>1468</v>
      </c>
      <c r="L477" s="469" t="s">
        <v>308</v>
      </c>
      <c r="M477" s="469">
        <v>101</v>
      </c>
      <c r="N477" s="472">
        <v>6250</v>
      </c>
      <c r="O477" s="472">
        <v>631250</v>
      </c>
    </row>
    <row r="478" spans="1:15" ht="15" x14ac:dyDescent="0.25">
      <c r="A478" s="469" t="s">
        <v>2833</v>
      </c>
      <c r="B478" s="471">
        <v>44242</v>
      </c>
      <c r="C478" s="469" t="s">
        <v>1151</v>
      </c>
      <c r="D478" s="469" t="s">
        <v>1152</v>
      </c>
      <c r="E478" s="660" t="s">
        <v>15</v>
      </c>
      <c r="F478" s="469" t="s">
        <v>93</v>
      </c>
      <c r="G478" s="469" t="s">
        <v>1214</v>
      </c>
      <c r="H478" s="469" t="s">
        <v>387</v>
      </c>
      <c r="I478" s="469" t="s">
        <v>93</v>
      </c>
      <c r="J478" s="577" t="s">
        <v>1464</v>
      </c>
      <c r="K478" s="577" t="s">
        <v>1468</v>
      </c>
      <c r="L478" s="469" t="s">
        <v>303</v>
      </c>
      <c r="M478" s="469">
        <v>1</v>
      </c>
      <c r="N478" s="472">
        <v>19750</v>
      </c>
      <c r="O478" s="472">
        <v>19750</v>
      </c>
    </row>
    <row r="479" spans="1:15" ht="15" x14ac:dyDescent="0.25">
      <c r="A479" s="469" t="s">
        <v>2833</v>
      </c>
      <c r="B479" s="471">
        <v>44242</v>
      </c>
      <c r="C479" s="469" t="s">
        <v>1151</v>
      </c>
      <c r="D479" s="469" t="s">
        <v>1152</v>
      </c>
      <c r="E479" s="469" t="s">
        <v>15</v>
      </c>
      <c r="F479" s="469" t="s">
        <v>93</v>
      </c>
      <c r="G479" s="469" t="s">
        <v>1214</v>
      </c>
      <c r="H479" s="469" t="s">
        <v>1443</v>
      </c>
      <c r="I479" s="469" t="s">
        <v>93</v>
      </c>
      <c r="J479" s="577" t="s">
        <v>1464</v>
      </c>
      <c r="K479" s="577" t="s">
        <v>1468</v>
      </c>
      <c r="L479" s="469" t="s">
        <v>314</v>
      </c>
      <c r="M479" s="469">
        <v>101</v>
      </c>
      <c r="N479" s="472">
        <v>57000</v>
      </c>
      <c r="O479" s="472">
        <v>5757000</v>
      </c>
    </row>
    <row r="480" spans="1:15" ht="15" x14ac:dyDescent="0.25">
      <c r="A480" s="469" t="s">
        <v>2834</v>
      </c>
      <c r="B480" s="471">
        <v>44242</v>
      </c>
      <c r="C480" s="469" t="s">
        <v>3344</v>
      </c>
      <c r="D480" s="470">
        <v>44177</v>
      </c>
      <c r="E480" s="469" t="s">
        <v>1181</v>
      </c>
      <c r="F480" s="469" t="s">
        <v>93</v>
      </c>
      <c r="G480" s="469" t="s">
        <v>1214</v>
      </c>
      <c r="H480" s="469" t="s">
        <v>1442</v>
      </c>
      <c r="I480" s="469" t="s">
        <v>93</v>
      </c>
      <c r="J480" s="577" t="s">
        <v>1464</v>
      </c>
      <c r="K480" s="577" t="s">
        <v>1468</v>
      </c>
      <c r="L480" s="469" t="s">
        <v>308</v>
      </c>
      <c r="M480" s="469">
        <v>78</v>
      </c>
      <c r="N480" s="472">
        <v>2900</v>
      </c>
      <c r="O480" s="472">
        <v>226200</v>
      </c>
    </row>
    <row r="481" spans="1:15" ht="15" x14ac:dyDescent="0.25">
      <c r="A481" s="469" t="s">
        <v>2834</v>
      </c>
      <c r="B481" s="471">
        <v>44242</v>
      </c>
      <c r="C481" s="469" t="s">
        <v>3344</v>
      </c>
      <c r="D481" s="470">
        <v>44177</v>
      </c>
      <c r="E481" s="469" t="s">
        <v>63</v>
      </c>
      <c r="F481" s="469" t="s">
        <v>93</v>
      </c>
      <c r="G481" s="469" t="s">
        <v>1214</v>
      </c>
      <c r="H481" s="469" t="s">
        <v>1342</v>
      </c>
      <c r="I481" s="469" t="s">
        <v>93</v>
      </c>
      <c r="J481" s="577" t="s">
        <v>1464</v>
      </c>
      <c r="K481" s="577" t="s">
        <v>1468</v>
      </c>
      <c r="L481" s="469" t="s">
        <v>314</v>
      </c>
      <c r="M481" s="469">
        <v>78</v>
      </c>
      <c r="N481" s="472">
        <v>4536</v>
      </c>
      <c r="O481" s="472">
        <v>353808</v>
      </c>
    </row>
    <row r="482" spans="1:15" ht="15" x14ac:dyDescent="0.25">
      <c r="A482" s="469" t="s">
        <v>2834</v>
      </c>
      <c r="B482" s="471">
        <v>44242</v>
      </c>
      <c r="C482" s="469" t="s">
        <v>3344</v>
      </c>
      <c r="D482" s="470">
        <v>44177</v>
      </c>
      <c r="E482" s="469" t="s">
        <v>1181</v>
      </c>
      <c r="F482" s="469" t="s">
        <v>93</v>
      </c>
      <c r="G482" s="469" t="s">
        <v>1214</v>
      </c>
      <c r="H482" s="469" t="s">
        <v>1433</v>
      </c>
      <c r="I482" s="469" t="s">
        <v>93</v>
      </c>
      <c r="J482" s="577" t="s">
        <v>1464</v>
      </c>
      <c r="K482" s="577" t="s">
        <v>1468</v>
      </c>
      <c r="L482" s="469" t="s">
        <v>308</v>
      </c>
      <c r="M482" s="469">
        <v>78</v>
      </c>
      <c r="N482" s="472">
        <v>6250</v>
      </c>
      <c r="O482" s="472">
        <v>487500</v>
      </c>
    </row>
    <row r="483" spans="1:15" ht="15" x14ac:dyDescent="0.25">
      <c r="A483" s="469" t="s">
        <v>2834</v>
      </c>
      <c r="B483" s="471">
        <v>44242</v>
      </c>
      <c r="C483" s="469" t="s">
        <v>3344</v>
      </c>
      <c r="D483" s="470">
        <v>44177</v>
      </c>
      <c r="E483" s="660" t="s">
        <v>15</v>
      </c>
      <c r="F483" s="469" t="s">
        <v>93</v>
      </c>
      <c r="G483" s="469" t="s">
        <v>1214</v>
      </c>
      <c r="H483" s="469" t="s">
        <v>387</v>
      </c>
      <c r="I483" s="469" t="s">
        <v>93</v>
      </c>
      <c r="J483" s="577" t="s">
        <v>1464</v>
      </c>
      <c r="K483" s="577" t="s">
        <v>1468</v>
      </c>
      <c r="L483" s="469" t="s">
        <v>303</v>
      </c>
      <c r="M483" s="469">
        <v>1</v>
      </c>
      <c r="N483" s="472">
        <v>19750</v>
      </c>
      <c r="O483" s="472">
        <v>19750</v>
      </c>
    </row>
    <row r="484" spans="1:15" ht="15" x14ac:dyDescent="0.25">
      <c r="A484" s="469" t="s">
        <v>2834</v>
      </c>
      <c r="B484" s="471">
        <v>44242</v>
      </c>
      <c r="C484" s="469" t="s">
        <v>3344</v>
      </c>
      <c r="D484" s="470">
        <v>44177</v>
      </c>
      <c r="E484" s="469" t="s">
        <v>15</v>
      </c>
      <c r="F484" s="469" t="s">
        <v>93</v>
      </c>
      <c r="G484" s="469" t="s">
        <v>1214</v>
      </c>
      <c r="H484" s="469" t="s">
        <v>1443</v>
      </c>
      <c r="I484" s="469" t="s">
        <v>93</v>
      </c>
      <c r="J484" s="577" t="s">
        <v>1464</v>
      </c>
      <c r="K484" s="577" t="s">
        <v>1468</v>
      </c>
      <c r="L484" s="469" t="s">
        <v>314</v>
      </c>
      <c r="M484" s="469">
        <v>78</v>
      </c>
      <c r="N484" s="472">
        <v>57000</v>
      </c>
      <c r="O484" s="472">
        <v>4446000</v>
      </c>
    </row>
    <row r="485" spans="1:15" ht="15" x14ac:dyDescent="0.25">
      <c r="A485" s="469" t="s">
        <v>2835</v>
      </c>
      <c r="B485" s="471">
        <v>44242</v>
      </c>
      <c r="C485" s="469" t="s">
        <v>3344</v>
      </c>
      <c r="D485" s="470">
        <v>44177</v>
      </c>
      <c r="E485" s="469" t="s">
        <v>1181</v>
      </c>
      <c r="F485" s="469" t="s">
        <v>93</v>
      </c>
      <c r="G485" s="469" t="s">
        <v>1214</v>
      </c>
      <c r="H485" s="469" t="s">
        <v>1442</v>
      </c>
      <c r="I485" s="469" t="s">
        <v>93</v>
      </c>
      <c r="J485" s="577" t="s">
        <v>1464</v>
      </c>
      <c r="K485" s="577" t="s">
        <v>1468</v>
      </c>
      <c r="L485" s="469" t="s">
        <v>308</v>
      </c>
      <c r="M485" s="469">
        <v>22</v>
      </c>
      <c r="N485" s="472">
        <v>2900</v>
      </c>
      <c r="O485" s="472">
        <v>63800</v>
      </c>
    </row>
    <row r="486" spans="1:15" ht="15" x14ac:dyDescent="0.25">
      <c r="A486" s="469" t="s">
        <v>2835</v>
      </c>
      <c r="B486" s="471">
        <v>44242</v>
      </c>
      <c r="C486" s="469" t="s">
        <v>3344</v>
      </c>
      <c r="D486" s="470">
        <v>44177</v>
      </c>
      <c r="E486" s="469" t="s">
        <v>63</v>
      </c>
      <c r="F486" s="469" t="s">
        <v>93</v>
      </c>
      <c r="G486" s="469" t="s">
        <v>1214</v>
      </c>
      <c r="H486" s="469" t="s">
        <v>1342</v>
      </c>
      <c r="I486" s="469" t="s">
        <v>93</v>
      </c>
      <c r="J486" s="577" t="s">
        <v>1464</v>
      </c>
      <c r="K486" s="577" t="s">
        <v>1468</v>
      </c>
      <c r="L486" s="469" t="s">
        <v>314</v>
      </c>
      <c r="M486" s="469">
        <v>22</v>
      </c>
      <c r="N486" s="472">
        <v>4536</v>
      </c>
      <c r="O486" s="472">
        <v>99792</v>
      </c>
    </row>
    <row r="487" spans="1:15" ht="15" x14ac:dyDescent="0.25">
      <c r="A487" s="469" t="s">
        <v>2835</v>
      </c>
      <c r="B487" s="471">
        <v>44242</v>
      </c>
      <c r="C487" s="469" t="s">
        <v>3344</v>
      </c>
      <c r="D487" s="470">
        <v>44177</v>
      </c>
      <c r="E487" s="469" t="s">
        <v>1181</v>
      </c>
      <c r="F487" s="469" t="s">
        <v>93</v>
      </c>
      <c r="G487" s="469" t="s">
        <v>1214</v>
      </c>
      <c r="H487" s="469" t="s">
        <v>1433</v>
      </c>
      <c r="I487" s="469" t="s">
        <v>93</v>
      </c>
      <c r="J487" s="577" t="s">
        <v>1464</v>
      </c>
      <c r="K487" s="577" t="s">
        <v>1468</v>
      </c>
      <c r="L487" s="469" t="s">
        <v>308</v>
      </c>
      <c r="M487" s="469">
        <v>22</v>
      </c>
      <c r="N487" s="472">
        <v>6250</v>
      </c>
      <c r="O487" s="472">
        <v>137500</v>
      </c>
    </row>
    <row r="488" spans="1:15" ht="15" x14ac:dyDescent="0.25">
      <c r="A488" s="469" t="s">
        <v>2835</v>
      </c>
      <c r="B488" s="471">
        <v>44242</v>
      </c>
      <c r="C488" s="469" t="s">
        <v>3344</v>
      </c>
      <c r="D488" s="470">
        <v>44177</v>
      </c>
      <c r="E488" s="469" t="s">
        <v>15</v>
      </c>
      <c r="F488" s="469" t="s">
        <v>93</v>
      </c>
      <c r="G488" s="469" t="s">
        <v>1214</v>
      </c>
      <c r="H488" s="469" t="s">
        <v>1443</v>
      </c>
      <c r="I488" s="469" t="s">
        <v>93</v>
      </c>
      <c r="J488" s="577" t="s">
        <v>1464</v>
      </c>
      <c r="K488" s="577" t="s">
        <v>1468</v>
      </c>
      <c r="L488" s="469" t="s">
        <v>314</v>
      </c>
      <c r="M488" s="469">
        <v>22</v>
      </c>
      <c r="N488" s="472">
        <v>57000</v>
      </c>
      <c r="O488" s="472">
        <v>1254000</v>
      </c>
    </row>
    <row r="489" spans="1:15" ht="15" x14ac:dyDescent="0.25">
      <c r="A489" s="469" t="s">
        <v>2836</v>
      </c>
      <c r="B489" s="471">
        <v>44242</v>
      </c>
      <c r="C489" s="469" t="s">
        <v>3345</v>
      </c>
      <c r="D489" s="470">
        <v>44235</v>
      </c>
      <c r="E489" s="469" t="s">
        <v>15</v>
      </c>
      <c r="F489" s="469" t="s">
        <v>241</v>
      </c>
      <c r="G489" s="469" t="s">
        <v>1221</v>
      </c>
      <c r="H489" s="469" t="s">
        <v>1342</v>
      </c>
      <c r="I489" s="469" t="s">
        <v>241</v>
      </c>
      <c r="J489" s="577" t="s">
        <v>1464</v>
      </c>
      <c r="K489" s="577" t="s">
        <v>1468</v>
      </c>
      <c r="L489" s="469" t="s">
        <v>303</v>
      </c>
      <c r="M489" s="469">
        <v>3</v>
      </c>
      <c r="N489" s="469">
        <v>600</v>
      </c>
      <c r="O489" s="472">
        <v>1800</v>
      </c>
    </row>
    <row r="490" spans="1:15" ht="15" x14ac:dyDescent="0.25">
      <c r="A490" s="469" t="s">
        <v>2837</v>
      </c>
      <c r="B490" s="471">
        <v>44242</v>
      </c>
      <c r="C490" s="469" t="s">
        <v>3346</v>
      </c>
      <c r="D490" s="470">
        <v>44538</v>
      </c>
      <c r="E490" s="660" t="s">
        <v>15</v>
      </c>
      <c r="F490" s="469" t="s">
        <v>244</v>
      </c>
      <c r="G490" s="469" t="s">
        <v>1221</v>
      </c>
      <c r="H490" s="469" t="s">
        <v>387</v>
      </c>
      <c r="I490" s="469" t="s">
        <v>244</v>
      </c>
      <c r="J490" s="577" t="s">
        <v>1464</v>
      </c>
      <c r="K490" s="577" t="s">
        <v>1468</v>
      </c>
      <c r="L490" s="469" t="s">
        <v>303</v>
      </c>
      <c r="M490" s="469">
        <v>1</v>
      </c>
      <c r="N490" s="469">
        <v>100</v>
      </c>
      <c r="O490" s="469">
        <v>100</v>
      </c>
    </row>
    <row r="491" spans="1:15" ht="15" x14ac:dyDescent="0.25">
      <c r="A491" s="469" t="s">
        <v>2837</v>
      </c>
      <c r="B491" s="471">
        <v>44242</v>
      </c>
      <c r="C491" s="469" t="s">
        <v>3346</v>
      </c>
      <c r="D491" s="470">
        <v>44538</v>
      </c>
      <c r="E491" s="469" t="s">
        <v>1182</v>
      </c>
      <c r="F491" s="469" t="s">
        <v>244</v>
      </c>
      <c r="G491" s="469" t="s">
        <v>1221</v>
      </c>
      <c r="H491" s="469" t="s">
        <v>1445</v>
      </c>
      <c r="I491" s="469" t="s">
        <v>244</v>
      </c>
      <c r="J491" s="577" t="s">
        <v>1464</v>
      </c>
      <c r="K491" s="577" t="s">
        <v>1468</v>
      </c>
      <c r="L491" s="469" t="s">
        <v>3603</v>
      </c>
      <c r="M491" s="469">
        <v>1</v>
      </c>
      <c r="N491" s="472">
        <v>2827</v>
      </c>
      <c r="O491" s="472">
        <v>2827</v>
      </c>
    </row>
    <row r="492" spans="1:15" ht="15" x14ac:dyDescent="0.25">
      <c r="A492" s="469" t="s">
        <v>2838</v>
      </c>
      <c r="B492" s="471">
        <v>44242</v>
      </c>
      <c r="C492" s="469">
        <v>6500000250</v>
      </c>
      <c r="D492" s="469" t="s">
        <v>3343</v>
      </c>
      <c r="E492" s="469" t="s">
        <v>1182</v>
      </c>
      <c r="F492" s="469" t="s">
        <v>244</v>
      </c>
      <c r="G492" s="469" t="s">
        <v>1211</v>
      </c>
      <c r="H492" s="469" t="s">
        <v>1412</v>
      </c>
      <c r="I492" s="469" t="s">
        <v>244</v>
      </c>
      <c r="J492" s="577" t="s">
        <v>316</v>
      </c>
      <c r="K492" s="577" t="s">
        <v>1469</v>
      </c>
      <c r="L492" s="469" t="s">
        <v>303</v>
      </c>
      <c r="M492" s="469">
        <v>2</v>
      </c>
      <c r="N492" s="472">
        <v>10964.59</v>
      </c>
      <c r="O492" s="472">
        <v>21929.18</v>
      </c>
    </row>
    <row r="493" spans="1:15" ht="15" x14ac:dyDescent="0.25">
      <c r="A493" s="469" t="s">
        <v>2839</v>
      </c>
      <c r="B493" s="471">
        <v>44242</v>
      </c>
      <c r="C493" s="469">
        <v>6500000243</v>
      </c>
      <c r="D493" s="469" t="s">
        <v>3343</v>
      </c>
      <c r="E493" s="469" t="s">
        <v>1182</v>
      </c>
      <c r="F493" s="469" t="s">
        <v>244</v>
      </c>
      <c r="G493" s="469" t="s">
        <v>1211</v>
      </c>
      <c r="H493" s="469" t="s">
        <v>1412</v>
      </c>
      <c r="I493" s="469" t="s">
        <v>244</v>
      </c>
      <c r="J493" s="577" t="s">
        <v>316</v>
      </c>
      <c r="K493" s="577" t="s">
        <v>1469</v>
      </c>
      <c r="L493" s="469" t="s">
        <v>303</v>
      </c>
      <c r="M493" s="469">
        <v>24</v>
      </c>
      <c r="N493" s="472">
        <v>10964.59</v>
      </c>
      <c r="O493" s="472">
        <v>263150.15999999997</v>
      </c>
    </row>
    <row r="494" spans="1:15" ht="15" x14ac:dyDescent="0.25">
      <c r="A494" s="469" t="s">
        <v>2840</v>
      </c>
      <c r="B494" s="471">
        <v>44242</v>
      </c>
      <c r="C494" s="469">
        <v>6500000244</v>
      </c>
      <c r="D494" s="469" t="s">
        <v>3343</v>
      </c>
      <c r="E494" s="469" t="s">
        <v>1182</v>
      </c>
      <c r="F494" s="469" t="s">
        <v>244</v>
      </c>
      <c r="G494" s="469" t="s">
        <v>1211</v>
      </c>
      <c r="H494" s="469" t="s">
        <v>1412</v>
      </c>
      <c r="I494" s="469" t="s">
        <v>244</v>
      </c>
      <c r="J494" s="577" t="s">
        <v>316</v>
      </c>
      <c r="K494" s="577" t="s">
        <v>1469</v>
      </c>
      <c r="L494" s="469" t="s">
        <v>303</v>
      </c>
      <c r="M494" s="469">
        <v>10</v>
      </c>
      <c r="N494" s="472">
        <v>10964.59</v>
      </c>
      <c r="O494" s="472">
        <v>109645.9</v>
      </c>
    </row>
    <row r="495" spans="1:15" ht="15" x14ac:dyDescent="0.25">
      <c r="A495" s="469" t="s">
        <v>2841</v>
      </c>
      <c r="B495" s="471">
        <v>44242</v>
      </c>
      <c r="C495" s="469">
        <v>6500000245</v>
      </c>
      <c r="D495" s="469" t="s">
        <v>3343</v>
      </c>
      <c r="E495" s="469" t="s">
        <v>1182</v>
      </c>
      <c r="F495" s="469" t="s">
        <v>244</v>
      </c>
      <c r="G495" s="469" t="s">
        <v>1211</v>
      </c>
      <c r="H495" s="469" t="s">
        <v>1412</v>
      </c>
      <c r="I495" s="469" t="s">
        <v>244</v>
      </c>
      <c r="J495" s="577" t="s">
        <v>316</v>
      </c>
      <c r="K495" s="577" t="s">
        <v>1469</v>
      </c>
      <c r="L495" s="469" t="s">
        <v>303</v>
      </c>
      <c r="M495" s="469">
        <v>23</v>
      </c>
      <c r="N495" s="472">
        <v>10964.59</v>
      </c>
      <c r="O495" s="472">
        <v>252185.57</v>
      </c>
    </row>
    <row r="496" spans="1:15" ht="15" x14ac:dyDescent="0.25">
      <c r="A496" s="469" t="s">
        <v>2842</v>
      </c>
      <c r="B496" s="471">
        <v>44242</v>
      </c>
      <c r="C496" s="469">
        <v>6500000243</v>
      </c>
      <c r="D496" s="469" t="s">
        <v>3343</v>
      </c>
      <c r="E496" s="469" t="s">
        <v>1182</v>
      </c>
      <c r="F496" s="469" t="s">
        <v>244</v>
      </c>
      <c r="G496" s="469" t="s">
        <v>1211</v>
      </c>
      <c r="H496" s="469" t="s">
        <v>1412</v>
      </c>
      <c r="I496" s="469" t="s">
        <v>244</v>
      </c>
      <c r="J496" s="577" t="s">
        <v>316</v>
      </c>
      <c r="K496" s="577" t="s">
        <v>1469</v>
      </c>
      <c r="L496" s="469" t="s">
        <v>303</v>
      </c>
      <c r="M496" s="469">
        <v>24</v>
      </c>
      <c r="N496" s="472">
        <v>10964.59</v>
      </c>
      <c r="O496" s="472">
        <v>263150.15999999997</v>
      </c>
    </row>
    <row r="497" spans="1:15" ht="15" x14ac:dyDescent="0.25">
      <c r="A497" s="469" t="s">
        <v>2843</v>
      </c>
      <c r="B497" s="471">
        <v>44242</v>
      </c>
      <c r="C497" s="469">
        <v>6500000250</v>
      </c>
      <c r="D497" s="469" t="s">
        <v>3343</v>
      </c>
      <c r="E497" s="469" t="s">
        <v>1182</v>
      </c>
      <c r="F497" s="469" t="s">
        <v>244</v>
      </c>
      <c r="G497" s="469" t="s">
        <v>1211</v>
      </c>
      <c r="H497" s="469" t="s">
        <v>1412</v>
      </c>
      <c r="I497" s="469" t="s">
        <v>244</v>
      </c>
      <c r="J497" s="577" t="s">
        <v>316</v>
      </c>
      <c r="K497" s="577" t="s">
        <v>1469</v>
      </c>
      <c r="L497" s="469" t="s">
        <v>303</v>
      </c>
      <c r="M497" s="469">
        <v>2</v>
      </c>
      <c r="N497" s="472">
        <v>10964.59</v>
      </c>
      <c r="O497" s="472">
        <v>21929.18</v>
      </c>
    </row>
    <row r="498" spans="1:15" ht="15" x14ac:dyDescent="0.25">
      <c r="A498" s="469" t="s">
        <v>2844</v>
      </c>
      <c r="B498" s="471">
        <v>44242</v>
      </c>
      <c r="C498" s="469">
        <v>6500000244</v>
      </c>
      <c r="D498" s="469" t="s">
        <v>3343</v>
      </c>
      <c r="E498" s="469" t="s">
        <v>1182</v>
      </c>
      <c r="F498" s="469" t="s">
        <v>244</v>
      </c>
      <c r="G498" s="469" t="s">
        <v>1211</v>
      </c>
      <c r="H498" s="469" t="s">
        <v>1412</v>
      </c>
      <c r="I498" s="469" t="s">
        <v>244</v>
      </c>
      <c r="J498" s="577" t="s">
        <v>316</v>
      </c>
      <c r="K498" s="577" t="s">
        <v>1469</v>
      </c>
      <c r="L498" s="469" t="s">
        <v>303</v>
      </c>
      <c r="M498" s="469">
        <v>10</v>
      </c>
      <c r="N498" s="472">
        <v>10964.59</v>
      </c>
      <c r="O498" s="472">
        <v>109645.9</v>
      </c>
    </row>
    <row r="499" spans="1:15" ht="15" x14ac:dyDescent="0.25">
      <c r="A499" s="469" t="s">
        <v>2845</v>
      </c>
      <c r="B499" s="471">
        <v>44242</v>
      </c>
      <c r="C499" s="469">
        <v>6500000245</v>
      </c>
      <c r="D499" s="469" t="s">
        <v>3343</v>
      </c>
      <c r="E499" s="469" t="s">
        <v>1182</v>
      </c>
      <c r="F499" s="469" t="s">
        <v>244</v>
      </c>
      <c r="G499" s="469" t="s">
        <v>1211</v>
      </c>
      <c r="H499" s="469" t="s">
        <v>1412</v>
      </c>
      <c r="I499" s="469" t="s">
        <v>244</v>
      </c>
      <c r="J499" s="577" t="s">
        <v>316</v>
      </c>
      <c r="K499" s="577" t="s">
        <v>1469</v>
      </c>
      <c r="L499" s="469" t="s">
        <v>303</v>
      </c>
      <c r="M499" s="469">
        <v>23</v>
      </c>
      <c r="N499" s="472">
        <v>10964.59</v>
      </c>
      <c r="O499" s="472">
        <v>252185.57</v>
      </c>
    </row>
    <row r="500" spans="1:15" ht="15" x14ac:dyDescent="0.25">
      <c r="A500" s="469" t="s">
        <v>2846</v>
      </c>
      <c r="B500" s="471">
        <v>44242</v>
      </c>
      <c r="C500" s="469">
        <v>6500000246</v>
      </c>
      <c r="D500" s="469" t="s">
        <v>3343</v>
      </c>
      <c r="E500" s="469" t="s">
        <v>1182</v>
      </c>
      <c r="F500" s="469" t="s">
        <v>244</v>
      </c>
      <c r="G500" s="469" t="s">
        <v>1211</v>
      </c>
      <c r="H500" s="469" t="s">
        <v>1412</v>
      </c>
      <c r="I500" s="469" t="s">
        <v>244</v>
      </c>
      <c r="J500" s="577" t="s">
        <v>316</v>
      </c>
      <c r="K500" s="577" t="s">
        <v>1469</v>
      </c>
      <c r="L500" s="469" t="s">
        <v>303</v>
      </c>
      <c r="M500" s="469">
        <v>8</v>
      </c>
      <c r="N500" s="472">
        <v>10964.59</v>
      </c>
      <c r="O500" s="472">
        <v>87716.72</v>
      </c>
    </row>
    <row r="501" spans="1:15" ht="15" x14ac:dyDescent="0.25">
      <c r="A501" s="469" t="s">
        <v>2847</v>
      </c>
      <c r="B501" s="471">
        <v>44242</v>
      </c>
      <c r="C501" s="469">
        <v>6500000247</v>
      </c>
      <c r="D501" s="469" t="s">
        <v>3343</v>
      </c>
      <c r="E501" s="469" t="s">
        <v>1182</v>
      </c>
      <c r="F501" s="469" t="s">
        <v>244</v>
      </c>
      <c r="G501" s="469" t="s">
        <v>1211</v>
      </c>
      <c r="H501" s="469" t="s">
        <v>1412</v>
      </c>
      <c r="I501" s="469" t="s">
        <v>244</v>
      </c>
      <c r="J501" s="577" t="s">
        <v>316</v>
      </c>
      <c r="K501" s="577" t="s">
        <v>1469</v>
      </c>
      <c r="L501" s="469" t="s">
        <v>303</v>
      </c>
      <c r="M501" s="469">
        <v>8</v>
      </c>
      <c r="N501" s="472">
        <v>10964.59</v>
      </c>
      <c r="O501" s="472">
        <v>87716.72</v>
      </c>
    </row>
    <row r="502" spans="1:15" ht="15" x14ac:dyDescent="0.25">
      <c r="A502" s="469" t="s">
        <v>2848</v>
      </c>
      <c r="B502" s="471">
        <v>44242</v>
      </c>
      <c r="C502" s="469">
        <v>6500000248</v>
      </c>
      <c r="D502" s="469" t="s">
        <v>3343</v>
      </c>
      <c r="E502" s="469" t="s">
        <v>1182</v>
      </c>
      <c r="F502" s="469" t="s">
        <v>244</v>
      </c>
      <c r="G502" s="469" t="s">
        <v>1211</v>
      </c>
      <c r="H502" s="469" t="s">
        <v>1412</v>
      </c>
      <c r="I502" s="469" t="s">
        <v>244</v>
      </c>
      <c r="J502" s="577" t="s">
        <v>316</v>
      </c>
      <c r="K502" s="577" t="s">
        <v>1469</v>
      </c>
      <c r="L502" s="469" t="s">
        <v>303</v>
      </c>
      <c r="M502" s="469">
        <v>36</v>
      </c>
      <c r="N502" s="472">
        <v>10964.59</v>
      </c>
      <c r="O502" s="472">
        <v>394725.24</v>
      </c>
    </row>
    <row r="503" spans="1:15" ht="15" x14ac:dyDescent="0.25">
      <c r="A503" s="469" t="s">
        <v>2849</v>
      </c>
      <c r="B503" s="471">
        <v>44242</v>
      </c>
      <c r="C503" s="469">
        <v>6500000249</v>
      </c>
      <c r="D503" s="469" t="s">
        <v>3343</v>
      </c>
      <c r="E503" s="469" t="s">
        <v>1182</v>
      </c>
      <c r="F503" s="469" t="s">
        <v>244</v>
      </c>
      <c r="G503" s="469" t="s">
        <v>1211</v>
      </c>
      <c r="H503" s="469" t="s">
        <v>1412</v>
      </c>
      <c r="I503" s="469" t="s">
        <v>244</v>
      </c>
      <c r="J503" s="577" t="s">
        <v>316</v>
      </c>
      <c r="K503" s="577" t="s">
        <v>1469</v>
      </c>
      <c r="L503" s="469" t="s">
        <v>303</v>
      </c>
      <c r="M503" s="469">
        <v>14</v>
      </c>
      <c r="N503" s="472">
        <v>10964.59</v>
      </c>
      <c r="O503" s="472">
        <v>153504.26</v>
      </c>
    </row>
    <row r="504" spans="1:15" ht="15" x14ac:dyDescent="0.25">
      <c r="A504" s="469" t="s">
        <v>2850</v>
      </c>
      <c r="B504" s="471">
        <v>44242</v>
      </c>
      <c r="C504" s="469" t="s">
        <v>230</v>
      </c>
      <c r="D504" s="470">
        <v>44236</v>
      </c>
      <c r="E504" s="469" t="s">
        <v>63</v>
      </c>
      <c r="F504" s="469" t="s">
        <v>93</v>
      </c>
      <c r="G504" s="469" t="s">
        <v>3559</v>
      </c>
      <c r="H504" s="469" t="s">
        <v>1437</v>
      </c>
      <c r="I504" s="469" t="s">
        <v>93</v>
      </c>
      <c r="J504" s="577" t="s">
        <v>317</v>
      </c>
      <c r="K504" s="577" t="s">
        <v>1468</v>
      </c>
      <c r="L504" s="469" t="s">
        <v>3603</v>
      </c>
      <c r="M504" s="469">
        <v>1</v>
      </c>
      <c r="N504" s="469">
        <v>140</v>
      </c>
      <c r="O504" s="469">
        <v>140</v>
      </c>
    </row>
    <row r="505" spans="1:15" ht="15" x14ac:dyDescent="0.25">
      <c r="A505" s="469" t="s">
        <v>2850</v>
      </c>
      <c r="B505" s="471">
        <v>44242</v>
      </c>
      <c r="C505" s="469" t="s">
        <v>230</v>
      </c>
      <c r="D505" s="470">
        <v>44236</v>
      </c>
      <c r="E505" s="469" t="s">
        <v>63</v>
      </c>
      <c r="F505" s="469" t="s">
        <v>93</v>
      </c>
      <c r="G505" s="469" t="s">
        <v>3559</v>
      </c>
      <c r="H505" s="469" t="s">
        <v>1438</v>
      </c>
      <c r="I505" s="469" t="s">
        <v>93</v>
      </c>
      <c r="J505" s="577" t="s">
        <v>317</v>
      </c>
      <c r="K505" s="577" t="s">
        <v>1468</v>
      </c>
      <c r="L505" s="469" t="s">
        <v>308</v>
      </c>
      <c r="M505" s="469">
        <v>1</v>
      </c>
      <c r="N505" s="469">
        <v>164</v>
      </c>
      <c r="O505" s="469">
        <v>164</v>
      </c>
    </row>
    <row r="506" spans="1:15" ht="15" x14ac:dyDescent="0.25">
      <c r="A506" s="469" t="s">
        <v>2850</v>
      </c>
      <c r="B506" s="471">
        <v>44242</v>
      </c>
      <c r="C506" s="469" t="s">
        <v>230</v>
      </c>
      <c r="D506" s="470">
        <v>44236</v>
      </c>
      <c r="E506" s="469" t="s">
        <v>63</v>
      </c>
      <c r="F506" s="469" t="s">
        <v>93</v>
      </c>
      <c r="G506" s="469" t="s">
        <v>3559</v>
      </c>
      <c r="H506" s="469" t="s">
        <v>1439</v>
      </c>
      <c r="I506" s="469" t="s">
        <v>93</v>
      </c>
      <c r="J506" s="577" t="s">
        <v>317</v>
      </c>
      <c r="K506" s="577" t="s">
        <v>1468</v>
      </c>
      <c r="L506" s="469" t="s">
        <v>308</v>
      </c>
      <c r="M506" s="469">
        <v>1</v>
      </c>
      <c r="N506" s="469">
        <v>232</v>
      </c>
      <c r="O506" s="469">
        <v>232</v>
      </c>
    </row>
    <row r="507" spans="1:15" ht="15" x14ac:dyDescent="0.25">
      <c r="A507" s="469" t="s">
        <v>2850</v>
      </c>
      <c r="B507" s="471">
        <v>44242</v>
      </c>
      <c r="C507" s="469" t="s">
        <v>230</v>
      </c>
      <c r="D507" s="470">
        <v>44236</v>
      </c>
      <c r="E507" s="469" t="s">
        <v>63</v>
      </c>
      <c r="F507" s="469" t="s">
        <v>93</v>
      </c>
      <c r="G507" s="469" t="s">
        <v>3559</v>
      </c>
      <c r="H507" s="469" t="s">
        <v>1340</v>
      </c>
      <c r="I507" s="469" t="s">
        <v>93</v>
      </c>
      <c r="J507" s="577" t="s">
        <v>317</v>
      </c>
      <c r="K507" s="577" t="s">
        <v>1468</v>
      </c>
      <c r="L507" s="469" t="s">
        <v>303</v>
      </c>
      <c r="M507" s="469">
        <v>1</v>
      </c>
      <c r="N507" s="469">
        <v>500</v>
      </c>
      <c r="O507" s="469">
        <v>500</v>
      </c>
    </row>
    <row r="508" spans="1:15" ht="15" x14ac:dyDescent="0.25">
      <c r="A508" s="469" t="s">
        <v>2851</v>
      </c>
      <c r="B508" s="471">
        <v>44242</v>
      </c>
      <c r="C508" s="469" t="s">
        <v>3347</v>
      </c>
      <c r="D508" s="469" t="s">
        <v>3348</v>
      </c>
      <c r="E508" s="469" t="s">
        <v>1189</v>
      </c>
      <c r="F508" s="469" t="s">
        <v>94</v>
      </c>
      <c r="G508" s="469" t="s">
        <v>3560</v>
      </c>
      <c r="H508" s="469" t="s">
        <v>3632</v>
      </c>
      <c r="I508" s="469" t="s">
        <v>94</v>
      </c>
      <c r="J508" s="577" t="s">
        <v>317</v>
      </c>
      <c r="K508" s="577" t="s">
        <v>1468</v>
      </c>
      <c r="L508" s="469" t="s">
        <v>301</v>
      </c>
      <c r="M508" s="469">
        <v>1</v>
      </c>
      <c r="N508" s="472">
        <v>26000</v>
      </c>
      <c r="O508" s="472">
        <v>26000</v>
      </c>
    </row>
    <row r="509" spans="1:15" ht="15" x14ac:dyDescent="0.25">
      <c r="A509" s="469" t="s">
        <v>2852</v>
      </c>
      <c r="B509" s="471">
        <v>44242</v>
      </c>
      <c r="C509" s="469" t="s">
        <v>3349</v>
      </c>
      <c r="D509" s="469" t="s">
        <v>3350</v>
      </c>
      <c r="E509" s="469" t="s">
        <v>1180</v>
      </c>
      <c r="F509" s="469" t="s">
        <v>248</v>
      </c>
      <c r="G509" s="469" t="s">
        <v>1207</v>
      </c>
      <c r="H509" s="469" t="s">
        <v>1407</v>
      </c>
      <c r="I509" s="469" t="s">
        <v>248</v>
      </c>
      <c r="J509" s="577" t="s">
        <v>316</v>
      </c>
      <c r="K509" s="577" t="s">
        <v>1468</v>
      </c>
      <c r="L509" s="469" t="s">
        <v>2599</v>
      </c>
      <c r="M509" s="469">
        <v>4</v>
      </c>
      <c r="N509" s="472">
        <v>8652</v>
      </c>
      <c r="O509" s="472">
        <v>34608</v>
      </c>
    </row>
    <row r="510" spans="1:15" ht="15" x14ac:dyDescent="0.25">
      <c r="A510" s="469" t="s">
        <v>2853</v>
      </c>
      <c r="B510" s="471">
        <v>44242</v>
      </c>
      <c r="C510" s="469" t="s">
        <v>3351</v>
      </c>
      <c r="D510" s="469" t="s">
        <v>3350</v>
      </c>
      <c r="E510" s="469" t="s">
        <v>15</v>
      </c>
      <c r="F510" s="469" t="s">
        <v>94</v>
      </c>
      <c r="G510" s="469" t="s">
        <v>356</v>
      </c>
      <c r="H510" s="469" t="s">
        <v>1327</v>
      </c>
      <c r="I510" s="469" t="s">
        <v>94</v>
      </c>
      <c r="J510" s="577" t="s">
        <v>1464</v>
      </c>
      <c r="K510" s="577" t="s">
        <v>1468</v>
      </c>
      <c r="L510" s="469" t="s">
        <v>3603</v>
      </c>
      <c r="M510" s="469">
        <v>2</v>
      </c>
      <c r="N510" s="469">
        <v>0</v>
      </c>
      <c r="O510" s="469">
        <v>0</v>
      </c>
    </row>
    <row r="511" spans="1:15" ht="15" x14ac:dyDescent="0.25">
      <c r="A511" s="469" t="s">
        <v>2853</v>
      </c>
      <c r="B511" s="471">
        <v>44242</v>
      </c>
      <c r="C511" s="469" t="s">
        <v>3351</v>
      </c>
      <c r="D511" s="469" t="s">
        <v>3350</v>
      </c>
      <c r="E511" s="660" t="s">
        <v>15</v>
      </c>
      <c r="F511" s="469" t="s">
        <v>94</v>
      </c>
      <c r="G511" s="469" t="s">
        <v>356</v>
      </c>
      <c r="H511" s="469" t="s">
        <v>387</v>
      </c>
      <c r="I511" s="469" t="s">
        <v>94</v>
      </c>
      <c r="J511" s="577" t="s">
        <v>1464</v>
      </c>
      <c r="K511" s="577" t="s">
        <v>1468</v>
      </c>
      <c r="L511" s="469" t="s">
        <v>303</v>
      </c>
      <c r="M511" s="469">
        <v>1</v>
      </c>
      <c r="N511" s="469">
        <v>972</v>
      </c>
      <c r="O511" s="469">
        <v>972</v>
      </c>
    </row>
    <row r="512" spans="1:15" ht="15" x14ac:dyDescent="0.25">
      <c r="A512" s="469" t="s">
        <v>2853</v>
      </c>
      <c r="B512" s="471">
        <v>44242</v>
      </c>
      <c r="C512" s="469" t="s">
        <v>3351</v>
      </c>
      <c r="D512" s="469" t="s">
        <v>3350</v>
      </c>
      <c r="E512" s="469" t="s">
        <v>15</v>
      </c>
      <c r="F512" s="469" t="s">
        <v>94</v>
      </c>
      <c r="G512" s="469" t="s">
        <v>356</v>
      </c>
      <c r="H512" s="469" t="s">
        <v>3644</v>
      </c>
      <c r="I512" s="469" t="s">
        <v>94</v>
      </c>
      <c r="J512" s="577" t="s">
        <v>1464</v>
      </c>
      <c r="K512" s="577" t="s">
        <v>1468</v>
      </c>
      <c r="L512" s="469" t="s">
        <v>314</v>
      </c>
      <c r="M512" s="469">
        <v>2</v>
      </c>
      <c r="N512" s="472">
        <v>97200</v>
      </c>
      <c r="O512" s="472">
        <v>194400</v>
      </c>
    </row>
    <row r="513" spans="1:15" ht="15" x14ac:dyDescent="0.25">
      <c r="A513" s="469" t="s">
        <v>2854</v>
      </c>
      <c r="B513" s="471">
        <v>44242</v>
      </c>
      <c r="C513" s="469" t="s">
        <v>3352</v>
      </c>
      <c r="D513" s="469" t="s">
        <v>3353</v>
      </c>
      <c r="E513" s="660" t="s">
        <v>15</v>
      </c>
      <c r="F513" s="469" t="s">
        <v>94</v>
      </c>
      <c r="G513" s="469" t="s">
        <v>356</v>
      </c>
      <c r="H513" s="469" t="s">
        <v>387</v>
      </c>
      <c r="I513" s="469" t="s">
        <v>94</v>
      </c>
      <c r="J513" s="577" t="s">
        <v>1464</v>
      </c>
      <c r="K513" s="577" t="s">
        <v>1468</v>
      </c>
      <c r="L513" s="469" t="s">
        <v>303</v>
      </c>
      <c r="M513" s="469">
        <v>1</v>
      </c>
      <c r="N513" s="469">
        <v>612</v>
      </c>
      <c r="O513" s="469">
        <v>612</v>
      </c>
    </row>
    <row r="514" spans="1:15" ht="15" x14ac:dyDescent="0.25">
      <c r="A514" s="469" t="s">
        <v>2854</v>
      </c>
      <c r="B514" s="471">
        <v>44242</v>
      </c>
      <c r="C514" s="469" t="s">
        <v>3352</v>
      </c>
      <c r="D514" s="469" t="s">
        <v>3353</v>
      </c>
      <c r="E514" s="469" t="s">
        <v>1181</v>
      </c>
      <c r="F514" s="469" t="s">
        <v>94</v>
      </c>
      <c r="G514" s="469" t="s">
        <v>356</v>
      </c>
      <c r="H514" s="469" t="s">
        <v>3633</v>
      </c>
      <c r="I514" s="469" t="s">
        <v>94</v>
      </c>
      <c r="J514" s="577" t="s">
        <v>1464</v>
      </c>
      <c r="K514" s="577" t="s">
        <v>1468</v>
      </c>
      <c r="L514" s="469" t="s">
        <v>308</v>
      </c>
      <c r="M514" s="469">
        <v>50</v>
      </c>
      <c r="N514" s="472">
        <v>2450</v>
      </c>
      <c r="O514" s="472">
        <v>122500</v>
      </c>
    </row>
    <row r="515" spans="1:15" ht="15" x14ac:dyDescent="0.25">
      <c r="A515" s="469" t="s">
        <v>2855</v>
      </c>
      <c r="B515" s="471">
        <v>44242</v>
      </c>
      <c r="C515" s="469" t="s">
        <v>3354</v>
      </c>
      <c r="D515" s="470">
        <v>44242</v>
      </c>
      <c r="E515" s="469" t="s">
        <v>15</v>
      </c>
      <c r="F515" s="469" t="s">
        <v>1204</v>
      </c>
      <c r="G515" s="469" t="s">
        <v>1208</v>
      </c>
      <c r="H515" s="469" t="s">
        <v>1327</v>
      </c>
      <c r="I515" s="469" t="s">
        <v>1204</v>
      </c>
      <c r="J515" s="577" t="s">
        <v>1464</v>
      </c>
      <c r="K515" s="577" t="s">
        <v>1468</v>
      </c>
      <c r="L515" s="469" t="s">
        <v>3603</v>
      </c>
      <c r="M515" s="469">
        <v>2</v>
      </c>
      <c r="N515" s="469">
        <v>0</v>
      </c>
      <c r="O515" s="469">
        <v>0</v>
      </c>
    </row>
    <row r="516" spans="1:15" ht="15" x14ac:dyDescent="0.25">
      <c r="A516" s="469" t="s">
        <v>2855</v>
      </c>
      <c r="B516" s="471">
        <v>44242</v>
      </c>
      <c r="C516" s="469" t="s">
        <v>3354</v>
      </c>
      <c r="D516" s="470">
        <v>44242</v>
      </c>
      <c r="E516" s="469" t="s">
        <v>15</v>
      </c>
      <c r="F516" s="469" t="s">
        <v>1204</v>
      </c>
      <c r="G516" s="469" t="s">
        <v>1208</v>
      </c>
      <c r="H516" s="469" t="s">
        <v>1323</v>
      </c>
      <c r="I516" s="469" t="s">
        <v>1204</v>
      </c>
      <c r="J516" s="577" t="s">
        <v>1464</v>
      </c>
      <c r="K516" s="577" t="s">
        <v>1468</v>
      </c>
      <c r="L516" s="469" t="s">
        <v>3603</v>
      </c>
      <c r="M516" s="469">
        <v>2</v>
      </c>
      <c r="N516" s="469">
        <v>0</v>
      </c>
      <c r="O516" s="469">
        <v>0</v>
      </c>
    </row>
    <row r="517" spans="1:15" ht="15" x14ac:dyDescent="0.25">
      <c r="A517" s="469" t="s">
        <v>2855</v>
      </c>
      <c r="B517" s="471">
        <v>44242</v>
      </c>
      <c r="C517" s="469" t="s">
        <v>3354</v>
      </c>
      <c r="D517" s="470">
        <v>44242</v>
      </c>
      <c r="E517" s="660" t="s">
        <v>15</v>
      </c>
      <c r="F517" s="469" t="s">
        <v>1204</v>
      </c>
      <c r="G517" s="469" t="s">
        <v>1208</v>
      </c>
      <c r="H517" s="469" t="s">
        <v>387</v>
      </c>
      <c r="I517" s="469" t="s">
        <v>1204</v>
      </c>
      <c r="J517" s="577" t="s">
        <v>1464</v>
      </c>
      <c r="K517" s="577" t="s">
        <v>1468</v>
      </c>
      <c r="L517" s="469" t="s">
        <v>303</v>
      </c>
      <c r="M517" s="469">
        <v>1</v>
      </c>
      <c r="N517" s="469">
        <v>368</v>
      </c>
      <c r="O517" s="469">
        <v>368</v>
      </c>
    </row>
    <row r="518" spans="1:15" ht="15" x14ac:dyDescent="0.25">
      <c r="A518" s="469" t="s">
        <v>2855</v>
      </c>
      <c r="B518" s="471">
        <v>44242</v>
      </c>
      <c r="C518" s="469" t="s">
        <v>3354</v>
      </c>
      <c r="D518" s="470">
        <v>44242</v>
      </c>
      <c r="E518" s="469" t="s">
        <v>15</v>
      </c>
      <c r="F518" s="469" t="s">
        <v>1204</v>
      </c>
      <c r="G518" s="469" t="s">
        <v>1208</v>
      </c>
      <c r="H518" s="469" t="s">
        <v>1326</v>
      </c>
      <c r="I518" s="469" t="s">
        <v>1204</v>
      </c>
      <c r="J518" s="577" t="s">
        <v>1464</v>
      </c>
      <c r="K518" s="577" t="s">
        <v>1468</v>
      </c>
      <c r="L518" s="469" t="s">
        <v>314</v>
      </c>
      <c r="M518" s="469">
        <v>2</v>
      </c>
      <c r="N518" s="472">
        <v>46100</v>
      </c>
      <c r="O518" s="472">
        <v>92200</v>
      </c>
    </row>
    <row r="519" spans="1:15" ht="15" x14ac:dyDescent="0.25">
      <c r="A519" s="469" t="s">
        <v>2856</v>
      </c>
      <c r="B519" s="471">
        <v>44242</v>
      </c>
      <c r="C519" s="469" t="s">
        <v>3355</v>
      </c>
      <c r="D519" s="470">
        <v>44239</v>
      </c>
      <c r="E519" s="660" t="s">
        <v>15</v>
      </c>
      <c r="F519" s="469" t="s">
        <v>94</v>
      </c>
      <c r="G519" s="469" t="s">
        <v>1222</v>
      </c>
      <c r="H519" s="469" t="s">
        <v>387</v>
      </c>
      <c r="I519" s="469" t="s">
        <v>94</v>
      </c>
      <c r="J519" s="577" t="s">
        <v>317</v>
      </c>
      <c r="K519" s="577" t="s">
        <v>1468</v>
      </c>
      <c r="L519" s="469" t="s">
        <v>303</v>
      </c>
      <c r="M519" s="469">
        <v>1</v>
      </c>
      <c r="N519" s="469">
        <v>698</v>
      </c>
      <c r="O519" s="469">
        <v>698</v>
      </c>
    </row>
    <row r="520" spans="1:15" ht="15" x14ac:dyDescent="0.25">
      <c r="A520" s="469" t="s">
        <v>2856</v>
      </c>
      <c r="B520" s="471">
        <v>44242</v>
      </c>
      <c r="C520" s="469" t="s">
        <v>3355</v>
      </c>
      <c r="D520" s="470">
        <v>44239</v>
      </c>
      <c r="E520" s="469" t="s">
        <v>1189</v>
      </c>
      <c r="F520" s="469" t="s">
        <v>94</v>
      </c>
      <c r="G520" s="469" t="s">
        <v>1222</v>
      </c>
      <c r="H520" s="469" t="s">
        <v>1313</v>
      </c>
      <c r="I520" s="469" t="s">
        <v>94</v>
      </c>
      <c r="J520" s="577" t="s">
        <v>317</v>
      </c>
      <c r="K520" s="577" t="s">
        <v>1468</v>
      </c>
      <c r="L520" s="469" t="s">
        <v>301</v>
      </c>
      <c r="M520" s="469">
        <v>55</v>
      </c>
      <c r="N520" s="472">
        <v>3175</v>
      </c>
      <c r="O520" s="472">
        <v>174625</v>
      </c>
    </row>
    <row r="521" spans="1:15" ht="15" x14ac:dyDescent="0.25">
      <c r="A521" s="469" t="s">
        <v>2857</v>
      </c>
      <c r="B521" s="471">
        <v>44242</v>
      </c>
      <c r="C521" s="469" t="s">
        <v>3356</v>
      </c>
      <c r="D521" s="470">
        <v>44242</v>
      </c>
      <c r="E521" s="469" t="s">
        <v>1180</v>
      </c>
      <c r="F521" s="469" t="s">
        <v>248</v>
      </c>
      <c r="G521" s="469" t="s">
        <v>1210</v>
      </c>
      <c r="H521" s="469" t="s">
        <v>3645</v>
      </c>
      <c r="I521" s="469" t="s">
        <v>248</v>
      </c>
      <c r="J521" s="577" t="s">
        <v>316</v>
      </c>
      <c r="K521" s="577" t="s">
        <v>1468</v>
      </c>
      <c r="L521" s="469" t="s">
        <v>301</v>
      </c>
      <c r="M521" s="469">
        <v>2</v>
      </c>
      <c r="N521" s="472">
        <v>2174.59</v>
      </c>
      <c r="O521" s="472">
        <v>4349.18</v>
      </c>
    </row>
    <row r="522" spans="1:15" ht="15" x14ac:dyDescent="0.25">
      <c r="A522" s="469" t="s">
        <v>2858</v>
      </c>
      <c r="B522" s="471">
        <v>44242</v>
      </c>
      <c r="C522" s="469" t="s">
        <v>938</v>
      </c>
      <c r="D522" s="470">
        <v>44186</v>
      </c>
      <c r="E522" s="660" t="s">
        <v>15</v>
      </c>
      <c r="F522" s="469" t="s">
        <v>93</v>
      </c>
      <c r="G522" s="469" t="s">
        <v>1214</v>
      </c>
      <c r="H522" s="469" t="s">
        <v>387</v>
      </c>
      <c r="I522" s="469" t="s">
        <v>93</v>
      </c>
      <c r="J522" s="577" t="s">
        <v>1464</v>
      </c>
      <c r="K522" s="577" t="s">
        <v>1468</v>
      </c>
      <c r="L522" s="469" t="s">
        <v>303</v>
      </c>
      <c r="M522" s="469">
        <v>1</v>
      </c>
      <c r="N522" s="469">
        <v>100</v>
      </c>
      <c r="O522" s="469">
        <v>100</v>
      </c>
    </row>
    <row r="523" spans="1:15" ht="15" x14ac:dyDescent="0.25">
      <c r="A523" s="469" t="s">
        <v>2858</v>
      </c>
      <c r="B523" s="471">
        <v>44242</v>
      </c>
      <c r="C523" s="469" t="s">
        <v>938</v>
      </c>
      <c r="D523" s="470">
        <v>44186</v>
      </c>
      <c r="E523" s="469" t="s">
        <v>1181</v>
      </c>
      <c r="F523" s="469" t="s">
        <v>93</v>
      </c>
      <c r="G523" s="469" t="s">
        <v>1214</v>
      </c>
      <c r="H523" s="469" t="s">
        <v>1314</v>
      </c>
      <c r="I523" s="469" t="s">
        <v>93</v>
      </c>
      <c r="J523" s="577" t="s">
        <v>1464</v>
      </c>
      <c r="K523" s="577" t="s">
        <v>1468</v>
      </c>
      <c r="L523" s="469" t="s">
        <v>308</v>
      </c>
      <c r="M523" s="469">
        <v>6</v>
      </c>
      <c r="N523" s="472">
        <v>2350</v>
      </c>
      <c r="O523" s="472">
        <v>14100</v>
      </c>
    </row>
    <row r="524" spans="1:15" ht="15" x14ac:dyDescent="0.25">
      <c r="A524" s="469" t="s">
        <v>2859</v>
      </c>
      <c r="B524" s="471">
        <v>44242</v>
      </c>
      <c r="C524" s="469" t="s">
        <v>3357</v>
      </c>
      <c r="D524" s="470">
        <v>44242</v>
      </c>
      <c r="E524" s="469" t="s">
        <v>1180</v>
      </c>
      <c r="F524" s="469" t="s">
        <v>248</v>
      </c>
      <c r="G524" s="469" t="s">
        <v>1210</v>
      </c>
      <c r="H524" s="469" t="s">
        <v>1428</v>
      </c>
      <c r="I524" s="469" t="s">
        <v>248</v>
      </c>
      <c r="J524" s="577" t="s">
        <v>316</v>
      </c>
      <c r="K524" s="577" t="s">
        <v>1468</v>
      </c>
      <c r="L524" s="469" t="s">
        <v>301</v>
      </c>
      <c r="M524" s="469">
        <v>1</v>
      </c>
      <c r="N524" s="472">
        <v>4200</v>
      </c>
      <c r="O524" s="472">
        <v>4200</v>
      </c>
    </row>
    <row r="525" spans="1:15" ht="15" x14ac:dyDescent="0.25">
      <c r="A525" s="469" t="s">
        <v>2859</v>
      </c>
      <c r="B525" s="471">
        <v>44242</v>
      </c>
      <c r="C525" s="469" t="s">
        <v>3357</v>
      </c>
      <c r="D525" s="470">
        <v>44242</v>
      </c>
      <c r="E525" s="469" t="s">
        <v>1180</v>
      </c>
      <c r="F525" s="469" t="s">
        <v>248</v>
      </c>
      <c r="G525" s="469" t="s">
        <v>1210</v>
      </c>
      <c r="H525" s="469" t="s">
        <v>3646</v>
      </c>
      <c r="I525" s="469" t="s">
        <v>248</v>
      </c>
      <c r="J525" s="577" t="s">
        <v>316</v>
      </c>
      <c r="K525" s="577" t="s">
        <v>1468</v>
      </c>
      <c r="L525" s="469" t="s">
        <v>301</v>
      </c>
      <c r="M525" s="469">
        <v>1</v>
      </c>
      <c r="N525" s="472">
        <v>37780.050000000003</v>
      </c>
      <c r="O525" s="472">
        <v>37780.050000000003</v>
      </c>
    </row>
    <row r="526" spans="1:15" ht="15" x14ac:dyDescent="0.25">
      <c r="A526" s="469" t="s">
        <v>2860</v>
      </c>
      <c r="B526" s="471">
        <v>44242</v>
      </c>
      <c r="C526" s="469" t="s">
        <v>3358</v>
      </c>
      <c r="D526" s="470">
        <v>44237</v>
      </c>
      <c r="E526" s="469" t="s">
        <v>15</v>
      </c>
      <c r="F526" s="469" t="s">
        <v>241</v>
      </c>
      <c r="G526" s="469" t="s">
        <v>1221</v>
      </c>
      <c r="H526" s="469" t="s">
        <v>3647</v>
      </c>
      <c r="I526" s="469" t="s">
        <v>241</v>
      </c>
      <c r="J526" s="577" t="s">
        <v>1464</v>
      </c>
      <c r="K526" s="577" t="s">
        <v>1468</v>
      </c>
      <c r="L526" s="469" t="s">
        <v>3608</v>
      </c>
      <c r="M526" s="469">
        <v>4</v>
      </c>
      <c r="N526" s="469">
        <v>0</v>
      </c>
      <c r="O526" s="469">
        <v>0</v>
      </c>
    </row>
    <row r="527" spans="1:15" ht="15" x14ac:dyDescent="0.25">
      <c r="A527" s="469" t="s">
        <v>2860</v>
      </c>
      <c r="B527" s="471">
        <v>44242</v>
      </c>
      <c r="C527" s="469" t="s">
        <v>3358</v>
      </c>
      <c r="D527" s="470">
        <v>44237</v>
      </c>
      <c r="E527" s="660" t="s">
        <v>15</v>
      </c>
      <c r="F527" s="469" t="s">
        <v>241</v>
      </c>
      <c r="G527" s="469" t="s">
        <v>1221</v>
      </c>
      <c r="H527" s="469" t="s">
        <v>387</v>
      </c>
      <c r="I527" s="469" t="s">
        <v>241</v>
      </c>
      <c r="J527" s="577" t="s">
        <v>1464</v>
      </c>
      <c r="K527" s="577" t="s">
        <v>1468</v>
      </c>
      <c r="L527" s="469" t="s">
        <v>303</v>
      </c>
      <c r="M527" s="469">
        <v>1</v>
      </c>
      <c r="N527" s="472">
        <v>1680</v>
      </c>
      <c r="O527" s="472">
        <v>1680</v>
      </c>
    </row>
    <row r="528" spans="1:15" ht="15" x14ac:dyDescent="0.25">
      <c r="A528" s="469" t="s">
        <v>2860</v>
      </c>
      <c r="B528" s="471">
        <v>44242</v>
      </c>
      <c r="C528" s="469" t="s">
        <v>3358</v>
      </c>
      <c r="D528" s="470">
        <v>44237</v>
      </c>
      <c r="E528" s="469" t="s">
        <v>15</v>
      </c>
      <c r="F528" s="469" t="s">
        <v>241</v>
      </c>
      <c r="G528" s="469" t="s">
        <v>1221</v>
      </c>
      <c r="H528" s="469" t="s">
        <v>1326</v>
      </c>
      <c r="I528" s="469" t="s">
        <v>241</v>
      </c>
      <c r="J528" s="577" t="s">
        <v>1464</v>
      </c>
      <c r="K528" s="577" t="s">
        <v>1468</v>
      </c>
      <c r="L528" s="469" t="s">
        <v>314</v>
      </c>
      <c r="M528" s="469">
        <v>4</v>
      </c>
      <c r="N528" s="472">
        <v>60000</v>
      </c>
      <c r="O528" s="472">
        <v>240000</v>
      </c>
    </row>
    <row r="529" spans="1:15" ht="15" x14ac:dyDescent="0.25">
      <c r="A529" s="469" t="s">
        <v>2861</v>
      </c>
      <c r="B529" s="471">
        <v>44242</v>
      </c>
      <c r="C529" s="469" t="s">
        <v>3359</v>
      </c>
      <c r="D529" s="469" t="s">
        <v>3359</v>
      </c>
      <c r="E529" s="469" t="s">
        <v>1191</v>
      </c>
      <c r="F529" s="469" t="s">
        <v>94</v>
      </c>
      <c r="G529" s="469" t="s">
        <v>3561</v>
      </c>
      <c r="H529" s="469" t="s">
        <v>1340</v>
      </c>
      <c r="I529" s="469" t="s">
        <v>94</v>
      </c>
      <c r="J529" s="577" t="s">
        <v>316</v>
      </c>
      <c r="K529" s="469" t="s">
        <v>1469</v>
      </c>
      <c r="L529" s="469" t="s">
        <v>303</v>
      </c>
      <c r="M529" s="469">
        <v>1</v>
      </c>
      <c r="N529" s="472">
        <v>1000</v>
      </c>
      <c r="O529" s="472">
        <v>1000</v>
      </c>
    </row>
    <row r="530" spans="1:15" ht="15" x14ac:dyDescent="0.25">
      <c r="A530" s="469" t="s">
        <v>2862</v>
      </c>
      <c r="B530" s="471">
        <v>44242</v>
      </c>
      <c r="C530" s="469" t="s">
        <v>912</v>
      </c>
      <c r="D530" s="470">
        <v>44209</v>
      </c>
      <c r="E530" s="469" t="s">
        <v>1191</v>
      </c>
      <c r="F530" s="469" t="s">
        <v>94</v>
      </c>
      <c r="G530" s="469" t="s">
        <v>3562</v>
      </c>
      <c r="H530" s="469" t="s">
        <v>1340</v>
      </c>
      <c r="I530" s="469" t="s">
        <v>94</v>
      </c>
      <c r="J530" s="577" t="s">
        <v>316</v>
      </c>
      <c r="K530" s="469" t="s">
        <v>1469</v>
      </c>
      <c r="L530" s="469" t="s">
        <v>303</v>
      </c>
      <c r="M530" s="469">
        <v>1</v>
      </c>
      <c r="N530" s="472">
        <v>1000</v>
      </c>
      <c r="O530" s="472">
        <v>1000</v>
      </c>
    </row>
    <row r="531" spans="1:15" ht="15" x14ac:dyDescent="0.25">
      <c r="A531" s="469" t="s">
        <v>2863</v>
      </c>
      <c r="B531" s="471">
        <v>44243</v>
      </c>
      <c r="C531" s="469" t="s">
        <v>3360</v>
      </c>
      <c r="D531" s="470">
        <v>44242</v>
      </c>
      <c r="E531" s="469" t="s">
        <v>1180</v>
      </c>
      <c r="F531" s="469" t="s">
        <v>248</v>
      </c>
      <c r="G531" s="469" t="s">
        <v>1210</v>
      </c>
      <c r="H531" s="469" t="s">
        <v>280</v>
      </c>
      <c r="I531" s="469" t="s">
        <v>248</v>
      </c>
      <c r="J531" s="577" t="s">
        <v>316</v>
      </c>
      <c r="K531" s="577" t="s">
        <v>1468</v>
      </c>
      <c r="L531" s="469" t="s">
        <v>303</v>
      </c>
      <c r="M531" s="469">
        <v>537</v>
      </c>
      <c r="N531" s="472">
        <v>1270.5</v>
      </c>
      <c r="O531" s="472">
        <v>682258.5</v>
      </c>
    </row>
    <row r="532" spans="1:15" ht="15" x14ac:dyDescent="0.25">
      <c r="A532" s="469" t="s">
        <v>2864</v>
      </c>
      <c r="B532" s="471">
        <v>44243</v>
      </c>
      <c r="C532" s="469" t="s">
        <v>3361</v>
      </c>
      <c r="D532" s="469" t="s">
        <v>3362</v>
      </c>
      <c r="E532" s="469" t="s">
        <v>1182</v>
      </c>
      <c r="F532" s="469" t="s">
        <v>244</v>
      </c>
      <c r="G532" s="469" t="s">
        <v>1230</v>
      </c>
      <c r="H532" s="469" t="s">
        <v>1355</v>
      </c>
      <c r="I532" s="469" t="s">
        <v>244</v>
      </c>
      <c r="J532" s="577" t="s">
        <v>316</v>
      </c>
      <c r="K532" s="577" t="s">
        <v>1469</v>
      </c>
      <c r="L532" s="469" t="s">
        <v>3603</v>
      </c>
      <c r="M532" s="469">
        <v>1</v>
      </c>
      <c r="N532" s="472">
        <v>1100</v>
      </c>
      <c r="O532" s="472">
        <v>1100</v>
      </c>
    </row>
    <row r="533" spans="1:15" ht="15" x14ac:dyDescent="0.25">
      <c r="A533" s="469" t="s">
        <v>2865</v>
      </c>
      <c r="B533" s="471">
        <v>44243</v>
      </c>
      <c r="C533" s="469">
        <v>6200004115</v>
      </c>
      <c r="D533" s="470">
        <v>44138</v>
      </c>
      <c r="E533" s="469" t="s">
        <v>3215</v>
      </c>
      <c r="F533" s="469" t="s">
        <v>244</v>
      </c>
      <c r="G533" s="469" t="s">
        <v>1212</v>
      </c>
      <c r="H533" s="469" t="s">
        <v>1442</v>
      </c>
      <c r="I533" s="469" t="s">
        <v>244</v>
      </c>
      <c r="J533" s="577" t="s">
        <v>316</v>
      </c>
      <c r="K533" s="577" t="s">
        <v>1469</v>
      </c>
      <c r="L533" s="469" t="s">
        <v>308</v>
      </c>
      <c r="M533" s="469">
        <v>6</v>
      </c>
      <c r="N533" s="472">
        <v>3750</v>
      </c>
      <c r="O533" s="472">
        <v>22500</v>
      </c>
    </row>
    <row r="534" spans="1:15" ht="15" x14ac:dyDescent="0.25">
      <c r="A534" s="469" t="s">
        <v>2866</v>
      </c>
      <c r="B534" s="471">
        <v>44243</v>
      </c>
      <c r="C534" s="469">
        <v>6200004197</v>
      </c>
      <c r="D534" s="470">
        <v>44181</v>
      </c>
      <c r="E534" s="469" t="s">
        <v>3215</v>
      </c>
      <c r="F534" s="469" t="s">
        <v>244</v>
      </c>
      <c r="G534" s="469" t="s">
        <v>1212</v>
      </c>
      <c r="H534" s="469" t="s">
        <v>1442</v>
      </c>
      <c r="I534" s="469" t="s">
        <v>244</v>
      </c>
      <c r="J534" s="577" t="s">
        <v>316</v>
      </c>
      <c r="K534" s="577" t="s">
        <v>1469</v>
      </c>
      <c r="L534" s="469" t="s">
        <v>308</v>
      </c>
      <c r="M534" s="469">
        <v>6</v>
      </c>
      <c r="N534" s="472">
        <v>4085</v>
      </c>
      <c r="O534" s="472">
        <v>24510</v>
      </c>
    </row>
    <row r="535" spans="1:15" ht="15" x14ac:dyDescent="0.25">
      <c r="A535" s="469" t="s">
        <v>2867</v>
      </c>
      <c r="B535" s="471">
        <v>44243</v>
      </c>
      <c r="C535" s="469">
        <v>6200004090</v>
      </c>
      <c r="D535" s="470">
        <v>44120</v>
      </c>
      <c r="E535" s="469" t="s">
        <v>3215</v>
      </c>
      <c r="F535" s="469" t="s">
        <v>244</v>
      </c>
      <c r="G535" s="469" t="s">
        <v>1212</v>
      </c>
      <c r="H535" s="469" t="s">
        <v>1442</v>
      </c>
      <c r="I535" s="469" t="s">
        <v>244</v>
      </c>
      <c r="J535" s="577" t="s">
        <v>316</v>
      </c>
      <c r="K535" s="577" t="s">
        <v>1469</v>
      </c>
      <c r="L535" s="469" t="s">
        <v>308</v>
      </c>
      <c r="M535" s="469">
        <v>11</v>
      </c>
      <c r="N535" s="472">
        <v>4085</v>
      </c>
      <c r="O535" s="472">
        <v>44935</v>
      </c>
    </row>
    <row r="536" spans="1:15" ht="15" x14ac:dyDescent="0.25">
      <c r="A536" s="469" t="s">
        <v>2868</v>
      </c>
      <c r="B536" s="471">
        <v>44243</v>
      </c>
      <c r="C536" s="469">
        <v>6200004100</v>
      </c>
      <c r="D536" s="470">
        <v>44120</v>
      </c>
      <c r="E536" s="469" t="s">
        <v>3215</v>
      </c>
      <c r="F536" s="469" t="s">
        <v>244</v>
      </c>
      <c r="G536" s="469" t="s">
        <v>1212</v>
      </c>
      <c r="H536" s="469" t="s">
        <v>1442</v>
      </c>
      <c r="I536" s="469" t="s">
        <v>244</v>
      </c>
      <c r="J536" s="577" t="s">
        <v>316</v>
      </c>
      <c r="K536" s="577" t="s">
        <v>1469</v>
      </c>
      <c r="L536" s="469" t="s">
        <v>308</v>
      </c>
      <c r="M536" s="469">
        <v>10</v>
      </c>
      <c r="N536" s="472">
        <v>4085</v>
      </c>
      <c r="O536" s="472">
        <v>40850</v>
      </c>
    </row>
    <row r="537" spans="1:15" ht="15" x14ac:dyDescent="0.25">
      <c r="A537" s="469" t="s">
        <v>2869</v>
      </c>
      <c r="B537" s="471">
        <v>44243</v>
      </c>
      <c r="C537" s="469">
        <v>6200004208</v>
      </c>
      <c r="D537" s="470">
        <v>44188</v>
      </c>
      <c r="E537" s="469" t="s">
        <v>3215</v>
      </c>
      <c r="F537" s="469" t="s">
        <v>244</v>
      </c>
      <c r="G537" s="469" t="s">
        <v>1212</v>
      </c>
      <c r="H537" s="469" t="s">
        <v>1442</v>
      </c>
      <c r="I537" s="469" t="s">
        <v>244</v>
      </c>
      <c r="J537" s="577" t="s">
        <v>316</v>
      </c>
      <c r="K537" s="577" t="s">
        <v>1469</v>
      </c>
      <c r="L537" s="469" t="s">
        <v>308</v>
      </c>
      <c r="M537" s="469">
        <v>10</v>
      </c>
      <c r="N537" s="472">
        <v>4085</v>
      </c>
      <c r="O537" s="472">
        <v>40850</v>
      </c>
    </row>
    <row r="538" spans="1:15" ht="15" x14ac:dyDescent="0.25">
      <c r="A538" s="469" t="s">
        <v>2870</v>
      </c>
      <c r="B538" s="471">
        <v>44243</v>
      </c>
      <c r="C538" s="469">
        <v>6200004294</v>
      </c>
      <c r="D538" s="470">
        <v>44210</v>
      </c>
      <c r="E538" s="469" t="s">
        <v>3215</v>
      </c>
      <c r="F538" s="469" t="s">
        <v>244</v>
      </c>
      <c r="G538" s="469" t="s">
        <v>1212</v>
      </c>
      <c r="H538" s="469" t="s">
        <v>1442</v>
      </c>
      <c r="I538" s="469" t="s">
        <v>244</v>
      </c>
      <c r="J538" s="577" t="s">
        <v>316</v>
      </c>
      <c r="K538" s="577" t="s">
        <v>1469</v>
      </c>
      <c r="L538" s="469" t="s">
        <v>308</v>
      </c>
      <c r="M538" s="469">
        <v>7</v>
      </c>
      <c r="N538" s="472">
        <v>4085</v>
      </c>
      <c r="O538" s="472">
        <v>28595</v>
      </c>
    </row>
    <row r="539" spans="1:15" ht="15" x14ac:dyDescent="0.25">
      <c r="A539" s="469" t="s">
        <v>2871</v>
      </c>
      <c r="B539" s="471">
        <v>44243</v>
      </c>
      <c r="C539" s="469">
        <v>6200004303</v>
      </c>
      <c r="D539" s="470">
        <v>44210</v>
      </c>
      <c r="E539" s="469" t="s">
        <v>3215</v>
      </c>
      <c r="F539" s="469" t="s">
        <v>244</v>
      </c>
      <c r="G539" s="469" t="s">
        <v>1212</v>
      </c>
      <c r="H539" s="469" t="s">
        <v>1442</v>
      </c>
      <c r="I539" s="469" t="s">
        <v>244</v>
      </c>
      <c r="J539" s="577" t="s">
        <v>316</v>
      </c>
      <c r="K539" s="577" t="s">
        <v>1469</v>
      </c>
      <c r="L539" s="469" t="s">
        <v>308</v>
      </c>
      <c r="M539" s="469">
        <v>10</v>
      </c>
      <c r="N539" s="472">
        <v>4085</v>
      </c>
      <c r="O539" s="472">
        <v>40850</v>
      </c>
    </row>
    <row r="540" spans="1:15" ht="15" x14ac:dyDescent="0.25">
      <c r="A540" s="469" t="s">
        <v>2872</v>
      </c>
      <c r="B540" s="471">
        <v>44243</v>
      </c>
      <c r="C540" s="469">
        <v>6200004273</v>
      </c>
      <c r="D540" s="470">
        <v>44204</v>
      </c>
      <c r="E540" s="469" t="s">
        <v>3215</v>
      </c>
      <c r="F540" s="469" t="s">
        <v>244</v>
      </c>
      <c r="G540" s="469" t="s">
        <v>1212</v>
      </c>
      <c r="H540" s="469" t="s">
        <v>1442</v>
      </c>
      <c r="I540" s="469" t="s">
        <v>244</v>
      </c>
      <c r="J540" s="577" t="s">
        <v>316</v>
      </c>
      <c r="K540" s="577" t="s">
        <v>1469</v>
      </c>
      <c r="L540" s="469" t="s">
        <v>308</v>
      </c>
      <c r="M540" s="469">
        <v>6</v>
      </c>
      <c r="N540" s="472">
        <v>4085</v>
      </c>
      <c r="O540" s="472">
        <v>24510</v>
      </c>
    </row>
    <row r="541" spans="1:15" ht="15" x14ac:dyDescent="0.25">
      <c r="A541" s="469" t="s">
        <v>2873</v>
      </c>
      <c r="B541" s="471">
        <v>44243</v>
      </c>
      <c r="C541" s="469">
        <v>6200004267</v>
      </c>
      <c r="D541" s="470">
        <v>44203</v>
      </c>
      <c r="E541" s="469" t="s">
        <v>3215</v>
      </c>
      <c r="F541" s="469" t="s">
        <v>244</v>
      </c>
      <c r="G541" s="469" t="s">
        <v>1212</v>
      </c>
      <c r="H541" s="469" t="s">
        <v>1442</v>
      </c>
      <c r="I541" s="469" t="s">
        <v>244</v>
      </c>
      <c r="J541" s="577" t="s">
        <v>316</v>
      </c>
      <c r="K541" s="577" t="s">
        <v>1469</v>
      </c>
      <c r="L541" s="469" t="s">
        <v>308</v>
      </c>
      <c r="M541" s="469">
        <v>6</v>
      </c>
      <c r="N541" s="472">
        <v>4085</v>
      </c>
      <c r="O541" s="472">
        <v>24510</v>
      </c>
    </row>
    <row r="542" spans="1:15" ht="15" x14ac:dyDescent="0.25">
      <c r="A542" s="469" t="s">
        <v>2874</v>
      </c>
      <c r="B542" s="471">
        <v>44243</v>
      </c>
      <c r="C542" s="469">
        <v>6200004226</v>
      </c>
      <c r="D542" s="470">
        <v>44559</v>
      </c>
      <c r="E542" s="469" t="s">
        <v>3215</v>
      </c>
      <c r="F542" s="469" t="s">
        <v>244</v>
      </c>
      <c r="G542" s="469" t="s">
        <v>1212</v>
      </c>
      <c r="H542" s="469" t="s">
        <v>1442</v>
      </c>
      <c r="I542" s="469" t="s">
        <v>244</v>
      </c>
      <c r="J542" s="577" t="s">
        <v>316</v>
      </c>
      <c r="K542" s="577" t="s">
        <v>1469</v>
      </c>
      <c r="L542" s="469" t="s">
        <v>308</v>
      </c>
      <c r="M542" s="469">
        <v>6</v>
      </c>
      <c r="N542" s="472">
        <v>4085</v>
      </c>
      <c r="O542" s="472">
        <v>24510</v>
      </c>
    </row>
    <row r="543" spans="1:15" ht="15" x14ac:dyDescent="0.25">
      <c r="A543" s="469" t="s">
        <v>2875</v>
      </c>
      <c r="B543" s="471">
        <v>44243</v>
      </c>
      <c r="C543" s="469">
        <v>6200004278</v>
      </c>
      <c r="D543" s="470">
        <v>44205</v>
      </c>
      <c r="E543" s="469" t="s">
        <v>3215</v>
      </c>
      <c r="F543" s="469" t="s">
        <v>244</v>
      </c>
      <c r="G543" s="469" t="s">
        <v>1212</v>
      </c>
      <c r="H543" s="469" t="s">
        <v>1442</v>
      </c>
      <c r="I543" s="469" t="s">
        <v>244</v>
      </c>
      <c r="J543" s="577" t="s">
        <v>316</v>
      </c>
      <c r="K543" s="577" t="s">
        <v>1469</v>
      </c>
      <c r="L543" s="469" t="s">
        <v>308</v>
      </c>
      <c r="M543" s="469">
        <v>7</v>
      </c>
      <c r="N543" s="472">
        <v>4085</v>
      </c>
      <c r="O543" s="472">
        <v>28595</v>
      </c>
    </row>
    <row r="544" spans="1:15" ht="15" x14ac:dyDescent="0.25">
      <c r="A544" s="469" t="s">
        <v>2876</v>
      </c>
      <c r="B544" s="471">
        <v>44243</v>
      </c>
      <c r="C544" s="469">
        <v>6200004259</v>
      </c>
      <c r="D544" s="470">
        <v>44201</v>
      </c>
      <c r="E544" s="469" t="s">
        <v>3215</v>
      </c>
      <c r="F544" s="469" t="s">
        <v>244</v>
      </c>
      <c r="G544" s="469" t="s">
        <v>1212</v>
      </c>
      <c r="H544" s="469" t="s">
        <v>1442</v>
      </c>
      <c r="I544" s="469" t="s">
        <v>244</v>
      </c>
      <c r="J544" s="577" t="s">
        <v>316</v>
      </c>
      <c r="K544" s="577" t="s">
        <v>1469</v>
      </c>
      <c r="L544" s="469" t="s">
        <v>308</v>
      </c>
      <c r="M544" s="469">
        <v>3</v>
      </c>
      <c r="N544" s="472">
        <v>4085</v>
      </c>
      <c r="O544" s="472">
        <v>12255</v>
      </c>
    </row>
    <row r="545" spans="1:15" ht="15" x14ac:dyDescent="0.25">
      <c r="A545" s="469" t="s">
        <v>2877</v>
      </c>
      <c r="B545" s="471">
        <v>44243</v>
      </c>
      <c r="C545" s="469" t="s">
        <v>3363</v>
      </c>
      <c r="D545" s="470">
        <v>44243</v>
      </c>
      <c r="E545" s="469" t="s">
        <v>1181</v>
      </c>
      <c r="F545" s="469" t="s">
        <v>248</v>
      </c>
      <c r="G545" s="469" t="s">
        <v>1219</v>
      </c>
      <c r="H545" s="469" t="s">
        <v>3633</v>
      </c>
      <c r="I545" s="469" t="s">
        <v>248</v>
      </c>
      <c r="J545" s="577" t="s">
        <v>1464</v>
      </c>
      <c r="K545" s="577" t="s">
        <v>1468</v>
      </c>
      <c r="L545" s="469" t="s">
        <v>308</v>
      </c>
      <c r="M545" s="469">
        <v>25</v>
      </c>
      <c r="N545" s="472">
        <v>2850</v>
      </c>
      <c r="O545" s="472">
        <v>71250</v>
      </c>
    </row>
    <row r="546" spans="1:15" ht="15" x14ac:dyDescent="0.25">
      <c r="A546" s="469" t="s">
        <v>2878</v>
      </c>
      <c r="B546" s="471">
        <v>44243</v>
      </c>
      <c r="C546" s="469" t="s">
        <v>3364</v>
      </c>
      <c r="D546" s="470">
        <v>44243</v>
      </c>
      <c r="E546" s="469" t="s">
        <v>1181</v>
      </c>
      <c r="F546" s="469" t="s">
        <v>248</v>
      </c>
      <c r="G546" s="469" t="s">
        <v>1219</v>
      </c>
      <c r="H546" s="469" t="s">
        <v>3612</v>
      </c>
      <c r="I546" s="469" t="s">
        <v>248</v>
      </c>
      <c r="J546" s="577" t="s">
        <v>1464</v>
      </c>
      <c r="K546" s="577" t="s">
        <v>1468</v>
      </c>
      <c r="L546" s="469" t="s">
        <v>308</v>
      </c>
      <c r="M546" s="469">
        <v>1</v>
      </c>
      <c r="N546" s="472">
        <v>3500</v>
      </c>
      <c r="O546" s="472">
        <v>3500</v>
      </c>
    </row>
    <row r="547" spans="1:15" ht="15" x14ac:dyDescent="0.25">
      <c r="A547" s="469" t="s">
        <v>2879</v>
      </c>
      <c r="B547" s="471">
        <v>44243</v>
      </c>
      <c r="C547" s="469">
        <v>6200004250</v>
      </c>
      <c r="D547" s="470">
        <v>44201</v>
      </c>
      <c r="E547" s="469" t="s">
        <v>3215</v>
      </c>
      <c r="F547" s="469" t="s">
        <v>244</v>
      </c>
      <c r="G547" s="469" t="s">
        <v>1212</v>
      </c>
      <c r="H547" s="469" t="s">
        <v>1442</v>
      </c>
      <c r="I547" s="469" t="s">
        <v>244</v>
      </c>
      <c r="J547" s="577" t="s">
        <v>316</v>
      </c>
      <c r="K547" s="577" t="s">
        <v>1469</v>
      </c>
      <c r="L547" s="469" t="s">
        <v>308</v>
      </c>
      <c r="M547" s="469">
        <v>10</v>
      </c>
      <c r="N547" s="472">
        <v>4085</v>
      </c>
      <c r="O547" s="472">
        <v>40850</v>
      </c>
    </row>
    <row r="548" spans="1:15" ht="15" x14ac:dyDescent="0.25">
      <c r="A548" s="469" t="s">
        <v>2880</v>
      </c>
      <c r="B548" s="471">
        <v>44243</v>
      </c>
      <c r="C548" s="469" t="s">
        <v>912</v>
      </c>
      <c r="D548" s="470">
        <v>44243</v>
      </c>
      <c r="E548" s="660" t="s">
        <v>15</v>
      </c>
      <c r="F548" s="469" t="s">
        <v>93</v>
      </c>
      <c r="G548" s="469" t="s">
        <v>3563</v>
      </c>
      <c r="H548" s="469" t="s">
        <v>387</v>
      </c>
      <c r="I548" s="469" t="s">
        <v>93</v>
      </c>
      <c r="J548" s="577" t="s">
        <v>317</v>
      </c>
      <c r="K548" s="577" t="s">
        <v>1468</v>
      </c>
      <c r="L548" s="469" t="s">
        <v>303</v>
      </c>
      <c r="M548" s="469">
        <v>1</v>
      </c>
      <c r="N548" s="469">
        <v>100</v>
      </c>
      <c r="O548" s="469">
        <v>100</v>
      </c>
    </row>
    <row r="549" spans="1:15" ht="15" x14ac:dyDescent="0.25">
      <c r="A549" s="469" t="s">
        <v>2880</v>
      </c>
      <c r="B549" s="471">
        <v>44243</v>
      </c>
      <c r="C549" s="469" t="s">
        <v>912</v>
      </c>
      <c r="D549" s="470">
        <v>44243</v>
      </c>
      <c r="E549" s="469" t="s">
        <v>63</v>
      </c>
      <c r="F549" s="469" t="s">
        <v>93</v>
      </c>
      <c r="G549" s="469" t="s">
        <v>3563</v>
      </c>
      <c r="H549" s="469" t="s">
        <v>1368</v>
      </c>
      <c r="I549" s="469" t="s">
        <v>93</v>
      </c>
      <c r="J549" s="577" t="s">
        <v>317</v>
      </c>
      <c r="K549" s="577" t="s">
        <v>1468</v>
      </c>
      <c r="L549" s="469" t="s">
        <v>3604</v>
      </c>
      <c r="M549" s="469">
        <v>1</v>
      </c>
      <c r="N549" s="472">
        <v>1077</v>
      </c>
      <c r="O549" s="472">
        <v>1077</v>
      </c>
    </row>
    <row r="550" spans="1:15" ht="15" x14ac:dyDescent="0.25">
      <c r="A550" s="469" t="s">
        <v>2881</v>
      </c>
      <c r="B550" s="471">
        <v>44243</v>
      </c>
      <c r="C550" s="469">
        <v>6200004241</v>
      </c>
      <c r="D550" s="470">
        <v>44201</v>
      </c>
      <c r="E550" s="469" t="s">
        <v>3215</v>
      </c>
      <c r="F550" s="469" t="s">
        <v>244</v>
      </c>
      <c r="G550" s="469" t="s">
        <v>1212</v>
      </c>
      <c r="H550" s="469" t="s">
        <v>1442</v>
      </c>
      <c r="I550" s="469" t="s">
        <v>244</v>
      </c>
      <c r="J550" s="577" t="s">
        <v>316</v>
      </c>
      <c r="K550" s="577" t="s">
        <v>1469</v>
      </c>
      <c r="L550" s="469" t="s">
        <v>308</v>
      </c>
      <c r="M550" s="469">
        <v>7</v>
      </c>
      <c r="N550" s="472">
        <v>4085</v>
      </c>
      <c r="O550" s="472">
        <v>28595</v>
      </c>
    </row>
    <row r="551" spans="1:15" ht="15" x14ac:dyDescent="0.25">
      <c r="A551" s="469" t="s">
        <v>2882</v>
      </c>
      <c r="B551" s="471">
        <v>44243</v>
      </c>
      <c r="C551" s="469">
        <v>6200004218</v>
      </c>
      <c r="D551" s="470">
        <v>44559</v>
      </c>
      <c r="E551" s="469" t="s">
        <v>3215</v>
      </c>
      <c r="F551" s="469" t="s">
        <v>244</v>
      </c>
      <c r="G551" s="469" t="s">
        <v>1212</v>
      </c>
      <c r="H551" s="469" t="s">
        <v>1442</v>
      </c>
      <c r="I551" s="469" t="s">
        <v>244</v>
      </c>
      <c r="J551" s="577" t="s">
        <v>316</v>
      </c>
      <c r="K551" s="577" t="s">
        <v>1469</v>
      </c>
      <c r="L551" s="469" t="s">
        <v>308</v>
      </c>
      <c r="M551" s="469">
        <v>7</v>
      </c>
      <c r="N551" s="472">
        <v>4085</v>
      </c>
      <c r="O551" s="472">
        <v>28595</v>
      </c>
    </row>
    <row r="552" spans="1:15" ht="15" x14ac:dyDescent="0.25">
      <c r="A552" s="469" t="s">
        <v>2883</v>
      </c>
      <c r="B552" s="471">
        <v>44243</v>
      </c>
      <c r="C552" s="469" t="s">
        <v>912</v>
      </c>
      <c r="D552" s="470">
        <v>44204</v>
      </c>
      <c r="E552" s="469" t="s">
        <v>63</v>
      </c>
      <c r="F552" s="469" t="s">
        <v>93</v>
      </c>
      <c r="G552" s="469" t="s">
        <v>1237</v>
      </c>
      <c r="H552" s="469" t="s">
        <v>1340</v>
      </c>
      <c r="I552" s="469" t="s">
        <v>93</v>
      </c>
      <c r="J552" s="577" t="s">
        <v>316</v>
      </c>
      <c r="K552" s="577" t="s">
        <v>1469</v>
      </c>
      <c r="L552" s="469" t="s">
        <v>303</v>
      </c>
      <c r="M552" s="469">
        <v>1</v>
      </c>
      <c r="N552" s="472">
        <v>1000</v>
      </c>
      <c r="O552" s="472">
        <v>1000</v>
      </c>
    </row>
    <row r="553" spans="1:15" ht="15" x14ac:dyDescent="0.25">
      <c r="A553" s="469" t="s">
        <v>2884</v>
      </c>
      <c r="B553" s="471">
        <v>44243</v>
      </c>
      <c r="C553" s="469" t="s">
        <v>3365</v>
      </c>
      <c r="D553" s="470">
        <v>44221</v>
      </c>
      <c r="E553" s="469" t="s">
        <v>1180</v>
      </c>
      <c r="F553" s="469" t="s">
        <v>248</v>
      </c>
      <c r="G553" s="469" t="s">
        <v>1210</v>
      </c>
      <c r="H553" s="469" t="s">
        <v>3648</v>
      </c>
      <c r="I553" s="469" t="s">
        <v>248</v>
      </c>
      <c r="J553" s="577" t="s">
        <v>316</v>
      </c>
      <c r="K553" s="577" t="s">
        <v>1468</v>
      </c>
      <c r="L553" s="469" t="s">
        <v>303</v>
      </c>
      <c r="M553" s="469">
        <v>4</v>
      </c>
      <c r="N553" s="472">
        <v>1836.45</v>
      </c>
      <c r="O553" s="472">
        <v>7345.8</v>
      </c>
    </row>
    <row r="554" spans="1:15" ht="15" x14ac:dyDescent="0.25">
      <c r="A554" s="469" t="s">
        <v>2885</v>
      </c>
      <c r="B554" s="471">
        <v>44243</v>
      </c>
      <c r="C554" s="469" t="s">
        <v>3366</v>
      </c>
      <c r="D554" s="471">
        <v>44243</v>
      </c>
      <c r="E554" s="469" t="s">
        <v>1189</v>
      </c>
      <c r="F554" s="469" t="s">
        <v>94</v>
      </c>
      <c r="G554" s="469" t="s">
        <v>1222</v>
      </c>
      <c r="H554" s="469" t="s">
        <v>3616</v>
      </c>
      <c r="I554" s="469" t="s">
        <v>94</v>
      </c>
      <c r="J554" s="577" t="s">
        <v>317</v>
      </c>
      <c r="K554" s="577" t="s">
        <v>1468</v>
      </c>
      <c r="L554" s="469" t="s">
        <v>301</v>
      </c>
      <c r="M554" s="469">
        <v>20</v>
      </c>
      <c r="N554" s="469">
        <v>950</v>
      </c>
      <c r="O554" s="472">
        <v>19000</v>
      </c>
    </row>
    <row r="555" spans="1:15" ht="15" x14ac:dyDescent="0.25">
      <c r="A555" s="469" t="s">
        <v>2886</v>
      </c>
      <c r="B555" s="471">
        <v>44243</v>
      </c>
      <c r="C555" s="469" t="s">
        <v>3367</v>
      </c>
      <c r="D555" s="471">
        <v>44237</v>
      </c>
      <c r="E555" s="469" t="s">
        <v>1182</v>
      </c>
      <c r="F555" s="469" t="s">
        <v>244</v>
      </c>
      <c r="G555" s="469" t="s">
        <v>1226</v>
      </c>
      <c r="H555" s="469" t="s">
        <v>1310</v>
      </c>
      <c r="I555" s="469" t="s">
        <v>244</v>
      </c>
      <c r="J555" s="577" t="s">
        <v>1464</v>
      </c>
      <c r="K555" s="577" t="s">
        <v>1468</v>
      </c>
      <c r="L555" s="469" t="s">
        <v>3603</v>
      </c>
      <c r="M555" s="469">
        <v>150</v>
      </c>
      <c r="N555" s="469">
        <v>310</v>
      </c>
      <c r="O555" s="472">
        <v>46500</v>
      </c>
    </row>
    <row r="556" spans="1:15" ht="15" x14ac:dyDescent="0.25">
      <c r="A556" s="469" t="s">
        <v>2887</v>
      </c>
      <c r="B556" s="471">
        <v>44243</v>
      </c>
      <c r="C556" s="469" t="s">
        <v>3352</v>
      </c>
      <c r="D556" s="469" t="s">
        <v>3353</v>
      </c>
      <c r="E556" s="660" t="s">
        <v>15</v>
      </c>
      <c r="F556" s="469" t="s">
        <v>94</v>
      </c>
      <c r="G556" s="469" t="s">
        <v>356</v>
      </c>
      <c r="H556" s="469" t="s">
        <v>387</v>
      </c>
      <c r="I556" s="469" t="s">
        <v>94</v>
      </c>
      <c r="J556" s="577" t="s">
        <v>1464</v>
      </c>
      <c r="K556" s="577" t="s">
        <v>1468</v>
      </c>
      <c r="L556" s="469" t="s">
        <v>303</v>
      </c>
      <c r="M556" s="469">
        <v>1</v>
      </c>
      <c r="N556" s="469">
        <v>502</v>
      </c>
      <c r="O556" s="469">
        <v>502</v>
      </c>
    </row>
    <row r="557" spans="1:15" ht="15" x14ac:dyDescent="0.25">
      <c r="A557" s="469" t="s">
        <v>2887</v>
      </c>
      <c r="B557" s="471">
        <v>44243</v>
      </c>
      <c r="C557" s="469" t="s">
        <v>3352</v>
      </c>
      <c r="D557" s="469" t="s">
        <v>3353</v>
      </c>
      <c r="E557" s="469" t="s">
        <v>1181</v>
      </c>
      <c r="F557" s="469" t="s">
        <v>94</v>
      </c>
      <c r="G557" s="469" t="s">
        <v>356</v>
      </c>
      <c r="H557" s="469" t="s">
        <v>3633</v>
      </c>
      <c r="I557" s="469" t="s">
        <v>94</v>
      </c>
      <c r="J557" s="577" t="s">
        <v>1464</v>
      </c>
      <c r="K557" s="577" t="s">
        <v>1468</v>
      </c>
      <c r="L557" s="469" t="s">
        <v>308</v>
      </c>
      <c r="M557" s="469">
        <v>41</v>
      </c>
      <c r="N557" s="472">
        <v>2450</v>
      </c>
      <c r="O557" s="472">
        <v>100450</v>
      </c>
    </row>
    <row r="558" spans="1:15" ht="15" x14ac:dyDescent="0.25">
      <c r="A558" s="469" t="s">
        <v>2888</v>
      </c>
      <c r="B558" s="471">
        <v>44243</v>
      </c>
      <c r="C558" s="469" t="s">
        <v>3368</v>
      </c>
      <c r="D558" s="469" t="s">
        <v>3369</v>
      </c>
      <c r="E558" s="469" t="s">
        <v>1180</v>
      </c>
      <c r="F558" s="469" t="s">
        <v>248</v>
      </c>
      <c r="G558" s="469" t="s">
        <v>1207</v>
      </c>
      <c r="H558" s="469" t="s">
        <v>3649</v>
      </c>
      <c r="I558" s="469" t="s">
        <v>248</v>
      </c>
      <c r="J558" s="577" t="s">
        <v>316</v>
      </c>
      <c r="K558" s="577" t="s">
        <v>1468</v>
      </c>
      <c r="L558" s="469" t="s">
        <v>3606</v>
      </c>
      <c r="M558" s="469">
        <v>2</v>
      </c>
      <c r="N558" s="469">
        <v>736</v>
      </c>
      <c r="O558" s="472">
        <v>1472</v>
      </c>
    </row>
    <row r="559" spans="1:15" ht="15" x14ac:dyDescent="0.25">
      <c r="A559" s="469" t="s">
        <v>2889</v>
      </c>
      <c r="B559" s="471">
        <v>44243</v>
      </c>
      <c r="C559" s="469">
        <v>6300007037</v>
      </c>
      <c r="D559" s="470">
        <v>44214</v>
      </c>
      <c r="E559" s="469" t="s">
        <v>1182</v>
      </c>
      <c r="F559" s="469" t="s">
        <v>244</v>
      </c>
      <c r="G559" s="469" t="s">
        <v>1212</v>
      </c>
      <c r="H559" s="469" t="s">
        <v>378</v>
      </c>
      <c r="I559" s="469" t="s">
        <v>244</v>
      </c>
      <c r="J559" s="577" t="s">
        <v>316</v>
      </c>
      <c r="K559" s="577" t="s">
        <v>1469</v>
      </c>
      <c r="L559" s="469" t="s">
        <v>3603</v>
      </c>
      <c r="M559" s="469">
        <v>2</v>
      </c>
      <c r="N559" s="469">
        <v>150</v>
      </c>
      <c r="O559" s="469">
        <v>300</v>
      </c>
    </row>
    <row r="560" spans="1:15" ht="15" x14ac:dyDescent="0.25">
      <c r="A560" s="469" t="s">
        <v>2889</v>
      </c>
      <c r="B560" s="471">
        <v>44243</v>
      </c>
      <c r="C560" s="469">
        <v>6300007037</v>
      </c>
      <c r="D560" s="470">
        <v>44214</v>
      </c>
      <c r="E560" s="469" t="s">
        <v>1182</v>
      </c>
      <c r="F560" s="469" t="s">
        <v>244</v>
      </c>
      <c r="G560" s="469" t="s">
        <v>1212</v>
      </c>
      <c r="H560" s="469" t="s">
        <v>1397</v>
      </c>
      <c r="I560" s="469" t="s">
        <v>244</v>
      </c>
      <c r="J560" s="577" t="s">
        <v>316</v>
      </c>
      <c r="K560" s="577" t="s">
        <v>1469</v>
      </c>
      <c r="L560" s="469" t="s">
        <v>3603</v>
      </c>
      <c r="M560" s="469">
        <v>2</v>
      </c>
      <c r="N560" s="472">
        <v>2250</v>
      </c>
      <c r="O560" s="472">
        <v>4500</v>
      </c>
    </row>
    <row r="561" spans="1:15" ht="15" x14ac:dyDescent="0.25">
      <c r="A561" s="469" t="s">
        <v>2890</v>
      </c>
      <c r="B561" s="471">
        <v>44243</v>
      </c>
      <c r="C561" s="469">
        <v>9149</v>
      </c>
      <c r="D561" s="470">
        <v>44238</v>
      </c>
      <c r="E561" s="469" t="s">
        <v>1189</v>
      </c>
      <c r="F561" s="469" t="s">
        <v>94</v>
      </c>
      <c r="G561" s="469" t="s">
        <v>3540</v>
      </c>
      <c r="H561" s="469" t="s">
        <v>3618</v>
      </c>
      <c r="I561" s="469" t="s">
        <v>94</v>
      </c>
      <c r="J561" s="577" t="s">
        <v>317</v>
      </c>
      <c r="K561" s="577" t="s">
        <v>1468</v>
      </c>
      <c r="L561" s="469" t="s">
        <v>301</v>
      </c>
      <c r="M561" s="469">
        <v>1</v>
      </c>
      <c r="N561" s="469">
        <v>1</v>
      </c>
      <c r="O561" s="469">
        <v>1</v>
      </c>
    </row>
    <row r="562" spans="1:15" ht="15" x14ac:dyDescent="0.25">
      <c r="A562" s="469" t="s">
        <v>2891</v>
      </c>
      <c r="B562" s="471">
        <v>44243</v>
      </c>
      <c r="C562" s="469" t="s">
        <v>3370</v>
      </c>
      <c r="D562" s="469" t="s">
        <v>3353</v>
      </c>
      <c r="E562" s="469" t="s">
        <v>1181</v>
      </c>
      <c r="F562" s="469" t="s">
        <v>94</v>
      </c>
      <c r="G562" s="469" t="s">
        <v>356</v>
      </c>
      <c r="H562" s="469" t="s">
        <v>3633</v>
      </c>
      <c r="I562" s="469" t="s">
        <v>94</v>
      </c>
      <c r="J562" s="577" t="s">
        <v>1464</v>
      </c>
      <c r="K562" s="577" t="s">
        <v>1468</v>
      </c>
      <c r="L562" s="469" t="s">
        <v>308</v>
      </c>
      <c r="M562" s="469">
        <v>9</v>
      </c>
      <c r="N562" s="472">
        <v>2450</v>
      </c>
      <c r="O562" s="472">
        <v>22050</v>
      </c>
    </row>
    <row r="563" spans="1:15" ht="15" x14ac:dyDescent="0.25">
      <c r="A563" s="469" t="s">
        <v>2891</v>
      </c>
      <c r="B563" s="471">
        <v>44243</v>
      </c>
      <c r="C563" s="469" t="s">
        <v>3370</v>
      </c>
      <c r="D563" s="469" t="s">
        <v>3353</v>
      </c>
      <c r="E563" s="660" t="s">
        <v>15</v>
      </c>
      <c r="F563" s="469" t="s">
        <v>94</v>
      </c>
      <c r="G563" s="469" t="s">
        <v>356</v>
      </c>
      <c r="H563" s="469" t="s">
        <v>387</v>
      </c>
      <c r="I563" s="469" t="s">
        <v>94</v>
      </c>
      <c r="J563" s="577" t="s">
        <v>1464</v>
      </c>
      <c r="K563" s="577" t="s">
        <v>1468</v>
      </c>
      <c r="L563" s="469" t="s">
        <v>303</v>
      </c>
      <c r="M563" s="469">
        <v>1</v>
      </c>
      <c r="N563" s="472">
        <v>2652</v>
      </c>
      <c r="O563" s="472">
        <v>2652</v>
      </c>
    </row>
    <row r="564" spans="1:15" ht="15" x14ac:dyDescent="0.25">
      <c r="A564" s="469" t="s">
        <v>2891</v>
      </c>
      <c r="B564" s="471">
        <v>44243</v>
      </c>
      <c r="C564" s="469" t="s">
        <v>3370</v>
      </c>
      <c r="D564" s="469" t="s">
        <v>3353</v>
      </c>
      <c r="E564" s="469" t="s">
        <v>15</v>
      </c>
      <c r="F564" s="469" t="s">
        <v>94</v>
      </c>
      <c r="G564" s="469" t="s">
        <v>356</v>
      </c>
      <c r="H564" s="469" t="s">
        <v>1326</v>
      </c>
      <c r="I564" s="469" t="s">
        <v>94</v>
      </c>
      <c r="J564" s="577" t="s">
        <v>1464</v>
      </c>
      <c r="K564" s="577" t="s">
        <v>1468</v>
      </c>
      <c r="L564" s="469" t="s">
        <v>314</v>
      </c>
      <c r="M564" s="469">
        <v>9</v>
      </c>
      <c r="N564" s="472">
        <v>56500</v>
      </c>
      <c r="O564" s="472">
        <v>508500</v>
      </c>
    </row>
    <row r="565" spans="1:15" ht="15" x14ac:dyDescent="0.25">
      <c r="A565" s="469" t="s">
        <v>2892</v>
      </c>
      <c r="B565" s="471">
        <v>44243</v>
      </c>
      <c r="C565" s="469" t="s">
        <v>3371</v>
      </c>
      <c r="D565" s="470">
        <v>44243</v>
      </c>
      <c r="E565" s="469" t="s">
        <v>1180</v>
      </c>
      <c r="F565" s="469" t="s">
        <v>248</v>
      </c>
      <c r="G565" s="469" t="s">
        <v>1210</v>
      </c>
      <c r="H565" s="469" t="s">
        <v>378</v>
      </c>
      <c r="I565" s="469" t="s">
        <v>248</v>
      </c>
      <c r="J565" s="577" t="s">
        <v>316</v>
      </c>
      <c r="K565" s="577" t="s">
        <v>1468</v>
      </c>
      <c r="L565" s="469" t="s">
        <v>3603</v>
      </c>
      <c r="M565" s="469">
        <v>230</v>
      </c>
      <c r="N565" s="469">
        <v>157.5</v>
      </c>
      <c r="O565" s="472">
        <v>36225</v>
      </c>
    </row>
    <row r="566" spans="1:15" ht="15" x14ac:dyDescent="0.25">
      <c r="A566" s="648" t="s">
        <v>2893</v>
      </c>
      <c r="B566" s="663">
        <v>44243</v>
      </c>
      <c r="C566" s="648" t="s">
        <v>5067</v>
      </c>
      <c r="D566" s="675">
        <v>44239</v>
      </c>
      <c r="E566" s="660" t="s">
        <v>1189</v>
      </c>
      <c r="F566" s="660" t="s">
        <v>94</v>
      </c>
      <c r="G566" s="660" t="s">
        <v>5069</v>
      </c>
      <c r="H566" s="648" t="s">
        <v>5068</v>
      </c>
      <c r="I566" s="660" t="s">
        <v>94</v>
      </c>
      <c r="J566" s="577" t="s">
        <v>317</v>
      </c>
      <c r="K566" s="577" t="s">
        <v>1468</v>
      </c>
      <c r="L566" s="648" t="s">
        <v>5068</v>
      </c>
      <c r="M566" s="660">
        <v>55</v>
      </c>
      <c r="N566" s="660">
        <v>1900</v>
      </c>
      <c r="O566" s="662">
        <f>N566*M566</f>
        <v>104500</v>
      </c>
    </row>
    <row r="567" spans="1:15" ht="15" x14ac:dyDescent="0.25">
      <c r="A567" s="660" t="s">
        <v>2894</v>
      </c>
      <c r="B567" s="471">
        <v>44243</v>
      </c>
      <c r="C567" s="469" t="s">
        <v>5067</v>
      </c>
      <c r="D567" s="471">
        <v>44243</v>
      </c>
      <c r="E567" s="660" t="s">
        <v>15</v>
      </c>
      <c r="F567" s="469" t="s">
        <v>94</v>
      </c>
      <c r="G567" s="205" t="s">
        <v>1222</v>
      </c>
      <c r="H567" s="205" t="s">
        <v>387</v>
      </c>
      <c r="I567" s="469" t="s">
        <v>94</v>
      </c>
      <c r="J567" s="577" t="s">
        <v>317</v>
      </c>
      <c r="K567" s="577" t="s">
        <v>1468</v>
      </c>
      <c r="L567" s="205" t="s">
        <v>303</v>
      </c>
      <c r="M567" s="205">
        <v>1</v>
      </c>
      <c r="N567" s="205">
        <v>350</v>
      </c>
      <c r="O567" s="205">
        <v>350</v>
      </c>
    </row>
    <row r="568" spans="1:15" ht="15" x14ac:dyDescent="0.25">
      <c r="A568" s="469" t="s">
        <v>2894</v>
      </c>
      <c r="B568" s="471">
        <v>44243</v>
      </c>
      <c r="C568" s="469" t="s">
        <v>3372</v>
      </c>
      <c r="D568" s="469" t="s">
        <v>3348</v>
      </c>
      <c r="E568" s="469" t="s">
        <v>1189</v>
      </c>
      <c r="F568" s="469" t="s">
        <v>94</v>
      </c>
      <c r="G568" s="469" t="s">
        <v>1222</v>
      </c>
      <c r="H568" s="469" t="s">
        <v>1361</v>
      </c>
      <c r="I568" s="469" t="s">
        <v>94</v>
      </c>
      <c r="J568" s="577" t="s">
        <v>317</v>
      </c>
      <c r="K568" s="577" t="s">
        <v>1468</v>
      </c>
      <c r="L568" s="469" t="s">
        <v>307</v>
      </c>
      <c r="M568" s="469">
        <v>10</v>
      </c>
      <c r="N568" s="472">
        <v>7800</v>
      </c>
      <c r="O568" s="472">
        <v>78000</v>
      </c>
    </row>
    <row r="569" spans="1:15" ht="15" x14ac:dyDescent="0.25">
      <c r="A569" s="469" t="s">
        <v>2895</v>
      </c>
      <c r="B569" s="471">
        <v>44244</v>
      </c>
      <c r="C569" s="469" t="s">
        <v>1130</v>
      </c>
      <c r="D569" s="470">
        <v>44221</v>
      </c>
      <c r="E569" s="469" t="s">
        <v>15</v>
      </c>
      <c r="F569" s="469" t="s">
        <v>244</v>
      </c>
      <c r="G569" s="469" t="s">
        <v>1226</v>
      </c>
      <c r="H569" s="469" t="s">
        <v>1327</v>
      </c>
      <c r="I569" s="469" t="s">
        <v>244</v>
      </c>
      <c r="J569" s="577" t="s">
        <v>1464</v>
      </c>
      <c r="K569" s="577" t="s">
        <v>1468</v>
      </c>
      <c r="L569" s="469" t="s">
        <v>3603</v>
      </c>
      <c r="M569" s="469">
        <v>-10</v>
      </c>
      <c r="N569" s="469">
        <v>0</v>
      </c>
      <c r="O569" s="469">
        <v>0</v>
      </c>
    </row>
    <row r="570" spans="1:15" ht="15" x14ac:dyDescent="0.25">
      <c r="A570" s="469" t="s">
        <v>2895</v>
      </c>
      <c r="B570" s="471">
        <v>44244</v>
      </c>
      <c r="C570" s="469" t="s">
        <v>1130</v>
      </c>
      <c r="D570" s="470">
        <v>44221</v>
      </c>
      <c r="E570" s="660" t="s">
        <v>15</v>
      </c>
      <c r="F570" s="469" t="s">
        <v>244</v>
      </c>
      <c r="G570" s="469" t="s">
        <v>1226</v>
      </c>
      <c r="H570" s="469" t="s">
        <v>387</v>
      </c>
      <c r="I570" s="469" t="s">
        <v>244</v>
      </c>
      <c r="J570" s="577" t="s">
        <v>1464</v>
      </c>
      <c r="K570" s="577" t="s">
        <v>1468</v>
      </c>
      <c r="L570" s="469" t="s">
        <v>303</v>
      </c>
      <c r="M570" s="469">
        <v>-1</v>
      </c>
      <c r="N570" s="472">
        <v>1500</v>
      </c>
      <c r="O570" s="472">
        <v>-1500</v>
      </c>
    </row>
    <row r="571" spans="1:15" ht="15" x14ac:dyDescent="0.25">
      <c r="A571" s="469" t="s">
        <v>2895</v>
      </c>
      <c r="B571" s="471">
        <v>44244</v>
      </c>
      <c r="C571" s="469" t="s">
        <v>1130</v>
      </c>
      <c r="D571" s="470">
        <v>44221</v>
      </c>
      <c r="E571" s="469" t="s">
        <v>15</v>
      </c>
      <c r="F571" s="469" t="s">
        <v>244</v>
      </c>
      <c r="G571" s="469" t="s">
        <v>1226</v>
      </c>
      <c r="H571" s="469" t="s">
        <v>1329</v>
      </c>
      <c r="I571" s="469" t="s">
        <v>244</v>
      </c>
      <c r="J571" s="577" t="s">
        <v>1464</v>
      </c>
      <c r="K571" s="577" t="s">
        <v>1468</v>
      </c>
      <c r="L571" s="469" t="s">
        <v>314</v>
      </c>
      <c r="M571" s="469">
        <v>-10</v>
      </c>
      <c r="N571" s="472">
        <v>39700</v>
      </c>
      <c r="O571" s="472">
        <v>-397000</v>
      </c>
    </row>
    <row r="572" spans="1:15" ht="15" x14ac:dyDescent="0.25">
      <c r="A572" s="469" t="s">
        <v>2896</v>
      </c>
      <c r="B572" s="471">
        <v>44244</v>
      </c>
      <c r="C572" s="469" t="s">
        <v>3373</v>
      </c>
      <c r="D572" s="470">
        <v>44243</v>
      </c>
      <c r="E572" s="469" t="s">
        <v>1180</v>
      </c>
      <c r="F572" s="469" t="s">
        <v>248</v>
      </c>
      <c r="G572" s="469" t="s">
        <v>1210</v>
      </c>
      <c r="H572" s="469" t="s">
        <v>275</v>
      </c>
      <c r="I572" s="469" t="s">
        <v>248</v>
      </c>
      <c r="J572" s="577" t="s">
        <v>316</v>
      </c>
      <c r="K572" s="577" t="s">
        <v>1468</v>
      </c>
      <c r="L572" s="469" t="s">
        <v>301</v>
      </c>
      <c r="M572" s="469">
        <v>200</v>
      </c>
      <c r="N572" s="469">
        <v>477.19</v>
      </c>
      <c r="O572" s="472">
        <v>95438</v>
      </c>
    </row>
    <row r="573" spans="1:15" ht="15" x14ac:dyDescent="0.25">
      <c r="A573" s="469" t="s">
        <v>2897</v>
      </c>
      <c r="B573" s="471">
        <v>44244</v>
      </c>
      <c r="C573" s="469" t="s">
        <v>3374</v>
      </c>
      <c r="D573" s="469" t="s">
        <v>3375</v>
      </c>
      <c r="E573" s="469" t="s">
        <v>1182</v>
      </c>
      <c r="F573" s="469" t="s">
        <v>244</v>
      </c>
      <c r="G573" s="469" t="s">
        <v>1230</v>
      </c>
      <c r="H573" s="469" t="s">
        <v>1429</v>
      </c>
      <c r="I573" s="469" t="s">
        <v>244</v>
      </c>
      <c r="J573" s="577" t="s">
        <v>316</v>
      </c>
      <c r="K573" s="577" t="s">
        <v>1469</v>
      </c>
      <c r="L573" s="469" t="s">
        <v>3603</v>
      </c>
      <c r="M573" s="469">
        <v>1</v>
      </c>
      <c r="N573" s="469">
        <v>593</v>
      </c>
      <c r="O573" s="469">
        <v>593</v>
      </c>
    </row>
    <row r="574" spans="1:15" ht="15" x14ac:dyDescent="0.25">
      <c r="A574" s="469" t="s">
        <v>2898</v>
      </c>
      <c r="B574" s="471">
        <v>44244</v>
      </c>
      <c r="C574" s="469">
        <v>8200001015</v>
      </c>
      <c r="D574" s="471">
        <v>44230</v>
      </c>
      <c r="E574" s="469" t="s">
        <v>1183</v>
      </c>
      <c r="F574" s="469" t="s">
        <v>244</v>
      </c>
      <c r="G574" s="469" t="s">
        <v>1282</v>
      </c>
      <c r="H574" s="469" t="s">
        <v>3650</v>
      </c>
      <c r="I574" s="469" t="s">
        <v>244</v>
      </c>
      <c r="J574" s="577" t="s">
        <v>316</v>
      </c>
      <c r="K574" s="577" t="s">
        <v>1469</v>
      </c>
      <c r="L574" s="469" t="s">
        <v>3603</v>
      </c>
      <c r="M574" s="469">
        <v>1</v>
      </c>
      <c r="N574" s="469">
        <v>0</v>
      </c>
      <c r="O574" s="469">
        <v>0</v>
      </c>
    </row>
    <row r="575" spans="1:15" ht="15" x14ac:dyDescent="0.25">
      <c r="A575" s="469" t="s">
        <v>2898</v>
      </c>
      <c r="B575" s="471">
        <v>44244</v>
      </c>
      <c r="C575" s="469">
        <v>8200001015</v>
      </c>
      <c r="D575" s="471">
        <v>44230</v>
      </c>
      <c r="E575" s="469" t="s">
        <v>1183</v>
      </c>
      <c r="F575" s="469" t="s">
        <v>244</v>
      </c>
      <c r="G575" s="469" t="s">
        <v>1282</v>
      </c>
      <c r="H575" s="469" t="s">
        <v>1425</v>
      </c>
      <c r="I575" s="469" t="s">
        <v>244</v>
      </c>
      <c r="J575" s="577" t="s">
        <v>316</v>
      </c>
      <c r="K575" s="577" t="s">
        <v>1469</v>
      </c>
      <c r="L575" s="469" t="s">
        <v>303</v>
      </c>
      <c r="M575" s="469">
        <v>1</v>
      </c>
      <c r="N575" s="469">
        <v>450</v>
      </c>
      <c r="O575" s="469">
        <v>450</v>
      </c>
    </row>
    <row r="576" spans="1:15" ht="15" x14ac:dyDescent="0.25">
      <c r="A576" s="469" t="s">
        <v>2898</v>
      </c>
      <c r="B576" s="471">
        <v>44244</v>
      </c>
      <c r="C576" s="469">
        <v>8200001015</v>
      </c>
      <c r="D576" s="471">
        <v>44230</v>
      </c>
      <c r="E576" s="469" t="s">
        <v>1183</v>
      </c>
      <c r="F576" s="469" t="s">
        <v>244</v>
      </c>
      <c r="G576" s="469" t="s">
        <v>1282</v>
      </c>
      <c r="H576" s="469" t="s">
        <v>1324</v>
      </c>
      <c r="I576" s="469" t="s">
        <v>244</v>
      </c>
      <c r="J576" s="577" t="s">
        <v>316</v>
      </c>
      <c r="K576" s="577" t="s">
        <v>1469</v>
      </c>
      <c r="L576" s="469" t="s">
        <v>314</v>
      </c>
      <c r="M576" s="469">
        <v>1</v>
      </c>
      <c r="N576" s="472">
        <v>4200</v>
      </c>
      <c r="O576" s="472">
        <v>4200</v>
      </c>
    </row>
    <row r="577" spans="1:15" ht="15" x14ac:dyDescent="0.25">
      <c r="A577" s="469" t="s">
        <v>2898</v>
      </c>
      <c r="B577" s="471">
        <v>44244</v>
      </c>
      <c r="C577" s="469">
        <v>8200001015</v>
      </c>
      <c r="D577" s="471">
        <v>44230</v>
      </c>
      <c r="E577" s="469" t="s">
        <v>1183</v>
      </c>
      <c r="F577" s="469" t="s">
        <v>244</v>
      </c>
      <c r="G577" s="469" t="s">
        <v>1282</v>
      </c>
      <c r="H577" s="469" t="s">
        <v>1372</v>
      </c>
      <c r="I577" s="469" t="s">
        <v>244</v>
      </c>
      <c r="J577" s="577" t="s">
        <v>316</v>
      </c>
      <c r="K577" s="577" t="s">
        <v>1469</v>
      </c>
      <c r="L577" s="469" t="s">
        <v>314</v>
      </c>
      <c r="M577" s="469">
        <v>1</v>
      </c>
      <c r="N577" s="472">
        <v>74350</v>
      </c>
      <c r="O577" s="472">
        <v>74350</v>
      </c>
    </row>
    <row r="578" spans="1:15" ht="15" x14ac:dyDescent="0.25">
      <c r="A578" s="469" t="s">
        <v>2899</v>
      </c>
      <c r="B578" s="471">
        <v>44244</v>
      </c>
      <c r="C578" s="469">
        <v>8200001012</v>
      </c>
      <c r="D578" s="471">
        <v>44230</v>
      </c>
      <c r="E578" s="469" t="s">
        <v>1183</v>
      </c>
      <c r="F578" s="469" t="s">
        <v>244</v>
      </c>
      <c r="G578" s="469" t="s">
        <v>1282</v>
      </c>
      <c r="H578" s="469" t="s">
        <v>3650</v>
      </c>
      <c r="I578" s="469" t="s">
        <v>244</v>
      </c>
      <c r="J578" s="577" t="s">
        <v>316</v>
      </c>
      <c r="K578" s="577" t="s">
        <v>1469</v>
      </c>
      <c r="L578" s="469" t="s">
        <v>3603</v>
      </c>
      <c r="M578" s="469">
        <v>1</v>
      </c>
      <c r="N578" s="469">
        <v>0</v>
      </c>
      <c r="O578" s="469">
        <v>0</v>
      </c>
    </row>
    <row r="579" spans="1:15" ht="15" x14ac:dyDescent="0.25">
      <c r="A579" s="469" t="s">
        <v>2899</v>
      </c>
      <c r="B579" s="471">
        <v>44244</v>
      </c>
      <c r="C579" s="469">
        <v>8200001012</v>
      </c>
      <c r="D579" s="471">
        <v>44230</v>
      </c>
      <c r="E579" s="469" t="s">
        <v>1183</v>
      </c>
      <c r="F579" s="469" t="s">
        <v>244</v>
      </c>
      <c r="G579" s="469" t="s">
        <v>1282</v>
      </c>
      <c r="H579" s="469" t="s">
        <v>1425</v>
      </c>
      <c r="I579" s="469" t="s">
        <v>244</v>
      </c>
      <c r="J579" s="577" t="s">
        <v>316</v>
      </c>
      <c r="K579" s="577" t="s">
        <v>1469</v>
      </c>
      <c r="L579" s="469" t="s">
        <v>303</v>
      </c>
      <c r="M579" s="469">
        <v>1</v>
      </c>
      <c r="N579" s="469">
        <v>450</v>
      </c>
      <c r="O579" s="469">
        <v>450</v>
      </c>
    </row>
    <row r="580" spans="1:15" ht="15" x14ac:dyDescent="0.25">
      <c r="A580" s="469" t="s">
        <v>2899</v>
      </c>
      <c r="B580" s="471">
        <v>44244</v>
      </c>
      <c r="C580" s="469">
        <v>8200001012</v>
      </c>
      <c r="D580" s="471">
        <v>44230</v>
      </c>
      <c r="E580" s="469" t="s">
        <v>1183</v>
      </c>
      <c r="F580" s="469" t="s">
        <v>244</v>
      </c>
      <c r="G580" s="469" t="s">
        <v>1282</v>
      </c>
      <c r="H580" s="469" t="s">
        <v>1324</v>
      </c>
      <c r="I580" s="469" t="s">
        <v>244</v>
      </c>
      <c r="J580" s="577" t="s">
        <v>316</v>
      </c>
      <c r="K580" s="577" t="s">
        <v>1469</v>
      </c>
      <c r="L580" s="469" t="s">
        <v>314</v>
      </c>
      <c r="M580" s="469">
        <v>1</v>
      </c>
      <c r="N580" s="472">
        <v>4200</v>
      </c>
      <c r="O580" s="472">
        <v>4200</v>
      </c>
    </row>
    <row r="581" spans="1:15" ht="15" x14ac:dyDescent="0.25">
      <c r="A581" s="469" t="s">
        <v>2899</v>
      </c>
      <c r="B581" s="471">
        <v>44244</v>
      </c>
      <c r="C581" s="469">
        <v>8200001012</v>
      </c>
      <c r="D581" s="471">
        <v>44230</v>
      </c>
      <c r="E581" s="469" t="s">
        <v>1183</v>
      </c>
      <c r="F581" s="469" t="s">
        <v>244</v>
      </c>
      <c r="G581" s="469" t="s">
        <v>1282</v>
      </c>
      <c r="H581" s="469" t="s">
        <v>1372</v>
      </c>
      <c r="I581" s="469" t="s">
        <v>244</v>
      </c>
      <c r="J581" s="577" t="s">
        <v>316</v>
      </c>
      <c r="K581" s="577" t="s">
        <v>1469</v>
      </c>
      <c r="L581" s="469" t="s">
        <v>314</v>
      </c>
      <c r="M581" s="469">
        <v>1</v>
      </c>
      <c r="N581" s="472">
        <v>74350</v>
      </c>
      <c r="O581" s="472">
        <v>74350</v>
      </c>
    </row>
    <row r="582" spans="1:15" ht="15" x14ac:dyDescent="0.25">
      <c r="A582" s="469" t="s">
        <v>2900</v>
      </c>
      <c r="B582" s="471">
        <v>44244</v>
      </c>
      <c r="C582" s="469">
        <v>8200001013</v>
      </c>
      <c r="D582" s="471">
        <v>44230</v>
      </c>
      <c r="E582" s="469" t="s">
        <v>1183</v>
      </c>
      <c r="F582" s="469" t="s">
        <v>244</v>
      </c>
      <c r="G582" s="469" t="s">
        <v>1282</v>
      </c>
      <c r="H582" s="469" t="s">
        <v>3650</v>
      </c>
      <c r="I582" s="469" t="s">
        <v>244</v>
      </c>
      <c r="J582" s="577" t="s">
        <v>316</v>
      </c>
      <c r="K582" s="577" t="s">
        <v>1469</v>
      </c>
      <c r="L582" s="469" t="s">
        <v>3603</v>
      </c>
      <c r="M582" s="469">
        <v>1</v>
      </c>
      <c r="N582" s="469">
        <v>0</v>
      </c>
      <c r="O582" s="469">
        <v>0</v>
      </c>
    </row>
    <row r="583" spans="1:15" ht="15" x14ac:dyDescent="0.25">
      <c r="A583" s="469" t="s">
        <v>2900</v>
      </c>
      <c r="B583" s="471">
        <v>44244</v>
      </c>
      <c r="C583" s="469">
        <v>8200001013</v>
      </c>
      <c r="D583" s="471">
        <v>44230</v>
      </c>
      <c r="E583" s="469" t="s">
        <v>1183</v>
      </c>
      <c r="F583" s="469" t="s">
        <v>244</v>
      </c>
      <c r="G583" s="469" t="s">
        <v>1282</v>
      </c>
      <c r="H583" s="469" t="s">
        <v>1425</v>
      </c>
      <c r="I583" s="469" t="s">
        <v>244</v>
      </c>
      <c r="J583" s="577" t="s">
        <v>316</v>
      </c>
      <c r="K583" s="577" t="s">
        <v>1469</v>
      </c>
      <c r="L583" s="469" t="s">
        <v>303</v>
      </c>
      <c r="M583" s="469">
        <v>1</v>
      </c>
      <c r="N583" s="469">
        <v>450</v>
      </c>
      <c r="O583" s="469">
        <v>450</v>
      </c>
    </row>
    <row r="584" spans="1:15" ht="15" x14ac:dyDescent="0.25">
      <c r="A584" s="469" t="s">
        <v>2900</v>
      </c>
      <c r="B584" s="471">
        <v>44244</v>
      </c>
      <c r="C584" s="469">
        <v>8200001013</v>
      </c>
      <c r="D584" s="471">
        <v>44230</v>
      </c>
      <c r="E584" s="469" t="s">
        <v>1183</v>
      </c>
      <c r="F584" s="469" t="s">
        <v>244</v>
      </c>
      <c r="G584" s="469" t="s">
        <v>1282</v>
      </c>
      <c r="H584" s="469" t="s">
        <v>1324</v>
      </c>
      <c r="I584" s="469" t="s">
        <v>244</v>
      </c>
      <c r="J584" s="577" t="s">
        <v>316</v>
      </c>
      <c r="K584" s="577" t="s">
        <v>1469</v>
      </c>
      <c r="L584" s="469" t="s">
        <v>314</v>
      </c>
      <c r="M584" s="469">
        <v>1</v>
      </c>
      <c r="N584" s="472">
        <v>4200</v>
      </c>
      <c r="O584" s="472">
        <v>4200</v>
      </c>
    </row>
    <row r="585" spans="1:15" ht="15" x14ac:dyDescent="0.25">
      <c r="A585" s="469" t="s">
        <v>2900</v>
      </c>
      <c r="B585" s="471">
        <v>44244</v>
      </c>
      <c r="C585" s="469">
        <v>8200001013</v>
      </c>
      <c r="D585" s="471">
        <v>44230</v>
      </c>
      <c r="E585" s="469" t="s">
        <v>1183</v>
      </c>
      <c r="F585" s="469" t="s">
        <v>244</v>
      </c>
      <c r="G585" s="469" t="s">
        <v>1282</v>
      </c>
      <c r="H585" s="469" t="s">
        <v>1372</v>
      </c>
      <c r="I585" s="469" t="s">
        <v>244</v>
      </c>
      <c r="J585" s="577" t="s">
        <v>316</v>
      </c>
      <c r="K585" s="577" t="s">
        <v>1469</v>
      </c>
      <c r="L585" s="469" t="s">
        <v>314</v>
      </c>
      <c r="M585" s="469">
        <v>1</v>
      </c>
      <c r="N585" s="472">
        <v>74350</v>
      </c>
      <c r="O585" s="472">
        <v>74350</v>
      </c>
    </row>
    <row r="586" spans="1:15" ht="15" x14ac:dyDescent="0.25">
      <c r="A586" s="469" t="s">
        <v>2901</v>
      </c>
      <c r="B586" s="471">
        <v>44244</v>
      </c>
      <c r="C586" s="469">
        <v>8200001013</v>
      </c>
      <c r="D586" s="471">
        <v>44230</v>
      </c>
      <c r="E586" s="469" t="s">
        <v>1183</v>
      </c>
      <c r="F586" s="469" t="s">
        <v>244</v>
      </c>
      <c r="G586" s="469" t="s">
        <v>1282</v>
      </c>
      <c r="H586" s="469" t="s">
        <v>3650</v>
      </c>
      <c r="I586" s="469" t="s">
        <v>244</v>
      </c>
      <c r="J586" s="577" t="s">
        <v>316</v>
      </c>
      <c r="K586" s="577" t="s">
        <v>1469</v>
      </c>
      <c r="L586" s="469" t="s">
        <v>3603</v>
      </c>
      <c r="M586" s="469">
        <v>1</v>
      </c>
      <c r="N586" s="469">
        <v>0</v>
      </c>
      <c r="O586" s="469">
        <v>0</v>
      </c>
    </row>
    <row r="587" spans="1:15" ht="15" x14ac:dyDescent="0.25">
      <c r="A587" s="469" t="s">
        <v>2901</v>
      </c>
      <c r="B587" s="471">
        <v>44244</v>
      </c>
      <c r="C587" s="469">
        <v>8200001013</v>
      </c>
      <c r="D587" s="471">
        <v>44230</v>
      </c>
      <c r="E587" s="469" t="s">
        <v>1183</v>
      </c>
      <c r="F587" s="469" t="s">
        <v>244</v>
      </c>
      <c r="G587" s="469" t="s">
        <v>1282</v>
      </c>
      <c r="H587" s="469" t="s">
        <v>1425</v>
      </c>
      <c r="I587" s="469" t="s">
        <v>244</v>
      </c>
      <c r="J587" s="577" t="s">
        <v>316</v>
      </c>
      <c r="K587" s="577" t="s">
        <v>1469</v>
      </c>
      <c r="L587" s="469" t="s">
        <v>303</v>
      </c>
      <c r="M587" s="469">
        <v>1</v>
      </c>
      <c r="N587" s="469">
        <v>450</v>
      </c>
      <c r="O587" s="469">
        <v>450</v>
      </c>
    </row>
    <row r="588" spans="1:15" ht="15" x14ac:dyDescent="0.25">
      <c r="A588" s="469" t="s">
        <v>2901</v>
      </c>
      <c r="B588" s="471">
        <v>44244</v>
      </c>
      <c r="C588" s="469">
        <v>8200001013</v>
      </c>
      <c r="D588" s="471">
        <v>44230</v>
      </c>
      <c r="E588" s="469" t="s">
        <v>1183</v>
      </c>
      <c r="F588" s="469" t="s">
        <v>244</v>
      </c>
      <c r="G588" s="469" t="s">
        <v>1282</v>
      </c>
      <c r="H588" s="469" t="s">
        <v>1324</v>
      </c>
      <c r="I588" s="469" t="s">
        <v>244</v>
      </c>
      <c r="J588" s="577" t="s">
        <v>316</v>
      </c>
      <c r="K588" s="577" t="s">
        <v>1469</v>
      </c>
      <c r="L588" s="469" t="s">
        <v>314</v>
      </c>
      <c r="M588" s="469">
        <v>1</v>
      </c>
      <c r="N588" s="472">
        <v>4200</v>
      </c>
      <c r="O588" s="472">
        <v>4200</v>
      </c>
    </row>
    <row r="589" spans="1:15" ht="15" x14ac:dyDescent="0.25">
      <c r="A589" s="469" t="s">
        <v>2901</v>
      </c>
      <c r="B589" s="471">
        <v>44244</v>
      </c>
      <c r="C589" s="469">
        <v>8200001013</v>
      </c>
      <c r="D589" s="471">
        <v>44230</v>
      </c>
      <c r="E589" s="469" t="s">
        <v>1183</v>
      </c>
      <c r="F589" s="469" t="s">
        <v>244</v>
      </c>
      <c r="G589" s="469" t="s">
        <v>1282</v>
      </c>
      <c r="H589" s="469" t="s">
        <v>1372</v>
      </c>
      <c r="I589" s="469" t="s">
        <v>244</v>
      </c>
      <c r="J589" s="577" t="s">
        <v>316</v>
      </c>
      <c r="K589" s="577" t="s">
        <v>1469</v>
      </c>
      <c r="L589" s="469" t="s">
        <v>314</v>
      </c>
      <c r="M589" s="469">
        <v>1</v>
      </c>
      <c r="N589" s="472">
        <v>74350</v>
      </c>
      <c r="O589" s="472">
        <v>74350</v>
      </c>
    </row>
    <row r="590" spans="1:15" ht="15" x14ac:dyDescent="0.25">
      <c r="A590" s="469" t="s">
        <v>2902</v>
      </c>
      <c r="B590" s="471">
        <v>44244</v>
      </c>
      <c r="C590" s="469">
        <v>8200001013</v>
      </c>
      <c r="D590" s="471">
        <v>44230</v>
      </c>
      <c r="E590" s="469" t="s">
        <v>1183</v>
      </c>
      <c r="F590" s="469" t="s">
        <v>244</v>
      </c>
      <c r="G590" s="469" t="s">
        <v>1282</v>
      </c>
      <c r="H590" s="469" t="s">
        <v>3650</v>
      </c>
      <c r="I590" s="469" t="s">
        <v>244</v>
      </c>
      <c r="J590" s="577" t="s">
        <v>316</v>
      </c>
      <c r="K590" s="577" t="s">
        <v>1469</v>
      </c>
      <c r="L590" s="469" t="s">
        <v>3603</v>
      </c>
      <c r="M590" s="469">
        <v>1</v>
      </c>
      <c r="N590" s="469">
        <v>0</v>
      </c>
      <c r="O590" s="469">
        <v>0</v>
      </c>
    </row>
    <row r="591" spans="1:15" ht="15" x14ac:dyDescent="0.25">
      <c r="A591" s="469" t="s">
        <v>2902</v>
      </c>
      <c r="B591" s="471">
        <v>44244</v>
      </c>
      <c r="C591" s="469">
        <v>8200001013</v>
      </c>
      <c r="D591" s="471">
        <v>44230</v>
      </c>
      <c r="E591" s="469" t="s">
        <v>1183</v>
      </c>
      <c r="F591" s="469" t="s">
        <v>244</v>
      </c>
      <c r="G591" s="469" t="s">
        <v>1282</v>
      </c>
      <c r="H591" s="469" t="s">
        <v>1425</v>
      </c>
      <c r="I591" s="469" t="s">
        <v>244</v>
      </c>
      <c r="J591" s="577" t="s">
        <v>316</v>
      </c>
      <c r="K591" s="577" t="s">
        <v>1469</v>
      </c>
      <c r="L591" s="469" t="s">
        <v>303</v>
      </c>
      <c r="M591" s="469">
        <v>1</v>
      </c>
      <c r="N591" s="469">
        <v>450</v>
      </c>
      <c r="O591" s="469">
        <v>450</v>
      </c>
    </row>
    <row r="592" spans="1:15" ht="15" x14ac:dyDescent="0.25">
      <c r="A592" s="469" t="s">
        <v>2902</v>
      </c>
      <c r="B592" s="471">
        <v>44244</v>
      </c>
      <c r="C592" s="469">
        <v>8200001013</v>
      </c>
      <c r="D592" s="471">
        <v>44230</v>
      </c>
      <c r="E592" s="469" t="s">
        <v>1183</v>
      </c>
      <c r="F592" s="469" t="s">
        <v>244</v>
      </c>
      <c r="G592" s="469" t="s">
        <v>1282</v>
      </c>
      <c r="H592" s="469" t="s">
        <v>1324</v>
      </c>
      <c r="I592" s="469" t="s">
        <v>244</v>
      </c>
      <c r="J592" s="577" t="s">
        <v>316</v>
      </c>
      <c r="K592" s="577" t="s">
        <v>1469</v>
      </c>
      <c r="L592" s="469" t="s">
        <v>314</v>
      </c>
      <c r="M592" s="469">
        <v>1</v>
      </c>
      <c r="N592" s="472">
        <v>4200</v>
      </c>
      <c r="O592" s="472">
        <v>4200</v>
      </c>
    </row>
    <row r="593" spans="1:15" ht="15" x14ac:dyDescent="0.25">
      <c r="A593" s="469" t="s">
        <v>2902</v>
      </c>
      <c r="B593" s="471">
        <v>44244</v>
      </c>
      <c r="C593" s="469">
        <v>8200001013</v>
      </c>
      <c r="D593" s="471">
        <v>44230</v>
      </c>
      <c r="E593" s="469" t="s">
        <v>1183</v>
      </c>
      <c r="F593" s="469" t="s">
        <v>244</v>
      </c>
      <c r="G593" s="469" t="s">
        <v>1282</v>
      </c>
      <c r="H593" s="469" t="s">
        <v>1372</v>
      </c>
      <c r="I593" s="469" t="s">
        <v>244</v>
      </c>
      <c r="J593" s="577" t="s">
        <v>316</v>
      </c>
      <c r="K593" s="577" t="s">
        <v>1469</v>
      </c>
      <c r="L593" s="469" t="s">
        <v>314</v>
      </c>
      <c r="M593" s="469">
        <v>1</v>
      </c>
      <c r="N593" s="472">
        <v>74350</v>
      </c>
      <c r="O593" s="472">
        <v>74350</v>
      </c>
    </row>
    <row r="594" spans="1:15" ht="15" x14ac:dyDescent="0.25">
      <c r="A594" s="469" t="s">
        <v>2903</v>
      </c>
      <c r="B594" s="471">
        <v>44244</v>
      </c>
      <c r="C594" s="469">
        <v>8200001021</v>
      </c>
      <c r="D594" s="471">
        <v>44230</v>
      </c>
      <c r="E594" s="469" t="s">
        <v>1183</v>
      </c>
      <c r="F594" s="469" t="s">
        <v>244</v>
      </c>
      <c r="G594" s="469" t="s">
        <v>1282</v>
      </c>
      <c r="H594" s="469" t="s">
        <v>3650</v>
      </c>
      <c r="I594" s="469" t="s">
        <v>244</v>
      </c>
      <c r="J594" s="577" t="s">
        <v>316</v>
      </c>
      <c r="K594" s="577" t="s">
        <v>1469</v>
      </c>
      <c r="L594" s="469" t="s">
        <v>3603</v>
      </c>
      <c r="M594" s="469">
        <v>1</v>
      </c>
      <c r="N594" s="469">
        <v>0</v>
      </c>
      <c r="O594" s="469">
        <v>0</v>
      </c>
    </row>
    <row r="595" spans="1:15" ht="15" x14ac:dyDescent="0.25">
      <c r="A595" s="469" t="s">
        <v>2903</v>
      </c>
      <c r="B595" s="471">
        <v>44244</v>
      </c>
      <c r="C595" s="469">
        <v>8200001021</v>
      </c>
      <c r="D595" s="471">
        <v>44230</v>
      </c>
      <c r="E595" s="469" t="s">
        <v>1183</v>
      </c>
      <c r="F595" s="469" t="s">
        <v>244</v>
      </c>
      <c r="G595" s="469" t="s">
        <v>1282</v>
      </c>
      <c r="H595" s="469" t="s">
        <v>1425</v>
      </c>
      <c r="I595" s="469" t="s">
        <v>244</v>
      </c>
      <c r="J595" s="577" t="s">
        <v>316</v>
      </c>
      <c r="K595" s="577" t="s">
        <v>1469</v>
      </c>
      <c r="L595" s="469" t="s">
        <v>303</v>
      </c>
      <c r="M595" s="469">
        <v>1</v>
      </c>
      <c r="N595" s="469">
        <v>450</v>
      </c>
      <c r="O595" s="469">
        <v>450</v>
      </c>
    </row>
    <row r="596" spans="1:15" ht="15" x14ac:dyDescent="0.25">
      <c r="A596" s="469" t="s">
        <v>2903</v>
      </c>
      <c r="B596" s="471">
        <v>44244</v>
      </c>
      <c r="C596" s="469">
        <v>8200001021</v>
      </c>
      <c r="D596" s="471">
        <v>44230</v>
      </c>
      <c r="E596" s="469" t="s">
        <v>1183</v>
      </c>
      <c r="F596" s="469" t="s">
        <v>244</v>
      </c>
      <c r="G596" s="469" t="s">
        <v>1282</v>
      </c>
      <c r="H596" s="469" t="s">
        <v>1324</v>
      </c>
      <c r="I596" s="469" t="s">
        <v>244</v>
      </c>
      <c r="J596" s="577" t="s">
        <v>316</v>
      </c>
      <c r="K596" s="577" t="s">
        <v>1469</v>
      </c>
      <c r="L596" s="469" t="s">
        <v>314</v>
      </c>
      <c r="M596" s="469">
        <v>1</v>
      </c>
      <c r="N596" s="472">
        <v>4200</v>
      </c>
      <c r="O596" s="472">
        <v>4200</v>
      </c>
    </row>
    <row r="597" spans="1:15" ht="15" x14ac:dyDescent="0.25">
      <c r="A597" s="469" t="s">
        <v>2903</v>
      </c>
      <c r="B597" s="471">
        <v>44244</v>
      </c>
      <c r="C597" s="469">
        <v>8200001021</v>
      </c>
      <c r="D597" s="471">
        <v>44230</v>
      </c>
      <c r="E597" s="469" t="s">
        <v>1183</v>
      </c>
      <c r="F597" s="469" t="s">
        <v>244</v>
      </c>
      <c r="G597" s="469" t="s">
        <v>1282</v>
      </c>
      <c r="H597" s="469" t="s">
        <v>1372</v>
      </c>
      <c r="I597" s="469" t="s">
        <v>244</v>
      </c>
      <c r="J597" s="577" t="s">
        <v>316</v>
      </c>
      <c r="K597" s="577" t="s">
        <v>1469</v>
      </c>
      <c r="L597" s="469" t="s">
        <v>314</v>
      </c>
      <c r="M597" s="469">
        <v>1</v>
      </c>
      <c r="N597" s="472">
        <v>74350</v>
      </c>
      <c r="O597" s="472">
        <v>74350</v>
      </c>
    </row>
    <row r="598" spans="1:15" ht="15" x14ac:dyDescent="0.25">
      <c r="A598" s="469" t="s">
        <v>2904</v>
      </c>
      <c r="B598" s="471">
        <v>44244</v>
      </c>
      <c r="C598" s="469">
        <v>8200001016</v>
      </c>
      <c r="D598" s="471">
        <v>44230</v>
      </c>
      <c r="E598" s="469" t="s">
        <v>1183</v>
      </c>
      <c r="F598" s="469" t="s">
        <v>244</v>
      </c>
      <c r="G598" s="469" t="s">
        <v>1282</v>
      </c>
      <c r="H598" s="469" t="s">
        <v>3650</v>
      </c>
      <c r="I598" s="469" t="s">
        <v>244</v>
      </c>
      <c r="J598" s="577" t="s">
        <v>316</v>
      </c>
      <c r="K598" s="577" t="s">
        <v>1469</v>
      </c>
      <c r="L598" s="469" t="s">
        <v>3603</v>
      </c>
      <c r="M598" s="469">
        <v>1</v>
      </c>
      <c r="N598" s="469">
        <v>0</v>
      </c>
      <c r="O598" s="469">
        <v>0</v>
      </c>
    </row>
    <row r="599" spans="1:15" ht="15" x14ac:dyDescent="0.25">
      <c r="A599" s="469" t="s">
        <v>2904</v>
      </c>
      <c r="B599" s="471">
        <v>44244</v>
      </c>
      <c r="C599" s="469">
        <v>8200001016</v>
      </c>
      <c r="D599" s="471">
        <v>44230</v>
      </c>
      <c r="E599" s="469" t="s">
        <v>1183</v>
      </c>
      <c r="F599" s="469" t="s">
        <v>244</v>
      </c>
      <c r="G599" s="469" t="s">
        <v>1282</v>
      </c>
      <c r="H599" s="469" t="s">
        <v>1425</v>
      </c>
      <c r="I599" s="469" t="s">
        <v>244</v>
      </c>
      <c r="J599" s="577" t="s">
        <v>316</v>
      </c>
      <c r="K599" s="577" t="s">
        <v>1469</v>
      </c>
      <c r="L599" s="469" t="s">
        <v>303</v>
      </c>
      <c r="M599" s="469">
        <v>1</v>
      </c>
      <c r="N599" s="469">
        <v>450</v>
      </c>
      <c r="O599" s="469">
        <v>450</v>
      </c>
    </row>
    <row r="600" spans="1:15" ht="15" x14ac:dyDescent="0.25">
      <c r="A600" s="469" t="s">
        <v>2904</v>
      </c>
      <c r="B600" s="471">
        <v>44244</v>
      </c>
      <c r="C600" s="469">
        <v>8200001016</v>
      </c>
      <c r="D600" s="471">
        <v>44230</v>
      </c>
      <c r="E600" s="469" t="s">
        <v>1183</v>
      </c>
      <c r="F600" s="469" t="s">
        <v>244</v>
      </c>
      <c r="G600" s="469" t="s">
        <v>1282</v>
      </c>
      <c r="H600" s="469" t="s">
        <v>1324</v>
      </c>
      <c r="I600" s="469" t="s">
        <v>244</v>
      </c>
      <c r="J600" s="577" t="s">
        <v>316</v>
      </c>
      <c r="K600" s="577" t="s">
        <v>1469</v>
      </c>
      <c r="L600" s="469" t="s">
        <v>314</v>
      </c>
      <c r="M600" s="469">
        <v>1</v>
      </c>
      <c r="N600" s="472">
        <v>4200</v>
      </c>
      <c r="O600" s="472">
        <v>4200</v>
      </c>
    </row>
    <row r="601" spans="1:15" ht="15" x14ac:dyDescent="0.25">
      <c r="A601" s="469" t="s">
        <v>2904</v>
      </c>
      <c r="B601" s="471">
        <v>44244</v>
      </c>
      <c r="C601" s="469">
        <v>8200001016</v>
      </c>
      <c r="D601" s="471">
        <v>44230</v>
      </c>
      <c r="E601" s="469" t="s">
        <v>1183</v>
      </c>
      <c r="F601" s="469" t="s">
        <v>244</v>
      </c>
      <c r="G601" s="469" t="s">
        <v>1282</v>
      </c>
      <c r="H601" s="469" t="s">
        <v>1372</v>
      </c>
      <c r="I601" s="469" t="s">
        <v>244</v>
      </c>
      <c r="J601" s="577" t="s">
        <v>316</v>
      </c>
      <c r="K601" s="577" t="s">
        <v>1469</v>
      </c>
      <c r="L601" s="469" t="s">
        <v>314</v>
      </c>
      <c r="M601" s="469">
        <v>1</v>
      </c>
      <c r="N601" s="472">
        <v>74350</v>
      </c>
      <c r="O601" s="472">
        <v>74350</v>
      </c>
    </row>
    <row r="602" spans="1:15" ht="15" x14ac:dyDescent="0.25">
      <c r="A602" s="469" t="s">
        <v>2905</v>
      </c>
      <c r="B602" s="471">
        <v>44244</v>
      </c>
      <c r="C602" s="469">
        <v>4500064289</v>
      </c>
      <c r="D602" s="470">
        <v>44243</v>
      </c>
      <c r="E602" s="469" t="s">
        <v>3215</v>
      </c>
      <c r="F602" s="469" t="s">
        <v>244</v>
      </c>
      <c r="G602" s="469" t="s">
        <v>1243</v>
      </c>
      <c r="H602" s="469" t="s">
        <v>3633</v>
      </c>
      <c r="I602" s="469" t="s">
        <v>244</v>
      </c>
      <c r="J602" s="577" t="s">
        <v>316</v>
      </c>
      <c r="K602" s="577" t="s">
        <v>1469</v>
      </c>
      <c r="L602" s="469" t="s">
        <v>308</v>
      </c>
      <c r="M602" s="469">
        <v>100</v>
      </c>
      <c r="N602" s="472">
        <v>5400</v>
      </c>
      <c r="O602" s="472">
        <v>540000</v>
      </c>
    </row>
    <row r="603" spans="1:15" ht="15" x14ac:dyDescent="0.25">
      <c r="A603" s="469" t="s">
        <v>2906</v>
      </c>
      <c r="B603" s="471">
        <v>44244</v>
      </c>
      <c r="C603" s="469">
        <v>8200001021</v>
      </c>
      <c r="D603" s="471">
        <v>44230</v>
      </c>
      <c r="E603" s="469" t="s">
        <v>1183</v>
      </c>
      <c r="F603" s="469" t="s">
        <v>244</v>
      </c>
      <c r="G603" s="469" t="s">
        <v>1282</v>
      </c>
      <c r="H603" s="469" t="s">
        <v>3650</v>
      </c>
      <c r="I603" s="469" t="s">
        <v>244</v>
      </c>
      <c r="J603" s="577" t="s">
        <v>316</v>
      </c>
      <c r="K603" s="577" t="s">
        <v>1469</v>
      </c>
      <c r="L603" s="469" t="s">
        <v>3603</v>
      </c>
      <c r="M603" s="469">
        <v>1</v>
      </c>
      <c r="N603" s="469">
        <v>0</v>
      </c>
      <c r="O603" s="469">
        <v>0</v>
      </c>
    </row>
    <row r="604" spans="1:15" ht="15" x14ac:dyDescent="0.25">
      <c r="A604" s="469" t="s">
        <v>2906</v>
      </c>
      <c r="B604" s="471">
        <v>44244</v>
      </c>
      <c r="C604" s="469">
        <v>8200001021</v>
      </c>
      <c r="D604" s="471">
        <v>44230</v>
      </c>
      <c r="E604" s="469" t="s">
        <v>1183</v>
      </c>
      <c r="F604" s="469" t="s">
        <v>244</v>
      </c>
      <c r="G604" s="469" t="s">
        <v>1282</v>
      </c>
      <c r="H604" s="469" t="s">
        <v>1425</v>
      </c>
      <c r="I604" s="469" t="s">
        <v>244</v>
      </c>
      <c r="J604" s="577" t="s">
        <v>316</v>
      </c>
      <c r="K604" s="577" t="s">
        <v>1469</v>
      </c>
      <c r="L604" s="469" t="s">
        <v>303</v>
      </c>
      <c r="M604" s="469">
        <v>1</v>
      </c>
      <c r="N604" s="469">
        <v>450</v>
      </c>
      <c r="O604" s="469">
        <v>450</v>
      </c>
    </row>
    <row r="605" spans="1:15" ht="15" x14ac:dyDescent="0.25">
      <c r="A605" s="469" t="s">
        <v>2906</v>
      </c>
      <c r="B605" s="471">
        <v>44244</v>
      </c>
      <c r="C605" s="469">
        <v>8200001021</v>
      </c>
      <c r="D605" s="471">
        <v>44230</v>
      </c>
      <c r="E605" s="469" t="s">
        <v>1183</v>
      </c>
      <c r="F605" s="469" t="s">
        <v>244</v>
      </c>
      <c r="G605" s="469" t="s">
        <v>1282</v>
      </c>
      <c r="H605" s="469" t="s">
        <v>1324</v>
      </c>
      <c r="I605" s="469" t="s">
        <v>244</v>
      </c>
      <c r="J605" s="577" t="s">
        <v>316</v>
      </c>
      <c r="K605" s="577" t="s">
        <v>1469</v>
      </c>
      <c r="L605" s="469" t="s">
        <v>314</v>
      </c>
      <c r="M605" s="469">
        <v>1</v>
      </c>
      <c r="N605" s="472">
        <v>4200</v>
      </c>
      <c r="O605" s="472">
        <v>4200</v>
      </c>
    </row>
    <row r="606" spans="1:15" ht="15" x14ac:dyDescent="0.25">
      <c r="A606" s="469" t="s">
        <v>2906</v>
      </c>
      <c r="B606" s="471">
        <v>44244</v>
      </c>
      <c r="C606" s="469">
        <v>8200001021</v>
      </c>
      <c r="D606" s="471">
        <v>44230</v>
      </c>
      <c r="E606" s="469" t="s">
        <v>1183</v>
      </c>
      <c r="F606" s="469" t="s">
        <v>244</v>
      </c>
      <c r="G606" s="469" t="s">
        <v>1282</v>
      </c>
      <c r="H606" s="469" t="s">
        <v>1372</v>
      </c>
      <c r="I606" s="469" t="s">
        <v>244</v>
      </c>
      <c r="J606" s="577" t="s">
        <v>316</v>
      </c>
      <c r="K606" s="577" t="s">
        <v>1469</v>
      </c>
      <c r="L606" s="469" t="s">
        <v>314</v>
      </c>
      <c r="M606" s="469">
        <v>1</v>
      </c>
      <c r="N606" s="472">
        <v>74350</v>
      </c>
      <c r="O606" s="472">
        <v>74350</v>
      </c>
    </row>
    <row r="607" spans="1:15" ht="15" x14ac:dyDescent="0.25">
      <c r="A607" s="469" t="s">
        <v>2907</v>
      </c>
      <c r="B607" s="471">
        <v>44244</v>
      </c>
      <c r="C607" s="469">
        <v>21</v>
      </c>
      <c r="D607" s="470">
        <v>44242</v>
      </c>
      <c r="E607" s="469" t="s">
        <v>1191</v>
      </c>
      <c r="F607" s="469" t="s">
        <v>94</v>
      </c>
      <c r="G607" s="469" t="s">
        <v>3564</v>
      </c>
      <c r="H607" s="469" t="s">
        <v>1319</v>
      </c>
      <c r="I607" s="469" t="s">
        <v>94</v>
      </c>
      <c r="J607" s="577" t="s">
        <v>316</v>
      </c>
      <c r="K607" s="577" t="s">
        <v>1469</v>
      </c>
      <c r="L607" s="469" t="s">
        <v>314</v>
      </c>
      <c r="M607" s="469">
        <v>1</v>
      </c>
      <c r="N607" s="472">
        <v>9900</v>
      </c>
      <c r="O607" s="472">
        <v>9900</v>
      </c>
    </row>
    <row r="608" spans="1:15" ht="15" x14ac:dyDescent="0.25">
      <c r="A608" s="469" t="s">
        <v>2908</v>
      </c>
      <c r="B608" s="471">
        <v>44244</v>
      </c>
      <c r="C608" s="469" t="s">
        <v>3376</v>
      </c>
      <c r="D608" s="470">
        <v>44242</v>
      </c>
      <c r="E608" s="469" t="s">
        <v>1187</v>
      </c>
      <c r="F608" s="469" t="s">
        <v>248</v>
      </c>
      <c r="G608" s="469" t="s">
        <v>3565</v>
      </c>
      <c r="H608" s="469" t="s">
        <v>1332</v>
      </c>
      <c r="I608" s="469" t="s">
        <v>248</v>
      </c>
      <c r="J608" s="577" t="s">
        <v>316</v>
      </c>
      <c r="K608" s="577" t="s">
        <v>1469</v>
      </c>
      <c r="L608" s="469" t="s">
        <v>3603</v>
      </c>
      <c r="M608" s="469">
        <v>1</v>
      </c>
      <c r="N608" s="469">
        <v>0</v>
      </c>
      <c r="O608" s="469">
        <v>0</v>
      </c>
    </row>
    <row r="609" spans="1:15" ht="15" x14ac:dyDescent="0.25">
      <c r="A609" s="469" t="s">
        <v>2908</v>
      </c>
      <c r="B609" s="471">
        <v>44244</v>
      </c>
      <c r="C609" s="469" t="s">
        <v>3376</v>
      </c>
      <c r="D609" s="470">
        <v>44242</v>
      </c>
      <c r="E609" s="469" t="s">
        <v>1187</v>
      </c>
      <c r="F609" s="469" t="s">
        <v>248</v>
      </c>
      <c r="G609" s="469" t="s">
        <v>3565</v>
      </c>
      <c r="H609" s="469" t="s">
        <v>1319</v>
      </c>
      <c r="I609" s="469" t="s">
        <v>248</v>
      </c>
      <c r="J609" s="577" t="s">
        <v>316</v>
      </c>
      <c r="K609" s="577" t="s">
        <v>1469</v>
      </c>
      <c r="L609" s="469" t="s">
        <v>314</v>
      </c>
      <c r="M609" s="469">
        <v>1</v>
      </c>
      <c r="N609" s="472">
        <v>9900</v>
      </c>
      <c r="O609" s="472">
        <v>9900</v>
      </c>
    </row>
    <row r="610" spans="1:15" ht="15" x14ac:dyDescent="0.25">
      <c r="A610" s="469" t="s">
        <v>2908</v>
      </c>
      <c r="B610" s="471">
        <v>44244</v>
      </c>
      <c r="C610" s="469" t="s">
        <v>3376</v>
      </c>
      <c r="D610" s="470">
        <v>44242</v>
      </c>
      <c r="E610" s="469" t="s">
        <v>1187</v>
      </c>
      <c r="F610" s="469" t="s">
        <v>248</v>
      </c>
      <c r="G610" s="469" t="s">
        <v>3565</v>
      </c>
      <c r="H610" s="469" t="s">
        <v>1326</v>
      </c>
      <c r="I610" s="469" t="s">
        <v>248</v>
      </c>
      <c r="J610" s="577" t="s">
        <v>316</v>
      </c>
      <c r="K610" s="577" t="s">
        <v>1469</v>
      </c>
      <c r="L610" s="469" t="s">
        <v>314</v>
      </c>
      <c r="M610" s="469">
        <v>1</v>
      </c>
      <c r="N610" s="472">
        <v>55880</v>
      </c>
      <c r="O610" s="472">
        <v>55880</v>
      </c>
    </row>
    <row r="611" spans="1:15" ht="15" x14ac:dyDescent="0.25">
      <c r="A611" s="469" t="s">
        <v>2909</v>
      </c>
      <c r="B611" s="471">
        <v>44244</v>
      </c>
      <c r="C611" s="469" t="s">
        <v>972</v>
      </c>
      <c r="D611" s="470">
        <v>44237</v>
      </c>
      <c r="E611" s="469" t="s">
        <v>1182</v>
      </c>
      <c r="F611" s="469" t="s">
        <v>244</v>
      </c>
      <c r="G611" s="469" t="s">
        <v>3566</v>
      </c>
      <c r="H611" s="469" t="s">
        <v>1340</v>
      </c>
      <c r="I611" s="469" t="s">
        <v>244</v>
      </c>
      <c r="J611" s="577" t="s">
        <v>316</v>
      </c>
      <c r="K611" s="577" t="s">
        <v>1469</v>
      </c>
      <c r="L611" s="469" t="s">
        <v>303</v>
      </c>
      <c r="M611" s="469">
        <v>1</v>
      </c>
      <c r="N611" s="472">
        <v>1000</v>
      </c>
      <c r="O611" s="472">
        <v>1000</v>
      </c>
    </row>
    <row r="612" spans="1:15" ht="15" x14ac:dyDescent="0.25">
      <c r="A612" s="469" t="s">
        <v>2910</v>
      </c>
      <c r="B612" s="471">
        <v>44244</v>
      </c>
      <c r="C612" s="469" t="s">
        <v>972</v>
      </c>
      <c r="D612" s="470">
        <v>44216</v>
      </c>
      <c r="E612" s="469" t="s">
        <v>1182</v>
      </c>
      <c r="F612" s="469" t="s">
        <v>244</v>
      </c>
      <c r="G612" s="469" t="s">
        <v>3567</v>
      </c>
      <c r="H612" s="469" t="s">
        <v>1437</v>
      </c>
      <c r="I612" s="469" t="s">
        <v>244</v>
      </c>
      <c r="J612" s="577" t="s">
        <v>316</v>
      </c>
      <c r="K612" s="577" t="s">
        <v>1469</v>
      </c>
      <c r="L612" s="469" t="s">
        <v>3603</v>
      </c>
      <c r="M612" s="469">
        <v>1</v>
      </c>
      <c r="N612" s="469">
        <v>140</v>
      </c>
      <c r="O612" s="469">
        <v>140</v>
      </c>
    </row>
    <row r="613" spans="1:15" ht="15" x14ac:dyDescent="0.25">
      <c r="A613" s="469" t="s">
        <v>2910</v>
      </c>
      <c r="B613" s="471">
        <v>44244</v>
      </c>
      <c r="C613" s="469" t="s">
        <v>972</v>
      </c>
      <c r="D613" s="470">
        <v>44216</v>
      </c>
      <c r="E613" s="660" t="s">
        <v>15</v>
      </c>
      <c r="F613" s="469" t="s">
        <v>244</v>
      </c>
      <c r="G613" s="469" t="s">
        <v>3567</v>
      </c>
      <c r="H613" s="469" t="s">
        <v>387</v>
      </c>
      <c r="I613" s="469" t="s">
        <v>244</v>
      </c>
      <c r="J613" s="577" t="s">
        <v>316</v>
      </c>
      <c r="K613" s="577" t="s">
        <v>1469</v>
      </c>
      <c r="L613" s="469" t="s">
        <v>303</v>
      </c>
      <c r="M613" s="469">
        <v>1</v>
      </c>
      <c r="N613" s="469">
        <v>150</v>
      </c>
      <c r="O613" s="469">
        <v>150</v>
      </c>
    </row>
    <row r="614" spans="1:15" ht="15" x14ac:dyDescent="0.25">
      <c r="A614" s="469" t="s">
        <v>2910</v>
      </c>
      <c r="B614" s="471">
        <v>44244</v>
      </c>
      <c r="C614" s="469" t="s">
        <v>972</v>
      </c>
      <c r="D614" s="470">
        <v>44216</v>
      </c>
      <c r="E614" s="469" t="s">
        <v>1182</v>
      </c>
      <c r="F614" s="469" t="s">
        <v>244</v>
      </c>
      <c r="G614" s="469" t="s">
        <v>3567</v>
      </c>
      <c r="H614" s="469" t="s">
        <v>1438</v>
      </c>
      <c r="I614" s="469" t="s">
        <v>244</v>
      </c>
      <c r="J614" s="577" t="s">
        <v>316</v>
      </c>
      <c r="K614" s="577" t="s">
        <v>1469</v>
      </c>
      <c r="L614" s="469" t="s">
        <v>308</v>
      </c>
      <c r="M614" s="469">
        <v>1</v>
      </c>
      <c r="N614" s="469">
        <v>164</v>
      </c>
      <c r="O614" s="469">
        <v>164</v>
      </c>
    </row>
    <row r="615" spans="1:15" ht="15" x14ac:dyDescent="0.25">
      <c r="A615" s="469" t="s">
        <v>2910</v>
      </c>
      <c r="B615" s="471">
        <v>44244</v>
      </c>
      <c r="C615" s="469" t="s">
        <v>972</v>
      </c>
      <c r="D615" s="470">
        <v>44216</v>
      </c>
      <c r="E615" s="469" t="s">
        <v>1182</v>
      </c>
      <c r="F615" s="469" t="s">
        <v>244</v>
      </c>
      <c r="G615" s="469" t="s">
        <v>3567</v>
      </c>
      <c r="H615" s="469" t="s">
        <v>1439</v>
      </c>
      <c r="I615" s="469" t="s">
        <v>244</v>
      </c>
      <c r="J615" s="577" t="s">
        <v>316</v>
      </c>
      <c r="K615" s="577" t="s">
        <v>1469</v>
      </c>
      <c r="L615" s="469" t="s">
        <v>308</v>
      </c>
      <c r="M615" s="469">
        <v>1</v>
      </c>
      <c r="N615" s="469">
        <v>232</v>
      </c>
      <c r="O615" s="469">
        <v>232</v>
      </c>
    </row>
    <row r="616" spans="1:15" ht="15" x14ac:dyDescent="0.25">
      <c r="A616" s="469" t="s">
        <v>2910</v>
      </c>
      <c r="B616" s="471">
        <v>44244</v>
      </c>
      <c r="C616" s="469" t="s">
        <v>972</v>
      </c>
      <c r="D616" s="470">
        <v>44216</v>
      </c>
      <c r="E616" s="469" t="s">
        <v>1182</v>
      </c>
      <c r="F616" s="469" t="s">
        <v>244</v>
      </c>
      <c r="G616" s="469" t="s">
        <v>3567</v>
      </c>
      <c r="H616" s="469" t="s">
        <v>1340</v>
      </c>
      <c r="I616" s="469" t="s">
        <v>244</v>
      </c>
      <c r="J616" s="577" t="s">
        <v>316</v>
      </c>
      <c r="K616" s="469" t="s">
        <v>1469</v>
      </c>
      <c r="L616" s="469" t="s">
        <v>303</v>
      </c>
      <c r="M616" s="469">
        <v>1</v>
      </c>
      <c r="N616" s="472">
        <v>1000</v>
      </c>
      <c r="O616" s="472">
        <v>1000</v>
      </c>
    </row>
    <row r="617" spans="1:15" ht="15" x14ac:dyDescent="0.25">
      <c r="A617" s="469" t="s">
        <v>2911</v>
      </c>
      <c r="B617" s="471">
        <v>44244</v>
      </c>
      <c r="C617" s="469" t="s">
        <v>912</v>
      </c>
      <c r="D617" s="470">
        <v>44244</v>
      </c>
      <c r="E617" s="660" t="s">
        <v>15</v>
      </c>
      <c r="F617" s="469" t="s">
        <v>253</v>
      </c>
      <c r="G617" s="469" t="s">
        <v>3568</v>
      </c>
      <c r="H617" s="469" t="s">
        <v>387</v>
      </c>
      <c r="I617" s="469" t="s">
        <v>253</v>
      </c>
      <c r="J617" s="577" t="s">
        <v>317</v>
      </c>
      <c r="K617" s="577" t="s">
        <v>1468</v>
      </c>
      <c r="L617" s="469" t="s">
        <v>303</v>
      </c>
      <c r="M617" s="469">
        <v>1</v>
      </c>
      <c r="N617" s="469">
        <v>100</v>
      </c>
      <c r="O617" s="469">
        <v>100</v>
      </c>
    </row>
    <row r="618" spans="1:15" ht="15" x14ac:dyDescent="0.25">
      <c r="A618" s="469" t="s">
        <v>2911</v>
      </c>
      <c r="B618" s="471">
        <v>44244</v>
      </c>
      <c r="C618" s="469" t="s">
        <v>912</v>
      </c>
      <c r="D618" s="470">
        <v>44244</v>
      </c>
      <c r="E618" s="469" t="s">
        <v>1192</v>
      </c>
      <c r="F618" s="469" t="s">
        <v>253</v>
      </c>
      <c r="G618" s="469" t="s">
        <v>3568</v>
      </c>
      <c r="H618" s="469" t="s">
        <v>1341</v>
      </c>
      <c r="I618" s="469" t="s">
        <v>253</v>
      </c>
      <c r="J618" s="577" t="s">
        <v>317</v>
      </c>
      <c r="K618" s="577" t="s">
        <v>1468</v>
      </c>
      <c r="L618" s="469" t="s">
        <v>301</v>
      </c>
      <c r="M618" s="469">
        <v>20</v>
      </c>
      <c r="N618" s="469">
        <v>350</v>
      </c>
      <c r="O618" s="472">
        <v>7000</v>
      </c>
    </row>
    <row r="619" spans="1:15" ht="15" x14ac:dyDescent="0.25">
      <c r="A619" s="469" t="s">
        <v>2912</v>
      </c>
      <c r="B619" s="471">
        <v>44244</v>
      </c>
      <c r="C619" s="469" t="s">
        <v>3377</v>
      </c>
      <c r="D619" s="470">
        <v>44244</v>
      </c>
      <c r="E619" s="469" t="s">
        <v>1180</v>
      </c>
      <c r="F619" s="469" t="s">
        <v>248</v>
      </c>
      <c r="G619" s="469" t="s">
        <v>1210</v>
      </c>
      <c r="H619" s="469" t="s">
        <v>1312</v>
      </c>
      <c r="I619" s="469" t="s">
        <v>248</v>
      </c>
      <c r="J619" s="577" t="s">
        <v>316</v>
      </c>
      <c r="K619" s="577" t="s">
        <v>1468</v>
      </c>
      <c r="L619" s="469" t="s">
        <v>307</v>
      </c>
      <c r="M619" s="469">
        <v>9</v>
      </c>
      <c r="N619" s="472">
        <v>11760</v>
      </c>
      <c r="O619" s="472">
        <v>105840</v>
      </c>
    </row>
    <row r="620" spans="1:15" ht="15" x14ac:dyDescent="0.25">
      <c r="A620" s="469" t="s">
        <v>2913</v>
      </c>
      <c r="B620" s="471">
        <v>44244</v>
      </c>
      <c r="C620" s="469" t="s">
        <v>3378</v>
      </c>
      <c r="D620" s="470">
        <v>44244</v>
      </c>
      <c r="E620" s="469" t="s">
        <v>1180</v>
      </c>
      <c r="F620" s="469" t="s">
        <v>248</v>
      </c>
      <c r="G620" s="469" t="s">
        <v>1210</v>
      </c>
      <c r="H620" s="469" t="s">
        <v>276</v>
      </c>
      <c r="I620" s="469" t="s">
        <v>248</v>
      </c>
      <c r="J620" s="577" t="s">
        <v>316</v>
      </c>
      <c r="K620" s="577" t="s">
        <v>1468</v>
      </c>
      <c r="L620" s="469" t="s">
        <v>315</v>
      </c>
      <c r="M620" s="469">
        <v>73</v>
      </c>
      <c r="N620" s="472">
        <v>5557.88</v>
      </c>
      <c r="O620" s="472">
        <v>405725.24</v>
      </c>
    </row>
    <row r="621" spans="1:15" ht="15" x14ac:dyDescent="0.25">
      <c r="A621" s="469" t="s">
        <v>2914</v>
      </c>
      <c r="B621" s="471">
        <v>44244</v>
      </c>
      <c r="C621" s="469" t="s">
        <v>3379</v>
      </c>
      <c r="D621" s="470">
        <v>44244</v>
      </c>
      <c r="E621" s="660" t="s">
        <v>15</v>
      </c>
      <c r="F621" s="469" t="s">
        <v>248</v>
      </c>
      <c r="G621" s="469" t="s">
        <v>1219</v>
      </c>
      <c r="H621" s="469" t="s">
        <v>387</v>
      </c>
      <c r="I621" s="469" t="s">
        <v>248</v>
      </c>
      <c r="J621" s="577" t="s">
        <v>1464</v>
      </c>
      <c r="K621" s="577" t="s">
        <v>1468</v>
      </c>
      <c r="L621" s="469" t="s">
        <v>303</v>
      </c>
      <c r="M621" s="469">
        <v>1</v>
      </c>
      <c r="N621" s="469">
        <v>200</v>
      </c>
      <c r="O621" s="469">
        <v>200</v>
      </c>
    </row>
    <row r="622" spans="1:15" ht="15" x14ac:dyDescent="0.25">
      <c r="A622" s="469" t="s">
        <v>2914</v>
      </c>
      <c r="B622" s="471">
        <v>44244</v>
      </c>
      <c r="C622" s="469" t="s">
        <v>3379</v>
      </c>
      <c r="D622" s="470">
        <v>44244</v>
      </c>
      <c r="E622" s="469" t="s">
        <v>15</v>
      </c>
      <c r="F622" s="469" t="s">
        <v>248</v>
      </c>
      <c r="G622" s="469" t="s">
        <v>1219</v>
      </c>
      <c r="H622" s="469" t="s">
        <v>1316</v>
      </c>
      <c r="I622" s="469" t="s">
        <v>248</v>
      </c>
      <c r="J622" s="577" t="s">
        <v>1464</v>
      </c>
      <c r="K622" s="577" t="s">
        <v>1468</v>
      </c>
      <c r="L622" s="469" t="s">
        <v>3603</v>
      </c>
      <c r="M622" s="469">
        <v>1</v>
      </c>
      <c r="N622" s="469">
        <v>500</v>
      </c>
      <c r="O622" s="469">
        <v>500</v>
      </c>
    </row>
    <row r="623" spans="1:15" ht="15" x14ac:dyDescent="0.25">
      <c r="A623" s="469" t="s">
        <v>2914</v>
      </c>
      <c r="B623" s="471">
        <v>44244</v>
      </c>
      <c r="C623" s="469" t="s">
        <v>3379</v>
      </c>
      <c r="D623" s="470">
        <v>44244</v>
      </c>
      <c r="E623" s="469" t="s">
        <v>15</v>
      </c>
      <c r="F623" s="469" t="s">
        <v>248</v>
      </c>
      <c r="G623" s="469" t="s">
        <v>1219</v>
      </c>
      <c r="H623" s="469" t="s">
        <v>1318</v>
      </c>
      <c r="I623" s="469" t="s">
        <v>248</v>
      </c>
      <c r="J623" s="577" t="s">
        <v>1464</v>
      </c>
      <c r="K623" s="577" t="s">
        <v>1468</v>
      </c>
      <c r="L623" s="469" t="s">
        <v>314</v>
      </c>
      <c r="M623" s="469">
        <v>1</v>
      </c>
      <c r="N623" s="472">
        <v>3250</v>
      </c>
      <c r="O623" s="472">
        <v>3250</v>
      </c>
    </row>
    <row r="624" spans="1:15" ht="15" x14ac:dyDescent="0.25">
      <c r="A624" s="469" t="s">
        <v>2915</v>
      </c>
      <c r="B624" s="471">
        <v>44244</v>
      </c>
      <c r="C624" s="469" t="s">
        <v>3347</v>
      </c>
      <c r="D624" s="469" t="s">
        <v>3348</v>
      </c>
      <c r="E624" s="660" t="s">
        <v>15</v>
      </c>
      <c r="F624" s="469" t="s">
        <v>94</v>
      </c>
      <c r="G624" s="469" t="s">
        <v>3560</v>
      </c>
      <c r="H624" s="469" t="s">
        <v>387</v>
      </c>
      <c r="I624" s="469" t="s">
        <v>94</v>
      </c>
      <c r="J624" s="577" t="s">
        <v>317</v>
      </c>
      <c r="K624" s="577" t="s">
        <v>1468</v>
      </c>
      <c r="L624" s="469" t="s">
        <v>303</v>
      </c>
      <c r="M624" s="469">
        <v>1</v>
      </c>
      <c r="N624" s="469">
        <v>420</v>
      </c>
      <c r="O624" s="469">
        <v>420</v>
      </c>
    </row>
    <row r="625" spans="1:15" ht="15" x14ac:dyDescent="0.25">
      <c r="A625" s="469" t="s">
        <v>2915</v>
      </c>
      <c r="B625" s="471">
        <v>44244</v>
      </c>
      <c r="C625" s="469" t="s">
        <v>3347</v>
      </c>
      <c r="D625" s="469" t="s">
        <v>3348</v>
      </c>
      <c r="E625" s="469" t="s">
        <v>1189</v>
      </c>
      <c r="F625" s="469" t="s">
        <v>94</v>
      </c>
      <c r="G625" s="469" t="s">
        <v>3560</v>
      </c>
      <c r="H625" s="469" t="s">
        <v>3651</v>
      </c>
      <c r="I625" s="469" t="s">
        <v>94</v>
      </c>
      <c r="J625" s="577" t="s">
        <v>317</v>
      </c>
      <c r="K625" s="577" t="s">
        <v>1468</v>
      </c>
      <c r="L625" s="469" t="s">
        <v>303</v>
      </c>
      <c r="M625" s="469">
        <v>1</v>
      </c>
      <c r="N625" s="472">
        <v>58000</v>
      </c>
      <c r="O625" s="472">
        <v>58000</v>
      </c>
    </row>
    <row r="626" spans="1:15" ht="15" x14ac:dyDescent="0.25">
      <c r="A626" s="469" t="s">
        <v>2916</v>
      </c>
      <c r="B626" s="471">
        <v>44244</v>
      </c>
      <c r="C626" s="469" t="s">
        <v>3380</v>
      </c>
      <c r="D626" s="470">
        <v>44244</v>
      </c>
      <c r="E626" s="660" t="s">
        <v>15</v>
      </c>
      <c r="F626" s="469" t="s">
        <v>1204</v>
      </c>
      <c r="G626" s="469" t="s">
        <v>1208</v>
      </c>
      <c r="H626" s="469" t="s">
        <v>387</v>
      </c>
      <c r="I626" s="469" t="s">
        <v>1204</v>
      </c>
      <c r="J626" s="577" t="s">
        <v>1464</v>
      </c>
      <c r="K626" s="577" t="s">
        <v>1468</v>
      </c>
      <c r="L626" s="469" t="s">
        <v>303</v>
      </c>
      <c r="M626" s="469">
        <v>1</v>
      </c>
      <c r="N626" s="469">
        <v>400</v>
      </c>
      <c r="O626" s="469">
        <v>400</v>
      </c>
    </row>
    <row r="627" spans="1:15" ht="15" x14ac:dyDescent="0.25">
      <c r="A627" s="469" t="s">
        <v>2916</v>
      </c>
      <c r="B627" s="471">
        <v>44244</v>
      </c>
      <c r="C627" s="469" t="s">
        <v>3380</v>
      </c>
      <c r="D627" s="470">
        <v>44244</v>
      </c>
      <c r="E627" s="469" t="s">
        <v>15</v>
      </c>
      <c r="F627" s="469" t="s">
        <v>1204</v>
      </c>
      <c r="G627" s="469" t="s">
        <v>1208</v>
      </c>
      <c r="H627" s="469" t="s">
        <v>1319</v>
      </c>
      <c r="I627" s="469" t="s">
        <v>1204</v>
      </c>
      <c r="J627" s="577" t="s">
        <v>1464</v>
      </c>
      <c r="K627" s="577" t="s">
        <v>1468</v>
      </c>
      <c r="L627" s="469" t="s">
        <v>314</v>
      </c>
      <c r="M627" s="469">
        <v>12</v>
      </c>
      <c r="N627" s="472">
        <v>8750</v>
      </c>
      <c r="O627" s="472">
        <v>105000</v>
      </c>
    </row>
    <row r="628" spans="1:15" ht="15" x14ac:dyDescent="0.25">
      <c r="A628" s="469" t="s">
        <v>2917</v>
      </c>
      <c r="B628" s="471">
        <v>44244</v>
      </c>
      <c r="C628" s="469" t="s">
        <v>3381</v>
      </c>
      <c r="D628" s="471">
        <v>44237</v>
      </c>
      <c r="E628" s="660" t="s">
        <v>15</v>
      </c>
      <c r="F628" s="469" t="s">
        <v>244</v>
      </c>
      <c r="G628" s="469" t="s">
        <v>1213</v>
      </c>
      <c r="H628" s="469" t="s">
        <v>387</v>
      </c>
      <c r="I628" s="469" t="s">
        <v>244</v>
      </c>
      <c r="J628" s="577" t="s">
        <v>1464</v>
      </c>
      <c r="K628" s="577" t="s">
        <v>1468</v>
      </c>
      <c r="L628" s="469" t="s">
        <v>303</v>
      </c>
      <c r="M628" s="469">
        <v>1</v>
      </c>
      <c r="N628" s="472">
        <v>5800</v>
      </c>
      <c r="O628" s="472">
        <v>5800</v>
      </c>
    </row>
    <row r="629" spans="1:15" ht="15" x14ac:dyDescent="0.25">
      <c r="A629" s="469" t="s">
        <v>2917</v>
      </c>
      <c r="B629" s="471">
        <v>44244</v>
      </c>
      <c r="C629" s="469" t="s">
        <v>3381</v>
      </c>
      <c r="D629" s="471">
        <v>44237</v>
      </c>
      <c r="E629" s="469" t="s">
        <v>15</v>
      </c>
      <c r="F629" s="469" t="s">
        <v>244</v>
      </c>
      <c r="G629" s="469" t="s">
        <v>1213</v>
      </c>
      <c r="H629" s="469" t="s">
        <v>1329</v>
      </c>
      <c r="I629" s="469" t="s">
        <v>244</v>
      </c>
      <c r="J629" s="577" t="s">
        <v>1464</v>
      </c>
      <c r="K629" s="577" t="s">
        <v>1468</v>
      </c>
      <c r="L629" s="469" t="s">
        <v>314</v>
      </c>
      <c r="M629" s="469">
        <v>40</v>
      </c>
      <c r="N629" s="472">
        <v>36600</v>
      </c>
      <c r="O629" s="472">
        <v>1464000</v>
      </c>
    </row>
    <row r="630" spans="1:15" ht="15" x14ac:dyDescent="0.25">
      <c r="A630" s="469" t="s">
        <v>2918</v>
      </c>
      <c r="B630" s="471">
        <v>44244</v>
      </c>
      <c r="C630" s="469" t="s">
        <v>1130</v>
      </c>
      <c r="D630" s="470">
        <v>44221</v>
      </c>
      <c r="E630" s="469" t="s">
        <v>15</v>
      </c>
      <c r="F630" s="469" t="s">
        <v>244</v>
      </c>
      <c r="G630" s="469" t="s">
        <v>1226</v>
      </c>
      <c r="H630" s="469" t="s">
        <v>1327</v>
      </c>
      <c r="I630" s="469" t="s">
        <v>244</v>
      </c>
      <c r="J630" s="577" t="s">
        <v>1464</v>
      </c>
      <c r="K630" s="577" t="s">
        <v>1468</v>
      </c>
      <c r="L630" s="469" t="s">
        <v>3603</v>
      </c>
      <c r="M630" s="469">
        <v>10</v>
      </c>
      <c r="N630" s="469">
        <v>0</v>
      </c>
      <c r="O630" s="469">
        <v>0</v>
      </c>
    </row>
    <row r="631" spans="1:15" ht="15" x14ac:dyDescent="0.25">
      <c r="A631" s="469" t="s">
        <v>2918</v>
      </c>
      <c r="B631" s="471">
        <v>44244</v>
      </c>
      <c r="C631" s="469" t="s">
        <v>1130</v>
      </c>
      <c r="D631" s="470">
        <v>44221</v>
      </c>
      <c r="E631" s="660" t="s">
        <v>15</v>
      </c>
      <c r="F631" s="469" t="s">
        <v>244</v>
      </c>
      <c r="G631" s="469" t="s">
        <v>1226</v>
      </c>
      <c r="H631" s="469" t="s">
        <v>387</v>
      </c>
      <c r="I631" s="469" t="s">
        <v>244</v>
      </c>
      <c r="J631" s="577" t="s">
        <v>1464</v>
      </c>
      <c r="K631" s="577" t="s">
        <v>1468</v>
      </c>
      <c r="L631" s="469" t="s">
        <v>303</v>
      </c>
      <c r="M631" s="469">
        <v>1</v>
      </c>
      <c r="N631" s="472">
        <v>1500</v>
      </c>
      <c r="O631" s="472">
        <v>1500</v>
      </c>
    </row>
    <row r="632" spans="1:15" ht="15" x14ac:dyDescent="0.25">
      <c r="A632" s="469" t="s">
        <v>2918</v>
      </c>
      <c r="B632" s="471">
        <v>44244</v>
      </c>
      <c r="C632" s="469" t="s">
        <v>1130</v>
      </c>
      <c r="D632" s="470">
        <v>44221</v>
      </c>
      <c r="E632" s="469" t="s">
        <v>15</v>
      </c>
      <c r="F632" s="469" t="s">
        <v>244</v>
      </c>
      <c r="G632" s="469" t="s">
        <v>1226</v>
      </c>
      <c r="H632" s="469" t="s">
        <v>1329</v>
      </c>
      <c r="I632" s="469" t="s">
        <v>244</v>
      </c>
      <c r="J632" s="577" t="s">
        <v>1464</v>
      </c>
      <c r="K632" s="577" t="s">
        <v>1468</v>
      </c>
      <c r="L632" s="469" t="s">
        <v>314</v>
      </c>
      <c r="M632" s="469">
        <v>10</v>
      </c>
      <c r="N632" s="472">
        <v>39700</v>
      </c>
      <c r="O632" s="472">
        <v>397000</v>
      </c>
    </row>
    <row r="633" spans="1:15" ht="15" x14ac:dyDescent="0.25">
      <c r="A633" s="469" t="s">
        <v>2919</v>
      </c>
      <c r="B633" s="471">
        <v>44244</v>
      </c>
      <c r="C633" s="469" t="s">
        <v>3382</v>
      </c>
      <c r="D633" s="470">
        <v>44239</v>
      </c>
      <c r="E633" s="660" t="s">
        <v>15</v>
      </c>
      <c r="F633" s="469" t="s">
        <v>245</v>
      </c>
      <c r="G633" s="469" t="s">
        <v>1231</v>
      </c>
      <c r="H633" s="469" t="s">
        <v>387</v>
      </c>
      <c r="I633" s="469" t="s">
        <v>245</v>
      </c>
      <c r="J633" s="577" t="s">
        <v>1464</v>
      </c>
      <c r="K633" s="577" t="s">
        <v>1468</v>
      </c>
      <c r="L633" s="469" t="s">
        <v>303</v>
      </c>
      <c r="M633" s="469">
        <v>1</v>
      </c>
      <c r="N633" s="469">
        <v>366</v>
      </c>
      <c r="O633" s="469">
        <v>366</v>
      </c>
    </row>
    <row r="634" spans="1:15" ht="15" x14ac:dyDescent="0.25">
      <c r="A634" s="469" t="s">
        <v>2919</v>
      </c>
      <c r="B634" s="471">
        <v>44244</v>
      </c>
      <c r="C634" s="469" t="s">
        <v>3382</v>
      </c>
      <c r="D634" s="470">
        <v>44239</v>
      </c>
      <c r="E634" s="469" t="s">
        <v>15</v>
      </c>
      <c r="F634" s="469" t="s">
        <v>245</v>
      </c>
      <c r="G634" s="469" t="s">
        <v>1231</v>
      </c>
      <c r="H634" s="469" t="s">
        <v>1329</v>
      </c>
      <c r="I634" s="469" t="s">
        <v>245</v>
      </c>
      <c r="J634" s="577" t="s">
        <v>1464</v>
      </c>
      <c r="K634" s="577" t="s">
        <v>1468</v>
      </c>
      <c r="L634" s="469" t="s">
        <v>314</v>
      </c>
      <c r="M634" s="469">
        <v>4</v>
      </c>
      <c r="N634" s="472">
        <v>36600</v>
      </c>
      <c r="O634" s="472">
        <v>146400</v>
      </c>
    </row>
    <row r="635" spans="1:15" ht="15" x14ac:dyDescent="0.25">
      <c r="A635" s="469" t="s">
        <v>2920</v>
      </c>
      <c r="B635" s="471">
        <v>44244</v>
      </c>
      <c r="C635" s="469" t="s">
        <v>972</v>
      </c>
      <c r="D635" s="470">
        <v>44242</v>
      </c>
      <c r="E635" s="660" t="s">
        <v>15</v>
      </c>
      <c r="F635" s="469" t="s">
        <v>244</v>
      </c>
      <c r="G635" s="469" t="s">
        <v>3566</v>
      </c>
      <c r="H635" s="469" t="s">
        <v>387</v>
      </c>
      <c r="I635" s="469" t="s">
        <v>244</v>
      </c>
      <c r="J635" s="577" t="s">
        <v>316</v>
      </c>
      <c r="K635" s="469" t="s">
        <v>1469</v>
      </c>
      <c r="L635" s="469" t="s">
        <v>303</v>
      </c>
      <c r="M635" s="469">
        <v>1</v>
      </c>
      <c r="N635" s="469">
        <v>150</v>
      </c>
      <c r="O635" s="469">
        <v>150</v>
      </c>
    </row>
    <row r="636" spans="1:15" ht="15" x14ac:dyDescent="0.25">
      <c r="A636" s="469" t="s">
        <v>2920</v>
      </c>
      <c r="B636" s="471">
        <v>44244</v>
      </c>
      <c r="C636" s="469" t="s">
        <v>972</v>
      </c>
      <c r="D636" s="470">
        <v>44242</v>
      </c>
      <c r="E636" s="469" t="s">
        <v>1182</v>
      </c>
      <c r="F636" s="469" t="s">
        <v>244</v>
      </c>
      <c r="G636" s="469" t="s">
        <v>3566</v>
      </c>
      <c r="H636" s="469" t="s">
        <v>1417</v>
      </c>
      <c r="I636" s="469" t="s">
        <v>244</v>
      </c>
      <c r="J636" s="577" t="s">
        <v>316</v>
      </c>
      <c r="K636" s="469" t="s">
        <v>1469</v>
      </c>
      <c r="L636" s="469" t="s">
        <v>3604</v>
      </c>
      <c r="M636" s="469">
        <v>1</v>
      </c>
      <c r="N636" s="472">
        <v>2250</v>
      </c>
      <c r="O636" s="472">
        <v>2250</v>
      </c>
    </row>
    <row r="637" spans="1:15" ht="15" x14ac:dyDescent="0.25">
      <c r="A637" s="469" t="s">
        <v>2921</v>
      </c>
      <c r="B637" s="471">
        <v>44244</v>
      </c>
      <c r="C637" s="469" t="s">
        <v>3383</v>
      </c>
      <c r="D637" s="470">
        <v>44244</v>
      </c>
      <c r="E637" s="469" t="s">
        <v>1180</v>
      </c>
      <c r="F637" s="469" t="s">
        <v>248</v>
      </c>
      <c r="G637" s="469" t="s">
        <v>1210</v>
      </c>
      <c r="H637" s="469" t="s">
        <v>277</v>
      </c>
      <c r="I637" s="469" t="s">
        <v>248</v>
      </c>
      <c r="J637" s="577" t="s">
        <v>316</v>
      </c>
      <c r="K637" s="577" t="s">
        <v>1468</v>
      </c>
      <c r="L637" s="469" t="s">
        <v>301</v>
      </c>
      <c r="M637" s="469">
        <v>2</v>
      </c>
      <c r="N637" s="472">
        <v>2244</v>
      </c>
      <c r="O637" s="472">
        <v>4488</v>
      </c>
    </row>
    <row r="638" spans="1:15" ht="15" x14ac:dyDescent="0.25">
      <c r="A638" s="469" t="s">
        <v>2922</v>
      </c>
      <c r="B638" s="471">
        <v>44244</v>
      </c>
      <c r="C638" s="469" t="s">
        <v>3384</v>
      </c>
      <c r="D638" s="470">
        <v>44231</v>
      </c>
      <c r="E638" s="469" t="s">
        <v>15</v>
      </c>
      <c r="F638" s="469" t="s">
        <v>1204</v>
      </c>
      <c r="G638" s="469" t="s">
        <v>1208</v>
      </c>
      <c r="H638" s="469" t="s">
        <v>1327</v>
      </c>
      <c r="I638" s="469" t="s">
        <v>1204</v>
      </c>
      <c r="J638" s="577" t="s">
        <v>1464</v>
      </c>
      <c r="K638" s="577" t="s">
        <v>1468</v>
      </c>
      <c r="L638" s="469" t="s">
        <v>3603</v>
      </c>
      <c r="M638" s="469">
        <v>12</v>
      </c>
      <c r="N638" s="469">
        <v>0</v>
      </c>
      <c r="O638" s="469">
        <v>0</v>
      </c>
    </row>
    <row r="639" spans="1:15" ht="15" x14ac:dyDescent="0.25">
      <c r="A639" s="469" t="s">
        <v>2922</v>
      </c>
      <c r="B639" s="471">
        <v>44244</v>
      </c>
      <c r="C639" s="469" t="s">
        <v>3384</v>
      </c>
      <c r="D639" s="470">
        <v>44231</v>
      </c>
      <c r="E639" s="660" t="s">
        <v>15</v>
      </c>
      <c r="F639" s="469" t="s">
        <v>1204</v>
      </c>
      <c r="G639" s="469" t="s">
        <v>1208</v>
      </c>
      <c r="H639" s="469" t="s">
        <v>387</v>
      </c>
      <c r="I639" s="469" t="s">
        <v>1204</v>
      </c>
      <c r="J639" s="577" t="s">
        <v>1464</v>
      </c>
      <c r="K639" s="577" t="s">
        <v>1468</v>
      </c>
      <c r="L639" s="469" t="s">
        <v>303</v>
      </c>
      <c r="M639" s="469">
        <v>1</v>
      </c>
      <c r="N639" s="472">
        <v>1867</v>
      </c>
      <c r="O639" s="472">
        <v>1867</v>
      </c>
    </row>
    <row r="640" spans="1:15" ht="15" x14ac:dyDescent="0.25">
      <c r="A640" s="469" t="s">
        <v>2922</v>
      </c>
      <c r="B640" s="471">
        <v>44244</v>
      </c>
      <c r="C640" s="469" t="s">
        <v>3384</v>
      </c>
      <c r="D640" s="470">
        <v>44231</v>
      </c>
      <c r="E640" s="469" t="s">
        <v>15</v>
      </c>
      <c r="F640" s="469" t="s">
        <v>1204</v>
      </c>
      <c r="G640" s="469" t="s">
        <v>1208</v>
      </c>
      <c r="H640" s="469" t="s">
        <v>1329</v>
      </c>
      <c r="I640" s="469" t="s">
        <v>1204</v>
      </c>
      <c r="J640" s="577" t="s">
        <v>1464</v>
      </c>
      <c r="K640" s="577" t="s">
        <v>1468</v>
      </c>
      <c r="L640" s="469" t="s">
        <v>314</v>
      </c>
      <c r="M640" s="469">
        <v>12</v>
      </c>
      <c r="N640" s="472">
        <v>38900</v>
      </c>
      <c r="O640" s="472">
        <v>466800</v>
      </c>
    </row>
    <row r="641" spans="1:15" ht="15" x14ac:dyDescent="0.25">
      <c r="A641" s="469" t="s">
        <v>2923</v>
      </c>
      <c r="B641" s="471">
        <v>44244</v>
      </c>
      <c r="C641" s="469" t="s">
        <v>1111</v>
      </c>
      <c r="D641" s="471">
        <v>44221</v>
      </c>
      <c r="E641" s="660" t="s">
        <v>15</v>
      </c>
      <c r="F641" s="469" t="s">
        <v>244</v>
      </c>
      <c r="G641" s="469" t="s">
        <v>1226</v>
      </c>
      <c r="H641" s="469" t="s">
        <v>387</v>
      </c>
      <c r="I641" s="469" t="s">
        <v>244</v>
      </c>
      <c r="J641" s="577" t="s">
        <v>1464</v>
      </c>
      <c r="K641" s="577" t="s">
        <v>1468</v>
      </c>
      <c r="L641" s="469" t="s">
        <v>303</v>
      </c>
      <c r="M641" s="469">
        <v>1</v>
      </c>
      <c r="N641" s="469">
        <v>149</v>
      </c>
      <c r="O641" s="469">
        <v>149</v>
      </c>
    </row>
    <row r="642" spans="1:15" ht="15" x14ac:dyDescent="0.25">
      <c r="A642" s="469" t="s">
        <v>2923</v>
      </c>
      <c r="B642" s="471">
        <v>44244</v>
      </c>
      <c r="C642" s="469" t="s">
        <v>1111</v>
      </c>
      <c r="D642" s="471">
        <v>44221</v>
      </c>
      <c r="E642" s="469" t="s">
        <v>15</v>
      </c>
      <c r="F642" s="469" t="s">
        <v>244</v>
      </c>
      <c r="G642" s="469" t="s">
        <v>1226</v>
      </c>
      <c r="H642" s="469" t="s">
        <v>1329</v>
      </c>
      <c r="I642" s="469" t="s">
        <v>244</v>
      </c>
      <c r="J642" s="577" t="s">
        <v>1464</v>
      </c>
      <c r="K642" s="577" t="s">
        <v>1468</v>
      </c>
      <c r="L642" s="469" t="s">
        <v>314</v>
      </c>
      <c r="M642" s="469">
        <v>1</v>
      </c>
      <c r="N642" s="472">
        <v>37400</v>
      </c>
      <c r="O642" s="472">
        <v>37400</v>
      </c>
    </row>
    <row r="643" spans="1:15" ht="15" x14ac:dyDescent="0.25">
      <c r="A643" s="469" t="s">
        <v>2924</v>
      </c>
      <c r="B643" s="471">
        <v>44244</v>
      </c>
      <c r="C643" s="469" t="s">
        <v>1067</v>
      </c>
      <c r="D643" s="470">
        <v>44212</v>
      </c>
      <c r="E643" s="469" t="s">
        <v>1182</v>
      </c>
      <c r="F643" s="469" t="s">
        <v>244</v>
      </c>
      <c r="G643" s="469" t="s">
        <v>1229</v>
      </c>
      <c r="H643" s="469" t="s">
        <v>3633</v>
      </c>
      <c r="I643" s="469" t="s">
        <v>244</v>
      </c>
      <c r="J643" s="577" t="s">
        <v>316</v>
      </c>
      <c r="K643" s="469" t="s">
        <v>1469</v>
      </c>
      <c r="L643" s="469" t="s">
        <v>308</v>
      </c>
      <c r="M643" s="469">
        <v>2</v>
      </c>
      <c r="N643" s="472">
        <v>3570</v>
      </c>
      <c r="O643" s="472">
        <v>7140</v>
      </c>
    </row>
    <row r="644" spans="1:15" ht="15" x14ac:dyDescent="0.25">
      <c r="A644" s="469" t="s">
        <v>2925</v>
      </c>
      <c r="B644" s="471">
        <v>44244</v>
      </c>
      <c r="C644" s="469" t="s">
        <v>3385</v>
      </c>
      <c r="D644" s="470">
        <v>44212</v>
      </c>
      <c r="E644" s="469" t="s">
        <v>1182</v>
      </c>
      <c r="F644" s="469" t="s">
        <v>244</v>
      </c>
      <c r="G644" s="469" t="s">
        <v>1229</v>
      </c>
      <c r="H644" s="469" t="s">
        <v>3633</v>
      </c>
      <c r="I644" s="469" t="s">
        <v>244</v>
      </c>
      <c r="J644" s="577" t="s">
        <v>316</v>
      </c>
      <c r="K644" s="469" t="s">
        <v>1469</v>
      </c>
      <c r="L644" s="469" t="s">
        <v>308</v>
      </c>
      <c r="M644" s="469">
        <v>1</v>
      </c>
      <c r="N644" s="472">
        <v>3570</v>
      </c>
      <c r="O644" s="472">
        <v>3570</v>
      </c>
    </row>
    <row r="645" spans="1:15" ht="15" x14ac:dyDescent="0.25">
      <c r="A645" s="469" t="s">
        <v>2926</v>
      </c>
      <c r="B645" s="471">
        <v>44244</v>
      </c>
      <c r="C645" s="469" t="s">
        <v>3340</v>
      </c>
      <c r="D645" s="470">
        <v>44238</v>
      </c>
      <c r="E645" s="469" t="s">
        <v>15</v>
      </c>
      <c r="F645" s="469" t="s">
        <v>244</v>
      </c>
      <c r="G645" s="469" t="s">
        <v>1226</v>
      </c>
      <c r="H645" s="469" t="s">
        <v>1327</v>
      </c>
      <c r="I645" s="469" t="s">
        <v>244</v>
      </c>
      <c r="J645" s="577" t="s">
        <v>1464</v>
      </c>
      <c r="K645" s="577" t="s">
        <v>1468</v>
      </c>
      <c r="L645" s="469" t="s">
        <v>3603</v>
      </c>
      <c r="M645" s="469">
        <v>15</v>
      </c>
      <c r="N645" s="469">
        <v>0</v>
      </c>
      <c r="O645" s="469">
        <v>0</v>
      </c>
    </row>
    <row r="646" spans="1:15" ht="15" x14ac:dyDescent="0.25">
      <c r="A646" s="469" t="s">
        <v>2926</v>
      </c>
      <c r="B646" s="471">
        <v>44244</v>
      </c>
      <c r="C646" s="469" t="s">
        <v>3340</v>
      </c>
      <c r="D646" s="470">
        <v>44238</v>
      </c>
      <c r="E646" s="660" t="s">
        <v>15</v>
      </c>
      <c r="F646" s="469" t="s">
        <v>244</v>
      </c>
      <c r="G646" s="469" t="s">
        <v>1226</v>
      </c>
      <c r="H646" s="469" t="s">
        <v>387</v>
      </c>
      <c r="I646" s="469" t="s">
        <v>244</v>
      </c>
      <c r="J646" s="577" t="s">
        <v>1464</v>
      </c>
      <c r="K646" s="577" t="s">
        <v>1468</v>
      </c>
      <c r="L646" s="469" t="s">
        <v>303</v>
      </c>
      <c r="M646" s="469">
        <v>1</v>
      </c>
      <c r="N646" s="472">
        <v>2382</v>
      </c>
      <c r="O646" s="472">
        <v>2382</v>
      </c>
    </row>
    <row r="647" spans="1:15" ht="15" x14ac:dyDescent="0.25">
      <c r="A647" s="469" t="s">
        <v>2926</v>
      </c>
      <c r="B647" s="471">
        <v>44244</v>
      </c>
      <c r="C647" s="469" t="s">
        <v>3340</v>
      </c>
      <c r="D647" s="470">
        <v>44238</v>
      </c>
      <c r="E647" s="469" t="s">
        <v>15</v>
      </c>
      <c r="F647" s="469" t="s">
        <v>244</v>
      </c>
      <c r="G647" s="469" t="s">
        <v>1226</v>
      </c>
      <c r="H647" s="469" t="s">
        <v>1329</v>
      </c>
      <c r="I647" s="469" t="s">
        <v>244</v>
      </c>
      <c r="J647" s="577" t="s">
        <v>1464</v>
      </c>
      <c r="K647" s="577" t="s">
        <v>1468</v>
      </c>
      <c r="L647" s="469" t="s">
        <v>314</v>
      </c>
      <c r="M647" s="469">
        <v>15</v>
      </c>
      <c r="N647" s="472">
        <v>39700</v>
      </c>
      <c r="O647" s="472">
        <v>595500</v>
      </c>
    </row>
    <row r="648" spans="1:15" ht="15" x14ac:dyDescent="0.25">
      <c r="A648" s="469" t="s">
        <v>2927</v>
      </c>
      <c r="B648" s="471">
        <v>44244</v>
      </c>
      <c r="C648" s="469" t="s">
        <v>1130</v>
      </c>
      <c r="D648" s="470">
        <v>44221</v>
      </c>
      <c r="E648" s="469" t="s">
        <v>15</v>
      </c>
      <c r="F648" s="469" t="s">
        <v>244</v>
      </c>
      <c r="G648" s="469" t="s">
        <v>1226</v>
      </c>
      <c r="H648" s="469" t="s">
        <v>1327</v>
      </c>
      <c r="I648" s="469" t="s">
        <v>244</v>
      </c>
      <c r="J648" s="577" t="s">
        <v>1464</v>
      </c>
      <c r="K648" s="577" t="s">
        <v>1468</v>
      </c>
      <c r="L648" s="469" t="s">
        <v>3603</v>
      </c>
      <c r="M648" s="469">
        <v>10</v>
      </c>
      <c r="N648" s="469">
        <v>0</v>
      </c>
      <c r="O648" s="469">
        <v>0</v>
      </c>
    </row>
    <row r="649" spans="1:15" ht="15" x14ac:dyDescent="0.25">
      <c r="A649" s="469" t="s">
        <v>2927</v>
      </c>
      <c r="B649" s="471">
        <v>44244</v>
      </c>
      <c r="C649" s="469" t="s">
        <v>1130</v>
      </c>
      <c r="D649" s="470">
        <v>44221</v>
      </c>
      <c r="E649" s="660" t="s">
        <v>15</v>
      </c>
      <c r="F649" s="469" t="s">
        <v>244</v>
      </c>
      <c r="G649" s="469" t="s">
        <v>1226</v>
      </c>
      <c r="H649" s="469" t="s">
        <v>387</v>
      </c>
      <c r="I649" s="469" t="s">
        <v>244</v>
      </c>
      <c r="J649" s="577" t="s">
        <v>1464</v>
      </c>
      <c r="K649" s="577" t="s">
        <v>1468</v>
      </c>
      <c r="L649" s="469" t="s">
        <v>303</v>
      </c>
      <c r="M649" s="469">
        <v>1</v>
      </c>
      <c r="N649" s="472">
        <v>1500</v>
      </c>
      <c r="O649" s="472">
        <v>1500</v>
      </c>
    </row>
    <row r="650" spans="1:15" ht="15" x14ac:dyDescent="0.25">
      <c r="A650" s="469" t="s">
        <v>2927</v>
      </c>
      <c r="B650" s="471">
        <v>44244</v>
      </c>
      <c r="C650" s="469" t="s">
        <v>1130</v>
      </c>
      <c r="D650" s="470">
        <v>44221</v>
      </c>
      <c r="E650" s="469" t="s">
        <v>15</v>
      </c>
      <c r="F650" s="469" t="s">
        <v>244</v>
      </c>
      <c r="G650" s="469" t="s">
        <v>1226</v>
      </c>
      <c r="H650" s="469" t="s">
        <v>1329</v>
      </c>
      <c r="I650" s="469" t="s">
        <v>244</v>
      </c>
      <c r="J650" s="577" t="s">
        <v>1464</v>
      </c>
      <c r="K650" s="577" t="s">
        <v>1468</v>
      </c>
      <c r="L650" s="469" t="s">
        <v>314</v>
      </c>
      <c r="M650" s="469">
        <v>10</v>
      </c>
      <c r="N650" s="472">
        <v>39700</v>
      </c>
      <c r="O650" s="472">
        <v>397000</v>
      </c>
    </row>
    <row r="651" spans="1:15" ht="15" x14ac:dyDescent="0.25">
      <c r="A651" s="469" t="s">
        <v>2928</v>
      </c>
      <c r="B651" s="471">
        <v>44245</v>
      </c>
      <c r="C651" s="469" t="s">
        <v>3386</v>
      </c>
      <c r="D651" s="469" t="s">
        <v>3387</v>
      </c>
      <c r="E651" s="469" t="s">
        <v>1180</v>
      </c>
      <c r="F651" s="469" t="s">
        <v>248</v>
      </c>
      <c r="G651" s="469" t="s">
        <v>1207</v>
      </c>
      <c r="H651" s="469" t="s">
        <v>2595</v>
      </c>
      <c r="I651" s="469" t="s">
        <v>248</v>
      </c>
      <c r="J651" s="577" t="s">
        <v>316</v>
      </c>
      <c r="K651" s="577" t="s">
        <v>1468</v>
      </c>
      <c r="L651" s="469" t="s">
        <v>3609</v>
      </c>
      <c r="M651" s="469">
        <v>160</v>
      </c>
      <c r="N651" s="472">
        <v>1757</v>
      </c>
      <c r="O651" s="472">
        <v>281120</v>
      </c>
    </row>
    <row r="652" spans="1:15" ht="15" x14ac:dyDescent="0.25">
      <c r="A652" s="469" t="s">
        <v>2929</v>
      </c>
      <c r="B652" s="471">
        <v>44245</v>
      </c>
      <c r="C652" s="469" t="s">
        <v>912</v>
      </c>
      <c r="D652" s="470">
        <v>44225</v>
      </c>
      <c r="E652" s="469" t="s">
        <v>63</v>
      </c>
      <c r="F652" s="469" t="s">
        <v>93</v>
      </c>
      <c r="G652" s="469" t="s">
        <v>3569</v>
      </c>
      <c r="H652" s="469" t="s">
        <v>1310</v>
      </c>
      <c r="I652" s="469" t="s">
        <v>93</v>
      </c>
      <c r="J652" s="577" t="s">
        <v>316</v>
      </c>
      <c r="K652" s="469" t="s">
        <v>1469</v>
      </c>
      <c r="L652" s="469" t="s">
        <v>3603</v>
      </c>
      <c r="M652" s="469">
        <v>1</v>
      </c>
      <c r="N652" s="469">
        <v>525</v>
      </c>
      <c r="O652" s="469">
        <v>525</v>
      </c>
    </row>
    <row r="653" spans="1:15" ht="15" x14ac:dyDescent="0.25">
      <c r="A653" s="469" t="s">
        <v>2930</v>
      </c>
      <c r="B653" s="471">
        <v>44245</v>
      </c>
      <c r="C653" s="469" t="s">
        <v>3388</v>
      </c>
      <c r="D653" s="470">
        <v>44244</v>
      </c>
      <c r="E653" s="469" t="s">
        <v>15</v>
      </c>
      <c r="F653" s="469" t="s">
        <v>245</v>
      </c>
      <c r="G653" s="469" t="s">
        <v>1231</v>
      </c>
      <c r="H653" s="469" t="s">
        <v>1319</v>
      </c>
      <c r="I653" s="469" t="s">
        <v>245</v>
      </c>
      <c r="J653" s="577" t="s">
        <v>1464</v>
      </c>
      <c r="K653" s="577" t="s">
        <v>1468</v>
      </c>
      <c r="L653" s="469" t="s">
        <v>314</v>
      </c>
      <c r="M653" s="469">
        <v>4</v>
      </c>
      <c r="N653" s="469">
        <v>0</v>
      </c>
      <c r="O653" s="469">
        <v>0</v>
      </c>
    </row>
    <row r="654" spans="1:15" ht="15" x14ac:dyDescent="0.25">
      <c r="A654" s="469" t="s">
        <v>2930</v>
      </c>
      <c r="B654" s="471">
        <v>44245</v>
      </c>
      <c r="C654" s="469" t="s">
        <v>3388</v>
      </c>
      <c r="D654" s="470">
        <v>44244</v>
      </c>
      <c r="E654" s="469" t="s">
        <v>15</v>
      </c>
      <c r="F654" s="469" t="s">
        <v>245</v>
      </c>
      <c r="G654" s="469" t="s">
        <v>1231</v>
      </c>
      <c r="H654" s="469" t="s">
        <v>1332</v>
      </c>
      <c r="I654" s="469" t="s">
        <v>245</v>
      </c>
      <c r="J654" s="577" t="s">
        <v>1464</v>
      </c>
      <c r="K654" s="577" t="s">
        <v>1468</v>
      </c>
      <c r="L654" s="469" t="s">
        <v>3603</v>
      </c>
      <c r="M654" s="469">
        <v>4</v>
      </c>
      <c r="N654" s="469">
        <v>0</v>
      </c>
      <c r="O654" s="469">
        <v>0</v>
      </c>
    </row>
    <row r="655" spans="1:15" ht="15" x14ac:dyDescent="0.25">
      <c r="A655" s="469" t="s">
        <v>2930</v>
      </c>
      <c r="B655" s="471">
        <v>44245</v>
      </c>
      <c r="C655" s="469" t="s">
        <v>3388</v>
      </c>
      <c r="D655" s="470">
        <v>44244</v>
      </c>
      <c r="E655" s="469" t="s">
        <v>15</v>
      </c>
      <c r="F655" s="469" t="s">
        <v>245</v>
      </c>
      <c r="G655" s="469" t="s">
        <v>1231</v>
      </c>
      <c r="H655" s="469" t="s">
        <v>1321</v>
      </c>
      <c r="I655" s="469" t="s">
        <v>245</v>
      </c>
      <c r="J655" s="577" t="s">
        <v>1464</v>
      </c>
      <c r="K655" s="577" t="s">
        <v>1468</v>
      </c>
      <c r="L655" s="469" t="s">
        <v>314</v>
      </c>
      <c r="M655" s="469">
        <v>4</v>
      </c>
      <c r="N655" s="469">
        <v>0</v>
      </c>
      <c r="O655" s="469">
        <v>0</v>
      </c>
    </row>
    <row r="656" spans="1:15" ht="15" x14ac:dyDescent="0.25">
      <c r="A656" s="469" t="s">
        <v>2930</v>
      </c>
      <c r="B656" s="471">
        <v>44245</v>
      </c>
      <c r="C656" s="469" t="s">
        <v>3388</v>
      </c>
      <c r="D656" s="470">
        <v>44244</v>
      </c>
      <c r="E656" s="660" t="s">
        <v>15</v>
      </c>
      <c r="F656" s="469" t="s">
        <v>245</v>
      </c>
      <c r="G656" s="469" t="s">
        <v>1231</v>
      </c>
      <c r="H656" s="469" t="s">
        <v>387</v>
      </c>
      <c r="I656" s="469" t="s">
        <v>245</v>
      </c>
      <c r="J656" s="577" t="s">
        <v>1464</v>
      </c>
      <c r="K656" s="577" t="s">
        <v>1468</v>
      </c>
      <c r="L656" s="469" t="s">
        <v>303</v>
      </c>
      <c r="M656" s="469">
        <v>1</v>
      </c>
      <c r="N656" s="469">
        <v>520</v>
      </c>
      <c r="O656" s="469">
        <v>520</v>
      </c>
    </row>
    <row r="657" spans="1:15" ht="15" x14ac:dyDescent="0.25">
      <c r="A657" s="469" t="s">
        <v>2930</v>
      </c>
      <c r="B657" s="471">
        <v>44245</v>
      </c>
      <c r="C657" s="469" t="s">
        <v>3388</v>
      </c>
      <c r="D657" s="470">
        <v>44244</v>
      </c>
      <c r="E657" s="469" t="s">
        <v>15</v>
      </c>
      <c r="F657" s="469" t="s">
        <v>245</v>
      </c>
      <c r="G657" s="469" t="s">
        <v>1231</v>
      </c>
      <c r="H657" s="469" t="s">
        <v>1320</v>
      </c>
      <c r="I657" s="469" t="s">
        <v>245</v>
      </c>
      <c r="J657" s="577" t="s">
        <v>1464</v>
      </c>
      <c r="K657" s="577" t="s">
        <v>1468</v>
      </c>
      <c r="L657" s="469" t="s">
        <v>314</v>
      </c>
      <c r="M657" s="469">
        <v>4</v>
      </c>
      <c r="N657" s="472">
        <v>3500</v>
      </c>
      <c r="O657" s="472">
        <v>14000</v>
      </c>
    </row>
    <row r="658" spans="1:15" ht="15" x14ac:dyDescent="0.25">
      <c r="A658" s="469" t="s">
        <v>2930</v>
      </c>
      <c r="B658" s="471">
        <v>44245</v>
      </c>
      <c r="C658" s="469" t="s">
        <v>3388</v>
      </c>
      <c r="D658" s="470">
        <v>44244</v>
      </c>
      <c r="E658" s="469" t="s">
        <v>15</v>
      </c>
      <c r="F658" s="469" t="s">
        <v>245</v>
      </c>
      <c r="G658" s="469" t="s">
        <v>1231</v>
      </c>
      <c r="H658" s="469" t="s">
        <v>1342</v>
      </c>
      <c r="I658" s="469" t="s">
        <v>245</v>
      </c>
      <c r="J658" s="577" t="s">
        <v>1464</v>
      </c>
      <c r="K658" s="577" t="s">
        <v>1468</v>
      </c>
      <c r="L658" s="469" t="s">
        <v>303</v>
      </c>
      <c r="M658" s="469">
        <v>3</v>
      </c>
      <c r="N658" s="472">
        <v>5000</v>
      </c>
      <c r="O658" s="472">
        <v>15000</v>
      </c>
    </row>
    <row r="659" spans="1:15" ht="15" x14ac:dyDescent="0.25">
      <c r="A659" s="469" t="s">
        <v>2930</v>
      </c>
      <c r="B659" s="471">
        <v>44245</v>
      </c>
      <c r="C659" s="469" t="s">
        <v>3388</v>
      </c>
      <c r="D659" s="470">
        <v>44244</v>
      </c>
      <c r="E659" s="469" t="s">
        <v>15</v>
      </c>
      <c r="F659" s="469" t="s">
        <v>245</v>
      </c>
      <c r="G659" s="469" t="s">
        <v>1231</v>
      </c>
      <c r="H659" s="469" t="s">
        <v>3652</v>
      </c>
      <c r="I659" s="469" t="s">
        <v>245</v>
      </c>
      <c r="J659" s="577" t="s">
        <v>1464</v>
      </c>
      <c r="K659" s="577" t="s">
        <v>1468</v>
      </c>
      <c r="L659" s="469" t="s">
        <v>314</v>
      </c>
      <c r="M659" s="469">
        <v>4</v>
      </c>
      <c r="N659" s="472">
        <v>44700</v>
      </c>
      <c r="O659" s="472">
        <v>178800</v>
      </c>
    </row>
    <row r="660" spans="1:15" ht="15" x14ac:dyDescent="0.25">
      <c r="A660" s="469" t="s">
        <v>2931</v>
      </c>
      <c r="B660" s="471">
        <v>44245</v>
      </c>
      <c r="C660" s="469" t="s">
        <v>3389</v>
      </c>
      <c r="D660" s="469" t="s">
        <v>3297</v>
      </c>
      <c r="E660" s="469" t="s">
        <v>15</v>
      </c>
      <c r="F660" s="469" t="s">
        <v>94</v>
      </c>
      <c r="G660" s="469" t="s">
        <v>356</v>
      </c>
      <c r="H660" s="469" t="s">
        <v>1328</v>
      </c>
      <c r="I660" s="469" t="s">
        <v>94</v>
      </c>
      <c r="J660" s="577" t="s">
        <v>1464</v>
      </c>
      <c r="K660" s="577" t="s">
        <v>1468</v>
      </c>
      <c r="L660" s="469" t="s">
        <v>3603</v>
      </c>
      <c r="M660" s="469">
        <v>5</v>
      </c>
      <c r="N660" s="469">
        <v>0</v>
      </c>
      <c r="O660" s="469">
        <v>0</v>
      </c>
    </row>
    <row r="661" spans="1:15" ht="15" x14ac:dyDescent="0.25">
      <c r="A661" s="469" t="s">
        <v>2931</v>
      </c>
      <c r="B661" s="471">
        <v>44245</v>
      </c>
      <c r="C661" s="469" t="s">
        <v>3389</v>
      </c>
      <c r="D661" s="469" t="s">
        <v>3297</v>
      </c>
      <c r="E661" s="660" t="s">
        <v>15</v>
      </c>
      <c r="F661" s="469" t="s">
        <v>94</v>
      </c>
      <c r="G661" s="469" t="s">
        <v>356</v>
      </c>
      <c r="H661" s="469" t="s">
        <v>387</v>
      </c>
      <c r="I661" s="469" t="s">
        <v>94</v>
      </c>
      <c r="J661" s="577" t="s">
        <v>1464</v>
      </c>
      <c r="K661" s="577" t="s">
        <v>1468</v>
      </c>
      <c r="L661" s="469" t="s">
        <v>303</v>
      </c>
      <c r="M661" s="469">
        <v>1</v>
      </c>
      <c r="N661" s="469">
        <v>990</v>
      </c>
      <c r="O661" s="469">
        <v>990</v>
      </c>
    </row>
    <row r="662" spans="1:15" ht="15" x14ac:dyDescent="0.25">
      <c r="A662" s="469" t="s">
        <v>2931</v>
      </c>
      <c r="B662" s="471">
        <v>44245</v>
      </c>
      <c r="C662" s="469" t="s">
        <v>3389</v>
      </c>
      <c r="D662" s="469" t="s">
        <v>3297</v>
      </c>
      <c r="E662" s="469" t="s">
        <v>15</v>
      </c>
      <c r="F662" s="469" t="s">
        <v>94</v>
      </c>
      <c r="G662" s="469" t="s">
        <v>356</v>
      </c>
      <c r="H662" s="469" t="s">
        <v>1382</v>
      </c>
      <c r="I662" s="469" t="s">
        <v>94</v>
      </c>
      <c r="J662" s="577" t="s">
        <v>1464</v>
      </c>
      <c r="K662" s="577" t="s">
        <v>1468</v>
      </c>
      <c r="L662" s="469" t="s">
        <v>314</v>
      </c>
      <c r="M662" s="469">
        <v>4</v>
      </c>
      <c r="N662" s="472">
        <v>3780</v>
      </c>
      <c r="O662" s="472">
        <v>15120</v>
      </c>
    </row>
    <row r="663" spans="1:15" ht="15" x14ac:dyDescent="0.25">
      <c r="A663" s="469" t="s">
        <v>2931</v>
      </c>
      <c r="B663" s="471">
        <v>44245</v>
      </c>
      <c r="C663" s="469" t="s">
        <v>3389</v>
      </c>
      <c r="D663" s="469" t="s">
        <v>3297</v>
      </c>
      <c r="E663" s="469" t="s">
        <v>15</v>
      </c>
      <c r="F663" s="469" t="s">
        <v>94</v>
      </c>
      <c r="G663" s="469" t="s">
        <v>356</v>
      </c>
      <c r="H663" s="469" t="s">
        <v>1329</v>
      </c>
      <c r="I663" s="469" t="s">
        <v>94</v>
      </c>
      <c r="J663" s="577" t="s">
        <v>1464</v>
      </c>
      <c r="K663" s="577" t="s">
        <v>1468</v>
      </c>
      <c r="L663" s="469" t="s">
        <v>314</v>
      </c>
      <c r="M663" s="469">
        <v>5</v>
      </c>
      <c r="N663" s="472">
        <v>36600</v>
      </c>
      <c r="O663" s="472">
        <v>183000</v>
      </c>
    </row>
    <row r="664" spans="1:15" ht="15" x14ac:dyDescent="0.25">
      <c r="A664" s="469" t="s">
        <v>2932</v>
      </c>
      <c r="B664" s="471">
        <v>44245</v>
      </c>
      <c r="C664" s="469" t="s">
        <v>3388</v>
      </c>
      <c r="D664" s="470">
        <v>44244</v>
      </c>
      <c r="E664" s="469" t="s">
        <v>15</v>
      </c>
      <c r="F664" s="469" t="s">
        <v>245</v>
      </c>
      <c r="G664" s="469" t="s">
        <v>1231</v>
      </c>
      <c r="H664" s="469" t="s">
        <v>1342</v>
      </c>
      <c r="I664" s="469" t="s">
        <v>245</v>
      </c>
      <c r="J664" s="577" t="s">
        <v>1464</v>
      </c>
      <c r="K664" s="577" t="s">
        <v>1468</v>
      </c>
      <c r="L664" s="469" t="s">
        <v>303</v>
      </c>
      <c r="M664" s="469">
        <v>1</v>
      </c>
      <c r="N664" s="472">
        <v>5000</v>
      </c>
      <c r="O664" s="472">
        <v>5000</v>
      </c>
    </row>
    <row r="665" spans="1:15" ht="15" x14ac:dyDescent="0.25">
      <c r="A665" s="469" t="s">
        <v>2933</v>
      </c>
      <c r="B665" s="471">
        <v>44245</v>
      </c>
      <c r="C665" s="469" t="s">
        <v>3390</v>
      </c>
      <c r="D665" s="470">
        <v>44212</v>
      </c>
      <c r="E665" s="469" t="s">
        <v>1182</v>
      </c>
      <c r="F665" s="469" t="s">
        <v>244</v>
      </c>
      <c r="G665" s="469" t="s">
        <v>1229</v>
      </c>
      <c r="H665" s="469" t="s">
        <v>3633</v>
      </c>
      <c r="I665" s="469" t="s">
        <v>244</v>
      </c>
      <c r="J665" s="577" t="s">
        <v>316</v>
      </c>
      <c r="K665" s="469" t="s">
        <v>1469</v>
      </c>
      <c r="L665" s="469" t="s">
        <v>308</v>
      </c>
      <c r="M665" s="469">
        <v>2</v>
      </c>
      <c r="N665" s="472">
        <v>3570</v>
      </c>
      <c r="O665" s="472">
        <v>7140</v>
      </c>
    </row>
    <row r="666" spans="1:15" ht="15" x14ac:dyDescent="0.25">
      <c r="A666" s="469" t="s">
        <v>2934</v>
      </c>
      <c r="B666" s="471">
        <v>44245</v>
      </c>
      <c r="C666" s="469" t="s">
        <v>3391</v>
      </c>
      <c r="D666" s="469" t="s">
        <v>3392</v>
      </c>
      <c r="E666" s="469" t="s">
        <v>1182</v>
      </c>
      <c r="F666" s="469" t="s">
        <v>244</v>
      </c>
      <c r="G666" s="469" t="s">
        <v>1230</v>
      </c>
      <c r="H666" s="469" t="s">
        <v>1355</v>
      </c>
      <c r="I666" s="469" t="s">
        <v>244</v>
      </c>
      <c r="J666" s="577" t="s">
        <v>316</v>
      </c>
      <c r="K666" s="469" t="s">
        <v>1469</v>
      </c>
      <c r="L666" s="469" t="s">
        <v>3603</v>
      </c>
      <c r="M666" s="469">
        <v>1</v>
      </c>
      <c r="N666" s="472">
        <v>1100</v>
      </c>
      <c r="O666" s="472">
        <v>1100</v>
      </c>
    </row>
    <row r="667" spans="1:15" ht="15" x14ac:dyDescent="0.25">
      <c r="A667" s="469" t="s">
        <v>2935</v>
      </c>
      <c r="B667" s="471">
        <v>44245</v>
      </c>
      <c r="C667" s="469" t="s">
        <v>3393</v>
      </c>
      <c r="D667" s="470">
        <v>44212</v>
      </c>
      <c r="E667" s="469" t="s">
        <v>1182</v>
      </c>
      <c r="F667" s="469" t="s">
        <v>244</v>
      </c>
      <c r="G667" s="469" t="s">
        <v>1229</v>
      </c>
      <c r="H667" s="469" t="s">
        <v>3633</v>
      </c>
      <c r="I667" s="469" t="s">
        <v>244</v>
      </c>
      <c r="J667" s="577" t="s">
        <v>316</v>
      </c>
      <c r="K667" s="469" t="s">
        <v>1469</v>
      </c>
      <c r="L667" s="469" t="s">
        <v>308</v>
      </c>
      <c r="M667" s="469">
        <v>1</v>
      </c>
      <c r="N667" s="472">
        <v>3570</v>
      </c>
      <c r="O667" s="472">
        <v>3570</v>
      </c>
    </row>
    <row r="668" spans="1:15" ht="15" x14ac:dyDescent="0.25">
      <c r="A668" s="469" t="s">
        <v>2936</v>
      </c>
      <c r="B668" s="471">
        <v>44245</v>
      </c>
      <c r="C668" s="469" t="s">
        <v>3394</v>
      </c>
      <c r="D668" s="470">
        <v>44212</v>
      </c>
      <c r="E668" s="469" t="s">
        <v>1182</v>
      </c>
      <c r="F668" s="469" t="s">
        <v>244</v>
      </c>
      <c r="G668" s="469" t="s">
        <v>1229</v>
      </c>
      <c r="H668" s="469" t="s">
        <v>3633</v>
      </c>
      <c r="I668" s="469" t="s">
        <v>244</v>
      </c>
      <c r="J668" s="577" t="s">
        <v>316</v>
      </c>
      <c r="K668" s="469" t="s">
        <v>1469</v>
      </c>
      <c r="L668" s="469" t="s">
        <v>308</v>
      </c>
      <c r="M668" s="469">
        <v>1</v>
      </c>
      <c r="N668" s="472">
        <v>3570</v>
      </c>
      <c r="O668" s="472">
        <v>3570</v>
      </c>
    </row>
    <row r="669" spans="1:15" ht="15" x14ac:dyDescent="0.25">
      <c r="A669" s="469" t="s">
        <v>2937</v>
      </c>
      <c r="B669" s="471">
        <v>44245</v>
      </c>
      <c r="C669" s="469" t="s">
        <v>3395</v>
      </c>
      <c r="D669" s="469" t="s">
        <v>3396</v>
      </c>
      <c r="E669" s="469" t="s">
        <v>1182</v>
      </c>
      <c r="F669" s="469" t="s">
        <v>244</v>
      </c>
      <c r="G669" s="469" t="s">
        <v>1230</v>
      </c>
      <c r="H669" s="469" t="s">
        <v>1355</v>
      </c>
      <c r="I669" s="469" t="s">
        <v>244</v>
      </c>
      <c r="J669" s="577" t="s">
        <v>316</v>
      </c>
      <c r="K669" s="469" t="s">
        <v>1469</v>
      </c>
      <c r="L669" s="469" t="s">
        <v>3603</v>
      </c>
      <c r="M669" s="469">
        <v>1</v>
      </c>
      <c r="N669" s="472">
        <v>1100</v>
      </c>
      <c r="O669" s="472">
        <v>1100</v>
      </c>
    </row>
    <row r="670" spans="1:15" ht="15" x14ac:dyDescent="0.25">
      <c r="A670" s="469" t="s">
        <v>2938</v>
      </c>
      <c r="B670" s="471">
        <v>44245</v>
      </c>
      <c r="C670" s="469" t="s">
        <v>3397</v>
      </c>
      <c r="D670" s="470">
        <v>44244</v>
      </c>
      <c r="E670" s="469" t="s">
        <v>15</v>
      </c>
      <c r="F670" s="469" t="s">
        <v>245</v>
      </c>
      <c r="G670" s="469" t="s">
        <v>1231</v>
      </c>
      <c r="H670" s="469" t="s">
        <v>1319</v>
      </c>
      <c r="I670" s="469" t="s">
        <v>245</v>
      </c>
      <c r="J670" s="577" t="s">
        <v>1464</v>
      </c>
      <c r="K670" s="577" t="s">
        <v>1468</v>
      </c>
      <c r="L670" s="469" t="s">
        <v>314</v>
      </c>
      <c r="M670" s="469">
        <v>8</v>
      </c>
      <c r="N670" s="469">
        <v>0</v>
      </c>
      <c r="O670" s="469">
        <v>0</v>
      </c>
    </row>
    <row r="671" spans="1:15" ht="15" x14ac:dyDescent="0.25">
      <c r="A671" s="469" t="s">
        <v>2938</v>
      </c>
      <c r="B671" s="471">
        <v>44245</v>
      </c>
      <c r="C671" s="469" t="s">
        <v>3397</v>
      </c>
      <c r="D671" s="470">
        <v>44244</v>
      </c>
      <c r="E671" s="469" t="s">
        <v>15</v>
      </c>
      <c r="F671" s="469" t="s">
        <v>245</v>
      </c>
      <c r="G671" s="469" t="s">
        <v>1231</v>
      </c>
      <c r="H671" s="469" t="s">
        <v>1328</v>
      </c>
      <c r="I671" s="469" t="s">
        <v>245</v>
      </c>
      <c r="J671" s="577" t="s">
        <v>1464</v>
      </c>
      <c r="K671" s="577" t="s">
        <v>1468</v>
      </c>
      <c r="L671" s="469" t="s">
        <v>3603</v>
      </c>
      <c r="M671" s="469">
        <v>8</v>
      </c>
      <c r="N671" s="469">
        <v>0</v>
      </c>
      <c r="O671" s="469">
        <v>0</v>
      </c>
    </row>
    <row r="672" spans="1:15" ht="15" x14ac:dyDescent="0.25">
      <c r="A672" s="469" t="s">
        <v>2938</v>
      </c>
      <c r="B672" s="471">
        <v>44245</v>
      </c>
      <c r="C672" s="469" t="s">
        <v>3397</v>
      </c>
      <c r="D672" s="470">
        <v>44244</v>
      </c>
      <c r="E672" s="469" t="s">
        <v>15</v>
      </c>
      <c r="F672" s="469" t="s">
        <v>245</v>
      </c>
      <c r="G672" s="469" t="s">
        <v>1231</v>
      </c>
      <c r="H672" s="469" t="s">
        <v>1320</v>
      </c>
      <c r="I672" s="469" t="s">
        <v>245</v>
      </c>
      <c r="J672" s="577" t="s">
        <v>1464</v>
      </c>
      <c r="K672" s="577" t="s">
        <v>1468</v>
      </c>
      <c r="L672" s="469" t="s">
        <v>314</v>
      </c>
      <c r="M672" s="469">
        <v>8</v>
      </c>
      <c r="N672" s="469">
        <v>0</v>
      </c>
      <c r="O672" s="469">
        <v>0</v>
      </c>
    </row>
    <row r="673" spans="1:15" ht="15" x14ac:dyDescent="0.25">
      <c r="A673" s="469" t="s">
        <v>2938</v>
      </c>
      <c r="B673" s="471">
        <v>44245</v>
      </c>
      <c r="C673" s="469" t="s">
        <v>3397</v>
      </c>
      <c r="D673" s="470">
        <v>44244</v>
      </c>
      <c r="E673" s="660" t="s">
        <v>15</v>
      </c>
      <c r="F673" s="469" t="s">
        <v>245</v>
      </c>
      <c r="G673" s="469" t="s">
        <v>1231</v>
      </c>
      <c r="H673" s="469" t="s">
        <v>387</v>
      </c>
      <c r="I673" s="469" t="s">
        <v>245</v>
      </c>
      <c r="J673" s="577" t="s">
        <v>1464</v>
      </c>
      <c r="K673" s="577" t="s">
        <v>1468</v>
      </c>
      <c r="L673" s="469" t="s">
        <v>303</v>
      </c>
      <c r="M673" s="469">
        <v>1</v>
      </c>
      <c r="N673" s="472">
        <v>1000</v>
      </c>
      <c r="O673" s="472">
        <v>1000</v>
      </c>
    </row>
    <row r="674" spans="1:15" ht="15" x14ac:dyDescent="0.25">
      <c r="A674" s="469" t="s">
        <v>2938</v>
      </c>
      <c r="B674" s="471">
        <v>44245</v>
      </c>
      <c r="C674" s="469" t="s">
        <v>3397</v>
      </c>
      <c r="D674" s="470">
        <v>44244</v>
      </c>
      <c r="E674" s="469" t="s">
        <v>15</v>
      </c>
      <c r="F674" s="469" t="s">
        <v>245</v>
      </c>
      <c r="G674" s="469" t="s">
        <v>1231</v>
      </c>
      <c r="H674" s="469" t="s">
        <v>1329</v>
      </c>
      <c r="I674" s="469" t="s">
        <v>245</v>
      </c>
      <c r="J674" s="577" t="s">
        <v>1464</v>
      </c>
      <c r="K674" s="577" t="s">
        <v>1468</v>
      </c>
      <c r="L674" s="469" t="s">
        <v>314</v>
      </c>
      <c r="M674" s="469">
        <v>8</v>
      </c>
      <c r="N674" s="472">
        <v>49987</v>
      </c>
      <c r="O674" s="472">
        <v>399896</v>
      </c>
    </row>
    <row r="675" spans="1:15" ht="15" x14ac:dyDescent="0.25">
      <c r="A675" s="469" t="s">
        <v>2939</v>
      </c>
      <c r="B675" s="471">
        <v>44245</v>
      </c>
      <c r="C675" s="469" t="s">
        <v>3300</v>
      </c>
      <c r="D675" s="469" t="s">
        <v>3301</v>
      </c>
      <c r="E675" s="469" t="s">
        <v>15</v>
      </c>
      <c r="F675" s="469" t="s">
        <v>94</v>
      </c>
      <c r="G675" s="469" t="s">
        <v>356</v>
      </c>
      <c r="H675" s="469" t="s">
        <v>1328</v>
      </c>
      <c r="I675" s="469" t="s">
        <v>94</v>
      </c>
      <c r="J675" s="577" t="s">
        <v>1464</v>
      </c>
      <c r="K675" s="577" t="s">
        <v>1468</v>
      </c>
      <c r="L675" s="469" t="s">
        <v>3603</v>
      </c>
      <c r="M675" s="469">
        <v>20</v>
      </c>
      <c r="N675" s="469">
        <v>0</v>
      </c>
      <c r="O675" s="469">
        <v>0</v>
      </c>
    </row>
    <row r="676" spans="1:15" ht="15" x14ac:dyDescent="0.25">
      <c r="A676" s="469" t="s">
        <v>2939</v>
      </c>
      <c r="B676" s="471">
        <v>44245</v>
      </c>
      <c r="C676" s="469" t="s">
        <v>3300</v>
      </c>
      <c r="D676" s="469" t="s">
        <v>3301</v>
      </c>
      <c r="E676" s="469" t="s">
        <v>15</v>
      </c>
      <c r="F676" s="469" t="s">
        <v>94</v>
      </c>
      <c r="G676" s="469" t="s">
        <v>356</v>
      </c>
      <c r="H676" s="469" t="s">
        <v>1320</v>
      </c>
      <c r="I676" s="469" t="s">
        <v>94</v>
      </c>
      <c r="J676" s="577" t="s">
        <v>1464</v>
      </c>
      <c r="K676" s="577" t="s">
        <v>1468</v>
      </c>
      <c r="L676" s="469" t="s">
        <v>314</v>
      </c>
      <c r="M676" s="469">
        <v>10</v>
      </c>
      <c r="N676" s="472">
        <v>3500</v>
      </c>
      <c r="O676" s="472">
        <v>35000</v>
      </c>
    </row>
    <row r="677" spans="1:15" ht="15" x14ac:dyDescent="0.25">
      <c r="A677" s="469" t="s">
        <v>2939</v>
      </c>
      <c r="B677" s="471">
        <v>44245</v>
      </c>
      <c r="C677" s="469" t="s">
        <v>3300</v>
      </c>
      <c r="D677" s="469" t="s">
        <v>3301</v>
      </c>
      <c r="E677" s="660" t="s">
        <v>15</v>
      </c>
      <c r="F677" s="469" t="s">
        <v>94</v>
      </c>
      <c r="G677" s="469" t="s">
        <v>356</v>
      </c>
      <c r="H677" s="469" t="s">
        <v>387</v>
      </c>
      <c r="I677" s="469" t="s">
        <v>94</v>
      </c>
      <c r="J677" s="577" t="s">
        <v>1464</v>
      </c>
      <c r="K677" s="577" t="s">
        <v>1468</v>
      </c>
      <c r="L677" s="469" t="s">
        <v>303</v>
      </c>
      <c r="M677" s="469">
        <v>1</v>
      </c>
      <c r="N677" s="472">
        <v>3695</v>
      </c>
      <c r="O677" s="472">
        <v>3695</v>
      </c>
    </row>
    <row r="678" spans="1:15" ht="15" x14ac:dyDescent="0.25">
      <c r="A678" s="469" t="s">
        <v>2939</v>
      </c>
      <c r="B678" s="471">
        <v>44245</v>
      </c>
      <c r="C678" s="469" t="s">
        <v>3300</v>
      </c>
      <c r="D678" s="469" t="s">
        <v>3301</v>
      </c>
      <c r="E678" s="469" t="s">
        <v>15</v>
      </c>
      <c r="F678" s="469" t="s">
        <v>94</v>
      </c>
      <c r="G678" s="469" t="s">
        <v>356</v>
      </c>
      <c r="H678" s="469" t="s">
        <v>1329</v>
      </c>
      <c r="I678" s="469" t="s">
        <v>94</v>
      </c>
      <c r="J678" s="577" t="s">
        <v>1464</v>
      </c>
      <c r="K678" s="577" t="s">
        <v>1468</v>
      </c>
      <c r="L678" s="469" t="s">
        <v>314</v>
      </c>
      <c r="M678" s="469">
        <v>20</v>
      </c>
      <c r="N678" s="472">
        <v>35200</v>
      </c>
      <c r="O678" s="472">
        <v>704000</v>
      </c>
    </row>
    <row r="679" spans="1:15" ht="15" x14ac:dyDescent="0.25">
      <c r="A679" s="469" t="s">
        <v>2940</v>
      </c>
      <c r="B679" s="471">
        <v>44245</v>
      </c>
      <c r="C679" s="469">
        <v>6300007148</v>
      </c>
      <c r="D679" s="469" t="s">
        <v>3398</v>
      </c>
      <c r="E679" s="469" t="s">
        <v>1182</v>
      </c>
      <c r="F679" s="469" t="s">
        <v>244</v>
      </c>
      <c r="G679" s="469" t="s">
        <v>1212</v>
      </c>
      <c r="H679" s="469" t="s">
        <v>378</v>
      </c>
      <c r="I679" s="469" t="s">
        <v>244</v>
      </c>
      <c r="J679" s="577" t="s">
        <v>316</v>
      </c>
      <c r="K679" s="469" t="s">
        <v>1469</v>
      </c>
      <c r="L679" s="469" t="s">
        <v>3603</v>
      </c>
      <c r="M679" s="469">
        <v>1</v>
      </c>
      <c r="N679" s="469">
        <v>150</v>
      </c>
      <c r="O679" s="469">
        <v>150</v>
      </c>
    </row>
    <row r="680" spans="1:15" ht="15" x14ac:dyDescent="0.25">
      <c r="A680" s="469" t="s">
        <v>2940</v>
      </c>
      <c r="B680" s="471">
        <v>44245</v>
      </c>
      <c r="C680" s="469">
        <v>6300007148</v>
      </c>
      <c r="D680" s="469" t="s">
        <v>3398</v>
      </c>
      <c r="E680" s="469" t="s">
        <v>1182</v>
      </c>
      <c r="F680" s="469" t="s">
        <v>244</v>
      </c>
      <c r="G680" s="469" t="s">
        <v>1212</v>
      </c>
      <c r="H680" s="469" t="s">
        <v>1364</v>
      </c>
      <c r="I680" s="469" t="s">
        <v>244</v>
      </c>
      <c r="J680" s="577" t="s">
        <v>316</v>
      </c>
      <c r="K680" s="469" t="s">
        <v>1469</v>
      </c>
      <c r="L680" s="469" t="s">
        <v>3603</v>
      </c>
      <c r="M680" s="469">
        <v>1</v>
      </c>
      <c r="N680" s="472">
        <v>2250</v>
      </c>
      <c r="O680" s="472">
        <v>2250</v>
      </c>
    </row>
    <row r="681" spans="1:15" ht="15" x14ac:dyDescent="0.25">
      <c r="A681" s="469" t="s">
        <v>2941</v>
      </c>
      <c r="B681" s="471">
        <v>44245</v>
      </c>
      <c r="C681" s="469" t="s">
        <v>3399</v>
      </c>
      <c r="D681" s="470">
        <v>44243</v>
      </c>
      <c r="E681" s="469" t="s">
        <v>15</v>
      </c>
      <c r="F681" s="469" t="s">
        <v>93</v>
      </c>
      <c r="G681" s="469" t="s">
        <v>1214</v>
      </c>
      <c r="H681" s="469" t="s">
        <v>1327</v>
      </c>
      <c r="I681" s="469" t="s">
        <v>93</v>
      </c>
      <c r="J681" s="577" t="s">
        <v>1464</v>
      </c>
      <c r="K681" s="577" t="s">
        <v>1468</v>
      </c>
      <c r="L681" s="469" t="s">
        <v>3603</v>
      </c>
      <c r="M681" s="469">
        <v>15</v>
      </c>
      <c r="N681" s="469">
        <v>0</v>
      </c>
      <c r="O681" s="469">
        <v>0</v>
      </c>
    </row>
    <row r="682" spans="1:15" ht="15" x14ac:dyDescent="0.25">
      <c r="A682" s="469" t="s">
        <v>2941</v>
      </c>
      <c r="B682" s="471">
        <v>44245</v>
      </c>
      <c r="C682" s="469" t="s">
        <v>3399</v>
      </c>
      <c r="D682" s="470">
        <v>44243</v>
      </c>
      <c r="E682" s="469" t="s">
        <v>15</v>
      </c>
      <c r="F682" s="469" t="s">
        <v>93</v>
      </c>
      <c r="G682" s="469" t="s">
        <v>1214</v>
      </c>
      <c r="H682" s="469" t="s">
        <v>1320</v>
      </c>
      <c r="I682" s="469" t="s">
        <v>93</v>
      </c>
      <c r="J682" s="577" t="s">
        <v>1464</v>
      </c>
      <c r="K682" s="577" t="s">
        <v>1468</v>
      </c>
      <c r="L682" s="469" t="s">
        <v>314</v>
      </c>
      <c r="M682" s="469">
        <v>15</v>
      </c>
      <c r="N682" s="469">
        <v>0</v>
      </c>
      <c r="O682" s="469">
        <v>0</v>
      </c>
    </row>
    <row r="683" spans="1:15" ht="15" x14ac:dyDescent="0.25">
      <c r="A683" s="469" t="s">
        <v>2941</v>
      </c>
      <c r="B683" s="471">
        <v>44245</v>
      </c>
      <c r="C683" s="469" t="s">
        <v>3399</v>
      </c>
      <c r="D683" s="470">
        <v>44243</v>
      </c>
      <c r="E683" s="660" t="s">
        <v>15</v>
      </c>
      <c r="F683" s="469" t="s">
        <v>93</v>
      </c>
      <c r="G683" s="469" t="s">
        <v>1214</v>
      </c>
      <c r="H683" s="469" t="s">
        <v>387</v>
      </c>
      <c r="I683" s="469" t="s">
        <v>93</v>
      </c>
      <c r="J683" s="577" t="s">
        <v>1464</v>
      </c>
      <c r="K683" s="577" t="s">
        <v>1468</v>
      </c>
      <c r="L683" s="469" t="s">
        <v>303</v>
      </c>
      <c r="M683" s="469">
        <v>1</v>
      </c>
      <c r="N683" s="472">
        <v>1700</v>
      </c>
      <c r="O683" s="472">
        <v>1700</v>
      </c>
    </row>
    <row r="684" spans="1:15" ht="15" x14ac:dyDescent="0.25">
      <c r="A684" s="469" t="s">
        <v>2941</v>
      </c>
      <c r="B684" s="471">
        <v>44245</v>
      </c>
      <c r="C684" s="469" t="s">
        <v>3399</v>
      </c>
      <c r="D684" s="470">
        <v>44243</v>
      </c>
      <c r="E684" s="469" t="s">
        <v>15</v>
      </c>
      <c r="F684" s="469" t="s">
        <v>93</v>
      </c>
      <c r="G684" s="469" t="s">
        <v>1214</v>
      </c>
      <c r="H684" s="469" t="s">
        <v>3634</v>
      </c>
      <c r="I684" s="469" t="s">
        <v>93</v>
      </c>
      <c r="J684" s="577" t="s">
        <v>1464</v>
      </c>
      <c r="K684" s="577" t="s">
        <v>1468</v>
      </c>
      <c r="L684" s="469" t="s">
        <v>314</v>
      </c>
      <c r="M684" s="469">
        <v>8</v>
      </c>
      <c r="N684" s="472">
        <v>14700</v>
      </c>
      <c r="O684" s="472">
        <v>117600</v>
      </c>
    </row>
    <row r="685" spans="1:15" ht="15" x14ac:dyDescent="0.25">
      <c r="A685" s="469" t="s">
        <v>2941</v>
      </c>
      <c r="B685" s="471">
        <v>44245</v>
      </c>
      <c r="C685" s="469" t="s">
        <v>3399</v>
      </c>
      <c r="D685" s="470">
        <v>44243</v>
      </c>
      <c r="E685" s="469" t="s">
        <v>15</v>
      </c>
      <c r="F685" s="469" t="s">
        <v>93</v>
      </c>
      <c r="G685" s="469" t="s">
        <v>1214</v>
      </c>
      <c r="H685" s="469" t="s">
        <v>1329</v>
      </c>
      <c r="I685" s="469" t="s">
        <v>93</v>
      </c>
      <c r="J685" s="577" t="s">
        <v>1464</v>
      </c>
      <c r="K685" s="577" t="s">
        <v>1468</v>
      </c>
      <c r="L685" s="469" t="s">
        <v>314</v>
      </c>
      <c r="M685" s="469">
        <v>15</v>
      </c>
      <c r="N685" s="472">
        <v>37500</v>
      </c>
      <c r="O685" s="472">
        <v>562500</v>
      </c>
    </row>
    <row r="686" spans="1:15" ht="15" x14ac:dyDescent="0.25">
      <c r="A686" s="469" t="s">
        <v>2942</v>
      </c>
      <c r="B686" s="471">
        <v>44245</v>
      </c>
      <c r="C686" s="469" t="s">
        <v>3400</v>
      </c>
      <c r="D686" s="469" t="s">
        <v>3401</v>
      </c>
      <c r="E686" s="469" t="s">
        <v>1182</v>
      </c>
      <c r="F686" s="469" t="s">
        <v>244</v>
      </c>
      <c r="G686" s="469" t="s">
        <v>1230</v>
      </c>
      <c r="H686" s="469" t="s">
        <v>1355</v>
      </c>
      <c r="I686" s="469" t="s">
        <v>244</v>
      </c>
      <c r="J686" s="577" t="s">
        <v>316</v>
      </c>
      <c r="K686" s="469" t="s">
        <v>1469</v>
      </c>
      <c r="L686" s="469" t="s">
        <v>3603</v>
      </c>
      <c r="M686" s="469">
        <v>1</v>
      </c>
      <c r="N686" s="472">
        <v>1100</v>
      </c>
      <c r="O686" s="472">
        <v>1100</v>
      </c>
    </row>
    <row r="687" spans="1:15" ht="15" x14ac:dyDescent="0.25">
      <c r="A687" s="469" t="s">
        <v>2943</v>
      </c>
      <c r="B687" s="471">
        <v>44245</v>
      </c>
      <c r="C687" s="469">
        <v>6300007185</v>
      </c>
      <c r="D687" s="469" t="s">
        <v>3353</v>
      </c>
      <c r="E687" s="469" t="s">
        <v>1182</v>
      </c>
      <c r="F687" s="469" t="s">
        <v>244</v>
      </c>
      <c r="G687" s="469" t="s">
        <v>1212</v>
      </c>
      <c r="H687" s="469" t="s">
        <v>1398</v>
      </c>
      <c r="I687" s="469" t="s">
        <v>244</v>
      </c>
      <c r="J687" s="577" t="s">
        <v>316</v>
      </c>
      <c r="K687" s="469" t="s">
        <v>1469</v>
      </c>
      <c r="L687" s="469" t="s">
        <v>3603</v>
      </c>
      <c r="M687" s="469">
        <v>1</v>
      </c>
      <c r="N687" s="469">
        <v>150</v>
      </c>
      <c r="O687" s="469">
        <v>150</v>
      </c>
    </row>
    <row r="688" spans="1:15" ht="15" x14ac:dyDescent="0.25">
      <c r="A688" s="469" t="s">
        <v>2944</v>
      </c>
      <c r="B688" s="471">
        <v>44245</v>
      </c>
      <c r="C688" s="469" t="s">
        <v>3402</v>
      </c>
      <c r="D688" s="470">
        <v>44243</v>
      </c>
      <c r="E688" s="660" t="s">
        <v>15</v>
      </c>
      <c r="F688" s="469" t="s">
        <v>93</v>
      </c>
      <c r="G688" s="469" t="s">
        <v>1284</v>
      </c>
      <c r="H688" s="469" t="s">
        <v>387</v>
      </c>
      <c r="I688" s="469" t="s">
        <v>93</v>
      </c>
      <c r="J688" s="577" t="s">
        <v>317</v>
      </c>
      <c r="K688" s="577" t="s">
        <v>1468</v>
      </c>
      <c r="L688" s="469" t="s">
        <v>303</v>
      </c>
      <c r="M688" s="469">
        <v>1</v>
      </c>
      <c r="N688" s="469">
        <v>100</v>
      </c>
      <c r="O688" s="469">
        <v>100</v>
      </c>
    </row>
    <row r="689" spans="1:15" ht="15" x14ac:dyDescent="0.25">
      <c r="A689" s="469" t="s">
        <v>2944</v>
      </c>
      <c r="B689" s="471">
        <v>44245</v>
      </c>
      <c r="C689" s="469" t="s">
        <v>3402</v>
      </c>
      <c r="D689" s="470">
        <v>44243</v>
      </c>
      <c r="E689" s="469" t="s">
        <v>1184</v>
      </c>
      <c r="F689" s="469" t="s">
        <v>93</v>
      </c>
      <c r="G689" s="469" t="s">
        <v>1284</v>
      </c>
      <c r="H689" s="469" t="s">
        <v>277</v>
      </c>
      <c r="I689" s="469" t="s">
        <v>93</v>
      </c>
      <c r="J689" s="577" t="s">
        <v>317</v>
      </c>
      <c r="K689" s="577" t="s">
        <v>1468</v>
      </c>
      <c r="L689" s="469" t="s">
        <v>301</v>
      </c>
      <c r="M689" s="469">
        <v>5</v>
      </c>
      <c r="N689" s="472">
        <v>2500</v>
      </c>
      <c r="O689" s="472">
        <v>12500</v>
      </c>
    </row>
    <row r="690" spans="1:15" ht="15" x14ac:dyDescent="0.25">
      <c r="A690" s="469" t="s">
        <v>2945</v>
      </c>
      <c r="B690" s="471">
        <v>44245</v>
      </c>
      <c r="C690" s="469" t="s">
        <v>1109</v>
      </c>
      <c r="D690" s="469" t="s">
        <v>1110</v>
      </c>
      <c r="E690" s="469" t="s">
        <v>15</v>
      </c>
      <c r="F690" s="469" t="s">
        <v>94</v>
      </c>
      <c r="G690" s="469" t="s">
        <v>356</v>
      </c>
      <c r="H690" s="469" t="s">
        <v>1328</v>
      </c>
      <c r="I690" s="469" t="s">
        <v>94</v>
      </c>
      <c r="J690" s="577" t="s">
        <v>1464</v>
      </c>
      <c r="K690" s="577" t="s">
        <v>1468</v>
      </c>
      <c r="L690" s="469" t="s">
        <v>3603</v>
      </c>
      <c r="M690" s="469">
        <v>45</v>
      </c>
      <c r="N690" s="469">
        <v>0</v>
      </c>
      <c r="O690" s="469">
        <v>0</v>
      </c>
    </row>
    <row r="691" spans="1:15" ht="15" x14ac:dyDescent="0.25">
      <c r="A691" s="469" t="s">
        <v>2945</v>
      </c>
      <c r="B691" s="471">
        <v>44245</v>
      </c>
      <c r="C691" s="469" t="s">
        <v>1109</v>
      </c>
      <c r="D691" s="469" t="s">
        <v>1110</v>
      </c>
      <c r="E691" s="469" t="s">
        <v>15</v>
      </c>
      <c r="F691" s="469" t="s">
        <v>94</v>
      </c>
      <c r="G691" s="469" t="s">
        <v>356</v>
      </c>
      <c r="H691" s="469" t="s">
        <v>3634</v>
      </c>
      <c r="I691" s="469" t="s">
        <v>94</v>
      </c>
      <c r="J691" s="577" t="s">
        <v>1464</v>
      </c>
      <c r="K691" s="577" t="s">
        <v>1468</v>
      </c>
      <c r="L691" s="469" t="s">
        <v>314</v>
      </c>
      <c r="M691" s="469">
        <v>45</v>
      </c>
      <c r="N691" s="472">
        <v>9000</v>
      </c>
      <c r="O691" s="472">
        <v>405000</v>
      </c>
    </row>
    <row r="692" spans="1:15" ht="15" x14ac:dyDescent="0.25">
      <c r="A692" s="469" t="s">
        <v>2945</v>
      </c>
      <c r="B692" s="471">
        <v>44245</v>
      </c>
      <c r="C692" s="469" t="s">
        <v>1109</v>
      </c>
      <c r="D692" s="469" t="s">
        <v>1110</v>
      </c>
      <c r="E692" s="660" t="s">
        <v>15</v>
      </c>
      <c r="F692" s="469" t="s">
        <v>94</v>
      </c>
      <c r="G692" s="469" t="s">
        <v>356</v>
      </c>
      <c r="H692" s="469" t="s">
        <v>387</v>
      </c>
      <c r="I692" s="469" t="s">
        <v>94</v>
      </c>
      <c r="J692" s="577" t="s">
        <v>1464</v>
      </c>
      <c r="K692" s="577" t="s">
        <v>1468</v>
      </c>
      <c r="L692" s="469" t="s">
        <v>303</v>
      </c>
      <c r="M692" s="469">
        <v>1</v>
      </c>
      <c r="N692" s="472">
        <v>9821</v>
      </c>
      <c r="O692" s="472">
        <v>9821</v>
      </c>
    </row>
    <row r="693" spans="1:15" ht="15" x14ac:dyDescent="0.25">
      <c r="A693" s="469" t="s">
        <v>2945</v>
      </c>
      <c r="B693" s="471">
        <v>44245</v>
      </c>
      <c r="C693" s="469" t="s">
        <v>1109</v>
      </c>
      <c r="D693" s="469" t="s">
        <v>1110</v>
      </c>
      <c r="E693" s="469" t="s">
        <v>15</v>
      </c>
      <c r="F693" s="469" t="s">
        <v>94</v>
      </c>
      <c r="G693" s="469" t="s">
        <v>356</v>
      </c>
      <c r="H693" s="469" t="s">
        <v>1329</v>
      </c>
      <c r="I693" s="469" t="s">
        <v>94</v>
      </c>
      <c r="J693" s="577" t="s">
        <v>1464</v>
      </c>
      <c r="K693" s="577" t="s">
        <v>1468</v>
      </c>
      <c r="L693" s="469" t="s">
        <v>314</v>
      </c>
      <c r="M693" s="469">
        <v>45</v>
      </c>
      <c r="N693" s="472">
        <v>34650</v>
      </c>
      <c r="O693" s="472">
        <v>1559250</v>
      </c>
    </row>
    <row r="694" spans="1:15" ht="15" x14ac:dyDescent="0.25">
      <c r="A694" s="469" t="s">
        <v>2946</v>
      </c>
      <c r="B694" s="471">
        <v>44245</v>
      </c>
      <c r="C694" s="469" t="s">
        <v>3403</v>
      </c>
      <c r="D694" s="470">
        <v>44245</v>
      </c>
      <c r="E694" s="469" t="s">
        <v>15</v>
      </c>
      <c r="F694" s="469" t="s">
        <v>241</v>
      </c>
      <c r="G694" s="469" t="s">
        <v>1221</v>
      </c>
      <c r="H694" s="469" t="s">
        <v>1327</v>
      </c>
      <c r="I694" s="469" t="s">
        <v>241</v>
      </c>
      <c r="J694" s="577" t="s">
        <v>1464</v>
      </c>
      <c r="K694" s="577" t="s">
        <v>1468</v>
      </c>
      <c r="L694" s="469" t="s">
        <v>3603</v>
      </c>
      <c r="M694" s="469">
        <v>1</v>
      </c>
      <c r="N694" s="469">
        <v>0</v>
      </c>
      <c r="O694" s="469">
        <v>0</v>
      </c>
    </row>
    <row r="695" spans="1:15" ht="15" x14ac:dyDescent="0.25">
      <c r="A695" s="469" t="s">
        <v>2946</v>
      </c>
      <c r="B695" s="471">
        <v>44245</v>
      </c>
      <c r="C695" s="469" t="s">
        <v>3403</v>
      </c>
      <c r="D695" s="470">
        <v>44245</v>
      </c>
      <c r="E695" s="469" t="s">
        <v>15</v>
      </c>
      <c r="F695" s="469" t="s">
        <v>241</v>
      </c>
      <c r="G695" s="469" t="s">
        <v>1221</v>
      </c>
      <c r="H695" s="469" t="s">
        <v>1332</v>
      </c>
      <c r="I695" s="469" t="s">
        <v>241</v>
      </c>
      <c r="J695" s="577" t="s">
        <v>1464</v>
      </c>
      <c r="K695" s="577" t="s">
        <v>1468</v>
      </c>
      <c r="L695" s="469" t="s">
        <v>3603</v>
      </c>
      <c r="M695" s="469">
        <v>1</v>
      </c>
      <c r="N695" s="469">
        <v>0</v>
      </c>
      <c r="O695" s="469">
        <v>0</v>
      </c>
    </row>
    <row r="696" spans="1:15" ht="15" x14ac:dyDescent="0.25">
      <c r="A696" s="469" t="s">
        <v>2946</v>
      </c>
      <c r="B696" s="471">
        <v>44245</v>
      </c>
      <c r="C696" s="469" t="s">
        <v>3403</v>
      </c>
      <c r="D696" s="470">
        <v>44245</v>
      </c>
      <c r="E696" s="660" t="s">
        <v>15</v>
      </c>
      <c r="F696" s="469" t="s">
        <v>241</v>
      </c>
      <c r="G696" s="469" t="s">
        <v>1221</v>
      </c>
      <c r="H696" s="469" t="s">
        <v>387</v>
      </c>
      <c r="I696" s="469" t="s">
        <v>241</v>
      </c>
      <c r="J696" s="577" t="s">
        <v>1464</v>
      </c>
      <c r="K696" s="577" t="s">
        <v>1468</v>
      </c>
      <c r="L696" s="469" t="s">
        <v>303</v>
      </c>
      <c r="M696" s="469">
        <v>1</v>
      </c>
      <c r="N696" s="469">
        <v>850</v>
      </c>
      <c r="O696" s="469">
        <v>850</v>
      </c>
    </row>
    <row r="697" spans="1:15" ht="15" x14ac:dyDescent="0.25">
      <c r="A697" s="469" t="s">
        <v>2946</v>
      </c>
      <c r="B697" s="471">
        <v>44245</v>
      </c>
      <c r="C697" s="469" t="s">
        <v>3403</v>
      </c>
      <c r="D697" s="470">
        <v>44245</v>
      </c>
      <c r="E697" s="469" t="s">
        <v>15</v>
      </c>
      <c r="F697" s="469" t="s">
        <v>241</v>
      </c>
      <c r="G697" s="469" t="s">
        <v>1221</v>
      </c>
      <c r="H697" s="469" t="s">
        <v>1431</v>
      </c>
      <c r="I697" s="469" t="s">
        <v>241</v>
      </c>
      <c r="J697" s="577" t="s">
        <v>1464</v>
      </c>
      <c r="K697" s="577" t="s">
        <v>1468</v>
      </c>
      <c r="L697" s="469" t="s">
        <v>314</v>
      </c>
      <c r="M697" s="469">
        <v>1</v>
      </c>
      <c r="N697" s="472">
        <v>6200</v>
      </c>
      <c r="O697" s="472">
        <v>6200</v>
      </c>
    </row>
    <row r="698" spans="1:15" ht="15" x14ac:dyDescent="0.25">
      <c r="A698" s="469" t="s">
        <v>2946</v>
      </c>
      <c r="B698" s="471">
        <v>44245</v>
      </c>
      <c r="C698" s="469" t="s">
        <v>3403</v>
      </c>
      <c r="D698" s="470">
        <v>44245</v>
      </c>
      <c r="E698" s="469" t="s">
        <v>15</v>
      </c>
      <c r="F698" s="469" t="s">
        <v>241</v>
      </c>
      <c r="G698" s="469" t="s">
        <v>1221</v>
      </c>
      <c r="H698" s="469" t="s">
        <v>1326</v>
      </c>
      <c r="I698" s="469" t="s">
        <v>241</v>
      </c>
      <c r="J698" s="577" t="s">
        <v>1464</v>
      </c>
      <c r="K698" s="577" t="s">
        <v>1468</v>
      </c>
      <c r="L698" s="469" t="s">
        <v>314</v>
      </c>
      <c r="M698" s="469">
        <v>1</v>
      </c>
      <c r="N698" s="472">
        <v>54400</v>
      </c>
      <c r="O698" s="472">
        <v>54400</v>
      </c>
    </row>
    <row r="699" spans="1:15" ht="15" x14ac:dyDescent="0.25">
      <c r="A699" s="469" t="s">
        <v>2947</v>
      </c>
      <c r="B699" s="471">
        <v>44245</v>
      </c>
      <c r="C699" s="469" t="s">
        <v>3404</v>
      </c>
      <c r="D699" s="470">
        <v>44229</v>
      </c>
      <c r="E699" s="469" t="s">
        <v>15</v>
      </c>
      <c r="F699" s="469" t="s">
        <v>1204</v>
      </c>
      <c r="G699" s="469" t="s">
        <v>1208</v>
      </c>
      <c r="H699" s="469" t="s">
        <v>1328</v>
      </c>
      <c r="I699" s="469" t="s">
        <v>1204</v>
      </c>
      <c r="J699" s="577" t="s">
        <v>1464</v>
      </c>
      <c r="K699" s="577" t="s">
        <v>1468</v>
      </c>
      <c r="L699" s="469" t="s">
        <v>3603</v>
      </c>
      <c r="M699" s="469">
        <v>4</v>
      </c>
      <c r="N699" s="469">
        <v>0</v>
      </c>
      <c r="O699" s="469">
        <v>0</v>
      </c>
    </row>
    <row r="700" spans="1:15" ht="15" x14ac:dyDescent="0.25">
      <c r="A700" s="469" t="s">
        <v>2947</v>
      </c>
      <c r="B700" s="471">
        <v>44245</v>
      </c>
      <c r="C700" s="469" t="s">
        <v>3404</v>
      </c>
      <c r="D700" s="470">
        <v>44229</v>
      </c>
      <c r="E700" s="660" t="s">
        <v>15</v>
      </c>
      <c r="F700" s="469" t="s">
        <v>1204</v>
      </c>
      <c r="G700" s="469" t="s">
        <v>1208</v>
      </c>
      <c r="H700" s="469" t="s">
        <v>387</v>
      </c>
      <c r="I700" s="469" t="s">
        <v>1204</v>
      </c>
      <c r="J700" s="577" t="s">
        <v>1464</v>
      </c>
      <c r="K700" s="577" t="s">
        <v>1468</v>
      </c>
      <c r="L700" s="469" t="s">
        <v>303</v>
      </c>
      <c r="M700" s="469">
        <v>1</v>
      </c>
      <c r="N700" s="469">
        <v>951</v>
      </c>
      <c r="O700" s="469">
        <v>951</v>
      </c>
    </row>
    <row r="701" spans="1:15" ht="15" x14ac:dyDescent="0.25">
      <c r="A701" s="469" t="s">
        <v>2947</v>
      </c>
      <c r="B701" s="471">
        <v>44245</v>
      </c>
      <c r="C701" s="469" t="s">
        <v>3404</v>
      </c>
      <c r="D701" s="470">
        <v>44229</v>
      </c>
      <c r="E701" s="469" t="s">
        <v>15</v>
      </c>
      <c r="F701" s="469" t="s">
        <v>1204</v>
      </c>
      <c r="G701" s="469" t="s">
        <v>1208</v>
      </c>
      <c r="H701" s="469" t="s">
        <v>1320</v>
      </c>
      <c r="I701" s="469" t="s">
        <v>1204</v>
      </c>
      <c r="J701" s="577" t="s">
        <v>1464</v>
      </c>
      <c r="K701" s="577" t="s">
        <v>1468</v>
      </c>
      <c r="L701" s="469" t="s">
        <v>314</v>
      </c>
      <c r="M701" s="469">
        <v>6</v>
      </c>
      <c r="N701" s="472">
        <v>3500</v>
      </c>
      <c r="O701" s="472">
        <v>21000</v>
      </c>
    </row>
    <row r="702" spans="1:15" ht="15" x14ac:dyDescent="0.25">
      <c r="A702" s="469" t="s">
        <v>2947</v>
      </c>
      <c r="B702" s="471">
        <v>44245</v>
      </c>
      <c r="C702" s="469" t="s">
        <v>3404</v>
      </c>
      <c r="D702" s="470">
        <v>44229</v>
      </c>
      <c r="E702" s="469" t="s">
        <v>15</v>
      </c>
      <c r="F702" s="469" t="s">
        <v>1204</v>
      </c>
      <c r="G702" s="469" t="s">
        <v>1208</v>
      </c>
      <c r="H702" s="469" t="s">
        <v>1329</v>
      </c>
      <c r="I702" s="469" t="s">
        <v>1204</v>
      </c>
      <c r="J702" s="577" t="s">
        <v>1464</v>
      </c>
      <c r="K702" s="577" t="s">
        <v>1468</v>
      </c>
      <c r="L702" s="469" t="s">
        <v>314</v>
      </c>
      <c r="M702" s="469">
        <v>4</v>
      </c>
      <c r="N702" s="472">
        <v>35900</v>
      </c>
      <c r="O702" s="472">
        <v>143600</v>
      </c>
    </row>
    <row r="703" spans="1:15" ht="15" x14ac:dyDescent="0.25">
      <c r="A703" s="469" t="s">
        <v>2947</v>
      </c>
      <c r="B703" s="471">
        <v>44245</v>
      </c>
      <c r="C703" s="469" t="s">
        <v>3404</v>
      </c>
      <c r="D703" s="470">
        <v>44229</v>
      </c>
      <c r="E703" s="469" t="s">
        <v>15</v>
      </c>
      <c r="F703" s="469" t="s">
        <v>1204</v>
      </c>
      <c r="G703" s="469" t="s">
        <v>1208</v>
      </c>
      <c r="H703" s="469" t="s">
        <v>1329</v>
      </c>
      <c r="I703" s="469" t="s">
        <v>1204</v>
      </c>
      <c r="J703" s="577" t="s">
        <v>1464</v>
      </c>
      <c r="K703" s="577" t="s">
        <v>1468</v>
      </c>
      <c r="L703" s="469" t="s">
        <v>314</v>
      </c>
      <c r="M703" s="469">
        <v>2</v>
      </c>
      <c r="N703" s="472">
        <v>36600</v>
      </c>
      <c r="O703" s="472">
        <v>73200</v>
      </c>
    </row>
    <row r="704" spans="1:15" ht="15" x14ac:dyDescent="0.25">
      <c r="A704" s="469" t="s">
        <v>2948</v>
      </c>
      <c r="B704" s="471">
        <v>44245</v>
      </c>
      <c r="C704" s="469" t="s">
        <v>3405</v>
      </c>
      <c r="D704" s="470">
        <v>44237</v>
      </c>
      <c r="E704" s="469" t="s">
        <v>15</v>
      </c>
      <c r="F704" s="469" t="s">
        <v>1204</v>
      </c>
      <c r="G704" s="469" t="s">
        <v>1208</v>
      </c>
      <c r="H704" s="469" t="s">
        <v>1328</v>
      </c>
      <c r="I704" s="469" t="s">
        <v>1204</v>
      </c>
      <c r="J704" s="577" t="s">
        <v>1464</v>
      </c>
      <c r="K704" s="577" t="s">
        <v>1468</v>
      </c>
      <c r="L704" s="469" t="s">
        <v>3603</v>
      </c>
      <c r="M704" s="469">
        <v>20</v>
      </c>
      <c r="N704" s="469">
        <v>0</v>
      </c>
      <c r="O704" s="469">
        <v>0</v>
      </c>
    </row>
    <row r="705" spans="1:15" ht="15" x14ac:dyDescent="0.25">
      <c r="A705" s="469" t="s">
        <v>2948</v>
      </c>
      <c r="B705" s="471">
        <v>44245</v>
      </c>
      <c r="C705" s="469" t="s">
        <v>3405</v>
      </c>
      <c r="D705" s="470">
        <v>44237</v>
      </c>
      <c r="E705" s="660" t="s">
        <v>15</v>
      </c>
      <c r="F705" s="469" t="s">
        <v>1204</v>
      </c>
      <c r="G705" s="469" t="s">
        <v>1208</v>
      </c>
      <c r="H705" s="469" t="s">
        <v>387</v>
      </c>
      <c r="I705" s="469" t="s">
        <v>1204</v>
      </c>
      <c r="J705" s="577" t="s">
        <v>1464</v>
      </c>
      <c r="K705" s="577" t="s">
        <v>1468</v>
      </c>
      <c r="L705" s="469" t="s">
        <v>303</v>
      </c>
      <c r="M705" s="469">
        <v>1</v>
      </c>
      <c r="N705" s="472">
        <v>3032</v>
      </c>
      <c r="O705" s="472">
        <v>3032</v>
      </c>
    </row>
    <row r="706" spans="1:15" ht="15" x14ac:dyDescent="0.25">
      <c r="A706" s="469" t="s">
        <v>2948</v>
      </c>
      <c r="B706" s="471">
        <v>44245</v>
      </c>
      <c r="C706" s="469" t="s">
        <v>3405</v>
      </c>
      <c r="D706" s="470">
        <v>44237</v>
      </c>
      <c r="E706" s="469" t="s">
        <v>15</v>
      </c>
      <c r="F706" s="469" t="s">
        <v>1204</v>
      </c>
      <c r="G706" s="469" t="s">
        <v>1208</v>
      </c>
      <c r="H706" s="469" t="s">
        <v>1320</v>
      </c>
      <c r="I706" s="469" t="s">
        <v>1204</v>
      </c>
      <c r="J706" s="577" t="s">
        <v>1464</v>
      </c>
      <c r="K706" s="577" t="s">
        <v>1468</v>
      </c>
      <c r="L706" s="469" t="s">
        <v>314</v>
      </c>
      <c r="M706" s="469">
        <v>1</v>
      </c>
      <c r="N706" s="472">
        <v>3500</v>
      </c>
      <c r="O706" s="472">
        <v>3500</v>
      </c>
    </row>
    <row r="707" spans="1:15" ht="15" x14ac:dyDescent="0.25">
      <c r="A707" s="469" t="s">
        <v>2948</v>
      </c>
      <c r="B707" s="471">
        <v>44245</v>
      </c>
      <c r="C707" s="469" t="s">
        <v>3405</v>
      </c>
      <c r="D707" s="470">
        <v>44237</v>
      </c>
      <c r="E707" s="469" t="s">
        <v>15</v>
      </c>
      <c r="F707" s="469" t="s">
        <v>1204</v>
      </c>
      <c r="G707" s="469" t="s">
        <v>1208</v>
      </c>
      <c r="H707" s="469" t="s">
        <v>1329</v>
      </c>
      <c r="I707" s="469" t="s">
        <v>1204</v>
      </c>
      <c r="J707" s="577" t="s">
        <v>1464</v>
      </c>
      <c r="K707" s="577" t="s">
        <v>1468</v>
      </c>
      <c r="L707" s="469" t="s">
        <v>314</v>
      </c>
      <c r="M707" s="469">
        <v>20</v>
      </c>
      <c r="N707" s="472">
        <v>35900</v>
      </c>
      <c r="O707" s="472">
        <v>718000</v>
      </c>
    </row>
    <row r="708" spans="1:15" ht="15" x14ac:dyDescent="0.25">
      <c r="A708" s="469" t="s">
        <v>2948</v>
      </c>
      <c r="B708" s="471">
        <v>44245</v>
      </c>
      <c r="C708" s="469" t="s">
        <v>3405</v>
      </c>
      <c r="D708" s="470">
        <v>44237</v>
      </c>
      <c r="E708" s="469" t="s">
        <v>15</v>
      </c>
      <c r="F708" s="469" t="s">
        <v>1204</v>
      </c>
      <c r="G708" s="469" t="s">
        <v>1208</v>
      </c>
      <c r="H708" s="469" t="s">
        <v>1329</v>
      </c>
      <c r="I708" s="469" t="s">
        <v>1204</v>
      </c>
      <c r="J708" s="577" t="s">
        <v>1464</v>
      </c>
      <c r="K708" s="577" t="s">
        <v>1468</v>
      </c>
      <c r="L708" s="469" t="s">
        <v>314</v>
      </c>
      <c r="M708" s="469">
        <v>1</v>
      </c>
      <c r="N708" s="472">
        <v>36600</v>
      </c>
      <c r="O708" s="472">
        <v>36600</v>
      </c>
    </row>
    <row r="709" spans="1:15" ht="15" x14ac:dyDescent="0.25">
      <c r="A709" s="469" t="s">
        <v>2949</v>
      </c>
      <c r="B709" s="471">
        <v>44245</v>
      </c>
      <c r="C709" s="469" t="s">
        <v>3406</v>
      </c>
      <c r="D709" s="470">
        <v>44238</v>
      </c>
      <c r="E709" s="469" t="s">
        <v>15</v>
      </c>
      <c r="F709" s="469" t="s">
        <v>93</v>
      </c>
      <c r="G709" s="469" t="s">
        <v>1214</v>
      </c>
      <c r="H709" s="469" t="s">
        <v>1328</v>
      </c>
      <c r="I709" s="469" t="s">
        <v>93</v>
      </c>
      <c r="J709" s="577" t="s">
        <v>1464</v>
      </c>
      <c r="K709" s="577" t="s">
        <v>1468</v>
      </c>
      <c r="L709" s="469" t="s">
        <v>3603</v>
      </c>
      <c r="M709" s="469">
        <v>25</v>
      </c>
      <c r="N709" s="469">
        <v>0</v>
      </c>
      <c r="O709" s="469">
        <v>0</v>
      </c>
    </row>
    <row r="710" spans="1:15" ht="15" x14ac:dyDescent="0.25">
      <c r="A710" s="469" t="s">
        <v>2949</v>
      </c>
      <c r="B710" s="471">
        <v>44245</v>
      </c>
      <c r="C710" s="469" t="s">
        <v>3406</v>
      </c>
      <c r="D710" s="470">
        <v>44238</v>
      </c>
      <c r="E710" s="660" t="s">
        <v>15</v>
      </c>
      <c r="F710" s="469" t="s">
        <v>93</v>
      </c>
      <c r="G710" s="469" t="s">
        <v>1214</v>
      </c>
      <c r="H710" s="469" t="s">
        <v>387</v>
      </c>
      <c r="I710" s="469" t="s">
        <v>93</v>
      </c>
      <c r="J710" s="577" t="s">
        <v>1464</v>
      </c>
      <c r="K710" s="577" t="s">
        <v>1468</v>
      </c>
      <c r="L710" s="469" t="s">
        <v>303</v>
      </c>
      <c r="M710" s="469">
        <v>1</v>
      </c>
      <c r="N710" s="472">
        <v>2244</v>
      </c>
      <c r="O710" s="472">
        <v>2244</v>
      </c>
    </row>
    <row r="711" spans="1:15" ht="15" x14ac:dyDescent="0.25">
      <c r="A711" s="469" t="s">
        <v>2949</v>
      </c>
      <c r="B711" s="471">
        <v>44245</v>
      </c>
      <c r="C711" s="469" t="s">
        <v>3406</v>
      </c>
      <c r="D711" s="470">
        <v>44238</v>
      </c>
      <c r="E711" s="469" t="s">
        <v>15</v>
      </c>
      <c r="F711" s="469" t="s">
        <v>93</v>
      </c>
      <c r="G711" s="469" t="s">
        <v>1214</v>
      </c>
      <c r="H711" s="469" t="s">
        <v>1329</v>
      </c>
      <c r="I711" s="469" t="s">
        <v>93</v>
      </c>
      <c r="J711" s="577" t="s">
        <v>1464</v>
      </c>
      <c r="K711" s="577" t="s">
        <v>1468</v>
      </c>
      <c r="L711" s="469" t="s">
        <v>314</v>
      </c>
      <c r="M711" s="469">
        <v>25</v>
      </c>
      <c r="N711" s="472">
        <v>35900</v>
      </c>
      <c r="O711" s="472">
        <v>897500</v>
      </c>
    </row>
    <row r="712" spans="1:15" ht="15" x14ac:dyDescent="0.25">
      <c r="A712" s="469" t="s">
        <v>2950</v>
      </c>
      <c r="B712" s="471">
        <v>44245</v>
      </c>
      <c r="C712" s="469" t="s">
        <v>3407</v>
      </c>
      <c r="D712" s="470">
        <v>44245</v>
      </c>
      <c r="E712" s="469" t="s">
        <v>15</v>
      </c>
      <c r="F712" s="469" t="s">
        <v>93</v>
      </c>
      <c r="G712" s="469" t="s">
        <v>1214</v>
      </c>
      <c r="H712" s="469" t="s">
        <v>1320</v>
      </c>
      <c r="I712" s="469" t="s">
        <v>93</v>
      </c>
      <c r="J712" s="577" t="s">
        <v>1464</v>
      </c>
      <c r="K712" s="577" t="s">
        <v>1468</v>
      </c>
      <c r="L712" s="469" t="s">
        <v>314</v>
      </c>
      <c r="M712" s="469">
        <v>5</v>
      </c>
      <c r="N712" s="472">
        <v>3500</v>
      </c>
      <c r="O712" s="472">
        <v>17500</v>
      </c>
    </row>
    <row r="713" spans="1:15" ht="15" x14ac:dyDescent="0.25">
      <c r="A713" s="469" t="s">
        <v>2951</v>
      </c>
      <c r="B713" s="471">
        <v>44245</v>
      </c>
      <c r="C713" s="469" t="s">
        <v>230</v>
      </c>
      <c r="D713" s="470">
        <v>44242</v>
      </c>
      <c r="E713" s="660" t="s">
        <v>15</v>
      </c>
      <c r="F713" s="469" t="s">
        <v>244</v>
      </c>
      <c r="G713" s="469" t="s">
        <v>1211</v>
      </c>
      <c r="H713" s="469" t="s">
        <v>387</v>
      </c>
      <c r="I713" s="469" t="s">
        <v>244</v>
      </c>
      <c r="J713" s="577" t="s">
        <v>316</v>
      </c>
      <c r="K713" s="469" t="s">
        <v>1469</v>
      </c>
      <c r="L713" s="469" t="s">
        <v>303</v>
      </c>
      <c r="M713" s="469">
        <v>1</v>
      </c>
      <c r="N713" s="469">
        <v>150</v>
      </c>
      <c r="O713" s="469">
        <v>150</v>
      </c>
    </row>
    <row r="714" spans="1:15" ht="15" x14ac:dyDescent="0.25">
      <c r="A714" s="469" t="s">
        <v>2951</v>
      </c>
      <c r="B714" s="471">
        <v>44245</v>
      </c>
      <c r="C714" s="469" t="s">
        <v>230</v>
      </c>
      <c r="D714" s="470">
        <v>44242</v>
      </c>
      <c r="E714" s="469" t="s">
        <v>1182</v>
      </c>
      <c r="F714" s="469" t="s">
        <v>244</v>
      </c>
      <c r="G714" s="469" t="s">
        <v>1211</v>
      </c>
      <c r="H714" s="469" t="s">
        <v>3617</v>
      </c>
      <c r="I714" s="469" t="s">
        <v>244</v>
      </c>
      <c r="J714" s="577" t="s">
        <v>316</v>
      </c>
      <c r="K714" s="469" t="s">
        <v>1469</v>
      </c>
      <c r="L714" s="469" t="s">
        <v>3605</v>
      </c>
      <c r="M714" s="469">
        <v>1</v>
      </c>
      <c r="N714" s="469">
        <v>350</v>
      </c>
      <c r="O714" s="469">
        <v>350</v>
      </c>
    </row>
    <row r="715" spans="1:15" ht="15" x14ac:dyDescent="0.25">
      <c r="A715" s="469" t="s">
        <v>2952</v>
      </c>
      <c r="B715" s="471">
        <v>44245</v>
      </c>
      <c r="C715" s="469" t="s">
        <v>230</v>
      </c>
      <c r="D715" s="470">
        <v>44242</v>
      </c>
      <c r="E715" s="469" t="s">
        <v>1191</v>
      </c>
      <c r="F715" s="469" t="s">
        <v>94</v>
      </c>
      <c r="G715" s="469" t="s">
        <v>1260</v>
      </c>
      <c r="H715" s="469" t="s">
        <v>1390</v>
      </c>
      <c r="I715" s="469" t="s">
        <v>94</v>
      </c>
      <c r="J715" s="577" t="s">
        <v>1465</v>
      </c>
      <c r="K715" s="577" t="s">
        <v>1468</v>
      </c>
      <c r="L715" s="469" t="s">
        <v>3603</v>
      </c>
      <c r="M715" s="469">
        <v>3</v>
      </c>
      <c r="N715" s="472">
        <v>1100</v>
      </c>
      <c r="O715" s="472">
        <v>3300</v>
      </c>
    </row>
    <row r="716" spans="1:15" ht="15" x14ac:dyDescent="0.25">
      <c r="A716" s="469" t="s">
        <v>2953</v>
      </c>
      <c r="B716" s="471">
        <v>44245</v>
      </c>
      <c r="C716" s="469" t="s">
        <v>3408</v>
      </c>
      <c r="D716" s="470">
        <v>44244</v>
      </c>
      <c r="E716" s="469" t="s">
        <v>1189</v>
      </c>
      <c r="F716" s="469" t="s">
        <v>94</v>
      </c>
      <c r="G716" s="469" t="s">
        <v>3570</v>
      </c>
      <c r="H716" s="469" t="s">
        <v>1330</v>
      </c>
      <c r="I716" s="469" t="s">
        <v>94</v>
      </c>
      <c r="J716" s="577" t="s">
        <v>317</v>
      </c>
      <c r="K716" s="577" t="s">
        <v>1468</v>
      </c>
      <c r="L716" s="469" t="s">
        <v>307</v>
      </c>
      <c r="M716" s="469">
        <v>60</v>
      </c>
      <c r="N716" s="472">
        <v>9200</v>
      </c>
      <c r="O716" s="472">
        <v>552000</v>
      </c>
    </row>
    <row r="717" spans="1:15" ht="15" x14ac:dyDescent="0.25">
      <c r="A717" s="469" t="s">
        <v>2954</v>
      </c>
      <c r="B717" s="471">
        <v>44245</v>
      </c>
      <c r="C717" s="469" t="s">
        <v>3408</v>
      </c>
      <c r="D717" s="470">
        <v>44244</v>
      </c>
      <c r="E717" s="469" t="s">
        <v>1189</v>
      </c>
      <c r="F717" s="469" t="s">
        <v>94</v>
      </c>
      <c r="G717" s="469" t="s">
        <v>3570</v>
      </c>
      <c r="H717" s="469" t="s">
        <v>1446</v>
      </c>
      <c r="I717" s="469" t="s">
        <v>94</v>
      </c>
      <c r="J717" s="577" t="s">
        <v>317</v>
      </c>
      <c r="K717" s="577" t="s">
        <v>1468</v>
      </c>
      <c r="L717" s="469" t="s">
        <v>307</v>
      </c>
      <c r="M717" s="469">
        <v>25</v>
      </c>
      <c r="N717" s="472">
        <v>4350</v>
      </c>
      <c r="O717" s="472">
        <v>108750</v>
      </c>
    </row>
    <row r="718" spans="1:15" ht="15" x14ac:dyDescent="0.25">
      <c r="A718" s="469" t="s">
        <v>2954</v>
      </c>
      <c r="B718" s="471">
        <v>44245</v>
      </c>
      <c r="C718" s="469" t="s">
        <v>3408</v>
      </c>
      <c r="D718" s="470">
        <v>44244</v>
      </c>
      <c r="E718" s="469" t="s">
        <v>1189</v>
      </c>
      <c r="F718" s="469" t="s">
        <v>94</v>
      </c>
      <c r="G718" s="469" t="s">
        <v>3570</v>
      </c>
      <c r="H718" s="469" t="s">
        <v>1361</v>
      </c>
      <c r="I718" s="469" t="s">
        <v>94</v>
      </c>
      <c r="J718" s="577" t="s">
        <v>317</v>
      </c>
      <c r="K718" s="577" t="s">
        <v>1468</v>
      </c>
      <c r="L718" s="469" t="s">
        <v>307</v>
      </c>
      <c r="M718" s="469">
        <v>10</v>
      </c>
      <c r="N718" s="472">
        <v>7700</v>
      </c>
      <c r="O718" s="472">
        <v>77000</v>
      </c>
    </row>
    <row r="719" spans="1:15" ht="15" x14ac:dyDescent="0.25">
      <c r="A719" s="469" t="s">
        <v>2955</v>
      </c>
      <c r="B719" s="471">
        <v>44245</v>
      </c>
      <c r="C719" s="469" t="s">
        <v>912</v>
      </c>
      <c r="D719" s="470">
        <v>44225</v>
      </c>
      <c r="E719" s="469" t="s">
        <v>63</v>
      </c>
      <c r="F719" s="469" t="s">
        <v>93</v>
      </c>
      <c r="G719" s="469" t="s">
        <v>3571</v>
      </c>
      <c r="H719" s="469" t="s">
        <v>3653</v>
      </c>
      <c r="I719" s="469" t="s">
        <v>93</v>
      </c>
      <c r="J719" s="577" t="s">
        <v>316</v>
      </c>
      <c r="K719" s="469" t="s">
        <v>1469</v>
      </c>
      <c r="L719" s="469" t="s">
        <v>308</v>
      </c>
      <c r="M719" s="469">
        <v>1</v>
      </c>
      <c r="N719" s="469">
        <v>200</v>
      </c>
      <c r="O719" s="469">
        <v>200</v>
      </c>
    </row>
    <row r="720" spans="1:15" ht="15" x14ac:dyDescent="0.25">
      <c r="A720" s="469" t="s">
        <v>2956</v>
      </c>
      <c r="B720" s="471">
        <v>44246</v>
      </c>
      <c r="C720" s="469" t="s">
        <v>3409</v>
      </c>
      <c r="D720" s="470">
        <v>44118</v>
      </c>
      <c r="E720" s="469" t="s">
        <v>63</v>
      </c>
      <c r="F720" s="469" t="s">
        <v>93</v>
      </c>
      <c r="G720" s="469" t="s">
        <v>3572</v>
      </c>
      <c r="H720" s="469" t="s">
        <v>275</v>
      </c>
      <c r="I720" s="469" t="s">
        <v>93</v>
      </c>
      <c r="J720" s="577" t="s">
        <v>316</v>
      </c>
      <c r="K720" s="469" t="s">
        <v>1469</v>
      </c>
      <c r="L720" s="469" t="s">
        <v>301</v>
      </c>
      <c r="M720" s="469">
        <v>-8</v>
      </c>
      <c r="N720" s="472">
        <v>1500</v>
      </c>
      <c r="O720" s="472">
        <v>-12000</v>
      </c>
    </row>
    <row r="721" spans="1:15" ht="15" x14ac:dyDescent="0.25">
      <c r="A721" s="469" t="s">
        <v>2957</v>
      </c>
      <c r="B721" s="471">
        <v>44246</v>
      </c>
      <c r="C721" s="469" t="s">
        <v>3409</v>
      </c>
      <c r="D721" s="470">
        <v>44118</v>
      </c>
      <c r="E721" s="469" t="s">
        <v>63</v>
      </c>
      <c r="F721" s="469" t="s">
        <v>93</v>
      </c>
      <c r="G721" s="469" t="s">
        <v>3572</v>
      </c>
      <c r="H721" s="469" t="s">
        <v>1304</v>
      </c>
      <c r="I721" s="469" t="s">
        <v>93</v>
      </c>
      <c r="J721" s="577" t="s">
        <v>316</v>
      </c>
      <c r="K721" s="469" t="s">
        <v>1469</v>
      </c>
      <c r="L721" s="469" t="s">
        <v>306</v>
      </c>
      <c r="M721" s="469">
        <v>-2</v>
      </c>
      <c r="N721" s="472">
        <v>1500</v>
      </c>
      <c r="O721" s="472">
        <v>-3000</v>
      </c>
    </row>
    <row r="722" spans="1:15" ht="15" x14ac:dyDescent="0.25">
      <c r="A722" s="469" t="s">
        <v>2958</v>
      </c>
      <c r="B722" s="471">
        <v>44246</v>
      </c>
      <c r="C722" s="469">
        <v>6300007183</v>
      </c>
      <c r="D722" s="469" t="s">
        <v>3353</v>
      </c>
      <c r="E722" s="469" t="s">
        <v>1182</v>
      </c>
      <c r="F722" s="469" t="s">
        <v>244</v>
      </c>
      <c r="G722" s="469" t="s">
        <v>1212</v>
      </c>
      <c r="H722" s="469" t="s">
        <v>3616</v>
      </c>
      <c r="I722" s="469" t="s">
        <v>244</v>
      </c>
      <c r="J722" s="577" t="s">
        <v>316</v>
      </c>
      <c r="K722" s="469" t="s">
        <v>1469</v>
      </c>
      <c r="L722" s="469" t="s">
        <v>301</v>
      </c>
      <c r="M722" s="469">
        <v>1</v>
      </c>
      <c r="N722" s="472">
        <v>1250</v>
      </c>
      <c r="O722" s="472">
        <v>1250</v>
      </c>
    </row>
    <row r="723" spans="1:15" ht="15" x14ac:dyDescent="0.25">
      <c r="A723" s="469" t="s">
        <v>2959</v>
      </c>
      <c r="B723" s="471">
        <v>44246</v>
      </c>
      <c r="C723" s="469" t="s">
        <v>3410</v>
      </c>
      <c r="D723" s="470">
        <v>44242</v>
      </c>
      <c r="E723" s="469" t="s">
        <v>1180</v>
      </c>
      <c r="F723" s="469" t="s">
        <v>248</v>
      </c>
      <c r="G723" s="469" t="s">
        <v>1210</v>
      </c>
      <c r="H723" s="469" t="s">
        <v>280</v>
      </c>
      <c r="I723" s="469" t="s">
        <v>248</v>
      </c>
      <c r="J723" s="577" t="s">
        <v>316</v>
      </c>
      <c r="K723" s="577" t="s">
        <v>1468</v>
      </c>
      <c r="L723" s="469" t="s">
        <v>303</v>
      </c>
      <c r="M723" s="469">
        <v>324</v>
      </c>
      <c r="N723" s="472">
        <v>1270.5</v>
      </c>
      <c r="O723" s="472">
        <v>411642</v>
      </c>
    </row>
    <row r="724" spans="1:15" ht="15" x14ac:dyDescent="0.25">
      <c r="A724" s="469" t="s">
        <v>2960</v>
      </c>
      <c r="B724" s="471">
        <v>44246</v>
      </c>
      <c r="C724" s="469" t="s">
        <v>3411</v>
      </c>
      <c r="D724" s="469" t="s">
        <v>1099</v>
      </c>
      <c r="E724" s="469" t="s">
        <v>1182</v>
      </c>
      <c r="F724" s="469" t="s">
        <v>244</v>
      </c>
      <c r="G724" s="469" t="s">
        <v>1229</v>
      </c>
      <c r="H724" s="469" t="s">
        <v>1352</v>
      </c>
      <c r="I724" s="469" t="s">
        <v>244</v>
      </c>
      <c r="J724" s="577" t="s">
        <v>316</v>
      </c>
      <c r="K724" s="469" t="s">
        <v>1469</v>
      </c>
      <c r="L724" s="469" t="s">
        <v>3603</v>
      </c>
      <c r="M724" s="469">
        <v>1</v>
      </c>
      <c r="N724" s="469">
        <v>0</v>
      </c>
      <c r="O724" s="469">
        <v>0</v>
      </c>
    </row>
    <row r="725" spans="1:15" ht="15" x14ac:dyDescent="0.25">
      <c r="A725" s="469" t="s">
        <v>2960</v>
      </c>
      <c r="B725" s="471">
        <v>44246</v>
      </c>
      <c r="C725" s="469" t="s">
        <v>3411</v>
      </c>
      <c r="D725" s="469" t="s">
        <v>1099</v>
      </c>
      <c r="E725" s="469" t="s">
        <v>1182</v>
      </c>
      <c r="F725" s="469" t="s">
        <v>244</v>
      </c>
      <c r="G725" s="469" t="s">
        <v>1229</v>
      </c>
      <c r="H725" s="469" t="s">
        <v>1319</v>
      </c>
      <c r="I725" s="469" t="s">
        <v>244</v>
      </c>
      <c r="J725" s="577" t="s">
        <v>316</v>
      </c>
      <c r="K725" s="469" t="s">
        <v>1469</v>
      </c>
      <c r="L725" s="469" t="s">
        <v>314</v>
      </c>
      <c r="M725" s="469">
        <v>1</v>
      </c>
      <c r="N725" s="472">
        <v>8900</v>
      </c>
      <c r="O725" s="472">
        <v>8900</v>
      </c>
    </row>
    <row r="726" spans="1:15" ht="15" x14ac:dyDescent="0.25">
      <c r="A726" s="469" t="s">
        <v>2961</v>
      </c>
      <c r="B726" s="471">
        <v>44246</v>
      </c>
      <c r="C726" s="469" t="s">
        <v>3412</v>
      </c>
      <c r="D726" s="469" t="s">
        <v>1099</v>
      </c>
      <c r="E726" s="469" t="s">
        <v>1182</v>
      </c>
      <c r="F726" s="469" t="s">
        <v>244</v>
      </c>
      <c r="G726" s="469" t="s">
        <v>1229</v>
      </c>
      <c r="H726" s="469" t="s">
        <v>1352</v>
      </c>
      <c r="I726" s="469" t="s">
        <v>244</v>
      </c>
      <c r="J726" s="577" t="s">
        <v>316</v>
      </c>
      <c r="K726" s="469" t="s">
        <v>1469</v>
      </c>
      <c r="L726" s="469" t="s">
        <v>3603</v>
      </c>
      <c r="M726" s="469">
        <v>1</v>
      </c>
      <c r="N726" s="469">
        <v>0</v>
      </c>
      <c r="O726" s="469">
        <v>0</v>
      </c>
    </row>
    <row r="727" spans="1:15" ht="15" x14ac:dyDescent="0.25">
      <c r="A727" s="469" t="s">
        <v>2961</v>
      </c>
      <c r="B727" s="471">
        <v>44246</v>
      </c>
      <c r="C727" s="469" t="s">
        <v>3412</v>
      </c>
      <c r="D727" s="469" t="s">
        <v>1099</v>
      </c>
      <c r="E727" s="469" t="s">
        <v>1182</v>
      </c>
      <c r="F727" s="469" t="s">
        <v>244</v>
      </c>
      <c r="G727" s="469" t="s">
        <v>1229</v>
      </c>
      <c r="H727" s="469" t="s">
        <v>1319</v>
      </c>
      <c r="I727" s="469" t="s">
        <v>244</v>
      </c>
      <c r="J727" s="577" t="s">
        <v>316</v>
      </c>
      <c r="K727" s="469" t="s">
        <v>1469</v>
      </c>
      <c r="L727" s="469" t="s">
        <v>314</v>
      </c>
      <c r="M727" s="469">
        <v>1</v>
      </c>
      <c r="N727" s="472">
        <v>8900</v>
      </c>
      <c r="O727" s="472">
        <v>8900</v>
      </c>
    </row>
    <row r="728" spans="1:15" ht="15" x14ac:dyDescent="0.25">
      <c r="A728" s="469" t="s">
        <v>2962</v>
      </c>
      <c r="B728" s="471">
        <v>44246</v>
      </c>
      <c r="C728" s="469" t="s">
        <v>3413</v>
      </c>
      <c r="D728" s="470">
        <v>44211</v>
      </c>
      <c r="E728" s="469" t="s">
        <v>1851</v>
      </c>
      <c r="F728" s="469" t="s">
        <v>248</v>
      </c>
      <c r="G728" s="469" t="s">
        <v>2567</v>
      </c>
      <c r="H728" s="469" t="s">
        <v>1342</v>
      </c>
      <c r="I728" s="469" t="s">
        <v>248</v>
      </c>
      <c r="J728" s="577" t="s">
        <v>316</v>
      </c>
      <c r="K728" s="577" t="s">
        <v>1469</v>
      </c>
      <c r="L728" s="469" t="s">
        <v>303</v>
      </c>
      <c r="M728" s="469">
        <v>200</v>
      </c>
      <c r="N728" s="469">
        <v>390</v>
      </c>
      <c r="O728" s="472">
        <v>78000</v>
      </c>
    </row>
    <row r="729" spans="1:15" ht="15" x14ac:dyDescent="0.25">
      <c r="A729" s="469" t="s">
        <v>2962</v>
      </c>
      <c r="B729" s="471">
        <v>44246</v>
      </c>
      <c r="C729" s="469" t="s">
        <v>3413</v>
      </c>
      <c r="D729" s="470">
        <v>44211</v>
      </c>
      <c r="E729" s="660" t="s">
        <v>1851</v>
      </c>
      <c r="F729" s="469" t="s">
        <v>248</v>
      </c>
      <c r="G729" s="469" t="s">
        <v>2567</v>
      </c>
      <c r="H729" s="469" t="s">
        <v>1342</v>
      </c>
      <c r="I729" s="469" t="s">
        <v>248</v>
      </c>
      <c r="J729" s="577" t="s">
        <v>316</v>
      </c>
      <c r="K729" s="577" t="s">
        <v>1469</v>
      </c>
      <c r="L729" s="469" t="s">
        <v>303</v>
      </c>
      <c r="M729" s="469">
        <v>100</v>
      </c>
      <c r="N729" s="469">
        <v>400</v>
      </c>
      <c r="O729" s="472">
        <v>40000</v>
      </c>
    </row>
    <row r="730" spans="1:15" ht="15" x14ac:dyDescent="0.25">
      <c r="A730" s="469" t="s">
        <v>2962</v>
      </c>
      <c r="B730" s="471">
        <v>44246</v>
      </c>
      <c r="C730" s="469" t="s">
        <v>3413</v>
      </c>
      <c r="D730" s="470">
        <v>44211</v>
      </c>
      <c r="E730" s="469" t="s">
        <v>1854</v>
      </c>
      <c r="F730" s="469" t="s">
        <v>248</v>
      </c>
      <c r="G730" s="469" t="s">
        <v>2567</v>
      </c>
      <c r="H730" s="469" t="s">
        <v>3633</v>
      </c>
      <c r="I730" s="469" t="s">
        <v>248</v>
      </c>
      <c r="J730" s="577" t="s">
        <v>316</v>
      </c>
      <c r="K730" s="577" t="s">
        <v>1469</v>
      </c>
      <c r="L730" s="469" t="s">
        <v>308</v>
      </c>
      <c r="M730" s="469">
        <v>70</v>
      </c>
      <c r="N730" s="472">
        <v>2466</v>
      </c>
      <c r="O730" s="472">
        <v>172620</v>
      </c>
    </row>
    <row r="731" spans="1:15" ht="15" x14ac:dyDescent="0.25">
      <c r="A731" s="469" t="s">
        <v>2962</v>
      </c>
      <c r="B731" s="471">
        <v>44246</v>
      </c>
      <c r="C731" s="469" t="s">
        <v>3413</v>
      </c>
      <c r="D731" s="470">
        <v>44211</v>
      </c>
      <c r="E731" s="660" t="s">
        <v>1854</v>
      </c>
      <c r="F731" s="469" t="s">
        <v>248</v>
      </c>
      <c r="G731" s="469" t="s">
        <v>2567</v>
      </c>
      <c r="H731" s="469" t="s">
        <v>1314</v>
      </c>
      <c r="I731" s="469" t="s">
        <v>248</v>
      </c>
      <c r="J731" s="577" t="s">
        <v>316</v>
      </c>
      <c r="K731" s="577" t="s">
        <v>1469</v>
      </c>
      <c r="L731" s="469" t="s">
        <v>308</v>
      </c>
      <c r="M731" s="469">
        <v>30</v>
      </c>
      <c r="N731" s="472">
        <v>2466</v>
      </c>
      <c r="O731" s="472">
        <v>73980</v>
      </c>
    </row>
    <row r="732" spans="1:15" ht="15" x14ac:dyDescent="0.25">
      <c r="A732" s="469" t="s">
        <v>2962</v>
      </c>
      <c r="B732" s="471">
        <v>44246</v>
      </c>
      <c r="C732" s="469" t="s">
        <v>3413</v>
      </c>
      <c r="D732" s="470">
        <v>44211</v>
      </c>
      <c r="E732" s="469" t="s">
        <v>1851</v>
      </c>
      <c r="F732" s="469" t="s">
        <v>248</v>
      </c>
      <c r="G732" s="469" t="s">
        <v>2567</v>
      </c>
      <c r="H732" s="469" t="s">
        <v>1319</v>
      </c>
      <c r="I732" s="469" t="s">
        <v>248</v>
      </c>
      <c r="J732" s="577" t="s">
        <v>316</v>
      </c>
      <c r="K732" s="577" t="s">
        <v>1469</v>
      </c>
      <c r="L732" s="469" t="s">
        <v>314</v>
      </c>
      <c r="M732" s="469">
        <v>200</v>
      </c>
      <c r="N732" s="472">
        <v>8701</v>
      </c>
      <c r="O732" s="472">
        <v>1740200</v>
      </c>
    </row>
    <row r="733" spans="1:15" ht="15" x14ac:dyDescent="0.25">
      <c r="A733" s="469" t="s">
        <v>2963</v>
      </c>
      <c r="B733" s="471">
        <v>44246</v>
      </c>
      <c r="C733" s="469">
        <v>6200004328</v>
      </c>
      <c r="D733" s="470">
        <v>44221</v>
      </c>
      <c r="E733" s="469" t="s">
        <v>1183</v>
      </c>
      <c r="F733" s="469" t="s">
        <v>244</v>
      </c>
      <c r="G733" s="469" t="s">
        <v>1212</v>
      </c>
      <c r="H733" s="469" t="s">
        <v>1352</v>
      </c>
      <c r="I733" s="469" t="s">
        <v>244</v>
      </c>
      <c r="J733" s="577" t="s">
        <v>316</v>
      </c>
      <c r="K733" s="469" t="s">
        <v>1469</v>
      </c>
      <c r="L733" s="469" t="s">
        <v>3603</v>
      </c>
      <c r="M733" s="469">
        <v>7</v>
      </c>
      <c r="N733" s="469">
        <v>0</v>
      </c>
      <c r="O733" s="469">
        <v>0</v>
      </c>
    </row>
    <row r="734" spans="1:15" ht="15" x14ac:dyDescent="0.25">
      <c r="A734" s="469" t="s">
        <v>2963</v>
      </c>
      <c r="B734" s="471">
        <v>44246</v>
      </c>
      <c r="C734" s="469">
        <v>6200004328</v>
      </c>
      <c r="D734" s="470">
        <v>44221</v>
      </c>
      <c r="E734" s="469" t="s">
        <v>1183</v>
      </c>
      <c r="F734" s="469" t="s">
        <v>244</v>
      </c>
      <c r="G734" s="469" t="s">
        <v>1212</v>
      </c>
      <c r="H734" s="469" t="s">
        <v>1317</v>
      </c>
      <c r="I734" s="469" t="s">
        <v>244</v>
      </c>
      <c r="J734" s="577" t="s">
        <v>316</v>
      </c>
      <c r="K734" s="469" t="s">
        <v>1469</v>
      </c>
      <c r="L734" s="469" t="s">
        <v>314</v>
      </c>
      <c r="M734" s="469">
        <v>7</v>
      </c>
      <c r="N734" s="469">
        <v>247</v>
      </c>
      <c r="O734" s="472">
        <v>1729</v>
      </c>
    </row>
    <row r="735" spans="1:15" ht="15" x14ac:dyDescent="0.25">
      <c r="A735" s="469" t="s">
        <v>2963</v>
      </c>
      <c r="B735" s="471">
        <v>44246</v>
      </c>
      <c r="C735" s="469">
        <v>6200004328</v>
      </c>
      <c r="D735" s="470">
        <v>44221</v>
      </c>
      <c r="E735" s="469" t="s">
        <v>1183</v>
      </c>
      <c r="F735" s="469" t="s">
        <v>244</v>
      </c>
      <c r="G735" s="469" t="s">
        <v>1212</v>
      </c>
      <c r="H735" s="469" t="s">
        <v>1425</v>
      </c>
      <c r="I735" s="469" t="s">
        <v>244</v>
      </c>
      <c r="J735" s="577" t="s">
        <v>316</v>
      </c>
      <c r="K735" s="469" t="s">
        <v>1469</v>
      </c>
      <c r="L735" s="469" t="s">
        <v>303</v>
      </c>
      <c r="M735" s="469">
        <v>7</v>
      </c>
      <c r="N735" s="469">
        <v>436</v>
      </c>
      <c r="O735" s="472">
        <v>3052</v>
      </c>
    </row>
    <row r="736" spans="1:15" ht="15" x14ac:dyDescent="0.25">
      <c r="A736" s="469" t="s">
        <v>2963</v>
      </c>
      <c r="B736" s="471">
        <v>44246</v>
      </c>
      <c r="C736" s="469">
        <v>6200004328</v>
      </c>
      <c r="D736" s="470">
        <v>44221</v>
      </c>
      <c r="E736" s="469" t="s">
        <v>1183</v>
      </c>
      <c r="F736" s="469" t="s">
        <v>244</v>
      </c>
      <c r="G736" s="469" t="s">
        <v>1212</v>
      </c>
      <c r="H736" s="469" t="s">
        <v>1349</v>
      </c>
      <c r="I736" s="469" t="s">
        <v>244</v>
      </c>
      <c r="J736" s="577" t="s">
        <v>316</v>
      </c>
      <c r="K736" s="469" t="s">
        <v>1469</v>
      </c>
      <c r="L736" s="469" t="s">
        <v>314</v>
      </c>
      <c r="M736" s="469">
        <v>7</v>
      </c>
      <c r="N736" s="472">
        <v>1744</v>
      </c>
      <c r="O736" s="472">
        <v>12208</v>
      </c>
    </row>
    <row r="737" spans="1:15" ht="15" x14ac:dyDescent="0.25">
      <c r="A737" s="469" t="s">
        <v>2963</v>
      </c>
      <c r="B737" s="471">
        <v>44246</v>
      </c>
      <c r="C737" s="469">
        <v>6200004328</v>
      </c>
      <c r="D737" s="470">
        <v>44221</v>
      </c>
      <c r="E737" s="469" t="s">
        <v>3215</v>
      </c>
      <c r="F737" s="469" t="s">
        <v>244</v>
      </c>
      <c r="G737" s="469" t="s">
        <v>1212</v>
      </c>
      <c r="H737" s="469" t="s">
        <v>3633</v>
      </c>
      <c r="I737" s="469" t="s">
        <v>244</v>
      </c>
      <c r="J737" s="577" t="s">
        <v>316</v>
      </c>
      <c r="K737" s="469" t="s">
        <v>1469</v>
      </c>
      <c r="L737" s="469" t="s">
        <v>308</v>
      </c>
      <c r="M737" s="469">
        <v>5</v>
      </c>
      <c r="N737" s="472">
        <v>3499</v>
      </c>
      <c r="O737" s="472">
        <v>17495</v>
      </c>
    </row>
    <row r="738" spans="1:15" ht="15" x14ac:dyDescent="0.25">
      <c r="A738" s="469" t="s">
        <v>2963</v>
      </c>
      <c r="B738" s="471">
        <v>44246</v>
      </c>
      <c r="C738" s="469">
        <v>6200004328</v>
      </c>
      <c r="D738" s="470">
        <v>44221</v>
      </c>
      <c r="E738" s="469" t="s">
        <v>3215</v>
      </c>
      <c r="F738" s="469" t="s">
        <v>244</v>
      </c>
      <c r="G738" s="469" t="s">
        <v>1212</v>
      </c>
      <c r="H738" s="469" t="s">
        <v>1314</v>
      </c>
      <c r="I738" s="469" t="s">
        <v>244</v>
      </c>
      <c r="J738" s="577" t="s">
        <v>316</v>
      </c>
      <c r="K738" s="469" t="s">
        <v>1469</v>
      </c>
      <c r="L738" s="469" t="s">
        <v>308</v>
      </c>
      <c r="M738" s="469">
        <v>2</v>
      </c>
      <c r="N738" s="472">
        <v>3499</v>
      </c>
      <c r="O738" s="472">
        <v>6998</v>
      </c>
    </row>
    <row r="739" spans="1:15" ht="15" x14ac:dyDescent="0.25">
      <c r="A739" s="469" t="s">
        <v>2963</v>
      </c>
      <c r="B739" s="471">
        <v>44246</v>
      </c>
      <c r="C739" s="469">
        <v>6200004328</v>
      </c>
      <c r="D739" s="470">
        <v>44221</v>
      </c>
      <c r="E739" s="469" t="s">
        <v>1183</v>
      </c>
      <c r="F739" s="469" t="s">
        <v>244</v>
      </c>
      <c r="G739" s="469" t="s">
        <v>1212</v>
      </c>
      <c r="H739" s="469" t="s">
        <v>1381</v>
      </c>
      <c r="I739" s="469" t="s">
        <v>244</v>
      </c>
      <c r="J739" s="577" t="s">
        <v>316</v>
      </c>
      <c r="K739" s="469" t="s">
        <v>1469</v>
      </c>
      <c r="L739" s="469" t="s">
        <v>314</v>
      </c>
      <c r="M739" s="469">
        <v>7</v>
      </c>
      <c r="N739" s="472">
        <v>3561</v>
      </c>
      <c r="O739" s="472">
        <v>24927</v>
      </c>
    </row>
    <row r="740" spans="1:15" ht="15" x14ac:dyDescent="0.25">
      <c r="A740" s="469" t="s">
        <v>2963</v>
      </c>
      <c r="B740" s="471">
        <v>44246</v>
      </c>
      <c r="C740" s="469">
        <v>6200004328</v>
      </c>
      <c r="D740" s="470">
        <v>44221</v>
      </c>
      <c r="E740" s="469" t="s">
        <v>3215</v>
      </c>
      <c r="F740" s="469" t="s">
        <v>244</v>
      </c>
      <c r="G740" s="469" t="s">
        <v>1212</v>
      </c>
      <c r="H740" s="469" t="s">
        <v>1442</v>
      </c>
      <c r="I740" s="469" t="s">
        <v>244</v>
      </c>
      <c r="J740" s="577" t="s">
        <v>316</v>
      </c>
      <c r="K740" s="469" t="s">
        <v>1469</v>
      </c>
      <c r="L740" s="469" t="s">
        <v>308</v>
      </c>
      <c r="M740" s="469">
        <v>8</v>
      </c>
      <c r="N740" s="472">
        <v>4085</v>
      </c>
      <c r="O740" s="472">
        <v>32680</v>
      </c>
    </row>
    <row r="741" spans="1:15" ht="15" x14ac:dyDescent="0.25">
      <c r="A741" s="469" t="s">
        <v>2963</v>
      </c>
      <c r="B741" s="471">
        <v>44246</v>
      </c>
      <c r="C741" s="469">
        <v>6200004328</v>
      </c>
      <c r="D741" s="470">
        <v>44221</v>
      </c>
      <c r="E741" s="469" t="s">
        <v>1183</v>
      </c>
      <c r="F741" s="469" t="s">
        <v>244</v>
      </c>
      <c r="G741" s="469" t="s">
        <v>1212</v>
      </c>
      <c r="H741" s="469" t="s">
        <v>1319</v>
      </c>
      <c r="I741" s="469" t="s">
        <v>244</v>
      </c>
      <c r="J741" s="577" t="s">
        <v>316</v>
      </c>
      <c r="K741" s="469" t="s">
        <v>1469</v>
      </c>
      <c r="L741" s="469" t="s">
        <v>314</v>
      </c>
      <c r="M741" s="469">
        <v>7</v>
      </c>
      <c r="N741" s="472">
        <v>9800</v>
      </c>
      <c r="O741" s="472">
        <v>68600</v>
      </c>
    </row>
    <row r="742" spans="1:15" ht="15" x14ac:dyDescent="0.25">
      <c r="A742" s="469" t="s">
        <v>2963</v>
      </c>
      <c r="B742" s="471">
        <v>44246</v>
      </c>
      <c r="C742" s="469">
        <v>6200004328</v>
      </c>
      <c r="D742" s="470">
        <v>44221</v>
      </c>
      <c r="E742" s="469" t="s">
        <v>1183</v>
      </c>
      <c r="F742" s="469" t="s">
        <v>244</v>
      </c>
      <c r="G742" s="469" t="s">
        <v>1212</v>
      </c>
      <c r="H742" s="469" t="s">
        <v>1329</v>
      </c>
      <c r="I742" s="469" t="s">
        <v>244</v>
      </c>
      <c r="J742" s="577" t="s">
        <v>316</v>
      </c>
      <c r="K742" s="469" t="s">
        <v>1469</v>
      </c>
      <c r="L742" s="469" t="s">
        <v>314</v>
      </c>
      <c r="M742" s="469">
        <v>7</v>
      </c>
      <c r="N742" s="472">
        <v>40605</v>
      </c>
      <c r="O742" s="472">
        <v>284235</v>
      </c>
    </row>
    <row r="743" spans="1:15" ht="15" x14ac:dyDescent="0.25">
      <c r="A743" s="469" t="s">
        <v>2964</v>
      </c>
      <c r="B743" s="471">
        <v>44246</v>
      </c>
      <c r="C743" s="469">
        <v>6200004317</v>
      </c>
      <c r="D743" s="470">
        <v>44219</v>
      </c>
      <c r="E743" s="469" t="s">
        <v>1183</v>
      </c>
      <c r="F743" s="469" t="s">
        <v>244</v>
      </c>
      <c r="G743" s="469" t="s">
        <v>1212</v>
      </c>
      <c r="H743" s="469" t="s">
        <v>1352</v>
      </c>
      <c r="I743" s="469" t="s">
        <v>244</v>
      </c>
      <c r="J743" s="577" t="s">
        <v>316</v>
      </c>
      <c r="K743" s="469" t="s">
        <v>1469</v>
      </c>
      <c r="L743" s="469" t="s">
        <v>3603</v>
      </c>
      <c r="M743" s="469">
        <v>8</v>
      </c>
      <c r="N743" s="469">
        <v>0</v>
      </c>
      <c r="O743" s="469">
        <v>0</v>
      </c>
    </row>
    <row r="744" spans="1:15" ht="15" x14ac:dyDescent="0.25">
      <c r="A744" s="469" t="s">
        <v>2964</v>
      </c>
      <c r="B744" s="471">
        <v>44246</v>
      </c>
      <c r="C744" s="469">
        <v>6200004317</v>
      </c>
      <c r="D744" s="470">
        <v>44219</v>
      </c>
      <c r="E744" s="469" t="s">
        <v>1183</v>
      </c>
      <c r="F744" s="469" t="s">
        <v>244</v>
      </c>
      <c r="G744" s="469" t="s">
        <v>1212</v>
      </c>
      <c r="H744" s="469" t="s">
        <v>1317</v>
      </c>
      <c r="I744" s="469" t="s">
        <v>244</v>
      </c>
      <c r="J744" s="577" t="s">
        <v>316</v>
      </c>
      <c r="K744" s="469" t="s">
        <v>1469</v>
      </c>
      <c r="L744" s="469" t="s">
        <v>314</v>
      </c>
      <c r="M744" s="469">
        <v>8</v>
      </c>
      <c r="N744" s="469">
        <v>247</v>
      </c>
      <c r="O744" s="472">
        <v>1976</v>
      </c>
    </row>
    <row r="745" spans="1:15" ht="15" x14ac:dyDescent="0.25">
      <c r="A745" s="469" t="s">
        <v>2964</v>
      </c>
      <c r="B745" s="471">
        <v>44246</v>
      </c>
      <c r="C745" s="469">
        <v>6200004317</v>
      </c>
      <c r="D745" s="470">
        <v>44219</v>
      </c>
      <c r="E745" s="469" t="s">
        <v>1183</v>
      </c>
      <c r="F745" s="469" t="s">
        <v>244</v>
      </c>
      <c r="G745" s="469" t="s">
        <v>1212</v>
      </c>
      <c r="H745" s="469" t="s">
        <v>1425</v>
      </c>
      <c r="I745" s="469" t="s">
        <v>244</v>
      </c>
      <c r="J745" s="577" t="s">
        <v>316</v>
      </c>
      <c r="K745" s="469" t="s">
        <v>1469</v>
      </c>
      <c r="L745" s="469" t="s">
        <v>303</v>
      </c>
      <c r="M745" s="469">
        <v>8</v>
      </c>
      <c r="N745" s="469">
        <v>436</v>
      </c>
      <c r="O745" s="472">
        <v>3488</v>
      </c>
    </row>
    <row r="746" spans="1:15" ht="15" x14ac:dyDescent="0.25">
      <c r="A746" s="469" t="s">
        <v>2964</v>
      </c>
      <c r="B746" s="471">
        <v>44246</v>
      </c>
      <c r="C746" s="469">
        <v>6200004317</v>
      </c>
      <c r="D746" s="470">
        <v>44219</v>
      </c>
      <c r="E746" s="469" t="s">
        <v>1183</v>
      </c>
      <c r="F746" s="469" t="s">
        <v>244</v>
      </c>
      <c r="G746" s="469" t="s">
        <v>1212</v>
      </c>
      <c r="H746" s="469" t="s">
        <v>1349</v>
      </c>
      <c r="I746" s="469" t="s">
        <v>244</v>
      </c>
      <c r="J746" s="577" t="s">
        <v>316</v>
      </c>
      <c r="K746" s="469" t="s">
        <v>1469</v>
      </c>
      <c r="L746" s="469" t="s">
        <v>314</v>
      </c>
      <c r="M746" s="469">
        <v>8</v>
      </c>
      <c r="N746" s="472">
        <v>1744</v>
      </c>
      <c r="O746" s="472">
        <v>13952</v>
      </c>
    </row>
    <row r="747" spans="1:15" ht="15" x14ac:dyDescent="0.25">
      <c r="A747" s="469" t="s">
        <v>2964</v>
      </c>
      <c r="B747" s="471">
        <v>44246</v>
      </c>
      <c r="C747" s="469">
        <v>6200004317</v>
      </c>
      <c r="D747" s="470">
        <v>44219</v>
      </c>
      <c r="E747" s="469" t="s">
        <v>3215</v>
      </c>
      <c r="F747" s="469" t="s">
        <v>244</v>
      </c>
      <c r="G747" s="469" t="s">
        <v>1212</v>
      </c>
      <c r="H747" s="469" t="s">
        <v>3633</v>
      </c>
      <c r="I747" s="469" t="s">
        <v>244</v>
      </c>
      <c r="J747" s="577" t="s">
        <v>316</v>
      </c>
      <c r="K747" s="469" t="s">
        <v>1469</v>
      </c>
      <c r="L747" s="469" t="s">
        <v>308</v>
      </c>
      <c r="M747" s="469">
        <v>6</v>
      </c>
      <c r="N747" s="472">
        <v>3499</v>
      </c>
      <c r="O747" s="472">
        <v>20994</v>
      </c>
    </row>
    <row r="748" spans="1:15" ht="15" x14ac:dyDescent="0.25">
      <c r="A748" s="469" t="s">
        <v>2964</v>
      </c>
      <c r="B748" s="471">
        <v>44246</v>
      </c>
      <c r="C748" s="469">
        <v>6200004317</v>
      </c>
      <c r="D748" s="470">
        <v>44219</v>
      </c>
      <c r="E748" s="469" t="s">
        <v>3215</v>
      </c>
      <c r="F748" s="469" t="s">
        <v>244</v>
      </c>
      <c r="G748" s="469" t="s">
        <v>1212</v>
      </c>
      <c r="H748" s="469" t="s">
        <v>1314</v>
      </c>
      <c r="I748" s="469" t="s">
        <v>244</v>
      </c>
      <c r="J748" s="577" t="s">
        <v>316</v>
      </c>
      <c r="K748" s="469" t="s">
        <v>1469</v>
      </c>
      <c r="L748" s="469" t="s">
        <v>308</v>
      </c>
      <c r="M748" s="469">
        <v>2</v>
      </c>
      <c r="N748" s="472">
        <v>3499</v>
      </c>
      <c r="O748" s="472">
        <v>6998</v>
      </c>
    </row>
    <row r="749" spans="1:15" ht="15" x14ac:dyDescent="0.25">
      <c r="A749" s="469" t="s">
        <v>2964</v>
      </c>
      <c r="B749" s="471">
        <v>44246</v>
      </c>
      <c r="C749" s="469">
        <v>6200004317</v>
      </c>
      <c r="D749" s="470">
        <v>44219</v>
      </c>
      <c r="E749" s="469" t="s">
        <v>1183</v>
      </c>
      <c r="F749" s="469" t="s">
        <v>244</v>
      </c>
      <c r="G749" s="469" t="s">
        <v>1212</v>
      </c>
      <c r="H749" s="469" t="s">
        <v>1381</v>
      </c>
      <c r="I749" s="469" t="s">
        <v>244</v>
      </c>
      <c r="J749" s="577" t="s">
        <v>316</v>
      </c>
      <c r="K749" s="469" t="s">
        <v>1469</v>
      </c>
      <c r="L749" s="469" t="s">
        <v>314</v>
      </c>
      <c r="M749" s="469">
        <v>8</v>
      </c>
      <c r="N749" s="472">
        <v>3561</v>
      </c>
      <c r="O749" s="472">
        <v>28488</v>
      </c>
    </row>
    <row r="750" spans="1:15" ht="15" x14ac:dyDescent="0.25">
      <c r="A750" s="469" t="s">
        <v>2964</v>
      </c>
      <c r="B750" s="471">
        <v>44246</v>
      </c>
      <c r="C750" s="469">
        <v>6200004317</v>
      </c>
      <c r="D750" s="470">
        <v>44219</v>
      </c>
      <c r="E750" s="469" t="s">
        <v>3215</v>
      </c>
      <c r="F750" s="469" t="s">
        <v>244</v>
      </c>
      <c r="G750" s="469" t="s">
        <v>1212</v>
      </c>
      <c r="H750" s="469" t="s">
        <v>1442</v>
      </c>
      <c r="I750" s="469" t="s">
        <v>244</v>
      </c>
      <c r="J750" s="577" t="s">
        <v>316</v>
      </c>
      <c r="K750" s="469" t="s">
        <v>1469</v>
      </c>
      <c r="L750" s="469" t="s">
        <v>308</v>
      </c>
      <c r="M750" s="469">
        <v>9</v>
      </c>
      <c r="N750" s="472">
        <v>4085</v>
      </c>
      <c r="O750" s="472">
        <v>36765</v>
      </c>
    </row>
    <row r="751" spans="1:15" ht="15" x14ac:dyDescent="0.25">
      <c r="A751" s="469" t="s">
        <v>2964</v>
      </c>
      <c r="B751" s="471">
        <v>44246</v>
      </c>
      <c r="C751" s="469">
        <v>6200004317</v>
      </c>
      <c r="D751" s="470">
        <v>44219</v>
      </c>
      <c r="E751" s="469" t="s">
        <v>1183</v>
      </c>
      <c r="F751" s="469" t="s">
        <v>244</v>
      </c>
      <c r="G751" s="469" t="s">
        <v>1212</v>
      </c>
      <c r="H751" s="469" t="s">
        <v>1319</v>
      </c>
      <c r="I751" s="469" t="s">
        <v>244</v>
      </c>
      <c r="J751" s="577" t="s">
        <v>316</v>
      </c>
      <c r="K751" s="469" t="s">
        <v>1469</v>
      </c>
      <c r="L751" s="469" t="s">
        <v>314</v>
      </c>
      <c r="M751" s="469">
        <v>8</v>
      </c>
      <c r="N751" s="472">
        <v>9800</v>
      </c>
      <c r="O751" s="472">
        <v>78400</v>
      </c>
    </row>
    <row r="752" spans="1:15" ht="15" x14ac:dyDescent="0.25">
      <c r="A752" s="469" t="s">
        <v>2964</v>
      </c>
      <c r="B752" s="471">
        <v>44246</v>
      </c>
      <c r="C752" s="469">
        <v>6200004317</v>
      </c>
      <c r="D752" s="470">
        <v>44219</v>
      </c>
      <c r="E752" s="469" t="s">
        <v>1183</v>
      </c>
      <c r="F752" s="469" t="s">
        <v>244</v>
      </c>
      <c r="G752" s="469" t="s">
        <v>1212</v>
      </c>
      <c r="H752" s="469" t="s">
        <v>1329</v>
      </c>
      <c r="I752" s="469" t="s">
        <v>244</v>
      </c>
      <c r="J752" s="577" t="s">
        <v>316</v>
      </c>
      <c r="K752" s="469" t="s">
        <v>1469</v>
      </c>
      <c r="L752" s="469" t="s">
        <v>314</v>
      </c>
      <c r="M752" s="469">
        <v>8</v>
      </c>
      <c r="N752" s="472">
        <v>40605</v>
      </c>
      <c r="O752" s="472">
        <v>324840</v>
      </c>
    </row>
    <row r="753" spans="1:15" ht="15" x14ac:dyDescent="0.25">
      <c r="A753" s="469" t="s">
        <v>2965</v>
      </c>
      <c r="B753" s="471">
        <v>44246</v>
      </c>
      <c r="C753" s="469" t="s">
        <v>3414</v>
      </c>
      <c r="D753" s="470">
        <v>44246</v>
      </c>
      <c r="E753" s="660" t="s">
        <v>15</v>
      </c>
      <c r="F753" s="469" t="s">
        <v>93</v>
      </c>
      <c r="G753" s="469" t="s">
        <v>1214</v>
      </c>
      <c r="H753" s="469" t="s">
        <v>387</v>
      </c>
      <c r="I753" s="469" t="s">
        <v>93</v>
      </c>
      <c r="J753" s="577" t="s">
        <v>1464</v>
      </c>
      <c r="K753" s="577" t="s">
        <v>1468</v>
      </c>
      <c r="L753" s="469" t="s">
        <v>303</v>
      </c>
      <c r="M753" s="469">
        <v>1</v>
      </c>
      <c r="N753" s="472">
        <v>1444</v>
      </c>
      <c r="O753" s="472">
        <v>1444</v>
      </c>
    </row>
    <row r="754" spans="1:15" ht="15" x14ac:dyDescent="0.25">
      <c r="A754" s="469" t="s">
        <v>2965</v>
      </c>
      <c r="B754" s="471">
        <v>44246</v>
      </c>
      <c r="C754" s="469" t="s">
        <v>3414</v>
      </c>
      <c r="D754" s="470">
        <v>44246</v>
      </c>
      <c r="E754" s="469" t="s">
        <v>1184</v>
      </c>
      <c r="F754" s="469" t="s">
        <v>93</v>
      </c>
      <c r="G754" s="469" t="s">
        <v>1214</v>
      </c>
      <c r="H754" s="469" t="s">
        <v>1361</v>
      </c>
      <c r="I754" s="469" t="s">
        <v>93</v>
      </c>
      <c r="J754" s="577" t="s">
        <v>1464</v>
      </c>
      <c r="K754" s="577" t="s">
        <v>1468</v>
      </c>
      <c r="L754" s="469" t="s">
        <v>307</v>
      </c>
      <c r="M754" s="469">
        <v>30</v>
      </c>
      <c r="N754" s="472">
        <v>7750</v>
      </c>
      <c r="O754" s="472">
        <v>232500</v>
      </c>
    </row>
    <row r="755" spans="1:15" ht="15" x14ac:dyDescent="0.25">
      <c r="A755" s="469" t="s">
        <v>2965</v>
      </c>
      <c r="B755" s="471">
        <v>44246</v>
      </c>
      <c r="C755" s="469" t="s">
        <v>3414</v>
      </c>
      <c r="D755" s="470">
        <v>44246</v>
      </c>
      <c r="E755" s="469" t="s">
        <v>1184</v>
      </c>
      <c r="F755" s="469" t="s">
        <v>93</v>
      </c>
      <c r="G755" s="469" t="s">
        <v>1214</v>
      </c>
      <c r="H755" s="469" t="s">
        <v>1312</v>
      </c>
      <c r="I755" s="469" t="s">
        <v>93</v>
      </c>
      <c r="J755" s="577" t="s">
        <v>1464</v>
      </c>
      <c r="K755" s="577" t="s">
        <v>1468</v>
      </c>
      <c r="L755" s="469" t="s">
        <v>307</v>
      </c>
      <c r="M755" s="469">
        <v>30</v>
      </c>
      <c r="N755" s="472">
        <v>11500</v>
      </c>
      <c r="O755" s="472">
        <v>345000</v>
      </c>
    </row>
    <row r="756" spans="1:15" ht="15" x14ac:dyDescent="0.25">
      <c r="A756" s="469" t="s">
        <v>2966</v>
      </c>
      <c r="B756" s="471">
        <v>44246</v>
      </c>
      <c r="C756" s="469" t="s">
        <v>3415</v>
      </c>
      <c r="D756" s="470">
        <v>44245</v>
      </c>
      <c r="E756" s="469" t="s">
        <v>1181</v>
      </c>
      <c r="F756" s="469" t="s">
        <v>248</v>
      </c>
      <c r="G756" s="469" t="s">
        <v>1219</v>
      </c>
      <c r="H756" s="469" t="s">
        <v>3654</v>
      </c>
      <c r="I756" s="469" t="s">
        <v>248</v>
      </c>
      <c r="J756" s="577" t="s">
        <v>1464</v>
      </c>
      <c r="K756" s="577" t="s">
        <v>1468</v>
      </c>
      <c r="L756" s="469" t="s">
        <v>308</v>
      </c>
      <c r="M756" s="469">
        <v>2</v>
      </c>
      <c r="N756" s="472">
        <v>6750</v>
      </c>
      <c r="O756" s="472">
        <v>13500</v>
      </c>
    </row>
    <row r="757" spans="1:15" ht="15" x14ac:dyDescent="0.25">
      <c r="A757" s="469" t="s">
        <v>2967</v>
      </c>
      <c r="B757" s="471">
        <v>44246</v>
      </c>
      <c r="C757" s="469" t="s">
        <v>3416</v>
      </c>
      <c r="D757" s="470">
        <v>44235</v>
      </c>
      <c r="E757" s="660" t="s">
        <v>15</v>
      </c>
      <c r="F757" s="469" t="s">
        <v>244</v>
      </c>
      <c r="G757" s="469" t="s">
        <v>1213</v>
      </c>
      <c r="H757" s="469" t="s">
        <v>387</v>
      </c>
      <c r="I757" s="469" t="s">
        <v>244</v>
      </c>
      <c r="J757" s="577" t="s">
        <v>1464</v>
      </c>
      <c r="K757" s="577" t="s">
        <v>1468</v>
      </c>
      <c r="L757" s="469" t="s">
        <v>303</v>
      </c>
      <c r="M757" s="469">
        <v>1</v>
      </c>
      <c r="N757" s="469">
        <v>390</v>
      </c>
      <c r="O757" s="469">
        <v>390</v>
      </c>
    </row>
    <row r="758" spans="1:15" ht="15" x14ac:dyDescent="0.25">
      <c r="A758" s="469" t="s">
        <v>2967</v>
      </c>
      <c r="B758" s="471">
        <v>44246</v>
      </c>
      <c r="C758" s="469" t="s">
        <v>3416</v>
      </c>
      <c r="D758" s="470">
        <v>44235</v>
      </c>
      <c r="E758" s="469" t="s">
        <v>1181</v>
      </c>
      <c r="F758" s="469" t="s">
        <v>244</v>
      </c>
      <c r="G758" s="469" t="s">
        <v>1213</v>
      </c>
      <c r="H758" s="469" t="s">
        <v>3633</v>
      </c>
      <c r="I758" s="469" t="s">
        <v>244</v>
      </c>
      <c r="J758" s="577" t="s">
        <v>1464</v>
      </c>
      <c r="K758" s="577" t="s">
        <v>1468</v>
      </c>
      <c r="L758" s="469" t="s">
        <v>308</v>
      </c>
      <c r="M758" s="469">
        <v>30</v>
      </c>
      <c r="N758" s="472">
        <v>2450</v>
      </c>
      <c r="O758" s="472">
        <v>73500</v>
      </c>
    </row>
    <row r="759" spans="1:15" ht="15" x14ac:dyDescent="0.25">
      <c r="A759" s="469" t="s">
        <v>2967</v>
      </c>
      <c r="B759" s="471">
        <v>44246</v>
      </c>
      <c r="C759" s="469" t="s">
        <v>3416</v>
      </c>
      <c r="D759" s="470">
        <v>44235</v>
      </c>
      <c r="E759" s="469" t="s">
        <v>1181</v>
      </c>
      <c r="F759" s="469" t="s">
        <v>244</v>
      </c>
      <c r="G759" s="469" t="s">
        <v>1213</v>
      </c>
      <c r="H759" s="469" t="s">
        <v>1314</v>
      </c>
      <c r="I759" s="469" t="s">
        <v>244</v>
      </c>
      <c r="J759" s="577" t="s">
        <v>1464</v>
      </c>
      <c r="K759" s="577" t="s">
        <v>1468</v>
      </c>
      <c r="L759" s="469" t="s">
        <v>308</v>
      </c>
      <c r="M759" s="469">
        <v>10</v>
      </c>
      <c r="N759" s="472">
        <v>2450</v>
      </c>
      <c r="O759" s="472">
        <v>24500</v>
      </c>
    </row>
    <row r="760" spans="1:15" ht="15" x14ac:dyDescent="0.25">
      <c r="A760" s="469" t="s">
        <v>2968</v>
      </c>
      <c r="B760" s="471">
        <v>44246</v>
      </c>
      <c r="C760" s="469" t="s">
        <v>3417</v>
      </c>
      <c r="D760" s="470">
        <v>44244</v>
      </c>
      <c r="E760" s="469" t="s">
        <v>1182</v>
      </c>
      <c r="F760" s="469" t="s">
        <v>244</v>
      </c>
      <c r="G760" s="469" t="s">
        <v>1228</v>
      </c>
      <c r="H760" s="469" t="s">
        <v>1348</v>
      </c>
      <c r="I760" s="469" t="s">
        <v>244</v>
      </c>
      <c r="J760" s="577" t="s">
        <v>316</v>
      </c>
      <c r="K760" s="469" t="s">
        <v>1469</v>
      </c>
      <c r="L760" s="469" t="s">
        <v>314</v>
      </c>
      <c r="M760" s="469">
        <v>1</v>
      </c>
      <c r="N760" s="472">
        <v>7500</v>
      </c>
      <c r="O760" s="472">
        <v>7500</v>
      </c>
    </row>
    <row r="761" spans="1:15" ht="15" x14ac:dyDescent="0.25">
      <c r="A761" s="469" t="s">
        <v>2969</v>
      </c>
      <c r="B761" s="471">
        <v>44246</v>
      </c>
      <c r="C761" s="469" t="s">
        <v>3418</v>
      </c>
      <c r="D761" s="470">
        <v>44244</v>
      </c>
      <c r="E761" s="469" t="s">
        <v>1182</v>
      </c>
      <c r="F761" s="469" t="s">
        <v>244</v>
      </c>
      <c r="G761" s="469" t="s">
        <v>1228</v>
      </c>
      <c r="H761" s="469" t="s">
        <v>1348</v>
      </c>
      <c r="I761" s="469" t="s">
        <v>244</v>
      </c>
      <c r="J761" s="577" t="s">
        <v>316</v>
      </c>
      <c r="K761" s="469" t="s">
        <v>1469</v>
      </c>
      <c r="L761" s="469" t="s">
        <v>314</v>
      </c>
      <c r="M761" s="469">
        <v>1</v>
      </c>
      <c r="N761" s="472">
        <v>7500</v>
      </c>
      <c r="O761" s="472">
        <v>7500</v>
      </c>
    </row>
    <row r="762" spans="1:15" ht="15" x14ac:dyDescent="0.25">
      <c r="A762" s="469" t="s">
        <v>2970</v>
      </c>
      <c r="B762" s="471">
        <v>44246</v>
      </c>
      <c r="C762" s="469" t="s">
        <v>3419</v>
      </c>
      <c r="D762" s="469" t="s">
        <v>3420</v>
      </c>
      <c r="E762" s="469" t="s">
        <v>1180</v>
      </c>
      <c r="F762" s="469" t="s">
        <v>248</v>
      </c>
      <c r="G762" s="469" t="s">
        <v>1207</v>
      </c>
      <c r="H762" s="469" t="s">
        <v>3655</v>
      </c>
      <c r="I762" s="469" t="s">
        <v>248</v>
      </c>
      <c r="J762" s="577" t="s">
        <v>316</v>
      </c>
      <c r="K762" s="577" t="s">
        <v>1468</v>
      </c>
      <c r="L762" s="469" t="s">
        <v>2596</v>
      </c>
      <c r="M762" s="469">
        <v>160</v>
      </c>
      <c r="N762" s="472">
        <v>9489</v>
      </c>
      <c r="O762" s="472">
        <v>1518240</v>
      </c>
    </row>
    <row r="763" spans="1:15" ht="15" x14ac:dyDescent="0.25">
      <c r="A763" s="469" t="s">
        <v>2970</v>
      </c>
      <c r="B763" s="471">
        <v>44246</v>
      </c>
      <c r="C763" s="469" t="s">
        <v>3419</v>
      </c>
      <c r="D763" s="469" t="s">
        <v>3420</v>
      </c>
      <c r="E763" s="469" t="s">
        <v>1180</v>
      </c>
      <c r="F763" s="469" t="s">
        <v>248</v>
      </c>
      <c r="G763" s="469" t="s">
        <v>1207</v>
      </c>
      <c r="H763" s="469" t="s">
        <v>2607</v>
      </c>
      <c r="I763" s="469" t="s">
        <v>248</v>
      </c>
      <c r="J763" s="577" t="s">
        <v>316</v>
      </c>
      <c r="K763" s="577" t="s">
        <v>1468</v>
      </c>
      <c r="L763" s="469" t="s">
        <v>2596</v>
      </c>
      <c r="M763" s="469">
        <v>25</v>
      </c>
      <c r="N763" s="472">
        <v>10983</v>
      </c>
      <c r="O763" s="472">
        <v>274575</v>
      </c>
    </row>
    <row r="764" spans="1:15" ht="15" x14ac:dyDescent="0.25">
      <c r="A764" s="469" t="s">
        <v>2971</v>
      </c>
      <c r="B764" s="471">
        <v>44246</v>
      </c>
      <c r="C764" s="469" t="s">
        <v>3421</v>
      </c>
      <c r="D764" s="470">
        <v>44226</v>
      </c>
      <c r="E764" s="469" t="s">
        <v>1193</v>
      </c>
      <c r="F764" s="469" t="s">
        <v>245</v>
      </c>
      <c r="G764" s="469" t="s">
        <v>1227</v>
      </c>
      <c r="H764" s="469" t="s">
        <v>3656</v>
      </c>
      <c r="I764" s="469" t="s">
        <v>245</v>
      </c>
      <c r="J764" s="577" t="s">
        <v>316</v>
      </c>
      <c r="K764" s="469" t="s">
        <v>1469</v>
      </c>
      <c r="L764" s="469" t="s">
        <v>3603</v>
      </c>
      <c r="M764" s="469">
        <v>2</v>
      </c>
      <c r="N764" s="469">
        <v>0</v>
      </c>
      <c r="O764" s="469">
        <v>0</v>
      </c>
    </row>
    <row r="765" spans="1:15" ht="15" x14ac:dyDescent="0.25">
      <c r="A765" s="469" t="s">
        <v>2971</v>
      </c>
      <c r="B765" s="471">
        <v>44246</v>
      </c>
      <c r="C765" s="469" t="s">
        <v>3421</v>
      </c>
      <c r="D765" s="470">
        <v>44226</v>
      </c>
      <c r="E765" s="469" t="s">
        <v>1193</v>
      </c>
      <c r="F765" s="469" t="s">
        <v>245</v>
      </c>
      <c r="G765" s="469" t="s">
        <v>1227</v>
      </c>
      <c r="H765" s="469" t="s">
        <v>1332</v>
      </c>
      <c r="I765" s="469" t="s">
        <v>245</v>
      </c>
      <c r="J765" s="577" t="s">
        <v>316</v>
      </c>
      <c r="K765" s="469" t="s">
        <v>1469</v>
      </c>
      <c r="L765" s="469" t="s">
        <v>3603</v>
      </c>
      <c r="M765" s="469">
        <v>2</v>
      </c>
      <c r="N765" s="469">
        <v>0</v>
      </c>
      <c r="O765" s="469">
        <v>0</v>
      </c>
    </row>
    <row r="766" spans="1:15" ht="15" x14ac:dyDescent="0.25">
      <c r="A766" s="469" t="s">
        <v>2971</v>
      </c>
      <c r="B766" s="471">
        <v>44246</v>
      </c>
      <c r="C766" s="469" t="s">
        <v>3421</v>
      </c>
      <c r="D766" s="470">
        <v>44226</v>
      </c>
      <c r="E766" s="469" t="s">
        <v>1193</v>
      </c>
      <c r="F766" s="469" t="s">
        <v>245</v>
      </c>
      <c r="G766" s="469" t="s">
        <v>1227</v>
      </c>
      <c r="H766" s="469" t="s">
        <v>1359</v>
      </c>
      <c r="I766" s="469" t="s">
        <v>245</v>
      </c>
      <c r="J766" s="577" t="s">
        <v>316</v>
      </c>
      <c r="K766" s="469" t="s">
        <v>1469</v>
      </c>
      <c r="L766" s="469" t="s">
        <v>314</v>
      </c>
      <c r="M766" s="469">
        <v>1</v>
      </c>
      <c r="N766" s="472">
        <v>6300</v>
      </c>
      <c r="O766" s="472">
        <v>6300</v>
      </c>
    </row>
    <row r="767" spans="1:15" ht="15" x14ac:dyDescent="0.25">
      <c r="A767" s="469" t="s">
        <v>2971</v>
      </c>
      <c r="B767" s="471">
        <v>44246</v>
      </c>
      <c r="C767" s="469" t="s">
        <v>3421</v>
      </c>
      <c r="D767" s="470">
        <v>44226</v>
      </c>
      <c r="E767" s="469" t="s">
        <v>1193</v>
      </c>
      <c r="F767" s="469" t="s">
        <v>245</v>
      </c>
      <c r="G767" s="469" t="s">
        <v>1227</v>
      </c>
      <c r="H767" s="469" t="s">
        <v>3652</v>
      </c>
      <c r="I767" s="469" t="s">
        <v>245</v>
      </c>
      <c r="J767" s="577" t="s">
        <v>316</v>
      </c>
      <c r="K767" s="469" t="s">
        <v>1469</v>
      </c>
      <c r="L767" s="469" t="s">
        <v>314</v>
      </c>
      <c r="M767" s="469">
        <v>2</v>
      </c>
      <c r="N767" s="472">
        <v>44188</v>
      </c>
      <c r="O767" s="472">
        <v>88376</v>
      </c>
    </row>
    <row r="768" spans="1:15" ht="15" x14ac:dyDescent="0.25">
      <c r="A768" s="469" t="s">
        <v>2972</v>
      </c>
      <c r="B768" s="471">
        <v>44246</v>
      </c>
      <c r="C768" s="469">
        <v>3020010530</v>
      </c>
      <c r="D768" s="470">
        <v>44236</v>
      </c>
      <c r="E768" s="469" t="s">
        <v>1185</v>
      </c>
      <c r="F768" s="469" t="s">
        <v>248</v>
      </c>
      <c r="G768" s="469" t="s">
        <v>1220</v>
      </c>
      <c r="H768" s="469" t="s">
        <v>1313</v>
      </c>
      <c r="I768" s="469" t="s">
        <v>248</v>
      </c>
      <c r="J768" s="577" t="s">
        <v>316</v>
      </c>
      <c r="K768" s="469" t="s">
        <v>1469</v>
      </c>
      <c r="L768" s="469" t="s">
        <v>301</v>
      </c>
      <c r="M768" s="469">
        <v>1</v>
      </c>
      <c r="N768" s="469">
        <v>0</v>
      </c>
      <c r="O768" s="469">
        <v>0</v>
      </c>
    </row>
    <row r="769" spans="1:15" ht="15" x14ac:dyDescent="0.25">
      <c r="A769" s="469" t="s">
        <v>2972</v>
      </c>
      <c r="B769" s="471">
        <v>44246</v>
      </c>
      <c r="C769" s="469">
        <v>3020010530</v>
      </c>
      <c r="D769" s="470">
        <v>44236</v>
      </c>
      <c r="E769" s="469" t="s">
        <v>1186</v>
      </c>
      <c r="F769" s="469" t="s">
        <v>248</v>
      </c>
      <c r="G769" s="469" t="s">
        <v>1220</v>
      </c>
      <c r="H769" s="469" t="s">
        <v>3633</v>
      </c>
      <c r="I769" s="469" t="s">
        <v>248</v>
      </c>
      <c r="J769" s="577" t="s">
        <v>316</v>
      </c>
      <c r="K769" s="469" t="s">
        <v>1469</v>
      </c>
      <c r="L769" s="469" t="s">
        <v>308</v>
      </c>
      <c r="M769" s="469">
        <v>1</v>
      </c>
      <c r="N769" s="469">
        <v>0</v>
      </c>
      <c r="O769" s="469">
        <v>0</v>
      </c>
    </row>
    <row r="770" spans="1:15" ht="15" x14ac:dyDescent="0.25">
      <c r="A770" s="469" t="s">
        <v>2972</v>
      </c>
      <c r="B770" s="471">
        <v>44246</v>
      </c>
      <c r="C770" s="469">
        <v>3020010530</v>
      </c>
      <c r="D770" s="470">
        <v>44236</v>
      </c>
      <c r="E770" s="469" t="s">
        <v>1187</v>
      </c>
      <c r="F770" s="469" t="s">
        <v>248</v>
      </c>
      <c r="G770" s="469" t="s">
        <v>1220</v>
      </c>
      <c r="H770" s="469" t="s">
        <v>1315</v>
      </c>
      <c r="I770" s="469" t="s">
        <v>248</v>
      </c>
      <c r="J770" s="577" t="s">
        <v>316</v>
      </c>
      <c r="K770" s="469" t="s">
        <v>1469</v>
      </c>
      <c r="L770" s="469" t="s">
        <v>314</v>
      </c>
      <c r="M770" s="469">
        <v>1</v>
      </c>
      <c r="N770" s="469">
        <v>0</v>
      </c>
      <c r="O770" s="469">
        <v>0</v>
      </c>
    </row>
    <row r="771" spans="1:15" ht="15" x14ac:dyDescent="0.25">
      <c r="A771" s="469" t="s">
        <v>2972</v>
      </c>
      <c r="B771" s="471">
        <v>44246</v>
      </c>
      <c r="C771" s="469">
        <v>3020010530</v>
      </c>
      <c r="D771" s="470">
        <v>44236</v>
      </c>
      <c r="E771" s="469" t="s">
        <v>1187</v>
      </c>
      <c r="F771" s="469" t="s">
        <v>248</v>
      </c>
      <c r="G771" s="469" t="s">
        <v>1220</v>
      </c>
      <c r="H771" s="469" t="s">
        <v>1316</v>
      </c>
      <c r="I771" s="469" t="s">
        <v>248</v>
      </c>
      <c r="J771" s="577" t="s">
        <v>316</v>
      </c>
      <c r="K771" s="469" t="s">
        <v>1469</v>
      </c>
      <c r="L771" s="469" t="s">
        <v>3603</v>
      </c>
      <c r="M771" s="469">
        <v>1</v>
      </c>
      <c r="N771" s="469">
        <v>0</v>
      </c>
      <c r="O771" s="469">
        <v>0</v>
      </c>
    </row>
    <row r="772" spans="1:15" ht="15" x14ac:dyDescent="0.25">
      <c r="A772" s="469" t="s">
        <v>2972</v>
      </c>
      <c r="B772" s="471">
        <v>44246</v>
      </c>
      <c r="C772" s="469">
        <v>3020010530</v>
      </c>
      <c r="D772" s="470">
        <v>44236</v>
      </c>
      <c r="E772" s="469" t="s">
        <v>1187</v>
      </c>
      <c r="F772" s="469" t="s">
        <v>248</v>
      </c>
      <c r="G772" s="469" t="s">
        <v>1220</v>
      </c>
      <c r="H772" s="469" t="s">
        <v>1317</v>
      </c>
      <c r="I772" s="469" t="s">
        <v>248</v>
      </c>
      <c r="J772" s="577" t="s">
        <v>316</v>
      </c>
      <c r="K772" s="469" t="s">
        <v>1469</v>
      </c>
      <c r="L772" s="469" t="s">
        <v>314</v>
      </c>
      <c r="M772" s="469">
        <v>1</v>
      </c>
      <c r="N772" s="469">
        <v>0</v>
      </c>
      <c r="O772" s="469">
        <v>0</v>
      </c>
    </row>
    <row r="773" spans="1:15" ht="15" x14ac:dyDescent="0.25">
      <c r="A773" s="469" t="s">
        <v>2972</v>
      </c>
      <c r="B773" s="471">
        <v>44246</v>
      </c>
      <c r="C773" s="469">
        <v>3020010530</v>
      </c>
      <c r="D773" s="470">
        <v>44236</v>
      </c>
      <c r="E773" s="469" t="s">
        <v>1187</v>
      </c>
      <c r="F773" s="469" t="s">
        <v>248</v>
      </c>
      <c r="G773" s="469" t="s">
        <v>1220</v>
      </c>
      <c r="H773" s="469" t="s">
        <v>1318</v>
      </c>
      <c r="I773" s="469" t="s">
        <v>248</v>
      </c>
      <c r="J773" s="577" t="s">
        <v>316</v>
      </c>
      <c r="K773" s="469" t="s">
        <v>1469</v>
      </c>
      <c r="L773" s="469" t="s">
        <v>314</v>
      </c>
      <c r="M773" s="469">
        <v>1</v>
      </c>
      <c r="N773" s="469">
        <v>0</v>
      </c>
      <c r="O773" s="469">
        <v>0</v>
      </c>
    </row>
    <row r="774" spans="1:15" ht="15" x14ac:dyDescent="0.25">
      <c r="A774" s="469" t="s">
        <v>2972</v>
      </c>
      <c r="B774" s="471">
        <v>44246</v>
      </c>
      <c r="C774" s="469">
        <v>3020010530</v>
      </c>
      <c r="D774" s="470">
        <v>44236</v>
      </c>
      <c r="E774" s="469" t="s">
        <v>1187</v>
      </c>
      <c r="F774" s="469" t="s">
        <v>248</v>
      </c>
      <c r="G774" s="469" t="s">
        <v>1220</v>
      </c>
      <c r="H774" s="469" t="s">
        <v>1319</v>
      </c>
      <c r="I774" s="469" t="s">
        <v>248</v>
      </c>
      <c r="J774" s="577" t="s">
        <v>316</v>
      </c>
      <c r="K774" s="469" t="s">
        <v>1469</v>
      </c>
      <c r="L774" s="469" t="s">
        <v>314</v>
      </c>
      <c r="M774" s="469">
        <v>1</v>
      </c>
      <c r="N774" s="469">
        <v>0</v>
      </c>
      <c r="O774" s="469">
        <v>0</v>
      </c>
    </row>
    <row r="775" spans="1:15" ht="15" x14ac:dyDescent="0.25">
      <c r="A775" s="469" t="s">
        <v>2972</v>
      </c>
      <c r="B775" s="471">
        <v>44246</v>
      </c>
      <c r="C775" s="469">
        <v>3020010530</v>
      </c>
      <c r="D775" s="470">
        <v>44236</v>
      </c>
      <c r="E775" s="469" t="s">
        <v>1187</v>
      </c>
      <c r="F775" s="469" t="s">
        <v>248</v>
      </c>
      <c r="G775" s="469" t="s">
        <v>1220</v>
      </c>
      <c r="H775" s="469" t="s">
        <v>1320</v>
      </c>
      <c r="I775" s="469" t="s">
        <v>248</v>
      </c>
      <c r="J775" s="577" t="s">
        <v>316</v>
      </c>
      <c r="K775" s="469" t="s">
        <v>1469</v>
      </c>
      <c r="L775" s="469" t="s">
        <v>314</v>
      </c>
      <c r="M775" s="469">
        <v>1</v>
      </c>
      <c r="N775" s="469">
        <v>0</v>
      </c>
      <c r="O775" s="469">
        <v>0</v>
      </c>
    </row>
    <row r="776" spans="1:15" ht="15" x14ac:dyDescent="0.25">
      <c r="A776" s="469" t="s">
        <v>2972</v>
      </c>
      <c r="B776" s="471">
        <v>44246</v>
      </c>
      <c r="C776" s="469">
        <v>3020010530</v>
      </c>
      <c r="D776" s="470">
        <v>44236</v>
      </c>
      <c r="E776" s="469" t="s">
        <v>1187</v>
      </c>
      <c r="F776" s="469" t="s">
        <v>248</v>
      </c>
      <c r="G776" s="469" t="s">
        <v>1220</v>
      </c>
      <c r="H776" s="469" t="s">
        <v>1321</v>
      </c>
      <c r="I776" s="469" t="s">
        <v>248</v>
      </c>
      <c r="J776" s="577" t="s">
        <v>316</v>
      </c>
      <c r="K776" s="469" t="s">
        <v>1469</v>
      </c>
      <c r="L776" s="469" t="s">
        <v>314</v>
      </c>
      <c r="M776" s="469">
        <v>1</v>
      </c>
      <c r="N776" s="469">
        <v>0</v>
      </c>
      <c r="O776" s="469">
        <v>0</v>
      </c>
    </row>
    <row r="777" spans="1:15" ht="15" x14ac:dyDescent="0.25">
      <c r="A777" s="469" t="s">
        <v>2972</v>
      </c>
      <c r="B777" s="471">
        <v>44246</v>
      </c>
      <c r="C777" s="469">
        <v>3020010530</v>
      </c>
      <c r="D777" s="470">
        <v>44236</v>
      </c>
      <c r="E777" s="469" t="s">
        <v>1187</v>
      </c>
      <c r="F777" s="469" t="s">
        <v>248</v>
      </c>
      <c r="G777" s="469" t="s">
        <v>1220</v>
      </c>
      <c r="H777" s="469" t="s">
        <v>3652</v>
      </c>
      <c r="I777" s="469" t="s">
        <v>248</v>
      </c>
      <c r="J777" s="577" t="s">
        <v>316</v>
      </c>
      <c r="K777" s="469" t="s">
        <v>1469</v>
      </c>
      <c r="L777" s="469" t="s">
        <v>314</v>
      </c>
      <c r="M777" s="469">
        <v>1</v>
      </c>
      <c r="N777" s="472">
        <v>52000</v>
      </c>
      <c r="O777" s="472">
        <v>52000</v>
      </c>
    </row>
    <row r="778" spans="1:15" ht="15" x14ac:dyDescent="0.25">
      <c r="A778" s="469" t="s">
        <v>2973</v>
      </c>
      <c r="B778" s="471">
        <v>44246</v>
      </c>
      <c r="C778" s="469" t="s">
        <v>918</v>
      </c>
      <c r="D778" s="470">
        <v>44236</v>
      </c>
      <c r="E778" s="469" t="s">
        <v>1185</v>
      </c>
      <c r="F778" s="469" t="s">
        <v>248</v>
      </c>
      <c r="G778" s="469" t="s">
        <v>3573</v>
      </c>
      <c r="H778" s="469" t="s">
        <v>1313</v>
      </c>
      <c r="I778" s="469" t="s">
        <v>248</v>
      </c>
      <c r="J778" s="577" t="s">
        <v>316</v>
      </c>
      <c r="K778" s="469" t="s">
        <v>1469</v>
      </c>
      <c r="L778" s="469" t="s">
        <v>301</v>
      </c>
      <c r="M778" s="469">
        <v>5</v>
      </c>
      <c r="N778" s="469">
        <v>0</v>
      </c>
      <c r="O778" s="469">
        <v>0</v>
      </c>
    </row>
    <row r="779" spans="1:15" ht="15" x14ac:dyDescent="0.25">
      <c r="A779" s="469" t="s">
        <v>2973</v>
      </c>
      <c r="B779" s="471">
        <v>44246</v>
      </c>
      <c r="C779" s="469" t="s">
        <v>918</v>
      </c>
      <c r="D779" s="470">
        <v>44236</v>
      </c>
      <c r="E779" s="469" t="s">
        <v>1186</v>
      </c>
      <c r="F779" s="469" t="s">
        <v>248</v>
      </c>
      <c r="G779" s="469" t="s">
        <v>3573</v>
      </c>
      <c r="H779" s="469" t="s">
        <v>3633</v>
      </c>
      <c r="I779" s="469" t="s">
        <v>248</v>
      </c>
      <c r="J779" s="577" t="s">
        <v>316</v>
      </c>
      <c r="K779" s="469" t="s">
        <v>1469</v>
      </c>
      <c r="L779" s="469" t="s">
        <v>308</v>
      </c>
      <c r="M779" s="469">
        <v>5</v>
      </c>
      <c r="N779" s="469">
        <v>0</v>
      </c>
      <c r="O779" s="469">
        <v>0</v>
      </c>
    </row>
    <row r="780" spans="1:15" ht="15" x14ac:dyDescent="0.25">
      <c r="A780" s="469" t="s">
        <v>2973</v>
      </c>
      <c r="B780" s="471">
        <v>44246</v>
      </c>
      <c r="C780" s="469" t="s">
        <v>918</v>
      </c>
      <c r="D780" s="470">
        <v>44236</v>
      </c>
      <c r="E780" s="469" t="s">
        <v>1187</v>
      </c>
      <c r="F780" s="469" t="s">
        <v>248</v>
      </c>
      <c r="G780" s="469" t="s">
        <v>3573</v>
      </c>
      <c r="H780" s="469" t="s">
        <v>1315</v>
      </c>
      <c r="I780" s="469" t="s">
        <v>248</v>
      </c>
      <c r="J780" s="577" t="s">
        <v>316</v>
      </c>
      <c r="K780" s="469" t="s">
        <v>1469</v>
      </c>
      <c r="L780" s="469" t="s">
        <v>314</v>
      </c>
      <c r="M780" s="469">
        <v>5</v>
      </c>
      <c r="N780" s="469">
        <v>0</v>
      </c>
      <c r="O780" s="469">
        <v>0</v>
      </c>
    </row>
    <row r="781" spans="1:15" ht="15" x14ac:dyDescent="0.25">
      <c r="A781" s="469" t="s">
        <v>2973</v>
      </c>
      <c r="B781" s="471">
        <v>44246</v>
      </c>
      <c r="C781" s="469" t="s">
        <v>918</v>
      </c>
      <c r="D781" s="470">
        <v>44236</v>
      </c>
      <c r="E781" s="469" t="s">
        <v>1187</v>
      </c>
      <c r="F781" s="469" t="s">
        <v>248</v>
      </c>
      <c r="G781" s="469" t="s">
        <v>3573</v>
      </c>
      <c r="H781" s="469" t="s">
        <v>1316</v>
      </c>
      <c r="I781" s="469" t="s">
        <v>248</v>
      </c>
      <c r="J781" s="577" t="s">
        <v>316</v>
      </c>
      <c r="K781" s="469" t="s">
        <v>1469</v>
      </c>
      <c r="L781" s="469" t="s">
        <v>3603</v>
      </c>
      <c r="M781" s="469">
        <v>5</v>
      </c>
      <c r="N781" s="469">
        <v>0</v>
      </c>
      <c r="O781" s="469">
        <v>0</v>
      </c>
    </row>
    <row r="782" spans="1:15" ht="15" x14ac:dyDescent="0.25">
      <c r="A782" s="469" t="s">
        <v>2973</v>
      </c>
      <c r="B782" s="471">
        <v>44246</v>
      </c>
      <c r="C782" s="469" t="s">
        <v>918</v>
      </c>
      <c r="D782" s="470">
        <v>44236</v>
      </c>
      <c r="E782" s="469" t="s">
        <v>1187</v>
      </c>
      <c r="F782" s="469" t="s">
        <v>248</v>
      </c>
      <c r="G782" s="469" t="s">
        <v>3573</v>
      </c>
      <c r="H782" s="469" t="s">
        <v>1317</v>
      </c>
      <c r="I782" s="469" t="s">
        <v>248</v>
      </c>
      <c r="J782" s="577" t="s">
        <v>316</v>
      </c>
      <c r="K782" s="469" t="s">
        <v>1469</v>
      </c>
      <c r="L782" s="469" t="s">
        <v>314</v>
      </c>
      <c r="M782" s="469">
        <v>5</v>
      </c>
      <c r="N782" s="469">
        <v>0</v>
      </c>
      <c r="O782" s="469">
        <v>0</v>
      </c>
    </row>
    <row r="783" spans="1:15" ht="15" x14ac:dyDescent="0.25">
      <c r="A783" s="469" t="s">
        <v>2973</v>
      </c>
      <c r="B783" s="471">
        <v>44246</v>
      </c>
      <c r="C783" s="469" t="s">
        <v>918</v>
      </c>
      <c r="D783" s="470">
        <v>44236</v>
      </c>
      <c r="E783" s="469" t="s">
        <v>1187</v>
      </c>
      <c r="F783" s="469" t="s">
        <v>248</v>
      </c>
      <c r="G783" s="469" t="s">
        <v>3573</v>
      </c>
      <c r="H783" s="469" t="s">
        <v>1318</v>
      </c>
      <c r="I783" s="469" t="s">
        <v>248</v>
      </c>
      <c r="J783" s="577" t="s">
        <v>316</v>
      </c>
      <c r="K783" s="469" t="s">
        <v>1469</v>
      </c>
      <c r="L783" s="469" t="s">
        <v>314</v>
      </c>
      <c r="M783" s="469">
        <v>5</v>
      </c>
      <c r="N783" s="469">
        <v>0</v>
      </c>
      <c r="O783" s="469">
        <v>0</v>
      </c>
    </row>
    <row r="784" spans="1:15" ht="15" x14ac:dyDescent="0.25">
      <c r="A784" s="469" t="s">
        <v>2973</v>
      </c>
      <c r="B784" s="471">
        <v>44246</v>
      </c>
      <c r="C784" s="469" t="s">
        <v>918</v>
      </c>
      <c r="D784" s="470">
        <v>44236</v>
      </c>
      <c r="E784" s="469" t="s">
        <v>1187</v>
      </c>
      <c r="F784" s="469" t="s">
        <v>248</v>
      </c>
      <c r="G784" s="469" t="s">
        <v>3573</v>
      </c>
      <c r="H784" s="469" t="s">
        <v>1344</v>
      </c>
      <c r="I784" s="469" t="s">
        <v>248</v>
      </c>
      <c r="J784" s="577" t="s">
        <v>316</v>
      </c>
      <c r="K784" s="469" t="s">
        <v>1469</v>
      </c>
      <c r="L784" s="469" t="s">
        <v>3603</v>
      </c>
      <c r="M784" s="469">
        <v>5</v>
      </c>
      <c r="N784" s="469">
        <v>0</v>
      </c>
      <c r="O784" s="469">
        <v>0</v>
      </c>
    </row>
    <row r="785" spans="1:15" ht="15" x14ac:dyDescent="0.25">
      <c r="A785" s="469" t="s">
        <v>2973</v>
      </c>
      <c r="B785" s="471">
        <v>44246</v>
      </c>
      <c r="C785" s="469" t="s">
        <v>918</v>
      </c>
      <c r="D785" s="470">
        <v>44236</v>
      </c>
      <c r="E785" s="469" t="s">
        <v>1187</v>
      </c>
      <c r="F785" s="469" t="s">
        <v>248</v>
      </c>
      <c r="G785" s="469" t="s">
        <v>3573</v>
      </c>
      <c r="H785" s="469" t="s">
        <v>1319</v>
      </c>
      <c r="I785" s="469" t="s">
        <v>248</v>
      </c>
      <c r="J785" s="577" t="s">
        <v>316</v>
      </c>
      <c r="K785" s="469" t="s">
        <v>1469</v>
      </c>
      <c r="L785" s="469" t="s">
        <v>314</v>
      </c>
      <c r="M785" s="469">
        <v>5</v>
      </c>
      <c r="N785" s="469">
        <v>0</v>
      </c>
      <c r="O785" s="469">
        <v>0</v>
      </c>
    </row>
    <row r="786" spans="1:15" ht="15" x14ac:dyDescent="0.25">
      <c r="A786" s="469" t="s">
        <v>2973</v>
      </c>
      <c r="B786" s="471">
        <v>44246</v>
      </c>
      <c r="C786" s="469" t="s">
        <v>918</v>
      </c>
      <c r="D786" s="470">
        <v>44236</v>
      </c>
      <c r="E786" s="469" t="s">
        <v>1187</v>
      </c>
      <c r="F786" s="469" t="s">
        <v>248</v>
      </c>
      <c r="G786" s="469" t="s">
        <v>3573</v>
      </c>
      <c r="H786" s="469" t="s">
        <v>1320</v>
      </c>
      <c r="I786" s="469" t="s">
        <v>248</v>
      </c>
      <c r="J786" s="577" t="s">
        <v>316</v>
      </c>
      <c r="K786" s="469" t="s">
        <v>1469</v>
      </c>
      <c r="L786" s="469" t="s">
        <v>314</v>
      </c>
      <c r="M786" s="469">
        <v>5</v>
      </c>
      <c r="N786" s="469">
        <v>0</v>
      </c>
      <c r="O786" s="469">
        <v>0</v>
      </c>
    </row>
    <row r="787" spans="1:15" ht="15" x14ac:dyDescent="0.25">
      <c r="A787" s="469" t="s">
        <v>2973</v>
      </c>
      <c r="B787" s="471">
        <v>44246</v>
      </c>
      <c r="C787" s="469" t="s">
        <v>918</v>
      </c>
      <c r="D787" s="470">
        <v>44236</v>
      </c>
      <c r="E787" s="469" t="s">
        <v>1185</v>
      </c>
      <c r="F787" s="469" t="s">
        <v>248</v>
      </c>
      <c r="G787" s="469" t="s">
        <v>3573</v>
      </c>
      <c r="H787" s="469" t="s">
        <v>1313</v>
      </c>
      <c r="I787" s="469" t="s">
        <v>248</v>
      </c>
      <c r="J787" s="577" t="s">
        <v>316</v>
      </c>
      <c r="K787" s="469" t="s">
        <v>1469</v>
      </c>
      <c r="L787" s="469" t="s">
        <v>301</v>
      </c>
      <c r="M787" s="469">
        <v>2</v>
      </c>
      <c r="N787" s="472">
        <v>3800</v>
      </c>
      <c r="O787" s="472">
        <v>7600</v>
      </c>
    </row>
    <row r="788" spans="1:15" ht="15" x14ac:dyDescent="0.25">
      <c r="A788" s="469" t="s">
        <v>2973</v>
      </c>
      <c r="B788" s="471">
        <v>44246</v>
      </c>
      <c r="C788" s="469" t="s">
        <v>918</v>
      </c>
      <c r="D788" s="470">
        <v>44236</v>
      </c>
      <c r="E788" s="469" t="s">
        <v>1187</v>
      </c>
      <c r="F788" s="469" t="s">
        <v>248</v>
      </c>
      <c r="G788" s="469" t="s">
        <v>3573</v>
      </c>
      <c r="H788" s="469" t="s">
        <v>1319</v>
      </c>
      <c r="I788" s="469" t="s">
        <v>248</v>
      </c>
      <c r="J788" s="577" t="s">
        <v>316</v>
      </c>
      <c r="K788" s="469" t="s">
        <v>1469</v>
      </c>
      <c r="L788" s="469" t="s">
        <v>314</v>
      </c>
      <c r="M788" s="469">
        <v>1</v>
      </c>
      <c r="N788" s="472">
        <v>9900</v>
      </c>
      <c r="O788" s="472">
        <v>9900</v>
      </c>
    </row>
    <row r="789" spans="1:15" ht="15" x14ac:dyDescent="0.25">
      <c r="A789" s="469" t="s">
        <v>2973</v>
      </c>
      <c r="B789" s="471">
        <v>44246</v>
      </c>
      <c r="C789" s="469" t="s">
        <v>918</v>
      </c>
      <c r="D789" s="470">
        <v>44236</v>
      </c>
      <c r="E789" s="469" t="s">
        <v>1187</v>
      </c>
      <c r="F789" s="469" t="s">
        <v>248</v>
      </c>
      <c r="G789" s="469" t="s">
        <v>3573</v>
      </c>
      <c r="H789" s="469" t="s">
        <v>3652</v>
      </c>
      <c r="I789" s="469" t="s">
        <v>248</v>
      </c>
      <c r="J789" s="577" t="s">
        <v>316</v>
      </c>
      <c r="K789" s="469" t="s">
        <v>1469</v>
      </c>
      <c r="L789" s="469" t="s">
        <v>314</v>
      </c>
      <c r="M789" s="469">
        <v>5</v>
      </c>
      <c r="N789" s="472">
        <v>52000</v>
      </c>
      <c r="O789" s="472">
        <v>260000</v>
      </c>
    </row>
    <row r="790" spans="1:15" ht="15" x14ac:dyDescent="0.25">
      <c r="A790" s="469" t="s">
        <v>2974</v>
      </c>
      <c r="B790" s="471">
        <v>44246</v>
      </c>
      <c r="C790" s="469" t="s">
        <v>3422</v>
      </c>
      <c r="D790" s="470">
        <v>44246</v>
      </c>
      <c r="E790" s="660" t="s">
        <v>15</v>
      </c>
      <c r="F790" s="469" t="s">
        <v>93</v>
      </c>
      <c r="G790" s="469" t="s">
        <v>1214</v>
      </c>
      <c r="H790" s="469" t="s">
        <v>387</v>
      </c>
      <c r="I790" s="469" t="s">
        <v>93</v>
      </c>
      <c r="J790" s="577" t="s">
        <v>1464</v>
      </c>
      <c r="K790" s="577" t="s">
        <v>1468</v>
      </c>
      <c r="L790" s="469" t="s">
        <v>303</v>
      </c>
      <c r="M790" s="469">
        <v>1</v>
      </c>
      <c r="N790" s="469">
        <v>100</v>
      </c>
      <c r="O790" s="469">
        <v>100</v>
      </c>
    </row>
    <row r="791" spans="1:15" ht="15" x14ac:dyDescent="0.25">
      <c r="A791" s="469" t="s">
        <v>2974</v>
      </c>
      <c r="B791" s="471">
        <v>44246</v>
      </c>
      <c r="C791" s="469" t="s">
        <v>3422</v>
      </c>
      <c r="D791" s="470">
        <v>44246</v>
      </c>
      <c r="E791" s="469" t="s">
        <v>15</v>
      </c>
      <c r="F791" s="469" t="s">
        <v>93</v>
      </c>
      <c r="G791" s="469" t="s">
        <v>1214</v>
      </c>
      <c r="H791" s="469" t="s">
        <v>1381</v>
      </c>
      <c r="I791" s="469" t="s">
        <v>93</v>
      </c>
      <c r="J791" s="577" t="s">
        <v>1464</v>
      </c>
      <c r="K791" s="577" t="s">
        <v>1468</v>
      </c>
      <c r="L791" s="469" t="s">
        <v>314</v>
      </c>
      <c r="M791" s="469">
        <v>8</v>
      </c>
      <c r="N791" s="472">
        <v>3250</v>
      </c>
      <c r="O791" s="472">
        <v>26000</v>
      </c>
    </row>
    <row r="792" spans="1:15" ht="15" x14ac:dyDescent="0.25">
      <c r="A792" s="469" t="s">
        <v>2975</v>
      </c>
      <c r="B792" s="471">
        <v>44246</v>
      </c>
      <c r="C792" s="469" t="s">
        <v>3423</v>
      </c>
      <c r="D792" s="469" t="s">
        <v>3424</v>
      </c>
      <c r="E792" s="469" t="s">
        <v>1180</v>
      </c>
      <c r="F792" s="469" t="s">
        <v>248</v>
      </c>
      <c r="G792" s="469" t="s">
        <v>1207</v>
      </c>
      <c r="H792" s="469" t="s">
        <v>1407</v>
      </c>
      <c r="I792" s="469" t="s">
        <v>248</v>
      </c>
      <c r="J792" s="577" t="s">
        <v>316</v>
      </c>
      <c r="K792" s="577" t="s">
        <v>1468</v>
      </c>
      <c r="L792" s="469" t="s">
        <v>2599</v>
      </c>
      <c r="M792" s="469">
        <v>8</v>
      </c>
      <c r="N792" s="472">
        <v>8652</v>
      </c>
      <c r="O792" s="472">
        <v>69216</v>
      </c>
    </row>
    <row r="793" spans="1:15" ht="15" x14ac:dyDescent="0.25">
      <c r="A793" s="469" t="s">
        <v>2976</v>
      </c>
      <c r="B793" s="471">
        <v>44246</v>
      </c>
      <c r="C793" s="469" t="s">
        <v>3425</v>
      </c>
      <c r="D793" s="469" t="s">
        <v>3424</v>
      </c>
      <c r="E793" s="660" t="s">
        <v>15</v>
      </c>
      <c r="F793" s="469" t="s">
        <v>94</v>
      </c>
      <c r="G793" s="469" t="s">
        <v>356</v>
      </c>
      <c r="H793" s="469" t="s">
        <v>387</v>
      </c>
      <c r="I793" s="469" t="s">
        <v>94</v>
      </c>
      <c r="J793" s="577" t="s">
        <v>1464</v>
      </c>
      <c r="K793" s="577" t="s">
        <v>1468</v>
      </c>
      <c r="L793" s="469" t="s">
        <v>303</v>
      </c>
      <c r="M793" s="469">
        <v>1</v>
      </c>
      <c r="N793" s="472">
        <v>1662</v>
      </c>
      <c r="O793" s="472">
        <v>1662</v>
      </c>
    </row>
    <row r="794" spans="1:15" ht="15" x14ac:dyDescent="0.25">
      <c r="A794" s="469" t="s">
        <v>2976</v>
      </c>
      <c r="B794" s="471">
        <v>44246</v>
      </c>
      <c r="C794" s="469" t="s">
        <v>3425</v>
      </c>
      <c r="D794" s="469" t="s">
        <v>3424</v>
      </c>
      <c r="E794" s="469" t="s">
        <v>15</v>
      </c>
      <c r="F794" s="469" t="s">
        <v>94</v>
      </c>
      <c r="G794" s="469" t="s">
        <v>356</v>
      </c>
      <c r="H794" s="469" t="s">
        <v>1318</v>
      </c>
      <c r="I794" s="469" t="s">
        <v>94</v>
      </c>
      <c r="J794" s="577" t="s">
        <v>1464</v>
      </c>
      <c r="K794" s="577" t="s">
        <v>1468</v>
      </c>
      <c r="L794" s="469" t="s">
        <v>314</v>
      </c>
      <c r="M794" s="469">
        <v>6</v>
      </c>
      <c r="N794" s="472">
        <v>3250</v>
      </c>
      <c r="O794" s="472">
        <v>19500</v>
      </c>
    </row>
    <row r="795" spans="1:15" ht="15" x14ac:dyDescent="0.25">
      <c r="A795" s="469" t="s">
        <v>2976</v>
      </c>
      <c r="B795" s="471">
        <v>44246</v>
      </c>
      <c r="C795" s="469" t="s">
        <v>3425</v>
      </c>
      <c r="D795" s="469" t="s">
        <v>3424</v>
      </c>
      <c r="E795" s="469" t="s">
        <v>15</v>
      </c>
      <c r="F795" s="469" t="s">
        <v>94</v>
      </c>
      <c r="G795" s="469" t="s">
        <v>356</v>
      </c>
      <c r="H795" s="469" t="s">
        <v>1359</v>
      </c>
      <c r="I795" s="469" t="s">
        <v>94</v>
      </c>
      <c r="J795" s="577" t="s">
        <v>1464</v>
      </c>
      <c r="K795" s="577" t="s">
        <v>1468</v>
      </c>
      <c r="L795" s="469" t="s">
        <v>314</v>
      </c>
      <c r="M795" s="469">
        <v>50</v>
      </c>
      <c r="N795" s="472">
        <v>4698</v>
      </c>
      <c r="O795" s="472">
        <v>234900</v>
      </c>
    </row>
    <row r="796" spans="1:15" ht="15" x14ac:dyDescent="0.25">
      <c r="A796" s="469" t="s">
        <v>2976</v>
      </c>
      <c r="B796" s="471">
        <v>44246</v>
      </c>
      <c r="C796" s="469" t="s">
        <v>3425</v>
      </c>
      <c r="D796" s="469" t="s">
        <v>3424</v>
      </c>
      <c r="E796" s="469" t="s">
        <v>15</v>
      </c>
      <c r="F796" s="469" t="s">
        <v>94</v>
      </c>
      <c r="G796" s="469" t="s">
        <v>356</v>
      </c>
      <c r="H796" s="469" t="s">
        <v>3627</v>
      </c>
      <c r="I796" s="469" t="s">
        <v>94</v>
      </c>
      <c r="J796" s="577" t="s">
        <v>1464</v>
      </c>
      <c r="K796" s="577" t="s">
        <v>1468</v>
      </c>
      <c r="L796" s="469" t="s">
        <v>314</v>
      </c>
      <c r="M796" s="469">
        <v>4</v>
      </c>
      <c r="N796" s="472">
        <v>19500</v>
      </c>
      <c r="O796" s="472">
        <v>78000</v>
      </c>
    </row>
    <row r="797" spans="1:15" ht="15" x14ac:dyDescent="0.25">
      <c r="A797" s="469" t="s">
        <v>2977</v>
      </c>
      <c r="B797" s="471">
        <v>44246</v>
      </c>
      <c r="C797" s="469" t="s">
        <v>3426</v>
      </c>
      <c r="D797" s="470">
        <v>44243</v>
      </c>
      <c r="E797" s="660" t="s">
        <v>15</v>
      </c>
      <c r="F797" s="469" t="s">
        <v>244</v>
      </c>
      <c r="G797" s="469" t="s">
        <v>1208</v>
      </c>
      <c r="H797" s="469" t="s">
        <v>387</v>
      </c>
      <c r="I797" s="469" t="s">
        <v>244</v>
      </c>
      <c r="J797" s="577" t="s">
        <v>1464</v>
      </c>
      <c r="K797" s="577" t="s">
        <v>1468</v>
      </c>
      <c r="L797" s="469" t="s">
        <v>303</v>
      </c>
      <c r="M797" s="469">
        <v>1</v>
      </c>
      <c r="N797" s="469">
        <v>100</v>
      </c>
      <c r="O797" s="469">
        <v>100</v>
      </c>
    </row>
    <row r="798" spans="1:15" ht="15" x14ac:dyDescent="0.25">
      <c r="A798" s="469" t="s">
        <v>2977</v>
      </c>
      <c r="B798" s="471">
        <v>44246</v>
      </c>
      <c r="C798" s="469" t="s">
        <v>3426</v>
      </c>
      <c r="D798" s="470">
        <v>44243</v>
      </c>
      <c r="E798" s="469" t="s">
        <v>1182</v>
      </c>
      <c r="F798" s="469" t="s">
        <v>244</v>
      </c>
      <c r="G798" s="469" t="s">
        <v>1208</v>
      </c>
      <c r="H798" s="469" t="s">
        <v>1440</v>
      </c>
      <c r="I798" s="469" t="s">
        <v>244</v>
      </c>
      <c r="J798" s="577" t="s">
        <v>1464</v>
      </c>
      <c r="K798" s="577" t="s">
        <v>1468</v>
      </c>
      <c r="L798" s="469" t="s">
        <v>3604</v>
      </c>
      <c r="M798" s="469">
        <v>1</v>
      </c>
      <c r="N798" s="469">
        <v>769</v>
      </c>
      <c r="O798" s="469">
        <v>769</v>
      </c>
    </row>
    <row r="799" spans="1:15" ht="15" x14ac:dyDescent="0.25">
      <c r="A799" s="469" t="s">
        <v>2978</v>
      </c>
      <c r="B799" s="471">
        <v>44246</v>
      </c>
      <c r="C799" s="469" t="s">
        <v>3427</v>
      </c>
      <c r="D799" s="470">
        <v>44245</v>
      </c>
      <c r="E799" s="469" t="s">
        <v>15</v>
      </c>
      <c r="F799" s="469" t="s">
        <v>245</v>
      </c>
      <c r="G799" s="469" t="s">
        <v>1231</v>
      </c>
      <c r="H799" s="469" t="s">
        <v>1319</v>
      </c>
      <c r="I799" s="469" t="s">
        <v>245</v>
      </c>
      <c r="J799" s="577" t="s">
        <v>1464</v>
      </c>
      <c r="K799" s="577" t="s">
        <v>1468</v>
      </c>
      <c r="L799" s="469" t="s">
        <v>314</v>
      </c>
      <c r="M799" s="469">
        <v>8</v>
      </c>
      <c r="N799" s="469">
        <v>0</v>
      </c>
      <c r="O799" s="469">
        <v>0</v>
      </c>
    </row>
    <row r="800" spans="1:15" ht="15" x14ac:dyDescent="0.25">
      <c r="A800" s="469" t="s">
        <v>2978</v>
      </c>
      <c r="B800" s="471">
        <v>44246</v>
      </c>
      <c r="C800" s="469" t="s">
        <v>3427</v>
      </c>
      <c r="D800" s="470">
        <v>44245</v>
      </c>
      <c r="E800" s="469" t="s">
        <v>15</v>
      </c>
      <c r="F800" s="469" t="s">
        <v>245</v>
      </c>
      <c r="G800" s="469" t="s">
        <v>1231</v>
      </c>
      <c r="H800" s="469" t="s">
        <v>1328</v>
      </c>
      <c r="I800" s="469" t="s">
        <v>245</v>
      </c>
      <c r="J800" s="577" t="s">
        <v>1464</v>
      </c>
      <c r="K800" s="577" t="s">
        <v>1468</v>
      </c>
      <c r="L800" s="469" t="s">
        <v>3603</v>
      </c>
      <c r="M800" s="469">
        <v>8</v>
      </c>
      <c r="N800" s="469">
        <v>0</v>
      </c>
      <c r="O800" s="469">
        <v>0</v>
      </c>
    </row>
    <row r="801" spans="1:15" ht="15" x14ac:dyDescent="0.25">
      <c r="A801" s="469" t="s">
        <v>2978</v>
      </c>
      <c r="B801" s="471">
        <v>44246</v>
      </c>
      <c r="C801" s="469" t="s">
        <v>3427</v>
      </c>
      <c r="D801" s="470">
        <v>44245</v>
      </c>
      <c r="E801" s="469" t="s">
        <v>15</v>
      </c>
      <c r="F801" s="469" t="s">
        <v>245</v>
      </c>
      <c r="G801" s="469" t="s">
        <v>1231</v>
      </c>
      <c r="H801" s="469" t="s">
        <v>1320</v>
      </c>
      <c r="I801" s="469" t="s">
        <v>245</v>
      </c>
      <c r="J801" s="577" t="s">
        <v>1464</v>
      </c>
      <c r="K801" s="577" t="s">
        <v>1468</v>
      </c>
      <c r="L801" s="469" t="s">
        <v>314</v>
      </c>
      <c r="M801" s="469">
        <v>8</v>
      </c>
      <c r="N801" s="469">
        <v>0</v>
      </c>
      <c r="O801" s="469">
        <v>0</v>
      </c>
    </row>
    <row r="802" spans="1:15" ht="15" x14ac:dyDescent="0.25">
      <c r="A802" s="469" t="s">
        <v>2978</v>
      </c>
      <c r="B802" s="471">
        <v>44246</v>
      </c>
      <c r="C802" s="469" t="s">
        <v>3427</v>
      </c>
      <c r="D802" s="470">
        <v>44245</v>
      </c>
      <c r="E802" s="660" t="s">
        <v>15</v>
      </c>
      <c r="F802" s="469" t="s">
        <v>245</v>
      </c>
      <c r="G802" s="469" t="s">
        <v>1231</v>
      </c>
      <c r="H802" s="469" t="s">
        <v>387</v>
      </c>
      <c r="I802" s="469" t="s">
        <v>245</v>
      </c>
      <c r="J802" s="577" t="s">
        <v>1464</v>
      </c>
      <c r="K802" s="577" t="s">
        <v>1468</v>
      </c>
      <c r="L802" s="469" t="s">
        <v>303</v>
      </c>
      <c r="M802" s="469">
        <v>1</v>
      </c>
      <c r="N802" s="472">
        <v>1250</v>
      </c>
      <c r="O802" s="472">
        <v>1250</v>
      </c>
    </row>
    <row r="803" spans="1:15" ht="15" x14ac:dyDescent="0.25">
      <c r="A803" s="469" t="s">
        <v>2978</v>
      </c>
      <c r="B803" s="471">
        <v>44246</v>
      </c>
      <c r="C803" s="469" t="s">
        <v>3427</v>
      </c>
      <c r="D803" s="470">
        <v>44245</v>
      </c>
      <c r="E803" s="469" t="s">
        <v>15</v>
      </c>
      <c r="F803" s="469" t="s">
        <v>245</v>
      </c>
      <c r="G803" s="469" t="s">
        <v>1231</v>
      </c>
      <c r="H803" s="469" t="s">
        <v>1329</v>
      </c>
      <c r="I803" s="469" t="s">
        <v>245</v>
      </c>
      <c r="J803" s="577" t="s">
        <v>1464</v>
      </c>
      <c r="K803" s="577" t="s">
        <v>1468</v>
      </c>
      <c r="L803" s="469" t="s">
        <v>314</v>
      </c>
      <c r="M803" s="469">
        <v>8</v>
      </c>
      <c r="N803" s="472">
        <v>49987</v>
      </c>
      <c r="O803" s="472">
        <v>399896</v>
      </c>
    </row>
    <row r="804" spans="1:15" ht="15" x14ac:dyDescent="0.25">
      <c r="A804" s="469" t="s">
        <v>2979</v>
      </c>
      <c r="B804" s="471">
        <v>44246</v>
      </c>
      <c r="C804" s="469" t="s">
        <v>3428</v>
      </c>
      <c r="D804" s="470">
        <v>44246</v>
      </c>
      <c r="E804" s="469" t="s">
        <v>15</v>
      </c>
      <c r="F804" s="469" t="s">
        <v>245</v>
      </c>
      <c r="G804" s="469" t="s">
        <v>1231</v>
      </c>
      <c r="H804" s="469" t="s">
        <v>1332</v>
      </c>
      <c r="I804" s="469" t="s">
        <v>245</v>
      </c>
      <c r="J804" s="577" t="s">
        <v>1464</v>
      </c>
      <c r="K804" s="577" t="s">
        <v>1468</v>
      </c>
      <c r="L804" s="469" t="s">
        <v>3603</v>
      </c>
      <c r="M804" s="469">
        <v>2</v>
      </c>
      <c r="N804" s="469">
        <v>0</v>
      </c>
      <c r="O804" s="469">
        <v>0</v>
      </c>
    </row>
    <row r="805" spans="1:15" ht="15" x14ac:dyDescent="0.25">
      <c r="A805" s="469" t="s">
        <v>2979</v>
      </c>
      <c r="B805" s="471">
        <v>44246</v>
      </c>
      <c r="C805" s="469" t="s">
        <v>3428</v>
      </c>
      <c r="D805" s="470">
        <v>44246</v>
      </c>
      <c r="E805" s="660" t="s">
        <v>15</v>
      </c>
      <c r="F805" s="469" t="s">
        <v>245</v>
      </c>
      <c r="G805" s="469" t="s">
        <v>1231</v>
      </c>
      <c r="H805" s="469" t="s">
        <v>387</v>
      </c>
      <c r="I805" s="469" t="s">
        <v>245</v>
      </c>
      <c r="J805" s="577" t="s">
        <v>1464</v>
      </c>
      <c r="K805" s="577" t="s">
        <v>1468</v>
      </c>
      <c r="L805" s="469" t="s">
        <v>303</v>
      </c>
      <c r="M805" s="469">
        <v>1</v>
      </c>
      <c r="N805" s="469">
        <v>294</v>
      </c>
      <c r="O805" s="469">
        <v>294</v>
      </c>
    </row>
    <row r="806" spans="1:15" ht="15" x14ac:dyDescent="0.25">
      <c r="A806" s="469" t="s">
        <v>2979</v>
      </c>
      <c r="B806" s="471">
        <v>44246</v>
      </c>
      <c r="C806" s="469" t="s">
        <v>3428</v>
      </c>
      <c r="D806" s="470">
        <v>44246</v>
      </c>
      <c r="E806" s="469" t="s">
        <v>15</v>
      </c>
      <c r="F806" s="469" t="s">
        <v>245</v>
      </c>
      <c r="G806" s="469" t="s">
        <v>1231</v>
      </c>
      <c r="H806" s="469" t="s">
        <v>1324</v>
      </c>
      <c r="I806" s="469" t="s">
        <v>245</v>
      </c>
      <c r="J806" s="577" t="s">
        <v>1464</v>
      </c>
      <c r="K806" s="577" t="s">
        <v>1468</v>
      </c>
      <c r="L806" s="469" t="s">
        <v>314</v>
      </c>
      <c r="M806" s="469">
        <v>2</v>
      </c>
      <c r="N806" s="472">
        <v>5250</v>
      </c>
      <c r="O806" s="472">
        <v>10500</v>
      </c>
    </row>
    <row r="807" spans="1:15" ht="15" x14ac:dyDescent="0.25">
      <c r="A807" s="469" t="s">
        <v>2979</v>
      </c>
      <c r="B807" s="471">
        <v>44246</v>
      </c>
      <c r="C807" s="469" t="s">
        <v>3428</v>
      </c>
      <c r="D807" s="470">
        <v>44246</v>
      </c>
      <c r="E807" s="469" t="s">
        <v>15</v>
      </c>
      <c r="F807" s="469" t="s">
        <v>245</v>
      </c>
      <c r="G807" s="469" t="s">
        <v>1231</v>
      </c>
      <c r="H807" s="469" t="s">
        <v>1326</v>
      </c>
      <c r="I807" s="469" t="s">
        <v>245</v>
      </c>
      <c r="J807" s="577" t="s">
        <v>1464</v>
      </c>
      <c r="K807" s="577" t="s">
        <v>1468</v>
      </c>
      <c r="L807" s="469" t="s">
        <v>314</v>
      </c>
      <c r="M807" s="469">
        <v>2</v>
      </c>
      <c r="N807" s="472">
        <v>53500</v>
      </c>
      <c r="O807" s="472">
        <v>107000</v>
      </c>
    </row>
    <row r="808" spans="1:15" ht="15" x14ac:dyDescent="0.25">
      <c r="A808" s="469" t="s">
        <v>2980</v>
      </c>
      <c r="B808" s="471">
        <v>44246</v>
      </c>
      <c r="C808" s="469" t="s">
        <v>3418</v>
      </c>
      <c r="D808" s="470">
        <v>44244</v>
      </c>
      <c r="E808" s="469" t="s">
        <v>1182</v>
      </c>
      <c r="F808" s="469" t="s">
        <v>244</v>
      </c>
      <c r="G808" s="469" t="s">
        <v>1228</v>
      </c>
      <c r="H808" s="469" t="s">
        <v>1396</v>
      </c>
      <c r="I808" s="469" t="s">
        <v>244</v>
      </c>
      <c r="J808" s="577" t="s">
        <v>316</v>
      </c>
      <c r="K808" s="469" t="s">
        <v>1469</v>
      </c>
      <c r="L808" s="469" t="s">
        <v>3603</v>
      </c>
      <c r="M808" s="469">
        <v>1</v>
      </c>
      <c r="N808" s="472">
        <v>3325</v>
      </c>
      <c r="O808" s="472">
        <v>3325</v>
      </c>
    </row>
    <row r="809" spans="1:15" ht="15" x14ac:dyDescent="0.25">
      <c r="A809" s="469" t="s">
        <v>2981</v>
      </c>
      <c r="B809" s="471">
        <v>44246</v>
      </c>
      <c r="C809" s="469" t="s">
        <v>3429</v>
      </c>
      <c r="D809" s="470">
        <v>44232</v>
      </c>
      <c r="E809" s="469" t="s">
        <v>1193</v>
      </c>
      <c r="F809" s="469" t="s">
        <v>245</v>
      </c>
      <c r="G809" s="469" t="s">
        <v>1227</v>
      </c>
      <c r="H809" s="469" t="s">
        <v>3656</v>
      </c>
      <c r="I809" s="469" t="s">
        <v>245</v>
      </c>
      <c r="J809" s="577" t="s">
        <v>316</v>
      </c>
      <c r="K809" s="469" t="s">
        <v>1469</v>
      </c>
      <c r="L809" s="469" t="s">
        <v>3603</v>
      </c>
      <c r="M809" s="469">
        <v>4</v>
      </c>
      <c r="N809" s="469">
        <v>0</v>
      </c>
      <c r="O809" s="469">
        <v>0</v>
      </c>
    </row>
    <row r="810" spans="1:15" ht="15" x14ac:dyDescent="0.25">
      <c r="A810" s="469" t="s">
        <v>2981</v>
      </c>
      <c r="B810" s="471">
        <v>44246</v>
      </c>
      <c r="C810" s="469" t="s">
        <v>3429</v>
      </c>
      <c r="D810" s="470">
        <v>44232</v>
      </c>
      <c r="E810" s="469" t="s">
        <v>1193</v>
      </c>
      <c r="F810" s="469" t="s">
        <v>245</v>
      </c>
      <c r="G810" s="469" t="s">
        <v>1227</v>
      </c>
      <c r="H810" s="469" t="s">
        <v>1359</v>
      </c>
      <c r="I810" s="469" t="s">
        <v>245</v>
      </c>
      <c r="J810" s="577" t="s">
        <v>316</v>
      </c>
      <c r="K810" s="469" t="s">
        <v>1469</v>
      </c>
      <c r="L810" s="469" t="s">
        <v>314</v>
      </c>
      <c r="M810" s="469">
        <v>4</v>
      </c>
      <c r="N810" s="469">
        <v>0</v>
      </c>
      <c r="O810" s="469">
        <v>0</v>
      </c>
    </row>
    <row r="811" spans="1:15" ht="15" x14ac:dyDescent="0.25">
      <c r="A811" s="469" t="s">
        <v>2981</v>
      </c>
      <c r="B811" s="471">
        <v>44246</v>
      </c>
      <c r="C811" s="469" t="s">
        <v>3429</v>
      </c>
      <c r="D811" s="470">
        <v>44232</v>
      </c>
      <c r="E811" s="469" t="s">
        <v>1193</v>
      </c>
      <c r="F811" s="469" t="s">
        <v>245</v>
      </c>
      <c r="G811" s="469" t="s">
        <v>1227</v>
      </c>
      <c r="H811" s="469" t="s">
        <v>1317</v>
      </c>
      <c r="I811" s="469" t="s">
        <v>245</v>
      </c>
      <c r="J811" s="577" t="s">
        <v>316</v>
      </c>
      <c r="K811" s="469" t="s">
        <v>1469</v>
      </c>
      <c r="L811" s="469" t="s">
        <v>314</v>
      </c>
      <c r="M811" s="469">
        <v>4</v>
      </c>
      <c r="N811" s="469">
        <v>0</v>
      </c>
      <c r="O811" s="469">
        <v>0</v>
      </c>
    </row>
    <row r="812" spans="1:15" ht="15" x14ac:dyDescent="0.25">
      <c r="A812" s="469" t="s">
        <v>2981</v>
      </c>
      <c r="B812" s="471">
        <v>44246</v>
      </c>
      <c r="C812" s="469" t="s">
        <v>3429</v>
      </c>
      <c r="D812" s="470">
        <v>44232</v>
      </c>
      <c r="E812" s="469" t="s">
        <v>1193</v>
      </c>
      <c r="F812" s="469" t="s">
        <v>245</v>
      </c>
      <c r="G812" s="469" t="s">
        <v>1227</v>
      </c>
      <c r="H812" s="469" t="s">
        <v>1319</v>
      </c>
      <c r="I812" s="469" t="s">
        <v>245</v>
      </c>
      <c r="J812" s="577" t="s">
        <v>316</v>
      </c>
      <c r="K812" s="469" t="s">
        <v>1469</v>
      </c>
      <c r="L812" s="469" t="s">
        <v>314</v>
      </c>
      <c r="M812" s="469">
        <v>4</v>
      </c>
      <c r="N812" s="469">
        <v>0</v>
      </c>
      <c r="O812" s="469">
        <v>0</v>
      </c>
    </row>
    <row r="813" spans="1:15" ht="15" x14ac:dyDescent="0.25">
      <c r="A813" s="469" t="s">
        <v>2981</v>
      </c>
      <c r="B813" s="471">
        <v>44246</v>
      </c>
      <c r="C813" s="469" t="s">
        <v>3429</v>
      </c>
      <c r="D813" s="470">
        <v>44232</v>
      </c>
      <c r="E813" s="469" t="s">
        <v>1193</v>
      </c>
      <c r="F813" s="469" t="s">
        <v>245</v>
      </c>
      <c r="G813" s="469" t="s">
        <v>1227</v>
      </c>
      <c r="H813" s="469" t="s">
        <v>1332</v>
      </c>
      <c r="I813" s="469" t="s">
        <v>245</v>
      </c>
      <c r="J813" s="577" t="s">
        <v>316</v>
      </c>
      <c r="K813" s="469" t="s">
        <v>1469</v>
      </c>
      <c r="L813" s="469" t="s">
        <v>3603</v>
      </c>
      <c r="M813" s="469">
        <v>4</v>
      </c>
      <c r="N813" s="469">
        <v>0</v>
      </c>
      <c r="O813" s="469">
        <v>0</v>
      </c>
    </row>
    <row r="814" spans="1:15" ht="15" x14ac:dyDescent="0.25">
      <c r="A814" s="469" t="s">
        <v>2981</v>
      </c>
      <c r="B814" s="471">
        <v>44246</v>
      </c>
      <c r="C814" s="469" t="s">
        <v>3429</v>
      </c>
      <c r="D814" s="470">
        <v>44232</v>
      </c>
      <c r="E814" s="469" t="s">
        <v>1193</v>
      </c>
      <c r="F814" s="469" t="s">
        <v>245</v>
      </c>
      <c r="G814" s="469" t="s">
        <v>1227</v>
      </c>
      <c r="H814" s="469" t="s">
        <v>1324</v>
      </c>
      <c r="I814" s="469" t="s">
        <v>245</v>
      </c>
      <c r="J814" s="577" t="s">
        <v>316</v>
      </c>
      <c r="K814" s="469" t="s">
        <v>1469</v>
      </c>
      <c r="L814" s="469" t="s">
        <v>314</v>
      </c>
      <c r="M814" s="469">
        <v>4</v>
      </c>
      <c r="N814" s="469">
        <v>0</v>
      </c>
      <c r="O814" s="469">
        <v>0</v>
      </c>
    </row>
    <row r="815" spans="1:15" ht="15" x14ac:dyDescent="0.25">
      <c r="A815" s="469" t="s">
        <v>2981</v>
      </c>
      <c r="B815" s="471">
        <v>44246</v>
      </c>
      <c r="C815" s="469" t="s">
        <v>3429</v>
      </c>
      <c r="D815" s="470">
        <v>44232</v>
      </c>
      <c r="E815" s="469" t="s">
        <v>1193</v>
      </c>
      <c r="F815" s="469" t="s">
        <v>245</v>
      </c>
      <c r="G815" s="469" t="s">
        <v>1227</v>
      </c>
      <c r="H815" s="469" t="s">
        <v>1321</v>
      </c>
      <c r="I815" s="469" t="s">
        <v>245</v>
      </c>
      <c r="J815" s="577" t="s">
        <v>316</v>
      </c>
      <c r="K815" s="469" t="s">
        <v>1469</v>
      </c>
      <c r="L815" s="469" t="s">
        <v>314</v>
      </c>
      <c r="M815" s="469">
        <v>4</v>
      </c>
      <c r="N815" s="469">
        <v>0</v>
      </c>
      <c r="O815" s="469">
        <v>0</v>
      </c>
    </row>
    <row r="816" spans="1:15" ht="15" x14ac:dyDescent="0.25">
      <c r="A816" s="469" t="s">
        <v>2981</v>
      </c>
      <c r="B816" s="471">
        <v>44246</v>
      </c>
      <c r="C816" s="469" t="s">
        <v>3429</v>
      </c>
      <c r="D816" s="470">
        <v>44232</v>
      </c>
      <c r="E816" s="469" t="s">
        <v>1193</v>
      </c>
      <c r="F816" s="469" t="s">
        <v>245</v>
      </c>
      <c r="G816" s="469" t="s">
        <v>1227</v>
      </c>
      <c r="H816" s="469" t="s">
        <v>3652</v>
      </c>
      <c r="I816" s="469" t="s">
        <v>245</v>
      </c>
      <c r="J816" s="577" t="s">
        <v>316</v>
      </c>
      <c r="K816" s="469" t="s">
        <v>1469</v>
      </c>
      <c r="L816" s="469" t="s">
        <v>314</v>
      </c>
      <c r="M816" s="469">
        <v>4</v>
      </c>
      <c r="N816" s="472">
        <v>81404</v>
      </c>
      <c r="O816" s="472">
        <v>325616</v>
      </c>
    </row>
    <row r="817" spans="1:15" ht="15" x14ac:dyDescent="0.25">
      <c r="A817" s="469" t="s">
        <v>2982</v>
      </c>
      <c r="B817" s="471">
        <v>44246</v>
      </c>
      <c r="C817" s="469" t="s">
        <v>3430</v>
      </c>
      <c r="D817" s="470">
        <v>44232</v>
      </c>
      <c r="E817" s="469" t="s">
        <v>1193</v>
      </c>
      <c r="F817" s="469" t="s">
        <v>245</v>
      </c>
      <c r="G817" s="469" t="s">
        <v>1227</v>
      </c>
      <c r="H817" s="469" t="s">
        <v>3656</v>
      </c>
      <c r="I817" s="469" t="s">
        <v>245</v>
      </c>
      <c r="J817" s="577" t="s">
        <v>316</v>
      </c>
      <c r="K817" s="469" t="s">
        <v>1469</v>
      </c>
      <c r="L817" s="469" t="s">
        <v>3603</v>
      </c>
      <c r="M817" s="469">
        <v>3</v>
      </c>
      <c r="N817" s="469">
        <v>0</v>
      </c>
      <c r="O817" s="469">
        <v>0</v>
      </c>
    </row>
    <row r="818" spans="1:15" ht="15" x14ac:dyDescent="0.25">
      <c r="A818" s="469" t="s">
        <v>2982</v>
      </c>
      <c r="B818" s="471">
        <v>44246</v>
      </c>
      <c r="C818" s="469" t="s">
        <v>3430</v>
      </c>
      <c r="D818" s="470">
        <v>44232</v>
      </c>
      <c r="E818" s="469" t="s">
        <v>1193</v>
      </c>
      <c r="F818" s="469" t="s">
        <v>245</v>
      </c>
      <c r="G818" s="469" t="s">
        <v>1227</v>
      </c>
      <c r="H818" s="469" t="s">
        <v>1359</v>
      </c>
      <c r="I818" s="469" t="s">
        <v>245</v>
      </c>
      <c r="J818" s="577" t="s">
        <v>316</v>
      </c>
      <c r="K818" s="469" t="s">
        <v>1469</v>
      </c>
      <c r="L818" s="469" t="s">
        <v>314</v>
      </c>
      <c r="M818" s="469">
        <v>3</v>
      </c>
      <c r="N818" s="469">
        <v>0</v>
      </c>
      <c r="O818" s="469">
        <v>0</v>
      </c>
    </row>
    <row r="819" spans="1:15" ht="15" x14ac:dyDescent="0.25">
      <c r="A819" s="469" t="s">
        <v>2982</v>
      </c>
      <c r="B819" s="471">
        <v>44246</v>
      </c>
      <c r="C819" s="469" t="s">
        <v>3430</v>
      </c>
      <c r="D819" s="470">
        <v>44232</v>
      </c>
      <c r="E819" s="469" t="s">
        <v>1193</v>
      </c>
      <c r="F819" s="469" t="s">
        <v>245</v>
      </c>
      <c r="G819" s="469" t="s">
        <v>1227</v>
      </c>
      <c r="H819" s="469" t="s">
        <v>1317</v>
      </c>
      <c r="I819" s="469" t="s">
        <v>245</v>
      </c>
      <c r="J819" s="577" t="s">
        <v>316</v>
      </c>
      <c r="K819" s="469" t="s">
        <v>1469</v>
      </c>
      <c r="L819" s="469" t="s">
        <v>314</v>
      </c>
      <c r="M819" s="469">
        <v>3</v>
      </c>
      <c r="N819" s="469">
        <v>0</v>
      </c>
      <c r="O819" s="469">
        <v>0</v>
      </c>
    </row>
    <row r="820" spans="1:15" ht="15" x14ac:dyDescent="0.25">
      <c r="A820" s="469" t="s">
        <v>2982</v>
      </c>
      <c r="B820" s="471">
        <v>44246</v>
      </c>
      <c r="C820" s="469" t="s">
        <v>3430</v>
      </c>
      <c r="D820" s="470">
        <v>44232</v>
      </c>
      <c r="E820" s="469" t="s">
        <v>1193</v>
      </c>
      <c r="F820" s="469" t="s">
        <v>245</v>
      </c>
      <c r="G820" s="469" t="s">
        <v>1227</v>
      </c>
      <c r="H820" s="469" t="s">
        <v>1319</v>
      </c>
      <c r="I820" s="469" t="s">
        <v>245</v>
      </c>
      <c r="J820" s="577" t="s">
        <v>316</v>
      </c>
      <c r="K820" s="469" t="s">
        <v>1469</v>
      </c>
      <c r="L820" s="469" t="s">
        <v>314</v>
      </c>
      <c r="M820" s="469">
        <v>3</v>
      </c>
      <c r="N820" s="469">
        <v>0</v>
      </c>
      <c r="O820" s="469">
        <v>0</v>
      </c>
    </row>
    <row r="821" spans="1:15" ht="15" x14ac:dyDescent="0.25">
      <c r="A821" s="469" t="s">
        <v>2982</v>
      </c>
      <c r="B821" s="471">
        <v>44246</v>
      </c>
      <c r="C821" s="469" t="s">
        <v>3430</v>
      </c>
      <c r="D821" s="470">
        <v>44232</v>
      </c>
      <c r="E821" s="469" t="s">
        <v>1193</v>
      </c>
      <c r="F821" s="469" t="s">
        <v>245</v>
      </c>
      <c r="G821" s="469" t="s">
        <v>1227</v>
      </c>
      <c r="H821" s="469" t="s">
        <v>1332</v>
      </c>
      <c r="I821" s="469" t="s">
        <v>245</v>
      </c>
      <c r="J821" s="577" t="s">
        <v>316</v>
      </c>
      <c r="K821" s="469" t="s">
        <v>1469</v>
      </c>
      <c r="L821" s="469" t="s">
        <v>3603</v>
      </c>
      <c r="M821" s="469">
        <v>3</v>
      </c>
      <c r="N821" s="469">
        <v>0</v>
      </c>
      <c r="O821" s="469">
        <v>0</v>
      </c>
    </row>
    <row r="822" spans="1:15" ht="15" x14ac:dyDescent="0.25">
      <c r="A822" s="469" t="s">
        <v>2982</v>
      </c>
      <c r="B822" s="471">
        <v>44246</v>
      </c>
      <c r="C822" s="469" t="s">
        <v>3430</v>
      </c>
      <c r="D822" s="470">
        <v>44232</v>
      </c>
      <c r="E822" s="469" t="s">
        <v>1193</v>
      </c>
      <c r="F822" s="469" t="s">
        <v>245</v>
      </c>
      <c r="G822" s="469" t="s">
        <v>1227</v>
      </c>
      <c r="H822" s="469" t="s">
        <v>1324</v>
      </c>
      <c r="I822" s="469" t="s">
        <v>245</v>
      </c>
      <c r="J822" s="577" t="s">
        <v>316</v>
      </c>
      <c r="K822" s="469" t="s">
        <v>1469</v>
      </c>
      <c r="L822" s="469" t="s">
        <v>314</v>
      </c>
      <c r="M822" s="469">
        <v>3</v>
      </c>
      <c r="N822" s="469">
        <v>0</v>
      </c>
      <c r="O822" s="469">
        <v>0</v>
      </c>
    </row>
    <row r="823" spans="1:15" ht="15" x14ac:dyDescent="0.25">
      <c r="A823" s="469" t="s">
        <v>2982</v>
      </c>
      <c r="B823" s="471">
        <v>44246</v>
      </c>
      <c r="C823" s="469" t="s">
        <v>3430</v>
      </c>
      <c r="D823" s="470">
        <v>44232</v>
      </c>
      <c r="E823" s="469" t="s">
        <v>1193</v>
      </c>
      <c r="F823" s="469" t="s">
        <v>245</v>
      </c>
      <c r="G823" s="469" t="s">
        <v>1227</v>
      </c>
      <c r="H823" s="469" t="s">
        <v>1321</v>
      </c>
      <c r="I823" s="469" t="s">
        <v>245</v>
      </c>
      <c r="J823" s="577" t="s">
        <v>316</v>
      </c>
      <c r="K823" s="469" t="s">
        <v>1469</v>
      </c>
      <c r="L823" s="469" t="s">
        <v>314</v>
      </c>
      <c r="M823" s="469">
        <v>3</v>
      </c>
      <c r="N823" s="469">
        <v>0</v>
      </c>
      <c r="O823" s="469">
        <v>0</v>
      </c>
    </row>
    <row r="824" spans="1:15" ht="15" x14ac:dyDescent="0.25">
      <c r="A824" s="469" t="s">
        <v>2982</v>
      </c>
      <c r="B824" s="471">
        <v>44246</v>
      </c>
      <c r="C824" s="469" t="s">
        <v>3430</v>
      </c>
      <c r="D824" s="470">
        <v>44232</v>
      </c>
      <c r="E824" s="469" t="s">
        <v>1193</v>
      </c>
      <c r="F824" s="469" t="s">
        <v>245</v>
      </c>
      <c r="G824" s="469" t="s">
        <v>1227</v>
      </c>
      <c r="H824" s="469" t="s">
        <v>3652</v>
      </c>
      <c r="I824" s="469" t="s">
        <v>245</v>
      </c>
      <c r="J824" s="577" t="s">
        <v>316</v>
      </c>
      <c r="K824" s="469" t="s">
        <v>1469</v>
      </c>
      <c r="L824" s="469" t="s">
        <v>314</v>
      </c>
      <c r="M824" s="469">
        <v>3</v>
      </c>
      <c r="N824" s="472">
        <v>81404</v>
      </c>
      <c r="O824" s="472">
        <v>244212</v>
      </c>
    </row>
    <row r="825" spans="1:15" ht="15" x14ac:dyDescent="0.25">
      <c r="A825" s="469" t="s">
        <v>2983</v>
      </c>
      <c r="B825" s="471">
        <v>44246</v>
      </c>
      <c r="C825" s="469" t="s">
        <v>3431</v>
      </c>
      <c r="D825" s="470">
        <v>44246</v>
      </c>
      <c r="E825" s="660" t="s">
        <v>15</v>
      </c>
      <c r="F825" s="469" t="s">
        <v>248</v>
      </c>
      <c r="G825" s="469" t="s">
        <v>3542</v>
      </c>
      <c r="H825" s="469" t="s">
        <v>387</v>
      </c>
      <c r="I825" s="469" t="s">
        <v>248</v>
      </c>
      <c r="J825" s="577" t="s">
        <v>317</v>
      </c>
      <c r="K825" s="577" t="s">
        <v>1468</v>
      </c>
      <c r="L825" s="469" t="s">
        <v>303</v>
      </c>
      <c r="M825" s="469">
        <v>1</v>
      </c>
      <c r="N825" s="469">
        <v>266</v>
      </c>
      <c r="O825" s="469">
        <v>266</v>
      </c>
    </row>
    <row r="826" spans="1:15" ht="15" x14ac:dyDescent="0.25">
      <c r="A826" s="469" t="s">
        <v>2983</v>
      </c>
      <c r="B826" s="471">
        <v>44246</v>
      </c>
      <c r="C826" s="469" t="s">
        <v>3431</v>
      </c>
      <c r="D826" s="470">
        <v>44246</v>
      </c>
      <c r="E826" s="469" t="s">
        <v>1188</v>
      </c>
      <c r="F826" s="469" t="s">
        <v>248</v>
      </c>
      <c r="G826" s="469" t="s">
        <v>3542</v>
      </c>
      <c r="H826" s="469" t="s">
        <v>1338</v>
      </c>
      <c r="I826" s="469" t="s">
        <v>248</v>
      </c>
      <c r="J826" s="577" t="s">
        <v>317</v>
      </c>
      <c r="K826" s="577" t="s">
        <v>1468</v>
      </c>
      <c r="L826" s="469" t="s">
        <v>307</v>
      </c>
      <c r="M826" s="469">
        <v>13</v>
      </c>
      <c r="N826" s="472">
        <v>3800</v>
      </c>
      <c r="O826" s="472">
        <v>49400</v>
      </c>
    </row>
    <row r="827" spans="1:15" ht="15" x14ac:dyDescent="0.25">
      <c r="A827" s="469" t="s">
        <v>2984</v>
      </c>
      <c r="B827" s="471">
        <v>44246</v>
      </c>
      <c r="C827" s="469" t="s">
        <v>972</v>
      </c>
      <c r="D827" s="469" t="s">
        <v>3432</v>
      </c>
      <c r="E827" s="469" t="s">
        <v>1189</v>
      </c>
      <c r="F827" s="469" t="s">
        <v>94</v>
      </c>
      <c r="G827" s="469" t="s">
        <v>3574</v>
      </c>
      <c r="H827" s="469" t="s">
        <v>1411</v>
      </c>
      <c r="I827" s="469" t="s">
        <v>94</v>
      </c>
      <c r="J827" s="577" t="s">
        <v>317</v>
      </c>
      <c r="K827" s="577" t="s">
        <v>1468</v>
      </c>
      <c r="L827" s="469" t="s">
        <v>301</v>
      </c>
      <c r="M827" s="469">
        <v>50</v>
      </c>
      <c r="N827" s="472">
        <v>1875</v>
      </c>
      <c r="O827" s="472">
        <v>93750</v>
      </c>
    </row>
    <row r="828" spans="1:15" ht="15" x14ac:dyDescent="0.25">
      <c r="A828" s="469" t="s">
        <v>2985</v>
      </c>
      <c r="B828" s="471">
        <v>44249</v>
      </c>
      <c r="C828" s="469" t="s">
        <v>3265</v>
      </c>
      <c r="D828" s="470">
        <v>44231</v>
      </c>
      <c r="E828" s="660" t="s">
        <v>15</v>
      </c>
      <c r="F828" s="469" t="s">
        <v>241</v>
      </c>
      <c r="G828" s="469" t="s">
        <v>1221</v>
      </c>
      <c r="H828" s="469" t="s">
        <v>387</v>
      </c>
      <c r="I828" s="469" t="s">
        <v>241</v>
      </c>
      <c r="J828" s="577" t="s">
        <v>1464</v>
      </c>
      <c r="K828" s="577" t="s">
        <v>1468</v>
      </c>
      <c r="L828" s="469" t="s">
        <v>303</v>
      </c>
      <c r="M828" s="469">
        <v>-1</v>
      </c>
      <c r="N828" s="469">
        <v>447</v>
      </c>
      <c r="O828" s="469">
        <v>-447</v>
      </c>
    </row>
    <row r="829" spans="1:15" ht="15" x14ac:dyDescent="0.25">
      <c r="A829" s="469" t="s">
        <v>2985</v>
      </c>
      <c r="B829" s="471">
        <v>44249</v>
      </c>
      <c r="C829" s="469" t="s">
        <v>3265</v>
      </c>
      <c r="D829" s="470">
        <v>44231</v>
      </c>
      <c r="E829" s="469" t="s">
        <v>1181</v>
      </c>
      <c r="F829" s="469" t="s">
        <v>241</v>
      </c>
      <c r="G829" s="469" t="s">
        <v>1221</v>
      </c>
      <c r="H829" s="469" t="s">
        <v>1433</v>
      </c>
      <c r="I829" s="469" t="s">
        <v>241</v>
      </c>
      <c r="J829" s="577" t="s">
        <v>1464</v>
      </c>
      <c r="K829" s="577" t="s">
        <v>1468</v>
      </c>
      <c r="L829" s="469" t="s">
        <v>308</v>
      </c>
      <c r="M829" s="469">
        <v>-8</v>
      </c>
      <c r="N829" s="472">
        <v>7975</v>
      </c>
      <c r="O829" s="472">
        <v>-63800</v>
      </c>
    </row>
    <row r="830" spans="1:15" ht="15" x14ac:dyDescent="0.25">
      <c r="A830" s="469" t="s">
        <v>2986</v>
      </c>
      <c r="B830" s="471">
        <v>44249</v>
      </c>
      <c r="C830" s="469" t="s">
        <v>3265</v>
      </c>
      <c r="D830" s="470">
        <v>44231</v>
      </c>
      <c r="E830" s="660" t="s">
        <v>15</v>
      </c>
      <c r="F830" s="469" t="s">
        <v>241</v>
      </c>
      <c r="G830" s="469" t="s">
        <v>1221</v>
      </c>
      <c r="H830" s="469" t="s">
        <v>387</v>
      </c>
      <c r="I830" s="469" t="s">
        <v>241</v>
      </c>
      <c r="J830" s="577" t="s">
        <v>1464</v>
      </c>
      <c r="K830" s="577" t="s">
        <v>1468</v>
      </c>
      <c r="L830" s="469" t="s">
        <v>303</v>
      </c>
      <c r="M830" s="469">
        <v>-1</v>
      </c>
      <c r="N830" s="472">
        <v>1595</v>
      </c>
      <c r="O830" s="472">
        <v>-1595</v>
      </c>
    </row>
    <row r="831" spans="1:15" ht="15" x14ac:dyDescent="0.25">
      <c r="A831" s="469" t="s">
        <v>2986</v>
      </c>
      <c r="B831" s="471">
        <v>44249</v>
      </c>
      <c r="C831" s="469" t="s">
        <v>3265</v>
      </c>
      <c r="D831" s="470">
        <v>44231</v>
      </c>
      <c r="E831" s="469" t="s">
        <v>1181</v>
      </c>
      <c r="F831" s="469" t="s">
        <v>241</v>
      </c>
      <c r="G831" s="469" t="s">
        <v>1221</v>
      </c>
      <c r="H831" s="469" t="s">
        <v>1433</v>
      </c>
      <c r="I831" s="469" t="s">
        <v>241</v>
      </c>
      <c r="J831" s="577" t="s">
        <v>1464</v>
      </c>
      <c r="K831" s="577" t="s">
        <v>1468</v>
      </c>
      <c r="L831" s="469" t="s">
        <v>308</v>
      </c>
      <c r="M831" s="469">
        <v>-4</v>
      </c>
      <c r="N831" s="472">
        <v>7975</v>
      </c>
      <c r="O831" s="472">
        <v>-31900</v>
      </c>
    </row>
    <row r="832" spans="1:15" ht="15" x14ac:dyDescent="0.25">
      <c r="A832" s="469" t="s">
        <v>2987</v>
      </c>
      <c r="B832" s="471">
        <v>44249</v>
      </c>
      <c r="C832" s="469" t="s">
        <v>3433</v>
      </c>
      <c r="D832" s="470">
        <v>44249</v>
      </c>
      <c r="E832" s="469" t="s">
        <v>15</v>
      </c>
      <c r="F832" s="469" t="s">
        <v>93</v>
      </c>
      <c r="G832" s="469" t="s">
        <v>1214</v>
      </c>
      <c r="H832" s="469" t="s">
        <v>1328</v>
      </c>
      <c r="I832" s="469" t="s">
        <v>93</v>
      </c>
      <c r="J832" s="577" t="s">
        <v>1464</v>
      </c>
      <c r="K832" s="577" t="s">
        <v>1468</v>
      </c>
      <c r="L832" s="469" t="s">
        <v>3603</v>
      </c>
      <c r="M832" s="469">
        <v>-1</v>
      </c>
      <c r="N832" s="469">
        <v>0</v>
      </c>
      <c r="O832" s="469">
        <v>0</v>
      </c>
    </row>
    <row r="833" spans="1:15" ht="15" x14ac:dyDescent="0.25">
      <c r="A833" s="469" t="s">
        <v>2987</v>
      </c>
      <c r="B833" s="471">
        <v>44249</v>
      </c>
      <c r="C833" s="469" t="s">
        <v>3433</v>
      </c>
      <c r="D833" s="470">
        <v>44249</v>
      </c>
      <c r="E833" s="469" t="s">
        <v>15</v>
      </c>
      <c r="F833" s="469" t="s">
        <v>93</v>
      </c>
      <c r="G833" s="469" t="s">
        <v>1214</v>
      </c>
      <c r="H833" s="469" t="s">
        <v>1320</v>
      </c>
      <c r="I833" s="469" t="s">
        <v>93</v>
      </c>
      <c r="J833" s="577" t="s">
        <v>1464</v>
      </c>
      <c r="K833" s="577" t="s">
        <v>1468</v>
      </c>
      <c r="L833" s="469" t="s">
        <v>314</v>
      </c>
      <c r="M833" s="469">
        <v>-1</v>
      </c>
      <c r="N833" s="469">
        <v>0</v>
      </c>
      <c r="O833" s="469">
        <v>0</v>
      </c>
    </row>
    <row r="834" spans="1:15" ht="15" x14ac:dyDescent="0.25">
      <c r="A834" s="469" t="s">
        <v>2987</v>
      </c>
      <c r="B834" s="471">
        <v>44249</v>
      </c>
      <c r="C834" s="469" t="s">
        <v>3433</v>
      </c>
      <c r="D834" s="470">
        <v>44249</v>
      </c>
      <c r="E834" s="660" t="s">
        <v>15</v>
      </c>
      <c r="F834" s="469" t="s">
        <v>93</v>
      </c>
      <c r="G834" s="469" t="s">
        <v>1214</v>
      </c>
      <c r="H834" s="469" t="s">
        <v>387</v>
      </c>
      <c r="I834" s="469" t="s">
        <v>93</v>
      </c>
      <c r="J834" s="577" t="s">
        <v>1464</v>
      </c>
      <c r="K834" s="577" t="s">
        <v>1468</v>
      </c>
      <c r="L834" s="469" t="s">
        <v>303</v>
      </c>
      <c r="M834" s="469">
        <v>-1</v>
      </c>
      <c r="N834" s="469">
        <v>125</v>
      </c>
      <c r="O834" s="469">
        <v>-125</v>
      </c>
    </row>
    <row r="835" spans="1:15" ht="15" x14ac:dyDescent="0.25">
      <c r="A835" s="469" t="s">
        <v>2987</v>
      </c>
      <c r="B835" s="471">
        <v>44249</v>
      </c>
      <c r="C835" s="469" t="s">
        <v>3433</v>
      </c>
      <c r="D835" s="470">
        <v>44249</v>
      </c>
      <c r="E835" s="469" t="s">
        <v>15</v>
      </c>
      <c r="F835" s="469" t="s">
        <v>93</v>
      </c>
      <c r="G835" s="469" t="s">
        <v>1214</v>
      </c>
      <c r="H835" s="469" t="s">
        <v>3636</v>
      </c>
      <c r="I835" s="469" t="s">
        <v>93</v>
      </c>
      <c r="J835" s="577" t="s">
        <v>1464</v>
      </c>
      <c r="K835" s="577" t="s">
        <v>1468</v>
      </c>
      <c r="L835" s="469" t="s">
        <v>3603</v>
      </c>
      <c r="M835" s="469">
        <v>-1</v>
      </c>
      <c r="N835" s="472">
        <v>2350</v>
      </c>
      <c r="O835" s="472">
        <v>-2350</v>
      </c>
    </row>
    <row r="836" spans="1:15" ht="15" x14ac:dyDescent="0.25">
      <c r="A836" s="469" t="s">
        <v>2987</v>
      </c>
      <c r="B836" s="471">
        <v>44249</v>
      </c>
      <c r="C836" s="469" t="s">
        <v>3433</v>
      </c>
      <c r="D836" s="470">
        <v>44249</v>
      </c>
      <c r="E836" s="469" t="s">
        <v>15</v>
      </c>
      <c r="F836" s="469" t="s">
        <v>93</v>
      </c>
      <c r="G836" s="469" t="s">
        <v>1214</v>
      </c>
      <c r="H836" s="469" t="s">
        <v>1392</v>
      </c>
      <c r="I836" s="469" t="s">
        <v>93</v>
      </c>
      <c r="J836" s="577" t="s">
        <v>1464</v>
      </c>
      <c r="K836" s="577" t="s">
        <v>1468</v>
      </c>
      <c r="L836" s="469" t="s">
        <v>314</v>
      </c>
      <c r="M836" s="469">
        <v>-1</v>
      </c>
      <c r="N836" s="472">
        <v>50150</v>
      </c>
      <c r="O836" s="472">
        <v>-50150</v>
      </c>
    </row>
    <row r="837" spans="1:15" ht="15" x14ac:dyDescent="0.25">
      <c r="A837" s="469" t="s">
        <v>2988</v>
      </c>
      <c r="B837" s="471">
        <v>44249</v>
      </c>
      <c r="C837" s="469" t="s">
        <v>3434</v>
      </c>
      <c r="D837" s="470">
        <v>44245</v>
      </c>
      <c r="E837" s="469" t="s">
        <v>15</v>
      </c>
      <c r="F837" s="469" t="s">
        <v>248</v>
      </c>
      <c r="G837" s="469" t="s">
        <v>1219</v>
      </c>
      <c r="H837" s="469" t="s">
        <v>1320</v>
      </c>
      <c r="I837" s="469" t="s">
        <v>248</v>
      </c>
      <c r="J837" s="577" t="s">
        <v>1464</v>
      </c>
      <c r="K837" s="577" t="s">
        <v>1468</v>
      </c>
      <c r="L837" s="469" t="s">
        <v>314</v>
      </c>
      <c r="M837" s="469">
        <v>4</v>
      </c>
      <c r="N837" s="472">
        <v>3500</v>
      </c>
      <c r="O837" s="472">
        <v>14000</v>
      </c>
    </row>
    <row r="838" spans="1:15" ht="15" x14ac:dyDescent="0.25">
      <c r="A838" s="469" t="s">
        <v>2988</v>
      </c>
      <c r="B838" s="471">
        <v>44249</v>
      </c>
      <c r="C838" s="469" t="s">
        <v>3434</v>
      </c>
      <c r="D838" s="470">
        <v>44245</v>
      </c>
      <c r="E838" s="469" t="s">
        <v>15</v>
      </c>
      <c r="F838" s="469" t="s">
        <v>248</v>
      </c>
      <c r="G838" s="469" t="s">
        <v>1219</v>
      </c>
      <c r="H838" s="469" t="s">
        <v>1329</v>
      </c>
      <c r="I838" s="469" t="s">
        <v>248</v>
      </c>
      <c r="J838" s="577" t="s">
        <v>1464</v>
      </c>
      <c r="K838" s="577" t="s">
        <v>1468</v>
      </c>
      <c r="L838" s="469" t="s">
        <v>314</v>
      </c>
      <c r="M838" s="469">
        <v>5</v>
      </c>
      <c r="N838" s="472">
        <v>36600</v>
      </c>
      <c r="O838" s="472">
        <v>183000</v>
      </c>
    </row>
    <row r="839" spans="1:15" ht="15" x14ac:dyDescent="0.25">
      <c r="A839" s="469" t="s">
        <v>2989</v>
      </c>
      <c r="B839" s="471">
        <v>44249</v>
      </c>
      <c r="C839" s="469" t="s">
        <v>3435</v>
      </c>
      <c r="D839" s="469" t="s">
        <v>3432</v>
      </c>
      <c r="E839" s="469" t="s">
        <v>1189</v>
      </c>
      <c r="F839" s="469" t="s">
        <v>94</v>
      </c>
      <c r="G839" s="469" t="s">
        <v>1222</v>
      </c>
      <c r="H839" s="469" t="s">
        <v>1341</v>
      </c>
      <c r="I839" s="469" t="s">
        <v>94</v>
      </c>
      <c r="J839" s="577" t="s">
        <v>317</v>
      </c>
      <c r="K839" s="577" t="s">
        <v>1468</v>
      </c>
      <c r="L839" s="469" t="s">
        <v>301</v>
      </c>
      <c r="M839" s="469">
        <v>25</v>
      </c>
      <c r="N839" s="469">
        <v>0</v>
      </c>
      <c r="O839" s="469">
        <v>0</v>
      </c>
    </row>
    <row r="840" spans="1:15" ht="15" x14ac:dyDescent="0.25">
      <c r="A840" s="469" t="s">
        <v>2989</v>
      </c>
      <c r="B840" s="471">
        <v>44249</v>
      </c>
      <c r="C840" s="469" t="s">
        <v>3435</v>
      </c>
      <c r="D840" s="469" t="s">
        <v>3432</v>
      </c>
      <c r="E840" s="660" t="s">
        <v>15</v>
      </c>
      <c r="F840" s="469" t="s">
        <v>94</v>
      </c>
      <c r="G840" s="469" t="s">
        <v>1222</v>
      </c>
      <c r="H840" s="469" t="s">
        <v>387</v>
      </c>
      <c r="I840" s="469" t="s">
        <v>94</v>
      </c>
      <c r="J840" s="577" t="s">
        <v>317</v>
      </c>
      <c r="K840" s="577" t="s">
        <v>1468</v>
      </c>
      <c r="L840" s="469" t="s">
        <v>303</v>
      </c>
      <c r="M840" s="469">
        <v>1</v>
      </c>
      <c r="N840" s="469">
        <v>310</v>
      </c>
      <c r="O840" s="469">
        <v>310</v>
      </c>
    </row>
    <row r="841" spans="1:15" ht="15" x14ac:dyDescent="0.25">
      <c r="A841" s="469" t="s">
        <v>2989</v>
      </c>
      <c r="B841" s="471">
        <v>44249</v>
      </c>
      <c r="C841" s="469" t="s">
        <v>3435</v>
      </c>
      <c r="D841" s="469" t="s">
        <v>3432</v>
      </c>
      <c r="E841" s="469" t="s">
        <v>1189</v>
      </c>
      <c r="F841" s="469" t="s">
        <v>94</v>
      </c>
      <c r="G841" s="469" t="s">
        <v>1222</v>
      </c>
      <c r="H841" s="469" t="s">
        <v>3631</v>
      </c>
      <c r="I841" s="469" t="s">
        <v>94</v>
      </c>
      <c r="J841" s="577" t="s">
        <v>317</v>
      </c>
      <c r="K841" s="577" t="s">
        <v>1468</v>
      </c>
      <c r="L841" s="469" t="s">
        <v>301</v>
      </c>
      <c r="M841" s="469">
        <v>25</v>
      </c>
      <c r="N841" s="472">
        <v>3350</v>
      </c>
      <c r="O841" s="472">
        <v>83750</v>
      </c>
    </row>
    <row r="842" spans="1:15" ht="15" x14ac:dyDescent="0.25">
      <c r="A842" s="469" t="s">
        <v>2990</v>
      </c>
      <c r="B842" s="471">
        <v>44249</v>
      </c>
      <c r="C842" s="469" t="s">
        <v>972</v>
      </c>
      <c r="D842" s="470">
        <v>44242</v>
      </c>
      <c r="E842" s="469" t="s">
        <v>1182</v>
      </c>
      <c r="F842" s="469" t="s">
        <v>244</v>
      </c>
      <c r="G842" s="469" t="s">
        <v>3575</v>
      </c>
      <c r="H842" s="469" t="s">
        <v>1413</v>
      </c>
      <c r="I842" s="469" t="s">
        <v>244</v>
      </c>
      <c r="J842" s="577" t="s">
        <v>317</v>
      </c>
      <c r="K842" s="577" t="s">
        <v>1468</v>
      </c>
      <c r="L842" s="469" t="s">
        <v>3603</v>
      </c>
      <c r="M842" s="469">
        <v>1</v>
      </c>
      <c r="N842" s="472">
        <v>1350</v>
      </c>
      <c r="O842" s="472">
        <v>1350</v>
      </c>
    </row>
    <row r="843" spans="1:15" ht="15" x14ac:dyDescent="0.25">
      <c r="A843" s="469" t="s">
        <v>2991</v>
      </c>
      <c r="B843" s="471">
        <v>44249</v>
      </c>
      <c r="C843" s="469" t="s">
        <v>3436</v>
      </c>
      <c r="D843" s="470">
        <v>44245</v>
      </c>
      <c r="E843" s="469" t="s">
        <v>1181</v>
      </c>
      <c r="F843" s="469" t="s">
        <v>248</v>
      </c>
      <c r="G843" s="469" t="s">
        <v>1219</v>
      </c>
      <c r="H843" s="469" t="s">
        <v>3633</v>
      </c>
      <c r="I843" s="469" t="s">
        <v>248</v>
      </c>
      <c r="J843" s="577" t="s">
        <v>1464</v>
      </c>
      <c r="K843" s="577" t="s">
        <v>1468</v>
      </c>
      <c r="L843" s="469" t="s">
        <v>308</v>
      </c>
      <c r="M843" s="469">
        <v>10</v>
      </c>
      <c r="N843" s="469">
        <v>0</v>
      </c>
      <c r="O843" s="469">
        <v>0</v>
      </c>
    </row>
    <row r="844" spans="1:15" ht="15" x14ac:dyDescent="0.25">
      <c r="A844" s="469" t="s">
        <v>2991</v>
      </c>
      <c r="B844" s="471">
        <v>44249</v>
      </c>
      <c r="C844" s="469" t="s">
        <v>3436</v>
      </c>
      <c r="D844" s="470">
        <v>44245</v>
      </c>
      <c r="E844" s="469" t="s">
        <v>1181</v>
      </c>
      <c r="F844" s="469" t="s">
        <v>248</v>
      </c>
      <c r="G844" s="469" t="s">
        <v>1219</v>
      </c>
      <c r="H844" s="469" t="s">
        <v>1314</v>
      </c>
      <c r="I844" s="469" t="s">
        <v>248</v>
      </c>
      <c r="J844" s="577" t="s">
        <v>1464</v>
      </c>
      <c r="K844" s="577" t="s">
        <v>1468</v>
      </c>
      <c r="L844" s="469" t="s">
        <v>308</v>
      </c>
      <c r="M844" s="469">
        <v>2</v>
      </c>
      <c r="N844" s="469">
        <v>0</v>
      </c>
      <c r="O844" s="469">
        <v>0</v>
      </c>
    </row>
    <row r="845" spans="1:15" ht="15" x14ac:dyDescent="0.25">
      <c r="A845" s="469" t="s">
        <v>2991</v>
      </c>
      <c r="B845" s="471">
        <v>44249</v>
      </c>
      <c r="C845" s="469" t="s">
        <v>3436</v>
      </c>
      <c r="D845" s="470">
        <v>44245</v>
      </c>
      <c r="E845" s="469" t="s">
        <v>15</v>
      </c>
      <c r="F845" s="469" t="s">
        <v>248</v>
      </c>
      <c r="G845" s="469" t="s">
        <v>1219</v>
      </c>
      <c r="H845" s="469" t="s">
        <v>1328</v>
      </c>
      <c r="I845" s="469" t="s">
        <v>248</v>
      </c>
      <c r="J845" s="577" t="s">
        <v>1464</v>
      </c>
      <c r="K845" s="577" t="s">
        <v>1468</v>
      </c>
      <c r="L845" s="469" t="s">
        <v>3603</v>
      </c>
      <c r="M845" s="469">
        <v>5</v>
      </c>
      <c r="N845" s="469">
        <v>0</v>
      </c>
      <c r="O845" s="469">
        <v>0</v>
      </c>
    </row>
    <row r="846" spans="1:15" ht="15" x14ac:dyDescent="0.25">
      <c r="A846" s="469" t="s">
        <v>2991</v>
      </c>
      <c r="B846" s="471">
        <v>44249</v>
      </c>
      <c r="C846" s="469" t="s">
        <v>3436</v>
      </c>
      <c r="D846" s="470">
        <v>44245</v>
      </c>
      <c r="E846" s="469" t="s">
        <v>15</v>
      </c>
      <c r="F846" s="469" t="s">
        <v>248</v>
      </c>
      <c r="G846" s="469" t="s">
        <v>1219</v>
      </c>
      <c r="H846" s="469" t="s">
        <v>1329</v>
      </c>
      <c r="I846" s="469" t="s">
        <v>248</v>
      </c>
      <c r="J846" s="577" t="s">
        <v>1464</v>
      </c>
      <c r="K846" s="577" t="s">
        <v>1468</v>
      </c>
      <c r="L846" s="469" t="s">
        <v>314</v>
      </c>
      <c r="M846" s="469">
        <v>5</v>
      </c>
      <c r="N846" s="472">
        <v>35200</v>
      </c>
      <c r="O846" s="472">
        <v>176000</v>
      </c>
    </row>
    <row r="847" spans="1:15" ht="15" x14ac:dyDescent="0.25">
      <c r="A847" s="469" t="s">
        <v>2992</v>
      </c>
      <c r="B847" s="471">
        <v>44249</v>
      </c>
      <c r="C847" s="469" t="s">
        <v>3437</v>
      </c>
      <c r="D847" s="470">
        <v>44245</v>
      </c>
      <c r="E847" s="469" t="s">
        <v>15</v>
      </c>
      <c r="F847" s="469" t="s">
        <v>248</v>
      </c>
      <c r="G847" s="469" t="s">
        <v>1219</v>
      </c>
      <c r="H847" s="469" t="s">
        <v>1328</v>
      </c>
      <c r="I847" s="469" t="s">
        <v>248</v>
      </c>
      <c r="J847" s="577" t="s">
        <v>1464</v>
      </c>
      <c r="K847" s="577" t="s">
        <v>1468</v>
      </c>
      <c r="L847" s="469" t="s">
        <v>3603</v>
      </c>
      <c r="M847" s="469">
        <v>2</v>
      </c>
      <c r="N847" s="469">
        <v>0</v>
      </c>
      <c r="O847" s="469">
        <v>0</v>
      </c>
    </row>
    <row r="848" spans="1:15" ht="15" x14ac:dyDescent="0.25">
      <c r="A848" s="469" t="s">
        <v>2992</v>
      </c>
      <c r="B848" s="471">
        <v>44249</v>
      </c>
      <c r="C848" s="469" t="s">
        <v>3437</v>
      </c>
      <c r="D848" s="470">
        <v>44245</v>
      </c>
      <c r="E848" s="469" t="s">
        <v>15</v>
      </c>
      <c r="F848" s="469" t="s">
        <v>248</v>
      </c>
      <c r="G848" s="469" t="s">
        <v>1219</v>
      </c>
      <c r="H848" s="469" t="s">
        <v>1320</v>
      </c>
      <c r="I848" s="469" t="s">
        <v>248</v>
      </c>
      <c r="J848" s="577" t="s">
        <v>1464</v>
      </c>
      <c r="K848" s="577" t="s">
        <v>1468</v>
      </c>
      <c r="L848" s="469" t="s">
        <v>314</v>
      </c>
      <c r="M848" s="469">
        <v>2</v>
      </c>
      <c r="N848" s="472">
        <v>3500</v>
      </c>
      <c r="O848" s="472">
        <v>7000</v>
      </c>
    </row>
    <row r="849" spans="1:15" ht="15" x14ac:dyDescent="0.25">
      <c r="A849" s="469" t="s">
        <v>2992</v>
      </c>
      <c r="B849" s="471">
        <v>44249</v>
      </c>
      <c r="C849" s="469" t="s">
        <v>3437</v>
      </c>
      <c r="D849" s="470">
        <v>44245</v>
      </c>
      <c r="E849" s="469" t="s">
        <v>15</v>
      </c>
      <c r="F849" s="469" t="s">
        <v>248</v>
      </c>
      <c r="G849" s="469" t="s">
        <v>1219</v>
      </c>
      <c r="H849" s="469" t="s">
        <v>1329</v>
      </c>
      <c r="I849" s="469" t="s">
        <v>248</v>
      </c>
      <c r="J849" s="577" t="s">
        <v>1464</v>
      </c>
      <c r="K849" s="577" t="s">
        <v>1468</v>
      </c>
      <c r="L849" s="469" t="s">
        <v>314</v>
      </c>
      <c r="M849" s="469">
        <v>2</v>
      </c>
      <c r="N849" s="472">
        <v>35900</v>
      </c>
      <c r="O849" s="472">
        <v>71800</v>
      </c>
    </row>
    <row r="850" spans="1:15" ht="15" x14ac:dyDescent="0.25">
      <c r="A850" s="469" t="s">
        <v>2993</v>
      </c>
      <c r="B850" s="471">
        <v>44249</v>
      </c>
      <c r="C850" s="469" t="s">
        <v>3438</v>
      </c>
      <c r="D850" s="469" t="s">
        <v>3439</v>
      </c>
      <c r="E850" s="469" t="s">
        <v>63</v>
      </c>
      <c r="F850" s="469" t="s">
        <v>93</v>
      </c>
      <c r="G850" s="469" t="s">
        <v>2217</v>
      </c>
      <c r="H850" s="469" t="s">
        <v>275</v>
      </c>
      <c r="I850" s="469" t="s">
        <v>93</v>
      </c>
      <c r="J850" s="577" t="s">
        <v>1465</v>
      </c>
      <c r="K850" s="577" t="s">
        <v>1468</v>
      </c>
      <c r="L850" s="469" t="s">
        <v>301</v>
      </c>
      <c r="M850" s="469">
        <v>8</v>
      </c>
      <c r="N850" s="472">
        <v>1150</v>
      </c>
      <c r="O850" s="472">
        <v>9200</v>
      </c>
    </row>
    <row r="851" spans="1:15" ht="15" x14ac:dyDescent="0.25">
      <c r="A851" s="469" t="s">
        <v>2993</v>
      </c>
      <c r="B851" s="471">
        <v>44249</v>
      </c>
      <c r="C851" s="469" t="s">
        <v>3438</v>
      </c>
      <c r="D851" s="469" t="s">
        <v>3439</v>
      </c>
      <c r="E851" s="469" t="s">
        <v>63</v>
      </c>
      <c r="F851" s="469" t="s">
        <v>93</v>
      </c>
      <c r="G851" s="469" t="s">
        <v>2217</v>
      </c>
      <c r="H851" s="469" t="s">
        <v>1304</v>
      </c>
      <c r="I851" s="469" t="s">
        <v>93</v>
      </c>
      <c r="J851" s="577" t="s">
        <v>1465</v>
      </c>
      <c r="K851" s="577" t="s">
        <v>1468</v>
      </c>
      <c r="L851" s="469" t="s">
        <v>306</v>
      </c>
      <c r="M851" s="469">
        <v>2</v>
      </c>
      <c r="N851" s="472">
        <v>1150</v>
      </c>
      <c r="O851" s="472">
        <v>2300</v>
      </c>
    </row>
    <row r="852" spans="1:15" ht="15" x14ac:dyDescent="0.25">
      <c r="A852" s="469" t="s">
        <v>2994</v>
      </c>
      <c r="B852" s="471">
        <v>44249</v>
      </c>
      <c r="C852" s="469" t="s">
        <v>912</v>
      </c>
      <c r="D852" s="470">
        <v>44249</v>
      </c>
      <c r="E852" s="660" t="s">
        <v>15</v>
      </c>
      <c r="F852" s="469" t="s">
        <v>93</v>
      </c>
      <c r="G852" s="469" t="s">
        <v>3576</v>
      </c>
      <c r="H852" s="469" t="s">
        <v>387</v>
      </c>
      <c r="I852" s="469" t="s">
        <v>93</v>
      </c>
      <c r="J852" s="577" t="s">
        <v>316</v>
      </c>
      <c r="K852" s="469" t="s">
        <v>1469</v>
      </c>
      <c r="L852" s="469" t="s">
        <v>303</v>
      </c>
      <c r="M852" s="469">
        <v>1</v>
      </c>
      <c r="N852" s="469">
        <v>150</v>
      </c>
      <c r="O852" s="469">
        <v>150</v>
      </c>
    </row>
    <row r="853" spans="1:15" ht="15" x14ac:dyDescent="0.25">
      <c r="A853" s="469" t="s">
        <v>2994</v>
      </c>
      <c r="B853" s="471">
        <v>44249</v>
      </c>
      <c r="C853" s="469" t="s">
        <v>912</v>
      </c>
      <c r="D853" s="470">
        <v>44249</v>
      </c>
      <c r="E853" s="469" t="s">
        <v>63</v>
      </c>
      <c r="F853" s="469" t="s">
        <v>93</v>
      </c>
      <c r="G853" s="469" t="s">
        <v>3576</v>
      </c>
      <c r="H853" s="469" t="s">
        <v>1340</v>
      </c>
      <c r="I853" s="469" t="s">
        <v>93</v>
      </c>
      <c r="J853" s="577" t="s">
        <v>316</v>
      </c>
      <c r="K853" s="469" t="s">
        <v>1469</v>
      </c>
      <c r="L853" s="469" t="s">
        <v>303</v>
      </c>
      <c r="M853" s="469">
        <v>1</v>
      </c>
      <c r="N853" s="472">
        <v>1000</v>
      </c>
      <c r="O853" s="472">
        <v>1000</v>
      </c>
    </row>
    <row r="854" spans="1:15" ht="15" x14ac:dyDescent="0.25">
      <c r="A854" s="469" t="s">
        <v>2994</v>
      </c>
      <c r="B854" s="471">
        <v>44249</v>
      </c>
      <c r="C854" s="469" t="s">
        <v>912</v>
      </c>
      <c r="D854" s="470">
        <v>44249</v>
      </c>
      <c r="E854" s="469" t="s">
        <v>63</v>
      </c>
      <c r="F854" s="469" t="s">
        <v>93</v>
      </c>
      <c r="G854" s="469" t="s">
        <v>3576</v>
      </c>
      <c r="H854" s="469" t="s">
        <v>1417</v>
      </c>
      <c r="I854" s="469" t="s">
        <v>93</v>
      </c>
      <c r="J854" s="577" t="s">
        <v>316</v>
      </c>
      <c r="K854" s="469" t="s">
        <v>1469</v>
      </c>
      <c r="L854" s="469" t="s">
        <v>3604</v>
      </c>
      <c r="M854" s="469">
        <v>1</v>
      </c>
      <c r="N854" s="472">
        <v>2550</v>
      </c>
      <c r="O854" s="472">
        <v>2550</v>
      </c>
    </row>
    <row r="855" spans="1:15" ht="15" x14ac:dyDescent="0.25">
      <c r="A855" s="469" t="s">
        <v>2995</v>
      </c>
      <c r="B855" s="471">
        <v>44249</v>
      </c>
      <c r="C855" s="469">
        <v>7900012195</v>
      </c>
      <c r="D855" s="469" t="s">
        <v>3369</v>
      </c>
      <c r="E855" s="469" t="s">
        <v>1197</v>
      </c>
      <c r="F855" s="469" t="s">
        <v>94</v>
      </c>
      <c r="G855" s="469" t="s">
        <v>3539</v>
      </c>
      <c r="H855" s="469" t="s">
        <v>1320</v>
      </c>
      <c r="I855" s="469" t="s">
        <v>94</v>
      </c>
      <c r="J855" s="577" t="s">
        <v>316</v>
      </c>
      <c r="K855" s="469" t="s">
        <v>1469</v>
      </c>
      <c r="L855" s="469" t="s">
        <v>314</v>
      </c>
      <c r="M855" s="469">
        <v>20</v>
      </c>
      <c r="N855" s="469">
        <v>0</v>
      </c>
      <c r="O855" s="469">
        <v>0</v>
      </c>
    </row>
    <row r="856" spans="1:15" ht="15" x14ac:dyDescent="0.25">
      <c r="A856" s="469" t="s">
        <v>2995</v>
      </c>
      <c r="B856" s="471">
        <v>44249</v>
      </c>
      <c r="C856" s="469">
        <v>7900012195</v>
      </c>
      <c r="D856" s="469" t="s">
        <v>3369</v>
      </c>
      <c r="E856" s="469" t="s">
        <v>1197</v>
      </c>
      <c r="F856" s="469" t="s">
        <v>94</v>
      </c>
      <c r="G856" s="469" t="s">
        <v>3539</v>
      </c>
      <c r="H856" s="469" t="s">
        <v>1329</v>
      </c>
      <c r="I856" s="469" t="s">
        <v>94</v>
      </c>
      <c r="J856" s="577" t="s">
        <v>316</v>
      </c>
      <c r="K856" s="469" t="s">
        <v>1469</v>
      </c>
      <c r="L856" s="469" t="s">
        <v>314</v>
      </c>
      <c r="M856" s="469">
        <v>20</v>
      </c>
      <c r="N856" s="472">
        <v>36950</v>
      </c>
      <c r="O856" s="472">
        <v>739000</v>
      </c>
    </row>
    <row r="857" spans="1:15" ht="15" x14ac:dyDescent="0.25">
      <c r="A857" s="469" t="s">
        <v>2996</v>
      </c>
      <c r="B857" s="471">
        <v>44249</v>
      </c>
      <c r="C857" s="469" t="s">
        <v>1161</v>
      </c>
      <c r="D857" s="470">
        <v>44223</v>
      </c>
      <c r="E857" s="469" t="s">
        <v>1183</v>
      </c>
      <c r="F857" s="469" t="s">
        <v>244</v>
      </c>
      <c r="G857" s="469" t="s">
        <v>1228</v>
      </c>
      <c r="H857" s="469" t="s">
        <v>1346</v>
      </c>
      <c r="I857" s="469" t="s">
        <v>244</v>
      </c>
      <c r="J857" s="577" t="s">
        <v>316</v>
      </c>
      <c r="K857" s="469" t="s">
        <v>1469</v>
      </c>
      <c r="L857" s="469" t="s">
        <v>3603</v>
      </c>
      <c r="M857" s="469">
        <v>1</v>
      </c>
      <c r="N857" s="469">
        <v>0</v>
      </c>
      <c r="O857" s="469">
        <v>0</v>
      </c>
    </row>
    <row r="858" spans="1:15" ht="15" x14ac:dyDescent="0.25">
      <c r="A858" s="469" t="s">
        <v>2996</v>
      </c>
      <c r="B858" s="471">
        <v>44249</v>
      </c>
      <c r="C858" s="469" t="s">
        <v>1161</v>
      </c>
      <c r="D858" s="470">
        <v>44223</v>
      </c>
      <c r="E858" s="469" t="s">
        <v>1183</v>
      </c>
      <c r="F858" s="469" t="s">
        <v>244</v>
      </c>
      <c r="G858" s="469" t="s">
        <v>1228</v>
      </c>
      <c r="H858" s="469" t="s">
        <v>1320</v>
      </c>
      <c r="I858" s="469" t="s">
        <v>244</v>
      </c>
      <c r="J858" s="577" t="s">
        <v>316</v>
      </c>
      <c r="K858" s="469" t="s">
        <v>1469</v>
      </c>
      <c r="L858" s="469" t="s">
        <v>314</v>
      </c>
      <c r="M858" s="469">
        <v>1</v>
      </c>
      <c r="N858" s="472">
        <v>3286</v>
      </c>
      <c r="O858" s="472">
        <v>3286</v>
      </c>
    </row>
    <row r="859" spans="1:15" ht="15" x14ac:dyDescent="0.25">
      <c r="A859" s="469" t="s">
        <v>2996</v>
      </c>
      <c r="B859" s="471">
        <v>44249</v>
      </c>
      <c r="C859" s="469" t="s">
        <v>1161</v>
      </c>
      <c r="D859" s="470">
        <v>44223</v>
      </c>
      <c r="E859" s="469" t="s">
        <v>1183</v>
      </c>
      <c r="F859" s="469" t="s">
        <v>244</v>
      </c>
      <c r="G859" s="469" t="s">
        <v>1228</v>
      </c>
      <c r="H859" s="469" t="s">
        <v>1347</v>
      </c>
      <c r="I859" s="469" t="s">
        <v>244</v>
      </c>
      <c r="J859" s="577" t="s">
        <v>316</v>
      </c>
      <c r="K859" s="469" t="s">
        <v>1469</v>
      </c>
      <c r="L859" s="469" t="s">
        <v>314</v>
      </c>
      <c r="M859" s="469">
        <v>1</v>
      </c>
      <c r="N859" s="472">
        <v>25300</v>
      </c>
      <c r="O859" s="472">
        <v>25300</v>
      </c>
    </row>
    <row r="860" spans="1:15" ht="15" x14ac:dyDescent="0.25">
      <c r="A860" s="469" t="s">
        <v>2997</v>
      </c>
      <c r="B860" s="471">
        <v>44249</v>
      </c>
      <c r="C860" s="469" t="s">
        <v>3440</v>
      </c>
      <c r="D860" s="470">
        <v>44249</v>
      </c>
      <c r="E860" s="469" t="s">
        <v>1180</v>
      </c>
      <c r="F860" s="469" t="s">
        <v>248</v>
      </c>
      <c r="G860" s="469" t="s">
        <v>1210</v>
      </c>
      <c r="H860" s="469" t="s">
        <v>3657</v>
      </c>
      <c r="I860" s="469" t="s">
        <v>248</v>
      </c>
      <c r="J860" s="577" t="s">
        <v>316</v>
      </c>
      <c r="K860" s="577" t="s">
        <v>1468</v>
      </c>
      <c r="L860" s="469" t="s">
        <v>302</v>
      </c>
      <c r="M860" s="469">
        <v>23</v>
      </c>
      <c r="N860" s="469">
        <v>1.05</v>
      </c>
      <c r="O860" s="469">
        <v>24.15</v>
      </c>
    </row>
    <row r="861" spans="1:15" ht="15" x14ac:dyDescent="0.25">
      <c r="A861" s="469" t="s">
        <v>2998</v>
      </c>
      <c r="B861" s="471">
        <v>44249</v>
      </c>
      <c r="C861" s="469" t="s">
        <v>3441</v>
      </c>
      <c r="D861" s="470">
        <v>44249</v>
      </c>
      <c r="E861" s="469" t="s">
        <v>1180</v>
      </c>
      <c r="F861" s="469" t="s">
        <v>248</v>
      </c>
      <c r="G861" s="469" t="s">
        <v>1210</v>
      </c>
      <c r="H861" s="469" t="s">
        <v>3658</v>
      </c>
      <c r="I861" s="469" t="s">
        <v>248</v>
      </c>
      <c r="J861" s="577" t="s">
        <v>316</v>
      </c>
      <c r="K861" s="577" t="s">
        <v>1468</v>
      </c>
      <c r="L861" s="469" t="s">
        <v>303</v>
      </c>
      <c r="M861" s="469">
        <v>4</v>
      </c>
      <c r="N861" s="472">
        <v>29384</v>
      </c>
      <c r="O861" s="472">
        <v>117536</v>
      </c>
    </row>
    <row r="862" spans="1:15" ht="15" x14ac:dyDescent="0.25">
      <c r="A862" s="469" t="s">
        <v>2999</v>
      </c>
      <c r="B862" s="471">
        <v>44249</v>
      </c>
      <c r="C862" s="469" t="s">
        <v>3442</v>
      </c>
      <c r="D862" s="470">
        <v>44249</v>
      </c>
      <c r="E862" s="660" t="s">
        <v>15</v>
      </c>
      <c r="F862" s="469" t="s">
        <v>245</v>
      </c>
      <c r="G862" s="469" t="s">
        <v>1231</v>
      </c>
      <c r="H862" s="469" t="s">
        <v>387</v>
      </c>
      <c r="I862" s="469" t="s">
        <v>245</v>
      </c>
      <c r="J862" s="577" t="s">
        <v>1464</v>
      </c>
      <c r="K862" s="577" t="s">
        <v>1468</v>
      </c>
      <c r="L862" s="469" t="s">
        <v>303</v>
      </c>
      <c r="M862" s="469">
        <v>1</v>
      </c>
      <c r="N862" s="469">
        <v>350</v>
      </c>
      <c r="O862" s="469">
        <v>350</v>
      </c>
    </row>
    <row r="863" spans="1:15" ht="15" x14ac:dyDescent="0.25">
      <c r="A863" s="469" t="s">
        <v>2999</v>
      </c>
      <c r="B863" s="471">
        <v>44249</v>
      </c>
      <c r="C863" s="469" t="s">
        <v>3442</v>
      </c>
      <c r="D863" s="470">
        <v>44249</v>
      </c>
      <c r="E863" s="469" t="s">
        <v>15</v>
      </c>
      <c r="F863" s="469" t="s">
        <v>245</v>
      </c>
      <c r="G863" s="469" t="s">
        <v>1231</v>
      </c>
      <c r="H863" s="469" t="s">
        <v>3659</v>
      </c>
      <c r="I863" s="469" t="s">
        <v>245</v>
      </c>
      <c r="J863" s="577" t="s">
        <v>1464</v>
      </c>
      <c r="K863" s="577" t="s">
        <v>1468</v>
      </c>
      <c r="L863" s="469" t="s">
        <v>314</v>
      </c>
      <c r="M863" s="469">
        <v>4</v>
      </c>
      <c r="N863" s="472">
        <v>35000</v>
      </c>
      <c r="O863" s="472">
        <v>140000</v>
      </c>
    </row>
    <row r="864" spans="1:15" ht="15" x14ac:dyDescent="0.25">
      <c r="A864" s="469" t="s">
        <v>3000</v>
      </c>
      <c r="B864" s="471">
        <v>44249</v>
      </c>
      <c r="C864" s="469" t="s">
        <v>918</v>
      </c>
      <c r="D864" s="470">
        <v>44249</v>
      </c>
      <c r="E864" s="660" t="s">
        <v>15</v>
      </c>
      <c r="F864" s="469" t="s">
        <v>248</v>
      </c>
      <c r="G864" s="469" t="s">
        <v>3542</v>
      </c>
      <c r="H864" s="469" t="s">
        <v>387</v>
      </c>
      <c r="I864" s="469" t="s">
        <v>248</v>
      </c>
      <c r="J864" s="577" t="s">
        <v>317</v>
      </c>
      <c r="K864" s="577" t="s">
        <v>1468</v>
      </c>
      <c r="L864" s="469" t="s">
        <v>303</v>
      </c>
      <c r="M864" s="469">
        <v>1</v>
      </c>
      <c r="N864" s="469">
        <v>290</v>
      </c>
      <c r="O864" s="469">
        <v>290</v>
      </c>
    </row>
    <row r="865" spans="1:15" ht="15" x14ac:dyDescent="0.25">
      <c r="A865" s="469" t="s">
        <v>3000</v>
      </c>
      <c r="B865" s="471">
        <v>44249</v>
      </c>
      <c r="C865" s="469" t="s">
        <v>918</v>
      </c>
      <c r="D865" s="470">
        <v>44249</v>
      </c>
      <c r="E865" s="469" t="s">
        <v>1188</v>
      </c>
      <c r="F865" s="469" t="s">
        <v>248</v>
      </c>
      <c r="G865" s="469" t="s">
        <v>3542</v>
      </c>
      <c r="H865" s="469" t="s">
        <v>1312</v>
      </c>
      <c r="I865" s="469" t="s">
        <v>248</v>
      </c>
      <c r="J865" s="577" t="s">
        <v>317</v>
      </c>
      <c r="K865" s="577" t="s">
        <v>1468</v>
      </c>
      <c r="L865" s="469" t="s">
        <v>307</v>
      </c>
      <c r="M865" s="469">
        <v>10</v>
      </c>
      <c r="N865" s="472">
        <v>11600</v>
      </c>
      <c r="O865" s="472">
        <v>116000</v>
      </c>
    </row>
    <row r="866" spans="1:15" ht="15" x14ac:dyDescent="0.25">
      <c r="A866" s="469" t="s">
        <v>3001</v>
      </c>
      <c r="B866" s="471">
        <v>44249</v>
      </c>
      <c r="C866" s="469">
        <v>284</v>
      </c>
      <c r="D866" s="470">
        <v>44247</v>
      </c>
      <c r="E866" s="660" t="s">
        <v>15</v>
      </c>
      <c r="F866" s="469" t="s">
        <v>93</v>
      </c>
      <c r="G866" s="469" t="s">
        <v>3577</v>
      </c>
      <c r="H866" s="469" t="s">
        <v>387</v>
      </c>
      <c r="I866" s="469" t="s">
        <v>93</v>
      </c>
      <c r="J866" s="577" t="s">
        <v>1466</v>
      </c>
      <c r="K866" s="577" t="s">
        <v>1468</v>
      </c>
      <c r="L866" s="469" t="s">
        <v>303</v>
      </c>
      <c r="M866" s="469">
        <v>1</v>
      </c>
      <c r="N866" s="469">
        <v>195</v>
      </c>
      <c r="O866" s="469">
        <v>195</v>
      </c>
    </row>
    <row r="867" spans="1:15" ht="15" x14ac:dyDescent="0.25">
      <c r="A867" s="469" t="s">
        <v>3001</v>
      </c>
      <c r="B867" s="471">
        <v>44249</v>
      </c>
      <c r="C867" s="469">
        <v>284</v>
      </c>
      <c r="D867" s="470">
        <v>44247</v>
      </c>
      <c r="E867" s="469" t="s">
        <v>3226</v>
      </c>
      <c r="F867" s="469" t="s">
        <v>93</v>
      </c>
      <c r="G867" s="469" t="s">
        <v>3577</v>
      </c>
      <c r="H867" s="469" t="s">
        <v>1361</v>
      </c>
      <c r="I867" s="469" t="s">
        <v>93</v>
      </c>
      <c r="J867" s="577" t="s">
        <v>1466</v>
      </c>
      <c r="K867" s="577" t="s">
        <v>1468</v>
      </c>
      <c r="L867" s="469" t="s">
        <v>307</v>
      </c>
      <c r="M867" s="469">
        <v>10</v>
      </c>
      <c r="N867" s="472">
        <v>7800</v>
      </c>
      <c r="O867" s="472">
        <v>78000</v>
      </c>
    </row>
    <row r="868" spans="1:15" ht="15" x14ac:dyDescent="0.25">
      <c r="A868" s="469" t="s">
        <v>3002</v>
      </c>
      <c r="B868" s="471">
        <v>44249</v>
      </c>
      <c r="C868" s="469" t="s">
        <v>211</v>
      </c>
      <c r="D868" s="470">
        <v>44244</v>
      </c>
      <c r="E868" s="660" t="s">
        <v>15</v>
      </c>
      <c r="F868" s="469" t="s">
        <v>93</v>
      </c>
      <c r="G868" s="469" t="s">
        <v>1239</v>
      </c>
      <c r="H868" s="469" t="s">
        <v>387</v>
      </c>
      <c r="I868" s="469" t="s">
        <v>93</v>
      </c>
      <c r="J868" s="577" t="s">
        <v>1465</v>
      </c>
      <c r="K868" s="577" t="s">
        <v>1468</v>
      </c>
      <c r="L868" s="469" t="s">
        <v>303</v>
      </c>
      <c r="M868" s="469">
        <v>1</v>
      </c>
      <c r="N868" s="469">
        <v>250</v>
      </c>
      <c r="O868" s="469">
        <v>250</v>
      </c>
    </row>
    <row r="869" spans="1:15" ht="15" x14ac:dyDescent="0.25">
      <c r="A869" s="469" t="s">
        <v>3002</v>
      </c>
      <c r="B869" s="471">
        <v>44249</v>
      </c>
      <c r="C869" s="469" t="s">
        <v>211</v>
      </c>
      <c r="D869" s="470">
        <v>44244</v>
      </c>
      <c r="E869" s="469" t="s">
        <v>63</v>
      </c>
      <c r="F869" s="469" t="s">
        <v>93</v>
      </c>
      <c r="G869" s="469" t="s">
        <v>1239</v>
      </c>
      <c r="H869" s="469" t="s">
        <v>1368</v>
      </c>
      <c r="I869" s="469" t="s">
        <v>93</v>
      </c>
      <c r="J869" s="577" t="s">
        <v>1465</v>
      </c>
      <c r="K869" s="577" t="s">
        <v>1468</v>
      </c>
      <c r="L869" s="469" t="s">
        <v>3604</v>
      </c>
      <c r="M869" s="469">
        <v>10</v>
      </c>
      <c r="N869" s="472">
        <v>1077</v>
      </c>
      <c r="O869" s="472">
        <v>10770</v>
      </c>
    </row>
    <row r="870" spans="1:15" ht="15" x14ac:dyDescent="0.25">
      <c r="A870" s="469" t="s">
        <v>3002</v>
      </c>
      <c r="B870" s="471">
        <v>44249</v>
      </c>
      <c r="C870" s="469" t="s">
        <v>211</v>
      </c>
      <c r="D870" s="470">
        <v>44244</v>
      </c>
      <c r="E870" s="469" t="s">
        <v>63</v>
      </c>
      <c r="F870" s="469" t="s">
        <v>93</v>
      </c>
      <c r="G870" s="469" t="s">
        <v>1239</v>
      </c>
      <c r="H870" s="469" t="s">
        <v>1390</v>
      </c>
      <c r="I870" s="469" t="s">
        <v>93</v>
      </c>
      <c r="J870" s="577" t="s">
        <v>1465</v>
      </c>
      <c r="K870" s="577" t="s">
        <v>1468</v>
      </c>
      <c r="L870" s="469" t="s">
        <v>3603</v>
      </c>
      <c r="M870" s="469">
        <v>3</v>
      </c>
      <c r="N870" s="472">
        <v>1131.0999999999999</v>
      </c>
      <c r="O870" s="472">
        <v>3393.3</v>
      </c>
    </row>
    <row r="871" spans="1:15" ht="15" x14ac:dyDescent="0.25">
      <c r="A871" s="469" t="s">
        <v>3003</v>
      </c>
      <c r="B871" s="471">
        <v>44249</v>
      </c>
      <c r="C871" s="469" t="s">
        <v>3433</v>
      </c>
      <c r="D871" s="470">
        <v>44249</v>
      </c>
      <c r="E871" s="469" t="s">
        <v>15</v>
      </c>
      <c r="F871" s="469" t="s">
        <v>93</v>
      </c>
      <c r="G871" s="469" t="s">
        <v>1214</v>
      </c>
      <c r="H871" s="469" t="s">
        <v>1328</v>
      </c>
      <c r="I871" s="469" t="s">
        <v>93</v>
      </c>
      <c r="J871" s="577" t="s">
        <v>1464</v>
      </c>
      <c r="K871" s="577" t="s">
        <v>1468</v>
      </c>
      <c r="L871" s="469" t="s">
        <v>3603</v>
      </c>
      <c r="M871" s="469">
        <v>1</v>
      </c>
      <c r="N871" s="469">
        <v>0</v>
      </c>
      <c r="O871" s="469">
        <v>0</v>
      </c>
    </row>
    <row r="872" spans="1:15" ht="15" x14ac:dyDescent="0.25">
      <c r="A872" s="469" t="s">
        <v>3003</v>
      </c>
      <c r="B872" s="471">
        <v>44249</v>
      </c>
      <c r="C872" s="469" t="s">
        <v>3433</v>
      </c>
      <c r="D872" s="470">
        <v>44249</v>
      </c>
      <c r="E872" s="469" t="s">
        <v>15</v>
      </c>
      <c r="F872" s="469" t="s">
        <v>93</v>
      </c>
      <c r="G872" s="469" t="s">
        <v>1214</v>
      </c>
      <c r="H872" s="469" t="s">
        <v>1320</v>
      </c>
      <c r="I872" s="469" t="s">
        <v>93</v>
      </c>
      <c r="J872" s="577" t="s">
        <v>1464</v>
      </c>
      <c r="K872" s="577" t="s">
        <v>1468</v>
      </c>
      <c r="L872" s="469" t="s">
        <v>314</v>
      </c>
      <c r="M872" s="469">
        <v>1</v>
      </c>
      <c r="N872" s="469">
        <v>0</v>
      </c>
      <c r="O872" s="469">
        <v>0</v>
      </c>
    </row>
    <row r="873" spans="1:15" ht="15" x14ac:dyDescent="0.25">
      <c r="A873" s="469" t="s">
        <v>3003</v>
      </c>
      <c r="B873" s="471">
        <v>44249</v>
      </c>
      <c r="C873" s="469" t="s">
        <v>3433</v>
      </c>
      <c r="D873" s="470">
        <v>44249</v>
      </c>
      <c r="E873" s="660" t="s">
        <v>15</v>
      </c>
      <c r="F873" s="469" t="s">
        <v>93</v>
      </c>
      <c r="G873" s="469" t="s">
        <v>1214</v>
      </c>
      <c r="H873" s="469" t="s">
        <v>387</v>
      </c>
      <c r="I873" s="469" t="s">
        <v>93</v>
      </c>
      <c r="J873" s="577" t="s">
        <v>1464</v>
      </c>
      <c r="K873" s="577" t="s">
        <v>1468</v>
      </c>
      <c r="L873" s="469" t="s">
        <v>303</v>
      </c>
      <c r="M873" s="469">
        <v>1</v>
      </c>
      <c r="N873" s="469">
        <v>125</v>
      </c>
      <c r="O873" s="469">
        <v>125</v>
      </c>
    </row>
    <row r="874" spans="1:15" ht="15" x14ac:dyDescent="0.25">
      <c r="A874" s="469" t="s">
        <v>3003</v>
      </c>
      <c r="B874" s="471">
        <v>44249</v>
      </c>
      <c r="C874" s="469" t="s">
        <v>3433</v>
      </c>
      <c r="D874" s="470">
        <v>44249</v>
      </c>
      <c r="E874" s="469" t="s">
        <v>15</v>
      </c>
      <c r="F874" s="469" t="s">
        <v>93</v>
      </c>
      <c r="G874" s="469" t="s">
        <v>1214</v>
      </c>
      <c r="H874" s="469" t="s">
        <v>3636</v>
      </c>
      <c r="I874" s="469" t="s">
        <v>93</v>
      </c>
      <c r="J874" s="577" t="s">
        <v>1464</v>
      </c>
      <c r="K874" s="577" t="s">
        <v>1468</v>
      </c>
      <c r="L874" s="469" t="s">
        <v>3603</v>
      </c>
      <c r="M874" s="469">
        <v>1</v>
      </c>
      <c r="N874" s="472">
        <v>2350</v>
      </c>
      <c r="O874" s="472">
        <v>2350</v>
      </c>
    </row>
    <row r="875" spans="1:15" ht="15" x14ac:dyDescent="0.25">
      <c r="A875" s="469" t="s">
        <v>3003</v>
      </c>
      <c r="B875" s="471">
        <v>44249</v>
      </c>
      <c r="C875" s="469" t="s">
        <v>3433</v>
      </c>
      <c r="D875" s="470">
        <v>44249</v>
      </c>
      <c r="E875" s="469" t="s">
        <v>15</v>
      </c>
      <c r="F875" s="469" t="s">
        <v>93</v>
      </c>
      <c r="G875" s="469" t="s">
        <v>1214</v>
      </c>
      <c r="H875" s="469" t="s">
        <v>1392</v>
      </c>
      <c r="I875" s="469" t="s">
        <v>93</v>
      </c>
      <c r="J875" s="577" t="s">
        <v>1464</v>
      </c>
      <c r="K875" s="577" t="s">
        <v>1468</v>
      </c>
      <c r="L875" s="469" t="s">
        <v>314</v>
      </c>
      <c r="M875" s="469">
        <v>1</v>
      </c>
      <c r="N875" s="472">
        <v>50150</v>
      </c>
      <c r="O875" s="472">
        <v>50150</v>
      </c>
    </row>
    <row r="876" spans="1:15" ht="15" x14ac:dyDescent="0.25">
      <c r="A876" s="469" t="s">
        <v>3004</v>
      </c>
      <c r="B876" s="471">
        <v>44249</v>
      </c>
      <c r="C876" s="469" t="s">
        <v>3443</v>
      </c>
      <c r="D876" s="470">
        <v>44249</v>
      </c>
      <c r="E876" s="469" t="s">
        <v>15</v>
      </c>
      <c r="F876" s="469" t="s">
        <v>93</v>
      </c>
      <c r="G876" s="469" t="s">
        <v>1214</v>
      </c>
      <c r="H876" s="469" t="s">
        <v>3622</v>
      </c>
      <c r="I876" s="469" t="s">
        <v>93</v>
      </c>
      <c r="J876" s="577" t="s">
        <v>1464</v>
      </c>
      <c r="K876" s="577" t="s">
        <v>1468</v>
      </c>
      <c r="L876" s="469" t="s">
        <v>3603</v>
      </c>
      <c r="M876" s="469">
        <v>1</v>
      </c>
      <c r="N876" s="469">
        <v>0</v>
      </c>
      <c r="O876" s="469">
        <v>0</v>
      </c>
    </row>
    <row r="877" spans="1:15" ht="15" x14ac:dyDescent="0.25">
      <c r="A877" s="469" t="s">
        <v>3004</v>
      </c>
      <c r="B877" s="471">
        <v>44249</v>
      </c>
      <c r="C877" s="469" t="s">
        <v>3443</v>
      </c>
      <c r="D877" s="470">
        <v>44249</v>
      </c>
      <c r="E877" s="469" t="s">
        <v>15</v>
      </c>
      <c r="F877" s="469" t="s">
        <v>93</v>
      </c>
      <c r="G877" s="469" t="s">
        <v>1214</v>
      </c>
      <c r="H877" s="469" t="s">
        <v>1327</v>
      </c>
      <c r="I877" s="469" t="s">
        <v>93</v>
      </c>
      <c r="J877" s="577" t="s">
        <v>1464</v>
      </c>
      <c r="K877" s="577" t="s">
        <v>1468</v>
      </c>
      <c r="L877" s="469" t="s">
        <v>3603</v>
      </c>
      <c r="M877" s="469">
        <v>1</v>
      </c>
      <c r="N877" s="469">
        <v>0</v>
      </c>
      <c r="O877" s="469">
        <v>0</v>
      </c>
    </row>
    <row r="878" spans="1:15" ht="15" x14ac:dyDescent="0.25">
      <c r="A878" s="469" t="s">
        <v>3004</v>
      </c>
      <c r="B878" s="471">
        <v>44249</v>
      </c>
      <c r="C878" s="469" t="s">
        <v>3443</v>
      </c>
      <c r="D878" s="470">
        <v>44249</v>
      </c>
      <c r="E878" s="469" t="s">
        <v>15</v>
      </c>
      <c r="F878" s="469" t="s">
        <v>93</v>
      </c>
      <c r="G878" s="469" t="s">
        <v>1214</v>
      </c>
      <c r="H878" s="469" t="s">
        <v>1332</v>
      </c>
      <c r="I878" s="469" t="s">
        <v>93</v>
      </c>
      <c r="J878" s="577" t="s">
        <v>1464</v>
      </c>
      <c r="K878" s="577" t="s">
        <v>1468</v>
      </c>
      <c r="L878" s="469" t="s">
        <v>3603</v>
      </c>
      <c r="M878" s="469">
        <v>1</v>
      </c>
      <c r="N878" s="469">
        <v>0</v>
      </c>
      <c r="O878" s="469">
        <v>0</v>
      </c>
    </row>
    <row r="879" spans="1:15" ht="15" x14ac:dyDescent="0.25">
      <c r="A879" s="469" t="s">
        <v>3004</v>
      </c>
      <c r="B879" s="471">
        <v>44249</v>
      </c>
      <c r="C879" s="469" t="s">
        <v>3443</v>
      </c>
      <c r="D879" s="470">
        <v>44249</v>
      </c>
      <c r="E879" s="469" t="s">
        <v>15</v>
      </c>
      <c r="F879" s="469" t="s">
        <v>93</v>
      </c>
      <c r="G879" s="469" t="s">
        <v>1214</v>
      </c>
      <c r="H879" s="469" t="s">
        <v>1320</v>
      </c>
      <c r="I879" s="469" t="s">
        <v>93</v>
      </c>
      <c r="J879" s="577" t="s">
        <v>1464</v>
      </c>
      <c r="K879" s="577" t="s">
        <v>1468</v>
      </c>
      <c r="L879" s="469" t="s">
        <v>314</v>
      </c>
      <c r="M879" s="469">
        <v>1</v>
      </c>
      <c r="N879" s="469">
        <v>0</v>
      </c>
      <c r="O879" s="469">
        <v>0</v>
      </c>
    </row>
    <row r="880" spans="1:15" ht="15" x14ac:dyDescent="0.25">
      <c r="A880" s="469" t="s">
        <v>3004</v>
      </c>
      <c r="B880" s="471">
        <v>44249</v>
      </c>
      <c r="C880" s="469" t="s">
        <v>3443</v>
      </c>
      <c r="D880" s="470">
        <v>44249</v>
      </c>
      <c r="E880" s="660" t="s">
        <v>15</v>
      </c>
      <c r="F880" s="469" t="s">
        <v>93</v>
      </c>
      <c r="G880" s="469" t="s">
        <v>1214</v>
      </c>
      <c r="H880" s="469" t="s">
        <v>387</v>
      </c>
      <c r="I880" s="469" t="s">
        <v>93</v>
      </c>
      <c r="J880" s="577" t="s">
        <v>1464</v>
      </c>
      <c r="K880" s="577" t="s">
        <v>1468</v>
      </c>
      <c r="L880" s="469" t="s">
        <v>303</v>
      </c>
      <c r="M880" s="469">
        <v>1</v>
      </c>
      <c r="N880" s="469">
        <v>150</v>
      </c>
      <c r="O880" s="469">
        <v>150</v>
      </c>
    </row>
    <row r="881" spans="1:15" ht="15" x14ac:dyDescent="0.25">
      <c r="A881" s="469" t="s">
        <v>3004</v>
      </c>
      <c r="B881" s="471">
        <v>44249</v>
      </c>
      <c r="C881" s="469" t="s">
        <v>3443</v>
      </c>
      <c r="D881" s="470">
        <v>44249</v>
      </c>
      <c r="E881" s="469" t="s">
        <v>15</v>
      </c>
      <c r="F881" s="469" t="s">
        <v>93</v>
      </c>
      <c r="G881" s="469" t="s">
        <v>1214</v>
      </c>
      <c r="H881" s="469" t="s">
        <v>1342</v>
      </c>
      <c r="I881" s="469" t="s">
        <v>93</v>
      </c>
      <c r="J881" s="577" t="s">
        <v>1464</v>
      </c>
      <c r="K881" s="577" t="s">
        <v>1468</v>
      </c>
      <c r="L881" s="469" t="s">
        <v>303</v>
      </c>
      <c r="M881" s="469">
        <v>1</v>
      </c>
      <c r="N881" s="472">
        <v>1500</v>
      </c>
      <c r="O881" s="472">
        <v>1500</v>
      </c>
    </row>
    <row r="882" spans="1:15" ht="15" x14ac:dyDescent="0.25">
      <c r="A882" s="469" t="s">
        <v>3004</v>
      </c>
      <c r="B882" s="471">
        <v>44249</v>
      </c>
      <c r="C882" s="469" t="s">
        <v>3443</v>
      </c>
      <c r="D882" s="470">
        <v>44249</v>
      </c>
      <c r="E882" s="469" t="s">
        <v>15</v>
      </c>
      <c r="F882" s="469" t="s">
        <v>93</v>
      </c>
      <c r="G882" s="469" t="s">
        <v>1214</v>
      </c>
      <c r="H882" s="469" t="s">
        <v>1392</v>
      </c>
      <c r="I882" s="469" t="s">
        <v>93</v>
      </c>
      <c r="J882" s="577" t="s">
        <v>1464</v>
      </c>
      <c r="K882" s="577" t="s">
        <v>1468</v>
      </c>
      <c r="L882" s="469" t="s">
        <v>314</v>
      </c>
      <c r="M882" s="469">
        <v>1</v>
      </c>
      <c r="N882" s="472">
        <v>58300</v>
      </c>
      <c r="O882" s="472">
        <v>58300</v>
      </c>
    </row>
    <row r="883" spans="1:15" ht="15" x14ac:dyDescent="0.25">
      <c r="A883" s="469" t="s">
        <v>3005</v>
      </c>
      <c r="B883" s="471">
        <v>44249</v>
      </c>
      <c r="C883" s="469" t="s">
        <v>3444</v>
      </c>
      <c r="D883" s="470">
        <v>44247</v>
      </c>
      <c r="E883" s="469" t="s">
        <v>15</v>
      </c>
      <c r="F883" s="469" t="s">
        <v>1204</v>
      </c>
      <c r="G883" s="469" t="s">
        <v>1208</v>
      </c>
      <c r="H883" s="469" t="s">
        <v>1328</v>
      </c>
      <c r="I883" s="469" t="s">
        <v>1204</v>
      </c>
      <c r="J883" s="577" t="s">
        <v>1464</v>
      </c>
      <c r="K883" s="577" t="s">
        <v>1468</v>
      </c>
      <c r="L883" s="469" t="s">
        <v>3603</v>
      </c>
      <c r="M883" s="469">
        <v>1</v>
      </c>
      <c r="N883" s="469">
        <v>0</v>
      </c>
      <c r="O883" s="469">
        <v>0</v>
      </c>
    </row>
    <row r="884" spans="1:15" ht="15" x14ac:dyDescent="0.25">
      <c r="A884" s="469" t="s">
        <v>3005</v>
      </c>
      <c r="B884" s="471">
        <v>44249</v>
      </c>
      <c r="C884" s="469" t="s">
        <v>3444</v>
      </c>
      <c r="D884" s="470">
        <v>44247</v>
      </c>
      <c r="E884" s="660" t="s">
        <v>15</v>
      </c>
      <c r="F884" s="469" t="s">
        <v>1204</v>
      </c>
      <c r="G884" s="469" t="s">
        <v>1208</v>
      </c>
      <c r="H884" s="469" t="s">
        <v>387</v>
      </c>
      <c r="I884" s="469" t="s">
        <v>1204</v>
      </c>
      <c r="J884" s="577" t="s">
        <v>1464</v>
      </c>
      <c r="K884" s="577" t="s">
        <v>1468</v>
      </c>
      <c r="L884" s="469" t="s">
        <v>303</v>
      </c>
      <c r="M884" s="469">
        <v>1</v>
      </c>
      <c r="N884" s="469">
        <v>224</v>
      </c>
      <c r="O884" s="469">
        <v>224</v>
      </c>
    </row>
    <row r="885" spans="1:15" ht="15" x14ac:dyDescent="0.25">
      <c r="A885" s="469" t="s">
        <v>3005</v>
      </c>
      <c r="B885" s="471">
        <v>44249</v>
      </c>
      <c r="C885" s="469" t="s">
        <v>3444</v>
      </c>
      <c r="D885" s="470">
        <v>44247</v>
      </c>
      <c r="E885" s="469" t="s">
        <v>15</v>
      </c>
      <c r="F885" s="469" t="s">
        <v>1204</v>
      </c>
      <c r="G885" s="469" t="s">
        <v>1208</v>
      </c>
      <c r="H885" s="469" t="s">
        <v>1326</v>
      </c>
      <c r="I885" s="469" t="s">
        <v>1204</v>
      </c>
      <c r="J885" s="577" t="s">
        <v>1464</v>
      </c>
      <c r="K885" s="577" t="s">
        <v>1468</v>
      </c>
      <c r="L885" s="469" t="s">
        <v>314</v>
      </c>
      <c r="M885" s="469">
        <v>1</v>
      </c>
      <c r="N885" s="472">
        <v>56000</v>
      </c>
      <c r="O885" s="472">
        <v>56000</v>
      </c>
    </row>
    <row r="886" spans="1:15" ht="15" x14ac:dyDescent="0.25">
      <c r="A886" s="469" t="s">
        <v>3006</v>
      </c>
      <c r="B886" s="471">
        <v>44249</v>
      </c>
      <c r="C886" s="469" t="s">
        <v>912</v>
      </c>
      <c r="D886" s="470">
        <v>44249</v>
      </c>
      <c r="E886" s="469" t="s">
        <v>63</v>
      </c>
      <c r="F886" s="469" t="s">
        <v>93</v>
      </c>
      <c r="G886" s="469" t="s">
        <v>3578</v>
      </c>
      <c r="H886" s="469" t="s">
        <v>1327</v>
      </c>
      <c r="I886" s="469" t="s">
        <v>93</v>
      </c>
      <c r="J886" s="577" t="s">
        <v>316</v>
      </c>
      <c r="K886" s="469" t="s">
        <v>1469</v>
      </c>
      <c r="L886" s="469" t="s">
        <v>3603</v>
      </c>
      <c r="M886" s="469">
        <v>2</v>
      </c>
      <c r="N886" s="472">
        <v>2990</v>
      </c>
      <c r="O886" s="472">
        <v>5980</v>
      </c>
    </row>
    <row r="887" spans="1:15" ht="15" x14ac:dyDescent="0.25">
      <c r="A887" s="469" t="s">
        <v>3007</v>
      </c>
      <c r="B887" s="471">
        <v>44249</v>
      </c>
      <c r="C887" s="469" t="s">
        <v>3445</v>
      </c>
      <c r="D887" s="470">
        <v>44232</v>
      </c>
      <c r="E887" s="469" t="s">
        <v>1183</v>
      </c>
      <c r="F887" s="469" t="s">
        <v>244</v>
      </c>
      <c r="G887" s="469" t="s">
        <v>1228</v>
      </c>
      <c r="H887" s="469" t="s">
        <v>1327</v>
      </c>
      <c r="I887" s="469" t="s">
        <v>244</v>
      </c>
      <c r="J887" s="577" t="s">
        <v>316</v>
      </c>
      <c r="K887" s="469" t="s">
        <v>1469</v>
      </c>
      <c r="L887" s="469" t="s">
        <v>3603</v>
      </c>
      <c r="M887" s="469">
        <v>1</v>
      </c>
      <c r="N887" s="469">
        <v>0</v>
      </c>
      <c r="O887" s="469">
        <v>0</v>
      </c>
    </row>
    <row r="888" spans="1:15" ht="15" x14ac:dyDescent="0.25">
      <c r="A888" s="469" t="s">
        <v>3007</v>
      </c>
      <c r="B888" s="471">
        <v>44249</v>
      </c>
      <c r="C888" s="469" t="s">
        <v>3445</v>
      </c>
      <c r="D888" s="470">
        <v>44232</v>
      </c>
      <c r="E888" s="469" t="s">
        <v>1183</v>
      </c>
      <c r="F888" s="469" t="s">
        <v>244</v>
      </c>
      <c r="G888" s="469" t="s">
        <v>1228</v>
      </c>
      <c r="H888" s="469" t="s">
        <v>1349</v>
      </c>
      <c r="I888" s="469" t="s">
        <v>244</v>
      </c>
      <c r="J888" s="577" t="s">
        <v>316</v>
      </c>
      <c r="K888" s="469" t="s">
        <v>1469</v>
      </c>
      <c r="L888" s="469" t="s">
        <v>314</v>
      </c>
      <c r="M888" s="469">
        <v>1</v>
      </c>
      <c r="N888" s="472">
        <v>2850</v>
      </c>
      <c r="O888" s="472">
        <v>2850</v>
      </c>
    </row>
    <row r="889" spans="1:15" ht="15" x14ac:dyDescent="0.25">
      <c r="A889" s="469" t="s">
        <v>3007</v>
      </c>
      <c r="B889" s="471">
        <v>44249</v>
      </c>
      <c r="C889" s="469" t="s">
        <v>3445</v>
      </c>
      <c r="D889" s="470">
        <v>44232</v>
      </c>
      <c r="E889" s="469" t="s">
        <v>3215</v>
      </c>
      <c r="F889" s="469" t="s">
        <v>244</v>
      </c>
      <c r="G889" s="469" t="s">
        <v>1228</v>
      </c>
      <c r="H889" s="469" t="s">
        <v>3633</v>
      </c>
      <c r="I889" s="469" t="s">
        <v>244</v>
      </c>
      <c r="J889" s="577" t="s">
        <v>316</v>
      </c>
      <c r="K889" s="469" t="s">
        <v>1469</v>
      </c>
      <c r="L889" s="469" t="s">
        <v>308</v>
      </c>
      <c r="M889" s="469">
        <v>1</v>
      </c>
      <c r="N889" s="472">
        <v>4250</v>
      </c>
      <c r="O889" s="472">
        <v>4250</v>
      </c>
    </row>
    <row r="890" spans="1:15" ht="15" x14ac:dyDescent="0.25">
      <c r="A890" s="469" t="s">
        <v>3007</v>
      </c>
      <c r="B890" s="471">
        <v>44249</v>
      </c>
      <c r="C890" s="469" t="s">
        <v>3445</v>
      </c>
      <c r="D890" s="470">
        <v>44232</v>
      </c>
      <c r="E890" s="469" t="s">
        <v>1183</v>
      </c>
      <c r="F890" s="469" t="s">
        <v>244</v>
      </c>
      <c r="G890" s="469" t="s">
        <v>1228</v>
      </c>
      <c r="H890" s="469" t="s">
        <v>1324</v>
      </c>
      <c r="I890" s="469" t="s">
        <v>244</v>
      </c>
      <c r="J890" s="577" t="s">
        <v>316</v>
      </c>
      <c r="K890" s="469" t="s">
        <v>1469</v>
      </c>
      <c r="L890" s="469" t="s">
        <v>314</v>
      </c>
      <c r="M890" s="469">
        <v>1</v>
      </c>
      <c r="N890" s="472">
        <v>5350</v>
      </c>
      <c r="O890" s="472">
        <v>5350</v>
      </c>
    </row>
    <row r="891" spans="1:15" ht="15" x14ac:dyDescent="0.25">
      <c r="A891" s="469" t="s">
        <v>3007</v>
      </c>
      <c r="B891" s="471">
        <v>44249</v>
      </c>
      <c r="C891" s="469" t="s">
        <v>3445</v>
      </c>
      <c r="D891" s="470">
        <v>44232</v>
      </c>
      <c r="E891" s="469" t="s">
        <v>1183</v>
      </c>
      <c r="F891" s="469" t="s">
        <v>244</v>
      </c>
      <c r="G891" s="469" t="s">
        <v>1228</v>
      </c>
      <c r="H891" s="469" t="s">
        <v>1326</v>
      </c>
      <c r="I891" s="469" t="s">
        <v>244</v>
      </c>
      <c r="J891" s="577" t="s">
        <v>316</v>
      </c>
      <c r="K891" s="469" t="s">
        <v>1469</v>
      </c>
      <c r="L891" s="469" t="s">
        <v>314</v>
      </c>
      <c r="M891" s="469">
        <v>1</v>
      </c>
      <c r="N891" s="472">
        <v>63500</v>
      </c>
      <c r="O891" s="472">
        <v>63500</v>
      </c>
    </row>
    <row r="892" spans="1:15" ht="15" x14ac:dyDescent="0.25">
      <c r="A892" s="469" t="s">
        <v>3008</v>
      </c>
      <c r="B892" s="471">
        <v>44249</v>
      </c>
      <c r="C892" s="469" t="s">
        <v>3446</v>
      </c>
      <c r="D892" s="470">
        <v>44244</v>
      </c>
      <c r="E892" s="469" t="s">
        <v>1183</v>
      </c>
      <c r="F892" s="469" t="s">
        <v>244</v>
      </c>
      <c r="G892" s="469" t="s">
        <v>1228</v>
      </c>
      <c r="H892" s="469" t="s">
        <v>1327</v>
      </c>
      <c r="I892" s="469" t="s">
        <v>244</v>
      </c>
      <c r="J892" s="577" t="s">
        <v>316</v>
      </c>
      <c r="K892" s="469" t="s">
        <v>1469</v>
      </c>
      <c r="L892" s="469" t="s">
        <v>3603</v>
      </c>
      <c r="M892" s="469">
        <v>1</v>
      </c>
      <c r="N892" s="469">
        <v>0</v>
      </c>
      <c r="O892" s="469">
        <v>0</v>
      </c>
    </row>
    <row r="893" spans="1:15" ht="15" x14ac:dyDescent="0.25">
      <c r="A893" s="469" t="s">
        <v>3008</v>
      </c>
      <c r="B893" s="471">
        <v>44249</v>
      </c>
      <c r="C893" s="469" t="s">
        <v>3446</v>
      </c>
      <c r="D893" s="470">
        <v>44244</v>
      </c>
      <c r="E893" s="469" t="s">
        <v>1183</v>
      </c>
      <c r="F893" s="469" t="s">
        <v>244</v>
      </c>
      <c r="G893" s="469" t="s">
        <v>1228</v>
      </c>
      <c r="H893" s="469" t="s">
        <v>1349</v>
      </c>
      <c r="I893" s="469" t="s">
        <v>244</v>
      </c>
      <c r="J893" s="577" t="s">
        <v>316</v>
      </c>
      <c r="K893" s="469" t="s">
        <v>1469</v>
      </c>
      <c r="L893" s="469" t="s">
        <v>314</v>
      </c>
      <c r="M893" s="469">
        <v>1</v>
      </c>
      <c r="N893" s="472">
        <v>2850</v>
      </c>
      <c r="O893" s="472">
        <v>2850</v>
      </c>
    </row>
    <row r="894" spans="1:15" ht="15" x14ac:dyDescent="0.25">
      <c r="A894" s="469" t="s">
        <v>3008</v>
      </c>
      <c r="B894" s="471">
        <v>44249</v>
      </c>
      <c r="C894" s="469" t="s">
        <v>3446</v>
      </c>
      <c r="D894" s="470">
        <v>44244</v>
      </c>
      <c r="E894" s="469" t="s">
        <v>3215</v>
      </c>
      <c r="F894" s="469" t="s">
        <v>244</v>
      </c>
      <c r="G894" s="469" t="s">
        <v>1228</v>
      </c>
      <c r="H894" s="469" t="s">
        <v>3633</v>
      </c>
      <c r="I894" s="469" t="s">
        <v>244</v>
      </c>
      <c r="J894" s="577" t="s">
        <v>316</v>
      </c>
      <c r="K894" s="469" t="s">
        <v>1469</v>
      </c>
      <c r="L894" s="469" t="s">
        <v>308</v>
      </c>
      <c r="M894" s="469">
        <v>1</v>
      </c>
      <c r="N894" s="472">
        <v>4250</v>
      </c>
      <c r="O894" s="472">
        <v>4250</v>
      </c>
    </row>
    <row r="895" spans="1:15" ht="15" x14ac:dyDescent="0.25">
      <c r="A895" s="469" t="s">
        <v>3008</v>
      </c>
      <c r="B895" s="471">
        <v>44249</v>
      </c>
      <c r="C895" s="469" t="s">
        <v>3446</v>
      </c>
      <c r="D895" s="470">
        <v>44244</v>
      </c>
      <c r="E895" s="469" t="s">
        <v>1183</v>
      </c>
      <c r="F895" s="469" t="s">
        <v>244</v>
      </c>
      <c r="G895" s="469" t="s">
        <v>1228</v>
      </c>
      <c r="H895" s="469" t="s">
        <v>1324</v>
      </c>
      <c r="I895" s="469" t="s">
        <v>244</v>
      </c>
      <c r="J895" s="577" t="s">
        <v>316</v>
      </c>
      <c r="K895" s="469" t="s">
        <v>1469</v>
      </c>
      <c r="L895" s="469" t="s">
        <v>314</v>
      </c>
      <c r="M895" s="469">
        <v>1</v>
      </c>
      <c r="N895" s="472">
        <v>5350</v>
      </c>
      <c r="O895" s="472">
        <v>5350</v>
      </c>
    </row>
    <row r="896" spans="1:15" ht="15" x14ac:dyDescent="0.25">
      <c r="A896" s="469" t="s">
        <v>3008</v>
      </c>
      <c r="B896" s="471">
        <v>44249</v>
      </c>
      <c r="C896" s="469" t="s">
        <v>3446</v>
      </c>
      <c r="D896" s="470">
        <v>44244</v>
      </c>
      <c r="E896" s="469" t="s">
        <v>1183</v>
      </c>
      <c r="F896" s="469" t="s">
        <v>244</v>
      </c>
      <c r="G896" s="469" t="s">
        <v>1228</v>
      </c>
      <c r="H896" s="469" t="s">
        <v>1326</v>
      </c>
      <c r="I896" s="469" t="s">
        <v>244</v>
      </c>
      <c r="J896" s="577" t="s">
        <v>316</v>
      </c>
      <c r="K896" s="469" t="s">
        <v>1469</v>
      </c>
      <c r="L896" s="469" t="s">
        <v>314</v>
      </c>
      <c r="M896" s="469">
        <v>1</v>
      </c>
      <c r="N896" s="472">
        <v>63500</v>
      </c>
      <c r="O896" s="472">
        <v>63500</v>
      </c>
    </row>
    <row r="897" spans="1:15" ht="15" x14ac:dyDescent="0.25">
      <c r="A897" s="469" t="s">
        <v>3009</v>
      </c>
      <c r="B897" s="471">
        <v>44249</v>
      </c>
      <c r="C897" s="469" t="s">
        <v>3447</v>
      </c>
      <c r="D897" s="470">
        <v>44244</v>
      </c>
      <c r="E897" s="469" t="s">
        <v>1183</v>
      </c>
      <c r="F897" s="469" t="s">
        <v>244</v>
      </c>
      <c r="G897" s="469" t="s">
        <v>1228</v>
      </c>
      <c r="H897" s="469" t="s">
        <v>1327</v>
      </c>
      <c r="I897" s="469" t="s">
        <v>244</v>
      </c>
      <c r="J897" s="577" t="s">
        <v>316</v>
      </c>
      <c r="K897" s="469" t="s">
        <v>1469</v>
      </c>
      <c r="L897" s="469" t="s">
        <v>3603</v>
      </c>
      <c r="M897" s="469">
        <v>1</v>
      </c>
      <c r="N897" s="469">
        <v>0</v>
      </c>
      <c r="O897" s="469">
        <v>0</v>
      </c>
    </row>
    <row r="898" spans="1:15" ht="15" x14ac:dyDescent="0.25">
      <c r="A898" s="469" t="s">
        <v>3009</v>
      </c>
      <c r="B898" s="471">
        <v>44249</v>
      </c>
      <c r="C898" s="469" t="s">
        <v>3447</v>
      </c>
      <c r="D898" s="470">
        <v>44244</v>
      </c>
      <c r="E898" s="469" t="s">
        <v>1183</v>
      </c>
      <c r="F898" s="469" t="s">
        <v>244</v>
      </c>
      <c r="G898" s="469" t="s">
        <v>1228</v>
      </c>
      <c r="H898" s="469" t="s">
        <v>1349</v>
      </c>
      <c r="I898" s="469" t="s">
        <v>244</v>
      </c>
      <c r="J898" s="577" t="s">
        <v>316</v>
      </c>
      <c r="K898" s="469" t="s">
        <v>1469</v>
      </c>
      <c r="L898" s="469" t="s">
        <v>314</v>
      </c>
      <c r="M898" s="469">
        <v>1</v>
      </c>
      <c r="N898" s="472">
        <v>2850</v>
      </c>
      <c r="O898" s="472">
        <v>2850</v>
      </c>
    </row>
    <row r="899" spans="1:15" ht="15" x14ac:dyDescent="0.25">
      <c r="A899" s="469" t="s">
        <v>3009</v>
      </c>
      <c r="B899" s="471">
        <v>44249</v>
      </c>
      <c r="C899" s="469" t="s">
        <v>3447</v>
      </c>
      <c r="D899" s="470">
        <v>44244</v>
      </c>
      <c r="E899" s="469" t="s">
        <v>3215</v>
      </c>
      <c r="F899" s="469" t="s">
        <v>244</v>
      </c>
      <c r="G899" s="469" t="s">
        <v>1228</v>
      </c>
      <c r="H899" s="469" t="s">
        <v>3633</v>
      </c>
      <c r="I899" s="469" t="s">
        <v>244</v>
      </c>
      <c r="J899" s="577" t="s">
        <v>316</v>
      </c>
      <c r="K899" s="469" t="s">
        <v>1469</v>
      </c>
      <c r="L899" s="469" t="s">
        <v>308</v>
      </c>
      <c r="M899" s="469">
        <v>1</v>
      </c>
      <c r="N899" s="472">
        <v>4250</v>
      </c>
      <c r="O899" s="472">
        <v>4250</v>
      </c>
    </row>
    <row r="900" spans="1:15" ht="15" x14ac:dyDescent="0.25">
      <c r="A900" s="469" t="s">
        <v>3009</v>
      </c>
      <c r="B900" s="471">
        <v>44249</v>
      </c>
      <c r="C900" s="469" t="s">
        <v>3447</v>
      </c>
      <c r="D900" s="470">
        <v>44244</v>
      </c>
      <c r="E900" s="469" t="s">
        <v>1183</v>
      </c>
      <c r="F900" s="469" t="s">
        <v>244</v>
      </c>
      <c r="G900" s="469" t="s">
        <v>1228</v>
      </c>
      <c r="H900" s="469" t="s">
        <v>1324</v>
      </c>
      <c r="I900" s="469" t="s">
        <v>244</v>
      </c>
      <c r="J900" s="577" t="s">
        <v>316</v>
      </c>
      <c r="K900" s="469" t="s">
        <v>1469</v>
      </c>
      <c r="L900" s="469" t="s">
        <v>314</v>
      </c>
      <c r="M900" s="469">
        <v>1</v>
      </c>
      <c r="N900" s="472">
        <v>5350</v>
      </c>
      <c r="O900" s="472">
        <v>5350</v>
      </c>
    </row>
    <row r="901" spans="1:15" ht="15" x14ac:dyDescent="0.25">
      <c r="A901" s="469" t="s">
        <v>3009</v>
      </c>
      <c r="B901" s="471">
        <v>44249</v>
      </c>
      <c r="C901" s="469" t="s">
        <v>3447</v>
      </c>
      <c r="D901" s="470">
        <v>44244</v>
      </c>
      <c r="E901" s="469" t="s">
        <v>1183</v>
      </c>
      <c r="F901" s="469" t="s">
        <v>244</v>
      </c>
      <c r="G901" s="469" t="s">
        <v>1228</v>
      </c>
      <c r="H901" s="469" t="s">
        <v>1326</v>
      </c>
      <c r="I901" s="469" t="s">
        <v>244</v>
      </c>
      <c r="J901" s="577" t="s">
        <v>316</v>
      </c>
      <c r="K901" s="469" t="s">
        <v>1469</v>
      </c>
      <c r="L901" s="469" t="s">
        <v>314</v>
      </c>
      <c r="M901" s="469">
        <v>1</v>
      </c>
      <c r="N901" s="472">
        <v>63500</v>
      </c>
      <c r="O901" s="472">
        <v>63500</v>
      </c>
    </row>
    <row r="902" spans="1:15" ht="15" x14ac:dyDescent="0.25">
      <c r="A902" s="469" t="s">
        <v>3010</v>
      </c>
      <c r="B902" s="471">
        <v>44249</v>
      </c>
      <c r="C902" s="469" t="s">
        <v>3433</v>
      </c>
      <c r="D902" s="470">
        <v>44249</v>
      </c>
      <c r="E902" s="469" t="s">
        <v>15</v>
      </c>
      <c r="F902" s="469" t="s">
        <v>93</v>
      </c>
      <c r="G902" s="469" t="s">
        <v>1214</v>
      </c>
      <c r="H902" s="469" t="s">
        <v>3636</v>
      </c>
      <c r="I902" s="469" t="s">
        <v>93</v>
      </c>
      <c r="J902" s="577" t="s">
        <v>1464</v>
      </c>
      <c r="K902" s="577" t="s">
        <v>1468</v>
      </c>
      <c r="L902" s="469" t="s">
        <v>3603</v>
      </c>
      <c r="M902" s="469">
        <v>1</v>
      </c>
      <c r="N902" s="469">
        <v>0</v>
      </c>
      <c r="O902" s="469">
        <v>0</v>
      </c>
    </row>
    <row r="903" spans="1:15" ht="15" x14ac:dyDescent="0.25">
      <c r="A903" s="469" t="s">
        <v>3010</v>
      </c>
      <c r="B903" s="471">
        <v>44249</v>
      </c>
      <c r="C903" s="469" t="s">
        <v>3433</v>
      </c>
      <c r="D903" s="470">
        <v>44249</v>
      </c>
      <c r="E903" s="469" t="s">
        <v>15</v>
      </c>
      <c r="F903" s="469" t="s">
        <v>93</v>
      </c>
      <c r="G903" s="469" t="s">
        <v>1214</v>
      </c>
      <c r="H903" s="469" t="s">
        <v>1328</v>
      </c>
      <c r="I903" s="469" t="s">
        <v>93</v>
      </c>
      <c r="J903" s="577" t="s">
        <v>1464</v>
      </c>
      <c r="K903" s="577" t="s">
        <v>1468</v>
      </c>
      <c r="L903" s="469" t="s">
        <v>3603</v>
      </c>
      <c r="M903" s="469">
        <v>1</v>
      </c>
      <c r="N903" s="469">
        <v>0</v>
      </c>
      <c r="O903" s="469">
        <v>0</v>
      </c>
    </row>
    <row r="904" spans="1:15" ht="15" x14ac:dyDescent="0.25">
      <c r="A904" s="469" t="s">
        <v>3010</v>
      </c>
      <c r="B904" s="471">
        <v>44249</v>
      </c>
      <c r="C904" s="469" t="s">
        <v>3433</v>
      </c>
      <c r="D904" s="470">
        <v>44249</v>
      </c>
      <c r="E904" s="469" t="s">
        <v>15</v>
      </c>
      <c r="F904" s="469" t="s">
        <v>93</v>
      </c>
      <c r="G904" s="469" t="s">
        <v>1214</v>
      </c>
      <c r="H904" s="469" t="s">
        <v>1320</v>
      </c>
      <c r="I904" s="469" t="s">
        <v>93</v>
      </c>
      <c r="J904" s="577" t="s">
        <v>1464</v>
      </c>
      <c r="K904" s="577" t="s">
        <v>1468</v>
      </c>
      <c r="L904" s="469" t="s">
        <v>314</v>
      </c>
      <c r="M904" s="469">
        <v>1</v>
      </c>
      <c r="N904" s="469">
        <v>0</v>
      </c>
      <c r="O904" s="469">
        <v>0</v>
      </c>
    </row>
    <row r="905" spans="1:15" ht="15" x14ac:dyDescent="0.25">
      <c r="A905" s="469" t="s">
        <v>3010</v>
      </c>
      <c r="B905" s="471">
        <v>44249</v>
      </c>
      <c r="C905" s="469" t="s">
        <v>3433</v>
      </c>
      <c r="D905" s="470">
        <v>44249</v>
      </c>
      <c r="E905" s="660" t="s">
        <v>15</v>
      </c>
      <c r="F905" s="469" t="s">
        <v>93</v>
      </c>
      <c r="G905" s="469" t="s">
        <v>1214</v>
      </c>
      <c r="H905" s="469" t="s">
        <v>387</v>
      </c>
      <c r="I905" s="469" t="s">
        <v>93</v>
      </c>
      <c r="J905" s="577" t="s">
        <v>1464</v>
      </c>
      <c r="K905" s="577" t="s">
        <v>1468</v>
      </c>
      <c r="L905" s="469" t="s">
        <v>303</v>
      </c>
      <c r="M905" s="469">
        <v>1</v>
      </c>
      <c r="N905" s="469">
        <v>125</v>
      </c>
      <c r="O905" s="469">
        <v>125</v>
      </c>
    </row>
    <row r="906" spans="1:15" ht="15" x14ac:dyDescent="0.25">
      <c r="A906" s="469" t="s">
        <v>3010</v>
      </c>
      <c r="B906" s="471">
        <v>44249</v>
      </c>
      <c r="C906" s="469" t="s">
        <v>3433</v>
      </c>
      <c r="D906" s="470">
        <v>44249</v>
      </c>
      <c r="E906" s="469" t="s">
        <v>15</v>
      </c>
      <c r="F906" s="469" t="s">
        <v>93</v>
      </c>
      <c r="G906" s="469" t="s">
        <v>1214</v>
      </c>
      <c r="H906" s="469" t="s">
        <v>1392</v>
      </c>
      <c r="I906" s="469" t="s">
        <v>93</v>
      </c>
      <c r="J906" s="577" t="s">
        <v>1464</v>
      </c>
      <c r="K906" s="577" t="s">
        <v>1468</v>
      </c>
      <c r="L906" s="469" t="s">
        <v>314</v>
      </c>
      <c r="M906" s="469">
        <v>1</v>
      </c>
      <c r="N906" s="472">
        <v>50150</v>
      </c>
      <c r="O906" s="472">
        <v>50150</v>
      </c>
    </row>
    <row r="907" spans="1:15" ht="15" x14ac:dyDescent="0.25">
      <c r="A907" s="469" t="s">
        <v>3011</v>
      </c>
      <c r="B907" s="471">
        <v>44249</v>
      </c>
      <c r="C907" s="469" t="s">
        <v>3448</v>
      </c>
      <c r="D907" s="470">
        <v>44244</v>
      </c>
      <c r="E907" s="469" t="s">
        <v>1183</v>
      </c>
      <c r="F907" s="469" t="s">
        <v>244</v>
      </c>
      <c r="G907" s="469" t="s">
        <v>1228</v>
      </c>
      <c r="H907" s="469" t="s">
        <v>1327</v>
      </c>
      <c r="I907" s="469" t="s">
        <v>244</v>
      </c>
      <c r="J907" s="577" t="s">
        <v>316</v>
      </c>
      <c r="K907" s="469" t="s">
        <v>1469</v>
      </c>
      <c r="L907" s="469" t="s">
        <v>3603</v>
      </c>
      <c r="M907" s="469">
        <v>1</v>
      </c>
      <c r="N907" s="469">
        <v>0</v>
      </c>
      <c r="O907" s="469">
        <v>0</v>
      </c>
    </row>
    <row r="908" spans="1:15" ht="15" x14ac:dyDescent="0.25">
      <c r="A908" s="469" t="s">
        <v>3011</v>
      </c>
      <c r="B908" s="471">
        <v>44249</v>
      </c>
      <c r="C908" s="469" t="s">
        <v>3448</v>
      </c>
      <c r="D908" s="470">
        <v>44244</v>
      </c>
      <c r="E908" s="469" t="s">
        <v>1183</v>
      </c>
      <c r="F908" s="469" t="s">
        <v>244</v>
      </c>
      <c r="G908" s="469" t="s">
        <v>1228</v>
      </c>
      <c r="H908" s="469" t="s">
        <v>1349</v>
      </c>
      <c r="I908" s="469" t="s">
        <v>244</v>
      </c>
      <c r="J908" s="577" t="s">
        <v>316</v>
      </c>
      <c r="K908" s="469" t="s">
        <v>1469</v>
      </c>
      <c r="L908" s="469" t="s">
        <v>314</v>
      </c>
      <c r="M908" s="469">
        <v>1</v>
      </c>
      <c r="N908" s="472">
        <v>2850</v>
      </c>
      <c r="O908" s="472">
        <v>2850</v>
      </c>
    </row>
    <row r="909" spans="1:15" ht="15" x14ac:dyDescent="0.25">
      <c r="A909" s="469" t="s">
        <v>3011</v>
      </c>
      <c r="B909" s="471">
        <v>44249</v>
      </c>
      <c r="C909" s="469" t="s">
        <v>3448</v>
      </c>
      <c r="D909" s="470">
        <v>44244</v>
      </c>
      <c r="E909" s="469" t="s">
        <v>3215</v>
      </c>
      <c r="F909" s="469" t="s">
        <v>244</v>
      </c>
      <c r="G909" s="469" t="s">
        <v>1228</v>
      </c>
      <c r="H909" s="469" t="s">
        <v>3633</v>
      </c>
      <c r="I909" s="469" t="s">
        <v>244</v>
      </c>
      <c r="J909" s="577" t="s">
        <v>316</v>
      </c>
      <c r="K909" s="469" t="s">
        <v>1469</v>
      </c>
      <c r="L909" s="469" t="s">
        <v>308</v>
      </c>
      <c r="M909" s="469">
        <v>1</v>
      </c>
      <c r="N909" s="472">
        <v>4250</v>
      </c>
      <c r="O909" s="472">
        <v>4250</v>
      </c>
    </row>
    <row r="910" spans="1:15" ht="15" x14ac:dyDescent="0.25">
      <c r="A910" s="469" t="s">
        <v>3011</v>
      </c>
      <c r="B910" s="471">
        <v>44249</v>
      </c>
      <c r="C910" s="469" t="s">
        <v>3448</v>
      </c>
      <c r="D910" s="470">
        <v>44244</v>
      </c>
      <c r="E910" s="469" t="s">
        <v>1183</v>
      </c>
      <c r="F910" s="469" t="s">
        <v>244</v>
      </c>
      <c r="G910" s="469" t="s">
        <v>1228</v>
      </c>
      <c r="H910" s="469" t="s">
        <v>1324</v>
      </c>
      <c r="I910" s="469" t="s">
        <v>244</v>
      </c>
      <c r="J910" s="577" t="s">
        <v>316</v>
      </c>
      <c r="K910" s="469" t="s">
        <v>1469</v>
      </c>
      <c r="L910" s="469" t="s">
        <v>314</v>
      </c>
      <c r="M910" s="469">
        <v>1</v>
      </c>
      <c r="N910" s="472">
        <v>5350</v>
      </c>
      <c r="O910" s="472">
        <v>5350</v>
      </c>
    </row>
    <row r="911" spans="1:15" ht="15" x14ac:dyDescent="0.25">
      <c r="A911" s="469" t="s">
        <v>3011</v>
      </c>
      <c r="B911" s="471">
        <v>44249</v>
      </c>
      <c r="C911" s="469" t="s">
        <v>3448</v>
      </c>
      <c r="D911" s="470">
        <v>44244</v>
      </c>
      <c r="E911" s="469" t="s">
        <v>1183</v>
      </c>
      <c r="F911" s="469" t="s">
        <v>244</v>
      </c>
      <c r="G911" s="469" t="s">
        <v>1228</v>
      </c>
      <c r="H911" s="469" t="s">
        <v>1326</v>
      </c>
      <c r="I911" s="469" t="s">
        <v>244</v>
      </c>
      <c r="J911" s="577" t="s">
        <v>316</v>
      </c>
      <c r="K911" s="469" t="s">
        <v>1469</v>
      </c>
      <c r="L911" s="469" t="s">
        <v>314</v>
      </c>
      <c r="M911" s="469">
        <v>1</v>
      </c>
      <c r="N911" s="472">
        <v>63500</v>
      </c>
      <c r="O911" s="472">
        <v>63500</v>
      </c>
    </row>
    <row r="912" spans="1:15" ht="15" x14ac:dyDescent="0.25">
      <c r="A912" s="469" t="s">
        <v>3012</v>
      </c>
      <c r="B912" s="471">
        <v>44249</v>
      </c>
      <c r="C912" s="469" t="s">
        <v>972</v>
      </c>
      <c r="D912" s="470">
        <v>44426</v>
      </c>
      <c r="E912" s="660" t="s">
        <v>15</v>
      </c>
      <c r="F912" s="469" t="s">
        <v>93</v>
      </c>
      <c r="G912" s="469" t="s">
        <v>1220</v>
      </c>
      <c r="H912" s="469" t="s">
        <v>387</v>
      </c>
      <c r="I912" s="469" t="s">
        <v>93</v>
      </c>
      <c r="J912" s="577" t="s">
        <v>316</v>
      </c>
      <c r="K912" s="469" t="s">
        <v>1469</v>
      </c>
      <c r="L912" s="469" t="s">
        <v>303</v>
      </c>
      <c r="M912" s="469">
        <v>1</v>
      </c>
      <c r="N912" s="469">
        <v>100</v>
      </c>
      <c r="O912" s="469">
        <v>100</v>
      </c>
    </row>
    <row r="913" spans="1:15" ht="15" x14ac:dyDescent="0.25">
      <c r="A913" s="469" t="s">
        <v>3012</v>
      </c>
      <c r="B913" s="471">
        <v>44249</v>
      </c>
      <c r="C913" s="469" t="s">
        <v>972</v>
      </c>
      <c r="D913" s="470">
        <v>44426</v>
      </c>
      <c r="E913" s="469" t="s">
        <v>63</v>
      </c>
      <c r="F913" s="469" t="s">
        <v>93</v>
      </c>
      <c r="G913" s="469" t="s">
        <v>1220</v>
      </c>
      <c r="H913" s="469" t="s">
        <v>1398</v>
      </c>
      <c r="I913" s="469" t="s">
        <v>93</v>
      </c>
      <c r="J913" s="577" t="s">
        <v>316</v>
      </c>
      <c r="K913" s="469" t="s">
        <v>1469</v>
      </c>
      <c r="L913" s="469" t="s">
        <v>3603</v>
      </c>
      <c r="M913" s="469">
        <v>1</v>
      </c>
      <c r="N913" s="469">
        <v>175</v>
      </c>
      <c r="O913" s="469">
        <v>175</v>
      </c>
    </row>
    <row r="914" spans="1:15" ht="15" x14ac:dyDescent="0.25">
      <c r="A914" s="469" t="s">
        <v>3013</v>
      </c>
      <c r="B914" s="471">
        <v>44249</v>
      </c>
      <c r="C914" s="469" t="s">
        <v>972</v>
      </c>
      <c r="D914" s="470">
        <v>44246</v>
      </c>
      <c r="E914" s="660" t="s">
        <v>15</v>
      </c>
      <c r="F914" s="469" t="s">
        <v>244</v>
      </c>
      <c r="G914" s="469" t="s">
        <v>1272</v>
      </c>
      <c r="H914" s="469" t="s">
        <v>387</v>
      </c>
      <c r="I914" s="469" t="s">
        <v>244</v>
      </c>
      <c r="J914" s="577" t="s">
        <v>316</v>
      </c>
      <c r="K914" s="469" t="s">
        <v>1469</v>
      </c>
      <c r="L914" s="469" t="s">
        <v>303</v>
      </c>
      <c r="M914" s="469">
        <v>1</v>
      </c>
      <c r="N914" s="469">
        <v>150</v>
      </c>
      <c r="O914" s="469">
        <v>150</v>
      </c>
    </row>
    <row r="915" spans="1:15" ht="15" x14ac:dyDescent="0.25">
      <c r="A915" s="469" t="s">
        <v>3013</v>
      </c>
      <c r="B915" s="471">
        <v>44249</v>
      </c>
      <c r="C915" s="469" t="s">
        <v>972</v>
      </c>
      <c r="D915" s="470">
        <v>44246</v>
      </c>
      <c r="E915" s="469" t="s">
        <v>1182</v>
      </c>
      <c r="F915" s="469" t="s">
        <v>244</v>
      </c>
      <c r="G915" s="469" t="s">
        <v>1272</v>
      </c>
      <c r="H915" s="469" t="s">
        <v>1368</v>
      </c>
      <c r="I915" s="469" t="s">
        <v>244</v>
      </c>
      <c r="J915" s="577" t="s">
        <v>316</v>
      </c>
      <c r="K915" s="469" t="s">
        <v>1469</v>
      </c>
      <c r="L915" s="469" t="s">
        <v>3604</v>
      </c>
      <c r="M915" s="469">
        <v>1</v>
      </c>
      <c r="N915" s="472">
        <v>1428</v>
      </c>
      <c r="O915" s="472">
        <v>1428</v>
      </c>
    </row>
    <row r="916" spans="1:15" ht="15" x14ac:dyDescent="0.25">
      <c r="A916" s="469" t="s">
        <v>3014</v>
      </c>
      <c r="B916" s="471">
        <v>44249</v>
      </c>
      <c r="C916" s="469">
        <v>3020007347</v>
      </c>
      <c r="D916" s="470">
        <v>44176</v>
      </c>
      <c r="E916" s="469" t="s">
        <v>1185</v>
      </c>
      <c r="F916" s="469" t="s">
        <v>248</v>
      </c>
      <c r="G916" s="469" t="s">
        <v>1220</v>
      </c>
      <c r="H916" s="469" t="s">
        <v>1313</v>
      </c>
      <c r="I916" s="469" t="s">
        <v>248</v>
      </c>
      <c r="J916" s="577" t="s">
        <v>316</v>
      </c>
      <c r="K916" s="469" t="s">
        <v>1469</v>
      </c>
      <c r="L916" s="469" t="s">
        <v>301</v>
      </c>
      <c r="M916" s="469">
        <v>5</v>
      </c>
      <c r="N916" s="469">
        <v>0</v>
      </c>
      <c r="O916" s="469">
        <v>0</v>
      </c>
    </row>
    <row r="917" spans="1:15" ht="15" x14ac:dyDescent="0.25">
      <c r="A917" s="469" t="s">
        <v>3014</v>
      </c>
      <c r="B917" s="471">
        <v>44249</v>
      </c>
      <c r="C917" s="469">
        <v>3020007347</v>
      </c>
      <c r="D917" s="470">
        <v>44176</v>
      </c>
      <c r="E917" s="469" t="s">
        <v>1186</v>
      </c>
      <c r="F917" s="469" t="s">
        <v>248</v>
      </c>
      <c r="G917" s="469" t="s">
        <v>1220</v>
      </c>
      <c r="H917" s="469" t="s">
        <v>3633</v>
      </c>
      <c r="I917" s="469" t="s">
        <v>248</v>
      </c>
      <c r="J917" s="577" t="s">
        <v>316</v>
      </c>
      <c r="K917" s="469" t="s">
        <v>1469</v>
      </c>
      <c r="L917" s="469" t="s">
        <v>308</v>
      </c>
      <c r="M917" s="469">
        <v>4</v>
      </c>
      <c r="N917" s="469">
        <v>0</v>
      </c>
      <c r="O917" s="469">
        <v>0</v>
      </c>
    </row>
    <row r="918" spans="1:15" ht="15" x14ac:dyDescent="0.25">
      <c r="A918" s="469" t="s">
        <v>3014</v>
      </c>
      <c r="B918" s="471">
        <v>44249</v>
      </c>
      <c r="C918" s="469">
        <v>3020007347</v>
      </c>
      <c r="D918" s="470">
        <v>44176</v>
      </c>
      <c r="E918" s="469" t="s">
        <v>1186</v>
      </c>
      <c r="F918" s="469" t="s">
        <v>248</v>
      </c>
      <c r="G918" s="469" t="s">
        <v>1220</v>
      </c>
      <c r="H918" s="469" t="s">
        <v>1314</v>
      </c>
      <c r="I918" s="469" t="s">
        <v>248</v>
      </c>
      <c r="J918" s="577" t="s">
        <v>316</v>
      </c>
      <c r="K918" s="469" t="s">
        <v>1469</v>
      </c>
      <c r="L918" s="469" t="s">
        <v>308</v>
      </c>
      <c r="M918" s="469">
        <v>1</v>
      </c>
      <c r="N918" s="469">
        <v>0</v>
      </c>
      <c r="O918" s="469">
        <v>0</v>
      </c>
    </row>
    <row r="919" spans="1:15" ht="15" x14ac:dyDescent="0.25">
      <c r="A919" s="469" t="s">
        <v>3014</v>
      </c>
      <c r="B919" s="471">
        <v>44249</v>
      </c>
      <c r="C919" s="469">
        <v>3020007347</v>
      </c>
      <c r="D919" s="470">
        <v>44176</v>
      </c>
      <c r="E919" s="469" t="s">
        <v>1187</v>
      </c>
      <c r="F919" s="469" t="s">
        <v>248</v>
      </c>
      <c r="G919" s="469" t="s">
        <v>1220</v>
      </c>
      <c r="H919" s="469" t="s">
        <v>1315</v>
      </c>
      <c r="I919" s="469" t="s">
        <v>248</v>
      </c>
      <c r="J919" s="577" t="s">
        <v>316</v>
      </c>
      <c r="K919" s="469" t="s">
        <v>1469</v>
      </c>
      <c r="L919" s="469" t="s">
        <v>314</v>
      </c>
      <c r="M919" s="469">
        <v>5</v>
      </c>
      <c r="N919" s="469">
        <v>0</v>
      </c>
      <c r="O919" s="469">
        <v>0</v>
      </c>
    </row>
    <row r="920" spans="1:15" ht="15" x14ac:dyDescent="0.25">
      <c r="A920" s="469" t="s">
        <v>3014</v>
      </c>
      <c r="B920" s="471">
        <v>44249</v>
      </c>
      <c r="C920" s="469">
        <v>3020007347</v>
      </c>
      <c r="D920" s="470">
        <v>44176</v>
      </c>
      <c r="E920" s="469" t="s">
        <v>1187</v>
      </c>
      <c r="F920" s="469" t="s">
        <v>248</v>
      </c>
      <c r="G920" s="469" t="s">
        <v>1220</v>
      </c>
      <c r="H920" s="469" t="s">
        <v>1316</v>
      </c>
      <c r="I920" s="469" t="s">
        <v>248</v>
      </c>
      <c r="J920" s="577" t="s">
        <v>316</v>
      </c>
      <c r="K920" s="469" t="s">
        <v>1469</v>
      </c>
      <c r="L920" s="469" t="s">
        <v>3603</v>
      </c>
      <c r="M920" s="469">
        <v>5</v>
      </c>
      <c r="N920" s="469">
        <v>0</v>
      </c>
      <c r="O920" s="469">
        <v>0</v>
      </c>
    </row>
    <row r="921" spans="1:15" ht="15" x14ac:dyDescent="0.25">
      <c r="A921" s="469" t="s">
        <v>3014</v>
      </c>
      <c r="B921" s="471">
        <v>44249</v>
      </c>
      <c r="C921" s="469">
        <v>3020007347</v>
      </c>
      <c r="D921" s="470">
        <v>44176</v>
      </c>
      <c r="E921" s="469" t="s">
        <v>1187</v>
      </c>
      <c r="F921" s="469" t="s">
        <v>248</v>
      </c>
      <c r="G921" s="469" t="s">
        <v>1220</v>
      </c>
      <c r="H921" s="469" t="s">
        <v>1317</v>
      </c>
      <c r="I921" s="469" t="s">
        <v>248</v>
      </c>
      <c r="J921" s="577" t="s">
        <v>316</v>
      </c>
      <c r="K921" s="469" t="s">
        <v>1469</v>
      </c>
      <c r="L921" s="469" t="s">
        <v>314</v>
      </c>
      <c r="M921" s="469">
        <v>5</v>
      </c>
      <c r="N921" s="469">
        <v>0</v>
      </c>
      <c r="O921" s="469">
        <v>0</v>
      </c>
    </row>
    <row r="922" spans="1:15" ht="15" x14ac:dyDescent="0.25">
      <c r="A922" s="469" t="s">
        <v>3014</v>
      </c>
      <c r="B922" s="471">
        <v>44249</v>
      </c>
      <c r="C922" s="469">
        <v>3020007347</v>
      </c>
      <c r="D922" s="470">
        <v>44176</v>
      </c>
      <c r="E922" s="469" t="s">
        <v>1187</v>
      </c>
      <c r="F922" s="469" t="s">
        <v>248</v>
      </c>
      <c r="G922" s="469" t="s">
        <v>1220</v>
      </c>
      <c r="H922" s="469" t="s">
        <v>1318</v>
      </c>
      <c r="I922" s="469" t="s">
        <v>248</v>
      </c>
      <c r="J922" s="577" t="s">
        <v>316</v>
      </c>
      <c r="K922" s="469" t="s">
        <v>1469</v>
      </c>
      <c r="L922" s="469" t="s">
        <v>314</v>
      </c>
      <c r="M922" s="469">
        <v>5</v>
      </c>
      <c r="N922" s="469">
        <v>0</v>
      </c>
      <c r="O922" s="469">
        <v>0</v>
      </c>
    </row>
    <row r="923" spans="1:15" ht="15" x14ac:dyDescent="0.25">
      <c r="A923" s="469" t="s">
        <v>3014</v>
      </c>
      <c r="B923" s="471">
        <v>44249</v>
      </c>
      <c r="C923" s="469">
        <v>3020007347</v>
      </c>
      <c r="D923" s="470">
        <v>44176</v>
      </c>
      <c r="E923" s="469" t="s">
        <v>1187</v>
      </c>
      <c r="F923" s="469" t="s">
        <v>248</v>
      </c>
      <c r="G923" s="469" t="s">
        <v>1220</v>
      </c>
      <c r="H923" s="469" t="s">
        <v>1319</v>
      </c>
      <c r="I923" s="469" t="s">
        <v>248</v>
      </c>
      <c r="J923" s="577" t="s">
        <v>316</v>
      </c>
      <c r="K923" s="469" t="s">
        <v>1469</v>
      </c>
      <c r="L923" s="469" t="s">
        <v>314</v>
      </c>
      <c r="M923" s="469">
        <v>5</v>
      </c>
      <c r="N923" s="469">
        <v>0</v>
      </c>
      <c r="O923" s="469">
        <v>0</v>
      </c>
    </row>
    <row r="924" spans="1:15" ht="15" x14ac:dyDescent="0.25">
      <c r="A924" s="469" t="s">
        <v>3014</v>
      </c>
      <c r="B924" s="471">
        <v>44249</v>
      </c>
      <c r="C924" s="469">
        <v>3020007347</v>
      </c>
      <c r="D924" s="470">
        <v>44176</v>
      </c>
      <c r="E924" s="469" t="s">
        <v>1187</v>
      </c>
      <c r="F924" s="469" t="s">
        <v>248</v>
      </c>
      <c r="G924" s="469" t="s">
        <v>1220</v>
      </c>
      <c r="H924" s="469" t="s">
        <v>1320</v>
      </c>
      <c r="I924" s="469" t="s">
        <v>248</v>
      </c>
      <c r="J924" s="577" t="s">
        <v>316</v>
      </c>
      <c r="K924" s="469" t="s">
        <v>1469</v>
      </c>
      <c r="L924" s="469" t="s">
        <v>314</v>
      </c>
      <c r="M924" s="469">
        <v>5</v>
      </c>
      <c r="N924" s="469">
        <v>0</v>
      </c>
      <c r="O924" s="469">
        <v>0</v>
      </c>
    </row>
    <row r="925" spans="1:15" ht="15" x14ac:dyDescent="0.25">
      <c r="A925" s="469" t="s">
        <v>3014</v>
      </c>
      <c r="B925" s="471">
        <v>44249</v>
      </c>
      <c r="C925" s="469">
        <v>3020007347</v>
      </c>
      <c r="D925" s="470">
        <v>44176</v>
      </c>
      <c r="E925" s="469" t="s">
        <v>1187</v>
      </c>
      <c r="F925" s="469" t="s">
        <v>248</v>
      </c>
      <c r="G925" s="469" t="s">
        <v>1220</v>
      </c>
      <c r="H925" s="469" t="s">
        <v>1321</v>
      </c>
      <c r="I925" s="469" t="s">
        <v>248</v>
      </c>
      <c r="J925" s="577" t="s">
        <v>316</v>
      </c>
      <c r="K925" s="469" t="s">
        <v>1469</v>
      </c>
      <c r="L925" s="469" t="s">
        <v>314</v>
      </c>
      <c r="M925" s="469">
        <v>5</v>
      </c>
      <c r="N925" s="469">
        <v>0</v>
      </c>
      <c r="O925" s="469">
        <v>0</v>
      </c>
    </row>
    <row r="926" spans="1:15" ht="15" x14ac:dyDescent="0.25">
      <c r="A926" s="469" t="s">
        <v>3014</v>
      </c>
      <c r="B926" s="471">
        <v>44249</v>
      </c>
      <c r="C926" s="469">
        <v>3020007347</v>
      </c>
      <c r="D926" s="470">
        <v>44176</v>
      </c>
      <c r="E926" s="469" t="s">
        <v>1187</v>
      </c>
      <c r="F926" s="469" t="s">
        <v>248</v>
      </c>
      <c r="G926" s="469" t="s">
        <v>1220</v>
      </c>
      <c r="H926" s="469" t="s">
        <v>3652</v>
      </c>
      <c r="I926" s="469" t="s">
        <v>248</v>
      </c>
      <c r="J926" s="577" t="s">
        <v>316</v>
      </c>
      <c r="K926" s="469" t="s">
        <v>1469</v>
      </c>
      <c r="L926" s="469" t="s">
        <v>314</v>
      </c>
      <c r="M926" s="469">
        <v>5</v>
      </c>
      <c r="N926" s="472">
        <v>52000</v>
      </c>
      <c r="O926" s="472">
        <v>260000</v>
      </c>
    </row>
    <row r="927" spans="1:15" ht="15" x14ac:dyDescent="0.25">
      <c r="A927" s="469" t="s">
        <v>3015</v>
      </c>
      <c r="B927" s="471">
        <v>44249</v>
      </c>
      <c r="C927" s="469">
        <v>3020007277</v>
      </c>
      <c r="D927" s="470">
        <v>44174</v>
      </c>
      <c r="E927" s="469" t="s">
        <v>1185</v>
      </c>
      <c r="F927" s="469" t="s">
        <v>248</v>
      </c>
      <c r="G927" s="469" t="s">
        <v>1220</v>
      </c>
      <c r="H927" s="469" t="s">
        <v>1313</v>
      </c>
      <c r="I927" s="469" t="s">
        <v>248</v>
      </c>
      <c r="J927" s="577" t="s">
        <v>316</v>
      </c>
      <c r="K927" s="469" t="s">
        <v>1469</v>
      </c>
      <c r="L927" s="469" t="s">
        <v>301</v>
      </c>
      <c r="M927" s="469">
        <v>5</v>
      </c>
      <c r="N927" s="469">
        <v>0</v>
      </c>
      <c r="O927" s="469">
        <v>0</v>
      </c>
    </row>
    <row r="928" spans="1:15" ht="15" x14ac:dyDescent="0.25">
      <c r="A928" s="469" t="s">
        <v>3015</v>
      </c>
      <c r="B928" s="471">
        <v>44249</v>
      </c>
      <c r="C928" s="469">
        <v>3020007277</v>
      </c>
      <c r="D928" s="470">
        <v>44174</v>
      </c>
      <c r="E928" s="469" t="s">
        <v>1186</v>
      </c>
      <c r="F928" s="469" t="s">
        <v>248</v>
      </c>
      <c r="G928" s="469" t="s">
        <v>1220</v>
      </c>
      <c r="H928" s="469" t="s">
        <v>3633</v>
      </c>
      <c r="I928" s="469" t="s">
        <v>248</v>
      </c>
      <c r="J928" s="577" t="s">
        <v>316</v>
      </c>
      <c r="K928" s="469" t="s">
        <v>1469</v>
      </c>
      <c r="L928" s="469" t="s">
        <v>308</v>
      </c>
      <c r="M928" s="469">
        <v>4</v>
      </c>
      <c r="N928" s="469">
        <v>0</v>
      </c>
      <c r="O928" s="469">
        <v>0</v>
      </c>
    </row>
    <row r="929" spans="1:15" ht="15" x14ac:dyDescent="0.25">
      <c r="A929" s="469" t="s">
        <v>3015</v>
      </c>
      <c r="B929" s="471">
        <v>44249</v>
      </c>
      <c r="C929" s="469">
        <v>3020007277</v>
      </c>
      <c r="D929" s="470">
        <v>44174</v>
      </c>
      <c r="E929" s="469" t="s">
        <v>1186</v>
      </c>
      <c r="F929" s="469" t="s">
        <v>248</v>
      </c>
      <c r="G929" s="469" t="s">
        <v>1220</v>
      </c>
      <c r="H929" s="469" t="s">
        <v>1314</v>
      </c>
      <c r="I929" s="469" t="s">
        <v>248</v>
      </c>
      <c r="J929" s="577" t="s">
        <v>316</v>
      </c>
      <c r="K929" s="469" t="s">
        <v>1469</v>
      </c>
      <c r="L929" s="469" t="s">
        <v>308</v>
      </c>
      <c r="M929" s="469">
        <v>1</v>
      </c>
      <c r="N929" s="469">
        <v>0</v>
      </c>
      <c r="O929" s="469">
        <v>0</v>
      </c>
    </row>
    <row r="930" spans="1:15" ht="15" x14ac:dyDescent="0.25">
      <c r="A930" s="469" t="s">
        <v>3015</v>
      </c>
      <c r="B930" s="471">
        <v>44249</v>
      </c>
      <c r="C930" s="469">
        <v>3020007277</v>
      </c>
      <c r="D930" s="470">
        <v>44174</v>
      </c>
      <c r="E930" s="469" t="s">
        <v>1187</v>
      </c>
      <c r="F930" s="469" t="s">
        <v>248</v>
      </c>
      <c r="G930" s="469" t="s">
        <v>1220</v>
      </c>
      <c r="H930" s="469" t="s">
        <v>1315</v>
      </c>
      <c r="I930" s="469" t="s">
        <v>248</v>
      </c>
      <c r="J930" s="577" t="s">
        <v>316</v>
      </c>
      <c r="K930" s="469" t="s">
        <v>1469</v>
      </c>
      <c r="L930" s="469" t="s">
        <v>314</v>
      </c>
      <c r="M930" s="469">
        <v>5</v>
      </c>
      <c r="N930" s="469">
        <v>0</v>
      </c>
      <c r="O930" s="469">
        <v>0</v>
      </c>
    </row>
    <row r="931" spans="1:15" ht="15" x14ac:dyDescent="0.25">
      <c r="A931" s="469" t="s">
        <v>3015</v>
      </c>
      <c r="B931" s="471">
        <v>44249</v>
      </c>
      <c r="C931" s="469">
        <v>3020007277</v>
      </c>
      <c r="D931" s="470">
        <v>44174</v>
      </c>
      <c r="E931" s="469" t="s">
        <v>1187</v>
      </c>
      <c r="F931" s="469" t="s">
        <v>248</v>
      </c>
      <c r="G931" s="469" t="s">
        <v>1220</v>
      </c>
      <c r="H931" s="469" t="s">
        <v>1316</v>
      </c>
      <c r="I931" s="469" t="s">
        <v>248</v>
      </c>
      <c r="J931" s="577" t="s">
        <v>316</v>
      </c>
      <c r="K931" s="469" t="s">
        <v>1469</v>
      </c>
      <c r="L931" s="469" t="s">
        <v>3603</v>
      </c>
      <c r="M931" s="469">
        <v>5</v>
      </c>
      <c r="N931" s="469">
        <v>0</v>
      </c>
      <c r="O931" s="469">
        <v>0</v>
      </c>
    </row>
    <row r="932" spans="1:15" ht="15" x14ac:dyDescent="0.25">
      <c r="A932" s="469" t="s">
        <v>3015</v>
      </c>
      <c r="B932" s="471">
        <v>44249</v>
      </c>
      <c r="C932" s="469">
        <v>3020007277</v>
      </c>
      <c r="D932" s="470">
        <v>44174</v>
      </c>
      <c r="E932" s="469" t="s">
        <v>1187</v>
      </c>
      <c r="F932" s="469" t="s">
        <v>248</v>
      </c>
      <c r="G932" s="469" t="s">
        <v>1220</v>
      </c>
      <c r="H932" s="469" t="s">
        <v>1317</v>
      </c>
      <c r="I932" s="469" t="s">
        <v>248</v>
      </c>
      <c r="J932" s="577" t="s">
        <v>316</v>
      </c>
      <c r="K932" s="469" t="s">
        <v>1469</v>
      </c>
      <c r="L932" s="469" t="s">
        <v>314</v>
      </c>
      <c r="M932" s="469">
        <v>5</v>
      </c>
      <c r="N932" s="469">
        <v>0</v>
      </c>
      <c r="O932" s="469">
        <v>0</v>
      </c>
    </row>
    <row r="933" spans="1:15" ht="15" x14ac:dyDescent="0.25">
      <c r="A933" s="469" t="s">
        <v>3015</v>
      </c>
      <c r="B933" s="471">
        <v>44249</v>
      </c>
      <c r="C933" s="469">
        <v>3020007277</v>
      </c>
      <c r="D933" s="470">
        <v>44174</v>
      </c>
      <c r="E933" s="469" t="s">
        <v>1187</v>
      </c>
      <c r="F933" s="469" t="s">
        <v>248</v>
      </c>
      <c r="G933" s="469" t="s">
        <v>1220</v>
      </c>
      <c r="H933" s="469" t="s">
        <v>1318</v>
      </c>
      <c r="I933" s="469" t="s">
        <v>248</v>
      </c>
      <c r="J933" s="577" t="s">
        <v>316</v>
      </c>
      <c r="K933" s="469" t="s">
        <v>1469</v>
      </c>
      <c r="L933" s="469" t="s">
        <v>314</v>
      </c>
      <c r="M933" s="469">
        <v>5</v>
      </c>
      <c r="N933" s="469">
        <v>0</v>
      </c>
      <c r="O933" s="469">
        <v>0</v>
      </c>
    </row>
    <row r="934" spans="1:15" ht="15" x14ac:dyDescent="0.25">
      <c r="A934" s="469" t="s">
        <v>3015</v>
      </c>
      <c r="B934" s="471">
        <v>44249</v>
      </c>
      <c r="C934" s="469">
        <v>3020007277</v>
      </c>
      <c r="D934" s="470">
        <v>44174</v>
      </c>
      <c r="E934" s="469" t="s">
        <v>1187</v>
      </c>
      <c r="F934" s="469" t="s">
        <v>248</v>
      </c>
      <c r="G934" s="469" t="s">
        <v>1220</v>
      </c>
      <c r="H934" s="469" t="s">
        <v>1319</v>
      </c>
      <c r="I934" s="469" t="s">
        <v>248</v>
      </c>
      <c r="J934" s="577" t="s">
        <v>316</v>
      </c>
      <c r="K934" s="469" t="s">
        <v>1469</v>
      </c>
      <c r="L934" s="469" t="s">
        <v>314</v>
      </c>
      <c r="M934" s="469">
        <v>5</v>
      </c>
      <c r="N934" s="469">
        <v>0</v>
      </c>
      <c r="O934" s="469">
        <v>0</v>
      </c>
    </row>
    <row r="935" spans="1:15" ht="15" x14ac:dyDescent="0.25">
      <c r="A935" s="469" t="s">
        <v>3015</v>
      </c>
      <c r="B935" s="471">
        <v>44249</v>
      </c>
      <c r="C935" s="469">
        <v>3020007277</v>
      </c>
      <c r="D935" s="470">
        <v>44174</v>
      </c>
      <c r="E935" s="469" t="s">
        <v>1187</v>
      </c>
      <c r="F935" s="469" t="s">
        <v>248</v>
      </c>
      <c r="G935" s="469" t="s">
        <v>1220</v>
      </c>
      <c r="H935" s="469" t="s">
        <v>1320</v>
      </c>
      <c r="I935" s="469" t="s">
        <v>248</v>
      </c>
      <c r="J935" s="577" t="s">
        <v>316</v>
      </c>
      <c r="K935" s="469" t="s">
        <v>1469</v>
      </c>
      <c r="L935" s="469" t="s">
        <v>314</v>
      </c>
      <c r="M935" s="469">
        <v>5</v>
      </c>
      <c r="N935" s="469">
        <v>0</v>
      </c>
      <c r="O935" s="469">
        <v>0</v>
      </c>
    </row>
    <row r="936" spans="1:15" ht="15" x14ac:dyDescent="0.25">
      <c r="A936" s="469" t="s">
        <v>3015</v>
      </c>
      <c r="B936" s="471">
        <v>44249</v>
      </c>
      <c r="C936" s="469">
        <v>3020007277</v>
      </c>
      <c r="D936" s="470">
        <v>44174</v>
      </c>
      <c r="E936" s="469" t="s">
        <v>1187</v>
      </c>
      <c r="F936" s="469" t="s">
        <v>248</v>
      </c>
      <c r="G936" s="469" t="s">
        <v>1220</v>
      </c>
      <c r="H936" s="469" t="s">
        <v>1321</v>
      </c>
      <c r="I936" s="469" t="s">
        <v>248</v>
      </c>
      <c r="J936" s="577" t="s">
        <v>316</v>
      </c>
      <c r="K936" s="469" t="s">
        <v>1469</v>
      </c>
      <c r="L936" s="469" t="s">
        <v>314</v>
      </c>
      <c r="M936" s="469">
        <v>5</v>
      </c>
      <c r="N936" s="469">
        <v>0</v>
      </c>
      <c r="O936" s="469">
        <v>0</v>
      </c>
    </row>
    <row r="937" spans="1:15" ht="15" x14ac:dyDescent="0.25">
      <c r="A937" s="469" t="s">
        <v>3015</v>
      </c>
      <c r="B937" s="471">
        <v>44249</v>
      </c>
      <c r="C937" s="469">
        <v>3020007277</v>
      </c>
      <c r="D937" s="470">
        <v>44174</v>
      </c>
      <c r="E937" s="469" t="s">
        <v>1187</v>
      </c>
      <c r="F937" s="469" t="s">
        <v>248</v>
      </c>
      <c r="G937" s="469" t="s">
        <v>1220</v>
      </c>
      <c r="H937" s="469" t="s">
        <v>3652</v>
      </c>
      <c r="I937" s="469" t="s">
        <v>248</v>
      </c>
      <c r="J937" s="577" t="s">
        <v>316</v>
      </c>
      <c r="K937" s="469" t="s">
        <v>1469</v>
      </c>
      <c r="L937" s="469" t="s">
        <v>314</v>
      </c>
      <c r="M937" s="469">
        <v>5</v>
      </c>
      <c r="N937" s="472">
        <v>52000</v>
      </c>
      <c r="O937" s="472">
        <v>260000</v>
      </c>
    </row>
    <row r="938" spans="1:15" ht="15" x14ac:dyDescent="0.25">
      <c r="A938" s="469" t="s">
        <v>3016</v>
      </c>
      <c r="B938" s="471">
        <v>44249</v>
      </c>
      <c r="C938" s="469" t="s">
        <v>972</v>
      </c>
      <c r="D938" s="470">
        <v>44249</v>
      </c>
      <c r="E938" s="469" t="s">
        <v>1182</v>
      </c>
      <c r="F938" s="469" t="s">
        <v>244</v>
      </c>
      <c r="G938" s="469" t="s">
        <v>1230</v>
      </c>
      <c r="H938" s="469" t="s">
        <v>1355</v>
      </c>
      <c r="I938" s="469" t="s">
        <v>244</v>
      </c>
      <c r="J938" s="577" t="s">
        <v>316</v>
      </c>
      <c r="K938" s="469" t="s">
        <v>1469</v>
      </c>
      <c r="L938" s="469" t="s">
        <v>3603</v>
      </c>
      <c r="M938" s="469">
        <v>1</v>
      </c>
      <c r="N938" s="472">
        <v>1100</v>
      </c>
      <c r="O938" s="472">
        <v>1100</v>
      </c>
    </row>
    <row r="939" spans="1:15" ht="15" x14ac:dyDescent="0.25">
      <c r="A939" s="469" t="s">
        <v>3017</v>
      </c>
      <c r="B939" s="471">
        <v>44249</v>
      </c>
      <c r="C939" s="469">
        <v>3020007348</v>
      </c>
      <c r="D939" s="470">
        <v>44176</v>
      </c>
      <c r="E939" s="469" t="s">
        <v>1185</v>
      </c>
      <c r="F939" s="469" t="s">
        <v>248</v>
      </c>
      <c r="G939" s="469" t="s">
        <v>1220</v>
      </c>
      <c r="H939" s="469" t="s">
        <v>1313</v>
      </c>
      <c r="I939" s="469" t="s">
        <v>248</v>
      </c>
      <c r="J939" s="577" t="s">
        <v>316</v>
      </c>
      <c r="K939" s="469" t="s">
        <v>1469</v>
      </c>
      <c r="L939" s="469" t="s">
        <v>301</v>
      </c>
      <c r="M939" s="469">
        <v>2</v>
      </c>
      <c r="N939" s="472">
        <v>3800</v>
      </c>
      <c r="O939" s="472">
        <v>7600</v>
      </c>
    </row>
    <row r="940" spans="1:15" ht="15" x14ac:dyDescent="0.25">
      <c r="A940" s="469" t="s">
        <v>3017</v>
      </c>
      <c r="B940" s="471">
        <v>44249</v>
      </c>
      <c r="C940" s="469">
        <v>3020007348</v>
      </c>
      <c r="D940" s="470">
        <v>44176</v>
      </c>
      <c r="E940" s="469" t="s">
        <v>1187</v>
      </c>
      <c r="F940" s="469" t="s">
        <v>248</v>
      </c>
      <c r="G940" s="469" t="s">
        <v>1220</v>
      </c>
      <c r="H940" s="469" t="s">
        <v>1319</v>
      </c>
      <c r="I940" s="469" t="s">
        <v>248</v>
      </c>
      <c r="J940" s="577" t="s">
        <v>316</v>
      </c>
      <c r="K940" s="469" t="s">
        <v>1469</v>
      </c>
      <c r="L940" s="469" t="s">
        <v>314</v>
      </c>
      <c r="M940" s="469">
        <v>1</v>
      </c>
      <c r="N940" s="472">
        <v>9900</v>
      </c>
      <c r="O940" s="472">
        <v>9900</v>
      </c>
    </row>
    <row r="941" spans="1:15" ht="15" x14ac:dyDescent="0.25">
      <c r="A941" s="469" t="s">
        <v>3018</v>
      </c>
      <c r="B941" s="471">
        <v>44249</v>
      </c>
      <c r="C941" s="469" t="s">
        <v>1003</v>
      </c>
      <c r="D941" s="470">
        <v>44200</v>
      </c>
      <c r="E941" s="469" t="s">
        <v>63</v>
      </c>
      <c r="F941" s="469" t="s">
        <v>93</v>
      </c>
      <c r="G941" s="469" t="s">
        <v>1251</v>
      </c>
      <c r="H941" s="469" t="s">
        <v>1310</v>
      </c>
      <c r="I941" s="469" t="s">
        <v>93</v>
      </c>
      <c r="J941" s="577" t="s">
        <v>316</v>
      </c>
      <c r="K941" s="469" t="s">
        <v>1469</v>
      </c>
      <c r="L941" s="469" t="s">
        <v>3603</v>
      </c>
      <c r="M941" s="469">
        <v>1</v>
      </c>
      <c r="N941" s="469">
        <v>525</v>
      </c>
      <c r="O941" s="469">
        <v>525</v>
      </c>
    </row>
    <row r="942" spans="1:15" ht="15" x14ac:dyDescent="0.25">
      <c r="A942" s="469" t="s">
        <v>3019</v>
      </c>
      <c r="B942" s="471">
        <v>44249</v>
      </c>
      <c r="C942" s="469" t="s">
        <v>3449</v>
      </c>
      <c r="D942" s="470">
        <v>44249</v>
      </c>
      <c r="E942" s="469" t="s">
        <v>63</v>
      </c>
      <c r="F942" s="469" t="s">
        <v>93</v>
      </c>
      <c r="G942" s="469" t="s">
        <v>3579</v>
      </c>
      <c r="H942" s="469" t="s">
        <v>1451</v>
      </c>
      <c r="I942" s="469" t="s">
        <v>93</v>
      </c>
      <c r="J942" s="577" t="s">
        <v>316</v>
      </c>
      <c r="K942" s="469" t="s">
        <v>1469</v>
      </c>
      <c r="L942" s="469" t="s">
        <v>3607</v>
      </c>
      <c r="M942" s="469">
        <v>20</v>
      </c>
      <c r="N942" s="469">
        <v>580</v>
      </c>
      <c r="O942" s="472">
        <v>11600</v>
      </c>
    </row>
    <row r="943" spans="1:15" ht="15" x14ac:dyDescent="0.25">
      <c r="A943" s="469" t="s">
        <v>3020</v>
      </c>
      <c r="B943" s="471">
        <v>44249</v>
      </c>
      <c r="C943" s="469" t="s">
        <v>3450</v>
      </c>
      <c r="D943" s="469" t="s">
        <v>3451</v>
      </c>
      <c r="E943" s="660" t="s">
        <v>15</v>
      </c>
      <c r="F943" s="469" t="s">
        <v>94</v>
      </c>
      <c r="G943" s="469" t="s">
        <v>1222</v>
      </c>
      <c r="H943" s="469" t="s">
        <v>387</v>
      </c>
      <c r="I943" s="469" t="s">
        <v>94</v>
      </c>
      <c r="J943" s="577" t="s">
        <v>317</v>
      </c>
      <c r="K943" s="577" t="s">
        <v>1468</v>
      </c>
      <c r="L943" s="469" t="s">
        <v>303</v>
      </c>
      <c r="M943" s="469">
        <v>1</v>
      </c>
      <c r="N943" s="469">
        <v>200</v>
      </c>
      <c r="O943" s="469">
        <v>200</v>
      </c>
    </row>
    <row r="944" spans="1:15" ht="15" x14ac:dyDescent="0.25">
      <c r="A944" s="469" t="s">
        <v>3020</v>
      </c>
      <c r="B944" s="471">
        <v>44249</v>
      </c>
      <c r="C944" s="469" t="s">
        <v>3450</v>
      </c>
      <c r="D944" s="469" t="s">
        <v>3451</v>
      </c>
      <c r="E944" s="469" t="s">
        <v>1189</v>
      </c>
      <c r="F944" s="469" t="s">
        <v>94</v>
      </c>
      <c r="G944" s="469" t="s">
        <v>1222</v>
      </c>
      <c r="H944" s="469" t="s">
        <v>3660</v>
      </c>
      <c r="I944" s="469" t="s">
        <v>94</v>
      </c>
      <c r="J944" s="577" t="s">
        <v>317</v>
      </c>
      <c r="K944" s="577" t="s">
        <v>1468</v>
      </c>
      <c r="L944" s="469" t="s">
        <v>301</v>
      </c>
      <c r="M944" s="469">
        <v>3</v>
      </c>
      <c r="N944" s="472">
        <v>8300</v>
      </c>
      <c r="O944" s="472">
        <v>24900</v>
      </c>
    </row>
    <row r="945" spans="1:15" ht="15" x14ac:dyDescent="0.25">
      <c r="A945" s="469" t="s">
        <v>3021</v>
      </c>
      <c r="B945" s="471">
        <v>44249</v>
      </c>
      <c r="C945" s="469" t="s">
        <v>211</v>
      </c>
      <c r="D945" s="470">
        <v>44249</v>
      </c>
      <c r="E945" s="469" t="s">
        <v>1182</v>
      </c>
      <c r="F945" s="469" t="s">
        <v>244</v>
      </c>
      <c r="G945" s="469" t="s">
        <v>1211</v>
      </c>
      <c r="H945" s="469" t="s">
        <v>1340</v>
      </c>
      <c r="I945" s="469" t="s">
        <v>244</v>
      </c>
      <c r="J945" s="577" t="s">
        <v>316</v>
      </c>
      <c r="K945" s="469" t="s">
        <v>1469</v>
      </c>
      <c r="L945" s="469" t="s">
        <v>303</v>
      </c>
      <c r="M945" s="469">
        <v>1</v>
      </c>
      <c r="N945" s="469">
        <v>200</v>
      </c>
      <c r="O945" s="469">
        <v>200</v>
      </c>
    </row>
    <row r="946" spans="1:15" ht="15" x14ac:dyDescent="0.25">
      <c r="A946" s="469" t="s">
        <v>3021</v>
      </c>
      <c r="B946" s="471">
        <v>44249</v>
      </c>
      <c r="C946" s="469" t="s">
        <v>211</v>
      </c>
      <c r="D946" s="470">
        <v>44249</v>
      </c>
      <c r="E946" s="469" t="s">
        <v>1182</v>
      </c>
      <c r="F946" s="469" t="s">
        <v>244</v>
      </c>
      <c r="G946" s="469" t="s">
        <v>1211</v>
      </c>
      <c r="H946" s="469" t="s">
        <v>1363</v>
      </c>
      <c r="I946" s="469" t="s">
        <v>244</v>
      </c>
      <c r="J946" s="577" t="s">
        <v>316</v>
      </c>
      <c r="K946" s="469" t="s">
        <v>1469</v>
      </c>
      <c r="L946" s="469" t="s">
        <v>3603</v>
      </c>
      <c r="M946" s="469">
        <v>1</v>
      </c>
      <c r="N946" s="469">
        <v>750</v>
      </c>
      <c r="O946" s="469">
        <v>750</v>
      </c>
    </row>
    <row r="947" spans="1:15" ht="15" x14ac:dyDescent="0.25">
      <c r="A947" s="469" t="s">
        <v>3022</v>
      </c>
      <c r="B947" s="471">
        <v>44250</v>
      </c>
      <c r="C947" s="469" t="s">
        <v>3452</v>
      </c>
      <c r="D947" s="470">
        <v>44249</v>
      </c>
      <c r="E947" s="469" t="s">
        <v>15</v>
      </c>
      <c r="F947" s="469" t="s">
        <v>241</v>
      </c>
      <c r="G947" s="469" t="s">
        <v>1221</v>
      </c>
      <c r="H947" s="469" t="s">
        <v>1342</v>
      </c>
      <c r="I947" s="469" t="s">
        <v>241</v>
      </c>
      <c r="J947" s="577" t="s">
        <v>1464</v>
      </c>
      <c r="K947" s="577" t="s">
        <v>1468</v>
      </c>
      <c r="L947" s="469" t="s">
        <v>303</v>
      </c>
      <c r="M947" s="469">
        <v>6</v>
      </c>
      <c r="N947" s="469">
        <v>600</v>
      </c>
      <c r="O947" s="472">
        <v>3600</v>
      </c>
    </row>
    <row r="948" spans="1:15" ht="15" x14ac:dyDescent="0.25">
      <c r="A948" s="469" t="s">
        <v>3023</v>
      </c>
      <c r="B948" s="471">
        <v>44250</v>
      </c>
      <c r="C948" s="469">
        <v>3020007330</v>
      </c>
      <c r="D948" s="470">
        <v>44176</v>
      </c>
      <c r="E948" s="469" t="s">
        <v>1185</v>
      </c>
      <c r="F948" s="469" t="s">
        <v>248</v>
      </c>
      <c r="G948" s="469" t="s">
        <v>1220</v>
      </c>
      <c r="H948" s="469" t="s">
        <v>1313</v>
      </c>
      <c r="I948" s="469" t="s">
        <v>248</v>
      </c>
      <c r="J948" s="577" t="s">
        <v>316</v>
      </c>
      <c r="K948" s="469" t="s">
        <v>1469</v>
      </c>
      <c r="L948" s="469" t="s">
        <v>301</v>
      </c>
      <c r="M948" s="469">
        <v>5</v>
      </c>
      <c r="N948" s="469">
        <v>0</v>
      </c>
      <c r="O948" s="469">
        <v>0</v>
      </c>
    </row>
    <row r="949" spans="1:15" ht="15" x14ac:dyDescent="0.25">
      <c r="A949" s="469" t="s">
        <v>3023</v>
      </c>
      <c r="B949" s="471">
        <v>44250</v>
      </c>
      <c r="C949" s="469">
        <v>3020007330</v>
      </c>
      <c r="D949" s="470">
        <v>44176</v>
      </c>
      <c r="E949" s="469" t="s">
        <v>1186</v>
      </c>
      <c r="F949" s="469" t="s">
        <v>248</v>
      </c>
      <c r="G949" s="469" t="s">
        <v>1220</v>
      </c>
      <c r="H949" s="469" t="s">
        <v>3633</v>
      </c>
      <c r="I949" s="469" t="s">
        <v>248</v>
      </c>
      <c r="J949" s="577" t="s">
        <v>316</v>
      </c>
      <c r="K949" s="469" t="s">
        <v>1469</v>
      </c>
      <c r="L949" s="469" t="s">
        <v>308</v>
      </c>
      <c r="M949" s="469">
        <v>4</v>
      </c>
      <c r="N949" s="469">
        <v>0</v>
      </c>
      <c r="O949" s="469">
        <v>0</v>
      </c>
    </row>
    <row r="950" spans="1:15" ht="15" x14ac:dyDescent="0.25">
      <c r="A950" s="469" t="s">
        <v>3023</v>
      </c>
      <c r="B950" s="471">
        <v>44250</v>
      </c>
      <c r="C950" s="469">
        <v>3020007330</v>
      </c>
      <c r="D950" s="470">
        <v>44176</v>
      </c>
      <c r="E950" s="469" t="s">
        <v>1186</v>
      </c>
      <c r="F950" s="469" t="s">
        <v>248</v>
      </c>
      <c r="G950" s="469" t="s">
        <v>1220</v>
      </c>
      <c r="H950" s="469" t="s">
        <v>1314</v>
      </c>
      <c r="I950" s="469" t="s">
        <v>248</v>
      </c>
      <c r="J950" s="577" t="s">
        <v>316</v>
      </c>
      <c r="K950" s="469" t="s">
        <v>1469</v>
      </c>
      <c r="L950" s="469" t="s">
        <v>308</v>
      </c>
      <c r="M950" s="469">
        <v>1</v>
      </c>
      <c r="N950" s="469">
        <v>0</v>
      </c>
      <c r="O950" s="469">
        <v>0</v>
      </c>
    </row>
    <row r="951" spans="1:15" ht="15" x14ac:dyDescent="0.25">
      <c r="A951" s="469" t="s">
        <v>3023</v>
      </c>
      <c r="B951" s="471">
        <v>44250</v>
      </c>
      <c r="C951" s="469">
        <v>3020007330</v>
      </c>
      <c r="D951" s="470">
        <v>44176</v>
      </c>
      <c r="E951" s="469" t="s">
        <v>1187</v>
      </c>
      <c r="F951" s="469" t="s">
        <v>248</v>
      </c>
      <c r="G951" s="469" t="s">
        <v>1220</v>
      </c>
      <c r="H951" s="469" t="s">
        <v>1315</v>
      </c>
      <c r="I951" s="469" t="s">
        <v>248</v>
      </c>
      <c r="J951" s="577" t="s">
        <v>316</v>
      </c>
      <c r="K951" s="469" t="s">
        <v>1469</v>
      </c>
      <c r="L951" s="469" t="s">
        <v>314</v>
      </c>
      <c r="M951" s="469">
        <v>5</v>
      </c>
      <c r="N951" s="469">
        <v>0</v>
      </c>
      <c r="O951" s="469">
        <v>0</v>
      </c>
    </row>
    <row r="952" spans="1:15" ht="15" x14ac:dyDescent="0.25">
      <c r="A952" s="469" t="s">
        <v>3023</v>
      </c>
      <c r="B952" s="471">
        <v>44250</v>
      </c>
      <c r="C952" s="469">
        <v>3020007330</v>
      </c>
      <c r="D952" s="470">
        <v>44176</v>
      </c>
      <c r="E952" s="469" t="s">
        <v>1187</v>
      </c>
      <c r="F952" s="469" t="s">
        <v>248</v>
      </c>
      <c r="G952" s="469" t="s">
        <v>1220</v>
      </c>
      <c r="H952" s="469" t="s">
        <v>1316</v>
      </c>
      <c r="I952" s="469" t="s">
        <v>248</v>
      </c>
      <c r="J952" s="577" t="s">
        <v>316</v>
      </c>
      <c r="K952" s="469" t="s">
        <v>1469</v>
      </c>
      <c r="L952" s="469" t="s">
        <v>3603</v>
      </c>
      <c r="M952" s="469">
        <v>5</v>
      </c>
      <c r="N952" s="469">
        <v>0</v>
      </c>
      <c r="O952" s="469">
        <v>0</v>
      </c>
    </row>
    <row r="953" spans="1:15" ht="15" x14ac:dyDescent="0.25">
      <c r="A953" s="469" t="s">
        <v>3023</v>
      </c>
      <c r="B953" s="471">
        <v>44250</v>
      </c>
      <c r="C953" s="469">
        <v>3020007330</v>
      </c>
      <c r="D953" s="470">
        <v>44176</v>
      </c>
      <c r="E953" s="469" t="s">
        <v>1187</v>
      </c>
      <c r="F953" s="469" t="s">
        <v>248</v>
      </c>
      <c r="G953" s="469" t="s">
        <v>1220</v>
      </c>
      <c r="H953" s="469" t="s">
        <v>1317</v>
      </c>
      <c r="I953" s="469" t="s">
        <v>248</v>
      </c>
      <c r="J953" s="577" t="s">
        <v>316</v>
      </c>
      <c r="K953" s="469" t="s">
        <v>1469</v>
      </c>
      <c r="L953" s="469" t="s">
        <v>314</v>
      </c>
      <c r="M953" s="469">
        <v>5</v>
      </c>
      <c r="N953" s="469">
        <v>0</v>
      </c>
      <c r="O953" s="469">
        <v>0</v>
      </c>
    </row>
    <row r="954" spans="1:15" ht="15" x14ac:dyDescent="0.25">
      <c r="A954" s="469" t="s">
        <v>3023</v>
      </c>
      <c r="B954" s="471">
        <v>44250</v>
      </c>
      <c r="C954" s="469">
        <v>3020007330</v>
      </c>
      <c r="D954" s="470">
        <v>44176</v>
      </c>
      <c r="E954" s="469" t="s">
        <v>1187</v>
      </c>
      <c r="F954" s="469" t="s">
        <v>248</v>
      </c>
      <c r="G954" s="469" t="s">
        <v>1220</v>
      </c>
      <c r="H954" s="469" t="s">
        <v>1318</v>
      </c>
      <c r="I954" s="469" t="s">
        <v>248</v>
      </c>
      <c r="J954" s="577" t="s">
        <v>316</v>
      </c>
      <c r="K954" s="469" t="s">
        <v>1469</v>
      </c>
      <c r="L954" s="469" t="s">
        <v>314</v>
      </c>
      <c r="M954" s="469">
        <v>5</v>
      </c>
      <c r="N954" s="469">
        <v>0</v>
      </c>
      <c r="O954" s="469">
        <v>0</v>
      </c>
    </row>
    <row r="955" spans="1:15" ht="15" x14ac:dyDescent="0.25">
      <c r="A955" s="469" t="s">
        <v>3023</v>
      </c>
      <c r="B955" s="471">
        <v>44250</v>
      </c>
      <c r="C955" s="469">
        <v>3020007330</v>
      </c>
      <c r="D955" s="470">
        <v>44176</v>
      </c>
      <c r="E955" s="469" t="s">
        <v>1187</v>
      </c>
      <c r="F955" s="469" t="s">
        <v>248</v>
      </c>
      <c r="G955" s="469" t="s">
        <v>1220</v>
      </c>
      <c r="H955" s="469" t="s">
        <v>1319</v>
      </c>
      <c r="I955" s="469" t="s">
        <v>248</v>
      </c>
      <c r="J955" s="577" t="s">
        <v>316</v>
      </c>
      <c r="K955" s="469" t="s">
        <v>1469</v>
      </c>
      <c r="L955" s="469" t="s">
        <v>314</v>
      </c>
      <c r="M955" s="469">
        <v>5</v>
      </c>
      <c r="N955" s="469">
        <v>0</v>
      </c>
      <c r="O955" s="469">
        <v>0</v>
      </c>
    </row>
    <row r="956" spans="1:15" ht="15" x14ac:dyDescent="0.25">
      <c r="A956" s="469" t="s">
        <v>3023</v>
      </c>
      <c r="B956" s="471">
        <v>44250</v>
      </c>
      <c r="C956" s="469">
        <v>3020007330</v>
      </c>
      <c r="D956" s="470">
        <v>44176</v>
      </c>
      <c r="E956" s="469" t="s">
        <v>1187</v>
      </c>
      <c r="F956" s="469" t="s">
        <v>248</v>
      </c>
      <c r="G956" s="469" t="s">
        <v>1220</v>
      </c>
      <c r="H956" s="469" t="s">
        <v>1320</v>
      </c>
      <c r="I956" s="469" t="s">
        <v>248</v>
      </c>
      <c r="J956" s="577" t="s">
        <v>316</v>
      </c>
      <c r="K956" s="469" t="s">
        <v>1469</v>
      </c>
      <c r="L956" s="469" t="s">
        <v>314</v>
      </c>
      <c r="M956" s="469">
        <v>5</v>
      </c>
      <c r="N956" s="469">
        <v>0</v>
      </c>
      <c r="O956" s="469">
        <v>0</v>
      </c>
    </row>
    <row r="957" spans="1:15" ht="15" x14ac:dyDescent="0.25">
      <c r="A957" s="469" t="s">
        <v>3023</v>
      </c>
      <c r="B957" s="471">
        <v>44250</v>
      </c>
      <c r="C957" s="469">
        <v>3020007330</v>
      </c>
      <c r="D957" s="470">
        <v>44176</v>
      </c>
      <c r="E957" s="469" t="s">
        <v>1187</v>
      </c>
      <c r="F957" s="469" t="s">
        <v>248</v>
      </c>
      <c r="G957" s="469" t="s">
        <v>1220</v>
      </c>
      <c r="H957" s="469" t="s">
        <v>1321</v>
      </c>
      <c r="I957" s="469" t="s">
        <v>248</v>
      </c>
      <c r="J957" s="577" t="s">
        <v>316</v>
      </c>
      <c r="K957" s="469" t="s">
        <v>1469</v>
      </c>
      <c r="L957" s="469" t="s">
        <v>314</v>
      </c>
      <c r="M957" s="469">
        <v>5</v>
      </c>
      <c r="N957" s="469">
        <v>0</v>
      </c>
      <c r="O957" s="469">
        <v>0</v>
      </c>
    </row>
    <row r="958" spans="1:15" ht="15" x14ac:dyDescent="0.25">
      <c r="A958" s="469" t="s">
        <v>3023</v>
      </c>
      <c r="B958" s="471">
        <v>44250</v>
      </c>
      <c r="C958" s="469">
        <v>3020007330</v>
      </c>
      <c r="D958" s="470">
        <v>44176</v>
      </c>
      <c r="E958" s="469" t="s">
        <v>1187</v>
      </c>
      <c r="F958" s="469" t="s">
        <v>248</v>
      </c>
      <c r="G958" s="469" t="s">
        <v>1220</v>
      </c>
      <c r="H958" s="469" t="s">
        <v>3652</v>
      </c>
      <c r="I958" s="469" t="s">
        <v>248</v>
      </c>
      <c r="J958" s="577" t="s">
        <v>316</v>
      </c>
      <c r="K958" s="469" t="s">
        <v>1469</v>
      </c>
      <c r="L958" s="469" t="s">
        <v>314</v>
      </c>
      <c r="M958" s="469">
        <v>5</v>
      </c>
      <c r="N958" s="472">
        <v>52000</v>
      </c>
      <c r="O958" s="472">
        <v>260000</v>
      </c>
    </row>
    <row r="959" spans="1:15" ht="15" x14ac:dyDescent="0.25">
      <c r="A959" s="469" t="s">
        <v>3024</v>
      </c>
      <c r="B959" s="471">
        <v>44250</v>
      </c>
      <c r="C959" s="469">
        <v>3020008010</v>
      </c>
      <c r="D959" s="470">
        <v>44187</v>
      </c>
      <c r="E959" s="469" t="s">
        <v>1185</v>
      </c>
      <c r="F959" s="469" t="s">
        <v>248</v>
      </c>
      <c r="G959" s="469" t="s">
        <v>1220</v>
      </c>
      <c r="H959" s="469" t="s">
        <v>1313</v>
      </c>
      <c r="I959" s="469" t="s">
        <v>248</v>
      </c>
      <c r="J959" s="577" t="s">
        <v>316</v>
      </c>
      <c r="K959" s="469" t="s">
        <v>1469</v>
      </c>
      <c r="L959" s="469" t="s">
        <v>301</v>
      </c>
      <c r="M959" s="469">
        <v>5</v>
      </c>
      <c r="N959" s="469">
        <v>0</v>
      </c>
      <c r="O959" s="469">
        <v>0</v>
      </c>
    </row>
    <row r="960" spans="1:15" ht="15" x14ac:dyDescent="0.25">
      <c r="A960" s="469" t="s">
        <v>3024</v>
      </c>
      <c r="B960" s="471">
        <v>44250</v>
      </c>
      <c r="C960" s="469">
        <v>3020008010</v>
      </c>
      <c r="D960" s="470">
        <v>44187</v>
      </c>
      <c r="E960" s="469" t="s">
        <v>1186</v>
      </c>
      <c r="F960" s="469" t="s">
        <v>248</v>
      </c>
      <c r="G960" s="469" t="s">
        <v>1220</v>
      </c>
      <c r="H960" s="469" t="s">
        <v>3633</v>
      </c>
      <c r="I960" s="469" t="s">
        <v>248</v>
      </c>
      <c r="J960" s="577" t="s">
        <v>316</v>
      </c>
      <c r="K960" s="469" t="s">
        <v>1469</v>
      </c>
      <c r="L960" s="469" t="s">
        <v>308</v>
      </c>
      <c r="M960" s="469">
        <v>4</v>
      </c>
      <c r="N960" s="469">
        <v>0</v>
      </c>
      <c r="O960" s="469">
        <v>0</v>
      </c>
    </row>
    <row r="961" spans="1:15" ht="15" x14ac:dyDescent="0.25">
      <c r="A961" s="469" t="s">
        <v>3024</v>
      </c>
      <c r="B961" s="471">
        <v>44250</v>
      </c>
      <c r="C961" s="469">
        <v>3020008010</v>
      </c>
      <c r="D961" s="470">
        <v>44187</v>
      </c>
      <c r="E961" s="469" t="s">
        <v>1186</v>
      </c>
      <c r="F961" s="469" t="s">
        <v>248</v>
      </c>
      <c r="G961" s="469" t="s">
        <v>1220</v>
      </c>
      <c r="H961" s="469" t="s">
        <v>1314</v>
      </c>
      <c r="I961" s="469" t="s">
        <v>248</v>
      </c>
      <c r="J961" s="577" t="s">
        <v>316</v>
      </c>
      <c r="K961" s="469" t="s">
        <v>1469</v>
      </c>
      <c r="L961" s="469" t="s">
        <v>308</v>
      </c>
      <c r="M961" s="469">
        <v>1</v>
      </c>
      <c r="N961" s="469">
        <v>0</v>
      </c>
      <c r="O961" s="469">
        <v>0</v>
      </c>
    </row>
    <row r="962" spans="1:15" ht="15" x14ac:dyDescent="0.25">
      <c r="A962" s="469" t="s">
        <v>3024</v>
      </c>
      <c r="B962" s="471">
        <v>44250</v>
      </c>
      <c r="C962" s="469">
        <v>3020008010</v>
      </c>
      <c r="D962" s="470">
        <v>44187</v>
      </c>
      <c r="E962" s="469" t="s">
        <v>1187</v>
      </c>
      <c r="F962" s="469" t="s">
        <v>248</v>
      </c>
      <c r="G962" s="469" t="s">
        <v>1220</v>
      </c>
      <c r="H962" s="469" t="s">
        <v>1315</v>
      </c>
      <c r="I962" s="469" t="s">
        <v>248</v>
      </c>
      <c r="J962" s="577" t="s">
        <v>316</v>
      </c>
      <c r="K962" s="469" t="s">
        <v>1469</v>
      </c>
      <c r="L962" s="469" t="s">
        <v>314</v>
      </c>
      <c r="M962" s="469">
        <v>5</v>
      </c>
      <c r="N962" s="469">
        <v>0</v>
      </c>
      <c r="O962" s="469">
        <v>0</v>
      </c>
    </row>
    <row r="963" spans="1:15" ht="15" x14ac:dyDescent="0.25">
      <c r="A963" s="469" t="s">
        <v>3024</v>
      </c>
      <c r="B963" s="471">
        <v>44250</v>
      </c>
      <c r="C963" s="469">
        <v>3020008010</v>
      </c>
      <c r="D963" s="470">
        <v>44187</v>
      </c>
      <c r="E963" s="469" t="s">
        <v>1187</v>
      </c>
      <c r="F963" s="469" t="s">
        <v>248</v>
      </c>
      <c r="G963" s="469" t="s">
        <v>1220</v>
      </c>
      <c r="H963" s="469" t="s">
        <v>1316</v>
      </c>
      <c r="I963" s="469" t="s">
        <v>248</v>
      </c>
      <c r="J963" s="577" t="s">
        <v>316</v>
      </c>
      <c r="K963" s="469" t="s">
        <v>1469</v>
      </c>
      <c r="L963" s="469" t="s">
        <v>3603</v>
      </c>
      <c r="M963" s="469">
        <v>5</v>
      </c>
      <c r="N963" s="469">
        <v>0</v>
      </c>
      <c r="O963" s="469">
        <v>0</v>
      </c>
    </row>
    <row r="964" spans="1:15" ht="15" x14ac:dyDescent="0.25">
      <c r="A964" s="469" t="s">
        <v>3024</v>
      </c>
      <c r="B964" s="471">
        <v>44250</v>
      </c>
      <c r="C964" s="469">
        <v>3020008010</v>
      </c>
      <c r="D964" s="470">
        <v>44187</v>
      </c>
      <c r="E964" s="469" t="s">
        <v>1187</v>
      </c>
      <c r="F964" s="469" t="s">
        <v>248</v>
      </c>
      <c r="G964" s="469" t="s">
        <v>1220</v>
      </c>
      <c r="H964" s="469" t="s">
        <v>1317</v>
      </c>
      <c r="I964" s="469" t="s">
        <v>248</v>
      </c>
      <c r="J964" s="577" t="s">
        <v>316</v>
      </c>
      <c r="K964" s="469" t="s">
        <v>1469</v>
      </c>
      <c r="L964" s="469" t="s">
        <v>314</v>
      </c>
      <c r="M964" s="469">
        <v>5</v>
      </c>
      <c r="N964" s="469">
        <v>0</v>
      </c>
      <c r="O964" s="469">
        <v>0</v>
      </c>
    </row>
    <row r="965" spans="1:15" ht="15" x14ac:dyDescent="0.25">
      <c r="A965" s="469" t="s">
        <v>3024</v>
      </c>
      <c r="B965" s="471">
        <v>44250</v>
      </c>
      <c r="C965" s="469">
        <v>3020008010</v>
      </c>
      <c r="D965" s="470">
        <v>44187</v>
      </c>
      <c r="E965" s="469" t="s">
        <v>1187</v>
      </c>
      <c r="F965" s="469" t="s">
        <v>248</v>
      </c>
      <c r="G965" s="469" t="s">
        <v>1220</v>
      </c>
      <c r="H965" s="469" t="s">
        <v>1318</v>
      </c>
      <c r="I965" s="469" t="s">
        <v>248</v>
      </c>
      <c r="J965" s="577" t="s">
        <v>316</v>
      </c>
      <c r="K965" s="469" t="s">
        <v>1469</v>
      </c>
      <c r="L965" s="469" t="s">
        <v>314</v>
      </c>
      <c r="M965" s="469">
        <v>5</v>
      </c>
      <c r="N965" s="469">
        <v>0</v>
      </c>
      <c r="O965" s="469">
        <v>0</v>
      </c>
    </row>
    <row r="966" spans="1:15" ht="15" x14ac:dyDescent="0.25">
      <c r="A966" s="469" t="s">
        <v>3024</v>
      </c>
      <c r="B966" s="471">
        <v>44250</v>
      </c>
      <c r="C966" s="469">
        <v>3020008010</v>
      </c>
      <c r="D966" s="470">
        <v>44187</v>
      </c>
      <c r="E966" s="469" t="s">
        <v>1187</v>
      </c>
      <c r="F966" s="469" t="s">
        <v>248</v>
      </c>
      <c r="G966" s="469" t="s">
        <v>1220</v>
      </c>
      <c r="H966" s="469" t="s">
        <v>1319</v>
      </c>
      <c r="I966" s="469" t="s">
        <v>248</v>
      </c>
      <c r="J966" s="577" t="s">
        <v>316</v>
      </c>
      <c r="K966" s="469" t="s">
        <v>1469</v>
      </c>
      <c r="L966" s="469" t="s">
        <v>314</v>
      </c>
      <c r="M966" s="469">
        <v>5</v>
      </c>
      <c r="N966" s="469">
        <v>0</v>
      </c>
      <c r="O966" s="469">
        <v>0</v>
      </c>
    </row>
    <row r="967" spans="1:15" ht="15" x14ac:dyDescent="0.25">
      <c r="A967" s="469" t="s">
        <v>3024</v>
      </c>
      <c r="B967" s="471">
        <v>44250</v>
      </c>
      <c r="C967" s="469">
        <v>3020008010</v>
      </c>
      <c r="D967" s="470">
        <v>44187</v>
      </c>
      <c r="E967" s="469" t="s">
        <v>1187</v>
      </c>
      <c r="F967" s="469" t="s">
        <v>248</v>
      </c>
      <c r="G967" s="469" t="s">
        <v>1220</v>
      </c>
      <c r="H967" s="469" t="s">
        <v>1320</v>
      </c>
      <c r="I967" s="469" t="s">
        <v>248</v>
      </c>
      <c r="J967" s="577" t="s">
        <v>316</v>
      </c>
      <c r="K967" s="469" t="s">
        <v>1469</v>
      </c>
      <c r="L967" s="469" t="s">
        <v>314</v>
      </c>
      <c r="M967" s="469">
        <v>5</v>
      </c>
      <c r="N967" s="469">
        <v>0</v>
      </c>
      <c r="O967" s="469">
        <v>0</v>
      </c>
    </row>
    <row r="968" spans="1:15" ht="15" x14ac:dyDescent="0.25">
      <c r="A968" s="469" t="s">
        <v>3024</v>
      </c>
      <c r="B968" s="471">
        <v>44250</v>
      </c>
      <c r="C968" s="469">
        <v>3020008010</v>
      </c>
      <c r="D968" s="470">
        <v>44187</v>
      </c>
      <c r="E968" s="469" t="s">
        <v>1187</v>
      </c>
      <c r="F968" s="469" t="s">
        <v>248</v>
      </c>
      <c r="G968" s="469" t="s">
        <v>1220</v>
      </c>
      <c r="H968" s="469" t="s">
        <v>1321</v>
      </c>
      <c r="I968" s="469" t="s">
        <v>248</v>
      </c>
      <c r="J968" s="577" t="s">
        <v>316</v>
      </c>
      <c r="K968" s="469" t="s">
        <v>1469</v>
      </c>
      <c r="L968" s="469" t="s">
        <v>314</v>
      </c>
      <c r="M968" s="469">
        <v>5</v>
      </c>
      <c r="N968" s="469">
        <v>0</v>
      </c>
      <c r="O968" s="469">
        <v>0</v>
      </c>
    </row>
    <row r="969" spans="1:15" ht="15" x14ac:dyDescent="0.25">
      <c r="A969" s="469" t="s">
        <v>3024</v>
      </c>
      <c r="B969" s="471">
        <v>44250</v>
      </c>
      <c r="C969" s="469">
        <v>3020008010</v>
      </c>
      <c r="D969" s="470">
        <v>44187</v>
      </c>
      <c r="E969" s="469" t="s">
        <v>1187</v>
      </c>
      <c r="F969" s="469" t="s">
        <v>248</v>
      </c>
      <c r="G969" s="469" t="s">
        <v>1220</v>
      </c>
      <c r="H969" s="469" t="s">
        <v>3652</v>
      </c>
      <c r="I969" s="469" t="s">
        <v>248</v>
      </c>
      <c r="J969" s="577" t="s">
        <v>316</v>
      </c>
      <c r="K969" s="469" t="s">
        <v>1469</v>
      </c>
      <c r="L969" s="469" t="s">
        <v>314</v>
      </c>
      <c r="M969" s="469">
        <v>5</v>
      </c>
      <c r="N969" s="472">
        <v>52000</v>
      </c>
      <c r="O969" s="472">
        <v>260000</v>
      </c>
    </row>
    <row r="970" spans="1:15" ht="15" x14ac:dyDescent="0.25">
      <c r="A970" s="469" t="s">
        <v>3025</v>
      </c>
      <c r="B970" s="471">
        <v>44250</v>
      </c>
      <c r="C970" s="469">
        <v>3020007988</v>
      </c>
      <c r="D970" s="470">
        <v>44187</v>
      </c>
      <c r="E970" s="469" t="s">
        <v>1185</v>
      </c>
      <c r="F970" s="469" t="s">
        <v>248</v>
      </c>
      <c r="G970" s="469" t="s">
        <v>1220</v>
      </c>
      <c r="H970" s="469" t="s">
        <v>1313</v>
      </c>
      <c r="I970" s="469" t="s">
        <v>248</v>
      </c>
      <c r="J970" s="577" t="s">
        <v>316</v>
      </c>
      <c r="K970" s="469" t="s">
        <v>1469</v>
      </c>
      <c r="L970" s="469" t="s">
        <v>301</v>
      </c>
      <c r="M970" s="469">
        <v>2</v>
      </c>
      <c r="N970" s="472">
        <v>3800</v>
      </c>
      <c r="O970" s="472">
        <v>7600</v>
      </c>
    </row>
    <row r="971" spans="1:15" ht="15" x14ac:dyDescent="0.25">
      <c r="A971" s="469" t="s">
        <v>3025</v>
      </c>
      <c r="B971" s="471">
        <v>44250</v>
      </c>
      <c r="C971" s="469">
        <v>3020007988</v>
      </c>
      <c r="D971" s="470">
        <v>44187</v>
      </c>
      <c r="E971" s="469" t="s">
        <v>1187</v>
      </c>
      <c r="F971" s="469" t="s">
        <v>248</v>
      </c>
      <c r="G971" s="469" t="s">
        <v>1220</v>
      </c>
      <c r="H971" s="469" t="s">
        <v>1319</v>
      </c>
      <c r="I971" s="469" t="s">
        <v>248</v>
      </c>
      <c r="J971" s="577" t="s">
        <v>316</v>
      </c>
      <c r="K971" s="469" t="s">
        <v>1469</v>
      </c>
      <c r="L971" s="469" t="s">
        <v>314</v>
      </c>
      <c r="M971" s="469">
        <v>1</v>
      </c>
      <c r="N971" s="472">
        <v>9900</v>
      </c>
      <c r="O971" s="472">
        <v>9900</v>
      </c>
    </row>
    <row r="972" spans="1:15" ht="15" x14ac:dyDescent="0.25">
      <c r="A972" s="469" t="s">
        <v>3026</v>
      </c>
      <c r="B972" s="471">
        <v>44250</v>
      </c>
      <c r="C972" s="469">
        <v>3020010510</v>
      </c>
      <c r="D972" s="470">
        <v>44235</v>
      </c>
      <c r="E972" s="469" t="s">
        <v>1185</v>
      </c>
      <c r="F972" s="469" t="s">
        <v>248</v>
      </c>
      <c r="G972" s="469" t="s">
        <v>1220</v>
      </c>
      <c r="H972" s="469" t="s">
        <v>1313</v>
      </c>
      <c r="I972" s="469" t="s">
        <v>248</v>
      </c>
      <c r="J972" s="577" t="s">
        <v>316</v>
      </c>
      <c r="K972" s="469" t="s">
        <v>1469</v>
      </c>
      <c r="L972" s="469" t="s">
        <v>301</v>
      </c>
      <c r="M972" s="469">
        <v>2</v>
      </c>
      <c r="N972" s="472">
        <v>3800</v>
      </c>
      <c r="O972" s="472">
        <v>7600</v>
      </c>
    </row>
    <row r="973" spans="1:15" ht="15" x14ac:dyDescent="0.25">
      <c r="A973" s="469" t="s">
        <v>3026</v>
      </c>
      <c r="B973" s="471">
        <v>44250</v>
      </c>
      <c r="C973" s="469">
        <v>3020010510</v>
      </c>
      <c r="D973" s="470">
        <v>44235</v>
      </c>
      <c r="E973" s="469" t="s">
        <v>1187</v>
      </c>
      <c r="F973" s="469" t="s">
        <v>248</v>
      </c>
      <c r="G973" s="469" t="s">
        <v>1220</v>
      </c>
      <c r="H973" s="469" t="s">
        <v>1319</v>
      </c>
      <c r="I973" s="469" t="s">
        <v>248</v>
      </c>
      <c r="J973" s="577" t="s">
        <v>316</v>
      </c>
      <c r="K973" s="469" t="s">
        <v>1469</v>
      </c>
      <c r="L973" s="469" t="s">
        <v>314</v>
      </c>
      <c r="M973" s="469">
        <v>1</v>
      </c>
      <c r="N973" s="472">
        <v>9900</v>
      </c>
      <c r="O973" s="472">
        <v>9900</v>
      </c>
    </row>
    <row r="974" spans="1:15" ht="15" x14ac:dyDescent="0.25">
      <c r="A974" s="469" t="s">
        <v>3027</v>
      </c>
      <c r="B974" s="471">
        <v>44250</v>
      </c>
      <c r="C974" s="469">
        <v>3020010509</v>
      </c>
      <c r="D974" s="470">
        <v>44235</v>
      </c>
      <c r="E974" s="469" t="s">
        <v>1185</v>
      </c>
      <c r="F974" s="469" t="s">
        <v>248</v>
      </c>
      <c r="G974" s="469" t="s">
        <v>1220</v>
      </c>
      <c r="H974" s="469" t="s">
        <v>1313</v>
      </c>
      <c r="I974" s="469" t="s">
        <v>248</v>
      </c>
      <c r="J974" s="577" t="s">
        <v>316</v>
      </c>
      <c r="K974" s="469" t="s">
        <v>1469</v>
      </c>
      <c r="L974" s="469" t="s">
        <v>301</v>
      </c>
      <c r="M974" s="469">
        <v>5</v>
      </c>
      <c r="N974" s="469">
        <v>0</v>
      </c>
      <c r="O974" s="469">
        <v>0</v>
      </c>
    </row>
    <row r="975" spans="1:15" ht="15" x14ac:dyDescent="0.25">
      <c r="A975" s="469" t="s">
        <v>3027</v>
      </c>
      <c r="B975" s="471">
        <v>44250</v>
      </c>
      <c r="C975" s="469">
        <v>3020010509</v>
      </c>
      <c r="D975" s="470">
        <v>44235</v>
      </c>
      <c r="E975" s="469" t="s">
        <v>1186</v>
      </c>
      <c r="F975" s="469" t="s">
        <v>248</v>
      </c>
      <c r="G975" s="469" t="s">
        <v>1220</v>
      </c>
      <c r="H975" s="469" t="s">
        <v>3633</v>
      </c>
      <c r="I975" s="469" t="s">
        <v>248</v>
      </c>
      <c r="J975" s="577" t="s">
        <v>316</v>
      </c>
      <c r="K975" s="469" t="s">
        <v>1469</v>
      </c>
      <c r="L975" s="469" t="s">
        <v>308</v>
      </c>
      <c r="M975" s="469">
        <v>4</v>
      </c>
      <c r="N975" s="469">
        <v>0</v>
      </c>
      <c r="O975" s="469">
        <v>0</v>
      </c>
    </row>
    <row r="976" spans="1:15" ht="15" x14ac:dyDescent="0.25">
      <c r="A976" s="469" t="s">
        <v>3027</v>
      </c>
      <c r="B976" s="471">
        <v>44250</v>
      </c>
      <c r="C976" s="469">
        <v>3020010509</v>
      </c>
      <c r="D976" s="470">
        <v>44235</v>
      </c>
      <c r="E976" s="469" t="s">
        <v>1186</v>
      </c>
      <c r="F976" s="469" t="s">
        <v>248</v>
      </c>
      <c r="G976" s="469" t="s">
        <v>1220</v>
      </c>
      <c r="H976" s="469" t="s">
        <v>1314</v>
      </c>
      <c r="I976" s="469" t="s">
        <v>248</v>
      </c>
      <c r="J976" s="577" t="s">
        <v>316</v>
      </c>
      <c r="K976" s="469" t="s">
        <v>1469</v>
      </c>
      <c r="L976" s="469" t="s">
        <v>308</v>
      </c>
      <c r="M976" s="469">
        <v>1</v>
      </c>
      <c r="N976" s="469">
        <v>0</v>
      </c>
      <c r="O976" s="469">
        <v>0</v>
      </c>
    </row>
    <row r="977" spans="1:15" ht="15" x14ac:dyDescent="0.25">
      <c r="A977" s="469" t="s">
        <v>3027</v>
      </c>
      <c r="B977" s="471">
        <v>44250</v>
      </c>
      <c r="C977" s="469">
        <v>3020010509</v>
      </c>
      <c r="D977" s="470">
        <v>44235</v>
      </c>
      <c r="E977" s="469" t="s">
        <v>1187</v>
      </c>
      <c r="F977" s="469" t="s">
        <v>248</v>
      </c>
      <c r="G977" s="469" t="s">
        <v>1220</v>
      </c>
      <c r="H977" s="469" t="s">
        <v>1315</v>
      </c>
      <c r="I977" s="469" t="s">
        <v>248</v>
      </c>
      <c r="J977" s="577" t="s">
        <v>316</v>
      </c>
      <c r="K977" s="469" t="s">
        <v>1469</v>
      </c>
      <c r="L977" s="469" t="s">
        <v>314</v>
      </c>
      <c r="M977" s="469">
        <v>5</v>
      </c>
      <c r="N977" s="469">
        <v>0</v>
      </c>
      <c r="O977" s="469">
        <v>0</v>
      </c>
    </row>
    <row r="978" spans="1:15" ht="15" x14ac:dyDescent="0.25">
      <c r="A978" s="469" t="s">
        <v>3027</v>
      </c>
      <c r="B978" s="471">
        <v>44250</v>
      </c>
      <c r="C978" s="469">
        <v>3020010509</v>
      </c>
      <c r="D978" s="470">
        <v>44235</v>
      </c>
      <c r="E978" s="469" t="s">
        <v>1187</v>
      </c>
      <c r="F978" s="469" t="s">
        <v>248</v>
      </c>
      <c r="G978" s="469" t="s">
        <v>1220</v>
      </c>
      <c r="H978" s="469" t="s">
        <v>1316</v>
      </c>
      <c r="I978" s="469" t="s">
        <v>248</v>
      </c>
      <c r="J978" s="577" t="s">
        <v>316</v>
      </c>
      <c r="K978" s="469" t="s">
        <v>1469</v>
      </c>
      <c r="L978" s="469" t="s">
        <v>3603</v>
      </c>
      <c r="M978" s="469">
        <v>5</v>
      </c>
      <c r="N978" s="469">
        <v>0</v>
      </c>
      <c r="O978" s="469">
        <v>0</v>
      </c>
    </row>
    <row r="979" spans="1:15" ht="15" x14ac:dyDescent="0.25">
      <c r="A979" s="469" t="s">
        <v>3027</v>
      </c>
      <c r="B979" s="471">
        <v>44250</v>
      </c>
      <c r="C979" s="469">
        <v>3020010509</v>
      </c>
      <c r="D979" s="470">
        <v>44235</v>
      </c>
      <c r="E979" s="469" t="s">
        <v>1187</v>
      </c>
      <c r="F979" s="469" t="s">
        <v>248</v>
      </c>
      <c r="G979" s="469" t="s">
        <v>1220</v>
      </c>
      <c r="H979" s="469" t="s">
        <v>1317</v>
      </c>
      <c r="I979" s="469" t="s">
        <v>248</v>
      </c>
      <c r="J979" s="577" t="s">
        <v>316</v>
      </c>
      <c r="K979" s="469" t="s">
        <v>1469</v>
      </c>
      <c r="L979" s="469" t="s">
        <v>314</v>
      </c>
      <c r="M979" s="469">
        <v>5</v>
      </c>
      <c r="N979" s="469">
        <v>0</v>
      </c>
      <c r="O979" s="469">
        <v>0</v>
      </c>
    </row>
    <row r="980" spans="1:15" ht="15" x14ac:dyDescent="0.25">
      <c r="A980" s="469" t="s">
        <v>3027</v>
      </c>
      <c r="B980" s="471">
        <v>44250</v>
      </c>
      <c r="C980" s="469">
        <v>3020010509</v>
      </c>
      <c r="D980" s="470">
        <v>44235</v>
      </c>
      <c r="E980" s="469" t="s">
        <v>1187</v>
      </c>
      <c r="F980" s="469" t="s">
        <v>248</v>
      </c>
      <c r="G980" s="469" t="s">
        <v>1220</v>
      </c>
      <c r="H980" s="469" t="s">
        <v>1318</v>
      </c>
      <c r="I980" s="469" t="s">
        <v>248</v>
      </c>
      <c r="J980" s="577" t="s">
        <v>316</v>
      </c>
      <c r="K980" s="469" t="s">
        <v>1469</v>
      </c>
      <c r="L980" s="469" t="s">
        <v>314</v>
      </c>
      <c r="M980" s="469">
        <v>5</v>
      </c>
      <c r="N980" s="469">
        <v>0</v>
      </c>
      <c r="O980" s="469">
        <v>0</v>
      </c>
    </row>
    <row r="981" spans="1:15" ht="15" x14ac:dyDescent="0.25">
      <c r="A981" s="469" t="s">
        <v>3027</v>
      </c>
      <c r="B981" s="471">
        <v>44250</v>
      </c>
      <c r="C981" s="469">
        <v>3020010509</v>
      </c>
      <c r="D981" s="470">
        <v>44235</v>
      </c>
      <c r="E981" s="469" t="s">
        <v>1187</v>
      </c>
      <c r="F981" s="469" t="s">
        <v>248</v>
      </c>
      <c r="G981" s="469" t="s">
        <v>1220</v>
      </c>
      <c r="H981" s="469" t="s">
        <v>1319</v>
      </c>
      <c r="I981" s="469" t="s">
        <v>248</v>
      </c>
      <c r="J981" s="577" t="s">
        <v>316</v>
      </c>
      <c r="K981" s="469" t="s">
        <v>1469</v>
      </c>
      <c r="L981" s="469" t="s">
        <v>314</v>
      </c>
      <c r="M981" s="469">
        <v>5</v>
      </c>
      <c r="N981" s="469">
        <v>0</v>
      </c>
      <c r="O981" s="469">
        <v>0</v>
      </c>
    </row>
    <row r="982" spans="1:15" ht="15" x14ac:dyDescent="0.25">
      <c r="A982" s="469" t="s">
        <v>3027</v>
      </c>
      <c r="B982" s="471">
        <v>44250</v>
      </c>
      <c r="C982" s="469">
        <v>3020010509</v>
      </c>
      <c r="D982" s="470">
        <v>44235</v>
      </c>
      <c r="E982" s="469" t="s">
        <v>1187</v>
      </c>
      <c r="F982" s="469" t="s">
        <v>248</v>
      </c>
      <c r="G982" s="469" t="s">
        <v>1220</v>
      </c>
      <c r="H982" s="469" t="s">
        <v>1320</v>
      </c>
      <c r="I982" s="469" t="s">
        <v>248</v>
      </c>
      <c r="J982" s="577" t="s">
        <v>316</v>
      </c>
      <c r="K982" s="469" t="s">
        <v>1469</v>
      </c>
      <c r="L982" s="469" t="s">
        <v>314</v>
      </c>
      <c r="M982" s="469">
        <v>5</v>
      </c>
      <c r="N982" s="469">
        <v>0</v>
      </c>
      <c r="O982" s="469">
        <v>0</v>
      </c>
    </row>
    <row r="983" spans="1:15" ht="15" x14ac:dyDescent="0.25">
      <c r="A983" s="469" t="s">
        <v>3027</v>
      </c>
      <c r="B983" s="471">
        <v>44250</v>
      </c>
      <c r="C983" s="469">
        <v>3020010509</v>
      </c>
      <c r="D983" s="470">
        <v>44235</v>
      </c>
      <c r="E983" s="469" t="s">
        <v>1187</v>
      </c>
      <c r="F983" s="469" t="s">
        <v>248</v>
      </c>
      <c r="G983" s="469" t="s">
        <v>1220</v>
      </c>
      <c r="H983" s="469" t="s">
        <v>1321</v>
      </c>
      <c r="I983" s="469" t="s">
        <v>248</v>
      </c>
      <c r="J983" s="577" t="s">
        <v>316</v>
      </c>
      <c r="K983" s="469" t="s">
        <v>1469</v>
      </c>
      <c r="L983" s="469" t="s">
        <v>314</v>
      </c>
      <c r="M983" s="469">
        <v>5</v>
      </c>
      <c r="N983" s="469">
        <v>0</v>
      </c>
      <c r="O983" s="469">
        <v>0</v>
      </c>
    </row>
    <row r="984" spans="1:15" ht="15" x14ac:dyDescent="0.25">
      <c r="A984" s="469" t="s">
        <v>3027</v>
      </c>
      <c r="B984" s="471">
        <v>44250</v>
      </c>
      <c r="C984" s="469">
        <v>3020010509</v>
      </c>
      <c r="D984" s="470">
        <v>44235</v>
      </c>
      <c r="E984" s="469" t="s">
        <v>1187</v>
      </c>
      <c r="F984" s="469" t="s">
        <v>248</v>
      </c>
      <c r="G984" s="469" t="s">
        <v>1220</v>
      </c>
      <c r="H984" s="469" t="s">
        <v>3652</v>
      </c>
      <c r="I984" s="469" t="s">
        <v>248</v>
      </c>
      <c r="J984" s="577" t="s">
        <v>316</v>
      </c>
      <c r="K984" s="469" t="s">
        <v>1469</v>
      </c>
      <c r="L984" s="469" t="s">
        <v>314</v>
      </c>
      <c r="M984" s="469">
        <v>5</v>
      </c>
      <c r="N984" s="472">
        <v>52000</v>
      </c>
      <c r="O984" s="472">
        <v>260000</v>
      </c>
    </row>
    <row r="985" spans="1:15" ht="15" x14ac:dyDescent="0.25">
      <c r="A985" s="469" t="s">
        <v>3028</v>
      </c>
      <c r="B985" s="471">
        <v>44250</v>
      </c>
      <c r="C985" s="469" t="s">
        <v>3453</v>
      </c>
      <c r="D985" s="470">
        <v>44238</v>
      </c>
      <c r="E985" s="469" t="s">
        <v>1182</v>
      </c>
      <c r="F985" s="469" t="s">
        <v>244</v>
      </c>
      <c r="G985" s="469" t="s">
        <v>1228</v>
      </c>
      <c r="H985" s="469" t="s">
        <v>3633</v>
      </c>
      <c r="I985" s="469" t="s">
        <v>244</v>
      </c>
      <c r="J985" s="577" t="s">
        <v>316</v>
      </c>
      <c r="K985" s="469" t="s">
        <v>1469</v>
      </c>
      <c r="L985" s="469" t="s">
        <v>308</v>
      </c>
      <c r="M985" s="469">
        <v>1</v>
      </c>
      <c r="N985" s="472">
        <v>4250</v>
      </c>
      <c r="O985" s="472">
        <v>4250</v>
      </c>
    </row>
    <row r="986" spans="1:15" ht="15" x14ac:dyDescent="0.25">
      <c r="A986" s="469" t="s">
        <v>3029</v>
      </c>
      <c r="B986" s="471">
        <v>44250</v>
      </c>
      <c r="C986" s="469" t="s">
        <v>3454</v>
      </c>
      <c r="D986" s="470">
        <v>44239</v>
      </c>
      <c r="E986" s="469" t="s">
        <v>1182</v>
      </c>
      <c r="F986" s="469" t="s">
        <v>244</v>
      </c>
      <c r="G986" s="469" t="s">
        <v>1228</v>
      </c>
      <c r="H986" s="469" t="s">
        <v>3633</v>
      </c>
      <c r="I986" s="469" t="s">
        <v>244</v>
      </c>
      <c r="J986" s="577" t="s">
        <v>316</v>
      </c>
      <c r="K986" s="469" t="s">
        <v>1469</v>
      </c>
      <c r="L986" s="469" t="s">
        <v>308</v>
      </c>
      <c r="M986" s="469">
        <v>1</v>
      </c>
      <c r="N986" s="472">
        <v>4250</v>
      </c>
      <c r="O986" s="472">
        <v>4250</v>
      </c>
    </row>
    <row r="987" spans="1:15" ht="15" x14ac:dyDescent="0.25">
      <c r="A987" s="469" t="s">
        <v>3030</v>
      </c>
      <c r="B987" s="471">
        <v>44250</v>
      </c>
      <c r="C987" s="469" t="s">
        <v>3455</v>
      </c>
      <c r="D987" s="470">
        <v>44249</v>
      </c>
      <c r="E987" s="469" t="s">
        <v>1182</v>
      </c>
      <c r="F987" s="469" t="s">
        <v>244</v>
      </c>
      <c r="G987" s="469" t="s">
        <v>1228</v>
      </c>
      <c r="H987" s="469" t="s">
        <v>1393</v>
      </c>
      <c r="I987" s="469" t="s">
        <v>244</v>
      </c>
      <c r="J987" s="577" t="s">
        <v>316</v>
      </c>
      <c r="K987" s="469" t="s">
        <v>1469</v>
      </c>
      <c r="L987" s="469" t="s">
        <v>3603</v>
      </c>
      <c r="M987" s="469">
        <v>1</v>
      </c>
      <c r="N987" s="472">
        <v>2250</v>
      </c>
      <c r="O987" s="472">
        <v>2250</v>
      </c>
    </row>
    <row r="988" spans="1:15" ht="15" x14ac:dyDescent="0.25">
      <c r="A988" s="469" t="s">
        <v>3031</v>
      </c>
      <c r="B988" s="471">
        <v>44250</v>
      </c>
      <c r="C988" s="469">
        <v>3020007986</v>
      </c>
      <c r="D988" s="470">
        <v>44187</v>
      </c>
      <c r="E988" s="469" t="s">
        <v>1185</v>
      </c>
      <c r="F988" s="469" t="s">
        <v>248</v>
      </c>
      <c r="G988" s="469" t="s">
        <v>1220</v>
      </c>
      <c r="H988" s="469" t="s">
        <v>1313</v>
      </c>
      <c r="I988" s="469" t="s">
        <v>248</v>
      </c>
      <c r="J988" s="577" t="s">
        <v>316</v>
      </c>
      <c r="K988" s="469" t="s">
        <v>1469</v>
      </c>
      <c r="L988" s="469" t="s">
        <v>301</v>
      </c>
      <c r="M988" s="469">
        <v>5</v>
      </c>
      <c r="N988" s="469">
        <v>0</v>
      </c>
      <c r="O988" s="469">
        <v>0</v>
      </c>
    </row>
    <row r="989" spans="1:15" ht="15" x14ac:dyDescent="0.25">
      <c r="A989" s="469" t="s">
        <v>3031</v>
      </c>
      <c r="B989" s="471">
        <v>44250</v>
      </c>
      <c r="C989" s="469">
        <v>3020007986</v>
      </c>
      <c r="D989" s="470">
        <v>44187</v>
      </c>
      <c r="E989" s="469" t="s">
        <v>1186</v>
      </c>
      <c r="F989" s="469" t="s">
        <v>248</v>
      </c>
      <c r="G989" s="469" t="s">
        <v>1220</v>
      </c>
      <c r="H989" s="469" t="s">
        <v>3633</v>
      </c>
      <c r="I989" s="469" t="s">
        <v>248</v>
      </c>
      <c r="J989" s="577" t="s">
        <v>316</v>
      </c>
      <c r="K989" s="469" t="s">
        <v>1469</v>
      </c>
      <c r="L989" s="469" t="s">
        <v>308</v>
      </c>
      <c r="M989" s="469">
        <v>4</v>
      </c>
      <c r="N989" s="469">
        <v>0</v>
      </c>
      <c r="O989" s="469">
        <v>0</v>
      </c>
    </row>
    <row r="990" spans="1:15" ht="15" x14ac:dyDescent="0.25">
      <c r="A990" s="469" t="s">
        <v>3031</v>
      </c>
      <c r="B990" s="471">
        <v>44250</v>
      </c>
      <c r="C990" s="469">
        <v>3020007986</v>
      </c>
      <c r="D990" s="470">
        <v>44187</v>
      </c>
      <c r="E990" s="469" t="s">
        <v>1186</v>
      </c>
      <c r="F990" s="469" t="s">
        <v>248</v>
      </c>
      <c r="G990" s="469" t="s">
        <v>1220</v>
      </c>
      <c r="H990" s="469" t="s">
        <v>1314</v>
      </c>
      <c r="I990" s="469" t="s">
        <v>248</v>
      </c>
      <c r="J990" s="577" t="s">
        <v>316</v>
      </c>
      <c r="K990" s="469" t="s">
        <v>1469</v>
      </c>
      <c r="L990" s="469" t="s">
        <v>308</v>
      </c>
      <c r="M990" s="469">
        <v>1</v>
      </c>
      <c r="N990" s="469">
        <v>0</v>
      </c>
      <c r="O990" s="469">
        <v>0</v>
      </c>
    </row>
    <row r="991" spans="1:15" ht="15" x14ac:dyDescent="0.25">
      <c r="A991" s="469" t="s">
        <v>3031</v>
      </c>
      <c r="B991" s="471">
        <v>44250</v>
      </c>
      <c r="C991" s="469">
        <v>3020007986</v>
      </c>
      <c r="D991" s="470">
        <v>44187</v>
      </c>
      <c r="E991" s="469" t="s">
        <v>1187</v>
      </c>
      <c r="F991" s="469" t="s">
        <v>248</v>
      </c>
      <c r="G991" s="469" t="s">
        <v>1220</v>
      </c>
      <c r="H991" s="469" t="s">
        <v>1315</v>
      </c>
      <c r="I991" s="469" t="s">
        <v>248</v>
      </c>
      <c r="J991" s="577" t="s">
        <v>316</v>
      </c>
      <c r="K991" s="469" t="s">
        <v>1469</v>
      </c>
      <c r="L991" s="469" t="s">
        <v>314</v>
      </c>
      <c r="M991" s="469">
        <v>5</v>
      </c>
      <c r="N991" s="469">
        <v>0</v>
      </c>
      <c r="O991" s="469">
        <v>0</v>
      </c>
    </row>
    <row r="992" spans="1:15" ht="15" x14ac:dyDescent="0.25">
      <c r="A992" s="469" t="s">
        <v>3031</v>
      </c>
      <c r="B992" s="471">
        <v>44250</v>
      </c>
      <c r="C992" s="469">
        <v>3020007986</v>
      </c>
      <c r="D992" s="470">
        <v>44187</v>
      </c>
      <c r="E992" s="469" t="s">
        <v>1187</v>
      </c>
      <c r="F992" s="469" t="s">
        <v>248</v>
      </c>
      <c r="G992" s="469" t="s">
        <v>1220</v>
      </c>
      <c r="H992" s="469" t="s">
        <v>1316</v>
      </c>
      <c r="I992" s="469" t="s">
        <v>248</v>
      </c>
      <c r="J992" s="577" t="s">
        <v>316</v>
      </c>
      <c r="K992" s="469" t="s">
        <v>1469</v>
      </c>
      <c r="L992" s="469" t="s">
        <v>3603</v>
      </c>
      <c r="M992" s="469">
        <v>5</v>
      </c>
      <c r="N992" s="469">
        <v>0</v>
      </c>
      <c r="O992" s="469">
        <v>0</v>
      </c>
    </row>
    <row r="993" spans="1:15" ht="15" x14ac:dyDescent="0.25">
      <c r="A993" s="469" t="s">
        <v>3031</v>
      </c>
      <c r="B993" s="471">
        <v>44250</v>
      </c>
      <c r="C993" s="469">
        <v>3020007986</v>
      </c>
      <c r="D993" s="470">
        <v>44187</v>
      </c>
      <c r="E993" s="469" t="s">
        <v>1187</v>
      </c>
      <c r="F993" s="469" t="s">
        <v>248</v>
      </c>
      <c r="G993" s="469" t="s">
        <v>1220</v>
      </c>
      <c r="H993" s="469" t="s">
        <v>1317</v>
      </c>
      <c r="I993" s="469" t="s">
        <v>248</v>
      </c>
      <c r="J993" s="577" t="s">
        <v>316</v>
      </c>
      <c r="K993" s="469" t="s">
        <v>1469</v>
      </c>
      <c r="L993" s="469" t="s">
        <v>314</v>
      </c>
      <c r="M993" s="469">
        <v>5</v>
      </c>
      <c r="N993" s="469">
        <v>0</v>
      </c>
      <c r="O993" s="469">
        <v>0</v>
      </c>
    </row>
    <row r="994" spans="1:15" ht="15" x14ac:dyDescent="0.25">
      <c r="A994" s="469" t="s">
        <v>3031</v>
      </c>
      <c r="B994" s="471">
        <v>44250</v>
      </c>
      <c r="C994" s="469">
        <v>3020007986</v>
      </c>
      <c r="D994" s="470">
        <v>44187</v>
      </c>
      <c r="E994" s="469" t="s">
        <v>1187</v>
      </c>
      <c r="F994" s="469" t="s">
        <v>248</v>
      </c>
      <c r="G994" s="469" t="s">
        <v>1220</v>
      </c>
      <c r="H994" s="469" t="s">
        <v>1318</v>
      </c>
      <c r="I994" s="469" t="s">
        <v>248</v>
      </c>
      <c r="J994" s="577" t="s">
        <v>316</v>
      </c>
      <c r="K994" s="469" t="s">
        <v>1469</v>
      </c>
      <c r="L994" s="469" t="s">
        <v>314</v>
      </c>
      <c r="M994" s="469">
        <v>5</v>
      </c>
      <c r="N994" s="469">
        <v>0</v>
      </c>
      <c r="O994" s="469">
        <v>0</v>
      </c>
    </row>
    <row r="995" spans="1:15" ht="15" x14ac:dyDescent="0.25">
      <c r="A995" s="469" t="s">
        <v>3031</v>
      </c>
      <c r="B995" s="471">
        <v>44250</v>
      </c>
      <c r="C995" s="469">
        <v>3020007986</v>
      </c>
      <c r="D995" s="470">
        <v>44187</v>
      </c>
      <c r="E995" s="469" t="s">
        <v>1187</v>
      </c>
      <c r="F995" s="469" t="s">
        <v>248</v>
      </c>
      <c r="G995" s="469" t="s">
        <v>1220</v>
      </c>
      <c r="H995" s="469" t="s">
        <v>1319</v>
      </c>
      <c r="I995" s="469" t="s">
        <v>248</v>
      </c>
      <c r="J995" s="577" t="s">
        <v>316</v>
      </c>
      <c r="K995" s="469" t="s">
        <v>1469</v>
      </c>
      <c r="L995" s="469" t="s">
        <v>314</v>
      </c>
      <c r="M995" s="469">
        <v>5</v>
      </c>
      <c r="N995" s="469">
        <v>0</v>
      </c>
      <c r="O995" s="469">
        <v>0</v>
      </c>
    </row>
    <row r="996" spans="1:15" ht="15" x14ac:dyDescent="0.25">
      <c r="A996" s="469" t="s">
        <v>3031</v>
      </c>
      <c r="B996" s="471">
        <v>44250</v>
      </c>
      <c r="C996" s="469">
        <v>3020007986</v>
      </c>
      <c r="D996" s="470">
        <v>44187</v>
      </c>
      <c r="E996" s="469" t="s">
        <v>1187</v>
      </c>
      <c r="F996" s="469" t="s">
        <v>248</v>
      </c>
      <c r="G996" s="469" t="s">
        <v>1220</v>
      </c>
      <c r="H996" s="469" t="s">
        <v>1320</v>
      </c>
      <c r="I996" s="469" t="s">
        <v>248</v>
      </c>
      <c r="J996" s="577" t="s">
        <v>316</v>
      </c>
      <c r="K996" s="469" t="s">
        <v>1469</v>
      </c>
      <c r="L996" s="469" t="s">
        <v>314</v>
      </c>
      <c r="M996" s="469">
        <v>5</v>
      </c>
      <c r="N996" s="469">
        <v>0</v>
      </c>
      <c r="O996" s="469">
        <v>0</v>
      </c>
    </row>
    <row r="997" spans="1:15" ht="15" x14ac:dyDescent="0.25">
      <c r="A997" s="469" t="s">
        <v>3031</v>
      </c>
      <c r="B997" s="471">
        <v>44250</v>
      </c>
      <c r="C997" s="469">
        <v>3020007986</v>
      </c>
      <c r="D997" s="470">
        <v>44187</v>
      </c>
      <c r="E997" s="469" t="s">
        <v>1187</v>
      </c>
      <c r="F997" s="469" t="s">
        <v>248</v>
      </c>
      <c r="G997" s="469" t="s">
        <v>1220</v>
      </c>
      <c r="H997" s="469" t="s">
        <v>1321</v>
      </c>
      <c r="I997" s="469" t="s">
        <v>248</v>
      </c>
      <c r="J997" s="577" t="s">
        <v>316</v>
      </c>
      <c r="K997" s="469" t="s">
        <v>1469</v>
      </c>
      <c r="L997" s="469" t="s">
        <v>314</v>
      </c>
      <c r="M997" s="469">
        <v>5</v>
      </c>
      <c r="N997" s="469">
        <v>0</v>
      </c>
      <c r="O997" s="469">
        <v>0</v>
      </c>
    </row>
    <row r="998" spans="1:15" ht="15" x14ac:dyDescent="0.25">
      <c r="A998" s="469" t="s">
        <v>3031</v>
      </c>
      <c r="B998" s="471">
        <v>44250</v>
      </c>
      <c r="C998" s="469">
        <v>3020007986</v>
      </c>
      <c r="D998" s="470">
        <v>44187</v>
      </c>
      <c r="E998" s="469" t="s">
        <v>1187</v>
      </c>
      <c r="F998" s="469" t="s">
        <v>248</v>
      </c>
      <c r="G998" s="469" t="s">
        <v>1220</v>
      </c>
      <c r="H998" s="469" t="s">
        <v>3652</v>
      </c>
      <c r="I998" s="469" t="s">
        <v>248</v>
      </c>
      <c r="J998" s="577" t="s">
        <v>316</v>
      </c>
      <c r="K998" s="469" t="s">
        <v>1469</v>
      </c>
      <c r="L998" s="469" t="s">
        <v>314</v>
      </c>
      <c r="M998" s="469">
        <v>5</v>
      </c>
      <c r="N998" s="472">
        <v>52000</v>
      </c>
      <c r="O998" s="472">
        <v>260000</v>
      </c>
    </row>
    <row r="999" spans="1:15" ht="15" x14ac:dyDescent="0.25">
      <c r="A999" s="469" t="s">
        <v>3032</v>
      </c>
      <c r="B999" s="471">
        <v>44250</v>
      </c>
      <c r="C999" s="469" t="s">
        <v>3455</v>
      </c>
      <c r="D999" s="470">
        <v>44249</v>
      </c>
      <c r="E999" s="469" t="s">
        <v>1182</v>
      </c>
      <c r="F999" s="469" t="s">
        <v>244</v>
      </c>
      <c r="G999" s="469" t="s">
        <v>1228</v>
      </c>
      <c r="H999" s="469" t="s">
        <v>1375</v>
      </c>
      <c r="I999" s="469" t="s">
        <v>244</v>
      </c>
      <c r="J999" s="577" t="s">
        <v>316</v>
      </c>
      <c r="K999" s="469" t="s">
        <v>1469</v>
      </c>
      <c r="L999" s="469" t="s">
        <v>3603</v>
      </c>
      <c r="M999" s="469">
        <v>1</v>
      </c>
      <c r="N999" s="472">
        <v>24500</v>
      </c>
      <c r="O999" s="472">
        <v>24500</v>
      </c>
    </row>
    <row r="1000" spans="1:15" ht="15" x14ac:dyDescent="0.25">
      <c r="A1000" s="469" t="s">
        <v>3033</v>
      </c>
      <c r="B1000" s="471">
        <v>44250</v>
      </c>
      <c r="C1000" s="469" t="s">
        <v>3455</v>
      </c>
      <c r="D1000" s="470">
        <v>44249</v>
      </c>
      <c r="E1000" s="469" t="s">
        <v>1182</v>
      </c>
      <c r="F1000" s="469" t="s">
        <v>244</v>
      </c>
      <c r="G1000" s="469" t="s">
        <v>1228</v>
      </c>
      <c r="H1000" s="469" t="s">
        <v>3661</v>
      </c>
      <c r="I1000" s="469" t="s">
        <v>244</v>
      </c>
      <c r="J1000" s="577" t="s">
        <v>316</v>
      </c>
      <c r="K1000" s="469" t="s">
        <v>1469</v>
      </c>
      <c r="L1000" s="469" t="s">
        <v>3603</v>
      </c>
      <c r="M1000" s="469">
        <v>1</v>
      </c>
      <c r="N1000" s="472">
        <v>2730</v>
      </c>
      <c r="O1000" s="472">
        <v>2730</v>
      </c>
    </row>
    <row r="1001" spans="1:15" ht="15" x14ac:dyDescent="0.25">
      <c r="A1001" s="469" t="s">
        <v>3033</v>
      </c>
      <c r="B1001" s="471">
        <v>44250</v>
      </c>
      <c r="C1001" s="469" t="s">
        <v>3455</v>
      </c>
      <c r="D1001" s="470">
        <v>44249</v>
      </c>
      <c r="E1001" s="469" t="s">
        <v>1182</v>
      </c>
      <c r="F1001" s="469" t="s">
        <v>244</v>
      </c>
      <c r="G1001" s="469" t="s">
        <v>1228</v>
      </c>
      <c r="H1001" s="469" t="s">
        <v>3628</v>
      </c>
      <c r="I1001" s="469" t="s">
        <v>244</v>
      </c>
      <c r="J1001" s="577" t="s">
        <v>316</v>
      </c>
      <c r="K1001" s="469" t="s">
        <v>1469</v>
      </c>
      <c r="L1001" s="469" t="s">
        <v>3603</v>
      </c>
      <c r="M1001" s="469">
        <v>1</v>
      </c>
      <c r="N1001" s="472">
        <v>8437</v>
      </c>
      <c r="O1001" s="472">
        <v>8437</v>
      </c>
    </row>
    <row r="1002" spans="1:15" ht="15" x14ac:dyDescent="0.25">
      <c r="A1002" s="469" t="s">
        <v>3034</v>
      </c>
      <c r="B1002" s="471">
        <v>44250</v>
      </c>
      <c r="C1002" s="469">
        <v>3020008681</v>
      </c>
      <c r="D1002" s="471">
        <v>44195</v>
      </c>
      <c r="E1002" s="469" t="s">
        <v>1185</v>
      </c>
      <c r="F1002" s="469" t="s">
        <v>248</v>
      </c>
      <c r="G1002" s="469" t="s">
        <v>1220</v>
      </c>
      <c r="H1002" s="469" t="s">
        <v>1313</v>
      </c>
      <c r="I1002" s="469" t="s">
        <v>248</v>
      </c>
      <c r="J1002" s="577" t="s">
        <v>316</v>
      </c>
      <c r="K1002" s="469" t="s">
        <v>1469</v>
      </c>
      <c r="L1002" s="469" t="s">
        <v>301</v>
      </c>
      <c r="M1002" s="469">
        <v>1</v>
      </c>
      <c r="N1002" s="469">
        <v>0</v>
      </c>
      <c r="O1002" s="469">
        <v>0</v>
      </c>
    </row>
    <row r="1003" spans="1:15" ht="15" x14ac:dyDescent="0.25">
      <c r="A1003" s="469" t="s">
        <v>3034</v>
      </c>
      <c r="B1003" s="471">
        <v>44250</v>
      </c>
      <c r="C1003" s="469">
        <v>3020008681</v>
      </c>
      <c r="D1003" s="471">
        <v>44195</v>
      </c>
      <c r="E1003" s="469" t="s">
        <v>1186</v>
      </c>
      <c r="F1003" s="469" t="s">
        <v>248</v>
      </c>
      <c r="G1003" s="469" t="s">
        <v>1220</v>
      </c>
      <c r="H1003" s="469" t="s">
        <v>3633</v>
      </c>
      <c r="I1003" s="469" t="s">
        <v>248</v>
      </c>
      <c r="J1003" s="577" t="s">
        <v>316</v>
      </c>
      <c r="K1003" s="469" t="s">
        <v>1469</v>
      </c>
      <c r="L1003" s="469" t="s">
        <v>308</v>
      </c>
      <c r="M1003" s="469">
        <v>1</v>
      </c>
      <c r="N1003" s="469">
        <v>0</v>
      </c>
      <c r="O1003" s="469">
        <v>0</v>
      </c>
    </row>
    <row r="1004" spans="1:15" ht="15" x14ac:dyDescent="0.25">
      <c r="A1004" s="469" t="s">
        <v>3034</v>
      </c>
      <c r="B1004" s="471">
        <v>44250</v>
      </c>
      <c r="C1004" s="469">
        <v>3020008681</v>
      </c>
      <c r="D1004" s="471">
        <v>44195</v>
      </c>
      <c r="E1004" s="469" t="s">
        <v>1187</v>
      </c>
      <c r="F1004" s="469" t="s">
        <v>248</v>
      </c>
      <c r="G1004" s="469" t="s">
        <v>1220</v>
      </c>
      <c r="H1004" s="469" t="s">
        <v>1315</v>
      </c>
      <c r="I1004" s="469" t="s">
        <v>248</v>
      </c>
      <c r="J1004" s="577" t="s">
        <v>316</v>
      </c>
      <c r="K1004" s="469" t="s">
        <v>1469</v>
      </c>
      <c r="L1004" s="469" t="s">
        <v>314</v>
      </c>
      <c r="M1004" s="469">
        <v>1</v>
      </c>
      <c r="N1004" s="469">
        <v>0</v>
      </c>
      <c r="O1004" s="469">
        <v>0</v>
      </c>
    </row>
    <row r="1005" spans="1:15" ht="15" x14ac:dyDescent="0.25">
      <c r="A1005" s="469" t="s">
        <v>3034</v>
      </c>
      <c r="B1005" s="471">
        <v>44250</v>
      </c>
      <c r="C1005" s="469">
        <v>3020008681</v>
      </c>
      <c r="D1005" s="471">
        <v>44195</v>
      </c>
      <c r="E1005" s="469" t="s">
        <v>1187</v>
      </c>
      <c r="F1005" s="469" t="s">
        <v>248</v>
      </c>
      <c r="G1005" s="469" t="s">
        <v>1220</v>
      </c>
      <c r="H1005" s="469" t="s">
        <v>1316</v>
      </c>
      <c r="I1005" s="469" t="s">
        <v>248</v>
      </c>
      <c r="J1005" s="577" t="s">
        <v>316</v>
      </c>
      <c r="K1005" s="469" t="s">
        <v>1469</v>
      </c>
      <c r="L1005" s="469" t="s">
        <v>3603</v>
      </c>
      <c r="M1005" s="469">
        <v>1</v>
      </c>
      <c r="N1005" s="469">
        <v>0</v>
      </c>
      <c r="O1005" s="469">
        <v>0</v>
      </c>
    </row>
    <row r="1006" spans="1:15" ht="15" x14ac:dyDescent="0.25">
      <c r="A1006" s="469" t="s">
        <v>3034</v>
      </c>
      <c r="B1006" s="471">
        <v>44250</v>
      </c>
      <c r="C1006" s="469">
        <v>3020008681</v>
      </c>
      <c r="D1006" s="471">
        <v>44195</v>
      </c>
      <c r="E1006" s="469" t="s">
        <v>1187</v>
      </c>
      <c r="F1006" s="469" t="s">
        <v>248</v>
      </c>
      <c r="G1006" s="469" t="s">
        <v>1220</v>
      </c>
      <c r="H1006" s="469" t="s">
        <v>1317</v>
      </c>
      <c r="I1006" s="469" t="s">
        <v>248</v>
      </c>
      <c r="J1006" s="577" t="s">
        <v>316</v>
      </c>
      <c r="K1006" s="469" t="s">
        <v>1469</v>
      </c>
      <c r="L1006" s="469" t="s">
        <v>314</v>
      </c>
      <c r="M1006" s="469">
        <v>1</v>
      </c>
      <c r="N1006" s="469">
        <v>0</v>
      </c>
      <c r="O1006" s="469">
        <v>0</v>
      </c>
    </row>
    <row r="1007" spans="1:15" ht="15" x14ac:dyDescent="0.25">
      <c r="A1007" s="469" t="s">
        <v>3034</v>
      </c>
      <c r="B1007" s="471">
        <v>44250</v>
      </c>
      <c r="C1007" s="469">
        <v>3020008681</v>
      </c>
      <c r="D1007" s="471">
        <v>44195</v>
      </c>
      <c r="E1007" s="469" t="s">
        <v>1187</v>
      </c>
      <c r="F1007" s="469" t="s">
        <v>248</v>
      </c>
      <c r="G1007" s="469" t="s">
        <v>1220</v>
      </c>
      <c r="H1007" s="469" t="s">
        <v>1318</v>
      </c>
      <c r="I1007" s="469" t="s">
        <v>248</v>
      </c>
      <c r="J1007" s="577" t="s">
        <v>316</v>
      </c>
      <c r="K1007" s="469" t="s">
        <v>1469</v>
      </c>
      <c r="L1007" s="469" t="s">
        <v>314</v>
      </c>
      <c r="M1007" s="469">
        <v>1</v>
      </c>
      <c r="N1007" s="469">
        <v>0</v>
      </c>
      <c r="O1007" s="469">
        <v>0</v>
      </c>
    </row>
    <row r="1008" spans="1:15" ht="15" x14ac:dyDescent="0.25">
      <c r="A1008" s="469" t="s">
        <v>3034</v>
      </c>
      <c r="B1008" s="471">
        <v>44250</v>
      </c>
      <c r="C1008" s="469">
        <v>3020008681</v>
      </c>
      <c r="D1008" s="471">
        <v>44195</v>
      </c>
      <c r="E1008" s="469" t="s">
        <v>1187</v>
      </c>
      <c r="F1008" s="469" t="s">
        <v>248</v>
      </c>
      <c r="G1008" s="469" t="s">
        <v>1220</v>
      </c>
      <c r="H1008" s="469" t="s">
        <v>1319</v>
      </c>
      <c r="I1008" s="469" t="s">
        <v>248</v>
      </c>
      <c r="J1008" s="577" t="s">
        <v>316</v>
      </c>
      <c r="K1008" s="469" t="s">
        <v>1469</v>
      </c>
      <c r="L1008" s="469" t="s">
        <v>314</v>
      </c>
      <c r="M1008" s="469">
        <v>1</v>
      </c>
      <c r="N1008" s="469">
        <v>0</v>
      </c>
      <c r="O1008" s="469">
        <v>0</v>
      </c>
    </row>
    <row r="1009" spans="1:15" ht="15" x14ac:dyDescent="0.25">
      <c r="A1009" s="469" t="s">
        <v>3034</v>
      </c>
      <c r="B1009" s="471">
        <v>44250</v>
      </c>
      <c r="C1009" s="469">
        <v>3020008681</v>
      </c>
      <c r="D1009" s="471">
        <v>44195</v>
      </c>
      <c r="E1009" s="469" t="s">
        <v>1187</v>
      </c>
      <c r="F1009" s="469" t="s">
        <v>248</v>
      </c>
      <c r="G1009" s="469" t="s">
        <v>1220</v>
      </c>
      <c r="H1009" s="469" t="s">
        <v>1320</v>
      </c>
      <c r="I1009" s="469" t="s">
        <v>248</v>
      </c>
      <c r="J1009" s="577" t="s">
        <v>316</v>
      </c>
      <c r="K1009" s="469" t="s">
        <v>1469</v>
      </c>
      <c r="L1009" s="469" t="s">
        <v>314</v>
      </c>
      <c r="M1009" s="469">
        <v>1</v>
      </c>
      <c r="N1009" s="469">
        <v>0</v>
      </c>
      <c r="O1009" s="469">
        <v>0</v>
      </c>
    </row>
    <row r="1010" spans="1:15" ht="15" x14ac:dyDescent="0.25">
      <c r="A1010" s="469" t="s">
        <v>3034</v>
      </c>
      <c r="B1010" s="471">
        <v>44250</v>
      </c>
      <c r="C1010" s="469">
        <v>3020008681</v>
      </c>
      <c r="D1010" s="471">
        <v>44195</v>
      </c>
      <c r="E1010" s="469" t="s">
        <v>1187</v>
      </c>
      <c r="F1010" s="469" t="s">
        <v>248</v>
      </c>
      <c r="G1010" s="469" t="s">
        <v>1220</v>
      </c>
      <c r="H1010" s="469" t="s">
        <v>1321</v>
      </c>
      <c r="I1010" s="469" t="s">
        <v>248</v>
      </c>
      <c r="J1010" s="577" t="s">
        <v>316</v>
      </c>
      <c r="K1010" s="469" t="s">
        <v>1469</v>
      </c>
      <c r="L1010" s="469" t="s">
        <v>314</v>
      </c>
      <c r="M1010" s="469">
        <v>1</v>
      </c>
      <c r="N1010" s="469">
        <v>0</v>
      </c>
      <c r="O1010" s="469">
        <v>0</v>
      </c>
    </row>
    <row r="1011" spans="1:15" ht="15" x14ac:dyDescent="0.25">
      <c r="A1011" s="469" t="s">
        <v>3034</v>
      </c>
      <c r="B1011" s="471">
        <v>44250</v>
      </c>
      <c r="C1011" s="469">
        <v>3020008681</v>
      </c>
      <c r="D1011" s="471">
        <v>44195</v>
      </c>
      <c r="E1011" s="469" t="s">
        <v>1187</v>
      </c>
      <c r="F1011" s="469" t="s">
        <v>248</v>
      </c>
      <c r="G1011" s="469" t="s">
        <v>1220</v>
      </c>
      <c r="H1011" s="469" t="s">
        <v>3652</v>
      </c>
      <c r="I1011" s="469" t="s">
        <v>248</v>
      </c>
      <c r="J1011" s="577" t="s">
        <v>316</v>
      </c>
      <c r="K1011" s="469" t="s">
        <v>1469</v>
      </c>
      <c r="L1011" s="469" t="s">
        <v>314</v>
      </c>
      <c r="M1011" s="469">
        <v>1</v>
      </c>
      <c r="N1011" s="472">
        <v>52000</v>
      </c>
      <c r="O1011" s="472">
        <v>52000</v>
      </c>
    </row>
    <row r="1012" spans="1:15" ht="15" x14ac:dyDescent="0.25">
      <c r="A1012" s="469" t="s">
        <v>3035</v>
      </c>
      <c r="B1012" s="471">
        <v>44250</v>
      </c>
      <c r="C1012" s="469">
        <v>3020008681</v>
      </c>
      <c r="D1012" s="471">
        <v>44195</v>
      </c>
      <c r="E1012" s="469" t="s">
        <v>1185</v>
      </c>
      <c r="F1012" s="469" t="s">
        <v>248</v>
      </c>
      <c r="G1012" s="469" t="s">
        <v>1220</v>
      </c>
      <c r="H1012" s="469" t="s">
        <v>1313</v>
      </c>
      <c r="I1012" s="469" t="s">
        <v>248</v>
      </c>
      <c r="J1012" s="577" t="s">
        <v>316</v>
      </c>
      <c r="K1012" s="469" t="s">
        <v>1469</v>
      </c>
      <c r="L1012" s="469" t="s">
        <v>301</v>
      </c>
      <c r="M1012" s="469">
        <v>1</v>
      </c>
      <c r="N1012" s="469">
        <v>0</v>
      </c>
      <c r="O1012" s="469">
        <v>0</v>
      </c>
    </row>
    <row r="1013" spans="1:15" ht="15" x14ac:dyDescent="0.25">
      <c r="A1013" s="469" t="s">
        <v>3035</v>
      </c>
      <c r="B1013" s="471">
        <v>44250</v>
      </c>
      <c r="C1013" s="469">
        <v>3020008681</v>
      </c>
      <c r="D1013" s="471">
        <v>44195</v>
      </c>
      <c r="E1013" s="469" t="s">
        <v>1186</v>
      </c>
      <c r="F1013" s="469" t="s">
        <v>248</v>
      </c>
      <c r="G1013" s="469" t="s">
        <v>1220</v>
      </c>
      <c r="H1013" s="469" t="s">
        <v>3633</v>
      </c>
      <c r="I1013" s="469" t="s">
        <v>248</v>
      </c>
      <c r="J1013" s="577" t="s">
        <v>316</v>
      </c>
      <c r="K1013" s="469" t="s">
        <v>1469</v>
      </c>
      <c r="L1013" s="469" t="s">
        <v>308</v>
      </c>
      <c r="M1013" s="469">
        <v>1</v>
      </c>
      <c r="N1013" s="469">
        <v>0</v>
      </c>
      <c r="O1013" s="469">
        <v>0</v>
      </c>
    </row>
    <row r="1014" spans="1:15" ht="15" x14ac:dyDescent="0.25">
      <c r="A1014" s="469" t="s">
        <v>3035</v>
      </c>
      <c r="B1014" s="471">
        <v>44250</v>
      </c>
      <c r="C1014" s="469">
        <v>3020008681</v>
      </c>
      <c r="D1014" s="471">
        <v>44195</v>
      </c>
      <c r="E1014" s="469" t="s">
        <v>1187</v>
      </c>
      <c r="F1014" s="469" t="s">
        <v>248</v>
      </c>
      <c r="G1014" s="469" t="s">
        <v>1220</v>
      </c>
      <c r="H1014" s="469" t="s">
        <v>1315</v>
      </c>
      <c r="I1014" s="469" t="s">
        <v>248</v>
      </c>
      <c r="J1014" s="577" t="s">
        <v>316</v>
      </c>
      <c r="K1014" s="469" t="s">
        <v>1469</v>
      </c>
      <c r="L1014" s="469" t="s">
        <v>314</v>
      </c>
      <c r="M1014" s="469">
        <v>1</v>
      </c>
      <c r="N1014" s="469">
        <v>0</v>
      </c>
      <c r="O1014" s="469">
        <v>0</v>
      </c>
    </row>
    <row r="1015" spans="1:15" ht="15" x14ac:dyDescent="0.25">
      <c r="A1015" s="469" t="s">
        <v>3035</v>
      </c>
      <c r="B1015" s="471">
        <v>44250</v>
      </c>
      <c r="C1015" s="469">
        <v>3020008681</v>
      </c>
      <c r="D1015" s="471">
        <v>44195</v>
      </c>
      <c r="E1015" s="469" t="s">
        <v>1187</v>
      </c>
      <c r="F1015" s="469" t="s">
        <v>248</v>
      </c>
      <c r="G1015" s="469" t="s">
        <v>1220</v>
      </c>
      <c r="H1015" s="469" t="s">
        <v>1316</v>
      </c>
      <c r="I1015" s="469" t="s">
        <v>248</v>
      </c>
      <c r="J1015" s="577" t="s">
        <v>316</v>
      </c>
      <c r="K1015" s="469" t="s">
        <v>1469</v>
      </c>
      <c r="L1015" s="469" t="s">
        <v>3603</v>
      </c>
      <c r="M1015" s="469">
        <v>1</v>
      </c>
      <c r="N1015" s="469">
        <v>0</v>
      </c>
      <c r="O1015" s="469">
        <v>0</v>
      </c>
    </row>
    <row r="1016" spans="1:15" ht="15" x14ac:dyDescent="0.25">
      <c r="A1016" s="469" t="s">
        <v>3035</v>
      </c>
      <c r="B1016" s="471">
        <v>44250</v>
      </c>
      <c r="C1016" s="469">
        <v>3020008681</v>
      </c>
      <c r="D1016" s="471">
        <v>44195</v>
      </c>
      <c r="E1016" s="469" t="s">
        <v>1187</v>
      </c>
      <c r="F1016" s="469" t="s">
        <v>248</v>
      </c>
      <c r="G1016" s="469" t="s">
        <v>1220</v>
      </c>
      <c r="H1016" s="469" t="s">
        <v>1317</v>
      </c>
      <c r="I1016" s="469" t="s">
        <v>248</v>
      </c>
      <c r="J1016" s="577" t="s">
        <v>316</v>
      </c>
      <c r="K1016" s="469" t="s">
        <v>1469</v>
      </c>
      <c r="L1016" s="469" t="s">
        <v>314</v>
      </c>
      <c r="M1016" s="469">
        <v>1</v>
      </c>
      <c r="N1016" s="469">
        <v>0</v>
      </c>
      <c r="O1016" s="469">
        <v>0</v>
      </c>
    </row>
    <row r="1017" spans="1:15" ht="15" x14ac:dyDescent="0.25">
      <c r="A1017" s="469" t="s">
        <v>3035</v>
      </c>
      <c r="B1017" s="471">
        <v>44250</v>
      </c>
      <c r="C1017" s="469">
        <v>3020008681</v>
      </c>
      <c r="D1017" s="471">
        <v>44195</v>
      </c>
      <c r="E1017" s="469" t="s">
        <v>1187</v>
      </c>
      <c r="F1017" s="469" t="s">
        <v>248</v>
      </c>
      <c r="G1017" s="469" t="s">
        <v>1220</v>
      </c>
      <c r="H1017" s="469" t="s">
        <v>1318</v>
      </c>
      <c r="I1017" s="469" t="s">
        <v>248</v>
      </c>
      <c r="J1017" s="577" t="s">
        <v>316</v>
      </c>
      <c r="K1017" s="469" t="s">
        <v>1469</v>
      </c>
      <c r="L1017" s="469" t="s">
        <v>314</v>
      </c>
      <c r="M1017" s="469">
        <v>1</v>
      </c>
      <c r="N1017" s="469">
        <v>0</v>
      </c>
      <c r="O1017" s="469">
        <v>0</v>
      </c>
    </row>
    <row r="1018" spans="1:15" ht="15" x14ac:dyDescent="0.25">
      <c r="A1018" s="469" t="s">
        <v>3035</v>
      </c>
      <c r="B1018" s="471">
        <v>44250</v>
      </c>
      <c r="C1018" s="469">
        <v>3020008681</v>
      </c>
      <c r="D1018" s="471">
        <v>44195</v>
      </c>
      <c r="E1018" s="469" t="s">
        <v>1187</v>
      </c>
      <c r="F1018" s="469" t="s">
        <v>248</v>
      </c>
      <c r="G1018" s="469" t="s">
        <v>1220</v>
      </c>
      <c r="H1018" s="469" t="s">
        <v>1319</v>
      </c>
      <c r="I1018" s="469" t="s">
        <v>248</v>
      </c>
      <c r="J1018" s="577" t="s">
        <v>316</v>
      </c>
      <c r="K1018" s="469" t="s">
        <v>1469</v>
      </c>
      <c r="L1018" s="469" t="s">
        <v>314</v>
      </c>
      <c r="M1018" s="469">
        <v>1</v>
      </c>
      <c r="N1018" s="469">
        <v>0</v>
      </c>
      <c r="O1018" s="469">
        <v>0</v>
      </c>
    </row>
    <row r="1019" spans="1:15" ht="15" x14ac:dyDescent="0.25">
      <c r="A1019" s="469" t="s">
        <v>3035</v>
      </c>
      <c r="B1019" s="471">
        <v>44250</v>
      </c>
      <c r="C1019" s="469">
        <v>3020008681</v>
      </c>
      <c r="D1019" s="471">
        <v>44195</v>
      </c>
      <c r="E1019" s="469" t="s">
        <v>1187</v>
      </c>
      <c r="F1019" s="469" t="s">
        <v>248</v>
      </c>
      <c r="G1019" s="469" t="s">
        <v>1220</v>
      </c>
      <c r="H1019" s="469" t="s">
        <v>1320</v>
      </c>
      <c r="I1019" s="469" t="s">
        <v>248</v>
      </c>
      <c r="J1019" s="577" t="s">
        <v>316</v>
      </c>
      <c r="K1019" s="469" t="s">
        <v>1469</v>
      </c>
      <c r="L1019" s="469" t="s">
        <v>314</v>
      </c>
      <c r="M1019" s="469">
        <v>1</v>
      </c>
      <c r="N1019" s="469">
        <v>0</v>
      </c>
      <c r="O1019" s="469">
        <v>0</v>
      </c>
    </row>
    <row r="1020" spans="1:15" ht="15" x14ac:dyDescent="0.25">
      <c r="A1020" s="469" t="s">
        <v>3035</v>
      </c>
      <c r="B1020" s="471">
        <v>44250</v>
      </c>
      <c r="C1020" s="469">
        <v>3020008681</v>
      </c>
      <c r="D1020" s="471">
        <v>44195</v>
      </c>
      <c r="E1020" s="469" t="s">
        <v>1187</v>
      </c>
      <c r="F1020" s="469" t="s">
        <v>248</v>
      </c>
      <c r="G1020" s="469" t="s">
        <v>1220</v>
      </c>
      <c r="H1020" s="469" t="s">
        <v>1321</v>
      </c>
      <c r="I1020" s="469" t="s">
        <v>248</v>
      </c>
      <c r="J1020" s="577" t="s">
        <v>316</v>
      </c>
      <c r="K1020" s="469" t="s">
        <v>1469</v>
      </c>
      <c r="L1020" s="469" t="s">
        <v>314</v>
      </c>
      <c r="M1020" s="469">
        <v>1</v>
      </c>
      <c r="N1020" s="469">
        <v>0</v>
      </c>
      <c r="O1020" s="469">
        <v>0</v>
      </c>
    </row>
    <row r="1021" spans="1:15" ht="15" x14ac:dyDescent="0.25">
      <c r="A1021" s="469" t="s">
        <v>3035</v>
      </c>
      <c r="B1021" s="471">
        <v>44250</v>
      </c>
      <c r="C1021" s="469">
        <v>3020008681</v>
      </c>
      <c r="D1021" s="471">
        <v>44195</v>
      </c>
      <c r="E1021" s="469" t="s">
        <v>1187</v>
      </c>
      <c r="F1021" s="469" t="s">
        <v>248</v>
      </c>
      <c r="G1021" s="469" t="s">
        <v>1220</v>
      </c>
      <c r="H1021" s="469" t="s">
        <v>3652</v>
      </c>
      <c r="I1021" s="469" t="s">
        <v>248</v>
      </c>
      <c r="J1021" s="577" t="s">
        <v>316</v>
      </c>
      <c r="K1021" s="469" t="s">
        <v>1469</v>
      </c>
      <c r="L1021" s="469" t="s">
        <v>314</v>
      </c>
      <c r="M1021" s="469">
        <v>1</v>
      </c>
      <c r="N1021" s="472">
        <v>52000</v>
      </c>
      <c r="O1021" s="472">
        <v>52000</v>
      </c>
    </row>
    <row r="1022" spans="1:15" ht="15" x14ac:dyDescent="0.25">
      <c r="A1022" s="469" t="s">
        <v>3036</v>
      </c>
      <c r="B1022" s="471">
        <v>44250</v>
      </c>
      <c r="C1022" s="469" t="s">
        <v>3455</v>
      </c>
      <c r="D1022" s="470">
        <v>44249</v>
      </c>
      <c r="E1022" s="469" t="s">
        <v>1182</v>
      </c>
      <c r="F1022" s="469" t="s">
        <v>244</v>
      </c>
      <c r="G1022" s="469" t="s">
        <v>1228</v>
      </c>
      <c r="H1022" s="469" t="s">
        <v>1364</v>
      </c>
      <c r="I1022" s="469" t="s">
        <v>244</v>
      </c>
      <c r="J1022" s="577" t="s">
        <v>316</v>
      </c>
      <c r="K1022" s="469" t="s">
        <v>1469</v>
      </c>
      <c r="L1022" s="469" t="s">
        <v>3603</v>
      </c>
      <c r="M1022" s="469">
        <v>1</v>
      </c>
      <c r="N1022" s="472">
        <v>2140</v>
      </c>
      <c r="O1022" s="472">
        <v>2140</v>
      </c>
    </row>
    <row r="1023" spans="1:15" ht="15" x14ac:dyDescent="0.25">
      <c r="A1023" s="469" t="s">
        <v>3037</v>
      </c>
      <c r="B1023" s="471">
        <v>44250</v>
      </c>
      <c r="C1023" s="469">
        <v>3020008681</v>
      </c>
      <c r="D1023" s="471">
        <v>44195</v>
      </c>
      <c r="E1023" s="469" t="s">
        <v>1185</v>
      </c>
      <c r="F1023" s="469" t="s">
        <v>248</v>
      </c>
      <c r="G1023" s="469" t="s">
        <v>1220</v>
      </c>
      <c r="H1023" s="469" t="s">
        <v>1313</v>
      </c>
      <c r="I1023" s="469" t="s">
        <v>248</v>
      </c>
      <c r="J1023" s="577" t="s">
        <v>316</v>
      </c>
      <c r="K1023" s="469" t="s">
        <v>1469</v>
      </c>
      <c r="L1023" s="469" t="s">
        <v>301</v>
      </c>
      <c r="M1023" s="469">
        <v>2</v>
      </c>
      <c r="N1023" s="469">
        <v>0</v>
      </c>
      <c r="O1023" s="469">
        <v>0</v>
      </c>
    </row>
    <row r="1024" spans="1:15" ht="15" x14ac:dyDescent="0.25">
      <c r="A1024" s="469" t="s">
        <v>3037</v>
      </c>
      <c r="B1024" s="471">
        <v>44250</v>
      </c>
      <c r="C1024" s="469">
        <v>3020008681</v>
      </c>
      <c r="D1024" s="471">
        <v>44195</v>
      </c>
      <c r="E1024" s="469" t="s">
        <v>1186</v>
      </c>
      <c r="F1024" s="469" t="s">
        <v>248</v>
      </c>
      <c r="G1024" s="469" t="s">
        <v>1220</v>
      </c>
      <c r="H1024" s="469" t="s">
        <v>3633</v>
      </c>
      <c r="I1024" s="469" t="s">
        <v>248</v>
      </c>
      <c r="J1024" s="577" t="s">
        <v>316</v>
      </c>
      <c r="K1024" s="469" t="s">
        <v>1469</v>
      </c>
      <c r="L1024" s="469" t="s">
        <v>308</v>
      </c>
      <c r="M1024" s="469">
        <v>2</v>
      </c>
      <c r="N1024" s="469">
        <v>0</v>
      </c>
      <c r="O1024" s="469">
        <v>0</v>
      </c>
    </row>
    <row r="1025" spans="1:15" ht="15" x14ac:dyDescent="0.25">
      <c r="A1025" s="469" t="s">
        <v>3037</v>
      </c>
      <c r="B1025" s="471">
        <v>44250</v>
      </c>
      <c r="C1025" s="469">
        <v>3020008681</v>
      </c>
      <c r="D1025" s="471">
        <v>44195</v>
      </c>
      <c r="E1025" s="469" t="s">
        <v>1187</v>
      </c>
      <c r="F1025" s="469" t="s">
        <v>248</v>
      </c>
      <c r="G1025" s="469" t="s">
        <v>1220</v>
      </c>
      <c r="H1025" s="469" t="s">
        <v>1315</v>
      </c>
      <c r="I1025" s="469" t="s">
        <v>248</v>
      </c>
      <c r="J1025" s="577" t="s">
        <v>316</v>
      </c>
      <c r="K1025" s="469" t="s">
        <v>1469</v>
      </c>
      <c r="L1025" s="469" t="s">
        <v>314</v>
      </c>
      <c r="M1025" s="469">
        <v>2</v>
      </c>
      <c r="N1025" s="469">
        <v>0</v>
      </c>
      <c r="O1025" s="469">
        <v>0</v>
      </c>
    </row>
    <row r="1026" spans="1:15" ht="15" x14ac:dyDescent="0.25">
      <c r="A1026" s="469" t="s">
        <v>3037</v>
      </c>
      <c r="B1026" s="471">
        <v>44250</v>
      </c>
      <c r="C1026" s="469">
        <v>3020008681</v>
      </c>
      <c r="D1026" s="471">
        <v>44195</v>
      </c>
      <c r="E1026" s="469" t="s">
        <v>1187</v>
      </c>
      <c r="F1026" s="469" t="s">
        <v>248</v>
      </c>
      <c r="G1026" s="469" t="s">
        <v>1220</v>
      </c>
      <c r="H1026" s="469" t="s">
        <v>1316</v>
      </c>
      <c r="I1026" s="469" t="s">
        <v>248</v>
      </c>
      <c r="J1026" s="577" t="s">
        <v>316</v>
      </c>
      <c r="K1026" s="469" t="s">
        <v>1469</v>
      </c>
      <c r="L1026" s="469" t="s">
        <v>3603</v>
      </c>
      <c r="M1026" s="469">
        <v>2</v>
      </c>
      <c r="N1026" s="469">
        <v>0</v>
      </c>
      <c r="O1026" s="469">
        <v>0</v>
      </c>
    </row>
    <row r="1027" spans="1:15" ht="15" x14ac:dyDescent="0.25">
      <c r="A1027" s="469" t="s">
        <v>3037</v>
      </c>
      <c r="B1027" s="471">
        <v>44250</v>
      </c>
      <c r="C1027" s="469">
        <v>3020008681</v>
      </c>
      <c r="D1027" s="471">
        <v>44195</v>
      </c>
      <c r="E1027" s="469" t="s">
        <v>1187</v>
      </c>
      <c r="F1027" s="469" t="s">
        <v>248</v>
      </c>
      <c r="G1027" s="469" t="s">
        <v>1220</v>
      </c>
      <c r="H1027" s="469" t="s">
        <v>1317</v>
      </c>
      <c r="I1027" s="469" t="s">
        <v>248</v>
      </c>
      <c r="J1027" s="577" t="s">
        <v>316</v>
      </c>
      <c r="K1027" s="469" t="s">
        <v>1469</v>
      </c>
      <c r="L1027" s="469" t="s">
        <v>314</v>
      </c>
      <c r="M1027" s="469">
        <v>2</v>
      </c>
      <c r="N1027" s="469">
        <v>0</v>
      </c>
      <c r="O1027" s="469">
        <v>0</v>
      </c>
    </row>
    <row r="1028" spans="1:15" ht="15" x14ac:dyDescent="0.25">
      <c r="A1028" s="469" t="s">
        <v>3037</v>
      </c>
      <c r="B1028" s="471">
        <v>44250</v>
      </c>
      <c r="C1028" s="469">
        <v>3020008681</v>
      </c>
      <c r="D1028" s="471">
        <v>44195</v>
      </c>
      <c r="E1028" s="469" t="s">
        <v>1187</v>
      </c>
      <c r="F1028" s="469" t="s">
        <v>248</v>
      </c>
      <c r="G1028" s="469" t="s">
        <v>1220</v>
      </c>
      <c r="H1028" s="469" t="s">
        <v>1318</v>
      </c>
      <c r="I1028" s="469" t="s">
        <v>248</v>
      </c>
      <c r="J1028" s="577" t="s">
        <v>316</v>
      </c>
      <c r="K1028" s="469" t="s">
        <v>1469</v>
      </c>
      <c r="L1028" s="469" t="s">
        <v>314</v>
      </c>
      <c r="M1028" s="469">
        <v>2</v>
      </c>
      <c r="N1028" s="469">
        <v>0</v>
      </c>
      <c r="O1028" s="469">
        <v>0</v>
      </c>
    </row>
    <row r="1029" spans="1:15" ht="15" x14ac:dyDescent="0.25">
      <c r="A1029" s="469" t="s">
        <v>3037</v>
      </c>
      <c r="B1029" s="471">
        <v>44250</v>
      </c>
      <c r="C1029" s="469">
        <v>3020008681</v>
      </c>
      <c r="D1029" s="471">
        <v>44195</v>
      </c>
      <c r="E1029" s="469" t="s">
        <v>1187</v>
      </c>
      <c r="F1029" s="469" t="s">
        <v>248</v>
      </c>
      <c r="G1029" s="469" t="s">
        <v>1220</v>
      </c>
      <c r="H1029" s="469" t="s">
        <v>1319</v>
      </c>
      <c r="I1029" s="469" t="s">
        <v>248</v>
      </c>
      <c r="J1029" s="577" t="s">
        <v>316</v>
      </c>
      <c r="K1029" s="469" t="s">
        <v>1469</v>
      </c>
      <c r="L1029" s="469" t="s">
        <v>314</v>
      </c>
      <c r="M1029" s="469">
        <v>2</v>
      </c>
      <c r="N1029" s="469">
        <v>0</v>
      </c>
      <c r="O1029" s="469">
        <v>0</v>
      </c>
    </row>
    <row r="1030" spans="1:15" ht="15" x14ac:dyDescent="0.25">
      <c r="A1030" s="469" t="s">
        <v>3037</v>
      </c>
      <c r="B1030" s="471">
        <v>44250</v>
      </c>
      <c r="C1030" s="469">
        <v>3020008681</v>
      </c>
      <c r="D1030" s="471">
        <v>44195</v>
      </c>
      <c r="E1030" s="469" t="s">
        <v>1187</v>
      </c>
      <c r="F1030" s="469" t="s">
        <v>248</v>
      </c>
      <c r="G1030" s="469" t="s">
        <v>1220</v>
      </c>
      <c r="H1030" s="469" t="s">
        <v>1320</v>
      </c>
      <c r="I1030" s="469" t="s">
        <v>248</v>
      </c>
      <c r="J1030" s="577" t="s">
        <v>316</v>
      </c>
      <c r="K1030" s="469" t="s">
        <v>1469</v>
      </c>
      <c r="L1030" s="469" t="s">
        <v>314</v>
      </c>
      <c r="M1030" s="469">
        <v>2</v>
      </c>
      <c r="N1030" s="469">
        <v>0</v>
      </c>
      <c r="O1030" s="469">
        <v>0</v>
      </c>
    </row>
    <row r="1031" spans="1:15" ht="15" x14ac:dyDescent="0.25">
      <c r="A1031" s="469" t="s">
        <v>3037</v>
      </c>
      <c r="B1031" s="471">
        <v>44250</v>
      </c>
      <c r="C1031" s="469">
        <v>3020008681</v>
      </c>
      <c r="D1031" s="471">
        <v>44195</v>
      </c>
      <c r="E1031" s="469" t="s">
        <v>1187</v>
      </c>
      <c r="F1031" s="469" t="s">
        <v>248</v>
      </c>
      <c r="G1031" s="469" t="s">
        <v>1220</v>
      </c>
      <c r="H1031" s="469" t="s">
        <v>1321</v>
      </c>
      <c r="I1031" s="469" t="s">
        <v>248</v>
      </c>
      <c r="J1031" s="577" t="s">
        <v>316</v>
      </c>
      <c r="K1031" s="469" t="s">
        <v>1469</v>
      </c>
      <c r="L1031" s="469" t="s">
        <v>314</v>
      </c>
      <c r="M1031" s="469">
        <v>2</v>
      </c>
      <c r="N1031" s="469">
        <v>0</v>
      </c>
      <c r="O1031" s="469">
        <v>0</v>
      </c>
    </row>
    <row r="1032" spans="1:15" ht="15" x14ac:dyDescent="0.25">
      <c r="A1032" s="469" t="s">
        <v>3037</v>
      </c>
      <c r="B1032" s="471">
        <v>44250</v>
      </c>
      <c r="C1032" s="469">
        <v>3020008681</v>
      </c>
      <c r="D1032" s="471">
        <v>44195</v>
      </c>
      <c r="E1032" s="469" t="s">
        <v>1187</v>
      </c>
      <c r="F1032" s="469" t="s">
        <v>248</v>
      </c>
      <c r="G1032" s="469" t="s">
        <v>1220</v>
      </c>
      <c r="H1032" s="469" t="s">
        <v>3652</v>
      </c>
      <c r="I1032" s="469" t="s">
        <v>248</v>
      </c>
      <c r="J1032" s="577" t="s">
        <v>316</v>
      </c>
      <c r="K1032" s="469" t="s">
        <v>1469</v>
      </c>
      <c r="L1032" s="469" t="s">
        <v>314</v>
      </c>
      <c r="M1032" s="469">
        <v>2</v>
      </c>
      <c r="N1032" s="472">
        <v>52000</v>
      </c>
      <c r="O1032" s="472">
        <v>104000</v>
      </c>
    </row>
    <row r="1033" spans="1:15" ht="15" x14ac:dyDescent="0.25">
      <c r="A1033" s="469" t="s">
        <v>3038</v>
      </c>
      <c r="B1033" s="471">
        <v>44250</v>
      </c>
      <c r="C1033" s="469" t="s">
        <v>211</v>
      </c>
      <c r="D1033" s="470">
        <v>44250</v>
      </c>
      <c r="E1033" s="469" t="s">
        <v>63</v>
      </c>
      <c r="F1033" s="469" t="s">
        <v>93</v>
      </c>
      <c r="G1033" s="469" t="s">
        <v>3580</v>
      </c>
      <c r="H1033" s="469" t="s">
        <v>1340</v>
      </c>
      <c r="I1033" s="469" t="s">
        <v>93</v>
      </c>
      <c r="J1033" s="577" t="s">
        <v>317</v>
      </c>
      <c r="K1033" s="577" t="s">
        <v>1468</v>
      </c>
      <c r="L1033" s="469" t="s">
        <v>303</v>
      </c>
      <c r="M1033" s="469">
        <v>1</v>
      </c>
      <c r="N1033" s="469">
        <v>500</v>
      </c>
      <c r="O1033" s="469">
        <v>500</v>
      </c>
    </row>
    <row r="1034" spans="1:15" ht="15" x14ac:dyDescent="0.25">
      <c r="A1034" s="469" t="s">
        <v>3039</v>
      </c>
      <c r="B1034" s="471">
        <v>44250</v>
      </c>
      <c r="C1034" s="469" t="s">
        <v>3456</v>
      </c>
      <c r="D1034" s="470">
        <v>44250</v>
      </c>
      <c r="E1034" s="469" t="s">
        <v>15</v>
      </c>
      <c r="F1034" s="469" t="s">
        <v>248</v>
      </c>
      <c r="G1034" s="469" t="s">
        <v>1219</v>
      </c>
      <c r="H1034" s="469" t="s">
        <v>1316</v>
      </c>
      <c r="I1034" s="469" t="s">
        <v>248</v>
      </c>
      <c r="J1034" s="577" t="s">
        <v>1464</v>
      </c>
      <c r="K1034" s="577" t="s">
        <v>1468</v>
      </c>
      <c r="L1034" s="469" t="s">
        <v>3603</v>
      </c>
      <c r="M1034" s="469">
        <v>4</v>
      </c>
      <c r="N1034" s="469">
        <v>500</v>
      </c>
      <c r="O1034" s="472">
        <v>2000</v>
      </c>
    </row>
    <row r="1035" spans="1:15" ht="15" x14ac:dyDescent="0.25">
      <c r="A1035" s="469" t="s">
        <v>3039</v>
      </c>
      <c r="B1035" s="471">
        <v>44250</v>
      </c>
      <c r="C1035" s="469" t="s">
        <v>3456</v>
      </c>
      <c r="D1035" s="470">
        <v>44250</v>
      </c>
      <c r="E1035" s="469" t="s">
        <v>15</v>
      </c>
      <c r="F1035" s="469" t="s">
        <v>248</v>
      </c>
      <c r="G1035" s="469" t="s">
        <v>1219</v>
      </c>
      <c r="H1035" s="469" t="s">
        <v>1318</v>
      </c>
      <c r="I1035" s="469" t="s">
        <v>248</v>
      </c>
      <c r="J1035" s="577" t="s">
        <v>1464</v>
      </c>
      <c r="K1035" s="577" t="s">
        <v>1468</v>
      </c>
      <c r="L1035" s="469" t="s">
        <v>314</v>
      </c>
      <c r="M1035" s="469">
        <v>4</v>
      </c>
      <c r="N1035" s="472">
        <v>3250</v>
      </c>
      <c r="O1035" s="472">
        <v>13000</v>
      </c>
    </row>
    <row r="1036" spans="1:15" ht="15" x14ac:dyDescent="0.25">
      <c r="A1036" s="469" t="s">
        <v>3040</v>
      </c>
      <c r="B1036" s="471">
        <v>44250</v>
      </c>
      <c r="C1036" s="469" t="s">
        <v>3457</v>
      </c>
      <c r="D1036" s="471">
        <v>44243</v>
      </c>
      <c r="E1036" s="660" t="s">
        <v>15</v>
      </c>
      <c r="F1036" s="469" t="s">
        <v>244</v>
      </c>
      <c r="G1036" s="469" t="s">
        <v>1226</v>
      </c>
      <c r="H1036" s="469" t="s">
        <v>387</v>
      </c>
      <c r="I1036" s="469" t="s">
        <v>244</v>
      </c>
      <c r="J1036" s="577" t="s">
        <v>1464</v>
      </c>
      <c r="K1036" s="577" t="s">
        <v>1468</v>
      </c>
      <c r="L1036" s="469" t="s">
        <v>303</v>
      </c>
      <c r="M1036" s="469">
        <v>1</v>
      </c>
      <c r="N1036" s="469">
        <v>500</v>
      </c>
      <c r="O1036" s="469">
        <v>500</v>
      </c>
    </row>
    <row r="1037" spans="1:15" ht="15" x14ac:dyDescent="0.25">
      <c r="A1037" s="469" t="s">
        <v>3040</v>
      </c>
      <c r="B1037" s="471">
        <v>44250</v>
      </c>
      <c r="C1037" s="469" t="s">
        <v>3457</v>
      </c>
      <c r="D1037" s="471">
        <v>44243</v>
      </c>
      <c r="E1037" s="469" t="s">
        <v>15</v>
      </c>
      <c r="F1037" s="469" t="s">
        <v>244</v>
      </c>
      <c r="G1037" s="469" t="s">
        <v>1226</v>
      </c>
      <c r="H1037" s="469" t="s">
        <v>1414</v>
      </c>
      <c r="I1037" s="469" t="s">
        <v>244</v>
      </c>
      <c r="J1037" s="577" t="s">
        <v>1464</v>
      </c>
      <c r="K1037" s="577" t="s">
        <v>1468</v>
      </c>
      <c r="L1037" s="469" t="s">
        <v>314</v>
      </c>
      <c r="M1037" s="469">
        <v>10</v>
      </c>
      <c r="N1037" s="472">
        <v>7475</v>
      </c>
      <c r="O1037" s="472">
        <v>74750</v>
      </c>
    </row>
    <row r="1038" spans="1:15" ht="15" x14ac:dyDescent="0.25">
      <c r="A1038" s="469" t="s">
        <v>3041</v>
      </c>
      <c r="B1038" s="471">
        <v>44250</v>
      </c>
      <c r="C1038" s="469" t="s">
        <v>912</v>
      </c>
      <c r="D1038" s="470">
        <v>44250</v>
      </c>
      <c r="E1038" s="469" t="s">
        <v>63</v>
      </c>
      <c r="F1038" s="469" t="s">
        <v>93</v>
      </c>
      <c r="G1038" s="469" t="s">
        <v>3581</v>
      </c>
      <c r="H1038" s="469" t="s">
        <v>1437</v>
      </c>
      <c r="I1038" s="469" t="s">
        <v>93</v>
      </c>
      <c r="J1038" s="577" t="s">
        <v>316</v>
      </c>
      <c r="K1038" s="469" t="s">
        <v>1469</v>
      </c>
      <c r="L1038" s="469" t="s">
        <v>3603</v>
      </c>
      <c r="M1038" s="469">
        <v>1</v>
      </c>
      <c r="N1038" s="469">
        <v>140</v>
      </c>
      <c r="O1038" s="469">
        <v>140</v>
      </c>
    </row>
    <row r="1039" spans="1:15" ht="15" x14ac:dyDescent="0.25">
      <c r="A1039" s="469" t="s">
        <v>3041</v>
      </c>
      <c r="B1039" s="471">
        <v>44250</v>
      </c>
      <c r="C1039" s="469" t="s">
        <v>912</v>
      </c>
      <c r="D1039" s="470">
        <v>44250</v>
      </c>
      <c r="E1039" s="469" t="s">
        <v>63</v>
      </c>
      <c r="F1039" s="469" t="s">
        <v>93</v>
      </c>
      <c r="G1039" s="469" t="s">
        <v>3581</v>
      </c>
      <c r="H1039" s="469" t="s">
        <v>1438</v>
      </c>
      <c r="I1039" s="469" t="s">
        <v>93</v>
      </c>
      <c r="J1039" s="577" t="s">
        <v>316</v>
      </c>
      <c r="K1039" s="469" t="s">
        <v>1469</v>
      </c>
      <c r="L1039" s="469" t="s">
        <v>308</v>
      </c>
      <c r="M1039" s="469">
        <v>1</v>
      </c>
      <c r="N1039" s="469">
        <v>164</v>
      </c>
      <c r="O1039" s="469">
        <v>164</v>
      </c>
    </row>
    <row r="1040" spans="1:15" ht="15" x14ac:dyDescent="0.25">
      <c r="A1040" s="469" t="s">
        <v>3041</v>
      </c>
      <c r="B1040" s="471">
        <v>44250</v>
      </c>
      <c r="C1040" s="469" t="s">
        <v>912</v>
      </c>
      <c r="D1040" s="470">
        <v>44250</v>
      </c>
      <c r="E1040" s="469" t="s">
        <v>63</v>
      </c>
      <c r="F1040" s="469" t="s">
        <v>93</v>
      </c>
      <c r="G1040" s="469" t="s">
        <v>3581</v>
      </c>
      <c r="H1040" s="469" t="s">
        <v>1439</v>
      </c>
      <c r="I1040" s="469" t="s">
        <v>93</v>
      </c>
      <c r="J1040" s="577" t="s">
        <v>316</v>
      </c>
      <c r="K1040" s="469" t="s">
        <v>1469</v>
      </c>
      <c r="L1040" s="469" t="s">
        <v>308</v>
      </c>
      <c r="M1040" s="469">
        <v>1</v>
      </c>
      <c r="N1040" s="469">
        <v>232</v>
      </c>
      <c r="O1040" s="469">
        <v>232</v>
      </c>
    </row>
    <row r="1041" spans="1:15" ht="15" x14ac:dyDescent="0.25">
      <c r="A1041" s="469" t="s">
        <v>3041</v>
      </c>
      <c r="B1041" s="471">
        <v>44250</v>
      </c>
      <c r="C1041" s="469" t="s">
        <v>912</v>
      </c>
      <c r="D1041" s="470">
        <v>44250</v>
      </c>
      <c r="E1041" s="469" t="s">
        <v>63</v>
      </c>
      <c r="F1041" s="469" t="s">
        <v>93</v>
      </c>
      <c r="G1041" s="469" t="s">
        <v>3581</v>
      </c>
      <c r="H1041" s="469" t="s">
        <v>1340</v>
      </c>
      <c r="I1041" s="469" t="s">
        <v>93</v>
      </c>
      <c r="J1041" s="577" t="s">
        <v>316</v>
      </c>
      <c r="K1041" s="469" t="s">
        <v>1469</v>
      </c>
      <c r="L1041" s="469" t="s">
        <v>303</v>
      </c>
      <c r="M1041" s="469">
        <v>1</v>
      </c>
      <c r="N1041" s="469">
        <v>500</v>
      </c>
      <c r="O1041" s="469">
        <v>500</v>
      </c>
    </row>
    <row r="1042" spans="1:15" ht="15" x14ac:dyDescent="0.25">
      <c r="A1042" s="469" t="s">
        <v>3042</v>
      </c>
      <c r="B1042" s="471">
        <v>44250</v>
      </c>
      <c r="C1042" s="469" t="s">
        <v>3458</v>
      </c>
      <c r="D1042" s="470">
        <v>44077</v>
      </c>
      <c r="E1042" s="469" t="s">
        <v>1182</v>
      </c>
      <c r="F1042" s="469" t="s">
        <v>244</v>
      </c>
      <c r="G1042" s="469" t="s">
        <v>1228</v>
      </c>
      <c r="H1042" s="469" t="s">
        <v>3626</v>
      </c>
      <c r="I1042" s="469" t="s">
        <v>244</v>
      </c>
      <c r="J1042" s="577" t="s">
        <v>316</v>
      </c>
      <c r="K1042" s="469" t="s">
        <v>1469</v>
      </c>
      <c r="L1042" s="469" t="s">
        <v>3603</v>
      </c>
      <c r="M1042" s="469">
        <v>1</v>
      </c>
      <c r="N1042" s="469">
        <v>847</v>
      </c>
      <c r="O1042" s="469">
        <v>847</v>
      </c>
    </row>
    <row r="1043" spans="1:15" ht="15" x14ac:dyDescent="0.25">
      <c r="A1043" s="469" t="s">
        <v>3043</v>
      </c>
      <c r="B1043" s="471">
        <v>44250</v>
      </c>
      <c r="C1043" s="469" t="s">
        <v>3459</v>
      </c>
      <c r="D1043" s="470">
        <v>44250</v>
      </c>
      <c r="E1043" s="469" t="s">
        <v>15</v>
      </c>
      <c r="F1043" s="469" t="s">
        <v>93</v>
      </c>
      <c r="G1043" s="469" t="s">
        <v>1214</v>
      </c>
      <c r="H1043" s="469" t="s">
        <v>1328</v>
      </c>
      <c r="I1043" s="469" t="s">
        <v>93</v>
      </c>
      <c r="J1043" s="577" t="s">
        <v>1464</v>
      </c>
      <c r="K1043" s="577" t="s">
        <v>1468</v>
      </c>
      <c r="L1043" s="469" t="s">
        <v>3603</v>
      </c>
      <c r="M1043" s="469">
        <v>1</v>
      </c>
      <c r="N1043" s="469">
        <v>0</v>
      </c>
      <c r="O1043" s="469">
        <v>0</v>
      </c>
    </row>
    <row r="1044" spans="1:15" ht="15" x14ac:dyDescent="0.25">
      <c r="A1044" s="469" t="s">
        <v>3043</v>
      </c>
      <c r="B1044" s="471">
        <v>44250</v>
      </c>
      <c r="C1044" s="469" t="s">
        <v>3459</v>
      </c>
      <c r="D1044" s="470">
        <v>44250</v>
      </c>
      <c r="E1044" s="469" t="s">
        <v>15</v>
      </c>
      <c r="F1044" s="469" t="s">
        <v>93</v>
      </c>
      <c r="G1044" s="469" t="s">
        <v>1214</v>
      </c>
      <c r="H1044" s="469" t="s">
        <v>1320</v>
      </c>
      <c r="I1044" s="469" t="s">
        <v>93</v>
      </c>
      <c r="J1044" s="577" t="s">
        <v>1464</v>
      </c>
      <c r="K1044" s="577" t="s">
        <v>1468</v>
      </c>
      <c r="L1044" s="469" t="s">
        <v>314</v>
      </c>
      <c r="M1044" s="469">
        <v>1</v>
      </c>
      <c r="N1044" s="469">
        <v>0</v>
      </c>
      <c r="O1044" s="469">
        <v>0</v>
      </c>
    </row>
    <row r="1045" spans="1:15" ht="15" x14ac:dyDescent="0.25">
      <c r="A1045" s="469" t="s">
        <v>3043</v>
      </c>
      <c r="B1045" s="471">
        <v>44250</v>
      </c>
      <c r="C1045" s="469" t="s">
        <v>3459</v>
      </c>
      <c r="D1045" s="470">
        <v>44250</v>
      </c>
      <c r="E1045" s="660" t="s">
        <v>15</v>
      </c>
      <c r="F1045" s="469" t="s">
        <v>93</v>
      </c>
      <c r="G1045" s="469" t="s">
        <v>1214</v>
      </c>
      <c r="H1045" s="469" t="s">
        <v>387</v>
      </c>
      <c r="I1045" s="469" t="s">
        <v>93</v>
      </c>
      <c r="J1045" s="577" t="s">
        <v>1464</v>
      </c>
      <c r="K1045" s="577" t="s">
        <v>1468</v>
      </c>
      <c r="L1045" s="469" t="s">
        <v>303</v>
      </c>
      <c r="M1045" s="469">
        <v>1</v>
      </c>
      <c r="N1045" s="469">
        <v>125</v>
      </c>
      <c r="O1045" s="469">
        <v>125</v>
      </c>
    </row>
    <row r="1046" spans="1:15" ht="15" x14ac:dyDescent="0.25">
      <c r="A1046" s="469" t="s">
        <v>3043</v>
      </c>
      <c r="B1046" s="471">
        <v>44250</v>
      </c>
      <c r="C1046" s="469" t="s">
        <v>3459</v>
      </c>
      <c r="D1046" s="470">
        <v>44250</v>
      </c>
      <c r="E1046" s="469" t="s">
        <v>15</v>
      </c>
      <c r="F1046" s="469" t="s">
        <v>93</v>
      </c>
      <c r="G1046" s="469" t="s">
        <v>1214</v>
      </c>
      <c r="H1046" s="469" t="s">
        <v>1392</v>
      </c>
      <c r="I1046" s="469" t="s">
        <v>93</v>
      </c>
      <c r="J1046" s="577" t="s">
        <v>1464</v>
      </c>
      <c r="K1046" s="577" t="s">
        <v>1468</v>
      </c>
      <c r="L1046" s="469" t="s">
        <v>314</v>
      </c>
      <c r="M1046" s="469">
        <v>1</v>
      </c>
      <c r="N1046" s="472">
        <v>50150</v>
      </c>
      <c r="O1046" s="472">
        <v>50150</v>
      </c>
    </row>
    <row r="1047" spans="1:15" ht="15" x14ac:dyDescent="0.25">
      <c r="A1047" s="469" t="s">
        <v>3044</v>
      </c>
      <c r="B1047" s="471">
        <v>44250</v>
      </c>
      <c r="C1047" s="469" t="s">
        <v>3458</v>
      </c>
      <c r="D1047" s="470">
        <v>44077</v>
      </c>
      <c r="E1047" s="469" t="s">
        <v>1182</v>
      </c>
      <c r="F1047" s="469" t="s">
        <v>244</v>
      </c>
      <c r="G1047" s="469" t="s">
        <v>1228</v>
      </c>
      <c r="H1047" s="469" t="s">
        <v>1327</v>
      </c>
      <c r="I1047" s="469" t="s">
        <v>244</v>
      </c>
      <c r="J1047" s="577" t="s">
        <v>316</v>
      </c>
      <c r="K1047" s="469" t="s">
        <v>1469</v>
      </c>
      <c r="L1047" s="469" t="s">
        <v>3603</v>
      </c>
      <c r="M1047" s="469">
        <v>1</v>
      </c>
      <c r="N1047" s="472">
        <v>4350</v>
      </c>
      <c r="O1047" s="472">
        <v>4350</v>
      </c>
    </row>
    <row r="1048" spans="1:15" ht="15" x14ac:dyDescent="0.25">
      <c r="A1048" s="469" t="s">
        <v>3045</v>
      </c>
      <c r="B1048" s="471">
        <v>44250</v>
      </c>
      <c r="C1048" s="469" t="s">
        <v>3363</v>
      </c>
      <c r="D1048" s="470">
        <v>44250</v>
      </c>
      <c r="E1048" s="469" t="s">
        <v>15</v>
      </c>
      <c r="F1048" s="469" t="s">
        <v>248</v>
      </c>
      <c r="G1048" s="469" t="s">
        <v>1219</v>
      </c>
      <c r="H1048" s="469" t="s">
        <v>1391</v>
      </c>
      <c r="I1048" s="469" t="s">
        <v>248</v>
      </c>
      <c r="J1048" s="577" t="s">
        <v>1464</v>
      </c>
      <c r="K1048" s="577" t="s">
        <v>1468</v>
      </c>
      <c r="L1048" s="469" t="s">
        <v>3603</v>
      </c>
      <c r="M1048" s="469">
        <v>2</v>
      </c>
      <c r="N1048" s="472">
        <v>3000</v>
      </c>
      <c r="O1048" s="472">
        <v>6000</v>
      </c>
    </row>
    <row r="1049" spans="1:15" ht="15" x14ac:dyDescent="0.25">
      <c r="A1049" s="469" t="s">
        <v>3046</v>
      </c>
      <c r="B1049" s="471">
        <v>44250</v>
      </c>
      <c r="C1049" s="469" t="s">
        <v>3460</v>
      </c>
      <c r="D1049" s="469" t="s">
        <v>3451</v>
      </c>
      <c r="E1049" s="469" t="s">
        <v>1180</v>
      </c>
      <c r="F1049" s="469" t="s">
        <v>248</v>
      </c>
      <c r="G1049" s="469" t="s">
        <v>1207</v>
      </c>
      <c r="H1049" s="469" t="s">
        <v>3662</v>
      </c>
      <c r="I1049" s="469" t="s">
        <v>248</v>
      </c>
      <c r="J1049" s="577" t="s">
        <v>316</v>
      </c>
      <c r="K1049" s="577" t="s">
        <v>1468</v>
      </c>
      <c r="L1049" s="469" t="s">
        <v>2599</v>
      </c>
      <c r="M1049" s="469">
        <v>2</v>
      </c>
      <c r="N1049" s="472">
        <v>2609.88</v>
      </c>
      <c r="O1049" s="472">
        <v>5219.76</v>
      </c>
    </row>
    <row r="1050" spans="1:15" ht="15" x14ac:dyDescent="0.25">
      <c r="A1050" s="469" t="s">
        <v>3046</v>
      </c>
      <c r="B1050" s="471">
        <v>44250</v>
      </c>
      <c r="C1050" s="469" t="s">
        <v>3460</v>
      </c>
      <c r="D1050" s="469" t="s">
        <v>3451</v>
      </c>
      <c r="E1050" s="469" t="s">
        <v>1180</v>
      </c>
      <c r="F1050" s="469" t="s">
        <v>248</v>
      </c>
      <c r="G1050" s="469" t="s">
        <v>1207</v>
      </c>
      <c r="H1050" s="469" t="s">
        <v>3663</v>
      </c>
      <c r="I1050" s="469" t="s">
        <v>248</v>
      </c>
      <c r="J1050" s="577" t="s">
        <v>316</v>
      </c>
      <c r="K1050" s="577" t="s">
        <v>1468</v>
      </c>
      <c r="L1050" s="469" t="s">
        <v>2599</v>
      </c>
      <c r="M1050" s="469">
        <v>1</v>
      </c>
      <c r="N1050" s="472">
        <v>2609.88</v>
      </c>
      <c r="O1050" s="472">
        <v>2609.88</v>
      </c>
    </row>
    <row r="1051" spans="1:15" ht="15" x14ac:dyDescent="0.25">
      <c r="A1051" s="469" t="s">
        <v>3046</v>
      </c>
      <c r="B1051" s="471">
        <v>44250</v>
      </c>
      <c r="C1051" s="469" t="s">
        <v>3460</v>
      </c>
      <c r="D1051" s="469" t="s">
        <v>3451</v>
      </c>
      <c r="E1051" s="469" t="s">
        <v>1180</v>
      </c>
      <c r="F1051" s="469" t="s">
        <v>248</v>
      </c>
      <c r="G1051" s="469" t="s">
        <v>1207</v>
      </c>
      <c r="H1051" s="469" t="s">
        <v>3664</v>
      </c>
      <c r="I1051" s="469" t="s">
        <v>248</v>
      </c>
      <c r="J1051" s="577" t="s">
        <v>316</v>
      </c>
      <c r="K1051" s="577" t="s">
        <v>1468</v>
      </c>
      <c r="L1051" s="469" t="s">
        <v>2599</v>
      </c>
      <c r="M1051" s="469">
        <v>4</v>
      </c>
      <c r="N1051" s="472">
        <v>2609.88</v>
      </c>
      <c r="O1051" s="472">
        <v>10439.52</v>
      </c>
    </row>
    <row r="1052" spans="1:15" ht="15" x14ac:dyDescent="0.25">
      <c r="A1052" s="469" t="s">
        <v>3046</v>
      </c>
      <c r="B1052" s="471">
        <v>44250</v>
      </c>
      <c r="C1052" s="469" t="s">
        <v>3460</v>
      </c>
      <c r="D1052" s="469" t="s">
        <v>3451</v>
      </c>
      <c r="E1052" s="469" t="s">
        <v>1180</v>
      </c>
      <c r="F1052" s="469" t="s">
        <v>248</v>
      </c>
      <c r="G1052" s="469" t="s">
        <v>1207</v>
      </c>
      <c r="H1052" s="469" t="s">
        <v>3665</v>
      </c>
      <c r="I1052" s="469" t="s">
        <v>248</v>
      </c>
      <c r="J1052" s="577" t="s">
        <v>316</v>
      </c>
      <c r="K1052" s="577" t="s">
        <v>1468</v>
      </c>
      <c r="L1052" s="469" t="s">
        <v>2599</v>
      </c>
      <c r="M1052" s="469">
        <v>1</v>
      </c>
      <c r="N1052" s="472">
        <v>2609.89</v>
      </c>
      <c r="O1052" s="472">
        <v>2609.89</v>
      </c>
    </row>
    <row r="1053" spans="1:15" ht="15" x14ac:dyDescent="0.25">
      <c r="A1053" s="469" t="s">
        <v>3046</v>
      </c>
      <c r="B1053" s="471">
        <v>44250</v>
      </c>
      <c r="C1053" s="469" t="s">
        <v>3460</v>
      </c>
      <c r="D1053" s="469" t="s">
        <v>3451</v>
      </c>
      <c r="E1053" s="469" t="s">
        <v>1180</v>
      </c>
      <c r="F1053" s="469" t="s">
        <v>248</v>
      </c>
      <c r="G1053" s="469" t="s">
        <v>1207</v>
      </c>
      <c r="H1053" s="469" t="s">
        <v>386</v>
      </c>
      <c r="I1053" s="469" t="s">
        <v>248</v>
      </c>
      <c r="J1053" s="577" t="s">
        <v>316</v>
      </c>
      <c r="K1053" s="577" t="s">
        <v>1468</v>
      </c>
      <c r="L1053" s="469" t="s">
        <v>2599</v>
      </c>
      <c r="M1053" s="469">
        <v>2</v>
      </c>
      <c r="N1053" s="472">
        <v>4349.79</v>
      </c>
      <c r="O1053" s="472">
        <v>8699.58</v>
      </c>
    </row>
    <row r="1054" spans="1:15" ht="15" x14ac:dyDescent="0.25">
      <c r="A1054" s="469" t="s">
        <v>3047</v>
      </c>
      <c r="B1054" s="471">
        <v>44250</v>
      </c>
      <c r="C1054" s="469" t="s">
        <v>3461</v>
      </c>
      <c r="D1054" s="470">
        <v>44243</v>
      </c>
      <c r="E1054" s="469" t="s">
        <v>1191</v>
      </c>
      <c r="F1054" s="469" t="s">
        <v>94</v>
      </c>
      <c r="G1054" s="469" t="s">
        <v>1274</v>
      </c>
      <c r="H1054" s="469" t="s">
        <v>1354</v>
      </c>
      <c r="I1054" s="469" t="s">
        <v>94</v>
      </c>
      <c r="J1054" s="577" t="s">
        <v>316</v>
      </c>
      <c r="K1054" s="469" t="s">
        <v>1469</v>
      </c>
      <c r="L1054" s="469" t="s">
        <v>3603</v>
      </c>
      <c r="M1054" s="469">
        <v>1</v>
      </c>
      <c r="N1054" s="472">
        <v>7700</v>
      </c>
      <c r="O1054" s="472">
        <v>7700</v>
      </c>
    </row>
    <row r="1055" spans="1:15" ht="15" x14ac:dyDescent="0.25">
      <c r="A1055" s="469" t="s">
        <v>3048</v>
      </c>
      <c r="B1055" s="471">
        <v>44250</v>
      </c>
      <c r="C1055" s="469" t="s">
        <v>211</v>
      </c>
      <c r="D1055" s="470">
        <v>44250</v>
      </c>
      <c r="E1055" s="660" t="s">
        <v>15</v>
      </c>
      <c r="F1055" s="469" t="s">
        <v>93</v>
      </c>
      <c r="G1055" s="469" t="s">
        <v>3582</v>
      </c>
      <c r="H1055" s="469" t="s">
        <v>387</v>
      </c>
      <c r="I1055" s="469" t="s">
        <v>93</v>
      </c>
      <c r="J1055" s="577" t="s">
        <v>317</v>
      </c>
      <c r="K1055" s="577" t="s">
        <v>1468</v>
      </c>
      <c r="L1055" s="469" t="s">
        <v>303</v>
      </c>
      <c r="M1055" s="469">
        <v>1</v>
      </c>
      <c r="N1055" s="469">
        <v>100</v>
      </c>
      <c r="O1055" s="469">
        <v>100</v>
      </c>
    </row>
    <row r="1056" spans="1:15" ht="15" x14ac:dyDescent="0.25">
      <c r="A1056" s="469" t="s">
        <v>3048</v>
      </c>
      <c r="B1056" s="471">
        <v>44250</v>
      </c>
      <c r="C1056" s="469" t="s">
        <v>211</v>
      </c>
      <c r="D1056" s="470">
        <v>44250</v>
      </c>
      <c r="E1056" s="469" t="s">
        <v>63</v>
      </c>
      <c r="F1056" s="469" t="s">
        <v>93</v>
      </c>
      <c r="G1056" s="469" t="s">
        <v>3582</v>
      </c>
      <c r="H1056" s="469" t="s">
        <v>1368</v>
      </c>
      <c r="I1056" s="469" t="s">
        <v>93</v>
      </c>
      <c r="J1056" s="577" t="s">
        <v>317</v>
      </c>
      <c r="K1056" s="577" t="s">
        <v>1468</v>
      </c>
      <c r="L1056" s="469" t="s">
        <v>3604</v>
      </c>
      <c r="M1056" s="469">
        <v>1</v>
      </c>
      <c r="N1056" s="472">
        <v>1077</v>
      </c>
      <c r="O1056" s="472">
        <v>1077</v>
      </c>
    </row>
    <row r="1057" spans="1:15" ht="15" x14ac:dyDescent="0.25">
      <c r="A1057" s="469" t="s">
        <v>3049</v>
      </c>
      <c r="B1057" s="471">
        <v>44250</v>
      </c>
      <c r="C1057" s="469">
        <v>3020008681</v>
      </c>
      <c r="D1057" s="471">
        <v>44195</v>
      </c>
      <c r="E1057" s="469" t="s">
        <v>1185</v>
      </c>
      <c r="F1057" s="469" t="s">
        <v>248</v>
      </c>
      <c r="G1057" s="469" t="s">
        <v>1220</v>
      </c>
      <c r="H1057" s="469" t="s">
        <v>1313</v>
      </c>
      <c r="I1057" s="469" t="s">
        <v>248</v>
      </c>
      <c r="J1057" s="577" t="s">
        <v>316</v>
      </c>
      <c r="K1057" s="469" t="s">
        <v>1469</v>
      </c>
      <c r="L1057" s="469" t="s">
        <v>301</v>
      </c>
      <c r="M1057" s="469">
        <v>4</v>
      </c>
      <c r="N1057" s="469">
        <v>0</v>
      </c>
      <c r="O1057" s="469">
        <v>0</v>
      </c>
    </row>
    <row r="1058" spans="1:15" ht="15" x14ac:dyDescent="0.25">
      <c r="A1058" s="469" t="s">
        <v>3049</v>
      </c>
      <c r="B1058" s="471">
        <v>44250</v>
      </c>
      <c r="C1058" s="469">
        <v>3020008681</v>
      </c>
      <c r="D1058" s="471">
        <v>44195</v>
      </c>
      <c r="E1058" s="469" t="s">
        <v>1186</v>
      </c>
      <c r="F1058" s="469" t="s">
        <v>248</v>
      </c>
      <c r="G1058" s="469" t="s">
        <v>1220</v>
      </c>
      <c r="H1058" s="469" t="s">
        <v>3633</v>
      </c>
      <c r="I1058" s="469" t="s">
        <v>248</v>
      </c>
      <c r="J1058" s="577" t="s">
        <v>316</v>
      </c>
      <c r="K1058" s="469" t="s">
        <v>1469</v>
      </c>
      <c r="L1058" s="469" t="s">
        <v>308</v>
      </c>
      <c r="M1058" s="469">
        <v>3</v>
      </c>
      <c r="N1058" s="469">
        <v>0</v>
      </c>
      <c r="O1058" s="469">
        <v>0</v>
      </c>
    </row>
    <row r="1059" spans="1:15" ht="15" x14ac:dyDescent="0.25">
      <c r="A1059" s="469" t="s">
        <v>3049</v>
      </c>
      <c r="B1059" s="471">
        <v>44250</v>
      </c>
      <c r="C1059" s="469">
        <v>3020008681</v>
      </c>
      <c r="D1059" s="471">
        <v>44195</v>
      </c>
      <c r="E1059" s="469" t="s">
        <v>1186</v>
      </c>
      <c r="F1059" s="469" t="s">
        <v>248</v>
      </c>
      <c r="G1059" s="469" t="s">
        <v>1220</v>
      </c>
      <c r="H1059" s="469" t="s">
        <v>1314</v>
      </c>
      <c r="I1059" s="469" t="s">
        <v>248</v>
      </c>
      <c r="J1059" s="577" t="s">
        <v>316</v>
      </c>
      <c r="K1059" s="469" t="s">
        <v>1469</v>
      </c>
      <c r="L1059" s="469" t="s">
        <v>308</v>
      </c>
      <c r="M1059" s="469">
        <v>1</v>
      </c>
      <c r="N1059" s="469">
        <v>0</v>
      </c>
      <c r="O1059" s="469">
        <v>0</v>
      </c>
    </row>
    <row r="1060" spans="1:15" ht="15" x14ac:dyDescent="0.25">
      <c r="A1060" s="469" t="s">
        <v>3049</v>
      </c>
      <c r="B1060" s="471">
        <v>44250</v>
      </c>
      <c r="C1060" s="469">
        <v>3020008681</v>
      </c>
      <c r="D1060" s="471">
        <v>44195</v>
      </c>
      <c r="E1060" s="469" t="s">
        <v>1187</v>
      </c>
      <c r="F1060" s="469" t="s">
        <v>248</v>
      </c>
      <c r="G1060" s="469" t="s">
        <v>1220</v>
      </c>
      <c r="H1060" s="469" t="s">
        <v>1315</v>
      </c>
      <c r="I1060" s="469" t="s">
        <v>248</v>
      </c>
      <c r="J1060" s="577" t="s">
        <v>316</v>
      </c>
      <c r="K1060" s="469" t="s">
        <v>1469</v>
      </c>
      <c r="L1060" s="469" t="s">
        <v>314</v>
      </c>
      <c r="M1060" s="469">
        <v>4</v>
      </c>
      <c r="N1060" s="469">
        <v>0</v>
      </c>
      <c r="O1060" s="469">
        <v>0</v>
      </c>
    </row>
    <row r="1061" spans="1:15" ht="15" x14ac:dyDescent="0.25">
      <c r="A1061" s="469" t="s">
        <v>3049</v>
      </c>
      <c r="B1061" s="471">
        <v>44250</v>
      </c>
      <c r="C1061" s="469">
        <v>3020008681</v>
      </c>
      <c r="D1061" s="471">
        <v>44195</v>
      </c>
      <c r="E1061" s="469" t="s">
        <v>1187</v>
      </c>
      <c r="F1061" s="469" t="s">
        <v>248</v>
      </c>
      <c r="G1061" s="469" t="s">
        <v>1220</v>
      </c>
      <c r="H1061" s="469" t="s">
        <v>1316</v>
      </c>
      <c r="I1061" s="469" t="s">
        <v>248</v>
      </c>
      <c r="J1061" s="577" t="s">
        <v>316</v>
      </c>
      <c r="K1061" s="469" t="s">
        <v>1469</v>
      </c>
      <c r="L1061" s="469" t="s">
        <v>3603</v>
      </c>
      <c r="M1061" s="469">
        <v>4</v>
      </c>
      <c r="N1061" s="469">
        <v>0</v>
      </c>
      <c r="O1061" s="469">
        <v>0</v>
      </c>
    </row>
    <row r="1062" spans="1:15" ht="15" x14ac:dyDescent="0.25">
      <c r="A1062" s="469" t="s">
        <v>3049</v>
      </c>
      <c r="B1062" s="471">
        <v>44250</v>
      </c>
      <c r="C1062" s="469">
        <v>3020008681</v>
      </c>
      <c r="D1062" s="471">
        <v>44195</v>
      </c>
      <c r="E1062" s="469" t="s">
        <v>1187</v>
      </c>
      <c r="F1062" s="469" t="s">
        <v>248</v>
      </c>
      <c r="G1062" s="469" t="s">
        <v>1220</v>
      </c>
      <c r="H1062" s="469" t="s">
        <v>1317</v>
      </c>
      <c r="I1062" s="469" t="s">
        <v>248</v>
      </c>
      <c r="J1062" s="577" t="s">
        <v>316</v>
      </c>
      <c r="K1062" s="469" t="s">
        <v>1469</v>
      </c>
      <c r="L1062" s="469" t="s">
        <v>314</v>
      </c>
      <c r="M1062" s="469">
        <v>4</v>
      </c>
      <c r="N1062" s="469">
        <v>0</v>
      </c>
      <c r="O1062" s="469">
        <v>0</v>
      </c>
    </row>
    <row r="1063" spans="1:15" ht="15" x14ac:dyDescent="0.25">
      <c r="A1063" s="469" t="s">
        <v>3049</v>
      </c>
      <c r="B1063" s="471">
        <v>44250</v>
      </c>
      <c r="C1063" s="469">
        <v>3020008681</v>
      </c>
      <c r="D1063" s="471">
        <v>44195</v>
      </c>
      <c r="E1063" s="469" t="s">
        <v>1187</v>
      </c>
      <c r="F1063" s="469" t="s">
        <v>248</v>
      </c>
      <c r="G1063" s="469" t="s">
        <v>1220</v>
      </c>
      <c r="H1063" s="469" t="s">
        <v>1318</v>
      </c>
      <c r="I1063" s="469" t="s">
        <v>248</v>
      </c>
      <c r="J1063" s="577" t="s">
        <v>316</v>
      </c>
      <c r="K1063" s="469" t="s">
        <v>1469</v>
      </c>
      <c r="L1063" s="469" t="s">
        <v>314</v>
      </c>
      <c r="M1063" s="469">
        <v>4</v>
      </c>
      <c r="N1063" s="469">
        <v>0</v>
      </c>
      <c r="O1063" s="469">
        <v>0</v>
      </c>
    </row>
    <row r="1064" spans="1:15" ht="15" x14ac:dyDescent="0.25">
      <c r="A1064" s="469" t="s">
        <v>3049</v>
      </c>
      <c r="B1064" s="471">
        <v>44250</v>
      </c>
      <c r="C1064" s="469">
        <v>3020008681</v>
      </c>
      <c r="D1064" s="471">
        <v>44195</v>
      </c>
      <c r="E1064" s="469" t="s">
        <v>1187</v>
      </c>
      <c r="F1064" s="469" t="s">
        <v>248</v>
      </c>
      <c r="G1064" s="469" t="s">
        <v>1220</v>
      </c>
      <c r="H1064" s="469" t="s">
        <v>1319</v>
      </c>
      <c r="I1064" s="469" t="s">
        <v>248</v>
      </c>
      <c r="J1064" s="577" t="s">
        <v>316</v>
      </c>
      <c r="K1064" s="469" t="s">
        <v>1469</v>
      </c>
      <c r="L1064" s="469" t="s">
        <v>314</v>
      </c>
      <c r="M1064" s="469">
        <v>4</v>
      </c>
      <c r="N1064" s="469">
        <v>0</v>
      </c>
      <c r="O1064" s="469">
        <v>0</v>
      </c>
    </row>
    <row r="1065" spans="1:15" ht="15" x14ac:dyDescent="0.25">
      <c r="A1065" s="469" t="s">
        <v>3049</v>
      </c>
      <c r="B1065" s="471">
        <v>44250</v>
      </c>
      <c r="C1065" s="469">
        <v>3020008681</v>
      </c>
      <c r="D1065" s="471">
        <v>44195</v>
      </c>
      <c r="E1065" s="469" t="s">
        <v>1187</v>
      </c>
      <c r="F1065" s="469" t="s">
        <v>248</v>
      </c>
      <c r="G1065" s="469" t="s">
        <v>1220</v>
      </c>
      <c r="H1065" s="469" t="s">
        <v>1320</v>
      </c>
      <c r="I1065" s="469" t="s">
        <v>248</v>
      </c>
      <c r="J1065" s="577" t="s">
        <v>316</v>
      </c>
      <c r="K1065" s="469" t="s">
        <v>1469</v>
      </c>
      <c r="L1065" s="469" t="s">
        <v>314</v>
      </c>
      <c r="M1065" s="469">
        <v>4</v>
      </c>
      <c r="N1065" s="469">
        <v>0</v>
      </c>
      <c r="O1065" s="469">
        <v>0</v>
      </c>
    </row>
    <row r="1066" spans="1:15" ht="15" x14ac:dyDescent="0.25">
      <c r="A1066" s="469" t="s">
        <v>3049</v>
      </c>
      <c r="B1066" s="471">
        <v>44250</v>
      </c>
      <c r="C1066" s="469">
        <v>3020008681</v>
      </c>
      <c r="D1066" s="471">
        <v>44195</v>
      </c>
      <c r="E1066" s="469" t="s">
        <v>1187</v>
      </c>
      <c r="F1066" s="469" t="s">
        <v>248</v>
      </c>
      <c r="G1066" s="469" t="s">
        <v>1220</v>
      </c>
      <c r="H1066" s="469" t="s">
        <v>1321</v>
      </c>
      <c r="I1066" s="469" t="s">
        <v>248</v>
      </c>
      <c r="J1066" s="577" t="s">
        <v>316</v>
      </c>
      <c r="K1066" s="469" t="s">
        <v>1469</v>
      </c>
      <c r="L1066" s="469" t="s">
        <v>314</v>
      </c>
      <c r="M1066" s="469">
        <v>4</v>
      </c>
      <c r="N1066" s="469">
        <v>0</v>
      </c>
      <c r="O1066" s="469">
        <v>0</v>
      </c>
    </row>
    <row r="1067" spans="1:15" ht="15" x14ac:dyDescent="0.25">
      <c r="A1067" s="469" t="s">
        <v>3049</v>
      </c>
      <c r="B1067" s="471">
        <v>44250</v>
      </c>
      <c r="C1067" s="469">
        <v>3020008681</v>
      </c>
      <c r="D1067" s="471">
        <v>44195</v>
      </c>
      <c r="E1067" s="469" t="s">
        <v>1187</v>
      </c>
      <c r="F1067" s="469" t="s">
        <v>248</v>
      </c>
      <c r="G1067" s="469" t="s">
        <v>1220</v>
      </c>
      <c r="H1067" s="469" t="s">
        <v>3652</v>
      </c>
      <c r="I1067" s="469" t="s">
        <v>248</v>
      </c>
      <c r="J1067" s="577" t="s">
        <v>316</v>
      </c>
      <c r="K1067" s="469" t="s">
        <v>1469</v>
      </c>
      <c r="L1067" s="469" t="s">
        <v>314</v>
      </c>
      <c r="M1067" s="469">
        <v>4</v>
      </c>
      <c r="N1067" s="472">
        <v>52000</v>
      </c>
      <c r="O1067" s="472">
        <v>208000</v>
      </c>
    </row>
    <row r="1068" spans="1:15" ht="15" x14ac:dyDescent="0.25">
      <c r="A1068" s="469" t="s">
        <v>3050</v>
      </c>
      <c r="B1068" s="471">
        <v>44250</v>
      </c>
      <c r="C1068" s="469">
        <v>4500879834</v>
      </c>
      <c r="D1068" s="470">
        <v>44249</v>
      </c>
      <c r="E1068" s="469" t="s">
        <v>1191</v>
      </c>
      <c r="F1068" s="469" t="s">
        <v>94</v>
      </c>
      <c r="G1068" s="469" t="s">
        <v>1269</v>
      </c>
      <c r="H1068" s="469" t="s">
        <v>1331</v>
      </c>
      <c r="I1068" s="469" t="s">
        <v>94</v>
      </c>
      <c r="J1068" s="577" t="s">
        <v>316</v>
      </c>
      <c r="K1068" s="469" t="s">
        <v>1469</v>
      </c>
      <c r="L1068" s="469" t="s">
        <v>308</v>
      </c>
      <c r="M1068" s="469">
        <v>40</v>
      </c>
      <c r="N1068" s="472">
        <v>2200</v>
      </c>
      <c r="O1068" s="472">
        <v>88000</v>
      </c>
    </row>
    <row r="1069" spans="1:15" ht="15" x14ac:dyDescent="0.25">
      <c r="A1069" s="469" t="s">
        <v>3051</v>
      </c>
      <c r="B1069" s="471">
        <v>44250</v>
      </c>
      <c r="C1069" s="469" t="s">
        <v>3364</v>
      </c>
      <c r="D1069" s="470">
        <v>44250</v>
      </c>
      <c r="E1069" s="469" t="s">
        <v>15</v>
      </c>
      <c r="F1069" s="469" t="s">
        <v>248</v>
      </c>
      <c r="G1069" s="469" t="s">
        <v>1219</v>
      </c>
      <c r="H1069" s="469" t="s">
        <v>1327</v>
      </c>
      <c r="I1069" s="469" t="s">
        <v>248</v>
      </c>
      <c r="J1069" s="577" t="s">
        <v>1464</v>
      </c>
      <c r="K1069" s="577" t="s">
        <v>1468</v>
      </c>
      <c r="L1069" s="469" t="s">
        <v>3603</v>
      </c>
      <c r="M1069" s="469">
        <v>1</v>
      </c>
      <c r="N1069" s="469">
        <v>0</v>
      </c>
      <c r="O1069" s="469">
        <v>0</v>
      </c>
    </row>
    <row r="1070" spans="1:15" ht="15" x14ac:dyDescent="0.25">
      <c r="A1070" s="469" t="s">
        <v>3051</v>
      </c>
      <c r="B1070" s="471">
        <v>44250</v>
      </c>
      <c r="C1070" s="469" t="s">
        <v>3364</v>
      </c>
      <c r="D1070" s="470">
        <v>44250</v>
      </c>
      <c r="E1070" s="469" t="s">
        <v>15</v>
      </c>
      <c r="F1070" s="469" t="s">
        <v>248</v>
      </c>
      <c r="G1070" s="469" t="s">
        <v>1219</v>
      </c>
      <c r="H1070" s="469" t="s">
        <v>1328</v>
      </c>
      <c r="I1070" s="469" t="s">
        <v>248</v>
      </c>
      <c r="J1070" s="577" t="s">
        <v>1464</v>
      </c>
      <c r="K1070" s="577" t="s">
        <v>1468</v>
      </c>
      <c r="L1070" s="469" t="s">
        <v>3603</v>
      </c>
      <c r="M1070" s="469">
        <v>2</v>
      </c>
      <c r="N1070" s="469">
        <v>0</v>
      </c>
      <c r="O1070" s="469">
        <v>0</v>
      </c>
    </row>
    <row r="1071" spans="1:15" ht="15" x14ac:dyDescent="0.25">
      <c r="A1071" s="469" t="s">
        <v>3051</v>
      </c>
      <c r="B1071" s="471">
        <v>44250</v>
      </c>
      <c r="C1071" s="469" t="s">
        <v>3364</v>
      </c>
      <c r="D1071" s="470">
        <v>44250</v>
      </c>
      <c r="E1071" s="469" t="s">
        <v>15</v>
      </c>
      <c r="F1071" s="469" t="s">
        <v>248</v>
      </c>
      <c r="G1071" s="469" t="s">
        <v>1219</v>
      </c>
      <c r="H1071" s="469" t="s">
        <v>1316</v>
      </c>
      <c r="I1071" s="469" t="s">
        <v>248</v>
      </c>
      <c r="J1071" s="577" t="s">
        <v>1464</v>
      </c>
      <c r="K1071" s="577" t="s">
        <v>1468</v>
      </c>
      <c r="L1071" s="469" t="s">
        <v>3603</v>
      </c>
      <c r="M1071" s="469">
        <v>1</v>
      </c>
      <c r="N1071" s="469">
        <v>450</v>
      </c>
      <c r="O1071" s="469">
        <v>450</v>
      </c>
    </row>
    <row r="1072" spans="1:15" ht="15" x14ac:dyDescent="0.25">
      <c r="A1072" s="469" t="s">
        <v>3051</v>
      </c>
      <c r="B1072" s="471">
        <v>44250</v>
      </c>
      <c r="C1072" s="469" t="s">
        <v>3364</v>
      </c>
      <c r="D1072" s="470">
        <v>44250</v>
      </c>
      <c r="E1072" s="469" t="s">
        <v>15</v>
      </c>
      <c r="F1072" s="469" t="s">
        <v>248</v>
      </c>
      <c r="G1072" s="469" t="s">
        <v>1219</v>
      </c>
      <c r="H1072" s="469" t="s">
        <v>3666</v>
      </c>
      <c r="I1072" s="469" t="s">
        <v>248</v>
      </c>
      <c r="J1072" s="577" t="s">
        <v>1464</v>
      </c>
      <c r="K1072" s="577" t="s">
        <v>1468</v>
      </c>
      <c r="L1072" s="469" t="s">
        <v>303</v>
      </c>
      <c r="M1072" s="469">
        <v>1</v>
      </c>
      <c r="N1072" s="469">
        <v>725</v>
      </c>
      <c r="O1072" s="469">
        <v>725</v>
      </c>
    </row>
    <row r="1073" spans="1:15" ht="15" x14ac:dyDescent="0.25">
      <c r="A1073" s="469" t="s">
        <v>3051</v>
      </c>
      <c r="B1073" s="471">
        <v>44250</v>
      </c>
      <c r="C1073" s="469" t="s">
        <v>3364</v>
      </c>
      <c r="D1073" s="470">
        <v>44250</v>
      </c>
      <c r="E1073" s="469" t="s">
        <v>15</v>
      </c>
      <c r="F1073" s="469" t="s">
        <v>248</v>
      </c>
      <c r="G1073" s="469" t="s">
        <v>1219</v>
      </c>
      <c r="H1073" s="469" t="s">
        <v>3667</v>
      </c>
      <c r="I1073" s="469" t="s">
        <v>248</v>
      </c>
      <c r="J1073" s="577" t="s">
        <v>1464</v>
      </c>
      <c r="K1073" s="577" t="s">
        <v>1468</v>
      </c>
      <c r="L1073" s="469" t="s">
        <v>3603</v>
      </c>
      <c r="M1073" s="469">
        <v>1</v>
      </c>
      <c r="N1073" s="472">
        <v>1294</v>
      </c>
      <c r="O1073" s="472">
        <v>1294</v>
      </c>
    </row>
    <row r="1074" spans="1:15" ht="15" x14ac:dyDescent="0.25">
      <c r="A1074" s="469" t="s">
        <v>3051</v>
      </c>
      <c r="B1074" s="471">
        <v>44250</v>
      </c>
      <c r="C1074" s="469" t="s">
        <v>3364</v>
      </c>
      <c r="D1074" s="470">
        <v>44250</v>
      </c>
      <c r="E1074" s="469" t="s">
        <v>15</v>
      </c>
      <c r="F1074" s="469" t="s">
        <v>248</v>
      </c>
      <c r="G1074" s="469" t="s">
        <v>1219</v>
      </c>
      <c r="H1074" s="469" t="s">
        <v>3668</v>
      </c>
      <c r="I1074" s="469" t="s">
        <v>248</v>
      </c>
      <c r="J1074" s="577" t="s">
        <v>1464</v>
      </c>
      <c r="K1074" s="577" t="s">
        <v>1468</v>
      </c>
      <c r="L1074" s="469" t="s">
        <v>3603</v>
      </c>
      <c r="M1074" s="469">
        <v>1</v>
      </c>
      <c r="N1074" s="472">
        <v>1656</v>
      </c>
      <c r="O1074" s="472">
        <v>1656</v>
      </c>
    </row>
    <row r="1075" spans="1:15" ht="15" x14ac:dyDescent="0.25">
      <c r="A1075" s="469" t="s">
        <v>3051</v>
      </c>
      <c r="B1075" s="471">
        <v>44250</v>
      </c>
      <c r="C1075" s="469" t="s">
        <v>3364</v>
      </c>
      <c r="D1075" s="470">
        <v>44250</v>
      </c>
      <c r="E1075" s="469" t="s">
        <v>15</v>
      </c>
      <c r="F1075" s="469" t="s">
        <v>248</v>
      </c>
      <c r="G1075" s="469" t="s">
        <v>1219</v>
      </c>
      <c r="H1075" s="469" t="s">
        <v>1395</v>
      </c>
      <c r="I1075" s="469" t="s">
        <v>248</v>
      </c>
      <c r="J1075" s="577" t="s">
        <v>1464</v>
      </c>
      <c r="K1075" s="577" t="s">
        <v>1468</v>
      </c>
      <c r="L1075" s="469" t="s">
        <v>3603</v>
      </c>
      <c r="M1075" s="469">
        <v>1</v>
      </c>
      <c r="N1075" s="472">
        <v>2329</v>
      </c>
      <c r="O1075" s="472">
        <v>2329</v>
      </c>
    </row>
    <row r="1076" spans="1:15" ht="15" x14ac:dyDescent="0.25">
      <c r="A1076" s="469" t="s">
        <v>3051</v>
      </c>
      <c r="B1076" s="471">
        <v>44250</v>
      </c>
      <c r="C1076" s="469" t="s">
        <v>3364</v>
      </c>
      <c r="D1076" s="470">
        <v>44250</v>
      </c>
      <c r="E1076" s="469" t="s">
        <v>15</v>
      </c>
      <c r="F1076" s="469" t="s">
        <v>248</v>
      </c>
      <c r="G1076" s="469" t="s">
        <v>1219</v>
      </c>
      <c r="H1076" s="469" t="s">
        <v>1318</v>
      </c>
      <c r="I1076" s="469" t="s">
        <v>248</v>
      </c>
      <c r="J1076" s="577" t="s">
        <v>1464</v>
      </c>
      <c r="K1076" s="577" t="s">
        <v>1468</v>
      </c>
      <c r="L1076" s="469" t="s">
        <v>314</v>
      </c>
      <c r="M1076" s="469">
        <v>1</v>
      </c>
      <c r="N1076" s="472">
        <v>2925</v>
      </c>
      <c r="O1076" s="472">
        <v>2925</v>
      </c>
    </row>
    <row r="1077" spans="1:15" ht="15" x14ac:dyDescent="0.25">
      <c r="A1077" s="469" t="s">
        <v>3051</v>
      </c>
      <c r="B1077" s="471">
        <v>44250</v>
      </c>
      <c r="C1077" s="469" t="s">
        <v>3364</v>
      </c>
      <c r="D1077" s="470">
        <v>44250</v>
      </c>
      <c r="E1077" s="469" t="s">
        <v>15</v>
      </c>
      <c r="F1077" s="469" t="s">
        <v>248</v>
      </c>
      <c r="G1077" s="469" t="s">
        <v>1219</v>
      </c>
      <c r="H1077" s="469" t="s">
        <v>1414</v>
      </c>
      <c r="I1077" s="469" t="s">
        <v>248</v>
      </c>
      <c r="J1077" s="577" t="s">
        <v>1464</v>
      </c>
      <c r="K1077" s="577" t="s">
        <v>1468</v>
      </c>
      <c r="L1077" s="469" t="s">
        <v>314</v>
      </c>
      <c r="M1077" s="469">
        <v>1</v>
      </c>
      <c r="N1077" s="472">
        <v>6683</v>
      </c>
      <c r="O1077" s="472">
        <v>6683</v>
      </c>
    </row>
    <row r="1078" spans="1:15" ht="15" x14ac:dyDescent="0.25">
      <c r="A1078" s="469" t="s">
        <v>3051</v>
      </c>
      <c r="B1078" s="471">
        <v>44250</v>
      </c>
      <c r="C1078" s="469" t="s">
        <v>3364</v>
      </c>
      <c r="D1078" s="470">
        <v>44250</v>
      </c>
      <c r="E1078" s="469" t="s">
        <v>15</v>
      </c>
      <c r="F1078" s="469" t="s">
        <v>248</v>
      </c>
      <c r="G1078" s="469" t="s">
        <v>1219</v>
      </c>
      <c r="H1078" s="469" t="s">
        <v>3634</v>
      </c>
      <c r="I1078" s="469" t="s">
        <v>248</v>
      </c>
      <c r="J1078" s="577" t="s">
        <v>1464</v>
      </c>
      <c r="K1078" s="577" t="s">
        <v>1468</v>
      </c>
      <c r="L1078" s="469" t="s">
        <v>314</v>
      </c>
      <c r="M1078" s="469">
        <v>1</v>
      </c>
      <c r="N1078" s="472">
        <v>13230</v>
      </c>
      <c r="O1078" s="472">
        <v>13230</v>
      </c>
    </row>
    <row r="1079" spans="1:15" ht="15" x14ac:dyDescent="0.25">
      <c r="A1079" s="469" t="s">
        <v>3051</v>
      </c>
      <c r="B1079" s="471">
        <v>44250</v>
      </c>
      <c r="C1079" s="469" t="s">
        <v>3364</v>
      </c>
      <c r="D1079" s="470">
        <v>44250</v>
      </c>
      <c r="E1079" s="469" t="s">
        <v>15</v>
      </c>
      <c r="F1079" s="469" t="s">
        <v>248</v>
      </c>
      <c r="G1079" s="469" t="s">
        <v>1219</v>
      </c>
      <c r="H1079" s="469" t="s">
        <v>3669</v>
      </c>
      <c r="I1079" s="469" t="s">
        <v>248</v>
      </c>
      <c r="J1079" s="577" t="s">
        <v>1464</v>
      </c>
      <c r="K1079" s="577" t="s">
        <v>1468</v>
      </c>
      <c r="L1079" s="469" t="s">
        <v>314</v>
      </c>
      <c r="M1079" s="469">
        <v>1</v>
      </c>
      <c r="N1079" s="472">
        <v>36900</v>
      </c>
      <c r="O1079" s="472">
        <v>36900</v>
      </c>
    </row>
    <row r="1080" spans="1:15" ht="15" x14ac:dyDescent="0.25">
      <c r="A1080" s="469" t="s">
        <v>3051</v>
      </c>
      <c r="B1080" s="471">
        <v>44250</v>
      </c>
      <c r="C1080" s="469" t="s">
        <v>3364</v>
      </c>
      <c r="D1080" s="470">
        <v>44250</v>
      </c>
      <c r="E1080" s="469" t="s">
        <v>15</v>
      </c>
      <c r="F1080" s="469" t="s">
        <v>248</v>
      </c>
      <c r="G1080" s="469" t="s">
        <v>1219</v>
      </c>
      <c r="H1080" s="469" t="s">
        <v>1392</v>
      </c>
      <c r="I1080" s="469" t="s">
        <v>248</v>
      </c>
      <c r="J1080" s="577" t="s">
        <v>1464</v>
      </c>
      <c r="K1080" s="577" t="s">
        <v>1468</v>
      </c>
      <c r="L1080" s="469" t="s">
        <v>314</v>
      </c>
      <c r="M1080" s="469">
        <v>1</v>
      </c>
      <c r="N1080" s="472">
        <v>40500</v>
      </c>
      <c r="O1080" s="472">
        <v>40500</v>
      </c>
    </row>
    <row r="1081" spans="1:15" ht="15" x14ac:dyDescent="0.25">
      <c r="A1081" s="469" t="s">
        <v>3051</v>
      </c>
      <c r="B1081" s="471">
        <v>44250</v>
      </c>
      <c r="C1081" s="469" t="s">
        <v>3364</v>
      </c>
      <c r="D1081" s="470">
        <v>44250</v>
      </c>
      <c r="E1081" s="469" t="s">
        <v>15</v>
      </c>
      <c r="F1081" s="469" t="s">
        <v>248</v>
      </c>
      <c r="G1081" s="469" t="s">
        <v>1219</v>
      </c>
      <c r="H1081" s="469" t="s">
        <v>1326</v>
      </c>
      <c r="I1081" s="469" t="s">
        <v>248</v>
      </c>
      <c r="J1081" s="577" t="s">
        <v>1464</v>
      </c>
      <c r="K1081" s="577" t="s">
        <v>1468</v>
      </c>
      <c r="L1081" s="469" t="s">
        <v>314</v>
      </c>
      <c r="M1081" s="469">
        <v>1</v>
      </c>
      <c r="N1081" s="472">
        <v>48330</v>
      </c>
      <c r="O1081" s="472">
        <v>48330</v>
      </c>
    </row>
    <row r="1082" spans="1:15" ht="15" x14ac:dyDescent="0.25">
      <c r="A1082" s="469" t="s">
        <v>3052</v>
      </c>
      <c r="B1082" s="471">
        <v>44250</v>
      </c>
      <c r="C1082" s="469" t="s">
        <v>3462</v>
      </c>
      <c r="D1082" s="470">
        <v>44057</v>
      </c>
      <c r="E1082" s="469" t="s">
        <v>1182</v>
      </c>
      <c r="F1082" s="469" t="s">
        <v>244</v>
      </c>
      <c r="G1082" s="469" t="s">
        <v>1228</v>
      </c>
      <c r="H1082" s="469" t="s">
        <v>1340</v>
      </c>
      <c r="I1082" s="469" t="s">
        <v>244</v>
      </c>
      <c r="J1082" s="577" t="s">
        <v>316</v>
      </c>
      <c r="K1082" s="469" t="s">
        <v>1469</v>
      </c>
      <c r="L1082" s="469" t="s">
        <v>303</v>
      </c>
      <c r="M1082" s="469">
        <v>1</v>
      </c>
      <c r="N1082" s="469">
        <v>900</v>
      </c>
      <c r="O1082" s="469">
        <v>900</v>
      </c>
    </row>
    <row r="1083" spans="1:15" ht="15" x14ac:dyDescent="0.25">
      <c r="A1083" s="469" t="s">
        <v>3053</v>
      </c>
      <c r="B1083" s="471">
        <v>44250</v>
      </c>
      <c r="C1083" s="469" t="s">
        <v>3463</v>
      </c>
      <c r="D1083" s="470">
        <v>44077</v>
      </c>
      <c r="E1083" s="469" t="s">
        <v>1182</v>
      </c>
      <c r="F1083" s="469" t="s">
        <v>244</v>
      </c>
      <c r="G1083" s="469" t="s">
        <v>1228</v>
      </c>
      <c r="H1083" s="469" t="s">
        <v>1340</v>
      </c>
      <c r="I1083" s="469" t="s">
        <v>244</v>
      </c>
      <c r="J1083" s="577" t="s">
        <v>316</v>
      </c>
      <c r="K1083" s="469" t="s">
        <v>1469</v>
      </c>
      <c r="L1083" s="469" t="s">
        <v>303</v>
      </c>
      <c r="M1083" s="469">
        <v>1</v>
      </c>
      <c r="N1083" s="469">
        <v>900</v>
      </c>
      <c r="O1083" s="469">
        <v>900</v>
      </c>
    </row>
    <row r="1084" spans="1:15" ht="15" x14ac:dyDescent="0.25">
      <c r="A1084" s="469" t="s">
        <v>3054</v>
      </c>
      <c r="B1084" s="471">
        <v>44250</v>
      </c>
      <c r="C1084" s="469" t="s">
        <v>3463</v>
      </c>
      <c r="D1084" s="470">
        <v>44077</v>
      </c>
      <c r="E1084" s="469" t="s">
        <v>1182</v>
      </c>
      <c r="F1084" s="469" t="s">
        <v>244</v>
      </c>
      <c r="G1084" s="469" t="s">
        <v>1228</v>
      </c>
      <c r="H1084" s="469" t="s">
        <v>1340</v>
      </c>
      <c r="I1084" s="469" t="s">
        <v>244</v>
      </c>
      <c r="J1084" s="577" t="s">
        <v>316</v>
      </c>
      <c r="K1084" s="469" t="s">
        <v>1469</v>
      </c>
      <c r="L1084" s="469" t="s">
        <v>303</v>
      </c>
      <c r="M1084" s="469">
        <v>1</v>
      </c>
      <c r="N1084" s="469">
        <v>900</v>
      </c>
      <c r="O1084" s="469">
        <v>900</v>
      </c>
    </row>
    <row r="1085" spans="1:15" ht="15" x14ac:dyDescent="0.25">
      <c r="A1085" s="469" t="s">
        <v>3055</v>
      </c>
      <c r="B1085" s="471">
        <v>44250</v>
      </c>
      <c r="C1085" s="469" t="s">
        <v>3464</v>
      </c>
      <c r="D1085" s="470">
        <v>44077</v>
      </c>
      <c r="E1085" s="469" t="s">
        <v>1182</v>
      </c>
      <c r="F1085" s="469" t="s">
        <v>244</v>
      </c>
      <c r="G1085" s="469" t="s">
        <v>1228</v>
      </c>
      <c r="H1085" s="469" t="s">
        <v>1340</v>
      </c>
      <c r="I1085" s="469" t="s">
        <v>244</v>
      </c>
      <c r="J1085" s="577" t="s">
        <v>316</v>
      </c>
      <c r="K1085" s="469" t="s">
        <v>1469</v>
      </c>
      <c r="L1085" s="469" t="s">
        <v>303</v>
      </c>
      <c r="M1085" s="469">
        <v>1</v>
      </c>
      <c r="N1085" s="469">
        <v>900</v>
      </c>
      <c r="O1085" s="469">
        <v>900</v>
      </c>
    </row>
    <row r="1086" spans="1:15" ht="15" x14ac:dyDescent="0.25">
      <c r="A1086" s="469" t="s">
        <v>3056</v>
      </c>
      <c r="B1086" s="471">
        <v>44250</v>
      </c>
      <c r="C1086" s="469" t="s">
        <v>3464</v>
      </c>
      <c r="D1086" s="470">
        <v>44077</v>
      </c>
      <c r="E1086" s="469" t="s">
        <v>1182</v>
      </c>
      <c r="F1086" s="469" t="s">
        <v>244</v>
      </c>
      <c r="G1086" s="469" t="s">
        <v>1228</v>
      </c>
      <c r="H1086" s="469" t="s">
        <v>1340</v>
      </c>
      <c r="I1086" s="469" t="s">
        <v>244</v>
      </c>
      <c r="J1086" s="577" t="s">
        <v>316</v>
      </c>
      <c r="K1086" s="469" t="s">
        <v>1469</v>
      </c>
      <c r="L1086" s="469" t="s">
        <v>303</v>
      </c>
      <c r="M1086" s="469">
        <v>1</v>
      </c>
      <c r="N1086" s="469">
        <v>900</v>
      </c>
      <c r="O1086" s="469">
        <v>900</v>
      </c>
    </row>
    <row r="1087" spans="1:15" ht="15" x14ac:dyDescent="0.25">
      <c r="A1087" s="469" t="s">
        <v>3057</v>
      </c>
      <c r="B1087" s="471">
        <v>44250</v>
      </c>
      <c r="C1087" s="469" t="s">
        <v>3464</v>
      </c>
      <c r="D1087" s="470">
        <v>44077</v>
      </c>
      <c r="E1087" s="469" t="s">
        <v>1182</v>
      </c>
      <c r="F1087" s="469" t="s">
        <v>244</v>
      </c>
      <c r="G1087" s="469" t="s">
        <v>1228</v>
      </c>
      <c r="H1087" s="469" t="s">
        <v>1340</v>
      </c>
      <c r="I1087" s="469" t="s">
        <v>244</v>
      </c>
      <c r="J1087" s="577" t="s">
        <v>316</v>
      </c>
      <c r="K1087" s="469" t="s">
        <v>1469</v>
      </c>
      <c r="L1087" s="469" t="s">
        <v>303</v>
      </c>
      <c r="M1087" s="469">
        <v>1</v>
      </c>
      <c r="N1087" s="469">
        <v>900</v>
      </c>
      <c r="O1087" s="469">
        <v>900</v>
      </c>
    </row>
    <row r="1088" spans="1:15" ht="15" x14ac:dyDescent="0.25">
      <c r="A1088" s="469" t="s">
        <v>3058</v>
      </c>
      <c r="B1088" s="471">
        <v>44250</v>
      </c>
      <c r="C1088" s="469" t="s">
        <v>3458</v>
      </c>
      <c r="D1088" s="470">
        <v>44077</v>
      </c>
      <c r="E1088" s="469" t="s">
        <v>1182</v>
      </c>
      <c r="F1088" s="469" t="s">
        <v>244</v>
      </c>
      <c r="G1088" s="469" t="s">
        <v>1228</v>
      </c>
      <c r="H1088" s="469" t="s">
        <v>1340</v>
      </c>
      <c r="I1088" s="469" t="s">
        <v>244</v>
      </c>
      <c r="J1088" s="577" t="s">
        <v>316</v>
      </c>
      <c r="K1088" s="469" t="s">
        <v>1469</v>
      </c>
      <c r="L1088" s="469" t="s">
        <v>303</v>
      </c>
      <c r="M1088" s="469">
        <v>1</v>
      </c>
      <c r="N1088" s="469">
        <v>900</v>
      </c>
      <c r="O1088" s="469">
        <v>900</v>
      </c>
    </row>
    <row r="1089" spans="1:15" ht="15" x14ac:dyDescent="0.25">
      <c r="A1089" s="469" t="s">
        <v>3059</v>
      </c>
      <c r="B1089" s="471">
        <v>44250</v>
      </c>
      <c r="C1089" s="469" t="s">
        <v>3458</v>
      </c>
      <c r="D1089" s="470">
        <v>44077</v>
      </c>
      <c r="E1089" s="469" t="s">
        <v>1182</v>
      </c>
      <c r="F1089" s="469" t="s">
        <v>244</v>
      </c>
      <c r="G1089" s="469" t="s">
        <v>1228</v>
      </c>
      <c r="H1089" s="469" t="s">
        <v>1340</v>
      </c>
      <c r="I1089" s="469" t="s">
        <v>244</v>
      </c>
      <c r="J1089" s="577" t="s">
        <v>316</v>
      </c>
      <c r="K1089" s="469" t="s">
        <v>1469</v>
      </c>
      <c r="L1089" s="469" t="s">
        <v>303</v>
      </c>
      <c r="M1089" s="469">
        <v>1</v>
      </c>
      <c r="N1089" s="469">
        <v>900</v>
      </c>
      <c r="O1089" s="469">
        <v>900</v>
      </c>
    </row>
    <row r="1090" spans="1:15" ht="15" x14ac:dyDescent="0.25">
      <c r="A1090" s="469" t="s">
        <v>3060</v>
      </c>
      <c r="B1090" s="471">
        <v>44250</v>
      </c>
      <c r="C1090" s="469" t="s">
        <v>912</v>
      </c>
      <c r="D1090" s="470">
        <v>44250</v>
      </c>
      <c r="E1090" s="660" t="s">
        <v>15</v>
      </c>
      <c r="F1090" s="469" t="s">
        <v>244</v>
      </c>
      <c r="G1090" s="469" t="s">
        <v>3583</v>
      </c>
      <c r="H1090" s="469" t="s">
        <v>387</v>
      </c>
      <c r="I1090" s="469" t="s">
        <v>244</v>
      </c>
      <c r="J1090" s="577" t="s">
        <v>317</v>
      </c>
      <c r="K1090" s="577" t="s">
        <v>1468</v>
      </c>
      <c r="L1090" s="469" t="s">
        <v>303</v>
      </c>
      <c r="M1090" s="469">
        <v>1</v>
      </c>
      <c r="N1090" s="469">
        <v>100</v>
      </c>
      <c r="O1090" s="469">
        <v>100</v>
      </c>
    </row>
    <row r="1091" spans="1:15" ht="15" x14ac:dyDescent="0.25">
      <c r="A1091" s="469" t="s">
        <v>3060</v>
      </c>
      <c r="B1091" s="471">
        <v>44250</v>
      </c>
      <c r="C1091" s="469" t="s">
        <v>912</v>
      </c>
      <c r="D1091" s="470">
        <v>44250</v>
      </c>
      <c r="E1091" s="469" t="s">
        <v>1182</v>
      </c>
      <c r="F1091" s="469" t="s">
        <v>244</v>
      </c>
      <c r="G1091" s="469" t="s">
        <v>3583</v>
      </c>
      <c r="H1091" s="469" t="s">
        <v>1390</v>
      </c>
      <c r="I1091" s="469" t="s">
        <v>244</v>
      </c>
      <c r="J1091" s="577" t="s">
        <v>317</v>
      </c>
      <c r="K1091" s="577" t="s">
        <v>1468</v>
      </c>
      <c r="L1091" s="469" t="s">
        <v>3603</v>
      </c>
      <c r="M1091" s="469">
        <v>1</v>
      </c>
      <c r="N1091" s="472">
        <v>1131.0999999999999</v>
      </c>
      <c r="O1091" s="472">
        <v>1131.0999999999999</v>
      </c>
    </row>
    <row r="1092" spans="1:15" ht="15" x14ac:dyDescent="0.25">
      <c r="A1092" s="469" t="s">
        <v>3061</v>
      </c>
      <c r="B1092" s="471">
        <v>44250</v>
      </c>
      <c r="C1092" s="469">
        <v>3020008681</v>
      </c>
      <c r="D1092" s="471">
        <v>44195</v>
      </c>
      <c r="E1092" s="469" t="s">
        <v>1185</v>
      </c>
      <c r="F1092" s="469" t="s">
        <v>248</v>
      </c>
      <c r="G1092" s="469" t="s">
        <v>1220</v>
      </c>
      <c r="H1092" s="469" t="s">
        <v>1313</v>
      </c>
      <c r="I1092" s="469" t="s">
        <v>248</v>
      </c>
      <c r="J1092" s="577" t="s">
        <v>316</v>
      </c>
      <c r="K1092" s="469" t="s">
        <v>1469</v>
      </c>
      <c r="L1092" s="469" t="s">
        <v>301</v>
      </c>
      <c r="M1092" s="469">
        <v>5</v>
      </c>
      <c r="N1092" s="469">
        <v>0</v>
      </c>
      <c r="O1092" s="469">
        <v>0</v>
      </c>
    </row>
    <row r="1093" spans="1:15" ht="15" x14ac:dyDescent="0.25">
      <c r="A1093" s="469" t="s">
        <v>3061</v>
      </c>
      <c r="B1093" s="471">
        <v>44250</v>
      </c>
      <c r="C1093" s="469">
        <v>3020008681</v>
      </c>
      <c r="D1093" s="471">
        <v>44195</v>
      </c>
      <c r="E1093" s="469" t="s">
        <v>1186</v>
      </c>
      <c r="F1093" s="469" t="s">
        <v>248</v>
      </c>
      <c r="G1093" s="469" t="s">
        <v>1220</v>
      </c>
      <c r="H1093" s="469" t="s">
        <v>3633</v>
      </c>
      <c r="I1093" s="469" t="s">
        <v>248</v>
      </c>
      <c r="J1093" s="577" t="s">
        <v>316</v>
      </c>
      <c r="K1093" s="469" t="s">
        <v>1469</v>
      </c>
      <c r="L1093" s="469" t="s">
        <v>308</v>
      </c>
      <c r="M1093" s="469">
        <v>4</v>
      </c>
      <c r="N1093" s="469">
        <v>0</v>
      </c>
      <c r="O1093" s="469">
        <v>0</v>
      </c>
    </row>
    <row r="1094" spans="1:15" ht="15" x14ac:dyDescent="0.25">
      <c r="A1094" s="469" t="s">
        <v>3061</v>
      </c>
      <c r="B1094" s="471">
        <v>44250</v>
      </c>
      <c r="C1094" s="469">
        <v>3020008681</v>
      </c>
      <c r="D1094" s="471">
        <v>44195</v>
      </c>
      <c r="E1094" s="469" t="s">
        <v>1186</v>
      </c>
      <c r="F1094" s="469" t="s">
        <v>248</v>
      </c>
      <c r="G1094" s="469" t="s">
        <v>1220</v>
      </c>
      <c r="H1094" s="469" t="s">
        <v>1314</v>
      </c>
      <c r="I1094" s="469" t="s">
        <v>248</v>
      </c>
      <c r="J1094" s="577" t="s">
        <v>316</v>
      </c>
      <c r="K1094" s="469" t="s">
        <v>1469</v>
      </c>
      <c r="L1094" s="469" t="s">
        <v>308</v>
      </c>
      <c r="M1094" s="469">
        <v>1</v>
      </c>
      <c r="N1094" s="469">
        <v>0</v>
      </c>
      <c r="O1094" s="469">
        <v>0</v>
      </c>
    </row>
    <row r="1095" spans="1:15" ht="15" x14ac:dyDescent="0.25">
      <c r="A1095" s="469" t="s">
        <v>3061</v>
      </c>
      <c r="B1095" s="471">
        <v>44250</v>
      </c>
      <c r="C1095" s="469">
        <v>3020008681</v>
      </c>
      <c r="D1095" s="471">
        <v>44195</v>
      </c>
      <c r="E1095" s="469" t="s">
        <v>1187</v>
      </c>
      <c r="F1095" s="469" t="s">
        <v>248</v>
      </c>
      <c r="G1095" s="469" t="s">
        <v>1220</v>
      </c>
      <c r="H1095" s="469" t="s">
        <v>1315</v>
      </c>
      <c r="I1095" s="469" t="s">
        <v>248</v>
      </c>
      <c r="J1095" s="577" t="s">
        <v>316</v>
      </c>
      <c r="K1095" s="469" t="s">
        <v>1469</v>
      </c>
      <c r="L1095" s="469" t="s">
        <v>314</v>
      </c>
      <c r="M1095" s="469">
        <v>5</v>
      </c>
      <c r="N1095" s="469">
        <v>0</v>
      </c>
      <c r="O1095" s="469">
        <v>0</v>
      </c>
    </row>
    <row r="1096" spans="1:15" ht="15" x14ac:dyDescent="0.25">
      <c r="A1096" s="469" t="s">
        <v>3061</v>
      </c>
      <c r="B1096" s="471">
        <v>44250</v>
      </c>
      <c r="C1096" s="469">
        <v>3020008681</v>
      </c>
      <c r="D1096" s="471">
        <v>44195</v>
      </c>
      <c r="E1096" s="469" t="s">
        <v>1187</v>
      </c>
      <c r="F1096" s="469" t="s">
        <v>248</v>
      </c>
      <c r="G1096" s="469" t="s">
        <v>1220</v>
      </c>
      <c r="H1096" s="469" t="s">
        <v>1316</v>
      </c>
      <c r="I1096" s="469" t="s">
        <v>248</v>
      </c>
      <c r="J1096" s="577" t="s">
        <v>316</v>
      </c>
      <c r="K1096" s="469" t="s">
        <v>1469</v>
      </c>
      <c r="L1096" s="469" t="s">
        <v>3603</v>
      </c>
      <c r="M1096" s="469">
        <v>5</v>
      </c>
      <c r="N1096" s="469">
        <v>0</v>
      </c>
      <c r="O1096" s="469">
        <v>0</v>
      </c>
    </row>
    <row r="1097" spans="1:15" ht="15" x14ac:dyDescent="0.25">
      <c r="A1097" s="469" t="s">
        <v>3061</v>
      </c>
      <c r="B1097" s="471">
        <v>44250</v>
      </c>
      <c r="C1097" s="469">
        <v>3020008681</v>
      </c>
      <c r="D1097" s="471">
        <v>44195</v>
      </c>
      <c r="E1097" s="469" t="s">
        <v>1187</v>
      </c>
      <c r="F1097" s="469" t="s">
        <v>248</v>
      </c>
      <c r="G1097" s="469" t="s">
        <v>1220</v>
      </c>
      <c r="H1097" s="469" t="s">
        <v>1317</v>
      </c>
      <c r="I1097" s="469" t="s">
        <v>248</v>
      </c>
      <c r="J1097" s="577" t="s">
        <v>316</v>
      </c>
      <c r="K1097" s="469" t="s">
        <v>1469</v>
      </c>
      <c r="L1097" s="469" t="s">
        <v>314</v>
      </c>
      <c r="M1097" s="469">
        <v>5</v>
      </c>
      <c r="N1097" s="469">
        <v>0</v>
      </c>
      <c r="O1097" s="469">
        <v>0</v>
      </c>
    </row>
    <row r="1098" spans="1:15" ht="15" x14ac:dyDescent="0.25">
      <c r="A1098" s="469" t="s">
        <v>3061</v>
      </c>
      <c r="B1098" s="471">
        <v>44250</v>
      </c>
      <c r="C1098" s="469">
        <v>3020008681</v>
      </c>
      <c r="D1098" s="471">
        <v>44195</v>
      </c>
      <c r="E1098" s="469" t="s">
        <v>1187</v>
      </c>
      <c r="F1098" s="469" t="s">
        <v>248</v>
      </c>
      <c r="G1098" s="469" t="s">
        <v>1220</v>
      </c>
      <c r="H1098" s="469" t="s">
        <v>1318</v>
      </c>
      <c r="I1098" s="469" t="s">
        <v>248</v>
      </c>
      <c r="J1098" s="577" t="s">
        <v>316</v>
      </c>
      <c r="K1098" s="469" t="s">
        <v>1469</v>
      </c>
      <c r="L1098" s="469" t="s">
        <v>314</v>
      </c>
      <c r="M1098" s="469">
        <v>5</v>
      </c>
      <c r="N1098" s="469">
        <v>0</v>
      </c>
      <c r="O1098" s="469">
        <v>0</v>
      </c>
    </row>
    <row r="1099" spans="1:15" ht="15" x14ac:dyDescent="0.25">
      <c r="A1099" s="469" t="s">
        <v>3061</v>
      </c>
      <c r="B1099" s="471">
        <v>44250</v>
      </c>
      <c r="C1099" s="469">
        <v>3020008681</v>
      </c>
      <c r="D1099" s="471">
        <v>44195</v>
      </c>
      <c r="E1099" s="469" t="s">
        <v>1187</v>
      </c>
      <c r="F1099" s="469" t="s">
        <v>248</v>
      </c>
      <c r="G1099" s="469" t="s">
        <v>1220</v>
      </c>
      <c r="H1099" s="469" t="s">
        <v>1319</v>
      </c>
      <c r="I1099" s="469" t="s">
        <v>248</v>
      </c>
      <c r="J1099" s="577" t="s">
        <v>316</v>
      </c>
      <c r="K1099" s="469" t="s">
        <v>1469</v>
      </c>
      <c r="L1099" s="469" t="s">
        <v>314</v>
      </c>
      <c r="M1099" s="469">
        <v>5</v>
      </c>
      <c r="N1099" s="469">
        <v>0</v>
      </c>
      <c r="O1099" s="469">
        <v>0</v>
      </c>
    </row>
    <row r="1100" spans="1:15" ht="15" x14ac:dyDescent="0.25">
      <c r="A1100" s="469" t="s">
        <v>3061</v>
      </c>
      <c r="B1100" s="471">
        <v>44250</v>
      </c>
      <c r="C1100" s="469">
        <v>3020008681</v>
      </c>
      <c r="D1100" s="471">
        <v>44195</v>
      </c>
      <c r="E1100" s="469" t="s">
        <v>1187</v>
      </c>
      <c r="F1100" s="469" t="s">
        <v>248</v>
      </c>
      <c r="G1100" s="469" t="s">
        <v>1220</v>
      </c>
      <c r="H1100" s="469" t="s">
        <v>1320</v>
      </c>
      <c r="I1100" s="469" t="s">
        <v>248</v>
      </c>
      <c r="J1100" s="577" t="s">
        <v>316</v>
      </c>
      <c r="K1100" s="469" t="s">
        <v>1469</v>
      </c>
      <c r="L1100" s="469" t="s">
        <v>314</v>
      </c>
      <c r="M1100" s="469">
        <v>5</v>
      </c>
      <c r="N1100" s="469">
        <v>0</v>
      </c>
      <c r="O1100" s="469">
        <v>0</v>
      </c>
    </row>
    <row r="1101" spans="1:15" ht="15" x14ac:dyDescent="0.25">
      <c r="A1101" s="469" t="s">
        <v>3061</v>
      </c>
      <c r="B1101" s="471">
        <v>44250</v>
      </c>
      <c r="C1101" s="469">
        <v>3020008681</v>
      </c>
      <c r="D1101" s="471">
        <v>44195</v>
      </c>
      <c r="E1101" s="469" t="s">
        <v>1187</v>
      </c>
      <c r="F1101" s="469" t="s">
        <v>248</v>
      </c>
      <c r="G1101" s="469" t="s">
        <v>1220</v>
      </c>
      <c r="H1101" s="469" t="s">
        <v>1321</v>
      </c>
      <c r="I1101" s="469" t="s">
        <v>248</v>
      </c>
      <c r="J1101" s="577" t="s">
        <v>316</v>
      </c>
      <c r="K1101" s="469" t="s">
        <v>1469</v>
      </c>
      <c r="L1101" s="469" t="s">
        <v>314</v>
      </c>
      <c r="M1101" s="469">
        <v>5</v>
      </c>
      <c r="N1101" s="469">
        <v>0</v>
      </c>
      <c r="O1101" s="469">
        <v>0</v>
      </c>
    </row>
    <row r="1102" spans="1:15" ht="15" x14ac:dyDescent="0.25">
      <c r="A1102" s="469" t="s">
        <v>3061</v>
      </c>
      <c r="B1102" s="471">
        <v>44250</v>
      </c>
      <c r="C1102" s="469">
        <v>3020008681</v>
      </c>
      <c r="D1102" s="471">
        <v>44195</v>
      </c>
      <c r="E1102" s="469" t="s">
        <v>1187</v>
      </c>
      <c r="F1102" s="469" t="s">
        <v>248</v>
      </c>
      <c r="G1102" s="469" t="s">
        <v>1220</v>
      </c>
      <c r="H1102" s="469" t="s">
        <v>3652</v>
      </c>
      <c r="I1102" s="469" t="s">
        <v>248</v>
      </c>
      <c r="J1102" s="577" t="s">
        <v>316</v>
      </c>
      <c r="K1102" s="469" t="s">
        <v>1469</v>
      </c>
      <c r="L1102" s="469" t="s">
        <v>314</v>
      </c>
      <c r="M1102" s="469">
        <v>5</v>
      </c>
      <c r="N1102" s="472">
        <v>52000</v>
      </c>
      <c r="O1102" s="472">
        <v>260000</v>
      </c>
    </row>
    <row r="1103" spans="1:15" ht="15" x14ac:dyDescent="0.25">
      <c r="A1103" s="469" t="s">
        <v>3062</v>
      </c>
      <c r="B1103" s="471">
        <v>44251</v>
      </c>
      <c r="C1103" s="469">
        <v>3020008681</v>
      </c>
      <c r="D1103" s="471">
        <v>44195</v>
      </c>
      <c r="E1103" s="469" t="s">
        <v>1185</v>
      </c>
      <c r="F1103" s="469" t="s">
        <v>248</v>
      </c>
      <c r="G1103" s="469" t="s">
        <v>1220</v>
      </c>
      <c r="H1103" s="469" t="s">
        <v>1313</v>
      </c>
      <c r="I1103" s="469" t="s">
        <v>248</v>
      </c>
      <c r="J1103" s="577" t="s">
        <v>316</v>
      </c>
      <c r="K1103" s="469" t="s">
        <v>1469</v>
      </c>
      <c r="L1103" s="469" t="s">
        <v>301</v>
      </c>
      <c r="M1103" s="469">
        <v>1</v>
      </c>
      <c r="N1103" s="469">
        <v>0</v>
      </c>
      <c r="O1103" s="469">
        <v>0</v>
      </c>
    </row>
    <row r="1104" spans="1:15" ht="15" x14ac:dyDescent="0.25">
      <c r="A1104" s="469" t="s">
        <v>3062</v>
      </c>
      <c r="B1104" s="471">
        <v>44251</v>
      </c>
      <c r="C1104" s="469">
        <v>3020008681</v>
      </c>
      <c r="D1104" s="471">
        <v>44195</v>
      </c>
      <c r="E1104" s="469" t="s">
        <v>1186</v>
      </c>
      <c r="F1104" s="469" t="s">
        <v>248</v>
      </c>
      <c r="G1104" s="469" t="s">
        <v>1220</v>
      </c>
      <c r="H1104" s="469" t="s">
        <v>1314</v>
      </c>
      <c r="I1104" s="469" t="s">
        <v>248</v>
      </c>
      <c r="J1104" s="577" t="s">
        <v>316</v>
      </c>
      <c r="K1104" s="469" t="s">
        <v>1469</v>
      </c>
      <c r="L1104" s="469" t="s">
        <v>308</v>
      </c>
      <c r="M1104" s="469">
        <v>1</v>
      </c>
      <c r="N1104" s="469">
        <v>0</v>
      </c>
      <c r="O1104" s="469">
        <v>0</v>
      </c>
    </row>
    <row r="1105" spans="1:15" ht="15" x14ac:dyDescent="0.25">
      <c r="A1105" s="469" t="s">
        <v>3062</v>
      </c>
      <c r="B1105" s="471">
        <v>44251</v>
      </c>
      <c r="C1105" s="469">
        <v>3020008681</v>
      </c>
      <c r="D1105" s="471">
        <v>44195</v>
      </c>
      <c r="E1105" s="469" t="s">
        <v>1187</v>
      </c>
      <c r="F1105" s="469" t="s">
        <v>248</v>
      </c>
      <c r="G1105" s="469" t="s">
        <v>1220</v>
      </c>
      <c r="H1105" s="469" t="s">
        <v>1315</v>
      </c>
      <c r="I1105" s="469" t="s">
        <v>248</v>
      </c>
      <c r="J1105" s="577" t="s">
        <v>316</v>
      </c>
      <c r="K1105" s="469" t="s">
        <v>1469</v>
      </c>
      <c r="L1105" s="469" t="s">
        <v>314</v>
      </c>
      <c r="M1105" s="469">
        <v>1</v>
      </c>
      <c r="N1105" s="469">
        <v>0</v>
      </c>
      <c r="O1105" s="469">
        <v>0</v>
      </c>
    </row>
    <row r="1106" spans="1:15" ht="15" x14ac:dyDescent="0.25">
      <c r="A1106" s="469" t="s">
        <v>3062</v>
      </c>
      <c r="B1106" s="471">
        <v>44251</v>
      </c>
      <c r="C1106" s="469">
        <v>3020008681</v>
      </c>
      <c r="D1106" s="471">
        <v>44195</v>
      </c>
      <c r="E1106" s="469" t="s">
        <v>1187</v>
      </c>
      <c r="F1106" s="469" t="s">
        <v>248</v>
      </c>
      <c r="G1106" s="469" t="s">
        <v>1220</v>
      </c>
      <c r="H1106" s="469" t="s">
        <v>1316</v>
      </c>
      <c r="I1106" s="469" t="s">
        <v>248</v>
      </c>
      <c r="J1106" s="577" t="s">
        <v>316</v>
      </c>
      <c r="K1106" s="469" t="s">
        <v>1469</v>
      </c>
      <c r="L1106" s="469" t="s">
        <v>3603</v>
      </c>
      <c r="M1106" s="469">
        <v>1</v>
      </c>
      <c r="N1106" s="469">
        <v>0</v>
      </c>
      <c r="O1106" s="469">
        <v>0</v>
      </c>
    </row>
    <row r="1107" spans="1:15" ht="15" x14ac:dyDescent="0.25">
      <c r="A1107" s="469" t="s">
        <v>3062</v>
      </c>
      <c r="B1107" s="471">
        <v>44251</v>
      </c>
      <c r="C1107" s="469">
        <v>3020008681</v>
      </c>
      <c r="D1107" s="471">
        <v>44195</v>
      </c>
      <c r="E1107" s="469" t="s">
        <v>1187</v>
      </c>
      <c r="F1107" s="469" t="s">
        <v>248</v>
      </c>
      <c r="G1107" s="469" t="s">
        <v>1220</v>
      </c>
      <c r="H1107" s="469" t="s">
        <v>1317</v>
      </c>
      <c r="I1107" s="469" t="s">
        <v>248</v>
      </c>
      <c r="J1107" s="577" t="s">
        <v>316</v>
      </c>
      <c r="K1107" s="469" t="s">
        <v>1469</v>
      </c>
      <c r="L1107" s="469" t="s">
        <v>314</v>
      </c>
      <c r="M1107" s="469">
        <v>1</v>
      </c>
      <c r="N1107" s="469">
        <v>0</v>
      </c>
      <c r="O1107" s="469">
        <v>0</v>
      </c>
    </row>
    <row r="1108" spans="1:15" ht="15" x14ac:dyDescent="0.25">
      <c r="A1108" s="469" t="s">
        <v>3062</v>
      </c>
      <c r="B1108" s="471">
        <v>44251</v>
      </c>
      <c r="C1108" s="469">
        <v>3020008681</v>
      </c>
      <c r="D1108" s="471">
        <v>44195</v>
      </c>
      <c r="E1108" s="469" t="s">
        <v>1187</v>
      </c>
      <c r="F1108" s="469" t="s">
        <v>248</v>
      </c>
      <c r="G1108" s="469" t="s">
        <v>1220</v>
      </c>
      <c r="H1108" s="469" t="s">
        <v>1318</v>
      </c>
      <c r="I1108" s="469" t="s">
        <v>248</v>
      </c>
      <c r="J1108" s="577" t="s">
        <v>316</v>
      </c>
      <c r="K1108" s="469" t="s">
        <v>1469</v>
      </c>
      <c r="L1108" s="469" t="s">
        <v>314</v>
      </c>
      <c r="M1108" s="469">
        <v>1</v>
      </c>
      <c r="N1108" s="469">
        <v>0</v>
      </c>
      <c r="O1108" s="469">
        <v>0</v>
      </c>
    </row>
    <row r="1109" spans="1:15" ht="15" x14ac:dyDescent="0.25">
      <c r="A1109" s="469" t="s">
        <v>3062</v>
      </c>
      <c r="B1109" s="471">
        <v>44251</v>
      </c>
      <c r="C1109" s="469">
        <v>3020008681</v>
      </c>
      <c r="D1109" s="471">
        <v>44195</v>
      </c>
      <c r="E1109" s="469" t="s">
        <v>1187</v>
      </c>
      <c r="F1109" s="469" t="s">
        <v>248</v>
      </c>
      <c r="G1109" s="469" t="s">
        <v>1220</v>
      </c>
      <c r="H1109" s="469" t="s">
        <v>1319</v>
      </c>
      <c r="I1109" s="469" t="s">
        <v>248</v>
      </c>
      <c r="J1109" s="577" t="s">
        <v>316</v>
      </c>
      <c r="K1109" s="469" t="s">
        <v>1469</v>
      </c>
      <c r="L1109" s="469" t="s">
        <v>314</v>
      </c>
      <c r="M1109" s="469">
        <v>1</v>
      </c>
      <c r="N1109" s="469">
        <v>0</v>
      </c>
      <c r="O1109" s="469">
        <v>0</v>
      </c>
    </row>
    <row r="1110" spans="1:15" ht="15" x14ac:dyDescent="0.25">
      <c r="A1110" s="469" t="s">
        <v>3062</v>
      </c>
      <c r="B1110" s="471">
        <v>44251</v>
      </c>
      <c r="C1110" s="469">
        <v>3020008681</v>
      </c>
      <c r="D1110" s="471">
        <v>44195</v>
      </c>
      <c r="E1110" s="469" t="s">
        <v>1187</v>
      </c>
      <c r="F1110" s="469" t="s">
        <v>248</v>
      </c>
      <c r="G1110" s="469" t="s">
        <v>1220</v>
      </c>
      <c r="H1110" s="469" t="s">
        <v>1320</v>
      </c>
      <c r="I1110" s="469" t="s">
        <v>248</v>
      </c>
      <c r="J1110" s="577" t="s">
        <v>316</v>
      </c>
      <c r="K1110" s="469" t="s">
        <v>1469</v>
      </c>
      <c r="L1110" s="469" t="s">
        <v>314</v>
      </c>
      <c r="M1110" s="469">
        <v>1</v>
      </c>
      <c r="N1110" s="469">
        <v>0</v>
      </c>
      <c r="O1110" s="469">
        <v>0</v>
      </c>
    </row>
    <row r="1111" spans="1:15" ht="15" x14ac:dyDescent="0.25">
      <c r="A1111" s="469" t="s">
        <v>3062</v>
      </c>
      <c r="B1111" s="471">
        <v>44251</v>
      </c>
      <c r="C1111" s="469">
        <v>3020008681</v>
      </c>
      <c r="D1111" s="471">
        <v>44195</v>
      </c>
      <c r="E1111" s="469" t="s">
        <v>1187</v>
      </c>
      <c r="F1111" s="469" t="s">
        <v>248</v>
      </c>
      <c r="G1111" s="469" t="s">
        <v>1220</v>
      </c>
      <c r="H1111" s="469" t="s">
        <v>1321</v>
      </c>
      <c r="I1111" s="469" t="s">
        <v>248</v>
      </c>
      <c r="J1111" s="577" t="s">
        <v>316</v>
      </c>
      <c r="K1111" s="469" t="s">
        <v>1469</v>
      </c>
      <c r="L1111" s="469" t="s">
        <v>314</v>
      </c>
      <c r="M1111" s="469">
        <v>1</v>
      </c>
      <c r="N1111" s="469">
        <v>0</v>
      </c>
      <c r="O1111" s="469">
        <v>0</v>
      </c>
    </row>
    <row r="1112" spans="1:15" ht="15" x14ac:dyDescent="0.25">
      <c r="A1112" s="469" t="s">
        <v>3062</v>
      </c>
      <c r="B1112" s="471">
        <v>44251</v>
      </c>
      <c r="C1112" s="469">
        <v>3020008681</v>
      </c>
      <c r="D1112" s="471">
        <v>44195</v>
      </c>
      <c r="E1112" s="469" t="s">
        <v>1187</v>
      </c>
      <c r="F1112" s="469" t="s">
        <v>248</v>
      </c>
      <c r="G1112" s="469" t="s">
        <v>1220</v>
      </c>
      <c r="H1112" s="469" t="s">
        <v>3652</v>
      </c>
      <c r="I1112" s="469" t="s">
        <v>248</v>
      </c>
      <c r="J1112" s="577" t="s">
        <v>316</v>
      </c>
      <c r="K1112" s="469" t="s">
        <v>1469</v>
      </c>
      <c r="L1112" s="469" t="s">
        <v>314</v>
      </c>
      <c r="M1112" s="469">
        <v>1</v>
      </c>
      <c r="N1112" s="472">
        <v>52000</v>
      </c>
      <c r="O1112" s="472">
        <v>52000</v>
      </c>
    </row>
    <row r="1113" spans="1:15" ht="15" x14ac:dyDescent="0.25">
      <c r="A1113" s="469" t="s">
        <v>3063</v>
      </c>
      <c r="B1113" s="471">
        <v>44251</v>
      </c>
      <c r="C1113" s="469" t="s">
        <v>912</v>
      </c>
      <c r="D1113" s="470">
        <v>44250</v>
      </c>
      <c r="E1113" s="469" t="s">
        <v>63</v>
      </c>
      <c r="F1113" s="469" t="s">
        <v>93</v>
      </c>
      <c r="G1113" s="469" t="s">
        <v>265</v>
      </c>
      <c r="H1113" s="469" t="s">
        <v>378</v>
      </c>
      <c r="I1113" s="469" t="s">
        <v>93</v>
      </c>
      <c r="J1113" s="577" t="s">
        <v>316</v>
      </c>
      <c r="K1113" s="469" t="s">
        <v>1469</v>
      </c>
      <c r="L1113" s="469" t="s">
        <v>3603</v>
      </c>
      <c r="M1113" s="469">
        <v>1</v>
      </c>
      <c r="N1113" s="469">
        <v>150</v>
      </c>
      <c r="O1113" s="469">
        <v>150</v>
      </c>
    </row>
    <row r="1114" spans="1:15" ht="15" x14ac:dyDescent="0.25">
      <c r="A1114" s="469" t="s">
        <v>3063</v>
      </c>
      <c r="B1114" s="471">
        <v>44251</v>
      </c>
      <c r="C1114" s="469" t="s">
        <v>912</v>
      </c>
      <c r="D1114" s="470">
        <v>44250</v>
      </c>
      <c r="E1114" s="469" t="s">
        <v>63</v>
      </c>
      <c r="F1114" s="469" t="s">
        <v>93</v>
      </c>
      <c r="G1114" s="469" t="s">
        <v>265</v>
      </c>
      <c r="H1114" s="469" t="s">
        <v>1390</v>
      </c>
      <c r="I1114" s="469" t="s">
        <v>93</v>
      </c>
      <c r="J1114" s="577" t="s">
        <v>316</v>
      </c>
      <c r="K1114" s="469" t="s">
        <v>1469</v>
      </c>
      <c r="L1114" s="469" t="s">
        <v>3603</v>
      </c>
      <c r="M1114" s="469">
        <v>1</v>
      </c>
      <c r="N1114" s="472">
        <v>1400</v>
      </c>
      <c r="O1114" s="472">
        <v>1400</v>
      </c>
    </row>
    <row r="1115" spans="1:15" ht="15" x14ac:dyDescent="0.25">
      <c r="A1115" s="469" t="s">
        <v>3064</v>
      </c>
      <c r="B1115" s="471">
        <v>44251</v>
      </c>
      <c r="C1115" s="469">
        <v>3020008681</v>
      </c>
      <c r="D1115" s="471">
        <v>44195</v>
      </c>
      <c r="E1115" s="469" t="s">
        <v>1185</v>
      </c>
      <c r="F1115" s="469" t="s">
        <v>248</v>
      </c>
      <c r="G1115" s="469" t="s">
        <v>1220</v>
      </c>
      <c r="H1115" s="469" t="s">
        <v>1313</v>
      </c>
      <c r="I1115" s="469" t="s">
        <v>248</v>
      </c>
      <c r="J1115" s="577" t="s">
        <v>316</v>
      </c>
      <c r="K1115" s="469" t="s">
        <v>1469</v>
      </c>
      <c r="L1115" s="469" t="s">
        <v>301</v>
      </c>
      <c r="M1115" s="469">
        <v>4</v>
      </c>
      <c r="N1115" s="469">
        <v>0</v>
      </c>
      <c r="O1115" s="469">
        <v>0</v>
      </c>
    </row>
    <row r="1116" spans="1:15" ht="15" x14ac:dyDescent="0.25">
      <c r="A1116" s="469" t="s">
        <v>3064</v>
      </c>
      <c r="B1116" s="471">
        <v>44251</v>
      </c>
      <c r="C1116" s="469">
        <v>3020008681</v>
      </c>
      <c r="D1116" s="471">
        <v>44195</v>
      </c>
      <c r="E1116" s="469" t="s">
        <v>1186</v>
      </c>
      <c r="F1116" s="469" t="s">
        <v>248</v>
      </c>
      <c r="G1116" s="469" t="s">
        <v>1220</v>
      </c>
      <c r="H1116" s="469" t="s">
        <v>3633</v>
      </c>
      <c r="I1116" s="469" t="s">
        <v>248</v>
      </c>
      <c r="J1116" s="577" t="s">
        <v>316</v>
      </c>
      <c r="K1116" s="469" t="s">
        <v>1469</v>
      </c>
      <c r="L1116" s="469" t="s">
        <v>308</v>
      </c>
      <c r="M1116" s="469">
        <v>3</v>
      </c>
      <c r="N1116" s="469">
        <v>0</v>
      </c>
      <c r="O1116" s="469">
        <v>0</v>
      </c>
    </row>
    <row r="1117" spans="1:15" ht="15" x14ac:dyDescent="0.25">
      <c r="A1117" s="469" t="s">
        <v>3064</v>
      </c>
      <c r="B1117" s="471">
        <v>44251</v>
      </c>
      <c r="C1117" s="469">
        <v>3020008681</v>
      </c>
      <c r="D1117" s="471">
        <v>44195</v>
      </c>
      <c r="E1117" s="469" t="s">
        <v>1186</v>
      </c>
      <c r="F1117" s="469" t="s">
        <v>248</v>
      </c>
      <c r="G1117" s="469" t="s">
        <v>1220</v>
      </c>
      <c r="H1117" s="469" t="s">
        <v>1314</v>
      </c>
      <c r="I1117" s="469" t="s">
        <v>248</v>
      </c>
      <c r="J1117" s="577" t="s">
        <v>316</v>
      </c>
      <c r="K1117" s="469" t="s">
        <v>1469</v>
      </c>
      <c r="L1117" s="469" t="s">
        <v>308</v>
      </c>
      <c r="M1117" s="469">
        <v>1</v>
      </c>
      <c r="N1117" s="469">
        <v>0</v>
      </c>
      <c r="O1117" s="469">
        <v>0</v>
      </c>
    </row>
    <row r="1118" spans="1:15" ht="15" x14ac:dyDescent="0.25">
      <c r="A1118" s="469" t="s">
        <v>3064</v>
      </c>
      <c r="B1118" s="471">
        <v>44251</v>
      </c>
      <c r="C1118" s="469">
        <v>3020008681</v>
      </c>
      <c r="D1118" s="471">
        <v>44195</v>
      </c>
      <c r="E1118" s="469" t="s">
        <v>1187</v>
      </c>
      <c r="F1118" s="469" t="s">
        <v>248</v>
      </c>
      <c r="G1118" s="469" t="s">
        <v>1220</v>
      </c>
      <c r="H1118" s="469" t="s">
        <v>1315</v>
      </c>
      <c r="I1118" s="469" t="s">
        <v>248</v>
      </c>
      <c r="J1118" s="577" t="s">
        <v>316</v>
      </c>
      <c r="K1118" s="469" t="s">
        <v>1469</v>
      </c>
      <c r="L1118" s="469" t="s">
        <v>314</v>
      </c>
      <c r="M1118" s="469">
        <v>4</v>
      </c>
      <c r="N1118" s="469">
        <v>0</v>
      </c>
      <c r="O1118" s="469">
        <v>0</v>
      </c>
    </row>
    <row r="1119" spans="1:15" ht="15" x14ac:dyDescent="0.25">
      <c r="A1119" s="469" t="s">
        <v>3064</v>
      </c>
      <c r="B1119" s="471">
        <v>44251</v>
      </c>
      <c r="C1119" s="469">
        <v>3020008681</v>
      </c>
      <c r="D1119" s="471">
        <v>44195</v>
      </c>
      <c r="E1119" s="469" t="s">
        <v>1187</v>
      </c>
      <c r="F1119" s="469" t="s">
        <v>248</v>
      </c>
      <c r="G1119" s="469" t="s">
        <v>1220</v>
      </c>
      <c r="H1119" s="469" t="s">
        <v>1316</v>
      </c>
      <c r="I1119" s="469" t="s">
        <v>248</v>
      </c>
      <c r="J1119" s="577" t="s">
        <v>316</v>
      </c>
      <c r="K1119" s="469" t="s">
        <v>1469</v>
      </c>
      <c r="L1119" s="469" t="s">
        <v>3603</v>
      </c>
      <c r="M1119" s="469">
        <v>4</v>
      </c>
      <c r="N1119" s="469">
        <v>0</v>
      </c>
      <c r="O1119" s="469">
        <v>0</v>
      </c>
    </row>
    <row r="1120" spans="1:15" ht="15" x14ac:dyDescent="0.25">
      <c r="A1120" s="469" t="s">
        <v>3064</v>
      </c>
      <c r="B1120" s="471">
        <v>44251</v>
      </c>
      <c r="C1120" s="469">
        <v>3020008681</v>
      </c>
      <c r="D1120" s="471">
        <v>44195</v>
      </c>
      <c r="E1120" s="469" t="s">
        <v>1187</v>
      </c>
      <c r="F1120" s="469" t="s">
        <v>248</v>
      </c>
      <c r="G1120" s="469" t="s">
        <v>1220</v>
      </c>
      <c r="H1120" s="469" t="s">
        <v>1317</v>
      </c>
      <c r="I1120" s="469" t="s">
        <v>248</v>
      </c>
      <c r="J1120" s="577" t="s">
        <v>316</v>
      </c>
      <c r="K1120" s="469" t="s">
        <v>1469</v>
      </c>
      <c r="L1120" s="469" t="s">
        <v>314</v>
      </c>
      <c r="M1120" s="469">
        <v>4</v>
      </c>
      <c r="N1120" s="469">
        <v>0</v>
      </c>
      <c r="O1120" s="469">
        <v>0</v>
      </c>
    </row>
    <row r="1121" spans="1:15" ht="15" x14ac:dyDescent="0.25">
      <c r="A1121" s="469" t="s">
        <v>3064</v>
      </c>
      <c r="B1121" s="471">
        <v>44251</v>
      </c>
      <c r="C1121" s="469">
        <v>3020008681</v>
      </c>
      <c r="D1121" s="471">
        <v>44195</v>
      </c>
      <c r="E1121" s="469" t="s">
        <v>1187</v>
      </c>
      <c r="F1121" s="469" t="s">
        <v>248</v>
      </c>
      <c r="G1121" s="469" t="s">
        <v>1220</v>
      </c>
      <c r="H1121" s="469" t="s">
        <v>1318</v>
      </c>
      <c r="I1121" s="469" t="s">
        <v>248</v>
      </c>
      <c r="J1121" s="577" t="s">
        <v>316</v>
      </c>
      <c r="K1121" s="469" t="s">
        <v>1469</v>
      </c>
      <c r="L1121" s="469" t="s">
        <v>314</v>
      </c>
      <c r="M1121" s="469">
        <v>4</v>
      </c>
      <c r="N1121" s="469">
        <v>0</v>
      </c>
      <c r="O1121" s="469">
        <v>0</v>
      </c>
    </row>
    <row r="1122" spans="1:15" ht="15" x14ac:dyDescent="0.25">
      <c r="A1122" s="469" t="s">
        <v>3064</v>
      </c>
      <c r="B1122" s="471">
        <v>44251</v>
      </c>
      <c r="C1122" s="469">
        <v>3020008681</v>
      </c>
      <c r="D1122" s="471">
        <v>44195</v>
      </c>
      <c r="E1122" s="469" t="s">
        <v>1187</v>
      </c>
      <c r="F1122" s="469" t="s">
        <v>248</v>
      </c>
      <c r="G1122" s="469" t="s">
        <v>1220</v>
      </c>
      <c r="H1122" s="469" t="s">
        <v>1319</v>
      </c>
      <c r="I1122" s="469" t="s">
        <v>248</v>
      </c>
      <c r="J1122" s="577" t="s">
        <v>316</v>
      </c>
      <c r="K1122" s="469" t="s">
        <v>1469</v>
      </c>
      <c r="L1122" s="469" t="s">
        <v>314</v>
      </c>
      <c r="M1122" s="469">
        <v>4</v>
      </c>
      <c r="N1122" s="469">
        <v>0</v>
      </c>
      <c r="O1122" s="469">
        <v>0</v>
      </c>
    </row>
    <row r="1123" spans="1:15" ht="15" x14ac:dyDescent="0.25">
      <c r="A1123" s="469" t="s">
        <v>3064</v>
      </c>
      <c r="B1123" s="471">
        <v>44251</v>
      </c>
      <c r="C1123" s="469">
        <v>3020008681</v>
      </c>
      <c r="D1123" s="471">
        <v>44195</v>
      </c>
      <c r="E1123" s="469" t="s">
        <v>1187</v>
      </c>
      <c r="F1123" s="469" t="s">
        <v>248</v>
      </c>
      <c r="G1123" s="469" t="s">
        <v>1220</v>
      </c>
      <c r="H1123" s="469" t="s">
        <v>1320</v>
      </c>
      <c r="I1123" s="469" t="s">
        <v>248</v>
      </c>
      <c r="J1123" s="577" t="s">
        <v>316</v>
      </c>
      <c r="K1123" s="469" t="s">
        <v>1469</v>
      </c>
      <c r="L1123" s="469" t="s">
        <v>314</v>
      </c>
      <c r="M1123" s="469">
        <v>4</v>
      </c>
      <c r="N1123" s="469">
        <v>0</v>
      </c>
      <c r="O1123" s="469">
        <v>0</v>
      </c>
    </row>
    <row r="1124" spans="1:15" ht="15" x14ac:dyDescent="0.25">
      <c r="A1124" s="469" t="s">
        <v>3064</v>
      </c>
      <c r="B1124" s="471">
        <v>44251</v>
      </c>
      <c r="C1124" s="469">
        <v>3020008681</v>
      </c>
      <c r="D1124" s="471">
        <v>44195</v>
      </c>
      <c r="E1124" s="469" t="s">
        <v>1187</v>
      </c>
      <c r="F1124" s="469" t="s">
        <v>248</v>
      </c>
      <c r="G1124" s="469" t="s">
        <v>1220</v>
      </c>
      <c r="H1124" s="469" t="s">
        <v>1321</v>
      </c>
      <c r="I1124" s="469" t="s">
        <v>248</v>
      </c>
      <c r="J1124" s="577" t="s">
        <v>316</v>
      </c>
      <c r="K1124" s="469" t="s">
        <v>1469</v>
      </c>
      <c r="L1124" s="469" t="s">
        <v>314</v>
      </c>
      <c r="M1124" s="469">
        <v>4</v>
      </c>
      <c r="N1124" s="469">
        <v>0</v>
      </c>
      <c r="O1124" s="469">
        <v>0</v>
      </c>
    </row>
    <row r="1125" spans="1:15" ht="15" x14ac:dyDescent="0.25">
      <c r="A1125" s="469" t="s">
        <v>3064</v>
      </c>
      <c r="B1125" s="471">
        <v>44251</v>
      </c>
      <c r="C1125" s="469">
        <v>3020008681</v>
      </c>
      <c r="D1125" s="471">
        <v>44195</v>
      </c>
      <c r="E1125" s="469" t="s">
        <v>1187</v>
      </c>
      <c r="F1125" s="469" t="s">
        <v>248</v>
      </c>
      <c r="G1125" s="469" t="s">
        <v>1220</v>
      </c>
      <c r="H1125" s="469" t="s">
        <v>3652</v>
      </c>
      <c r="I1125" s="469" t="s">
        <v>248</v>
      </c>
      <c r="J1125" s="577" t="s">
        <v>316</v>
      </c>
      <c r="K1125" s="469" t="s">
        <v>1469</v>
      </c>
      <c r="L1125" s="469" t="s">
        <v>314</v>
      </c>
      <c r="M1125" s="469">
        <v>4</v>
      </c>
      <c r="N1125" s="472">
        <v>52000</v>
      </c>
      <c r="O1125" s="472">
        <v>208000</v>
      </c>
    </row>
    <row r="1126" spans="1:15" ht="15" x14ac:dyDescent="0.25">
      <c r="A1126" s="469" t="s">
        <v>3065</v>
      </c>
      <c r="B1126" s="471">
        <v>44251</v>
      </c>
      <c r="C1126" s="469" t="s">
        <v>3465</v>
      </c>
      <c r="D1126" s="470">
        <v>44243</v>
      </c>
      <c r="E1126" s="469" t="s">
        <v>1180</v>
      </c>
      <c r="F1126" s="469" t="s">
        <v>248</v>
      </c>
      <c r="G1126" s="469" t="s">
        <v>1210</v>
      </c>
      <c r="H1126" s="469" t="s">
        <v>3670</v>
      </c>
      <c r="I1126" s="469" t="s">
        <v>248</v>
      </c>
      <c r="J1126" s="577" t="s">
        <v>316</v>
      </c>
      <c r="K1126" s="577" t="s">
        <v>1468</v>
      </c>
      <c r="L1126" s="469" t="s">
        <v>307</v>
      </c>
      <c r="M1126" s="472">
        <v>6392</v>
      </c>
      <c r="N1126" s="472">
        <v>5661</v>
      </c>
      <c r="O1126" s="472">
        <v>36185112</v>
      </c>
    </row>
    <row r="1127" spans="1:15" ht="15" x14ac:dyDescent="0.25">
      <c r="A1127" s="469" t="s">
        <v>3066</v>
      </c>
      <c r="B1127" s="471">
        <v>44251</v>
      </c>
      <c r="C1127" s="469" t="s">
        <v>3466</v>
      </c>
      <c r="D1127" s="470">
        <v>44250</v>
      </c>
      <c r="E1127" s="469" t="s">
        <v>1180</v>
      </c>
      <c r="F1127" s="469" t="s">
        <v>248</v>
      </c>
      <c r="G1127" s="469" t="s">
        <v>1210</v>
      </c>
      <c r="H1127" s="469" t="s">
        <v>267</v>
      </c>
      <c r="I1127" s="469" t="s">
        <v>248</v>
      </c>
      <c r="J1127" s="577" t="s">
        <v>316</v>
      </c>
      <c r="K1127" s="577" t="s">
        <v>1468</v>
      </c>
      <c r="L1127" s="469" t="s">
        <v>301</v>
      </c>
      <c r="M1127" s="469">
        <v>10</v>
      </c>
      <c r="N1127" s="472">
        <v>20685</v>
      </c>
      <c r="O1127" s="472">
        <v>206850</v>
      </c>
    </row>
    <row r="1128" spans="1:15" ht="15" x14ac:dyDescent="0.25">
      <c r="A1128" s="469" t="s">
        <v>3067</v>
      </c>
      <c r="B1128" s="471">
        <v>44251</v>
      </c>
      <c r="C1128" s="469" t="s">
        <v>3467</v>
      </c>
      <c r="D1128" s="470">
        <v>44250</v>
      </c>
      <c r="E1128" s="469" t="s">
        <v>15</v>
      </c>
      <c r="F1128" s="469" t="s">
        <v>245</v>
      </c>
      <c r="G1128" s="469" t="s">
        <v>1231</v>
      </c>
      <c r="H1128" s="469" t="s">
        <v>1328</v>
      </c>
      <c r="I1128" s="469" t="s">
        <v>245</v>
      </c>
      <c r="J1128" s="577" t="s">
        <v>1464</v>
      </c>
      <c r="K1128" s="577" t="s">
        <v>1468</v>
      </c>
      <c r="L1128" s="469" t="s">
        <v>3603</v>
      </c>
      <c r="M1128" s="469">
        <v>4</v>
      </c>
      <c r="N1128" s="469">
        <v>0</v>
      </c>
      <c r="O1128" s="469">
        <v>0</v>
      </c>
    </row>
    <row r="1129" spans="1:15" ht="15" x14ac:dyDescent="0.25">
      <c r="A1129" s="469" t="s">
        <v>3067</v>
      </c>
      <c r="B1129" s="471">
        <v>44251</v>
      </c>
      <c r="C1129" s="469" t="s">
        <v>3467</v>
      </c>
      <c r="D1129" s="470">
        <v>44250</v>
      </c>
      <c r="E1129" s="660" t="s">
        <v>15</v>
      </c>
      <c r="F1129" s="469" t="s">
        <v>245</v>
      </c>
      <c r="G1129" s="469" t="s">
        <v>1231</v>
      </c>
      <c r="H1129" s="469" t="s">
        <v>387</v>
      </c>
      <c r="I1129" s="469" t="s">
        <v>245</v>
      </c>
      <c r="J1129" s="577" t="s">
        <v>1464</v>
      </c>
      <c r="K1129" s="577" t="s">
        <v>1468</v>
      </c>
      <c r="L1129" s="469" t="s">
        <v>303</v>
      </c>
      <c r="M1129" s="469">
        <v>1</v>
      </c>
      <c r="N1129" s="469">
        <v>359</v>
      </c>
      <c r="O1129" s="469">
        <v>359</v>
      </c>
    </row>
    <row r="1130" spans="1:15" ht="15" x14ac:dyDescent="0.25">
      <c r="A1130" s="469" t="s">
        <v>3067</v>
      </c>
      <c r="B1130" s="471">
        <v>44251</v>
      </c>
      <c r="C1130" s="469" t="s">
        <v>3467</v>
      </c>
      <c r="D1130" s="470">
        <v>44250</v>
      </c>
      <c r="E1130" s="469" t="s">
        <v>15</v>
      </c>
      <c r="F1130" s="469" t="s">
        <v>245</v>
      </c>
      <c r="G1130" s="469" t="s">
        <v>1231</v>
      </c>
      <c r="H1130" s="469" t="s">
        <v>1329</v>
      </c>
      <c r="I1130" s="469" t="s">
        <v>245</v>
      </c>
      <c r="J1130" s="577" t="s">
        <v>1464</v>
      </c>
      <c r="K1130" s="577" t="s">
        <v>1468</v>
      </c>
      <c r="L1130" s="469" t="s">
        <v>314</v>
      </c>
      <c r="M1130" s="469">
        <v>4</v>
      </c>
      <c r="N1130" s="472">
        <v>35900</v>
      </c>
      <c r="O1130" s="472">
        <v>143600</v>
      </c>
    </row>
    <row r="1131" spans="1:15" ht="15" x14ac:dyDescent="0.25">
      <c r="A1131" s="469" t="s">
        <v>3068</v>
      </c>
      <c r="B1131" s="471">
        <v>44251</v>
      </c>
      <c r="C1131" s="469" t="s">
        <v>3468</v>
      </c>
      <c r="D1131" s="470">
        <v>44250</v>
      </c>
      <c r="E1131" s="660" t="s">
        <v>15</v>
      </c>
      <c r="F1131" s="469" t="s">
        <v>244</v>
      </c>
      <c r="G1131" s="469" t="s">
        <v>1226</v>
      </c>
      <c r="H1131" s="469" t="s">
        <v>387</v>
      </c>
      <c r="I1131" s="469" t="s">
        <v>244</v>
      </c>
      <c r="J1131" s="577" t="s">
        <v>1464</v>
      </c>
      <c r="K1131" s="577" t="s">
        <v>1468</v>
      </c>
      <c r="L1131" s="469" t="s">
        <v>303</v>
      </c>
      <c r="M1131" s="469">
        <v>1</v>
      </c>
      <c r="N1131" s="469">
        <v>500</v>
      </c>
      <c r="O1131" s="469">
        <v>500</v>
      </c>
    </row>
    <row r="1132" spans="1:15" ht="15" x14ac:dyDescent="0.25">
      <c r="A1132" s="469" t="s">
        <v>3068</v>
      </c>
      <c r="B1132" s="471">
        <v>44251</v>
      </c>
      <c r="C1132" s="469" t="s">
        <v>3468</v>
      </c>
      <c r="D1132" s="470">
        <v>44250</v>
      </c>
      <c r="E1132" s="469" t="s">
        <v>15</v>
      </c>
      <c r="F1132" s="469" t="s">
        <v>244</v>
      </c>
      <c r="G1132" s="469" t="s">
        <v>1226</v>
      </c>
      <c r="H1132" s="469" t="s">
        <v>1414</v>
      </c>
      <c r="I1132" s="469" t="s">
        <v>244</v>
      </c>
      <c r="J1132" s="577" t="s">
        <v>1464</v>
      </c>
      <c r="K1132" s="577" t="s">
        <v>1468</v>
      </c>
      <c r="L1132" s="469" t="s">
        <v>314</v>
      </c>
      <c r="M1132" s="469">
        <v>10</v>
      </c>
      <c r="N1132" s="472">
        <v>7475</v>
      </c>
      <c r="O1132" s="472">
        <v>74750</v>
      </c>
    </row>
    <row r="1133" spans="1:15" ht="15" x14ac:dyDescent="0.25">
      <c r="A1133" s="469" t="s">
        <v>3069</v>
      </c>
      <c r="B1133" s="471">
        <v>44251</v>
      </c>
      <c r="C1133" s="469">
        <v>6200004522</v>
      </c>
      <c r="D1133" s="470">
        <v>44249</v>
      </c>
      <c r="E1133" s="469" t="s">
        <v>1183</v>
      </c>
      <c r="F1133" s="469" t="s">
        <v>244</v>
      </c>
      <c r="G1133" s="469" t="s">
        <v>1212</v>
      </c>
      <c r="H1133" s="469" t="s">
        <v>1352</v>
      </c>
      <c r="I1133" s="469" t="s">
        <v>244</v>
      </c>
      <c r="J1133" s="577" t="s">
        <v>316</v>
      </c>
      <c r="K1133" s="469" t="s">
        <v>1469</v>
      </c>
      <c r="L1133" s="469" t="s">
        <v>3603</v>
      </c>
      <c r="M1133" s="469">
        <v>2</v>
      </c>
      <c r="N1133" s="469">
        <v>0</v>
      </c>
      <c r="O1133" s="469">
        <v>0</v>
      </c>
    </row>
    <row r="1134" spans="1:15" ht="15" x14ac:dyDescent="0.25">
      <c r="A1134" s="469" t="s">
        <v>3069</v>
      </c>
      <c r="B1134" s="471">
        <v>44251</v>
      </c>
      <c r="C1134" s="469">
        <v>6200004522</v>
      </c>
      <c r="D1134" s="470">
        <v>44249</v>
      </c>
      <c r="E1134" s="469" t="s">
        <v>1183</v>
      </c>
      <c r="F1134" s="469" t="s">
        <v>244</v>
      </c>
      <c r="G1134" s="469" t="s">
        <v>1212</v>
      </c>
      <c r="H1134" s="469" t="s">
        <v>1317</v>
      </c>
      <c r="I1134" s="469" t="s">
        <v>244</v>
      </c>
      <c r="J1134" s="577" t="s">
        <v>316</v>
      </c>
      <c r="K1134" s="469" t="s">
        <v>1469</v>
      </c>
      <c r="L1134" s="469" t="s">
        <v>314</v>
      </c>
      <c r="M1134" s="469">
        <v>2</v>
      </c>
      <c r="N1134" s="469">
        <v>247</v>
      </c>
      <c r="O1134" s="469">
        <v>494</v>
      </c>
    </row>
    <row r="1135" spans="1:15" ht="15" x14ac:dyDescent="0.25">
      <c r="A1135" s="469" t="s">
        <v>3069</v>
      </c>
      <c r="B1135" s="471">
        <v>44251</v>
      </c>
      <c r="C1135" s="469">
        <v>6200004522</v>
      </c>
      <c r="D1135" s="470">
        <v>44249</v>
      </c>
      <c r="E1135" s="469" t="s">
        <v>1183</v>
      </c>
      <c r="F1135" s="469" t="s">
        <v>244</v>
      </c>
      <c r="G1135" s="469" t="s">
        <v>1212</v>
      </c>
      <c r="H1135" s="469" t="s">
        <v>1425</v>
      </c>
      <c r="I1135" s="469" t="s">
        <v>244</v>
      </c>
      <c r="J1135" s="577" t="s">
        <v>316</v>
      </c>
      <c r="K1135" s="469" t="s">
        <v>1469</v>
      </c>
      <c r="L1135" s="469" t="s">
        <v>303</v>
      </c>
      <c r="M1135" s="469">
        <v>2</v>
      </c>
      <c r="N1135" s="469">
        <v>436</v>
      </c>
      <c r="O1135" s="469">
        <v>872</v>
      </c>
    </row>
    <row r="1136" spans="1:15" ht="15" x14ac:dyDescent="0.25">
      <c r="A1136" s="469" t="s">
        <v>3069</v>
      </c>
      <c r="B1136" s="471">
        <v>44251</v>
      </c>
      <c r="C1136" s="469">
        <v>6200004522</v>
      </c>
      <c r="D1136" s="470">
        <v>44249</v>
      </c>
      <c r="E1136" s="469" t="s">
        <v>1183</v>
      </c>
      <c r="F1136" s="469" t="s">
        <v>244</v>
      </c>
      <c r="G1136" s="469" t="s">
        <v>1212</v>
      </c>
      <c r="H1136" s="469" t="s">
        <v>1349</v>
      </c>
      <c r="I1136" s="469" t="s">
        <v>244</v>
      </c>
      <c r="J1136" s="577" t="s">
        <v>316</v>
      </c>
      <c r="K1136" s="469" t="s">
        <v>1469</v>
      </c>
      <c r="L1136" s="469" t="s">
        <v>314</v>
      </c>
      <c r="M1136" s="469">
        <v>2</v>
      </c>
      <c r="N1136" s="472">
        <v>1744</v>
      </c>
      <c r="O1136" s="472">
        <v>3488</v>
      </c>
    </row>
    <row r="1137" spans="1:15" ht="15" x14ac:dyDescent="0.25">
      <c r="A1137" s="469" t="s">
        <v>3069</v>
      </c>
      <c r="B1137" s="471">
        <v>44251</v>
      </c>
      <c r="C1137" s="469">
        <v>6200004522</v>
      </c>
      <c r="D1137" s="470">
        <v>44249</v>
      </c>
      <c r="E1137" s="469" t="s">
        <v>3215</v>
      </c>
      <c r="F1137" s="469" t="s">
        <v>244</v>
      </c>
      <c r="G1137" s="469" t="s">
        <v>1212</v>
      </c>
      <c r="H1137" s="469" t="s">
        <v>3633</v>
      </c>
      <c r="I1137" s="469" t="s">
        <v>244</v>
      </c>
      <c r="J1137" s="577" t="s">
        <v>316</v>
      </c>
      <c r="K1137" s="469" t="s">
        <v>1469</v>
      </c>
      <c r="L1137" s="469" t="s">
        <v>308</v>
      </c>
      <c r="M1137" s="469">
        <v>1</v>
      </c>
      <c r="N1137" s="472">
        <v>3499</v>
      </c>
      <c r="O1137" s="472">
        <v>3499</v>
      </c>
    </row>
    <row r="1138" spans="1:15" ht="15" x14ac:dyDescent="0.25">
      <c r="A1138" s="469" t="s">
        <v>3069</v>
      </c>
      <c r="B1138" s="471">
        <v>44251</v>
      </c>
      <c r="C1138" s="469">
        <v>6200004522</v>
      </c>
      <c r="D1138" s="470">
        <v>44249</v>
      </c>
      <c r="E1138" s="469" t="s">
        <v>3215</v>
      </c>
      <c r="F1138" s="469" t="s">
        <v>244</v>
      </c>
      <c r="G1138" s="469" t="s">
        <v>1212</v>
      </c>
      <c r="H1138" s="469" t="s">
        <v>1314</v>
      </c>
      <c r="I1138" s="469" t="s">
        <v>244</v>
      </c>
      <c r="J1138" s="577" t="s">
        <v>316</v>
      </c>
      <c r="K1138" s="469" t="s">
        <v>1469</v>
      </c>
      <c r="L1138" s="469" t="s">
        <v>308</v>
      </c>
      <c r="M1138" s="469">
        <v>1</v>
      </c>
      <c r="N1138" s="472">
        <v>3499</v>
      </c>
      <c r="O1138" s="472">
        <v>3499</v>
      </c>
    </row>
    <row r="1139" spans="1:15" ht="15" x14ac:dyDescent="0.25">
      <c r="A1139" s="469" t="s">
        <v>3069</v>
      </c>
      <c r="B1139" s="471">
        <v>44251</v>
      </c>
      <c r="C1139" s="469">
        <v>6200004522</v>
      </c>
      <c r="D1139" s="470">
        <v>44249</v>
      </c>
      <c r="E1139" s="469" t="s">
        <v>3215</v>
      </c>
      <c r="F1139" s="469" t="s">
        <v>244</v>
      </c>
      <c r="G1139" s="469" t="s">
        <v>1212</v>
      </c>
      <c r="H1139" s="469" t="s">
        <v>1442</v>
      </c>
      <c r="I1139" s="469" t="s">
        <v>244</v>
      </c>
      <c r="J1139" s="577" t="s">
        <v>316</v>
      </c>
      <c r="K1139" s="469" t="s">
        <v>1469</v>
      </c>
      <c r="L1139" s="469" t="s">
        <v>308</v>
      </c>
      <c r="M1139" s="469">
        <v>3</v>
      </c>
      <c r="N1139" s="472">
        <v>4085</v>
      </c>
      <c r="O1139" s="472">
        <v>12255</v>
      </c>
    </row>
    <row r="1140" spans="1:15" ht="15" x14ac:dyDescent="0.25">
      <c r="A1140" s="469" t="s">
        <v>3069</v>
      </c>
      <c r="B1140" s="471">
        <v>44251</v>
      </c>
      <c r="C1140" s="469">
        <v>6200004522</v>
      </c>
      <c r="D1140" s="470">
        <v>44249</v>
      </c>
      <c r="E1140" s="469" t="s">
        <v>1183</v>
      </c>
      <c r="F1140" s="469" t="s">
        <v>244</v>
      </c>
      <c r="G1140" s="469" t="s">
        <v>1212</v>
      </c>
      <c r="H1140" s="469" t="s">
        <v>1319</v>
      </c>
      <c r="I1140" s="469" t="s">
        <v>244</v>
      </c>
      <c r="J1140" s="577" t="s">
        <v>316</v>
      </c>
      <c r="K1140" s="469" t="s">
        <v>1469</v>
      </c>
      <c r="L1140" s="469" t="s">
        <v>314</v>
      </c>
      <c r="M1140" s="469">
        <v>2</v>
      </c>
      <c r="N1140" s="472">
        <v>9800</v>
      </c>
      <c r="O1140" s="472">
        <v>19600</v>
      </c>
    </row>
    <row r="1141" spans="1:15" ht="15" x14ac:dyDescent="0.25">
      <c r="A1141" s="469" t="s">
        <v>3069</v>
      </c>
      <c r="B1141" s="471">
        <v>44251</v>
      </c>
      <c r="C1141" s="469">
        <v>6200004522</v>
      </c>
      <c r="D1141" s="470">
        <v>44249</v>
      </c>
      <c r="E1141" s="469" t="s">
        <v>1183</v>
      </c>
      <c r="F1141" s="469" t="s">
        <v>244</v>
      </c>
      <c r="G1141" s="469" t="s">
        <v>1212</v>
      </c>
      <c r="H1141" s="469" t="s">
        <v>1329</v>
      </c>
      <c r="I1141" s="469" t="s">
        <v>244</v>
      </c>
      <c r="J1141" s="577" t="s">
        <v>316</v>
      </c>
      <c r="K1141" s="469" t="s">
        <v>1469</v>
      </c>
      <c r="L1141" s="469" t="s">
        <v>314</v>
      </c>
      <c r="M1141" s="469">
        <v>2</v>
      </c>
      <c r="N1141" s="472">
        <v>40605</v>
      </c>
      <c r="O1141" s="472">
        <v>81210</v>
      </c>
    </row>
    <row r="1142" spans="1:15" ht="15" x14ac:dyDescent="0.25">
      <c r="A1142" s="469" t="s">
        <v>3070</v>
      </c>
      <c r="B1142" s="471">
        <v>44251</v>
      </c>
      <c r="C1142" s="469" t="s">
        <v>918</v>
      </c>
      <c r="D1142" s="470">
        <v>44251</v>
      </c>
      <c r="E1142" s="469" t="s">
        <v>15</v>
      </c>
      <c r="F1142" s="469" t="s">
        <v>3584</v>
      </c>
      <c r="G1142" s="469" t="s">
        <v>3585</v>
      </c>
      <c r="H1142" s="469" t="s">
        <v>1327</v>
      </c>
      <c r="I1142" s="469" t="s">
        <v>3584</v>
      </c>
      <c r="J1142" s="577" t="s">
        <v>1464</v>
      </c>
      <c r="K1142" s="577" t="s">
        <v>1468</v>
      </c>
      <c r="L1142" s="469" t="s">
        <v>3603</v>
      </c>
      <c r="M1142" s="469">
        <v>1</v>
      </c>
      <c r="N1142" s="469">
        <v>0</v>
      </c>
      <c r="O1142" s="469">
        <v>0</v>
      </c>
    </row>
    <row r="1143" spans="1:15" ht="15" x14ac:dyDescent="0.25">
      <c r="A1143" s="469" t="s">
        <v>3070</v>
      </c>
      <c r="B1143" s="471">
        <v>44251</v>
      </c>
      <c r="C1143" s="469" t="s">
        <v>918</v>
      </c>
      <c r="D1143" s="470">
        <v>44251</v>
      </c>
      <c r="E1143" s="469" t="s">
        <v>15</v>
      </c>
      <c r="F1143" s="469" t="s">
        <v>3584</v>
      </c>
      <c r="G1143" s="469" t="s">
        <v>3585</v>
      </c>
      <c r="H1143" s="469" t="s">
        <v>1328</v>
      </c>
      <c r="I1143" s="469" t="s">
        <v>3584</v>
      </c>
      <c r="J1143" s="577" t="s">
        <v>1464</v>
      </c>
      <c r="K1143" s="577" t="s">
        <v>1468</v>
      </c>
      <c r="L1143" s="469" t="s">
        <v>3603</v>
      </c>
      <c r="M1143" s="469">
        <v>2</v>
      </c>
      <c r="N1143" s="469">
        <v>0</v>
      </c>
      <c r="O1143" s="469">
        <v>0</v>
      </c>
    </row>
    <row r="1144" spans="1:15" ht="15" x14ac:dyDescent="0.25">
      <c r="A1144" s="469" t="s">
        <v>3070</v>
      </c>
      <c r="B1144" s="471">
        <v>44251</v>
      </c>
      <c r="C1144" s="469" t="s">
        <v>918</v>
      </c>
      <c r="D1144" s="470">
        <v>44251</v>
      </c>
      <c r="E1144" s="469" t="s">
        <v>1181</v>
      </c>
      <c r="F1144" s="469" t="s">
        <v>3584</v>
      </c>
      <c r="G1144" s="469" t="s">
        <v>3585</v>
      </c>
      <c r="H1144" s="469" t="s">
        <v>1331</v>
      </c>
      <c r="I1144" s="469" t="s">
        <v>3584</v>
      </c>
      <c r="J1144" s="577" t="s">
        <v>1464</v>
      </c>
      <c r="K1144" s="577" t="s">
        <v>1468</v>
      </c>
      <c r="L1144" s="469" t="s">
        <v>308</v>
      </c>
      <c r="M1144" s="469">
        <v>100</v>
      </c>
      <c r="N1144" s="472">
        <v>1250</v>
      </c>
      <c r="O1144" s="472">
        <v>125000</v>
      </c>
    </row>
    <row r="1145" spans="1:15" ht="15" x14ac:dyDescent="0.25">
      <c r="A1145" s="469" t="s">
        <v>3070</v>
      </c>
      <c r="B1145" s="471">
        <v>44251</v>
      </c>
      <c r="C1145" s="469" t="s">
        <v>918</v>
      </c>
      <c r="D1145" s="470">
        <v>44251</v>
      </c>
      <c r="E1145" s="660" t="s">
        <v>15</v>
      </c>
      <c r="F1145" s="469" t="s">
        <v>3584</v>
      </c>
      <c r="G1145" s="469" t="s">
        <v>3585</v>
      </c>
      <c r="H1145" s="469" t="s">
        <v>387</v>
      </c>
      <c r="I1145" s="469" t="s">
        <v>3584</v>
      </c>
      <c r="J1145" s="577" t="s">
        <v>1464</v>
      </c>
      <c r="K1145" s="577" t="s">
        <v>1468</v>
      </c>
      <c r="L1145" s="469" t="s">
        <v>303</v>
      </c>
      <c r="M1145" s="469">
        <v>1</v>
      </c>
      <c r="N1145" s="472">
        <v>1704</v>
      </c>
      <c r="O1145" s="472">
        <v>1704</v>
      </c>
    </row>
    <row r="1146" spans="1:15" ht="15" x14ac:dyDescent="0.25">
      <c r="A1146" s="469" t="s">
        <v>3070</v>
      </c>
      <c r="B1146" s="471">
        <v>44251</v>
      </c>
      <c r="C1146" s="469" t="s">
        <v>918</v>
      </c>
      <c r="D1146" s="470">
        <v>44251</v>
      </c>
      <c r="E1146" s="469" t="s">
        <v>1181</v>
      </c>
      <c r="F1146" s="469" t="s">
        <v>3584</v>
      </c>
      <c r="G1146" s="469" t="s">
        <v>3585</v>
      </c>
      <c r="H1146" s="469" t="s">
        <v>3633</v>
      </c>
      <c r="I1146" s="469" t="s">
        <v>3584</v>
      </c>
      <c r="J1146" s="577" t="s">
        <v>1464</v>
      </c>
      <c r="K1146" s="577" t="s">
        <v>1468</v>
      </c>
      <c r="L1146" s="469" t="s">
        <v>308</v>
      </c>
      <c r="M1146" s="469">
        <v>4</v>
      </c>
      <c r="N1146" s="472">
        <v>3100</v>
      </c>
      <c r="O1146" s="472">
        <v>12400</v>
      </c>
    </row>
    <row r="1147" spans="1:15" ht="15" x14ac:dyDescent="0.25">
      <c r="A1147" s="469" t="s">
        <v>3070</v>
      </c>
      <c r="B1147" s="471">
        <v>44251</v>
      </c>
      <c r="C1147" s="469" t="s">
        <v>918</v>
      </c>
      <c r="D1147" s="470">
        <v>44251</v>
      </c>
      <c r="E1147" s="469" t="s">
        <v>1181</v>
      </c>
      <c r="F1147" s="469" t="s">
        <v>3584</v>
      </c>
      <c r="G1147" s="469" t="s">
        <v>3585</v>
      </c>
      <c r="H1147" s="469" t="s">
        <v>1314</v>
      </c>
      <c r="I1147" s="469" t="s">
        <v>3584</v>
      </c>
      <c r="J1147" s="577" t="s">
        <v>1464</v>
      </c>
      <c r="K1147" s="577" t="s">
        <v>1468</v>
      </c>
      <c r="L1147" s="469" t="s">
        <v>308</v>
      </c>
      <c r="M1147" s="469">
        <v>1</v>
      </c>
      <c r="N1147" s="472">
        <v>3100</v>
      </c>
      <c r="O1147" s="472">
        <v>3100</v>
      </c>
    </row>
    <row r="1148" spans="1:15" ht="15" x14ac:dyDescent="0.25">
      <c r="A1148" s="469" t="s">
        <v>3070</v>
      </c>
      <c r="B1148" s="471">
        <v>44251</v>
      </c>
      <c r="C1148" s="469" t="s">
        <v>918</v>
      </c>
      <c r="D1148" s="470">
        <v>44251</v>
      </c>
      <c r="E1148" s="469" t="s">
        <v>15</v>
      </c>
      <c r="F1148" s="469" t="s">
        <v>3584</v>
      </c>
      <c r="G1148" s="469" t="s">
        <v>3585</v>
      </c>
      <c r="H1148" s="469" t="s">
        <v>1318</v>
      </c>
      <c r="I1148" s="469" t="s">
        <v>3584</v>
      </c>
      <c r="J1148" s="577" t="s">
        <v>1464</v>
      </c>
      <c r="K1148" s="577" t="s">
        <v>1468</v>
      </c>
      <c r="L1148" s="469" t="s">
        <v>314</v>
      </c>
      <c r="M1148" s="469">
        <v>1</v>
      </c>
      <c r="N1148" s="472">
        <v>3250</v>
      </c>
      <c r="O1148" s="472">
        <v>3250</v>
      </c>
    </row>
    <row r="1149" spans="1:15" ht="15" x14ac:dyDescent="0.25">
      <c r="A1149" s="469" t="s">
        <v>3070</v>
      </c>
      <c r="B1149" s="471">
        <v>44251</v>
      </c>
      <c r="C1149" s="469" t="s">
        <v>918</v>
      </c>
      <c r="D1149" s="470">
        <v>44251</v>
      </c>
      <c r="E1149" s="469" t="s">
        <v>1181</v>
      </c>
      <c r="F1149" s="469" t="s">
        <v>3584</v>
      </c>
      <c r="G1149" s="469" t="s">
        <v>3585</v>
      </c>
      <c r="H1149" s="469" t="s">
        <v>3612</v>
      </c>
      <c r="I1149" s="469" t="s">
        <v>3584</v>
      </c>
      <c r="J1149" s="577" t="s">
        <v>1464</v>
      </c>
      <c r="K1149" s="577" t="s">
        <v>1468</v>
      </c>
      <c r="L1149" s="469" t="s">
        <v>308</v>
      </c>
      <c r="M1149" s="469">
        <v>5</v>
      </c>
      <c r="N1149" s="472">
        <v>3500</v>
      </c>
      <c r="O1149" s="472">
        <v>17500</v>
      </c>
    </row>
    <row r="1150" spans="1:15" ht="15" x14ac:dyDescent="0.25">
      <c r="A1150" s="469" t="s">
        <v>3070</v>
      </c>
      <c r="B1150" s="471">
        <v>44251</v>
      </c>
      <c r="C1150" s="469" t="s">
        <v>918</v>
      </c>
      <c r="D1150" s="470">
        <v>44251</v>
      </c>
      <c r="E1150" s="469" t="s">
        <v>1181</v>
      </c>
      <c r="F1150" s="469" t="s">
        <v>3584</v>
      </c>
      <c r="G1150" s="469" t="s">
        <v>3585</v>
      </c>
      <c r="H1150" s="469" t="s">
        <v>1303</v>
      </c>
      <c r="I1150" s="469" t="s">
        <v>3584</v>
      </c>
      <c r="J1150" s="577" t="s">
        <v>1464</v>
      </c>
      <c r="K1150" s="577" t="s">
        <v>1468</v>
      </c>
      <c r="L1150" s="469" t="s">
        <v>308</v>
      </c>
      <c r="M1150" s="469">
        <v>10</v>
      </c>
      <c r="N1150" s="472">
        <v>4200</v>
      </c>
      <c r="O1150" s="472">
        <v>42000</v>
      </c>
    </row>
    <row r="1151" spans="1:15" ht="15" x14ac:dyDescent="0.25">
      <c r="A1151" s="469" t="s">
        <v>3070</v>
      </c>
      <c r="B1151" s="471">
        <v>44251</v>
      </c>
      <c r="C1151" s="469" t="s">
        <v>918</v>
      </c>
      <c r="D1151" s="470">
        <v>44251</v>
      </c>
      <c r="E1151" s="469" t="s">
        <v>1181</v>
      </c>
      <c r="F1151" s="469" t="s">
        <v>3584</v>
      </c>
      <c r="G1151" s="469" t="s">
        <v>3585</v>
      </c>
      <c r="H1151" s="469" t="s">
        <v>1309</v>
      </c>
      <c r="I1151" s="469" t="s">
        <v>3584</v>
      </c>
      <c r="J1151" s="577" t="s">
        <v>1464</v>
      </c>
      <c r="K1151" s="577" t="s">
        <v>1468</v>
      </c>
      <c r="L1151" s="469" t="s">
        <v>308</v>
      </c>
      <c r="M1151" s="469">
        <v>50</v>
      </c>
      <c r="N1151" s="472">
        <v>4600</v>
      </c>
      <c r="O1151" s="472">
        <v>230000</v>
      </c>
    </row>
    <row r="1152" spans="1:15" ht="15" x14ac:dyDescent="0.25">
      <c r="A1152" s="469" t="s">
        <v>3070</v>
      </c>
      <c r="B1152" s="471">
        <v>44251</v>
      </c>
      <c r="C1152" s="469" t="s">
        <v>918</v>
      </c>
      <c r="D1152" s="470">
        <v>44251</v>
      </c>
      <c r="E1152" s="469" t="s">
        <v>15</v>
      </c>
      <c r="F1152" s="469" t="s">
        <v>3584</v>
      </c>
      <c r="G1152" s="469" t="s">
        <v>3585</v>
      </c>
      <c r="H1152" s="469" t="s">
        <v>1319</v>
      </c>
      <c r="I1152" s="469" t="s">
        <v>3584</v>
      </c>
      <c r="J1152" s="577" t="s">
        <v>1464</v>
      </c>
      <c r="K1152" s="577" t="s">
        <v>1468</v>
      </c>
      <c r="L1152" s="469" t="s">
        <v>314</v>
      </c>
      <c r="M1152" s="469">
        <v>12</v>
      </c>
      <c r="N1152" s="472">
        <v>9000</v>
      </c>
      <c r="O1152" s="472">
        <v>108000</v>
      </c>
    </row>
    <row r="1153" spans="1:15" ht="15" x14ac:dyDescent="0.25">
      <c r="A1153" s="469" t="s">
        <v>3070</v>
      </c>
      <c r="B1153" s="471">
        <v>44251</v>
      </c>
      <c r="C1153" s="469" t="s">
        <v>918</v>
      </c>
      <c r="D1153" s="470">
        <v>44251</v>
      </c>
      <c r="E1153" s="469" t="s">
        <v>15</v>
      </c>
      <c r="F1153" s="469" t="s">
        <v>3584</v>
      </c>
      <c r="G1153" s="469" t="s">
        <v>3585</v>
      </c>
      <c r="H1153" s="469" t="s">
        <v>3634</v>
      </c>
      <c r="I1153" s="469" t="s">
        <v>3584</v>
      </c>
      <c r="J1153" s="577" t="s">
        <v>1464</v>
      </c>
      <c r="K1153" s="577" t="s">
        <v>1468</v>
      </c>
      <c r="L1153" s="469" t="s">
        <v>314</v>
      </c>
      <c r="M1153" s="469">
        <v>1</v>
      </c>
      <c r="N1153" s="472">
        <v>14700</v>
      </c>
      <c r="O1153" s="472">
        <v>14700</v>
      </c>
    </row>
    <row r="1154" spans="1:15" ht="15" x14ac:dyDescent="0.25">
      <c r="A1154" s="469" t="s">
        <v>3070</v>
      </c>
      <c r="B1154" s="471">
        <v>44251</v>
      </c>
      <c r="C1154" s="469" t="s">
        <v>918</v>
      </c>
      <c r="D1154" s="470">
        <v>44251</v>
      </c>
      <c r="E1154" s="469" t="s">
        <v>15</v>
      </c>
      <c r="F1154" s="469" t="s">
        <v>3584</v>
      </c>
      <c r="G1154" s="469" t="s">
        <v>3585</v>
      </c>
      <c r="H1154" s="469" t="s">
        <v>1329</v>
      </c>
      <c r="I1154" s="469" t="s">
        <v>3584</v>
      </c>
      <c r="J1154" s="577" t="s">
        <v>1464</v>
      </c>
      <c r="K1154" s="577" t="s">
        <v>1468</v>
      </c>
      <c r="L1154" s="469" t="s">
        <v>314</v>
      </c>
      <c r="M1154" s="469">
        <v>2</v>
      </c>
      <c r="N1154" s="472">
        <v>35900</v>
      </c>
      <c r="O1154" s="472">
        <v>71800</v>
      </c>
    </row>
    <row r="1155" spans="1:15" ht="15" x14ac:dyDescent="0.25">
      <c r="A1155" s="469" t="s">
        <v>3070</v>
      </c>
      <c r="B1155" s="471">
        <v>44251</v>
      </c>
      <c r="C1155" s="469" t="s">
        <v>918</v>
      </c>
      <c r="D1155" s="470">
        <v>44251</v>
      </c>
      <c r="E1155" s="469" t="s">
        <v>15</v>
      </c>
      <c r="F1155" s="469" t="s">
        <v>3584</v>
      </c>
      <c r="G1155" s="469" t="s">
        <v>3585</v>
      </c>
      <c r="H1155" s="469" t="s">
        <v>1326</v>
      </c>
      <c r="I1155" s="469" t="s">
        <v>3584</v>
      </c>
      <c r="J1155" s="577" t="s">
        <v>1464</v>
      </c>
      <c r="K1155" s="577" t="s">
        <v>1468</v>
      </c>
      <c r="L1155" s="469" t="s">
        <v>314</v>
      </c>
      <c r="M1155" s="469">
        <v>1</v>
      </c>
      <c r="N1155" s="472">
        <v>53700</v>
      </c>
      <c r="O1155" s="472">
        <v>53700</v>
      </c>
    </row>
    <row r="1156" spans="1:15" ht="15" x14ac:dyDescent="0.25">
      <c r="A1156" s="469" t="s">
        <v>3071</v>
      </c>
      <c r="B1156" s="471">
        <v>44251</v>
      </c>
      <c r="C1156" s="469" t="s">
        <v>211</v>
      </c>
      <c r="D1156" s="470">
        <v>44250</v>
      </c>
      <c r="E1156" s="469" t="s">
        <v>63</v>
      </c>
      <c r="F1156" s="469" t="s">
        <v>93</v>
      </c>
      <c r="G1156" s="469" t="s">
        <v>3586</v>
      </c>
      <c r="H1156" s="469" t="s">
        <v>1340</v>
      </c>
      <c r="I1156" s="469" t="s">
        <v>93</v>
      </c>
      <c r="J1156" s="577" t="s">
        <v>316</v>
      </c>
      <c r="K1156" s="577" t="s">
        <v>1469</v>
      </c>
      <c r="L1156" s="469" t="s">
        <v>303</v>
      </c>
      <c r="M1156" s="469">
        <v>3</v>
      </c>
      <c r="N1156" s="472">
        <v>1000</v>
      </c>
      <c r="O1156" s="472">
        <v>3000</v>
      </c>
    </row>
    <row r="1157" spans="1:15" ht="15" x14ac:dyDescent="0.25">
      <c r="A1157" s="469" t="s">
        <v>3072</v>
      </c>
      <c r="B1157" s="471">
        <v>44251</v>
      </c>
      <c r="C1157" s="469" t="s">
        <v>3469</v>
      </c>
      <c r="D1157" s="469" t="s">
        <v>3470</v>
      </c>
      <c r="E1157" s="469" t="s">
        <v>1182</v>
      </c>
      <c r="F1157" s="469" t="s">
        <v>244</v>
      </c>
      <c r="G1157" s="469" t="s">
        <v>1229</v>
      </c>
      <c r="H1157" s="469" t="s">
        <v>1354</v>
      </c>
      <c r="I1157" s="469" t="s">
        <v>244</v>
      </c>
      <c r="J1157" s="577" t="s">
        <v>316</v>
      </c>
      <c r="K1157" s="469" t="s">
        <v>1469</v>
      </c>
      <c r="L1157" s="469" t="s">
        <v>3603</v>
      </c>
      <c r="M1157" s="469">
        <v>1</v>
      </c>
      <c r="N1157" s="472">
        <v>7700</v>
      </c>
      <c r="O1157" s="472">
        <v>7700</v>
      </c>
    </row>
    <row r="1158" spans="1:15" ht="15" x14ac:dyDescent="0.25">
      <c r="A1158" s="469" t="s">
        <v>3073</v>
      </c>
      <c r="B1158" s="471">
        <v>44251</v>
      </c>
      <c r="C1158" s="469" t="s">
        <v>3471</v>
      </c>
      <c r="D1158" s="470">
        <v>44250</v>
      </c>
      <c r="E1158" s="469" t="s">
        <v>15</v>
      </c>
      <c r="F1158" s="469" t="s">
        <v>245</v>
      </c>
      <c r="G1158" s="469" t="s">
        <v>1231</v>
      </c>
      <c r="H1158" s="469" t="s">
        <v>1319</v>
      </c>
      <c r="I1158" s="469" t="s">
        <v>245</v>
      </c>
      <c r="J1158" s="577" t="s">
        <v>1464</v>
      </c>
      <c r="K1158" s="577" t="s">
        <v>1468</v>
      </c>
      <c r="L1158" s="469" t="s">
        <v>314</v>
      </c>
      <c r="M1158" s="469">
        <v>17</v>
      </c>
      <c r="N1158" s="469">
        <v>0</v>
      </c>
      <c r="O1158" s="469">
        <v>0</v>
      </c>
    </row>
    <row r="1159" spans="1:15" ht="15" x14ac:dyDescent="0.25">
      <c r="A1159" s="469" t="s">
        <v>3073</v>
      </c>
      <c r="B1159" s="471">
        <v>44251</v>
      </c>
      <c r="C1159" s="469" t="s">
        <v>3471</v>
      </c>
      <c r="D1159" s="470">
        <v>44250</v>
      </c>
      <c r="E1159" s="469" t="s">
        <v>15</v>
      </c>
      <c r="F1159" s="469" t="s">
        <v>245</v>
      </c>
      <c r="G1159" s="469" t="s">
        <v>1231</v>
      </c>
      <c r="H1159" s="469" t="s">
        <v>1332</v>
      </c>
      <c r="I1159" s="469" t="s">
        <v>245</v>
      </c>
      <c r="J1159" s="577" t="s">
        <v>1464</v>
      </c>
      <c r="K1159" s="577" t="s">
        <v>1468</v>
      </c>
      <c r="L1159" s="469" t="s">
        <v>3603</v>
      </c>
      <c r="M1159" s="469">
        <v>17</v>
      </c>
      <c r="N1159" s="469">
        <v>0</v>
      </c>
      <c r="O1159" s="469">
        <v>0</v>
      </c>
    </row>
    <row r="1160" spans="1:15" ht="15" x14ac:dyDescent="0.25">
      <c r="A1160" s="469" t="s">
        <v>3073</v>
      </c>
      <c r="B1160" s="471">
        <v>44251</v>
      </c>
      <c r="C1160" s="469" t="s">
        <v>3471</v>
      </c>
      <c r="D1160" s="470">
        <v>44250</v>
      </c>
      <c r="E1160" s="469" t="s">
        <v>15</v>
      </c>
      <c r="F1160" s="469" t="s">
        <v>245</v>
      </c>
      <c r="G1160" s="469" t="s">
        <v>1231</v>
      </c>
      <c r="H1160" s="469" t="s">
        <v>1321</v>
      </c>
      <c r="I1160" s="469" t="s">
        <v>245</v>
      </c>
      <c r="J1160" s="577" t="s">
        <v>1464</v>
      </c>
      <c r="K1160" s="577" t="s">
        <v>1468</v>
      </c>
      <c r="L1160" s="469" t="s">
        <v>314</v>
      </c>
      <c r="M1160" s="469">
        <v>17</v>
      </c>
      <c r="N1160" s="469">
        <v>0</v>
      </c>
      <c r="O1160" s="469">
        <v>0</v>
      </c>
    </row>
    <row r="1161" spans="1:15" ht="15" x14ac:dyDescent="0.25">
      <c r="A1161" s="469" t="s">
        <v>3073</v>
      </c>
      <c r="B1161" s="471">
        <v>44251</v>
      </c>
      <c r="C1161" s="469" t="s">
        <v>3471</v>
      </c>
      <c r="D1161" s="470">
        <v>44250</v>
      </c>
      <c r="E1161" s="660" t="s">
        <v>15</v>
      </c>
      <c r="F1161" s="469" t="s">
        <v>245</v>
      </c>
      <c r="G1161" s="469" t="s">
        <v>1231</v>
      </c>
      <c r="H1161" s="469" t="s">
        <v>387</v>
      </c>
      <c r="I1161" s="469" t="s">
        <v>245</v>
      </c>
      <c r="J1161" s="577" t="s">
        <v>1464</v>
      </c>
      <c r="K1161" s="577" t="s">
        <v>1468</v>
      </c>
      <c r="L1161" s="469" t="s">
        <v>303</v>
      </c>
      <c r="M1161" s="469">
        <v>1</v>
      </c>
      <c r="N1161" s="472">
        <v>2259</v>
      </c>
      <c r="O1161" s="472">
        <v>2259</v>
      </c>
    </row>
    <row r="1162" spans="1:15" ht="15" x14ac:dyDescent="0.25">
      <c r="A1162" s="469" t="s">
        <v>3073</v>
      </c>
      <c r="B1162" s="471">
        <v>44251</v>
      </c>
      <c r="C1162" s="469" t="s">
        <v>3471</v>
      </c>
      <c r="D1162" s="470">
        <v>44250</v>
      </c>
      <c r="E1162" s="469" t="s">
        <v>15</v>
      </c>
      <c r="F1162" s="469" t="s">
        <v>245</v>
      </c>
      <c r="G1162" s="469" t="s">
        <v>1231</v>
      </c>
      <c r="H1162" s="469" t="s">
        <v>1320</v>
      </c>
      <c r="I1162" s="469" t="s">
        <v>245</v>
      </c>
      <c r="J1162" s="577" t="s">
        <v>1464</v>
      </c>
      <c r="K1162" s="577" t="s">
        <v>1468</v>
      </c>
      <c r="L1162" s="469" t="s">
        <v>314</v>
      </c>
      <c r="M1162" s="469">
        <v>17</v>
      </c>
      <c r="N1162" s="472">
        <v>3500</v>
      </c>
      <c r="O1162" s="472">
        <v>59500</v>
      </c>
    </row>
    <row r="1163" spans="1:15" ht="15" x14ac:dyDescent="0.25">
      <c r="A1163" s="469" t="s">
        <v>3073</v>
      </c>
      <c r="B1163" s="471">
        <v>44251</v>
      </c>
      <c r="C1163" s="469" t="s">
        <v>3471</v>
      </c>
      <c r="D1163" s="470">
        <v>44250</v>
      </c>
      <c r="E1163" s="469" t="s">
        <v>15</v>
      </c>
      <c r="F1163" s="469" t="s">
        <v>245</v>
      </c>
      <c r="G1163" s="469" t="s">
        <v>1231</v>
      </c>
      <c r="H1163" s="469" t="s">
        <v>1342</v>
      </c>
      <c r="I1163" s="469" t="s">
        <v>245</v>
      </c>
      <c r="J1163" s="577" t="s">
        <v>1464</v>
      </c>
      <c r="K1163" s="577" t="s">
        <v>1468</v>
      </c>
      <c r="L1163" s="469" t="s">
        <v>303</v>
      </c>
      <c r="M1163" s="469">
        <v>17</v>
      </c>
      <c r="N1163" s="472">
        <v>5000</v>
      </c>
      <c r="O1163" s="472">
        <v>85000</v>
      </c>
    </row>
    <row r="1164" spans="1:15" ht="15" x14ac:dyDescent="0.25">
      <c r="A1164" s="469" t="s">
        <v>3073</v>
      </c>
      <c r="B1164" s="471">
        <v>44251</v>
      </c>
      <c r="C1164" s="469" t="s">
        <v>3471</v>
      </c>
      <c r="D1164" s="470">
        <v>44250</v>
      </c>
      <c r="E1164" s="469" t="s">
        <v>15</v>
      </c>
      <c r="F1164" s="469" t="s">
        <v>245</v>
      </c>
      <c r="G1164" s="469" t="s">
        <v>1231</v>
      </c>
      <c r="H1164" s="469" t="s">
        <v>3652</v>
      </c>
      <c r="I1164" s="469" t="s">
        <v>245</v>
      </c>
      <c r="J1164" s="577" t="s">
        <v>1464</v>
      </c>
      <c r="K1164" s="577" t="s">
        <v>1468</v>
      </c>
      <c r="L1164" s="469" t="s">
        <v>314</v>
      </c>
      <c r="M1164" s="469">
        <v>17</v>
      </c>
      <c r="N1164" s="472">
        <v>44700</v>
      </c>
      <c r="O1164" s="472">
        <v>759900</v>
      </c>
    </row>
    <row r="1165" spans="1:15" ht="15" x14ac:dyDescent="0.25">
      <c r="A1165" s="469" t="s">
        <v>3074</v>
      </c>
      <c r="B1165" s="471">
        <v>44251</v>
      </c>
      <c r="C1165" s="469">
        <v>6200004342</v>
      </c>
      <c r="D1165" s="470">
        <v>44226</v>
      </c>
      <c r="E1165" s="469" t="s">
        <v>1183</v>
      </c>
      <c r="F1165" s="469" t="s">
        <v>244</v>
      </c>
      <c r="G1165" s="469" t="s">
        <v>1212</v>
      </c>
      <c r="H1165" s="469" t="s">
        <v>1352</v>
      </c>
      <c r="I1165" s="469" t="s">
        <v>244</v>
      </c>
      <c r="J1165" s="577" t="s">
        <v>316</v>
      </c>
      <c r="K1165" s="469" t="s">
        <v>1469</v>
      </c>
      <c r="L1165" s="469" t="s">
        <v>3603</v>
      </c>
      <c r="M1165" s="469">
        <v>4</v>
      </c>
      <c r="N1165" s="469">
        <v>0</v>
      </c>
      <c r="O1165" s="469">
        <v>0</v>
      </c>
    </row>
    <row r="1166" spans="1:15" ht="15" x14ac:dyDescent="0.25">
      <c r="A1166" s="469" t="s">
        <v>3074</v>
      </c>
      <c r="B1166" s="471">
        <v>44251</v>
      </c>
      <c r="C1166" s="469">
        <v>6200004342</v>
      </c>
      <c r="D1166" s="470">
        <v>44226</v>
      </c>
      <c r="E1166" s="469" t="s">
        <v>1183</v>
      </c>
      <c r="F1166" s="469" t="s">
        <v>244</v>
      </c>
      <c r="G1166" s="469" t="s">
        <v>1212</v>
      </c>
      <c r="H1166" s="469" t="s">
        <v>1317</v>
      </c>
      <c r="I1166" s="469" t="s">
        <v>244</v>
      </c>
      <c r="J1166" s="577" t="s">
        <v>316</v>
      </c>
      <c r="K1166" s="469" t="s">
        <v>1469</v>
      </c>
      <c r="L1166" s="469" t="s">
        <v>314</v>
      </c>
      <c r="M1166" s="469">
        <v>4</v>
      </c>
      <c r="N1166" s="469">
        <v>247</v>
      </c>
      <c r="O1166" s="469">
        <v>988</v>
      </c>
    </row>
    <row r="1167" spans="1:15" ht="15" x14ac:dyDescent="0.25">
      <c r="A1167" s="469" t="s">
        <v>3074</v>
      </c>
      <c r="B1167" s="471">
        <v>44251</v>
      </c>
      <c r="C1167" s="469">
        <v>6200004342</v>
      </c>
      <c r="D1167" s="470">
        <v>44226</v>
      </c>
      <c r="E1167" s="469" t="s">
        <v>1183</v>
      </c>
      <c r="F1167" s="469" t="s">
        <v>244</v>
      </c>
      <c r="G1167" s="469" t="s">
        <v>1212</v>
      </c>
      <c r="H1167" s="469" t="s">
        <v>1425</v>
      </c>
      <c r="I1167" s="469" t="s">
        <v>244</v>
      </c>
      <c r="J1167" s="577" t="s">
        <v>316</v>
      </c>
      <c r="K1167" s="469" t="s">
        <v>1469</v>
      </c>
      <c r="L1167" s="469" t="s">
        <v>303</v>
      </c>
      <c r="M1167" s="469">
        <v>4</v>
      </c>
      <c r="N1167" s="469">
        <v>436</v>
      </c>
      <c r="O1167" s="472">
        <v>1744</v>
      </c>
    </row>
    <row r="1168" spans="1:15" ht="15" x14ac:dyDescent="0.25">
      <c r="A1168" s="469" t="s">
        <v>3074</v>
      </c>
      <c r="B1168" s="471">
        <v>44251</v>
      </c>
      <c r="C1168" s="469">
        <v>6200004342</v>
      </c>
      <c r="D1168" s="470">
        <v>44226</v>
      </c>
      <c r="E1168" s="469" t="s">
        <v>1183</v>
      </c>
      <c r="F1168" s="469" t="s">
        <v>244</v>
      </c>
      <c r="G1168" s="469" t="s">
        <v>1212</v>
      </c>
      <c r="H1168" s="469" t="s">
        <v>1349</v>
      </c>
      <c r="I1168" s="469" t="s">
        <v>244</v>
      </c>
      <c r="J1168" s="577" t="s">
        <v>316</v>
      </c>
      <c r="K1168" s="469" t="s">
        <v>1469</v>
      </c>
      <c r="L1168" s="469" t="s">
        <v>314</v>
      </c>
      <c r="M1168" s="469">
        <v>4</v>
      </c>
      <c r="N1168" s="472">
        <v>1744</v>
      </c>
      <c r="O1168" s="472">
        <v>6976</v>
      </c>
    </row>
    <row r="1169" spans="1:15" ht="15" x14ac:dyDescent="0.25">
      <c r="A1169" s="469" t="s">
        <v>3074</v>
      </c>
      <c r="B1169" s="471">
        <v>44251</v>
      </c>
      <c r="C1169" s="469">
        <v>6200004342</v>
      </c>
      <c r="D1169" s="470">
        <v>44226</v>
      </c>
      <c r="E1169" s="469" t="s">
        <v>3215</v>
      </c>
      <c r="F1169" s="469" t="s">
        <v>244</v>
      </c>
      <c r="G1169" s="469" t="s">
        <v>1212</v>
      </c>
      <c r="H1169" s="469" t="s">
        <v>3633</v>
      </c>
      <c r="I1169" s="469" t="s">
        <v>244</v>
      </c>
      <c r="J1169" s="577" t="s">
        <v>316</v>
      </c>
      <c r="K1169" s="469" t="s">
        <v>1469</v>
      </c>
      <c r="L1169" s="469" t="s">
        <v>308</v>
      </c>
      <c r="M1169" s="469">
        <v>3</v>
      </c>
      <c r="N1169" s="472">
        <v>3499</v>
      </c>
      <c r="O1169" s="472">
        <v>10497</v>
      </c>
    </row>
    <row r="1170" spans="1:15" ht="15" x14ac:dyDescent="0.25">
      <c r="A1170" s="469" t="s">
        <v>3074</v>
      </c>
      <c r="B1170" s="471">
        <v>44251</v>
      </c>
      <c r="C1170" s="469">
        <v>6200004342</v>
      </c>
      <c r="D1170" s="470">
        <v>44226</v>
      </c>
      <c r="E1170" s="469" t="s">
        <v>3215</v>
      </c>
      <c r="F1170" s="469" t="s">
        <v>244</v>
      </c>
      <c r="G1170" s="469" t="s">
        <v>1212</v>
      </c>
      <c r="H1170" s="469" t="s">
        <v>1314</v>
      </c>
      <c r="I1170" s="469" t="s">
        <v>244</v>
      </c>
      <c r="J1170" s="577" t="s">
        <v>316</v>
      </c>
      <c r="K1170" s="469" t="s">
        <v>1469</v>
      </c>
      <c r="L1170" s="469" t="s">
        <v>308</v>
      </c>
      <c r="M1170" s="469">
        <v>1</v>
      </c>
      <c r="N1170" s="472">
        <v>3499</v>
      </c>
      <c r="O1170" s="472">
        <v>3499</v>
      </c>
    </row>
    <row r="1171" spans="1:15" ht="15" x14ac:dyDescent="0.25">
      <c r="A1171" s="469" t="s">
        <v>3074</v>
      </c>
      <c r="B1171" s="471">
        <v>44251</v>
      </c>
      <c r="C1171" s="469">
        <v>6200004342</v>
      </c>
      <c r="D1171" s="470">
        <v>44226</v>
      </c>
      <c r="E1171" s="469" t="s">
        <v>3215</v>
      </c>
      <c r="F1171" s="469" t="s">
        <v>244</v>
      </c>
      <c r="G1171" s="469" t="s">
        <v>1212</v>
      </c>
      <c r="H1171" s="469" t="s">
        <v>1442</v>
      </c>
      <c r="I1171" s="469" t="s">
        <v>244</v>
      </c>
      <c r="J1171" s="577" t="s">
        <v>316</v>
      </c>
      <c r="K1171" s="469" t="s">
        <v>1469</v>
      </c>
      <c r="L1171" s="469" t="s">
        <v>308</v>
      </c>
      <c r="M1171" s="469">
        <v>5</v>
      </c>
      <c r="N1171" s="472">
        <v>4085</v>
      </c>
      <c r="O1171" s="472">
        <v>20425</v>
      </c>
    </row>
    <row r="1172" spans="1:15" ht="15" x14ac:dyDescent="0.25">
      <c r="A1172" s="469" t="s">
        <v>3074</v>
      </c>
      <c r="B1172" s="471">
        <v>44251</v>
      </c>
      <c r="C1172" s="469">
        <v>6200004342</v>
      </c>
      <c r="D1172" s="470">
        <v>44226</v>
      </c>
      <c r="E1172" s="469" t="s">
        <v>1183</v>
      </c>
      <c r="F1172" s="469" t="s">
        <v>244</v>
      </c>
      <c r="G1172" s="469" t="s">
        <v>1212</v>
      </c>
      <c r="H1172" s="469" t="s">
        <v>1319</v>
      </c>
      <c r="I1172" s="469" t="s">
        <v>244</v>
      </c>
      <c r="J1172" s="577" t="s">
        <v>316</v>
      </c>
      <c r="K1172" s="469" t="s">
        <v>1469</v>
      </c>
      <c r="L1172" s="469" t="s">
        <v>314</v>
      </c>
      <c r="M1172" s="469">
        <v>4</v>
      </c>
      <c r="N1172" s="472">
        <v>9800</v>
      </c>
      <c r="O1172" s="472">
        <v>39200</v>
      </c>
    </row>
    <row r="1173" spans="1:15" ht="15" x14ac:dyDescent="0.25">
      <c r="A1173" s="469" t="s">
        <v>3074</v>
      </c>
      <c r="B1173" s="471">
        <v>44251</v>
      </c>
      <c r="C1173" s="469">
        <v>6200004342</v>
      </c>
      <c r="D1173" s="470">
        <v>44226</v>
      </c>
      <c r="E1173" s="469" t="s">
        <v>1183</v>
      </c>
      <c r="F1173" s="469" t="s">
        <v>244</v>
      </c>
      <c r="G1173" s="469" t="s">
        <v>1212</v>
      </c>
      <c r="H1173" s="469" t="s">
        <v>1329</v>
      </c>
      <c r="I1173" s="469" t="s">
        <v>244</v>
      </c>
      <c r="J1173" s="577" t="s">
        <v>316</v>
      </c>
      <c r="K1173" s="469" t="s">
        <v>1469</v>
      </c>
      <c r="L1173" s="469" t="s">
        <v>314</v>
      </c>
      <c r="M1173" s="469">
        <v>4</v>
      </c>
      <c r="N1173" s="472">
        <v>40605</v>
      </c>
      <c r="O1173" s="472">
        <v>162420</v>
      </c>
    </row>
    <row r="1174" spans="1:15" ht="15" x14ac:dyDescent="0.25">
      <c r="A1174" s="469" t="s">
        <v>3075</v>
      </c>
      <c r="B1174" s="471">
        <v>44251</v>
      </c>
      <c r="C1174" s="469">
        <v>6200004348</v>
      </c>
      <c r="D1174" s="470">
        <v>44226</v>
      </c>
      <c r="E1174" s="469" t="s">
        <v>1183</v>
      </c>
      <c r="F1174" s="469" t="s">
        <v>244</v>
      </c>
      <c r="G1174" s="469" t="s">
        <v>1212</v>
      </c>
      <c r="H1174" s="469" t="s">
        <v>1352</v>
      </c>
      <c r="I1174" s="469" t="s">
        <v>244</v>
      </c>
      <c r="J1174" s="577" t="s">
        <v>316</v>
      </c>
      <c r="K1174" s="469" t="s">
        <v>1469</v>
      </c>
      <c r="L1174" s="469" t="s">
        <v>3603</v>
      </c>
      <c r="M1174" s="469">
        <v>4</v>
      </c>
      <c r="N1174" s="469">
        <v>0</v>
      </c>
      <c r="O1174" s="469">
        <v>0</v>
      </c>
    </row>
    <row r="1175" spans="1:15" ht="15" x14ac:dyDescent="0.25">
      <c r="A1175" s="469" t="s">
        <v>3075</v>
      </c>
      <c r="B1175" s="471">
        <v>44251</v>
      </c>
      <c r="C1175" s="469">
        <v>6200004348</v>
      </c>
      <c r="D1175" s="470">
        <v>44226</v>
      </c>
      <c r="E1175" s="469" t="s">
        <v>1183</v>
      </c>
      <c r="F1175" s="469" t="s">
        <v>244</v>
      </c>
      <c r="G1175" s="469" t="s">
        <v>1212</v>
      </c>
      <c r="H1175" s="469" t="s">
        <v>1317</v>
      </c>
      <c r="I1175" s="469" t="s">
        <v>244</v>
      </c>
      <c r="J1175" s="577" t="s">
        <v>316</v>
      </c>
      <c r="K1175" s="469" t="s">
        <v>1469</v>
      </c>
      <c r="L1175" s="469" t="s">
        <v>314</v>
      </c>
      <c r="M1175" s="469">
        <v>4</v>
      </c>
      <c r="N1175" s="469">
        <v>247</v>
      </c>
      <c r="O1175" s="469">
        <v>988</v>
      </c>
    </row>
    <row r="1176" spans="1:15" ht="15" x14ac:dyDescent="0.25">
      <c r="A1176" s="469" t="s">
        <v>3075</v>
      </c>
      <c r="B1176" s="471">
        <v>44251</v>
      </c>
      <c r="C1176" s="469">
        <v>6200004348</v>
      </c>
      <c r="D1176" s="470">
        <v>44226</v>
      </c>
      <c r="E1176" s="469" t="s">
        <v>1183</v>
      </c>
      <c r="F1176" s="469" t="s">
        <v>244</v>
      </c>
      <c r="G1176" s="469" t="s">
        <v>1212</v>
      </c>
      <c r="H1176" s="469" t="s">
        <v>1425</v>
      </c>
      <c r="I1176" s="469" t="s">
        <v>244</v>
      </c>
      <c r="J1176" s="577" t="s">
        <v>316</v>
      </c>
      <c r="K1176" s="469" t="s">
        <v>1469</v>
      </c>
      <c r="L1176" s="469" t="s">
        <v>303</v>
      </c>
      <c r="M1176" s="469">
        <v>4</v>
      </c>
      <c r="N1176" s="469">
        <v>436</v>
      </c>
      <c r="O1176" s="472">
        <v>1744</v>
      </c>
    </row>
    <row r="1177" spans="1:15" ht="15" x14ac:dyDescent="0.25">
      <c r="A1177" s="469" t="s">
        <v>3075</v>
      </c>
      <c r="B1177" s="471">
        <v>44251</v>
      </c>
      <c r="C1177" s="469">
        <v>6200004348</v>
      </c>
      <c r="D1177" s="470">
        <v>44226</v>
      </c>
      <c r="E1177" s="469" t="s">
        <v>1183</v>
      </c>
      <c r="F1177" s="469" t="s">
        <v>244</v>
      </c>
      <c r="G1177" s="469" t="s">
        <v>1212</v>
      </c>
      <c r="H1177" s="469" t="s">
        <v>1349</v>
      </c>
      <c r="I1177" s="469" t="s">
        <v>244</v>
      </c>
      <c r="J1177" s="577" t="s">
        <v>316</v>
      </c>
      <c r="K1177" s="469" t="s">
        <v>1469</v>
      </c>
      <c r="L1177" s="469" t="s">
        <v>314</v>
      </c>
      <c r="M1177" s="469">
        <v>4</v>
      </c>
      <c r="N1177" s="472">
        <v>1744</v>
      </c>
      <c r="O1177" s="472">
        <v>6976</v>
      </c>
    </row>
    <row r="1178" spans="1:15" ht="15" x14ac:dyDescent="0.25">
      <c r="A1178" s="469" t="s">
        <v>3075</v>
      </c>
      <c r="B1178" s="471">
        <v>44251</v>
      </c>
      <c r="C1178" s="469">
        <v>6200004348</v>
      </c>
      <c r="D1178" s="470">
        <v>44226</v>
      </c>
      <c r="E1178" s="469" t="s">
        <v>3215</v>
      </c>
      <c r="F1178" s="469" t="s">
        <v>244</v>
      </c>
      <c r="G1178" s="469" t="s">
        <v>1212</v>
      </c>
      <c r="H1178" s="469" t="s">
        <v>3633</v>
      </c>
      <c r="I1178" s="469" t="s">
        <v>244</v>
      </c>
      <c r="J1178" s="577" t="s">
        <v>316</v>
      </c>
      <c r="K1178" s="469" t="s">
        <v>1469</v>
      </c>
      <c r="L1178" s="469" t="s">
        <v>308</v>
      </c>
      <c r="M1178" s="469">
        <v>3</v>
      </c>
      <c r="N1178" s="472">
        <v>3499</v>
      </c>
      <c r="O1178" s="472">
        <v>10497</v>
      </c>
    </row>
    <row r="1179" spans="1:15" ht="15" x14ac:dyDescent="0.25">
      <c r="A1179" s="469" t="s">
        <v>3075</v>
      </c>
      <c r="B1179" s="471">
        <v>44251</v>
      </c>
      <c r="C1179" s="469">
        <v>6200004348</v>
      </c>
      <c r="D1179" s="470">
        <v>44226</v>
      </c>
      <c r="E1179" s="469" t="s">
        <v>3215</v>
      </c>
      <c r="F1179" s="469" t="s">
        <v>244</v>
      </c>
      <c r="G1179" s="469" t="s">
        <v>1212</v>
      </c>
      <c r="H1179" s="469" t="s">
        <v>1314</v>
      </c>
      <c r="I1179" s="469" t="s">
        <v>244</v>
      </c>
      <c r="J1179" s="577" t="s">
        <v>316</v>
      </c>
      <c r="K1179" s="469" t="s">
        <v>1469</v>
      </c>
      <c r="L1179" s="469" t="s">
        <v>308</v>
      </c>
      <c r="M1179" s="469">
        <v>1</v>
      </c>
      <c r="N1179" s="472">
        <v>3499</v>
      </c>
      <c r="O1179" s="472">
        <v>3499</v>
      </c>
    </row>
    <row r="1180" spans="1:15" ht="15" x14ac:dyDescent="0.25">
      <c r="A1180" s="469" t="s">
        <v>3075</v>
      </c>
      <c r="B1180" s="471">
        <v>44251</v>
      </c>
      <c r="C1180" s="469">
        <v>6200004348</v>
      </c>
      <c r="D1180" s="470">
        <v>44226</v>
      </c>
      <c r="E1180" s="469" t="s">
        <v>3215</v>
      </c>
      <c r="F1180" s="469" t="s">
        <v>244</v>
      </c>
      <c r="G1180" s="469" t="s">
        <v>1212</v>
      </c>
      <c r="H1180" s="469" t="s">
        <v>1442</v>
      </c>
      <c r="I1180" s="469" t="s">
        <v>244</v>
      </c>
      <c r="J1180" s="577" t="s">
        <v>316</v>
      </c>
      <c r="K1180" s="469" t="s">
        <v>1469</v>
      </c>
      <c r="L1180" s="469" t="s">
        <v>308</v>
      </c>
      <c r="M1180" s="469">
        <v>5</v>
      </c>
      <c r="N1180" s="472">
        <v>4085</v>
      </c>
      <c r="O1180" s="472">
        <v>20425</v>
      </c>
    </row>
    <row r="1181" spans="1:15" ht="15" x14ac:dyDescent="0.25">
      <c r="A1181" s="469" t="s">
        <v>3075</v>
      </c>
      <c r="B1181" s="471">
        <v>44251</v>
      </c>
      <c r="C1181" s="469">
        <v>6200004348</v>
      </c>
      <c r="D1181" s="470">
        <v>44226</v>
      </c>
      <c r="E1181" s="469" t="s">
        <v>1183</v>
      </c>
      <c r="F1181" s="469" t="s">
        <v>244</v>
      </c>
      <c r="G1181" s="469" t="s">
        <v>1212</v>
      </c>
      <c r="H1181" s="469" t="s">
        <v>1319</v>
      </c>
      <c r="I1181" s="469" t="s">
        <v>244</v>
      </c>
      <c r="J1181" s="577" t="s">
        <v>316</v>
      </c>
      <c r="K1181" s="469" t="s">
        <v>1469</v>
      </c>
      <c r="L1181" s="469" t="s">
        <v>314</v>
      </c>
      <c r="M1181" s="469">
        <v>4</v>
      </c>
      <c r="N1181" s="472">
        <v>9800</v>
      </c>
      <c r="O1181" s="472">
        <v>39200</v>
      </c>
    </row>
    <row r="1182" spans="1:15" ht="15" x14ac:dyDescent="0.25">
      <c r="A1182" s="469" t="s">
        <v>3075</v>
      </c>
      <c r="B1182" s="471">
        <v>44251</v>
      </c>
      <c r="C1182" s="469">
        <v>6200004348</v>
      </c>
      <c r="D1182" s="470">
        <v>44226</v>
      </c>
      <c r="E1182" s="469" t="s">
        <v>1183</v>
      </c>
      <c r="F1182" s="469" t="s">
        <v>244</v>
      </c>
      <c r="G1182" s="469" t="s">
        <v>1212</v>
      </c>
      <c r="H1182" s="469" t="s">
        <v>1329</v>
      </c>
      <c r="I1182" s="469" t="s">
        <v>244</v>
      </c>
      <c r="J1182" s="577" t="s">
        <v>316</v>
      </c>
      <c r="K1182" s="469" t="s">
        <v>1469</v>
      </c>
      <c r="L1182" s="469" t="s">
        <v>314</v>
      </c>
      <c r="M1182" s="469">
        <v>4</v>
      </c>
      <c r="N1182" s="472">
        <v>40605</v>
      </c>
      <c r="O1182" s="472">
        <v>162420</v>
      </c>
    </row>
    <row r="1183" spans="1:15" ht="15" x14ac:dyDescent="0.25">
      <c r="A1183" s="469" t="s">
        <v>3076</v>
      </c>
      <c r="B1183" s="471">
        <v>44251</v>
      </c>
      <c r="C1183" s="469" t="s">
        <v>3458</v>
      </c>
      <c r="D1183" s="470">
        <v>44077</v>
      </c>
      <c r="E1183" s="469" t="s">
        <v>1182</v>
      </c>
      <c r="F1183" s="469" t="s">
        <v>244</v>
      </c>
      <c r="G1183" s="469" t="s">
        <v>1228</v>
      </c>
      <c r="H1183" s="469" t="s">
        <v>1340</v>
      </c>
      <c r="I1183" s="469" t="s">
        <v>244</v>
      </c>
      <c r="J1183" s="577" t="s">
        <v>316</v>
      </c>
      <c r="K1183" s="469" t="s">
        <v>1469</v>
      </c>
      <c r="L1183" s="469" t="s">
        <v>303</v>
      </c>
      <c r="M1183" s="469">
        <v>1</v>
      </c>
      <c r="N1183" s="469">
        <v>900</v>
      </c>
      <c r="O1183" s="469">
        <v>900</v>
      </c>
    </row>
    <row r="1184" spans="1:15" ht="15" x14ac:dyDescent="0.25">
      <c r="A1184" s="469" t="s">
        <v>3077</v>
      </c>
      <c r="B1184" s="471">
        <v>44251</v>
      </c>
      <c r="C1184" s="469" t="s">
        <v>3458</v>
      </c>
      <c r="D1184" s="470">
        <v>44077</v>
      </c>
      <c r="E1184" s="469" t="s">
        <v>1182</v>
      </c>
      <c r="F1184" s="469" t="s">
        <v>244</v>
      </c>
      <c r="G1184" s="469" t="s">
        <v>1228</v>
      </c>
      <c r="H1184" s="469" t="s">
        <v>1340</v>
      </c>
      <c r="I1184" s="469" t="s">
        <v>244</v>
      </c>
      <c r="J1184" s="577" t="s">
        <v>316</v>
      </c>
      <c r="K1184" s="469" t="s">
        <v>1469</v>
      </c>
      <c r="L1184" s="469" t="s">
        <v>303</v>
      </c>
      <c r="M1184" s="469">
        <v>1</v>
      </c>
      <c r="N1184" s="469">
        <v>900</v>
      </c>
      <c r="O1184" s="469">
        <v>900</v>
      </c>
    </row>
    <row r="1185" spans="1:15" ht="15" x14ac:dyDescent="0.25">
      <c r="A1185" s="469" t="s">
        <v>3078</v>
      </c>
      <c r="B1185" s="471">
        <v>44251</v>
      </c>
      <c r="C1185" s="469" t="s">
        <v>3472</v>
      </c>
      <c r="D1185" s="470">
        <v>44077</v>
      </c>
      <c r="E1185" s="469" t="s">
        <v>1182</v>
      </c>
      <c r="F1185" s="469" t="s">
        <v>244</v>
      </c>
      <c r="G1185" s="469" t="s">
        <v>1228</v>
      </c>
      <c r="H1185" s="469" t="s">
        <v>1340</v>
      </c>
      <c r="I1185" s="469" t="s">
        <v>244</v>
      </c>
      <c r="J1185" s="577" t="s">
        <v>316</v>
      </c>
      <c r="K1185" s="469" t="s">
        <v>1469</v>
      </c>
      <c r="L1185" s="469" t="s">
        <v>303</v>
      </c>
      <c r="M1185" s="469">
        <v>1</v>
      </c>
      <c r="N1185" s="469">
        <v>900</v>
      </c>
      <c r="O1185" s="469">
        <v>900</v>
      </c>
    </row>
    <row r="1186" spans="1:15" ht="15" x14ac:dyDescent="0.25">
      <c r="A1186" s="469" t="s">
        <v>3079</v>
      </c>
      <c r="B1186" s="471">
        <v>44251</v>
      </c>
      <c r="C1186" s="469">
        <v>6200004363</v>
      </c>
      <c r="D1186" s="470">
        <v>44231</v>
      </c>
      <c r="E1186" s="469" t="s">
        <v>1183</v>
      </c>
      <c r="F1186" s="469" t="s">
        <v>244</v>
      </c>
      <c r="G1186" s="469" t="s">
        <v>1212</v>
      </c>
      <c r="H1186" s="469" t="s">
        <v>1352</v>
      </c>
      <c r="I1186" s="469" t="s">
        <v>244</v>
      </c>
      <c r="J1186" s="577" t="s">
        <v>316</v>
      </c>
      <c r="K1186" s="469" t="s">
        <v>1469</v>
      </c>
      <c r="L1186" s="469" t="s">
        <v>3603</v>
      </c>
      <c r="M1186" s="469">
        <v>5</v>
      </c>
      <c r="N1186" s="469">
        <v>0</v>
      </c>
      <c r="O1186" s="469">
        <v>0</v>
      </c>
    </row>
    <row r="1187" spans="1:15" ht="15" x14ac:dyDescent="0.25">
      <c r="A1187" s="469" t="s">
        <v>3079</v>
      </c>
      <c r="B1187" s="471">
        <v>44251</v>
      </c>
      <c r="C1187" s="469">
        <v>6200004363</v>
      </c>
      <c r="D1187" s="470">
        <v>44231</v>
      </c>
      <c r="E1187" s="469" t="s">
        <v>1183</v>
      </c>
      <c r="F1187" s="469" t="s">
        <v>244</v>
      </c>
      <c r="G1187" s="469" t="s">
        <v>1212</v>
      </c>
      <c r="H1187" s="469" t="s">
        <v>1317</v>
      </c>
      <c r="I1187" s="469" t="s">
        <v>244</v>
      </c>
      <c r="J1187" s="577" t="s">
        <v>316</v>
      </c>
      <c r="K1187" s="469" t="s">
        <v>1469</v>
      </c>
      <c r="L1187" s="469" t="s">
        <v>314</v>
      </c>
      <c r="M1187" s="469">
        <v>5</v>
      </c>
      <c r="N1187" s="469">
        <v>427</v>
      </c>
      <c r="O1187" s="472">
        <v>2135</v>
      </c>
    </row>
    <row r="1188" spans="1:15" ht="15" x14ac:dyDescent="0.25">
      <c r="A1188" s="469" t="s">
        <v>3079</v>
      </c>
      <c r="B1188" s="471">
        <v>44251</v>
      </c>
      <c r="C1188" s="469">
        <v>6200004363</v>
      </c>
      <c r="D1188" s="470">
        <v>44231</v>
      </c>
      <c r="E1188" s="469" t="s">
        <v>1183</v>
      </c>
      <c r="F1188" s="469" t="s">
        <v>244</v>
      </c>
      <c r="G1188" s="469" t="s">
        <v>1212</v>
      </c>
      <c r="H1188" s="469" t="s">
        <v>1425</v>
      </c>
      <c r="I1188" s="469" t="s">
        <v>244</v>
      </c>
      <c r="J1188" s="577" t="s">
        <v>316</v>
      </c>
      <c r="K1188" s="469" t="s">
        <v>1469</v>
      </c>
      <c r="L1188" s="469" t="s">
        <v>303</v>
      </c>
      <c r="M1188" s="469">
        <v>5</v>
      </c>
      <c r="N1188" s="469">
        <v>436</v>
      </c>
      <c r="O1188" s="472">
        <v>2180</v>
      </c>
    </row>
    <row r="1189" spans="1:15" ht="15" x14ac:dyDescent="0.25">
      <c r="A1189" s="469" t="s">
        <v>3079</v>
      </c>
      <c r="B1189" s="471">
        <v>44251</v>
      </c>
      <c r="C1189" s="469">
        <v>6200004363</v>
      </c>
      <c r="D1189" s="470">
        <v>44231</v>
      </c>
      <c r="E1189" s="469" t="s">
        <v>1183</v>
      </c>
      <c r="F1189" s="469" t="s">
        <v>244</v>
      </c>
      <c r="G1189" s="469" t="s">
        <v>1212</v>
      </c>
      <c r="H1189" s="469" t="s">
        <v>1349</v>
      </c>
      <c r="I1189" s="469" t="s">
        <v>244</v>
      </c>
      <c r="J1189" s="577" t="s">
        <v>316</v>
      </c>
      <c r="K1189" s="469" t="s">
        <v>1469</v>
      </c>
      <c r="L1189" s="469" t="s">
        <v>314</v>
      </c>
      <c r="M1189" s="469">
        <v>5</v>
      </c>
      <c r="N1189" s="472">
        <v>1744</v>
      </c>
      <c r="O1189" s="472">
        <v>8720</v>
      </c>
    </row>
    <row r="1190" spans="1:15" ht="15" x14ac:dyDescent="0.25">
      <c r="A1190" s="469" t="s">
        <v>3079</v>
      </c>
      <c r="B1190" s="471">
        <v>44251</v>
      </c>
      <c r="C1190" s="469">
        <v>6200004363</v>
      </c>
      <c r="D1190" s="470">
        <v>44231</v>
      </c>
      <c r="E1190" s="469" t="s">
        <v>3215</v>
      </c>
      <c r="F1190" s="469" t="s">
        <v>244</v>
      </c>
      <c r="G1190" s="469" t="s">
        <v>1212</v>
      </c>
      <c r="H1190" s="469" t="s">
        <v>3633</v>
      </c>
      <c r="I1190" s="469" t="s">
        <v>244</v>
      </c>
      <c r="J1190" s="577" t="s">
        <v>316</v>
      </c>
      <c r="K1190" s="469" t="s">
        <v>1469</v>
      </c>
      <c r="L1190" s="469" t="s">
        <v>308</v>
      </c>
      <c r="M1190" s="469">
        <v>4</v>
      </c>
      <c r="N1190" s="472">
        <v>3499</v>
      </c>
      <c r="O1190" s="472">
        <v>13996</v>
      </c>
    </row>
    <row r="1191" spans="1:15" ht="15" x14ac:dyDescent="0.25">
      <c r="A1191" s="469" t="s">
        <v>3079</v>
      </c>
      <c r="B1191" s="471">
        <v>44251</v>
      </c>
      <c r="C1191" s="469">
        <v>6200004363</v>
      </c>
      <c r="D1191" s="470">
        <v>44231</v>
      </c>
      <c r="E1191" s="469" t="s">
        <v>3215</v>
      </c>
      <c r="F1191" s="469" t="s">
        <v>244</v>
      </c>
      <c r="G1191" s="469" t="s">
        <v>1212</v>
      </c>
      <c r="H1191" s="469" t="s">
        <v>1314</v>
      </c>
      <c r="I1191" s="469" t="s">
        <v>244</v>
      </c>
      <c r="J1191" s="577" t="s">
        <v>316</v>
      </c>
      <c r="K1191" s="469" t="s">
        <v>1469</v>
      </c>
      <c r="L1191" s="469" t="s">
        <v>308</v>
      </c>
      <c r="M1191" s="469">
        <v>1</v>
      </c>
      <c r="N1191" s="472">
        <v>3499</v>
      </c>
      <c r="O1191" s="472">
        <v>3499</v>
      </c>
    </row>
    <row r="1192" spans="1:15" ht="15" x14ac:dyDescent="0.25">
      <c r="A1192" s="469" t="s">
        <v>3079</v>
      </c>
      <c r="B1192" s="471">
        <v>44251</v>
      </c>
      <c r="C1192" s="469">
        <v>6200004363</v>
      </c>
      <c r="D1192" s="470">
        <v>44231</v>
      </c>
      <c r="E1192" s="469" t="s">
        <v>3215</v>
      </c>
      <c r="F1192" s="469" t="s">
        <v>244</v>
      </c>
      <c r="G1192" s="469" t="s">
        <v>1212</v>
      </c>
      <c r="H1192" s="469" t="s">
        <v>1442</v>
      </c>
      <c r="I1192" s="469" t="s">
        <v>244</v>
      </c>
      <c r="J1192" s="577" t="s">
        <v>316</v>
      </c>
      <c r="K1192" s="469" t="s">
        <v>1469</v>
      </c>
      <c r="L1192" s="469" t="s">
        <v>308</v>
      </c>
      <c r="M1192" s="469">
        <v>6</v>
      </c>
      <c r="N1192" s="472">
        <v>4085</v>
      </c>
      <c r="O1192" s="472">
        <v>24510</v>
      </c>
    </row>
    <row r="1193" spans="1:15" ht="15" x14ac:dyDescent="0.25">
      <c r="A1193" s="469" t="s">
        <v>3079</v>
      </c>
      <c r="B1193" s="471">
        <v>44251</v>
      </c>
      <c r="C1193" s="469">
        <v>6200004363</v>
      </c>
      <c r="D1193" s="470">
        <v>44231</v>
      </c>
      <c r="E1193" s="469" t="s">
        <v>1183</v>
      </c>
      <c r="F1193" s="469" t="s">
        <v>244</v>
      </c>
      <c r="G1193" s="469" t="s">
        <v>1212</v>
      </c>
      <c r="H1193" s="469" t="s">
        <v>1319</v>
      </c>
      <c r="I1193" s="469" t="s">
        <v>244</v>
      </c>
      <c r="J1193" s="577" t="s">
        <v>316</v>
      </c>
      <c r="K1193" s="469" t="s">
        <v>1469</v>
      </c>
      <c r="L1193" s="469" t="s">
        <v>314</v>
      </c>
      <c r="M1193" s="469">
        <v>5</v>
      </c>
      <c r="N1193" s="472">
        <v>9800</v>
      </c>
      <c r="O1193" s="472">
        <v>49000</v>
      </c>
    </row>
    <row r="1194" spans="1:15" ht="15" x14ac:dyDescent="0.25">
      <c r="A1194" s="469" t="s">
        <v>3079</v>
      </c>
      <c r="B1194" s="471">
        <v>44251</v>
      </c>
      <c r="C1194" s="469">
        <v>6200004363</v>
      </c>
      <c r="D1194" s="470">
        <v>44231</v>
      </c>
      <c r="E1194" s="469" t="s">
        <v>1183</v>
      </c>
      <c r="F1194" s="469" t="s">
        <v>244</v>
      </c>
      <c r="G1194" s="469" t="s">
        <v>1212</v>
      </c>
      <c r="H1194" s="469" t="s">
        <v>1329</v>
      </c>
      <c r="I1194" s="469" t="s">
        <v>244</v>
      </c>
      <c r="J1194" s="577" t="s">
        <v>316</v>
      </c>
      <c r="K1194" s="469" t="s">
        <v>1469</v>
      </c>
      <c r="L1194" s="469" t="s">
        <v>314</v>
      </c>
      <c r="M1194" s="469">
        <v>5</v>
      </c>
      <c r="N1194" s="472">
        <v>40605</v>
      </c>
      <c r="O1194" s="472">
        <v>203025</v>
      </c>
    </row>
    <row r="1195" spans="1:15" ht="15" x14ac:dyDescent="0.25">
      <c r="A1195" s="469" t="s">
        <v>3080</v>
      </c>
      <c r="B1195" s="471">
        <v>44251</v>
      </c>
      <c r="C1195" s="469" t="s">
        <v>3473</v>
      </c>
      <c r="D1195" s="470">
        <v>44251</v>
      </c>
      <c r="E1195" s="469" t="s">
        <v>15</v>
      </c>
      <c r="F1195" s="469" t="s">
        <v>244</v>
      </c>
      <c r="G1195" s="469" t="s">
        <v>1213</v>
      </c>
      <c r="H1195" s="469" t="s">
        <v>1342</v>
      </c>
      <c r="I1195" s="469" t="s">
        <v>244</v>
      </c>
      <c r="J1195" s="577" t="s">
        <v>1464</v>
      </c>
      <c r="K1195" s="577" t="s">
        <v>1468</v>
      </c>
      <c r="L1195" s="469" t="s">
        <v>303</v>
      </c>
      <c r="M1195" s="469">
        <v>1</v>
      </c>
      <c r="N1195" s="469">
        <v>750</v>
      </c>
      <c r="O1195" s="469">
        <v>750</v>
      </c>
    </row>
    <row r="1196" spans="1:15" ht="15" x14ac:dyDescent="0.25">
      <c r="A1196" s="469" t="s">
        <v>3080</v>
      </c>
      <c r="B1196" s="471">
        <v>44251</v>
      </c>
      <c r="C1196" s="469" t="s">
        <v>3473</v>
      </c>
      <c r="D1196" s="470">
        <v>44251</v>
      </c>
      <c r="E1196" s="469" t="s">
        <v>15</v>
      </c>
      <c r="F1196" s="469" t="s">
        <v>244</v>
      </c>
      <c r="G1196" s="469" t="s">
        <v>1213</v>
      </c>
      <c r="H1196" s="469" t="s">
        <v>1342</v>
      </c>
      <c r="I1196" s="469" t="s">
        <v>244</v>
      </c>
      <c r="J1196" s="577" t="s">
        <v>1464</v>
      </c>
      <c r="K1196" s="577" t="s">
        <v>1468</v>
      </c>
      <c r="L1196" s="469" t="s">
        <v>303</v>
      </c>
      <c r="M1196" s="469">
        <v>1</v>
      </c>
      <c r="N1196" s="472">
        <v>6000</v>
      </c>
      <c r="O1196" s="472">
        <v>6000</v>
      </c>
    </row>
    <row r="1197" spans="1:15" ht="15" x14ac:dyDescent="0.25">
      <c r="A1197" s="469" t="s">
        <v>3081</v>
      </c>
      <c r="B1197" s="471">
        <v>44251</v>
      </c>
      <c r="C1197" s="469" t="s">
        <v>3474</v>
      </c>
      <c r="D1197" s="470">
        <v>44251</v>
      </c>
      <c r="E1197" s="469" t="s">
        <v>15</v>
      </c>
      <c r="F1197" s="469" t="s">
        <v>248</v>
      </c>
      <c r="G1197" s="469" t="s">
        <v>1219</v>
      </c>
      <c r="H1197" s="469" t="s">
        <v>1327</v>
      </c>
      <c r="I1197" s="469" t="s">
        <v>248</v>
      </c>
      <c r="J1197" s="577" t="s">
        <v>1464</v>
      </c>
      <c r="K1197" s="577" t="s">
        <v>1468</v>
      </c>
      <c r="L1197" s="469" t="s">
        <v>3603</v>
      </c>
      <c r="M1197" s="469">
        <v>2</v>
      </c>
      <c r="N1197" s="469">
        <v>0</v>
      </c>
      <c r="O1197" s="469">
        <v>0</v>
      </c>
    </row>
    <row r="1198" spans="1:15" ht="15" x14ac:dyDescent="0.25">
      <c r="A1198" s="469" t="s">
        <v>3081</v>
      </c>
      <c r="B1198" s="471">
        <v>44251</v>
      </c>
      <c r="C1198" s="469" t="s">
        <v>3474</v>
      </c>
      <c r="D1198" s="470">
        <v>44251</v>
      </c>
      <c r="E1198" s="469" t="s">
        <v>15</v>
      </c>
      <c r="F1198" s="469" t="s">
        <v>248</v>
      </c>
      <c r="G1198" s="469" t="s">
        <v>1219</v>
      </c>
      <c r="H1198" s="469" t="s">
        <v>1328</v>
      </c>
      <c r="I1198" s="469" t="s">
        <v>248</v>
      </c>
      <c r="J1198" s="577" t="s">
        <v>1464</v>
      </c>
      <c r="K1198" s="577" t="s">
        <v>1468</v>
      </c>
      <c r="L1198" s="469" t="s">
        <v>3603</v>
      </c>
      <c r="M1198" s="469">
        <v>2</v>
      </c>
      <c r="N1198" s="469">
        <v>0</v>
      </c>
      <c r="O1198" s="469">
        <v>0</v>
      </c>
    </row>
    <row r="1199" spans="1:15" ht="15" x14ac:dyDescent="0.25">
      <c r="A1199" s="469" t="s">
        <v>3081</v>
      </c>
      <c r="B1199" s="471">
        <v>44251</v>
      </c>
      <c r="C1199" s="469" t="s">
        <v>3474</v>
      </c>
      <c r="D1199" s="470">
        <v>44251</v>
      </c>
      <c r="E1199" s="469" t="s">
        <v>15</v>
      </c>
      <c r="F1199" s="469" t="s">
        <v>248</v>
      </c>
      <c r="G1199" s="469" t="s">
        <v>1219</v>
      </c>
      <c r="H1199" s="469" t="s">
        <v>1324</v>
      </c>
      <c r="I1199" s="469" t="s">
        <v>248</v>
      </c>
      <c r="J1199" s="577" t="s">
        <v>1464</v>
      </c>
      <c r="K1199" s="577" t="s">
        <v>1468</v>
      </c>
      <c r="L1199" s="469" t="s">
        <v>314</v>
      </c>
      <c r="M1199" s="469">
        <v>2</v>
      </c>
      <c r="N1199" s="472">
        <v>5250</v>
      </c>
      <c r="O1199" s="472">
        <v>10500</v>
      </c>
    </row>
    <row r="1200" spans="1:15" ht="15" x14ac:dyDescent="0.25">
      <c r="A1200" s="469" t="s">
        <v>3081</v>
      </c>
      <c r="B1200" s="471">
        <v>44251</v>
      </c>
      <c r="C1200" s="469" t="s">
        <v>3474</v>
      </c>
      <c r="D1200" s="470">
        <v>44251</v>
      </c>
      <c r="E1200" s="469" t="s">
        <v>15</v>
      </c>
      <c r="F1200" s="469" t="s">
        <v>248</v>
      </c>
      <c r="G1200" s="469" t="s">
        <v>1219</v>
      </c>
      <c r="H1200" s="469" t="s">
        <v>1326</v>
      </c>
      <c r="I1200" s="469" t="s">
        <v>248</v>
      </c>
      <c r="J1200" s="577" t="s">
        <v>1464</v>
      </c>
      <c r="K1200" s="577" t="s">
        <v>1468</v>
      </c>
      <c r="L1200" s="469" t="s">
        <v>314</v>
      </c>
      <c r="M1200" s="469">
        <v>2</v>
      </c>
      <c r="N1200" s="472">
        <v>53700</v>
      </c>
      <c r="O1200" s="472">
        <v>107400</v>
      </c>
    </row>
    <row r="1201" spans="1:15" ht="15" x14ac:dyDescent="0.25">
      <c r="A1201" s="469" t="s">
        <v>3082</v>
      </c>
      <c r="B1201" s="471">
        <v>44251</v>
      </c>
      <c r="C1201" s="469" t="s">
        <v>3475</v>
      </c>
      <c r="D1201" s="469" t="s">
        <v>3451</v>
      </c>
      <c r="E1201" s="660" t="s">
        <v>15</v>
      </c>
      <c r="F1201" s="469" t="s">
        <v>94</v>
      </c>
      <c r="G1201" s="469" t="s">
        <v>356</v>
      </c>
      <c r="H1201" s="469" t="s">
        <v>387</v>
      </c>
      <c r="I1201" s="469" t="s">
        <v>94</v>
      </c>
      <c r="J1201" s="577" t="s">
        <v>1464</v>
      </c>
      <c r="K1201" s="577" t="s">
        <v>1468</v>
      </c>
      <c r="L1201" s="469" t="s">
        <v>303</v>
      </c>
      <c r="M1201" s="469">
        <v>1</v>
      </c>
      <c r="N1201" s="469">
        <v>100</v>
      </c>
      <c r="O1201" s="469">
        <v>100</v>
      </c>
    </row>
    <row r="1202" spans="1:15" ht="15" x14ac:dyDescent="0.25">
      <c r="A1202" s="469" t="s">
        <v>3082</v>
      </c>
      <c r="B1202" s="471">
        <v>44251</v>
      </c>
      <c r="C1202" s="469" t="s">
        <v>3475</v>
      </c>
      <c r="D1202" s="469" t="s">
        <v>3451</v>
      </c>
      <c r="E1202" s="469" t="s">
        <v>15</v>
      </c>
      <c r="F1202" s="469" t="s">
        <v>94</v>
      </c>
      <c r="G1202" s="469" t="s">
        <v>356</v>
      </c>
      <c r="H1202" s="469" t="s">
        <v>3634</v>
      </c>
      <c r="I1202" s="469" t="s">
        <v>94</v>
      </c>
      <c r="J1202" s="577" t="s">
        <v>1464</v>
      </c>
      <c r="K1202" s="577" t="s">
        <v>1468</v>
      </c>
      <c r="L1202" s="469" t="s">
        <v>314</v>
      </c>
      <c r="M1202" s="469">
        <v>2</v>
      </c>
      <c r="N1202" s="472">
        <v>9350</v>
      </c>
      <c r="O1202" s="472">
        <v>18700</v>
      </c>
    </row>
    <row r="1203" spans="1:15" ht="15" x14ac:dyDescent="0.25">
      <c r="A1203" s="469" t="s">
        <v>3083</v>
      </c>
      <c r="B1203" s="471">
        <v>44251</v>
      </c>
      <c r="C1203" s="469" t="s">
        <v>3476</v>
      </c>
      <c r="D1203" s="470">
        <v>44251</v>
      </c>
      <c r="E1203" s="660" t="s">
        <v>15</v>
      </c>
      <c r="F1203" s="469" t="s">
        <v>93</v>
      </c>
      <c r="G1203" s="469" t="s">
        <v>1214</v>
      </c>
      <c r="H1203" s="469" t="s">
        <v>387</v>
      </c>
      <c r="I1203" s="469" t="s">
        <v>93</v>
      </c>
      <c r="J1203" s="577" t="s">
        <v>1464</v>
      </c>
      <c r="K1203" s="577" t="s">
        <v>1468</v>
      </c>
      <c r="L1203" s="469" t="s">
        <v>303</v>
      </c>
      <c r="M1203" s="469">
        <v>1</v>
      </c>
      <c r="N1203" s="469">
        <v>209</v>
      </c>
      <c r="O1203" s="469">
        <v>209</v>
      </c>
    </row>
    <row r="1204" spans="1:15" ht="15" x14ac:dyDescent="0.25">
      <c r="A1204" s="469" t="s">
        <v>3083</v>
      </c>
      <c r="B1204" s="471">
        <v>44251</v>
      </c>
      <c r="C1204" s="469" t="s">
        <v>3476</v>
      </c>
      <c r="D1204" s="470">
        <v>44251</v>
      </c>
      <c r="E1204" s="469" t="s">
        <v>1181</v>
      </c>
      <c r="F1204" s="469" t="s">
        <v>93</v>
      </c>
      <c r="G1204" s="469" t="s">
        <v>1214</v>
      </c>
      <c r="H1204" s="469" t="s">
        <v>1433</v>
      </c>
      <c r="I1204" s="469" t="s">
        <v>93</v>
      </c>
      <c r="J1204" s="577" t="s">
        <v>1464</v>
      </c>
      <c r="K1204" s="577" t="s">
        <v>1468</v>
      </c>
      <c r="L1204" s="469" t="s">
        <v>308</v>
      </c>
      <c r="M1204" s="469">
        <v>12</v>
      </c>
      <c r="N1204" s="472">
        <v>6950</v>
      </c>
      <c r="O1204" s="472">
        <v>83400</v>
      </c>
    </row>
    <row r="1205" spans="1:15" ht="15" x14ac:dyDescent="0.25">
      <c r="A1205" s="469" t="s">
        <v>3084</v>
      </c>
      <c r="B1205" s="471">
        <v>44251</v>
      </c>
      <c r="C1205" s="469" t="s">
        <v>3477</v>
      </c>
      <c r="D1205" s="470">
        <v>44251</v>
      </c>
      <c r="E1205" s="469" t="s">
        <v>1182</v>
      </c>
      <c r="F1205" s="469" t="s">
        <v>244</v>
      </c>
      <c r="G1205" s="469" t="s">
        <v>1226</v>
      </c>
      <c r="H1205" s="469" t="s">
        <v>1439</v>
      </c>
      <c r="I1205" s="469" t="s">
        <v>244</v>
      </c>
      <c r="J1205" s="577" t="s">
        <v>1464</v>
      </c>
      <c r="K1205" s="577" t="s">
        <v>1468</v>
      </c>
      <c r="L1205" s="469" t="s">
        <v>308</v>
      </c>
      <c r="M1205" s="469">
        <v>1</v>
      </c>
      <c r="N1205" s="469">
        <v>114</v>
      </c>
      <c r="O1205" s="469">
        <v>114</v>
      </c>
    </row>
    <row r="1206" spans="1:15" ht="15" x14ac:dyDescent="0.25">
      <c r="A1206" s="469" t="s">
        <v>3084</v>
      </c>
      <c r="B1206" s="471">
        <v>44251</v>
      </c>
      <c r="C1206" s="469" t="s">
        <v>3477</v>
      </c>
      <c r="D1206" s="470">
        <v>44251</v>
      </c>
      <c r="E1206" s="469" t="s">
        <v>1182</v>
      </c>
      <c r="F1206" s="469" t="s">
        <v>244</v>
      </c>
      <c r="G1206" s="469" t="s">
        <v>1226</v>
      </c>
      <c r="H1206" s="469" t="s">
        <v>1438</v>
      </c>
      <c r="I1206" s="469" t="s">
        <v>244</v>
      </c>
      <c r="J1206" s="577" t="s">
        <v>1464</v>
      </c>
      <c r="K1206" s="577" t="s">
        <v>1468</v>
      </c>
      <c r="L1206" s="469" t="s">
        <v>308</v>
      </c>
      <c r="M1206" s="469">
        <v>1</v>
      </c>
      <c r="N1206" s="469">
        <v>114</v>
      </c>
      <c r="O1206" s="469">
        <v>114</v>
      </c>
    </row>
    <row r="1207" spans="1:15" ht="15" x14ac:dyDescent="0.25">
      <c r="A1207" s="469" t="s">
        <v>3084</v>
      </c>
      <c r="B1207" s="471">
        <v>44251</v>
      </c>
      <c r="C1207" s="469" t="s">
        <v>3477</v>
      </c>
      <c r="D1207" s="470">
        <v>44251</v>
      </c>
      <c r="E1207" s="469" t="s">
        <v>1182</v>
      </c>
      <c r="F1207" s="469" t="s">
        <v>244</v>
      </c>
      <c r="G1207" s="469" t="s">
        <v>1226</v>
      </c>
      <c r="H1207" s="469" t="s">
        <v>1437</v>
      </c>
      <c r="I1207" s="469" t="s">
        <v>244</v>
      </c>
      <c r="J1207" s="577" t="s">
        <v>1464</v>
      </c>
      <c r="K1207" s="577" t="s">
        <v>1468</v>
      </c>
      <c r="L1207" s="469" t="s">
        <v>3603</v>
      </c>
      <c r="M1207" s="469">
        <v>1</v>
      </c>
      <c r="N1207" s="469">
        <v>114</v>
      </c>
      <c r="O1207" s="469">
        <v>114</v>
      </c>
    </row>
    <row r="1208" spans="1:15" ht="15" x14ac:dyDescent="0.25">
      <c r="A1208" s="469" t="s">
        <v>3085</v>
      </c>
      <c r="B1208" s="471">
        <v>44251</v>
      </c>
      <c r="C1208" s="469" t="s">
        <v>3478</v>
      </c>
      <c r="D1208" s="470">
        <v>40963</v>
      </c>
      <c r="E1208" s="660" t="s">
        <v>15</v>
      </c>
      <c r="F1208" s="469" t="s">
        <v>3556</v>
      </c>
      <c r="G1208" s="469" t="s">
        <v>1213</v>
      </c>
      <c r="H1208" s="469" t="s">
        <v>387</v>
      </c>
      <c r="I1208" s="469" t="s">
        <v>3556</v>
      </c>
      <c r="J1208" s="577" t="s">
        <v>1464</v>
      </c>
      <c r="K1208" s="577" t="s">
        <v>1468</v>
      </c>
      <c r="L1208" s="469" t="s">
        <v>303</v>
      </c>
      <c r="M1208" s="469">
        <v>1</v>
      </c>
      <c r="N1208" s="469">
        <v>140</v>
      </c>
      <c r="O1208" s="469">
        <v>140</v>
      </c>
    </row>
    <row r="1209" spans="1:15" ht="15" x14ac:dyDescent="0.25">
      <c r="A1209" s="469" t="s">
        <v>3085</v>
      </c>
      <c r="B1209" s="471">
        <v>44251</v>
      </c>
      <c r="C1209" s="469" t="s">
        <v>3478</v>
      </c>
      <c r="D1209" s="470">
        <v>40963</v>
      </c>
      <c r="E1209" s="469" t="s">
        <v>1181</v>
      </c>
      <c r="F1209" s="469" t="s">
        <v>3556</v>
      </c>
      <c r="G1209" s="469" t="s">
        <v>1213</v>
      </c>
      <c r="H1209" s="469" t="s">
        <v>3612</v>
      </c>
      <c r="I1209" s="469" t="s">
        <v>3556</v>
      </c>
      <c r="J1209" s="577" t="s">
        <v>1464</v>
      </c>
      <c r="K1209" s="577" t="s">
        <v>1468</v>
      </c>
      <c r="L1209" s="469" t="s">
        <v>308</v>
      </c>
      <c r="M1209" s="469">
        <v>10</v>
      </c>
      <c r="N1209" s="472">
        <v>3500</v>
      </c>
      <c r="O1209" s="472">
        <v>35000</v>
      </c>
    </row>
    <row r="1210" spans="1:15" ht="15" x14ac:dyDescent="0.25">
      <c r="A1210" s="469" t="s">
        <v>3086</v>
      </c>
      <c r="B1210" s="471">
        <v>44251</v>
      </c>
      <c r="C1210" s="469" t="s">
        <v>3479</v>
      </c>
      <c r="D1210" s="470">
        <v>44250</v>
      </c>
      <c r="E1210" s="660" t="s">
        <v>15</v>
      </c>
      <c r="F1210" s="469" t="s">
        <v>93</v>
      </c>
      <c r="G1210" s="469" t="s">
        <v>1214</v>
      </c>
      <c r="H1210" s="469" t="s">
        <v>387</v>
      </c>
      <c r="I1210" s="469" t="s">
        <v>93</v>
      </c>
      <c r="J1210" s="577" t="s">
        <v>1464</v>
      </c>
      <c r="K1210" s="577" t="s">
        <v>1468</v>
      </c>
      <c r="L1210" s="469" t="s">
        <v>303</v>
      </c>
      <c r="M1210" s="469">
        <v>1</v>
      </c>
      <c r="N1210" s="469">
        <v>50</v>
      </c>
      <c r="O1210" s="469">
        <v>50</v>
      </c>
    </row>
    <row r="1211" spans="1:15" ht="15" x14ac:dyDescent="0.25">
      <c r="A1211" s="469" t="s">
        <v>3086</v>
      </c>
      <c r="B1211" s="471">
        <v>44251</v>
      </c>
      <c r="C1211" s="469" t="s">
        <v>3479</v>
      </c>
      <c r="D1211" s="470">
        <v>44250</v>
      </c>
      <c r="E1211" s="469" t="s">
        <v>15</v>
      </c>
      <c r="F1211" s="469" t="s">
        <v>93</v>
      </c>
      <c r="G1211" s="469" t="s">
        <v>1214</v>
      </c>
      <c r="H1211" s="469" t="s">
        <v>1324</v>
      </c>
      <c r="I1211" s="469" t="s">
        <v>93</v>
      </c>
      <c r="J1211" s="577" t="s">
        <v>1464</v>
      </c>
      <c r="K1211" s="577" t="s">
        <v>1468</v>
      </c>
      <c r="L1211" s="469" t="s">
        <v>314</v>
      </c>
      <c r="M1211" s="469">
        <v>1</v>
      </c>
      <c r="N1211" s="472">
        <v>5500</v>
      </c>
      <c r="O1211" s="472">
        <v>5500</v>
      </c>
    </row>
    <row r="1212" spans="1:15" ht="15" x14ac:dyDescent="0.25">
      <c r="A1212" s="469" t="s">
        <v>3087</v>
      </c>
      <c r="B1212" s="471">
        <v>44252</v>
      </c>
      <c r="C1212" s="469" t="s">
        <v>3480</v>
      </c>
      <c r="D1212" s="470">
        <v>44247</v>
      </c>
      <c r="E1212" s="469" t="s">
        <v>1193</v>
      </c>
      <c r="F1212" s="469" t="s">
        <v>245</v>
      </c>
      <c r="G1212" s="469" t="s">
        <v>1227</v>
      </c>
      <c r="H1212" s="469" t="s">
        <v>1319</v>
      </c>
      <c r="I1212" s="469" t="s">
        <v>245</v>
      </c>
      <c r="J1212" s="577" t="s">
        <v>316</v>
      </c>
      <c r="K1212" s="469" t="s">
        <v>1469</v>
      </c>
      <c r="L1212" s="469" t="s">
        <v>314</v>
      </c>
      <c r="M1212" s="469">
        <v>1</v>
      </c>
      <c r="N1212" s="472">
        <v>10900</v>
      </c>
      <c r="O1212" s="472">
        <v>10900</v>
      </c>
    </row>
    <row r="1213" spans="1:15" ht="15" x14ac:dyDescent="0.25">
      <c r="A1213" s="469" t="s">
        <v>3088</v>
      </c>
      <c r="B1213" s="471">
        <v>44252</v>
      </c>
      <c r="C1213" s="469">
        <v>6200004391</v>
      </c>
      <c r="D1213" s="470">
        <v>44236</v>
      </c>
      <c r="E1213" s="469" t="s">
        <v>1183</v>
      </c>
      <c r="F1213" s="469" t="s">
        <v>244</v>
      </c>
      <c r="G1213" s="469" t="s">
        <v>1212</v>
      </c>
      <c r="H1213" s="469" t="s">
        <v>1352</v>
      </c>
      <c r="I1213" s="469" t="s">
        <v>244</v>
      </c>
      <c r="J1213" s="577" t="s">
        <v>316</v>
      </c>
      <c r="K1213" s="469" t="s">
        <v>1469</v>
      </c>
      <c r="L1213" s="469" t="s">
        <v>3603</v>
      </c>
      <c r="M1213" s="469">
        <v>6</v>
      </c>
      <c r="N1213" s="469">
        <v>0</v>
      </c>
      <c r="O1213" s="469">
        <v>0</v>
      </c>
    </row>
    <row r="1214" spans="1:15" ht="15" x14ac:dyDescent="0.25">
      <c r="A1214" s="469" t="s">
        <v>3088</v>
      </c>
      <c r="B1214" s="471">
        <v>44252</v>
      </c>
      <c r="C1214" s="469">
        <v>6200004391</v>
      </c>
      <c r="D1214" s="470">
        <v>44236</v>
      </c>
      <c r="E1214" s="469" t="s">
        <v>1183</v>
      </c>
      <c r="F1214" s="469" t="s">
        <v>244</v>
      </c>
      <c r="G1214" s="469" t="s">
        <v>1212</v>
      </c>
      <c r="H1214" s="469" t="s">
        <v>1317</v>
      </c>
      <c r="I1214" s="469" t="s">
        <v>244</v>
      </c>
      <c r="J1214" s="577" t="s">
        <v>316</v>
      </c>
      <c r="K1214" s="469" t="s">
        <v>1469</v>
      </c>
      <c r="L1214" s="469" t="s">
        <v>314</v>
      </c>
      <c r="M1214" s="469">
        <v>6</v>
      </c>
      <c r="N1214" s="469">
        <v>247</v>
      </c>
      <c r="O1214" s="472">
        <v>1482</v>
      </c>
    </row>
    <row r="1215" spans="1:15" ht="15" x14ac:dyDescent="0.25">
      <c r="A1215" s="469" t="s">
        <v>3088</v>
      </c>
      <c r="B1215" s="471">
        <v>44252</v>
      </c>
      <c r="C1215" s="469">
        <v>6200004391</v>
      </c>
      <c r="D1215" s="470">
        <v>44236</v>
      </c>
      <c r="E1215" s="469" t="s">
        <v>1183</v>
      </c>
      <c r="F1215" s="469" t="s">
        <v>244</v>
      </c>
      <c r="G1215" s="469" t="s">
        <v>1212</v>
      </c>
      <c r="H1215" s="469" t="s">
        <v>1425</v>
      </c>
      <c r="I1215" s="469" t="s">
        <v>244</v>
      </c>
      <c r="J1215" s="577" t="s">
        <v>316</v>
      </c>
      <c r="K1215" s="469" t="s">
        <v>1469</v>
      </c>
      <c r="L1215" s="469" t="s">
        <v>303</v>
      </c>
      <c r="M1215" s="469">
        <v>6</v>
      </c>
      <c r="N1215" s="469">
        <v>436</v>
      </c>
      <c r="O1215" s="472">
        <v>2616</v>
      </c>
    </row>
    <row r="1216" spans="1:15" ht="15" x14ac:dyDescent="0.25">
      <c r="A1216" s="469" t="s">
        <v>3088</v>
      </c>
      <c r="B1216" s="471">
        <v>44252</v>
      </c>
      <c r="C1216" s="469">
        <v>6200004391</v>
      </c>
      <c r="D1216" s="470">
        <v>44236</v>
      </c>
      <c r="E1216" s="469" t="s">
        <v>1183</v>
      </c>
      <c r="F1216" s="469" t="s">
        <v>244</v>
      </c>
      <c r="G1216" s="469" t="s">
        <v>1212</v>
      </c>
      <c r="H1216" s="469" t="s">
        <v>1349</v>
      </c>
      <c r="I1216" s="469" t="s">
        <v>244</v>
      </c>
      <c r="J1216" s="577" t="s">
        <v>316</v>
      </c>
      <c r="K1216" s="469" t="s">
        <v>1469</v>
      </c>
      <c r="L1216" s="469" t="s">
        <v>314</v>
      </c>
      <c r="M1216" s="469">
        <v>6</v>
      </c>
      <c r="N1216" s="472">
        <v>1744</v>
      </c>
      <c r="O1216" s="472">
        <v>10464</v>
      </c>
    </row>
    <row r="1217" spans="1:15" ht="15" x14ac:dyDescent="0.25">
      <c r="A1217" s="469" t="s">
        <v>3088</v>
      </c>
      <c r="B1217" s="471">
        <v>44252</v>
      </c>
      <c r="C1217" s="469">
        <v>6200004391</v>
      </c>
      <c r="D1217" s="470">
        <v>44236</v>
      </c>
      <c r="E1217" s="469" t="s">
        <v>3215</v>
      </c>
      <c r="F1217" s="469" t="s">
        <v>244</v>
      </c>
      <c r="G1217" s="469" t="s">
        <v>1212</v>
      </c>
      <c r="H1217" s="469" t="s">
        <v>3633</v>
      </c>
      <c r="I1217" s="469" t="s">
        <v>244</v>
      </c>
      <c r="J1217" s="577" t="s">
        <v>316</v>
      </c>
      <c r="K1217" s="469" t="s">
        <v>1469</v>
      </c>
      <c r="L1217" s="469" t="s">
        <v>308</v>
      </c>
      <c r="M1217" s="469">
        <v>4</v>
      </c>
      <c r="N1217" s="472">
        <v>3499</v>
      </c>
      <c r="O1217" s="472">
        <v>13996</v>
      </c>
    </row>
    <row r="1218" spans="1:15" ht="15" x14ac:dyDescent="0.25">
      <c r="A1218" s="469" t="s">
        <v>3088</v>
      </c>
      <c r="B1218" s="471">
        <v>44252</v>
      </c>
      <c r="C1218" s="469">
        <v>6200004391</v>
      </c>
      <c r="D1218" s="470">
        <v>44236</v>
      </c>
      <c r="E1218" s="469" t="s">
        <v>3215</v>
      </c>
      <c r="F1218" s="469" t="s">
        <v>244</v>
      </c>
      <c r="G1218" s="469" t="s">
        <v>1212</v>
      </c>
      <c r="H1218" s="469" t="s">
        <v>1314</v>
      </c>
      <c r="I1218" s="469" t="s">
        <v>244</v>
      </c>
      <c r="J1218" s="577" t="s">
        <v>316</v>
      </c>
      <c r="K1218" s="469" t="s">
        <v>1469</v>
      </c>
      <c r="L1218" s="469" t="s">
        <v>308</v>
      </c>
      <c r="M1218" s="469">
        <v>2</v>
      </c>
      <c r="N1218" s="472">
        <v>3499</v>
      </c>
      <c r="O1218" s="472">
        <v>6998</v>
      </c>
    </row>
    <row r="1219" spans="1:15" ht="15" x14ac:dyDescent="0.25">
      <c r="A1219" s="469" t="s">
        <v>3088</v>
      </c>
      <c r="B1219" s="471">
        <v>44252</v>
      </c>
      <c r="C1219" s="469">
        <v>6200004391</v>
      </c>
      <c r="D1219" s="470">
        <v>44236</v>
      </c>
      <c r="E1219" s="469" t="s">
        <v>1183</v>
      </c>
      <c r="F1219" s="469" t="s">
        <v>244</v>
      </c>
      <c r="G1219" s="469" t="s">
        <v>1212</v>
      </c>
      <c r="H1219" s="469" t="s">
        <v>1381</v>
      </c>
      <c r="I1219" s="469" t="s">
        <v>244</v>
      </c>
      <c r="J1219" s="577" t="s">
        <v>316</v>
      </c>
      <c r="K1219" s="469" t="s">
        <v>1469</v>
      </c>
      <c r="L1219" s="469" t="s">
        <v>314</v>
      </c>
      <c r="M1219" s="469">
        <v>6</v>
      </c>
      <c r="N1219" s="472">
        <v>3561</v>
      </c>
      <c r="O1219" s="472">
        <v>21366</v>
      </c>
    </row>
    <row r="1220" spans="1:15" ht="15" x14ac:dyDescent="0.25">
      <c r="A1220" s="469" t="s">
        <v>3088</v>
      </c>
      <c r="B1220" s="471">
        <v>44252</v>
      </c>
      <c r="C1220" s="469">
        <v>6200004391</v>
      </c>
      <c r="D1220" s="470">
        <v>44236</v>
      </c>
      <c r="E1220" s="469" t="s">
        <v>3215</v>
      </c>
      <c r="F1220" s="469" t="s">
        <v>244</v>
      </c>
      <c r="G1220" s="469" t="s">
        <v>1212</v>
      </c>
      <c r="H1220" s="469" t="s">
        <v>1442</v>
      </c>
      <c r="I1220" s="469" t="s">
        <v>244</v>
      </c>
      <c r="J1220" s="577" t="s">
        <v>316</v>
      </c>
      <c r="K1220" s="469" t="s">
        <v>1469</v>
      </c>
      <c r="L1220" s="469" t="s">
        <v>308</v>
      </c>
      <c r="M1220" s="469">
        <v>7</v>
      </c>
      <c r="N1220" s="472">
        <v>4085</v>
      </c>
      <c r="O1220" s="472">
        <v>28595</v>
      </c>
    </row>
    <row r="1221" spans="1:15" ht="15" x14ac:dyDescent="0.25">
      <c r="A1221" s="469" t="s">
        <v>3088</v>
      </c>
      <c r="B1221" s="471">
        <v>44252</v>
      </c>
      <c r="C1221" s="469">
        <v>6200004391</v>
      </c>
      <c r="D1221" s="470">
        <v>44236</v>
      </c>
      <c r="E1221" s="469" t="s">
        <v>1183</v>
      </c>
      <c r="F1221" s="469" t="s">
        <v>244</v>
      </c>
      <c r="G1221" s="469" t="s">
        <v>1212</v>
      </c>
      <c r="H1221" s="469" t="s">
        <v>1319</v>
      </c>
      <c r="I1221" s="469" t="s">
        <v>244</v>
      </c>
      <c r="J1221" s="577" t="s">
        <v>316</v>
      </c>
      <c r="K1221" s="469" t="s">
        <v>1469</v>
      </c>
      <c r="L1221" s="469" t="s">
        <v>314</v>
      </c>
      <c r="M1221" s="469">
        <v>6</v>
      </c>
      <c r="N1221" s="472">
        <v>9800</v>
      </c>
      <c r="O1221" s="472">
        <v>58800</v>
      </c>
    </row>
    <row r="1222" spans="1:15" ht="15" x14ac:dyDescent="0.25">
      <c r="A1222" s="469" t="s">
        <v>3088</v>
      </c>
      <c r="B1222" s="471">
        <v>44252</v>
      </c>
      <c r="C1222" s="469">
        <v>6200004391</v>
      </c>
      <c r="D1222" s="470">
        <v>44236</v>
      </c>
      <c r="E1222" s="469" t="s">
        <v>1183</v>
      </c>
      <c r="F1222" s="469" t="s">
        <v>244</v>
      </c>
      <c r="G1222" s="469" t="s">
        <v>1212</v>
      </c>
      <c r="H1222" s="469" t="s">
        <v>1329</v>
      </c>
      <c r="I1222" s="469" t="s">
        <v>244</v>
      </c>
      <c r="J1222" s="577" t="s">
        <v>316</v>
      </c>
      <c r="K1222" s="469" t="s">
        <v>1469</v>
      </c>
      <c r="L1222" s="469" t="s">
        <v>314</v>
      </c>
      <c r="M1222" s="469">
        <v>6</v>
      </c>
      <c r="N1222" s="472">
        <v>40605</v>
      </c>
      <c r="O1222" s="472">
        <v>243630</v>
      </c>
    </row>
    <row r="1223" spans="1:15" ht="15" x14ac:dyDescent="0.25">
      <c r="A1223" s="469" t="s">
        <v>3089</v>
      </c>
      <c r="B1223" s="471">
        <v>44252</v>
      </c>
      <c r="C1223" s="469">
        <v>6500000127</v>
      </c>
      <c r="D1223" s="469" t="s">
        <v>3481</v>
      </c>
      <c r="E1223" s="469" t="s">
        <v>1182</v>
      </c>
      <c r="F1223" s="469" t="s">
        <v>244</v>
      </c>
      <c r="G1223" s="469" t="s">
        <v>1211</v>
      </c>
      <c r="H1223" s="469" t="s">
        <v>1340</v>
      </c>
      <c r="I1223" s="469" t="s">
        <v>244</v>
      </c>
      <c r="J1223" s="577" t="s">
        <v>316</v>
      </c>
      <c r="K1223" s="469" t="s">
        <v>1469</v>
      </c>
      <c r="L1223" s="469" t="s">
        <v>303</v>
      </c>
      <c r="M1223" s="469">
        <v>2</v>
      </c>
      <c r="N1223" s="469">
        <v>750</v>
      </c>
      <c r="O1223" s="472">
        <v>1500</v>
      </c>
    </row>
    <row r="1224" spans="1:15" ht="15" x14ac:dyDescent="0.25">
      <c r="A1224" s="469" t="s">
        <v>3090</v>
      </c>
      <c r="B1224" s="471">
        <v>44252</v>
      </c>
      <c r="C1224" s="469">
        <v>6500000129</v>
      </c>
      <c r="D1224" s="469" t="s">
        <v>3481</v>
      </c>
      <c r="E1224" s="469" t="s">
        <v>1182</v>
      </c>
      <c r="F1224" s="469" t="s">
        <v>244</v>
      </c>
      <c r="G1224" s="469" t="s">
        <v>1211</v>
      </c>
      <c r="H1224" s="469" t="s">
        <v>1340</v>
      </c>
      <c r="I1224" s="469" t="s">
        <v>244</v>
      </c>
      <c r="J1224" s="577" t="s">
        <v>316</v>
      </c>
      <c r="K1224" s="469" t="s">
        <v>1469</v>
      </c>
      <c r="L1224" s="469" t="s">
        <v>303</v>
      </c>
      <c r="M1224" s="469">
        <v>3</v>
      </c>
      <c r="N1224" s="469">
        <v>750</v>
      </c>
      <c r="O1224" s="472">
        <v>2250</v>
      </c>
    </row>
    <row r="1225" spans="1:15" ht="15" x14ac:dyDescent="0.25">
      <c r="A1225" s="469" t="s">
        <v>3091</v>
      </c>
      <c r="B1225" s="471">
        <v>44252</v>
      </c>
      <c r="C1225" s="469">
        <v>6500000132</v>
      </c>
      <c r="D1225" s="469" t="s">
        <v>3481</v>
      </c>
      <c r="E1225" s="469" t="s">
        <v>1182</v>
      </c>
      <c r="F1225" s="469" t="s">
        <v>244</v>
      </c>
      <c r="G1225" s="469" t="s">
        <v>1211</v>
      </c>
      <c r="H1225" s="469" t="s">
        <v>1340</v>
      </c>
      <c r="I1225" s="469" t="s">
        <v>244</v>
      </c>
      <c r="J1225" s="577" t="s">
        <v>316</v>
      </c>
      <c r="K1225" s="469" t="s">
        <v>1469</v>
      </c>
      <c r="L1225" s="469" t="s">
        <v>303</v>
      </c>
      <c r="M1225" s="469">
        <v>3</v>
      </c>
      <c r="N1225" s="469">
        <v>750</v>
      </c>
      <c r="O1225" s="472">
        <v>2250</v>
      </c>
    </row>
    <row r="1226" spans="1:15" ht="15" x14ac:dyDescent="0.25">
      <c r="A1226" s="469" t="s">
        <v>3092</v>
      </c>
      <c r="B1226" s="471">
        <v>44252</v>
      </c>
      <c r="C1226" s="469">
        <v>6200004402</v>
      </c>
      <c r="D1226" s="470">
        <v>44236</v>
      </c>
      <c r="E1226" s="469" t="s">
        <v>1183</v>
      </c>
      <c r="F1226" s="469" t="s">
        <v>244</v>
      </c>
      <c r="G1226" s="469" t="s">
        <v>1212</v>
      </c>
      <c r="H1226" s="469" t="s">
        <v>1352</v>
      </c>
      <c r="I1226" s="469" t="s">
        <v>244</v>
      </c>
      <c r="J1226" s="577" t="s">
        <v>316</v>
      </c>
      <c r="K1226" s="469" t="s">
        <v>1469</v>
      </c>
      <c r="L1226" s="469" t="s">
        <v>3603</v>
      </c>
      <c r="M1226" s="469">
        <v>4</v>
      </c>
      <c r="N1226" s="469">
        <v>0</v>
      </c>
      <c r="O1226" s="469">
        <v>0</v>
      </c>
    </row>
    <row r="1227" spans="1:15" ht="15" x14ac:dyDescent="0.25">
      <c r="A1227" s="469" t="s">
        <v>3092</v>
      </c>
      <c r="B1227" s="471">
        <v>44252</v>
      </c>
      <c r="C1227" s="469">
        <v>6200004402</v>
      </c>
      <c r="D1227" s="470">
        <v>44236</v>
      </c>
      <c r="E1227" s="469" t="s">
        <v>1183</v>
      </c>
      <c r="F1227" s="469" t="s">
        <v>244</v>
      </c>
      <c r="G1227" s="469" t="s">
        <v>1212</v>
      </c>
      <c r="H1227" s="469" t="s">
        <v>1317</v>
      </c>
      <c r="I1227" s="469" t="s">
        <v>244</v>
      </c>
      <c r="J1227" s="577" t="s">
        <v>316</v>
      </c>
      <c r="K1227" s="469" t="s">
        <v>1469</v>
      </c>
      <c r="L1227" s="469" t="s">
        <v>314</v>
      </c>
      <c r="M1227" s="469">
        <v>4</v>
      </c>
      <c r="N1227" s="469">
        <v>247</v>
      </c>
      <c r="O1227" s="469">
        <v>988</v>
      </c>
    </row>
    <row r="1228" spans="1:15" ht="15" x14ac:dyDescent="0.25">
      <c r="A1228" s="469" t="s">
        <v>3092</v>
      </c>
      <c r="B1228" s="471">
        <v>44252</v>
      </c>
      <c r="C1228" s="469">
        <v>6200004402</v>
      </c>
      <c r="D1228" s="470">
        <v>44236</v>
      </c>
      <c r="E1228" s="469" t="s">
        <v>1183</v>
      </c>
      <c r="F1228" s="469" t="s">
        <v>244</v>
      </c>
      <c r="G1228" s="469" t="s">
        <v>1212</v>
      </c>
      <c r="H1228" s="469" t="s">
        <v>1425</v>
      </c>
      <c r="I1228" s="469" t="s">
        <v>244</v>
      </c>
      <c r="J1228" s="577" t="s">
        <v>316</v>
      </c>
      <c r="K1228" s="469" t="s">
        <v>1469</v>
      </c>
      <c r="L1228" s="469" t="s">
        <v>303</v>
      </c>
      <c r="M1228" s="469">
        <v>4</v>
      </c>
      <c r="N1228" s="469">
        <v>436</v>
      </c>
      <c r="O1228" s="472">
        <v>1744</v>
      </c>
    </row>
    <row r="1229" spans="1:15" ht="15" x14ac:dyDescent="0.25">
      <c r="A1229" s="469" t="s">
        <v>3092</v>
      </c>
      <c r="B1229" s="471">
        <v>44252</v>
      </c>
      <c r="C1229" s="469">
        <v>6200004402</v>
      </c>
      <c r="D1229" s="470">
        <v>44236</v>
      </c>
      <c r="E1229" s="469" t="s">
        <v>1183</v>
      </c>
      <c r="F1229" s="469" t="s">
        <v>244</v>
      </c>
      <c r="G1229" s="469" t="s">
        <v>1212</v>
      </c>
      <c r="H1229" s="469" t="s">
        <v>1349</v>
      </c>
      <c r="I1229" s="469" t="s">
        <v>244</v>
      </c>
      <c r="J1229" s="577" t="s">
        <v>316</v>
      </c>
      <c r="K1229" s="469" t="s">
        <v>1469</v>
      </c>
      <c r="L1229" s="469" t="s">
        <v>314</v>
      </c>
      <c r="M1229" s="469">
        <v>4</v>
      </c>
      <c r="N1229" s="472">
        <v>1744</v>
      </c>
      <c r="O1229" s="472">
        <v>6976</v>
      </c>
    </row>
    <row r="1230" spans="1:15" ht="15" x14ac:dyDescent="0.25">
      <c r="A1230" s="469" t="s">
        <v>3092</v>
      </c>
      <c r="B1230" s="471">
        <v>44252</v>
      </c>
      <c r="C1230" s="469">
        <v>6200004402</v>
      </c>
      <c r="D1230" s="470">
        <v>44236</v>
      </c>
      <c r="E1230" s="469" t="s">
        <v>3215</v>
      </c>
      <c r="F1230" s="469" t="s">
        <v>244</v>
      </c>
      <c r="G1230" s="469" t="s">
        <v>1212</v>
      </c>
      <c r="H1230" s="469" t="s">
        <v>3633</v>
      </c>
      <c r="I1230" s="469" t="s">
        <v>244</v>
      </c>
      <c r="J1230" s="577" t="s">
        <v>316</v>
      </c>
      <c r="K1230" s="469" t="s">
        <v>1469</v>
      </c>
      <c r="L1230" s="469" t="s">
        <v>308</v>
      </c>
      <c r="M1230" s="469">
        <v>3</v>
      </c>
      <c r="N1230" s="472">
        <v>3499</v>
      </c>
      <c r="O1230" s="472">
        <v>10497</v>
      </c>
    </row>
    <row r="1231" spans="1:15" ht="15" x14ac:dyDescent="0.25">
      <c r="A1231" s="469" t="s">
        <v>3092</v>
      </c>
      <c r="B1231" s="471">
        <v>44252</v>
      </c>
      <c r="C1231" s="469">
        <v>6200004402</v>
      </c>
      <c r="D1231" s="470">
        <v>44236</v>
      </c>
      <c r="E1231" s="469" t="s">
        <v>3215</v>
      </c>
      <c r="F1231" s="469" t="s">
        <v>244</v>
      </c>
      <c r="G1231" s="469" t="s">
        <v>1212</v>
      </c>
      <c r="H1231" s="469" t="s">
        <v>1314</v>
      </c>
      <c r="I1231" s="469" t="s">
        <v>244</v>
      </c>
      <c r="J1231" s="577" t="s">
        <v>316</v>
      </c>
      <c r="K1231" s="469" t="s">
        <v>1469</v>
      </c>
      <c r="L1231" s="469" t="s">
        <v>308</v>
      </c>
      <c r="M1231" s="469">
        <v>1</v>
      </c>
      <c r="N1231" s="472">
        <v>3499</v>
      </c>
      <c r="O1231" s="472">
        <v>3499</v>
      </c>
    </row>
    <row r="1232" spans="1:15" ht="15" x14ac:dyDescent="0.25">
      <c r="A1232" s="469" t="s">
        <v>3092</v>
      </c>
      <c r="B1232" s="471">
        <v>44252</v>
      </c>
      <c r="C1232" s="469">
        <v>6200004402</v>
      </c>
      <c r="D1232" s="470">
        <v>44236</v>
      </c>
      <c r="E1232" s="469" t="s">
        <v>3215</v>
      </c>
      <c r="F1232" s="469" t="s">
        <v>244</v>
      </c>
      <c r="G1232" s="469" t="s">
        <v>1212</v>
      </c>
      <c r="H1232" s="469" t="s">
        <v>1442</v>
      </c>
      <c r="I1232" s="469" t="s">
        <v>244</v>
      </c>
      <c r="J1232" s="577" t="s">
        <v>316</v>
      </c>
      <c r="K1232" s="469" t="s">
        <v>1469</v>
      </c>
      <c r="L1232" s="469" t="s">
        <v>308</v>
      </c>
      <c r="M1232" s="469">
        <v>5</v>
      </c>
      <c r="N1232" s="472">
        <v>4085</v>
      </c>
      <c r="O1232" s="472">
        <v>20425</v>
      </c>
    </row>
    <row r="1233" spans="1:15" ht="15" x14ac:dyDescent="0.25">
      <c r="A1233" s="469" t="s">
        <v>3092</v>
      </c>
      <c r="B1233" s="471">
        <v>44252</v>
      </c>
      <c r="C1233" s="469">
        <v>6200004402</v>
      </c>
      <c r="D1233" s="470">
        <v>44236</v>
      </c>
      <c r="E1233" s="469" t="s">
        <v>1183</v>
      </c>
      <c r="F1233" s="469" t="s">
        <v>244</v>
      </c>
      <c r="G1233" s="469" t="s">
        <v>1212</v>
      </c>
      <c r="H1233" s="469" t="s">
        <v>1319</v>
      </c>
      <c r="I1233" s="469" t="s">
        <v>244</v>
      </c>
      <c r="J1233" s="577" t="s">
        <v>316</v>
      </c>
      <c r="K1233" s="469" t="s">
        <v>1469</v>
      </c>
      <c r="L1233" s="469" t="s">
        <v>314</v>
      </c>
      <c r="M1233" s="469">
        <v>4</v>
      </c>
      <c r="N1233" s="472">
        <v>9800</v>
      </c>
      <c r="O1233" s="472">
        <v>39200</v>
      </c>
    </row>
    <row r="1234" spans="1:15" ht="15" x14ac:dyDescent="0.25">
      <c r="A1234" s="469" t="s">
        <v>3092</v>
      </c>
      <c r="B1234" s="471">
        <v>44252</v>
      </c>
      <c r="C1234" s="469">
        <v>6200004402</v>
      </c>
      <c r="D1234" s="470">
        <v>44236</v>
      </c>
      <c r="E1234" s="469" t="s">
        <v>1183</v>
      </c>
      <c r="F1234" s="469" t="s">
        <v>244</v>
      </c>
      <c r="G1234" s="469" t="s">
        <v>1212</v>
      </c>
      <c r="H1234" s="469" t="s">
        <v>1329</v>
      </c>
      <c r="I1234" s="469" t="s">
        <v>244</v>
      </c>
      <c r="J1234" s="577" t="s">
        <v>316</v>
      </c>
      <c r="K1234" s="469" t="s">
        <v>1469</v>
      </c>
      <c r="L1234" s="469" t="s">
        <v>314</v>
      </c>
      <c r="M1234" s="469">
        <v>4</v>
      </c>
      <c r="N1234" s="472">
        <v>40605</v>
      </c>
      <c r="O1234" s="472">
        <v>162420</v>
      </c>
    </row>
    <row r="1235" spans="1:15" ht="15" x14ac:dyDescent="0.25">
      <c r="A1235" s="469" t="s">
        <v>3093</v>
      </c>
      <c r="B1235" s="471">
        <v>44252</v>
      </c>
      <c r="C1235" s="469">
        <v>7300000016</v>
      </c>
      <c r="D1235" s="469" t="s">
        <v>3482</v>
      </c>
      <c r="E1235" s="469" t="s">
        <v>1182</v>
      </c>
      <c r="F1235" s="469" t="s">
        <v>244</v>
      </c>
      <c r="G1235" s="469" t="s">
        <v>1211</v>
      </c>
      <c r="H1235" s="469" t="s">
        <v>1340</v>
      </c>
      <c r="I1235" s="469" t="s">
        <v>244</v>
      </c>
      <c r="J1235" s="577" t="s">
        <v>316</v>
      </c>
      <c r="K1235" s="469" t="s">
        <v>1469</v>
      </c>
      <c r="L1235" s="469" t="s">
        <v>303</v>
      </c>
      <c r="M1235" s="469">
        <v>1</v>
      </c>
      <c r="N1235" s="469">
        <v>750</v>
      </c>
      <c r="O1235" s="469">
        <v>750</v>
      </c>
    </row>
    <row r="1236" spans="1:15" ht="15" x14ac:dyDescent="0.25">
      <c r="A1236" s="469" t="s">
        <v>3094</v>
      </c>
      <c r="B1236" s="471">
        <v>44252</v>
      </c>
      <c r="C1236" s="469">
        <v>7300000017</v>
      </c>
      <c r="D1236" s="469" t="s">
        <v>3482</v>
      </c>
      <c r="E1236" s="469" t="s">
        <v>1182</v>
      </c>
      <c r="F1236" s="469" t="s">
        <v>244</v>
      </c>
      <c r="G1236" s="469" t="s">
        <v>1211</v>
      </c>
      <c r="H1236" s="469" t="s">
        <v>1340</v>
      </c>
      <c r="I1236" s="469" t="s">
        <v>244</v>
      </c>
      <c r="J1236" s="577" t="s">
        <v>316</v>
      </c>
      <c r="K1236" s="469" t="s">
        <v>1469</v>
      </c>
      <c r="L1236" s="469" t="s">
        <v>303</v>
      </c>
      <c r="M1236" s="469">
        <v>1</v>
      </c>
      <c r="N1236" s="469">
        <v>750</v>
      </c>
      <c r="O1236" s="469">
        <v>750</v>
      </c>
    </row>
    <row r="1237" spans="1:15" ht="15" x14ac:dyDescent="0.25">
      <c r="A1237" s="469" t="s">
        <v>3095</v>
      </c>
      <c r="B1237" s="471">
        <v>44252</v>
      </c>
      <c r="C1237" s="469">
        <v>7300000018</v>
      </c>
      <c r="D1237" s="469" t="s">
        <v>3482</v>
      </c>
      <c r="E1237" s="469" t="s">
        <v>1182</v>
      </c>
      <c r="F1237" s="469" t="s">
        <v>244</v>
      </c>
      <c r="G1237" s="469" t="s">
        <v>1211</v>
      </c>
      <c r="H1237" s="469" t="s">
        <v>1340</v>
      </c>
      <c r="I1237" s="469" t="s">
        <v>244</v>
      </c>
      <c r="J1237" s="577" t="s">
        <v>316</v>
      </c>
      <c r="K1237" s="469" t="s">
        <v>1469</v>
      </c>
      <c r="L1237" s="469" t="s">
        <v>303</v>
      </c>
      <c r="M1237" s="469">
        <v>1</v>
      </c>
      <c r="N1237" s="469">
        <v>750</v>
      </c>
      <c r="O1237" s="469">
        <v>750</v>
      </c>
    </row>
    <row r="1238" spans="1:15" ht="15" x14ac:dyDescent="0.25">
      <c r="A1238" s="469" t="s">
        <v>3096</v>
      </c>
      <c r="B1238" s="471">
        <v>44252</v>
      </c>
      <c r="C1238" s="469">
        <v>7300000019</v>
      </c>
      <c r="D1238" s="469" t="s">
        <v>3482</v>
      </c>
      <c r="E1238" s="469" t="s">
        <v>1182</v>
      </c>
      <c r="F1238" s="469" t="s">
        <v>244</v>
      </c>
      <c r="G1238" s="469" t="s">
        <v>1211</v>
      </c>
      <c r="H1238" s="469" t="s">
        <v>1340</v>
      </c>
      <c r="I1238" s="469" t="s">
        <v>244</v>
      </c>
      <c r="J1238" s="577" t="s">
        <v>316</v>
      </c>
      <c r="K1238" s="469" t="s">
        <v>1469</v>
      </c>
      <c r="L1238" s="469" t="s">
        <v>303</v>
      </c>
      <c r="M1238" s="469">
        <v>1</v>
      </c>
      <c r="N1238" s="469">
        <v>750</v>
      </c>
      <c r="O1238" s="469">
        <v>750</v>
      </c>
    </row>
    <row r="1239" spans="1:15" ht="15" x14ac:dyDescent="0.25">
      <c r="A1239" s="469" t="s">
        <v>3097</v>
      </c>
      <c r="B1239" s="471">
        <v>44252</v>
      </c>
      <c r="C1239" s="469" t="s">
        <v>3483</v>
      </c>
      <c r="D1239" s="470">
        <v>44251</v>
      </c>
      <c r="E1239" s="660" t="s">
        <v>15</v>
      </c>
      <c r="F1239" s="469" t="s">
        <v>244</v>
      </c>
      <c r="G1239" s="469" t="s">
        <v>1226</v>
      </c>
      <c r="H1239" s="469" t="s">
        <v>387</v>
      </c>
      <c r="I1239" s="469" t="s">
        <v>244</v>
      </c>
      <c r="J1239" s="577" t="s">
        <v>1464</v>
      </c>
      <c r="K1239" s="577" t="s">
        <v>1468</v>
      </c>
      <c r="L1239" s="469" t="s">
        <v>303</v>
      </c>
      <c r="M1239" s="469">
        <v>1</v>
      </c>
      <c r="N1239" s="469">
        <v>600</v>
      </c>
      <c r="O1239" s="469">
        <v>600</v>
      </c>
    </row>
    <row r="1240" spans="1:15" ht="15" x14ac:dyDescent="0.25">
      <c r="A1240" s="469" t="s">
        <v>3097</v>
      </c>
      <c r="B1240" s="471">
        <v>44252</v>
      </c>
      <c r="C1240" s="469" t="s">
        <v>3483</v>
      </c>
      <c r="D1240" s="470">
        <v>44251</v>
      </c>
      <c r="E1240" s="469" t="s">
        <v>1181</v>
      </c>
      <c r="F1240" s="469" t="s">
        <v>244</v>
      </c>
      <c r="G1240" s="469" t="s">
        <v>1226</v>
      </c>
      <c r="H1240" s="469" t="s">
        <v>3633</v>
      </c>
      <c r="I1240" s="469" t="s">
        <v>244</v>
      </c>
      <c r="J1240" s="577" t="s">
        <v>1464</v>
      </c>
      <c r="K1240" s="577" t="s">
        <v>1468</v>
      </c>
      <c r="L1240" s="469" t="s">
        <v>308</v>
      </c>
      <c r="M1240" s="469">
        <v>56</v>
      </c>
      <c r="N1240" s="472">
        <v>2150</v>
      </c>
      <c r="O1240" s="472">
        <v>120400</v>
      </c>
    </row>
    <row r="1241" spans="1:15" ht="15" x14ac:dyDescent="0.25">
      <c r="A1241" s="469" t="s">
        <v>3097</v>
      </c>
      <c r="B1241" s="471">
        <v>44252</v>
      </c>
      <c r="C1241" s="469" t="s">
        <v>3483</v>
      </c>
      <c r="D1241" s="470">
        <v>44251</v>
      </c>
      <c r="E1241" s="469" t="s">
        <v>1181</v>
      </c>
      <c r="F1241" s="469" t="s">
        <v>244</v>
      </c>
      <c r="G1241" s="469" t="s">
        <v>1226</v>
      </c>
      <c r="H1241" s="469" t="s">
        <v>1314</v>
      </c>
      <c r="I1241" s="469" t="s">
        <v>244</v>
      </c>
      <c r="J1241" s="577" t="s">
        <v>1464</v>
      </c>
      <c r="K1241" s="577" t="s">
        <v>1468</v>
      </c>
      <c r="L1241" s="469" t="s">
        <v>308</v>
      </c>
      <c r="M1241" s="469">
        <v>14</v>
      </c>
      <c r="N1241" s="472">
        <v>2150</v>
      </c>
      <c r="O1241" s="472">
        <v>30100</v>
      </c>
    </row>
    <row r="1242" spans="1:15" ht="15" x14ac:dyDescent="0.25">
      <c r="A1242" s="469" t="s">
        <v>3098</v>
      </c>
      <c r="B1242" s="471">
        <v>44252</v>
      </c>
      <c r="C1242" s="469" t="s">
        <v>3484</v>
      </c>
      <c r="D1242" s="470">
        <v>44251</v>
      </c>
      <c r="E1242" s="660" t="s">
        <v>15</v>
      </c>
      <c r="F1242" s="469" t="s">
        <v>93</v>
      </c>
      <c r="G1242" s="469" t="s">
        <v>1241</v>
      </c>
      <c r="H1242" s="469" t="s">
        <v>387</v>
      </c>
      <c r="I1242" s="469" t="s">
        <v>93</v>
      </c>
      <c r="J1242" s="577" t="s">
        <v>1465</v>
      </c>
      <c r="K1242" s="577" t="s">
        <v>1468</v>
      </c>
      <c r="L1242" s="469" t="s">
        <v>303</v>
      </c>
      <c r="M1242" s="469">
        <v>1</v>
      </c>
      <c r="N1242" s="469">
        <v>119</v>
      </c>
      <c r="O1242" s="469">
        <v>119</v>
      </c>
    </row>
    <row r="1243" spans="1:15" ht="15" x14ac:dyDescent="0.25">
      <c r="A1243" s="469" t="s">
        <v>3098</v>
      </c>
      <c r="B1243" s="471">
        <v>44252</v>
      </c>
      <c r="C1243" s="469" t="s">
        <v>3484</v>
      </c>
      <c r="D1243" s="470">
        <v>44251</v>
      </c>
      <c r="E1243" s="469" t="s">
        <v>63</v>
      </c>
      <c r="F1243" s="469" t="s">
        <v>93</v>
      </c>
      <c r="G1243" s="469" t="s">
        <v>1241</v>
      </c>
      <c r="H1243" s="469" t="s">
        <v>1332</v>
      </c>
      <c r="I1243" s="469" t="s">
        <v>93</v>
      </c>
      <c r="J1243" s="577" t="s">
        <v>1465</v>
      </c>
      <c r="K1243" s="577" t="s">
        <v>1468</v>
      </c>
      <c r="L1243" s="469" t="s">
        <v>3603</v>
      </c>
      <c r="M1243" s="469">
        <v>12</v>
      </c>
      <c r="N1243" s="472">
        <v>1250</v>
      </c>
      <c r="O1243" s="472">
        <v>15000</v>
      </c>
    </row>
    <row r="1244" spans="1:15" ht="15" x14ac:dyDescent="0.25">
      <c r="A1244" s="469" t="s">
        <v>3098</v>
      </c>
      <c r="B1244" s="471">
        <v>44252</v>
      </c>
      <c r="C1244" s="469" t="s">
        <v>3484</v>
      </c>
      <c r="D1244" s="470">
        <v>44251</v>
      </c>
      <c r="E1244" s="469" t="s">
        <v>63</v>
      </c>
      <c r="F1244" s="469" t="s">
        <v>93</v>
      </c>
      <c r="G1244" s="469" t="s">
        <v>1241</v>
      </c>
      <c r="H1244" s="469" t="s">
        <v>1396</v>
      </c>
      <c r="I1244" s="469" t="s">
        <v>93</v>
      </c>
      <c r="J1244" s="577" t="s">
        <v>1465</v>
      </c>
      <c r="K1244" s="577" t="s">
        <v>1468</v>
      </c>
      <c r="L1244" s="469" t="s">
        <v>3603</v>
      </c>
      <c r="M1244" s="469">
        <v>10</v>
      </c>
      <c r="N1244" s="472">
        <v>2828</v>
      </c>
      <c r="O1244" s="472">
        <v>28280</v>
      </c>
    </row>
    <row r="1245" spans="1:15" ht="15" x14ac:dyDescent="0.25">
      <c r="A1245" s="469" t="s">
        <v>3098</v>
      </c>
      <c r="B1245" s="471">
        <v>44252</v>
      </c>
      <c r="C1245" s="469" t="s">
        <v>3484</v>
      </c>
      <c r="D1245" s="470">
        <v>44251</v>
      </c>
      <c r="E1245" s="469" t="s">
        <v>63</v>
      </c>
      <c r="F1245" s="469" t="s">
        <v>93</v>
      </c>
      <c r="G1245" s="469" t="s">
        <v>1241</v>
      </c>
      <c r="H1245" s="469" t="s">
        <v>3671</v>
      </c>
      <c r="I1245" s="469" t="s">
        <v>93</v>
      </c>
      <c r="J1245" s="577" t="s">
        <v>1465</v>
      </c>
      <c r="K1245" s="577" t="s">
        <v>1468</v>
      </c>
      <c r="L1245" s="469" t="s">
        <v>3603</v>
      </c>
      <c r="M1245" s="469">
        <v>1</v>
      </c>
      <c r="N1245" s="472">
        <v>4600</v>
      </c>
      <c r="O1245" s="472">
        <v>4600</v>
      </c>
    </row>
    <row r="1246" spans="1:15" ht="15" x14ac:dyDescent="0.25">
      <c r="A1246" s="469" t="s">
        <v>3099</v>
      </c>
      <c r="B1246" s="471">
        <v>44252</v>
      </c>
      <c r="C1246" s="469" t="s">
        <v>3485</v>
      </c>
      <c r="D1246" s="470">
        <v>44252</v>
      </c>
      <c r="E1246" s="660" t="s">
        <v>15</v>
      </c>
      <c r="F1246" s="469" t="s">
        <v>244</v>
      </c>
      <c r="G1246" s="469" t="s">
        <v>1226</v>
      </c>
      <c r="H1246" s="469" t="s">
        <v>387</v>
      </c>
      <c r="I1246" s="469" t="s">
        <v>244</v>
      </c>
      <c r="J1246" s="577" t="s">
        <v>1464</v>
      </c>
      <c r="K1246" s="577" t="s">
        <v>1468</v>
      </c>
      <c r="L1246" s="469" t="s">
        <v>303</v>
      </c>
      <c r="M1246" s="469">
        <v>1</v>
      </c>
      <c r="N1246" s="469">
        <v>250</v>
      </c>
      <c r="O1246" s="469">
        <v>250</v>
      </c>
    </row>
    <row r="1247" spans="1:15" ht="15" x14ac:dyDescent="0.25">
      <c r="A1247" s="469" t="s">
        <v>3099</v>
      </c>
      <c r="B1247" s="471">
        <v>44252</v>
      </c>
      <c r="C1247" s="469" t="s">
        <v>3485</v>
      </c>
      <c r="D1247" s="470">
        <v>44252</v>
      </c>
      <c r="E1247" s="469" t="s">
        <v>1181</v>
      </c>
      <c r="F1247" s="469" t="s">
        <v>244</v>
      </c>
      <c r="G1247" s="469" t="s">
        <v>1226</v>
      </c>
      <c r="H1247" s="469" t="s">
        <v>3633</v>
      </c>
      <c r="I1247" s="469" t="s">
        <v>244</v>
      </c>
      <c r="J1247" s="577" t="s">
        <v>1464</v>
      </c>
      <c r="K1247" s="577" t="s">
        <v>1468</v>
      </c>
      <c r="L1247" s="469" t="s">
        <v>308</v>
      </c>
      <c r="M1247" s="469">
        <v>25</v>
      </c>
      <c r="N1247" s="472">
        <v>2150</v>
      </c>
      <c r="O1247" s="472">
        <v>53750</v>
      </c>
    </row>
    <row r="1248" spans="1:15" ht="15" x14ac:dyDescent="0.25">
      <c r="A1248" s="469" t="s">
        <v>3099</v>
      </c>
      <c r="B1248" s="471">
        <v>44252</v>
      </c>
      <c r="C1248" s="469" t="s">
        <v>3485</v>
      </c>
      <c r="D1248" s="470">
        <v>44252</v>
      </c>
      <c r="E1248" s="469" t="s">
        <v>1181</v>
      </c>
      <c r="F1248" s="469" t="s">
        <v>244</v>
      </c>
      <c r="G1248" s="469" t="s">
        <v>1226</v>
      </c>
      <c r="H1248" s="469" t="s">
        <v>1314</v>
      </c>
      <c r="I1248" s="469" t="s">
        <v>244</v>
      </c>
      <c r="J1248" s="577" t="s">
        <v>1464</v>
      </c>
      <c r="K1248" s="577" t="s">
        <v>1468</v>
      </c>
      <c r="L1248" s="469" t="s">
        <v>308</v>
      </c>
      <c r="M1248" s="469">
        <v>5</v>
      </c>
      <c r="N1248" s="472">
        <v>2150</v>
      </c>
      <c r="O1248" s="472">
        <v>10750</v>
      </c>
    </row>
    <row r="1249" spans="1:15" ht="15" x14ac:dyDescent="0.25">
      <c r="A1249" s="469" t="s">
        <v>3100</v>
      </c>
      <c r="B1249" s="471">
        <v>44252</v>
      </c>
      <c r="C1249" s="469">
        <v>7300000020</v>
      </c>
      <c r="D1249" s="469" t="s">
        <v>3482</v>
      </c>
      <c r="E1249" s="469" t="s">
        <v>1182</v>
      </c>
      <c r="F1249" s="469" t="s">
        <v>244</v>
      </c>
      <c r="G1249" s="469" t="s">
        <v>1211</v>
      </c>
      <c r="H1249" s="469" t="s">
        <v>1340</v>
      </c>
      <c r="I1249" s="469" t="s">
        <v>244</v>
      </c>
      <c r="J1249" s="577" t="s">
        <v>316</v>
      </c>
      <c r="K1249" s="469" t="s">
        <v>1469</v>
      </c>
      <c r="L1249" s="469" t="s">
        <v>303</v>
      </c>
      <c r="M1249" s="469">
        <v>1</v>
      </c>
      <c r="N1249" s="469">
        <v>750</v>
      </c>
      <c r="O1249" s="469">
        <v>750</v>
      </c>
    </row>
    <row r="1250" spans="1:15" ht="15" x14ac:dyDescent="0.25">
      <c r="A1250" s="469" t="s">
        <v>3101</v>
      </c>
      <c r="B1250" s="471">
        <v>44252</v>
      </c>
      <c r="C1250" s="469">
        <v>7300000021</v>
      </c>
      <c r="D1250" s="469" t="s">
        <v>3482</v>
      </c>
      <c r="E1250" s="469" t="s">
        <v>1182</v>
      </c>
      <c r="F1250" s="469" t="s">
        <v>244</v>
      </c>
      <c r="G1250" s="469" t="s">
        <v>1211</v>
      </c>
      <c r="H1250" s="469" t="s">
        <v>1340</v>
      </c>
      <c r="I1250" s="469" t="s">
        <v>244</v>
      </c>
      <c r="J1250" s="577" t="s">
        <v>316</v>
      </c>
      <c r="K1250" s="469" t="s">
        <v>1469</v>
      </c>
      <c r="L1250" s="469" t="s">
        <v>303</v>
      </c>
      <c r="M1250" s="469">
        <v>5</v>
      </c>
      <c r="N1250" s="469">
        <v>750</v>
      </c>
      <c r="O1250" s="472">
        <v>3750</v>
      </c>
    </row>
    <row r="1251" spans="1:15" ht="15" x14ac:dyDescent="0.25">
      <c r="A1251" s="469" t="s">
        <v>3102</v>
      </c>
      <c r="B1251" s="471">
        <v>44252</v>
      </c>
      <c r="C1251" s="469">
        <v>7300000022</v>
      </c>
      <c r="D1251" s="469" t="s">
        <v>3482</v>
      </c>
      <c r="E1251" s="469" t="s">
        <v>1182</v>
      </c>
      <c r="F1251" s="469" t="s">
        <v>244</v>
      </c>
      <c r="G1251" s="469" t="s">
        <v>1211</v>
      </c>
      <c r="H1251" s="469" t="s">
        <v>1340</v>
      </c>
      <c r="I1251" s="469" t="s">
        <v>244</v>
      </c>
      <c r="J1251" s="577" t="s">
        <v>316</v>
      </c>
      <c r="K1251" s="469" t="s">
        <v>1469</v>
      </c>
      <c r="L1251" s="469" t="s">
        <v>303</v>
      </c>
      <c r="M1251" s="469">
        <v>1</v>
      </c>
      <c r="N1251" s="469">
        <v>750</v>
      </c>
      <c r="O1251" s="469">
        <v>750</v>
      </c>
    </row>
    <row r="1252" spans="1:15" ht="15" x14ac:dyDescent="0.25">
      <c r="A1252" s="469" t="s">
        <v>3103</v>
      </c>
      <c r="B1252" s="471">
        <v>44252</v>
      </c>
      <c r="C1252" s="469">
        <v>7300000023</v>
      </c>
      <c r="D1252" s="469" t="s">
        <v>3482</v>
      </c>
      <c r="E1252" s="469" t="s">
        <v>1182</v>
      </c>
      <c r="F1252" s="469" t="s">
        <v>244</v>
      </c>
      <c r="G1252" s="469" t="s">
        <v>1211</v>
      </c>
      <c r="H1252" s="469" t="s">
        <v>1340</v>
      </c>
      <c r="I1252" s="469" t="s">
        <v>244</v>
      </c>
      <c r="J1252" s="577" t="s">
        <v>316</v>
      </c>
      <c r="K1252" s="469" t="s">
        <v>1469</v>
      </c>
      <c r="L1252" s="469" t="s">
        <v>303</v>
      </c>
      <c r="M1252" s="469">
        <v>4</v>
      </c>
      <c r="N1252" s="469">
        <v>750</v>
      </c>
      <c r="O1252" s="472">
        <v>3000</v>
      </c>
    </row>
    <row r="1253" spans="1:15" ht="15" x14ac:dyDescent="0.25">
      <c r="A1253" s="469" t="s">
        <v>3104</v>
      </c>
      <c r="B1253" s="471">
        <v>44252</v>
      </c>
      <c r="C1253" s="469">
        <v>7300000024</v>
      </c>
      <c r="D1253" s="469" t="s">
        <v>3482</v>
      </c>
      <c r="E1253" s="469" t="s">
        <v>1182</v>
      </c>
      <c r="F1253" s="469" t="s">
        <v>244</v>
      </c>
      <c r="G1253" s="469" t="s">
        <v>1211</v>
      </c>
      <c r="H1253" s="469" t="s">
        <v>1340</v>
      </c>
      <c r="I1253" s="469" t="s">
        <v>244</v>
      </c>
      <c r="J1253" s="577" t="s">
        <v>316</v>
      </c>
      <c r="K1253" s="469" t="s">
        <v>1469</v>
      </c>
      <c r="L1253" s="469" t="s">
        <v>303</v>
      </c>
      <c r="M1253" s="469">
        <v>1</v>
      </c>
      <c r="N1253" s="469">
        <v>750</v>
      </c>
      <c r="O1253" s="469">
        <v>750</v>
      </c>
    </row>
    <row r="1254" spans="1:15" ht="15" x14ac:dyDescent="0.25">
      <c r="A1254" s="469" t="s">
        <v>3105</v>
      </c>
      <c r="B1254" s="471">
        <v>44252</v>
      </c>
      <c r="C1254" s="469" t="s">
        <v>3486</v>
      </c>
      <c r="D1254" s="469" t="s">
        <v>3487</v>
      </c>
      <c r="E1254" s="469" t="s">
        <v>15</v>
      </c>
      <c r="F1254" s="469" t="s">
        <v>94</v>
      </c>
      <c r="G1254" s="469" t="s">
        <v>356</v>
      </c>
      <c r="H1254" s="469" t="s">
        <v>1327</v>
      </c>
      <c r="I1254" s="469" t="s">
        <v>94</v>
      </c>
      <c r="J1254" s="577" t="s">
        <v>1464</v>
      </c>
      <c r="K1254" s="577" t="s">
        <v>1468</v>
      </c>
      <c r="L1254" s="469" t="s">
        <v>3603</v>
      </c>
      <c r="M1254" s="469">
        <v>6</v>
      </c>
      <c r="N1254" s="469">
        <v>0</v>
      </c>
      <c r="O1254" s="469">
        <v>0</v>
      </c>
    </row>
    <row r="1255" spans="1:15" ht="15" x14ac:dyDescent="0.25">
      <c r="A1255" s="469" t="s">
        <v>3105</v>
      </c>
      <c r="B1255" s="471">
        <v>44252</v>
      </c>
      <c r="C1255" s="469" t="s">
        <v>3486</v>
      </c>
      <c r="D1255" s="469" t="s">
        <v>3487</v>
      </c>
      <c r="E1255" s="469" t="s">
        <v>15</v>
      </c>
      <c r="F1255" s="469" t="s">
        <v>94</v>
      </c>
      <c r="G1255" s="469" t="s">
        <v>356</v>
      </c>
      <c r="H1255" s="469" t="s">
        <v>1332</v>
      </c>
      <c r="I1255" s="469" t="s">
        <v>94</v>
      </c>
      <c r="J1255" s="577" t="s">
        <v>1464</v>
      </c>
      <c r="K1255" s="577" t="s">
        <v>1468</v>
      </c>
      <c r="L1255" s="469" t="s">
        <v>3603</v>
      </c>
      <c r="M1255" s="469">
        <v>6</v>
      </c>
      <c r="N1255" s="469">
        <v>0</v>
      </c>
      <c r="O1255" s="469">
        <v>0</v>
      </c>
    </row>
    <row r="1256" spans="1:15" ht="15" x14ac:dyDescent="0.25">
      <c r="A1256" s="469" t="s">
        <v>3105</v>
      </c>
      <c r="B1256" s="471">
        <v>44252</v>
      </c>
      <c r="C1256" s="469" t="s">
        <v>3486</v>
      </c>
      <c r="D1256" s="469" t="s">
        <v>3487</v>
      </c>
      <c r="E1256" s="660" t="s">
        <v>15</v>
      </c>
      <c r="F1256" s="469" t="s">
        <v>94</v>
      </c>
      <c r="G1256" s="469" t="s">
        <v>356</v>
      </c>
      <c r="H1256" s="469" t="s">
        <v>387</v>
      </c>
      <c r="I1256" s="469" t="s">
        <v>94</v>
      </c>
      <c r="J1256" s="577" t="s">
        <v>1464</v>
      </c>
      <c r="K1256" s="577" t="s">
        <v>1468</v>
      </c>
      <c r="L1256" s="469" t="s">
        <v>303</v>
      </c>
      <c r="M1256" s="469">
        <v>1</v>
      </c>
      <c r="N1256" s="472">
        <v>1705</v>
      </c>
      <c r="O1256" s="472">
        <v>1705</v>
      </c>
    </row>
    <row r="1257" spans="1:15" ht="15" x14ac:dyDescent="0.25">
      <c r="A1257" s="469" t="s">
        <v>3105</v>
      </c>
      <c r="B1257" s="471">
        <v>44252</v>
      </c>
      <c r="C1257" s="469" t="s">
        <v>3486</v>
      </c>
      <c r="D1257" s="469" t="s">
        <v>3487</v>
      </c>
      <c r="E1257" s="469" t="s">
        <v>15</v>
      </c>
      <c r="F1257" s="469" t="s">
        <v>94</v>
      </c>
      <c r="G1257" s="469" t="s">
        <v>356</v>
      </c>
      <c r="H1257" s="469" t="s">
        <v>1324</v>
      </c>
      <c r="I1257" s="469" t="s">
        <v>94</v>
      </c>
      <c r="J1257" s="577" t="s">
        <v>1464</v>
      </c>
      <c r="K1257" s="577" t="s">
        <v>1468</v>
      </c>
      <c r="L1257" s="469" t="s">
        <v>314</v>
      </c>
      <c r="M1257" s="469">
        <v>2</v>
      </c>
      <c r="N1257" s="472">
        <v>5250</v>
      </c>
      <c r="O1257" s="472">
        <v>10500</v>
      </c>
    </row>
    <row r="1258" spans="1:15" ht="15" x14ac:dyDescent="0.25">
      <c r="A1258" s="469" t="s">
        <v>3105</v>
      </c>
      <c r="B1258" s="471">
        <v>44252</v>
      </c>
      <c r="C1258" s="469" t="s">
        <v>3486</v>
      </c>
      <c r="D1258" s="469" t="s">
        <v>3487</v>
      </c>
      <c r="E1258" s="469" t="s">
        <v>15</v>
      </c>
      <c r="F1258" s="469" t="s">
        <v>94</v>
      </c>
      <c r="G1258" s="469" t="s">
        <v>356</v>
      </c>
      <c r="H1258" s="469" t="s">
        <v>1326</v>
      </c>
      <c r="I1258" s="469" t="s">
        <v>94</v>
      </c>
      <c r="J1258" s="577" t="s">
        <v>1464</v>
      </c>
      <c r="K1258" s="577" t="s">
        <v>1468</v>
      </c>
      <c r="L1258" s="469" t="s">
        <v>314</v>
      </c>
      <c r="M1258" s="469">
        <v>6</v>
      </c>
      <c r="N1258" s="472">
        <v>55100</v>
      </c>
      <c r="O1258" s="472">
        <v>330600</v>
      </c>
    </row>
    <row r="1259" spans="1:15" ht="15" x14ac:dyDescent="0.25">
      <c r="A1259" s="469" t="s">
        <v>3106</v>
      </c>
      <c r="B1259" s="471">
        <v>44252</v>
      </c>
      <c r="C1259" s="469" t="s">
        <v>3488</v>
      </c>
      <c r="D1259" s="470">
        <v>44252</v>
      </c>
      <c r="E1259" s="660" t="s">
        <v>15</v>
      </c>
      <c r="F1259" s="469" t="s">
        <v>244</v>
      </c>
      <c r="G1259" s="469" t="s">
        <v>1213</v>
      </c>
      <c r="H1259" s="469" t="s">
        <v>387</v>
      </c>
      <c r="I1259" s="469" t="s">
        <v>244</v>
      </c>
      <c r="J1259" s="577" t="s">
        <v>1464</v>
      </c>
      <c r="K1259" s="577" t="s">
        <v>1468</v>
      </c>
      <c r="L1259" s="469" t="s">
        <v>303</v>
      </c>
      <c r="M1259" s="469">
        <v>1</v>
      </c>
      <c r="N1259" s="469">
        <v>10</v>
      </c>
      <c r="O1259" s="469">
        <v>10</v>
      </c>
    </row>
    <row r="1260" spans="1:15" ht="15" x14ac:dyDescent="0.25">
      <c r="A1260" s="469" t="s">
        <v>3106</v>
      </c>
      <c r="B1260" s="471">
        <v>44252</v>
      </c>
      <c r="C1260" s="469" t="s">
        <v>3488</v>
      </c>
      <c r="D1260" s="470">
        <v>44252</v>
      </c>
      <c r="E1260" s="469" t="s">
        <v>15</v>
      </c>
      <c r="F1260" s="469" t="s">
        <v>244</v>
      </c>
      <c r="G1260" s="469" t="s">
        <v>1213</v>
      </c>
      <c r="H1260" s="469" t="s">
        <v>1320</v>
      </c>
      <c r="I1260" s="469" t="s">
        <v>244</v>
      </c>
      <c r="J1260" s="577" t="s">
        <v>1464</v>
      </c>
      <c r="K1260" s="577" t="s">
        <v>1468</v>
      </c>
      <c r="L1260" s="469" t="s">
        <v>314</v>
      </c>
      <c r="M1260" s="469">
        <v>10</v>
      </c>
      <c r="N1260" s="472">
        <v>3500</v>
      </c>
      <c r="O1260" s="472">
        <v>35000</v>
      </c>
    </row>
    <row r="1261" spans="1:15" ht="15" x14ac:dyDescent="0.25">
      <c r="A1261" s="469" t="s">
        <v>3107</v>
      </c>
      <c r="B1261" s="471">
        <v>44252</v>
      </c>
      <c r="C1261" s="469" t="s">
        <v>3489</v>
      </c>
      <c r="D1261" s="470">
        <v>44251</v>
      </c>
      <c r="E1261" s="660" t="s">
        <v>15</v>
      </c>
      <c r="F1261" s="469" t="s">
        <v>93</v>
      </c>
      <c r="G1261" s="469" t="s">
        <v>1214</v>
      </c>
      <c r="H1261" s="469" t="s">
        <v>387</v>
      </c>
      <c r="I1261" s="469" t="s">
        <v>93</v>
      </c>
      <c r="J1261" s="577" t="s">
        <v>1464</v>
      </c>
      <c r="K1261" s="577" t="s">
        <v>1468</v>
      </c>
      <c r="L1261" s="469" t="s">
        <v>303</v>
      </c>
      <c r="M1261" s="469">
        <v>1</v>
      </c>
      <c r="N1261" s="469">
        <v>50</v>
      </c>
      <c r="O1261" s="469">
        <v>50</v>
      </c>
    </row>
    <row r="1262" spans="1:15" ht="15" x14ac:dyDescent="0.25">
      <c r="A1262" s="469" t="s">
        <v>3107</v>
      </c>
      <c r="B1262" s="471">
        <v>44252</v>
      </c>
      <c r="C1262" s="469" t="s">
        <v>3489</v>
      </c>
      <c r="D1262" s="470">
        <v>44251</v>
      </c>
      <c r="E1262" s="469" t="s">
        <v>15</v>
      </c>
      <c r="F1262" s="469" t="s">
        <v>93</v>
      </c>
      <c r="G1262" s="469" t="s">
        <v>1214</v>
      </c>
      <c r="H1262" s="469" t="s">
        <v>1320</v>
      </c>
      <c r="I1262" s="469" t="s">
        <v>93</v>
      </c>
      <c r="J1262" s="577" t="s">
        <v>1464</v>
      </c>
      <c r="K1262" s="577" t="s">
        <v>1468</v>
      </c>
      <c r="L1262" s="469" t="s">
        <v>314</v>
      </c>
      <c r="M1262" s="469">
        <v>1</v>
      </c>
      <c r="N1262" s="472">
        <v>3500</v>
      </c>
      <c r="O1262" s="472">
        <v>3500</v>
      </c>
    </row>
    <row r="1263" spans="1:15" ht="15" x14ac:dyDescent="0.25">
      <c r="A1263" s="469" t="s">
        <v>3108</v>
      </c>
      <c r="B1263" s="471">
        <v>44252</v>
      </c>
      <c r="C1263" s="469" t="s">
        <v>3416</v>
      </c>
      <c r="D1263" s="470">
        <v>44235</v>
      </c>
      <c r="E1263" s="660" t="s">
        <v>15</v>
      </c>
      <c r="F1263" s="469" t="s">
        <v>244</v>
      </c>
      <c r="G1263" s="469" t="s">
        <v>1213</v>
      </c>
      <c r="H1263" s="469" t="s">
        <v>387</v>
      </c>
      <c r="I1263" s="469" t="s">
        <v>244</v>
      </c>
      <c r="J1263" s="577" t="s">
        <v>1464</v>
      </c>
      <c r="K1263" s="577" t="s">
        <v>1468</v>
      </c>
      <c r="L1263" s="469" t="s">
        <v>303</v>
      </c>
      <c r="M1263" s="469">
        <v>1</v>
      </c>
      <c r="N1263" s="469">
        <v>100</v>
      </c>
      <c r="O1263" s="469">
        <v>100</v>
      </c>
    </row>
    <row r="1264" spans="1:15" ht="15" x14ac:dyDescent="0.25">
      <c r="A1264" s="469" t="s">
        <v>3108</v>
      </c>
      <c r="B1264" s="471">
        <v>44252</v>
      </c>
      <c r="C1264" s="469" t="s">
        <v>3416</v>
      </c>
      <c r="D1264" s="470">
        <v>44235</v>
      </c>
      <c r="E1264" s="469" t="s">
        <v>1181</v>
      </c>
      <c r="F1264" s="469" t="s">
        <v>244</v>
      </c>
      <c r="G1264" s="469" t="s">
        <v>1213</v>
      </c>
      <c r="H1264" s="469" t="s">
        <v>3633</v>
      </c>
      <c r="I1264" s="469" t="s">
        <v>244</v>
      </c>
      <c r="J1264" s="577" t="s">
        <v>1464</v>
      </c>
      <c r="K1264" s="577" t="s">
        <v>1468</v>
      </c>
      <c r="L1264" s="469" t="s">
        <v>308</v>
      </c>
      <c r="M1264" s="469">
        <v>7</v>
      </c>
      <c r="N1264" s="472">
        <v>2450</v>
      </c>
      <c r="O1264" s="472">
        <v>17150</v>
      </c>
    </row>
    <row r="1265" spans="1:15" ht="15" x14ac:dyDescent="0.25">
      <c r="A1265" s="469" t="s">
        <v>3108</v>
      </c>
      <c r="B1265" s="471">
        <v>44252</v>
      </c>
      <c r="C1265" s="469" t="s">
        <v>3416</v>
      </c>
      <c r="D1265" s="470">
        <v>44235</v>
      </c>
      <c r="E1265" s="469" t="s">
        <v>1181</v>
      </c>
      <c r="F1265" s="469" t="s">
        <v>244</v>
      </c>
      <c r="G1265" s="469" t="s">
        <v>1213</v>
      </c>
      <c r="H1265" s="469" t="s">
        <v>1314</v>
      </c>
      <c r="I1265" s="469" t="s">
        <v>244</v>
      </c>
      <c r="J1265" s="577" t="s">
        <v>1464</v>
      </c>
      <c r="K1265" s="577" t="s">
        <v>1468</v>
      </c>
      <c r="L1265" s="469" t="s">
        <v>308</v>
      </c>
      <c r="M1265" s="469">
        <v>3</v>
      </c>
      <c r="N1265" s="472">
        <v>2450</v>
      </c>
      <c r="O1265" s="472">
        <v>7350</v>
      </c>
    </row>
    <row r="1266" spans="1:15" ht="15" x14ac:dyDescent="0.25">
      <c r="A1266" s="469" t="s">
        <v>3109</v>
      </c>
      <c r="B1266" s="471">
        <v>44252</v>
      </c>
      <c r="C1266" s="469">
        <v>6969</v>
      </c>
      <c r="D1266" s="470">
        <v>44097</v>
      </c>
      <c r="E1266" s="469" t="s">
        <v>1182</v>
      </c>
      <c r="F1266" s="469" t="s">
        <v>244</v>
      </c>
      <c r="G1266" s="469" t="s">
        <v>3587</v>
      </c>
      <c r="H1266" s="469" t="s">
        <v>1412</v>
      </c>
      <c r="I1266" s="469" t="s">
        <v>244</v>
      </c>
      <c r="J1266" s="577" t="s">
        <v>316</v>
      </c>
      <c r="K1266" s="469" t="s">
        <v>1469</v>
      </c>
      <c r="L1266" s="469" t="s">
        <v>303</v>
      </c>
      <c r="M1266" s="469">
        <v>7</v>
      </c>
      <c r="N1266" s="472">
        <v>3625</v>
      </c>
      <c r="O1266" s="472">
        <v>25375</v>
      </c>
    </row>
    <row r="1267" spans="1:15" ht="15" x14ac:dyDescent="0.25">
      <c r="A1267" s="469" t="s">
        <v>3110</v>
      </c>
      <c r="B1267" s="471">
        <v>44252</v>
      </c>
      <c r="C1267" s="469">
        <v>210204</v>
      </c>
      <c r="D1267" s="470">
        <v>44245</v>
      </c>
      <c r="E1267" s="469" t="s">
        <v>15</v>
      </c>
      <c r="F1267" s="469" t="s">
        <v>1205</v>
      </c>
      <c r="G1267" s="469" t="s">
        <v>1252</v>
      </c>
      <c r="H1267" s="469" t="s">
        <v>1327</v>
      </c>
      <c r="I1267" s="469" t="s">
        <v>1205</v>
      </c>
      <c r="J1267" s="577" t="s">
        <v>1464</v>
      </c>
      <c r="K1267" s="577" t="s">
        <v>1468</v>
      </c>
      <c r="L1267" s="469" t="s">
        <v>3603</v>
      </c>
      <c r="M1267" s="469">
        <v>9</v>
      </c>
      <c r="N1267" s="469">
        <v>0</v>
      </c>
      <c r="O1267" s="469">
        <v>0</v>
      </c>
    </row>
    <row r="1268" spans="1:15" ht="15" x14ac:dyDescent="0.25">
      <c r="A1268" s="469" t="s">
        <v>3110</v>
      </c>
      <c r="B1268" s="471">
        <v>44252</v>
      </c>
      <c r="C1268" s="469">
        <v>210204</v>
      </c>
      <c r="D1268" s="470">
        <v>44245</v>
      </c>
      <c r="E1268" s="469" t="s">
        <v>15</v>
      </c>
      <c r="F1268" s="469" t="s">
        <v>1205</v>
      </c>
      <c r="G1268" s="469" t="s">
        <v>1252</v>
      </c>
      <c r="H1268" s="469" t="s">
        <v>1349</v>
      </c>
      <c r="I1268" s="469" t="s">
        <v>1205</v>
      </c>
      <c r="J1268" s="577" t="s">
        <v>1464</v>
      </c>
      <c r="K1268" s="577" t="s">
        <v>1468</v>
      </c>
      <c r="L1268" s="469" t="s">
        <v>314</v>
      </c>
      <c r="M1268" s="469">
        <v>9</v>
      </c>
      <c r="N1268" s="469">
        <v>0</v>
      </c>
      <c r="O1268" s="469">
        <v>0</v>
      </c>
    </row>
    <row r="1269" spans="1:15" ht="15" x14ac:dyDescent="0.25">
      <c r="A1269" s="469" t="s">
        <v>3110</v>
      </c>
      <c r="B1269" s="471">
        <v>44252</v>
      </c>
      <c r="C1269" s="469">
        <v>210204</v>
      </c>
      <c r="D1269" s="470">
        <v>44245</v>
      </c>
      <c r="E1269" s="469" t="s">
        <v>15</v>
      </c>
      <c r="F1269" s="469" t="s">
        <v>1205</v>
      </c>
      <c r="G1269" s="469" t="s">
        <v>1252</v>
      </c>
      <c r="H1269" s="469" t="s">
        <v>1332</v>
      </c>
      <c r="I1269" s="469" t="s">
        <v>1205</v>
      </c>
      <c r="J1269" s="577" t="s">
        <v>1464</v>
      </c>
      <c r="K1269" s="577" t="s">
        <v>1468</v>
      </c>
      <c r="L1269" s="469" t="s">
        <v>3603</v>
      </c>
      <c r="M1269" s="469">
        <v>9</v>
      </c>
      <c r="N1269" s="469">
        <v>0</v>
      </c>
      <c r="O1269" s="469">
        <v>0</v>
      </c>
    </row>
    <row r="1270" spans="1:15" ht="15" x14ac:dyDescent="0.25">
      <c r="A1270" s="469" t="s">
        <v>3110</v>
      </c>
      <c r="B1270" s="471">
        <v>44252</v>
      </c>
      <c r="C1270" s="469">
        <v>210204</v>
      </c>
      <c r="D1270" s="470">
        <v>44245</v>
      </c>
      <c r="E1270" s="469" t="s">
        <v>15</v>
      </c>
      <c r="F1270" s="469" t="s">
        <v>1205</v>
      </c>
      <c r="G1270" s="469" t="s">
        <v>1252</v>
      </c>
      <c r="H1270" s="469" t="s">
        <v>1407</v>
      </c>
      <c r="I1270" s="469" t="s">
        <v>1205</v>
      </c>
      <c r="J1270" s="577" t="s">
        <v>1464</v>
      </c>
      <c r="K1270" s="577" t="s">
        <v>1468</v>
      </c>
      <c r="L1270" s="469" t="s">
        <v>303</v>
      </c>
      <c r="M1270" s="469">
        <v>9</v>
      </c>
      <c r="N1270" s="469">
        <v>0</v>
      </c>
      <c r="O1270" s="469">
        <v>0</v>
      </c>
    </row>
    <row r="1271" spans="1:15" ht="15" x14ac:dyDescent="0.25">
      <c r="A1271" s="469" t="s">
        <v>3110</v>
      </c>
      <c r="B1271" s="471">
        <v>44252</v>
      </c>
      <c r="C1271" s="469">
        <v>210204</v>
      </c>
      <c r="D1271" s="470">
        <v>44245</v>
      </c>
      <c r="E1271" s="660" t="s">
        <v>15</v>
      </c>
      <c r="F1271" s="469" t="s">
        <v>1205</v>
      </c>
      <c r="G1271" s="469" t="s">
        <v>1252</v>
      </c>
      <c r="H1271" s="469" t="s">
        <v>387</v>
      </c>
      <c r="I1271" s="469" t="s">
        <v>1205</v>
      </c>
      <c r="J1271" s="577" t="s">
        <v>1464</v>
      </c>
      <c r="K1271" s="577" t="s">
        <v>1468</v>
      </c>
      <c r="L1271" s="469" t="s">
        <v>303</v>
      </c>
      <c r="M1271" s="469">
        <v>1</v>
      </c>
      <c r="N1271" s="472">
        <v>4200</v>
      </c>
      <c r="O1271" s="472">
        <v>4200</v>
      </c>
    </row>
    <row r="1272" spans="1:15" ht="15" x14ac:dyDescent="0.25">
      <c r="A1272" s="469" t="s">
        <v>3110</v>
      </c>
      <c r="B1272" s="471">
        <v>44252</v>
      </c>
      <c r="C1272" s="469">
        <v>210204</v>
      </c>
      <c r="D1272" s="470">
        <v>44245</v>
      </c>
      <c r="E1272" s="469" t="s">
        <v>15</v>
      </c>
      <c r="F1272" s="469" t="s">
        <v>1205</v>
      </c>
      <c r="G1272" s="469" t="s">
        <v>1252</v>
      </c>
      <c r="H1272" s="469" t="s">
        <v>1326</v>
      </c>
      <c r="I1272" s="469" t="s">
        <v>1205</v>
      </c>
      <c r="J1272" s="577" t="s">
        <v>1464</v>
      </c>
      <c r="K1272" s="577" t="s">
        <v>1468</v>
      </c>
      <c r="L1272" s="469" t="s">
        <v>314</v>
      </c>
      <c r="M1272" s="469">
        <v>9</v>
      </c>
      <c r="N1272" s="472">
        <v>67000</v>
      </c>
      <c r="O1272" s="472">
        <v>603000</v>
      </c>
    </row>
    <row r="1273" spans="1:15" ht="15" x14ac:dyDescent="0.25">
      <c r="A1273" s="469" t="s">
        <v>3111</v>
      </c>
      <c r="B1273" s="471">
        <v>44252</v>
      </c>
      <c r="C1273" s="469" t="s">
        <v>3408</v>
      </c>
      <c r="D1273" s="470">
        <v>44244</v>
      </c>
      <c r="E1273" s="469" t="s">
        <v>1189</v>
      </c>
      <c r="F1273" s="469" t="s">
        <v>94</v>
      </c>
      <c r="G1273" s="469" t="s">
        <v>3570</v>
      </c>
      <c r="H1273" s="469" t="s">
        <v>1330</v>
      </c>
      <c r="I1273" s="469" t="s">
        <v>94</v>
      </c>
      <c r="J1273" s="577" t="s">
        <v>317</v>
      </c>
      <c r="K1273" s="577" t="s">
        <v>1468</v>
      </c>
      <c r="L1273" s="469" t="s">
        <v>307</v>
      </c>
      <c r="M1273" s="469">
        <v>40</v>
      </c>
      <c r="N1273" s="472">
        <v>9200</v>
      </c>
      <c r="O1273" s="472">
        <v>368000</v>
      </c>
    </row>
    <row r="1274" spans="1:15" ht="15" x14ac:dyDescent="0.25">
      <c r="A1274" s="469" t="s">
        <v>3112</v>
      </c>
      <c r="B1274" s="471">
        <v>44253</v>
      </c>
      <c r="C1274" s="469">
        <v>4500063914</v>
      </c>
      <c r="D1274" s="470">
        <v>44231</v>
      </c>
      <c r="E1274" s="469" t="s">
        <v>3215</v>
      </c>
      <c r="F1274" s="469" t="s">
        <v>244</v>
      </c>
      <c r="G1274" s="469" t="s">
        <v>1243</v>
      </c>
      <c r="H1274" s="469" t="s">
        <v>3672</v>
      </c>
      <c r="I1274" s="469" t="s">
        <v>244</v>
      </c>
      <c r="J1274" s="577" t="s">
        <v>316</v>
      </c>
      <c r="K1274" s="577" t="s">
        <v>1469</v>
      </c>
      <c r="L1274" s="469" t="s">
        <v>314</v>
      </c>
      <c r="M1274" s="469">
        <v>10</v>
      </c>
      <c r="N1274" s="472">
        <v>7250</v>
      </c>
      <c r="O1274" s="472">
        <v>72500</v>
      </c>
    </row>
    <row r="1275" spans="1:15" ht="15" x14ac:dyDescent="0.25">
      <c r="A1275" s="469" t="s">
        <v>3113</v>
      </c>
      <c r="B1275" s="471">
        <v>44253</v>
      </c>
      <c r="C1275" s="469" t="s">
        <v>3416</v>
      </c>
      <c r="D1275" s="470">
        <v>44235</v>
      </c>
      <c r="E1275" s="660" t="s">
        <v>15</v>
      </c>
      <c r="F1275" s="469" t="s">
        <v>244</v>
      </c>
      <c r="G1275" s="469" t="s">
        <v>1213</v>
      </c>
      <c r="H1275" s="469" t="s">
        <v>387</v>
      </c>
      <c r="I1275" s="469" t="s">
        <v>244</v>
      </c>
      <c r="J1275" s="577" t="s">
        <v>1464</v>
      </c>
      <c r="K1275" s="577" t="s">
        <v>1468</v>
      </c>
      <c r="L1275" s="469" t="s">
        <v>303</v>
      </c>
      <c r="M1275" s="469">
        <v>1</v>
      </c>
      <c r="N1275" s="469">
        <v>392</v>
      </c>
      <c r="O1275" s="469">
        <v>392</v>
      </c>
    </row>
    <row r="1276" spans="1:15" ht="15" x14ac:dyDescent="0.25">
      <c r="A1276" s="469" t="s">
        <v>3113</v>
      </c>
      <c r="B1276" s="471">
        <v>44253</v>
      </c>
      <c r="C1276" s="469" t="s">
        <v>3416</v>
      </c>
      <c r="D1276" s="470">
        <v>44235</v>
      </c>
      <c r="E1276" s="469" t="s">
        <v>1181</v>
      </c>
      <c r="F1276" s="469" t="s">
        <v>244</v>
      </c>
      <c r="G1276" s="469" t="s">
        <v>1213</v>
      </c>
      <c r="H1276" s="469" t="s">
        <v>3633</v>
      </c>
      <c r="I1276" s="469" t="s">
        <v>244</v>
      </c>
      <c r="J1276" s="577" t="s">
        <v>1464</v>
      </c>
      <c r="K1276" s="577" t="s">
        <v>1468</v>
      </c>
      <c r="L1276" s="469" t="s">
        <v>308</v>
      </c>
      <c r="M1276" s="469">
        <v>30</v>
      </c>
      <c r="N1276" s="472">
        <v>2450</v>
      </c>
      <c r="O1276" s="472">
        <v>73500</v>
      </c>
    </row>
    <row r="1277" spans="1:15" ht="15" x14ac:dyDescent="0.25">
      <c r="A1277" s="469" t="s">
        <v>3113</v>
      </c>
      <c r="B1277" s="471">
        <v>44253</v>
      </c>
      <c r="C1277" s="469" t="s">
        <v>3416</v>
      </c>
      <c r="D1277" s="470">
        <v>44235</v>
      </c>
      <c r="E1277" s="469" t="s">
        <v>1181</v>
      </c>
      <c r="F1277" s="469" t="s">
        <v>244</v>
      </c>
      <c r="G1277" s="469" t="s">
        <v>1213</v>
      </c>
      <c r="H1277" s="469" t="s">
        <v>1314</v>
      </c>
      <c r="I1277" s="469" t="s">
        <v>244</v>
      </c>
      <c r="J1277" s="577" t="s">
        <v>1464</v>
      </c>
      <c r="K1277" s="577" t="s">
        <v>1468</v>
      </c>
      <c r="L1277" s="469" t="s">
        <v>308</v>
      </c>
      <c r="M1277" s="469">
        <v>10</v>
      </c>
      <c r="N1277" s="472">
        <v>2450</v>
      </c>
      <c r="O1277" s="472">
        <v>24500</v>
      </c>
    </row>
    <row r="1278" spans="1:15" ht="15" x14ac:dyDescent="0.25">
      <c r="A1278" s="469" t="s">
        <v>3114</v>
      </c>
      <c r="B1278" s="471">
        <v>44253</v>
      </c>
      <c r="C1278" s="469">
        <v>8400023148</v>
      </c>
      <c r="D1278" s="470">
        <v>44246</v>
      </c>
      <c r="E1278" s="469" t="s">
        <v>1182</v>
      </c>
      <c r="F1278" s="469" t="s">
        <v>244</v>
      </c>
      <c r="G1278" s="469" t="s">
        <v>1215</v>
      </c>
      <c r="H1278" s="469" t="s">
        <v>1340</v>
      </c>
      <c r="I1278" s="469" t="s">
        <v>244</v>
      </c>
      <c r="J1278" s="577" t="s">
        <v>316</v>
      </c>
      <c r="K1278" s="469" t="s">
        <v>1469</v>
      </c>
      <c r="L1278" s="469" t="s">
        <v>303</v>
      </c>
      <c r="M1278" s="469">
        <v>6</v>
      </c>
      <c r="N1278" s="472">
        <v>1000</v>
      </c>
      <c r="O1278" s="472">
        <v>6000</v>
      </c>
    </row>
    <row r="1279" spans="1:15" ht="15" x14ac:dyDescent="0.25">
      <c r="A1279" s="469" t="s">
        <v>3115</v>
      </c>
      <c r="B1279" s="471">
        <v>44253</v>
      </c>
      <c r="C1279" s="469" t="s">
        <v>3490</v>
      </c>
      <c r="D1279" s="470">
        <v>44252</v>
      </c>
      <c r="E1279" s="469" t="s">
        <v>1187</v>
      </c>
      <c r="F1279" s="469" t="s">
        <v>248</v>
      </c>
      <c r="G1279" s="469" t="s">
        <v>3588</v>
      </c>
      <c r="H1279" s="469" t="s">
        <v>3673</v>
      </c>
      <c r="I1279" s="469" t="s">
        <v>248</v>
      </c>
      <c r="J1279" s="577" t="s">
        <v>1465</v>
      </c>
      <c r="K1279" s="577" t="s">
        <v>1468</v>
      </c>
      <c r="L1279" s="469" t="s">
        <v>3603</v>
      </c>
      <c r="M1279" s="469">
        <v>14</v>
      </c>
      <c r="N1279" s="472">
        <v>1150</v>
      </c>
      <c r="O1279" s="472">
        <v>16100</v>
      </c>
    </row>
    <row r="1280" spans="1:15" ht="15" x14ac:dyDescent="0.25">
      <c r="A1280" s="469" t="s">
        <v>3116</v>
      </c>
      <c r="B1280" s="471">
        <v>44253</v>
      </c>
      <c r="C1280" s="469" t="s">
        <v>3491</v>
      </c>
      <c r="D1280" s="470">
        <v>44251</v>
      </c>
      <c r="E1280" s="469" t="s">
        <v>1187</v>
      </c>
      <c r="F1280" s="469" t="s">
        <v>248</v>
      </c>
      <c r="G1280" s="469" t="s">
        <v>3588</v>
      </c>
      <c r="H1280" s="469" t="s">
        <v>1328</v>
      </c>
      <c r="I1280" s="469" t="s">
        <v>248</v>
      </c>
      <c r="J1280" s="577" t="s">
        <v>1465</v>
      </c>
      <c r="K1280" s="577" t="s">
        <v>1468</v>
      </c>
      <c r="L1280" s="469" t="s">
        <v>3603</v>
      </c>
      <c r="M1280" s="469">
        <v>60</v>
      </c>
      <c r="N1280" s="469">
        <v>0</v>
      </c>
      <c r="O1280" s="469">
        <v>0</v>
      </c>
    </row>
    <row r="1281" spans="1:15" ht="15" x14ac:dyDescent="0.25">
      <c r="A1281" s="469" t="s">
        <v>3116</v>
      </c>
      <c r="B1281" s="471">
        <v>44253</v>
      </c>
      <c r="C1281" s="469" t="s">
        <v>3491</v>
      </c>
      <c r="D1281" s="470">
        <v>44251</v>
      </c>
      <c r="E1281" s="469" t="s">
        <v>1187</v>
      </c>
      <c r="F1281" s="469" t="s">
        <v>248</v>
      </c>
      <c r="G1281" s="469" t="s">
        <v>3588</v>
      </c>
      <c r="H1281" s="469" t="s">
        <v>3669</v>
      </c>
      <c r="I1281" s="469" t="s">
        <v>248</v>
      </c>
      <c r="J1281" s="577" t="s">
        <v>1465</v>
      </c>
      <c r="K1281" s="577" t="s">
        <v>1468</v>
      </c>
      <c r="L1281" s="469" t="s">
        <v>314</v>
      </c>
      <c r="M1281" s="469">
        <v>60</v>
      </c>
      <c r="N1281" s="472">
        <v>38150</v>
      </c>
      <c r="O1281" s="472">
        <v>2289000</v>
      </c>
    </row>
    <row r="1282" spans="1:15" ht="15" x14ac:dyDescent="0.25">
      <c r="A1282" s="469" t="s">
        <v>3117</v>
      </c>
      <c r="B1282" s="471">
        <v>44253</v>
      </c>
      <c r="C1282" s="469" t="s">
        <v>3416</v>
      </c>
      <c r="D1282" s="470">
        <v>44235</v>
      </c>
      <c r="E1282" s="660" t="s">
        <v>15</v>
      </c>
      <c r="F1282" s="469" t="s">
        <v>244</v>
      </c>
      <c r="G1282" s="469" t="s">
        <v>1213</v>
      </c>
      <c r="H1282" s="469" t="s">
        <v>387</v>
      </c>
      <c r="I1282" s="469" t="s">
        <v>244</v>
      </c>
      <c r="J1282" s="577" t="s">
        <v>1464</v>
      </c>
      <c r="K1282" s="577" t="s">
        <v>1468</v>
      </c>
      <c r="L1282" s="469" t="s">
        <v>303</v>
      </c>
      <c r="M1282" s="469">
        <v>1</v>
      </c>
      <c r="N1282" s="469">
        <v>100</v>
      </c>
      <c r="O1282" s="469">
        <v>100</v>
      </c>
    </row>
    <row r="1283" spans="1:15" ht="15" x14ac:dyDescent="0.25">
      <c r="A1283" s="469" t="s">
        <v>3117</v>
      </c>
      <c r="B1283" s="471">
        <v>44253</v>
      </c>
      <c r="C1283" s="469" t="s">
        <v>3416</v>
      </c>
      <c r="D1283" s="470">
        <v>44235</v>
      </c>
      <c r="E1283" s="469" t="s">
        <v>1181</v>
      </c>
      <c r="F1283" s="469" t="s">
        <v>244</v>
      </c>
      <c r="G1283" s="469" t="s">
        <v>1213</v>
      </c>
      <c r="H1283" s="469" t="s">
        <v>3633</v>
      </c>
      <c r="I1283" s="469" t="s">
        <v>244</v>
      </c>
      <c r="J1283" s="577" t="s">
        <v>1464</v>
      </c>
      <c r="K1283" s="577" t="s">
        <v>1468</v>
      </c>
      <c r="L1283" s="469" t="s">
        <v>308</v>
      </c>
      <c r="M1283" s="469">
        <v>10</v>
      </c>
      <c r="N1283" s="472">
        <v>2450</v>
      </c>
      <c r="O1283" s="472">
        <v>24500</v>
      </c>
    </row>
    <row r="1284" spans="1:15" ht="15" x14ac:dyDescent="0.25">
      <c r="A1284" s="469" t="s">
        <v>3118</v>
      </c>
      <c r="B1284" s="471">
        <v>44253</v>
      </c>
      <c r="C1284" s="469" t="s">
        <v>3492</v>
      </c>
      <c r="D1284" s="470">
        <v>40951</v>
      </c>
      <c r="E1284" s="660" t="s">
        <v>15</v>
      </c>
      <c r="F1284" s="469" t="s">
        <v>256</v>
      </c>
      <c r="G1284" s="469" t="s">
        <v>1213</v>
      </c>
      <c r="H1284" s="469" t="s">
        <v>387</v>
      </c>
      <c r="I1284" s="469" t="s">
        <v>256</v>
      </c>
      <c r="J1284" s="577" t="s">
        <v>1464</v>
      </c>
      <c r="K1284" s="577" t="s">
        <v>1468</v>
      </c>
      <c r="L1284" s="469" t="s">
        <v>303</v>
      </c>
      <c r="M1284" s="469">
        <v>1</v>
      </c>
      <c r="N1284" s="469">
        <v>179</v>
      </c>
      <c r="O1284" s="469">
        <v>179</v>
      </c>
    </row>
    <row r="1285" spans="1:15" ht="15" x14ac:dyDescent="0.25">
      <c r="A1285" s="469" t="s">
        <v>3118</v>
      </c>
      <c r="B1285" s="471">
        <v>44253</v>
      </c>
      <c r="C1285" s="469" t="s">
        <v>3492</v>
      </c>
      <c r="D1285" s="470">
        <v>40951</v>
      </c>
      <c r="E1285" s="469" t="s">
        <v>1181</v>
      </c>
      <c r="F1285" s="469" t="s">
        <v>256</v>
      </c>
      <c r="G1285" s="469" t="s">
        <v>1213</v>
      </c>
      <c r="H1285" s="469" t="s">
        <v>1309</v>
      </c>
      <c r="I1285" s="469" t="s">
        <v>256</v>
      </c>
      <c r="J1285" s="577" t="s">
        <v>1464</v>
      </c>
      <c r="K1285" s="577" t="s">
        <v>1468</v>
      </c>
      <c r="L1285" s="469" t="s">
        <v>308</v>
      </c>
      <c r="M1285" s="469">
        <v>10</v>
      </c>
      <c r="N1285" s="472">
        <v>4475</v>
      </c>
      <c r="O1285" s="472">
        <v>44750</v>
      </c>
    </row>
    <row r="1286" spans="1:15" ht="15" x14ac:dyDescent="0.25">
      <c r="A1286" s="469" t="s">
        <v>3119</v>
      </c>
      <c r="B1286" s="471">
        <v>44253</v>
      </c>
      <c r="C1286" s="469" t="s">
        <v>3493</v>
      </c>
      <c r="D1286" s="470">
        <v>40951</v>
      </c>
      <c r="E1286" s="660" t="s">
        <v>15</v>
      </c>
      <c r="F1286" s="469" t="s">
        <v>3556</v>
      </c>
      <c r="G1286" s="469" t="s">
        <v>1213</v>
      </c>
      <c r="H1286" s="469" t="s">
        <v>387</v>
      </c>
      <c r="I1286" s="469" t="s">
        <v>3556</v>
      </c>
      <c r="J1286" s="577" t="s">
        <v>1464</v>
      </c>
      <c r="K1286" s="577" t="s">
        <v>1468</v>
      </c>
      <c r="L1286" s="469" t="s">
        <v>303</v>
      </c>
      <c r="M1286" s="469">
        <v>1</v>
      </c>
      <c r="N1286" s="469">
        <v>358</v>
      </c>
      <c r="O1286" s="469">
        <v>358</v>
      </c>
    </row>
    <row r="1287" spans="1:15" ht="15" x14ac:dyDescent="0.25">
      <c r="A1287" s="469" t="s">
        <v>3119</v>
      </c>
      <c r="B1287" s="471">
        <v>44253</v>
      </c>
      <c r="C1287" s="469" t="s">
        <v>3493</v>
      </c>
      <c r="D1287" s="470">
        <v>40951</v>
      </c>
      <c r="E1287" s="469" t="s">
        <v>1181</v>
      </c>
      <c r="F1287" s="469" t="s">
        <v>3556</v>
      </c>
      <c r="G1287" s="469" t="s">
        <v>1213</v>
      </c>
      <c r="H1287" s="469" t="s">
        <v>1309</v>
      </c>
      <c r="I1287" s="469" t="s">
        <v>3556</v>
      </c>
      <c r="J1287" s="577" t="s">
        <v>1464</v>
      </c>
      <c r="K1287" s="577" t="s">
        <v>1468</v>
      </c>
      <c r="L1287" s="469" t="s">
        <v>308</v>
      </c>
      <c r="M1287" s="469">
        <v>20</v>
      </c>
      <c r="N1287" s="472">
        <v>4475</v>
      </c>
      <c r="O1287" s="472">
        <v>89500</v>
      </c>
    </row>
    <row r="1288" spans="1:15" ht="15" x14ac:dyDescent="0.25">
      <c r="A1288" s="469" t="s">
        <v>3120</v>
      </c>
      <c r="B1288" s="471">
        <v>44253</v>
      </c>
      <c r="C1288" s="469" t="s">
        <v>3494</v>
      </c>
      <c r="D1288" s="470">
        <v>40951</v>
      </c>
      <c r="E1288" s="660" t="s">
        <v>15</v>
      </c>
      <c r="F1288" s="469" t="s">
        <v>3555</v>
      </c>
      <c r="G1288" s="469" t="s">
        <v>1213</v>
      </c>
      <c r="H1288" s="469" t="s">
        <v>387</v>
      </c>
      <c r="I1288" s="469" t="s">
        <v>3555</v>
      </c>
      <c r="J1288" s="577" t="s">
        <v>1464</v>
      </c>
      <c r="K1288" s="577" t="s">
        <v>1468</v>
      </c>
      <c r="L1288" s="469" t="s">
        <v>303</v>
      </c>
      <c r="M1288" s="469">
        <v>1</v>
      </c>
      <c r="N1288" s="469">
        <v>179</v>
      </c>
      <c r="O1288" s="469">
        <v>179</v>
      </c>
    </row>
    <row r="1289" spans="1:15" ht="15" x14ac:dyDescent="0.25">
      <c r="A1289" s="469" t="s">
        <v>3120</v>
      </c>
      <c r="B1289" s="471">
        <v>44253</v>
      </c>
      <c r="C1289" s="469" t="s">
        <v>3494</v>
      </c>
      <c r="D1289" s="470">
        <v>40951</v>
      </c>
      <c r="E1289" s="469" t="s">
        <v>1181</v>
      </c>
      <c r="F1289" s="469" t="s">
        <v>3555</v>
      </c>
      <c r="G1289" s="469" t="s">
        <v>1213</v>
      </c>
      <c r="H1289" s="469" t="s">
        <v>1309</v>
      </c>
      <c r="I1289" s="469" t="s">
        <v>3555</v>
      </c>
      <c r="J1289" s="577" t="s">
        <v>1464</v>
      </c>
      <c r="K1289" s="577" t="s">
        <v>1468</v>
      </c>
      <c r="L1289" s="469" t="s">
        <v>308</v>
      </c>
      <c r="M1289" s="469">
        <v>10</v>
      </c>
      <c r="N1289" s="472">
        <v>4475</v>
      </c>
      <c r="O1289" s="472">
        <v>44750</v>
      </c>
    </row>
    <row r="1290" spans="1:15" ht="15" x14ac:dyDescent="0.25">
      <c r="A1290" s="469" t="s">
        <v>3121</v>
      </c>
      <c r="B1290" s="471">
        <v>44253</v>
      </c>
      <c r="C1290" s="469" t="s">
        <v>3484</v>
      </c>
      <c r="D1290" s="470">
        <v>44251</v>
      </c>
      <c r="E1290" s="469" t="s">
        <v>63</v>
      </c>
      <c r="F1290" s="469" t="s">
        <v>93</v>
      </c>
      <c r="G1290" s="469" t="s">
        <v>1241</v>
      </c>
      <c r="H1290" s="469" t="s">
        <v>1327</v>
      </c>
      <c r="I1290" s="469" t="s">
        <v>93</v>
      </c>
      <c r="J1290" s="577" t="s">
        <v>1465</v>
      </c>
      <c r="K1290" s="577" t="s">
        <v>1468</v>
      </c>
      <c r="L1290" s="469" t="s">
        <v>3603</v>
      </c>
      <c r="M1290" s="469">
        <v>5</v>
      </c>
      <c r="N1290" s="472">
        <v>1150</v>
      </c>
      <c r="O1290" s="472">
        <v>5750</v>
      </c>
    </row>
    <row r="1291" spans="1:15" ht="15" x14ac:dyDescent="0.25">
      <c r="A1291" s="469" t="s">
        <v>3122</v>
      </c>
      <c r="B1291" s="471">
        <v>44253</v>
      </c>
      <c r="C1291" s="469">
        <v>3060</v>
      </c>
      <c r="D1291" s="470">
        <v>44251</v>
      </c>
      <c r="E1291" s="469" t="s">
        <v>3226</v>
      </c>
      <c r="F1291" s="469" t="s">
        <v>93</v>
      </c>
      <c r="G1291" s="469" t="s">
        <v>3589</v>
      </c>
      <c r="H1291" s="469" t="s">
        <v>1361</v>
      </c>
      <c r="I1291" s="469" t="s">
        <v>93</v>
      </c>
      <c r="J1291" s="577" t="s">
        <v>316</v>
      </c>
      <c r="K1291" s="469" t="s">
        <v>1469</v>
      </c>
      <c r="L1291" s="469" t="s">
        <v>307</v>
      </c>
      <c r="M1291" s="469">
        <v>3</v>
      </c>
      <c r="N1291" s="472">
        <v>8729</v>
      </c>
      <c r="O1291" s="472">
        <v>26187</v>
      </c>
    </row>
    <row r="1292" spans="1:15" ht="15" x14ac:dyDescent="0.25">
      <c r="A1292" s="469" t="s">
        <v>3123</v>
      </c>
      <c r="B1292" s="471">
        <v>44253</v>
      </c>
      <c r="C1292" s="469" t="s">
        <v>3495</v>
      </c>
      <c r="D1292" s="470">
        <v>44252</v>
      </c>
      <c r="E1292" s="469" t="s">
        <v>1181</v>
      </c>
      <c r="F1292" s="469" t="s">
        <v>93</v>
      </c>
      <c r="G1292" s="469" t="s">
        <v>1214</v>
      </c>
      <c r="H1292" s="469" t="s">
        <v>3612</v>
      </c>
      <c r="I1292" s="469" t="s">
        <v>93</v>
      </c>
      <c r="J1292" s="577" t="s">
        <v>1464</v>
      </c>
      <c r="K1292" s="577" t="s">
        <v>1468</v>
      </c>
      <c r="L1292" s="469" t="s">
        <v>308</v>
      </c>
      <c r="M1292" s="472">
        <v>2255</v>
      </c>
      <c r="N1292" s="472">
        <v>2550</v>
      </c>
      <c r="O1292" s="472">
        <v>5750250</v>
      </c>
    </row>
    <row r="1293" spans="1:15" ht="15" x14ac:dyDescent="0.25">
      <c r="A1293" s="469" t="s">
        <v>3123</v>
      </c>
      <c r="B1293" s="471">
        <v>44253</v>
      </c>
      <c r="C1293" s="469" t="s">
        <v>3495</v>
      </c>
      <c r="D1293" s="470">
        <v>44252</v>
      </c>
      <c r="E1293" s="660" t="s">
        <v>15</v>
      </c>
      <c r="F1293" s="469" t="s">
        <v>93</v>
      </c>
      <c r="G1293" s="469" t="s">
        <v>1214</v>
      </c>
      <c r="H1293" s="469" t="s">
        <v>387</v>
      </c>
      <c r="I1293" s="469" t="s">
        <v>93</v>
      </c>
      <c r="J1293" s="577" t="s">
        <v>1464</v>
      </c>
      <c r="K1293" s="577" t="s">
        <v>1468</v>
      </c>
      <c r="L1293" s="469" t="s">
        <v>303</v>
      </c>
      <c r="M1293" s="469">
        <v>1</v>
      </c>
      <c r="N1293" s="472">
        <v>14375.625</v>
      </c>
      <c r="O1293" s="472">
        <v>14375.625</v>
      </c>
    </row>
    <row r="1294" spans="1:15" ht="15" x14ac:dyDescent="0.25">
      <c r="A1294" s="469" t="s">
        <v>3124</v>
      </c>
      <c r="B1294" s="471">
        <v>44253</v>
      </c>
      <c r="C1294" s="469" t="s">
        <v>3496</v>
      </c>
      <c r="D1294" s="470">
        <v>44253</v>
      </c>
      <c r="E1294" s="469" t="s">
        <v>1180</v>
      </c>
      <c r="F1294" s="469" t="s">
        <v>248</v>
      </c>
      <c r="G1294" s="469" t="s">
        <v>1210</v>
      </c>
      <c r="H1294" s="469" t="s">
        <v>3674</v>
      </c>
      <c r="I1294" s="469" t="s">
        <v>248</v>
      </c>
      <c r="J1294" s="577" t="s">
        <v>316</v>
      </c>
      <c r="K1294" s="577" t="s">
        <v>1468</v>
      </c>
      <c r="L1294" s="469" t="s">
        <v>307</v>
      </c>
      <c r="M1294" s="469">
        <v>2</v>
      </c>
      <c r="N1294" s="472">
        <v>14955</v>
      </c>
      <c r="O1294" s="472">
        <v>29910</v>
      </c>
    </row>
    <row r="1295" spans="1:15" ht="15" x14ac:dyDescent="0.25">
      <c r="A1295" s="469" t="s">
        <v>3125</v>
      </c>
      <c r="B1295" s="471">
        <v>44253</v>
      </c>
      <c r="C1295" s="469" t="s">
        <v>3497</v>
      </c>
      <c r="D1295" s="470">
        <v>44253</v>
      </c>
      <c r="E1295" s="660" t="s">
        <v>15</v>
      </c>
      <c r="F1295" s="469" t="s">
        <v>1204</v>
      </c>
      <c r="G1295" s="469" t="s">
        <v>1208</v>
      </c>
      <c r="H1295" s="469" t="s">
        <v>387</v>
      </c>
      <c r="I1295" s="469" t="s">
        <v>1204</v>
      </c>
      <c r="J1295" s="577" t="s">
        <v>1464</v>
      </c>
      <c r="K1295" s="577" t="s">
        <v>1468</v>
      </c>
      <c r="L1295" s="469" t="s">
        <v>303</v>
      </c>
      <c r="M1295" s="469">
        <v>1</v>
      </c>
      <c r="N1295" s="472">
        <v>1200</v>
      </c>
      <c r="O1295" s="472">
        <v>1200</v>
      </c>
    </row>
    <row r="1296" spans="1:15" ht="15" x14ac:dyDescent="0.25">
      <c r="A1296" s="469" t="s">
        <v>3125</v>
      </c>
      <c r="B1296" s="471">
        <v>44253</v>
      </c>
      <c r="C1296" s="469" t="s">
        <v>3497</v>
      </c>
      <c r="D1296" s="470">
        <v>44253</v>
      </c>
      <c r="E1296" s="469" t="s">
        <v>15</v>
      </c>
      <c r="F1296" s="469" t="s">
        <v>1204</v>
      </c>
      <c r="G1296" s="469" t="s">
        <v>1208</v>
      </c>
      <c r="H1296" s="469" t="s">
        <v>3675</v>
      </c>
      <c r="I1296" s="469" t="s">
        <v>1204</v>
      </c>
      <c r="J1296" s="577" t="s">
        <v>1464</v>
      </c>
      <c r="K1296" s="577" t="s">
        <v>1468</v>
      </c>
      <c r="L1296" s="469" t="s">
        <v>314</v>
      </c>
      <c r="M1296" s="469">
        <v>5</v>
      </c>
      <c r="N1296" s="472">
        <v>67800</v>
      </c>
      <c r="O1296" s="472">
        <v>339000</v>
      </c>
    </row>
    <row r="1297" spans="1:15" ht="15" x14ac:dyDescent="0.25">
      <c r="A1297" s="469" t="s">
        <v>3126</v>
      </c>
      <c r="B1297" s="471">
        <v>44253</v>
      </c>
      <c r="C1297" s="469" t="s">
        <v>3498</v>
      </c>
      <c r="D1297" s="470">
        <v>44253</v>
      </c>
      <c r="E1297" s="660" t="s">
        <v>15</v>
      </c>
      <c r="F1297" s="469" t="s">
        <v>93</v>
      </c>
      <c r="G1297" s="469" t="s">
        <v>1214</v>
      </c>
      <c r="H1297" s="469" t="s">
        <v>387</v>
      </c>
      <c r="I1297" s="469" t="s">
        <v>93</v>
      </c>
      <c r="J1297" s="577" t="s">
        <v>1464</v>
      </c>
      <c r="K1297" s="577" t="s">
        <v>1468</v>
      </c>
      <c r="L1297" s="469" t="s">
        <v>303</v>
      </c>
      <c r="M1297" s="469">
        <v>1</v>
      </c>
      <c r="N1297" s="472">
        <v>1116</v>
      </c>
      <c r="O1297" s="472">
        <v>1116</v>
      </c>
    </row>
    <row r="1298" spans="1:15" ht="15" x14ac:dyDescent="0.25">
      <c r="A1298" s="469" t="s">
        <v>3126</v>
      </c>
      <c r="B1298" s="471">
        <v>44253</v>
      </c>
      <c r="C1298" s="469" t="s">
        <v>3498</v>
      </c>
      <c r="D1298" s="470">
        <v>44253</v>
      </c>
      <c r="E1298" s="469" t="s">
        <v>1181</v>
      </c>
      <c r="F1298" s="469" t="s">
        <v>93</v>
      </c>
      <c r="G1298" s="469" t="s">
        <v>1214</v>
      </c>
      <c r="H1298" s="469" t="s">
        <v>3633</v>
      </c>
      <c r="I1298" s="469" t="s">
        <v>93</v>
      </c>
      <c r="J1298" s="577" t="s">
        <v>1464</v>
      </c>
      <c r="K1298" s="577" t="s">
        <v>1468</v>
      </c>
      <c r="L1298" s="469" t="s">
        <v>308</v>
      </c>
      <c r="M1298" s="469">
        <v>80</v>
      </c>
      <c r="N1298" s="472">
        <v>2250</v>
      </c>
      <c r="O1298" s="472">
        <v>180000</v>
      </c>
    </row>
    <row r="1299" spans="1:15" ht="15" x14ac:dyDescent="0.25">
      <c r="A1299" s="469" t="s">
        <v>3126</v>
      </c>
      <c r="B1299" s="471">
        <v>44253</v>
      </c>
      <c r="C1299" s="469" t="s">
        <v>3498</v>
      </c>
      <c r="D1299" s="470">
        <v>44253</v>
      </c>
      <c r="E1299" s="469" t="s">
        <v>1181</v>
      </c>
      <c r="F1299" s="469" t="s">
        <v>93</v>
      </c>
      <c r="G1299" s="469" t="s">
        <v>1214</v>
      </c>
      <c r="H1299" s="469" t="s">
        <v>1314</v>
      </c>
      <c r="I1299" s="469" t="s">
        <v>93</v>
      </c>
      <c r="J1299" s="577" t="s">
        <v>1464</v>
      </c>
      <c r="K1299" s="577" t="s">
        <v>1468</v>
      </c>
      <c r="L1299" s="469" t="s">
        <v>308</v>
      </c>
      <c r="M1299" s="469">
        <v>20</v>
      </c>
      <c r="N1299" s="472">
        <v>2250</v>
      </c>
      <c r="O1299" s="472">
        <v>45000</v>
      </c>
    </row>
    <row r="1300" spans="1:15" ht="15" x14ac:dyDescent="0.25">
      <c r="A1300" s="469" t="s">
        <v>3126</v>
      </c>
      <c r="B1300" s="471">
        <v>44253</v>
      </c>
      <c r="C1300" s="469" t="s">
        <v>3498</v>
      </c>
      <c r="D1300" s="470">
        <v>44253</v>
      </c>
      <c r="E1300" s="469" t="s">
        <v>15</v>
      </c>
      <c r="F1300" s="469" t="s">
        <v>93</v>
      </c>
      <c r="G1300" s="469" t="s">
        <v>1214</v>
      </c>
      <c r="H1300" s="469" t="s">
        <v>1319</v>
      </c>
      <c r="I1300" s="469" t="s">
        <v>93</v>
      </c>
      <c r="J1300" s="577" t="s">
        <v>1464</v>
      </c>
      <c r="K1300" s="577" t="s">
        <v>1468</v>
      </c>
      <c r="L1300" s="469" t="s">
        <v>314</v>
      </c>
      <c r="M1300" s="469">
        <v>24</v>
      </c>
      <c r="N1300" s="472">
        <v>8100</v>
      </c>
      <c r="O1300" s="472">
        <v>194400</v>
      </c>
    </row>
    <row r="1301" spans="1:15" ht="15" x14ac:dyDescent="0.25">
      <c r="A1301" s="469" t="s">
        <v>3126</v>
      </c>
      <c r="B1301" s="471">
        <v>44253</v>
      </c>
      <c r="C1301" s="469" t="s">
        <v>3498</v>
      </c>
      <c r="D1301" s="470">
        <v>44253</v>
      </c>
      <c r="E1301" s="469" t="s">
        <v>15</v>
      </c>
      <c r="F1301" s="469" t="s">
        <v>93</v>
      </c>
      <c r="G1301" s="469" t="s">
        <v>1214</v>
      </c>
      <c r="H1301" s="469" t="s">
        <v>3676</v>
      </c>
      <c r="I1301" s="469" t="s">
        <v>93</v>
      </c>
      <c r="J1301" s="577" t="s">
        <v>1464</v>
      </c>
      <c r="K1301" s="577" t="s">
        <v>1468</v>
      </c>
      <c r="L1301" s="469" t="s">
        <v>314</v>
      </c>
      <c r="M1301" s="469">
        <v>1</v>
      </c>
      <c r="N1301" s="472">
        <v>27000</v>
      </c>
      <c r="O1301" s="472">
        <v>27000</v>
      </c>
    </row>
    <row r="1302" spans="1:15" ht="15" x14ac:dyDescent="0.25">
      <c r="A1302" s="469" t="s">
        <v>3127</v>
      </c>
      <c r="B1302" s="471">
        <v>44253</v>
      </c>
      <c r="C1302" s="469" t="s">
        <v>3499</v>
      </c>
      <c r="D1302" s="470">
        <v>44253</v>
      </c>
      <c r="E1302" s="660" t="s">
        <v>15</v>
      </c>
      <c r="F1302" s="469" t="s">
        <v>93</v>
      </c>
      <c r="G1302" s="469" t="s">
        <v>1214</v>
      </c>
      <c r="H1302" s="469" t="s">
        <v>387</v>
      </c>
      <c r="I1302" s="469" t="s">
        <v>93</v>
      </c>
      <c r="J1302" s="577" t="s">
        <v>1464</v>
      </c>
      <c r="K1302" s="577" t="s">
        <v>1468</v>
      </c>
      <c r="L1302" s="469" t="s">
        <v>303</v>
      </c>
      <c r="M1302" s="469">
        <v>1</v>
      </c>
      <c r="N1302" s="469">
        <v>486</v>
      </c>
      <c r="O1302" s="469">
        <v>486</v>
      </c>
    </row>
    <row r="1303" spans="1:15" ht="15" x14ac:dyDescent="0.25">
      <c r="A1303" s="469" t="s">
        <v>3127</v>
      </c>
      <c r="B1303" s="471">
        <v>44253</v>
      </c>
      <c r="C1303" s="469" t="s">
        <v>3499</v>
      </c>
      <c r="D1303" s="470">
        <v>44253</v>
      </c>
      <c r="E1303" s="469" t="s">
        <v>15</v>
      </c>
      <c r="F1303" s="469" t="s">
        <v>93</v>
      </c>
      <c r="G1303" s="469" t="s">
        <v>1214</v>
      </c>
      <c r="H1303" s="469" t="s">
        <v>1319</v>
      </c>
      <c r="I1303" s="469" t="s">
        <v>93</v>
      </c>
      <c r="J1303" s="577" t="s">
        <v>1464</v>
      </c>
      <c r="K1303" s="577" t="s">
        <v>1468</v>
      </c>
      <c r="L1303" s="469" t="s">
        <v>314</v>
      </c>
      <c r="M1303" s="469">
        <v>24</v>
      </c>
      <c r="N1303" s="472">
        <v>8100</v>
      </c>
      <c r="O1303" s="472">
        <v>194400</v>
      </c>
    </row>
    <row r="1304" spans="1:15" ht="15" x14ac:dyDescent="0.25">
      <c r="A1304" s="469" t="s">
        <v>3128</v>
      </c>
      <c r="B1304" s="471">
        <v>44253</v>
      </c>
      <c r="C1304" s="469" t="s">
        <v>3500</v>
      </c>
      <c r="D1304" s="470">
        <v>44253</v>
      </c>
      <c r="E1304" s="660" t="s">
        <v>15</v>
      </c>
      <c r="F1304" s="469" t="s">
        <v>1204</v>
      </c>
      <c r="G1304" s="469" t="s">
        <v>1208</v>
      </c>
      <c r="H1304" s="469" t="s">
        <v>387</v>
      </c>
      <c r="I1304" s="469" t="s">
        <v>1204</v>
      </c>
      <c r="J1304" s="577" t="s">
        <v>1464</v>
      </c>
      <c r="K1304" s="577" t="s">
        <v>1468</v>
      </c>
      <c r="L1304" s="469" t="s">
        <v>303</v>
      </c>
      <c r="M1304" s="469">
        <v>1</v>
      </c>
      <c r="N1304" s="469">
        <v>175</v>
      </c>
      <c r="O1304" s="469">
        <v>175</v>
      </c>
    </row>
    <row r="1305" spans="1:15" ht="15" x14ac:dyDescent="0.25">
      <c r="A1305" s="469" t="s">
        <v>3128</v>
      </c>
      <c r="B1305" s="471">
        <v>44253</v>
      </c>
      <c r="C1305" s="469" t="s">
        <v>3500</v>
      </c>
      <c r="D1305" s="470">
        <v>44253</v>
      </c>
      <c r="E1305" s="469" t="s">
        <v>1181</v>
      </c>
      <c r="F1305" s="469" t="s">
        <v>1204</v>
      </c>
      <c r="G1305" s="469" t="s">
        <v>1208</v>
      </c>
      <c r="H1305" s="469" t="s">
        <v>1331</v>
      </c>
      <c r="I1305" s="469" t="s">
        <v>1204</v>
      </c>
      <c r="J1305" s="577" t="s">
        <v>1464</v>
      </c>
      <c r="K1305" s="577" t="s">
        <v>1468</v>
      </c>
      <c r="L1305" s="469" t="s">
        <v>308</v>
      </c>
      <c r="M1305" s="469">
        <v>35</v>
      </c>
      <c r="N1305" s="472">
        <v>1250</v>
      </c>
      <c r="O1305" s="472">
        <v>43750</v>
      </c>
    </row>
    <row r="1306" spans="1:15" ht="15" x14ac:dyDescent="0.25">
      <c r="A1306" s="469" t="s">
        <v>3129</v>
      </c>
      <c r="B1306" s="471">
        <v>44253</v>
      </c>
      <c r="C1306" s="469" t="s">
        <v>3501</v>
      </c>
      <c r="D1306" s="470">
        <v>44253</v>
      </c>
      <c r="E1306" s="660" t="s">
        <v>15</v>
      </c>
      <c r="F1306" s="469" t="s">
        <v>1204</v>
      </c>
      <c r="G1306" s="469" t="s">
        <v>1208</v>
      </c>
      <c r="H1306" s="469" t="s">
        <v>387</v>
      </c>
      <c r="I1306" s="469" t="s">
        <v>1204</v>
      </c>
      <c r="J1306" s="577" t="s">
        <v>1464</v>
      </c>
      <c r="K1306" s="577" t="s">
        <v>1468</v>
      </c>
      <c r="L1306" s="469" t="s">
        <v>303</v>
      </c>
      <c r="M1306" s="469">
        <v>1</v>
      </c>
      <c r="N1306" s="469">
        <v>100</v>
      </c>
      <c r="O1306" s="469">
        <v>100</v>
      </c>
    </row>
    <row r="1307" spans="1:15" ht="15" x14ac:dyDescent="0.25">
      <c r="A1307" s="469" t="s">
        <v>3129</v>
      </c>
      <c r="B1307" s="471">
        <v>44253</v>
      </c>
      <c r="C1307" s="469" t="s">
        <v>3501</v>
      </c>
      <c r="D1307" s="470">
        <v>44253</v>
      </c>
      <c r="E1307" s="469" t="s">
        <v>1181</v>
      </c>
      <c r="F1307" s="469" t="s">
        <v>1204</v>
      </c>
      <c r="G1307" s="469" t="s">
        <v>1208</v>
      </c>
      <c r="H1307" s="469" t="s">
        <v>1331</v>
      </c>
      <c r="I1307" s="469" t="s">
        <v>1204</v>
      </c>
      <c r="J1307" s="577" t="s">
        <v>1464</v>
      </c>
      <c r="K1307" s="577" t="s">
        <v>1468</v>
      </c>
      <c r="L1307" s="469" t="s">
        <v>308</v>
      </c>
      <c r="M1307" s="469">
        <v>15</v>
      </c>
      <c r="N1307" s="472">
        <v>1250</v>
      </c>
      <c r="O1307" s="472">
        <v>18750</v>
      </c>
    </row>
    <row r="1308" spans="1:15" ht="15" x14ac:dyDescent="0.25">
      <c r="A1308" s="469" t="s">
        <v>3130</v>
      </c>
      <c r="B1308" s="471">
        <v>44253</v>
      </c>
      <c r="C1308" s="469" t="s">
        <v>3502</v>
      </c>
      <c r="D1308" s="470">
        <v>44253</v>
      </c>
      <c r="E1308" s="660" t="s">
        <v>15</v>
      </c>
      <c r="F1308" s="469" t="s">
        <v>1204</v>
      </c>
      <c r="G1308" s="469" t="s">
        <v>1208</v>
      </c>
      <c r="H1308" s="469" t="s">
        <v>387</v>
      </c>
      <c r="I1308" s="469" t="s">
        <v>1204</v>
      </c>
      <c r="J1308" s="577" t="s">
        <v>1464</v>
      </c>
      <c r="K1308" s="577" t="s">
        <v>1468</v>
      </c>
      <c r="L1308" s="469" t="s">
        <v>303</v>
      </c>
      <c r="M1308" s="469">
        <v>1</v>
      </c>
      <c r="N1308" s="469">
        <v>125</v>
      </c>
      <c r="O1308" s="469">
        <v>125</v>
      </c>
    </row>
    <row r="1309" spans="1:15" ht="15" x14ac:dyDescent="0.25">
      <c r="A1309" s="469" t="s">
        <v>3130</v>
      </c>
      <c r="B1309" s="471">
        <v>44253</v>
      </c>
      <c r="C1309" s="469" t="s">
        <v>3502</v>
      </c>
      <c r="D1309" s="470">
        <v>44253</v>
      </c>
      <c r="E1309" s="469" t="s">
        <v>1181</v>
      </c>
      <c r="F1309" s="469" t="s">
        <v>1204</v>
      </c>
      <c r="G1309" s="469" t="s">
        <v>1208</v>
      </c>
      <c r="H1309" s="469" t="s">
        <v>1331</v>
      </c>
      <c r="I1309" s="469" t="s">
        <v>1204</v>
      </c>
      <c r="J1309" s="577" t="s">
        <v>1464</v>
      </c>
      <c r="K1309" s="577" t="s">
        <v>1468</v>
      </c>
      <c r="L1309" s="469" t="s">
        <v>308</v>
      </c>
      <c r="M1309" s="469">
        <v>25</v>
      </c>
      <c r="N1309" s="472">
        <v>1250</v>
      </c>
      <c r="O1309" s="472">
        <v>31250</v>
      </c>
    </row>
    <row r="1310" spans="1:15" ht="15" x14ac:dyDescent="0.25">
      <c r="A1310" s="469" t="s">
        <v>3131</v>
      </c>
      <c r="B1310" s="471">
        <v>44253</v>
      </c>
      <c r="C1310" s="469" t="s">
        <v>3503</v>
      </c>
      <c r="D1310" s="470">
        <v>44253</v>
      </c>
      <c r="E1310" s="469" t="s">
        <v>15</v>
      </c>
      <c r="F1310" s="469" t="s">
        <v>248</v>
      </c>
      <c r="G1310" s="469" t="s">
        <v>1219</v>
      </c>
      <c r="H1310" s="469" t="s">
        <v>3677</v>
      </c>
      <c r="I1310" s="469" t="s">
        <v>248</v>
      </c>
      <c r="J1310" s="577" t="s">
        <v>1464</v>
      </c>
      <c r="K1310" s="577" t="s">
        <v>1468</v>
      </c>
      <c r="L1310" s="469" t="s">
        <v>314</v>
      </c>
      <c r="M1310" s="469">
        <v>6</v>
      </c>
      <c r="N1310" s="472">
        <v>6325</v>
      </c>
      <c r="O1310" s="472">
        <v>37950</v>
      </c>
    </row>
    <row r="1311" spans="1:15" ht="15" x14ac:dyDescent="0.25">
      <c r="A1311" s="469" t="s">
        <v>3132</v>
      </c>
      <c r="B1311" s="471">
        <v>44253</v>
      </c>
      <c r="C1311" s="469" t="s">
        <v>3504</v>
      </c>
      <c r="D1311" s="470">
        <v>44253</v>
      </c>
      <c r="E1311" s="660" t="s">
        <v>15</v>
      </c>
      <c r="F1311" s="469" t="s">
        <v>1204</v>
      </c>
      <c r="G1311" s="469" t="s">
        <v>1208</v>
      </c>
      <c r="H1311" s="469" t="s">
        <v>387</v>
      </c>
      <c r="I1311" s="469" t="s">
        <v>1204</v>
      </c>
      <c r="J1311" s="577" t="s">
        <v>1464</v>
      </c>
      <c r="K1311" s="577" t="s">
        <v>1468</v>
      </c>
      <c r="L1311" s="469" t="s">
        <v>303</v>
      </c>
      <c r="M1311" s="469">
        <v>1</v>
      </c>
      <c r="N1311" s="469">
        <v>120</v>
      </c>
      <c r="O1311" s="469">
        <v>120</v>
      </c>
    </row>
    <row r="1312" spans="1:15" ht="15" x14ac:dyDescent="0.25">
      <c r="A1312" s="469" t="s">
        <v>3132</v>
      </c>
      <c r="B1312" s="471">
        <v>44253</v>
      </c>
      <c r="C1312" s="469" t="s">
        <v>3504</v>
      </c>
      <c r="D1312" s="470">
        <v>44253</v>
      </c>
      <c r="E1312" s="469" t="s">
        <v>1181</v>
      </c>
      <c r="F1312" s="469" t="s">
        <v>1204</v>
      </c>
      <c r="G1312" s="469" t="s">
        <v>1208</v>
      </c>
      <c r="H1312" s="469" t="s">
        <v>1331</v>
      </c>
      <c r="I1312" s="469" t="s">
        <v>1204</v>
      </c>
      <c r="J1312" s="577" t="s">
        <v>1464</v>
      </c>
      <c r="K1312" s="577" t="s">
        <v>1468</v>
      </c>
      <c r="L1312" s="469" t="s">
        <v>308</v>
      </c>
      <c r="M1312" s="469">
        <v>25</v>
      </c>
      <c r="N1312" s="472">
        <v>1250</v>
      </c>
      <c r="O1312" s="472">
        <v>31250</v>
      </c>
    </row>
    <row r="1313" spans="1:15" ht="15" x14ac:dyDescent="0.25">
      <c r="A1313" s="469" t="s">
        <v>3133</v>
      </c>
      <c r="B1313" s="471">
        <v>44253</v>
      </c>
      <c r="C1313" s="469" t="s">
        <v>3505</v>
      </c>
      <c r="D1313" s="470">
        <v>44123</v>
      </c>
      <c r="E1313" s="469" t="s">
        <v>1182</v>
      </c>
      <c r="F1313" s="469" t="s">
        <v>244</v>
      </c>
      <c r="G1313" s="469" t="s">
        <v>1228</v>
      </c>
      <c r="H1313" s="469" t="s">
        <v>1393</v>
      </c>
      <c r="I1313" s="469" t="s">
        <v>244</v>
      </c>
      <c r="J1313" s="577" t="s">
        <v>316</v>
      </c>
      <c r="K1313" s="469" t="s">
        <v>1469</v>
      </c>
      <c r="L1313" s="469" t="s">
        <v>3603</v>
      </c>
      <c r="M1313" s="469">
        <v>1</v>
      </c>
      <c r="N1313" s="472">
        <v>2250</v>
      </c>
      <c r="O1313" s="472">
        <v>2250</v>
      </c>
    </row>
    <row r="1314" spans="1:15" ht="15" x14ac:dyDescent="0.25">
      <c r="A1314" s="469" t="s">
        <v>3134</v>
      </c>
      <c r="B1314" s="471">
        <v>44253</v>
      </c>
      <c r="C1314" s="469" t="s">
        <v>3506</v>
      </c>
      <c r="D1314" s="469" t="s">
        <v>3507</v>
      </c>
      <c r="E1314" s="469" t="s">
        <v>15</v>
      </c>
      <c r="F1314" s="469" t="s">
        <v>94</v>
      </c>
      <c r="G1314" s="469" t="s">
        <v>356</v>
      </c>
      <c r="H1314" s="469" t="s">
        <v>1327</v>
      </c>
      <c r="I1314" s="469" t="s">
        <v>94</v>
      </c>
      <c r="J1314" s="577" t="s">
        <v>1464</v>
      </c>
      <c r="K1314" s="577" t="s">
        <v>1468</v>
      </c>
      <c r="L1314" s="469" t="s">
        <v>3603</v>
      </c>
      <c r="M1314" s="469">
        <v>2</v>
      </c>
      <c r="N1314" s="469">
        <v>0</v>
      </c>
      <c r="O1314" s="469">
        <v>0</v>
      </c>
    </row>
    <row r="1315" spans="1:15" ht="15" x14ac:dyDescent="0.25">
      <c r="A1315" s="469" t="s">
        <v>3134</v>
      </c>
      <c r="B1315" s="471">
        <v>44253</v>
      </c>
      <c r="C1315" s="469" t="s">
        <v>3506</v>
      </c>
      <c r="D1315" s="469" t="s">
        <v>3507</v>
      </c>
      <c r="E1315" s="469" t="s">
        <v>15</v>
      </c>
      <c r="F1315" s="469" t="s">
        <v>94</v>
      </c>
      <c r="G1315" s="469" t="s">
        <v>356</v>
      </c>
      <c r="H1315" s="469" t="s">
        <v>1328</v>
      </c>
      <c r="I1315" s="469" t="s">
        <v>94</v>
      </c>
      <c r="J1315" s="577" t="s">
        <v>1464</v>
      </c>
      <c r="K1315" s="577" t="s">
        <v>1468</v>
      </c>
      <c r="L1315" s="469" t="s">
        <v>3603</v>
      </c>
      <c r="M1315" s="469">
        <v>2</v>
      </c>
      <c r="N1315" s="469">
        <v>0</v>
      </c>
      <c r="O1315" s="469">
        <v>0</v>
      </c>
    </row>
    <row r="1316" spans="1:15" ht="15" x14ac:dyDescent="0.25">
      <c r="A1316" s="469" t="s">
        <v>3134</v>
      </c>
      <c r="B1316" s="471">
        <v>44253</v>
      </c>
      <c r="C1316" s="469" t="s">
        <v>3506</v>
      </c>
      <c r="D1316" s="469" t="s">
        <v>3507</v>
      </c>
      <c r="E1316" s="660" t="s">
        <v>15</v>
      </c>
      <c r="F1316" s="469" t="s">
        <v>94</v>
      </c>
      <c r="G1316" s="469" t="s">
        <v>356</v>
      </c>
      <c r="H1316" s="469" t="s">
        <v>387</v>
      </c>
      <c r="I1316" s="469" t="s">
        <v>94</v>
      </c>
      <c r="J1316" s="577" t="s">
        <v>1464</v>
      </c>
      <c r="K1316" s="577" t="s">
        <v>1468</v>
      </c>
      <c r="L1316" s="469" t="s">
        <v>303</v>
      </c>
      <c r="M1316" s="469">
        <v>1</v>
      </c>
      <c r="N1316" s="469">
        <v>596</v>
      </c>
      <c r="O1316" s="469">
        <v>596</v>
      </c>
    </row>
    <row r="1317" spans="1:15" ht="15" x14ac:dyDescent="0.25">
      <c r="A1317" s="469" t="s">
        <v>3134</v>
      </c>
      <c r="B1317" s="471">
        <v>44253</v>
      </c>
      <c r="C1317" s="469" t="s">
        <v>3506</v>
      </c>
      <c r="D1317" s="469" t="s">
        <v>3507</v>
      </c>
      <c r="E1317" s="469" t="s">
        <v>15</v>
      </c>
      <c r="F1317" s="469" t="s">
        <v>94</v>
      </c>
      <c r="G1317" s="469" t="s">
        <v>356</v>
      </c>
      <c r="H1317" s="469" t="s">
        <v>1324</v>
      </c>
      <c r="I1317" s="469" t="s">
        <v>94</v>
      </c>
      <c r="J1317" s="577" t="s">
        <v>1464</v>
      </c>
      <c r="K1317" s="577" t="s">
        <v>1468</v>
      </c>
      <c r="L1317" s="469" t="s">
        <v>314</v>
      </c>
      <c r="M1317" s="469">
        <v>2</v>
      </c>
      <c r="N1317" s="472">
        <v>5250</v>
      </c>
      <c r="O1317" s="472">
        <v>10500</v>
      </c>
    </row>
    <row r="1318" spans="1:15" ht="15" x14ac:dyDescent="0.25">
      <c r="A1318" s="469" t="s">
        <v>3134</v>
      </c>
      <c r="B1318" s="471">
        <v>44253</v>
      </c>
      <c r="C1318" s="469" t="s">
        <v>3506</v>
      </c>
      <c r="D1318" s="469" t="s">
        <v>3507</v>
      </c>
      <c r="E1318" s="469" t="s">
        <v>15</v>
      </c>
      <c r="F1318" s="469" t="s">
        <v>94</v>
      </c>
      <c r="G1318" s="469" t="s">
        <v>356</v>
      </c>
      <c r="H1318" s="469" t="s">
        <v>1326</v>
      </c>
      <c r="I1318" s="469" t="s">
        <v>94</v>
      </c>
      <c r="J1318" s="577" t="s">
        <v>1464</v>
      </c>
      <c r="K1318" s="577" t="s">
        <v>1468</v>
      </c>
      <c r="L1318" s="469" t="s">
        <v>314</v>
      </c>
      <c r="M1318" s="469">
        <v>2</v>
      </c>
      <c r="N1318" s="472">
        <v>54400</v>
      </c>
      <c r="O1318" s="472">
        <v>108800</v>
      </c>
    </row>
    <row r="1319" spans="1:15" ht="15" x14ac:dyDescent="0.25">
      <c r="A1319" s="469" t="s">
        <v>3135</v>
      </c>
      <c r="B1319" s="471">
        <v>44253</v>
      </c>
      <c r="C1319" s="469" t="s">
        <v>3508</v>
      </c>
      <c r="D1319" s="470">
        <v>44140</v>
      </c>
      <c r="E1319" s="469" t="s">
        <v>1182</v>
      </c>
      <c r="F1319" s="469" t="s">
        <v>244</v>
      </c>
      <c r="G1319" s="469" t="s">
        <v>1228</v>
      </c>
      <c r="H1319" s="469" t="s">
        <v>3628</v>
      </c>
      <c r="I1319" s="469" t="s">
        <v>244</v>
      </c>
      <c r="J1319" s="577" t="s">
        <v>316</v>
      </c>
      <c r="K1319" s="469" t="s">
        <v>1469</v>
      </c>
      <c r="L1319" s="469" t="s">
        <v>3603</v>
      </c>
      <c r="M1319" s="469">
        <v>2</v>
      </c>
      <c r="N1319" s="472">
        <v>8437</v>
      </c>
      <c r="O1319" s="472">
        <v>16874</v>
      </c>
    </row>
    <row r="1320" spans="1:15" ht="15" x14ac:dyDescent="0.25">
      <c r="A1320" s="469" t="s">
        <v>3136</v>
      </c>
      <c r="B1320" s="471">
        <v>44253</v>
      </c>
      <c r="C1320" s="469" t="s">
        <v>3509</v>
      </c>
      <c r="D1320" s="471">
        <v>44162</v>
      </c>
      <c r="E1320" s="469" t="s">
        <v>63</v>
      </c>
      <c r="F1320" s="469" t="s">
        <v>93</v>
      </c>
      <c r="G1320" s="469" t="s">
        <v>3590</v>
      </c>
      <c r="H1320" s="469" t="s">
        <v>1412</v>
      </c>
      <c r="I1320" s="469" t="s">
        <v>93</v>
      </c>
      <c r="J1320" s="577" t="s">
        <v>316</v>
      </c>
      <c r="K1320" s="469" t="s">
        <v>1469</v>
      </c>
      <c r="L1320" s="469" t="s">
        <v>303</v>
      </c>
      <c r="M1320" s="469">
        <v>2</v>
      </c>
      <c r="N1320" s="472">
        <v>4975</v>
      </c>
      <c r="O1320" s="472">
        <v>9950</v>
      </c>
    </row>
    <row r="1321" spans="1:15" ht="15" x14ac:dyDescent="0.25">
      <c r="A1321" s="469" t="s">
        <v>3136</v>
      </c>
      <c r="B1321" s="471">
        <v>44253</v>
      </c>
      <c r="C1321" s="469" t="s">
        <v>3509</v>
      </c>
      <c r="D1321" s="471">
        <v>44162</v>
      </c>
      <c r="E1321" s="469" t="s">
        <v>63</v>
      </c>
      <c r="F1321" s="469" t="s">
        <v>93</v>
      </c>
      <c r="G1321" s="469" t="s">
        <v>3590</v>
      </c>
      <c r="H1321" s="469" t="s">
        <v>1412</v>
      </c>
      <c r="I1321" s="469" t="s">
        <v>93</v>
      </c>
      <c r="J1321" s="577" t="s">
        <v>316</v>
      </c>
      <c r="K1321" s="469" t="s">
        <v>1469</v>
      </c>
      <c r="L1321" s="469" t="s">
        <v>303</v>
      </c>
      <c r="M1321" s="469">
        <v>4</v>
      </c>
      <c r="N1321" s="472">
        <v>6750</v>
      </c>
      <c r="O1321" s="472">
        <v>27000</v>
      </c>
    </row>
    <row r="1322" spans="1:15" ht="15" x14ac:dyDescent="0.25">
      <c r="A1322" s="469" t="s">
        <v>3137</v>
      </c>
      <c r="B1322" s="471">
        <v>44253</v>
      </c>
      <c r="C1322" s="469" t="s">
        <v>3510</v>
      </c>
      <c r="D1322" s="470">
        <v>44160</v>
      </c>
      <c r="E1322" s="469" t="s">
        <v>1182</v>
      </c>
      <c r="F1322" s="469" t="s">
        <v>244</v>
      </c>
      <c r="G1322" s="469" t="s">
        <v>1228</v>
      </c>
      <c r="H1322" s="469" t="s">
        <v>3678</v>
      </c>
      <c r="I1322" s="469" t="s">
        <v>244</v>
      </c>
      <c r="J1322" s="577" t="s">
        <v>316</v>
      </c>
      <c r="K1322" s="469" t="s">
        <v>1469</v>
      </c>
      <c r="L1322" s="469" t="s">
        <v>3603</v>
      </c>
      <c r="M1322" s="469">
        <v>1</v>
      </c>
      <c r="N1322" s="472">
        <v>20350</v>
      </c>
      <c r="O1322" s="472">
        <v>20350</v>
      </c>
    </row>
    <row r="1323" spans="1:15" ht="15" x14ac:dyDescent="0.25">
      <c r="A1323" s="469" t="s">
        <v>3138</v>
      </c>
      <c r="B1323" s="471">
        <v>44253</v>
      </c>
      <c r="C1323" s="469" t="s">
        <v>3511</v>
      </c>
      <c r="D1323" s="470">
        <v>44166</v>
      </c>
      <c r="E1323" s="469" t="s">
        <v>1182</v>
      </c>
      <c r="F1323" s="469" t="s">
        <v>244</v>
      </c>
      <c r="G1323" s="469" t="s">
        <v>1228</v>
      </c>
      <c r="H1323" s="469" t="s">
        <v>3679</v>
      </c>
      <c r="I1323" s="469" t="s">
        <v>244</v>
      </c>
      <c r="J1323" s="577" t="s">
        <v>316</v>
      </c>
      <c r="K1323" s="469" t="s">
        <v>1469</v>
      </c>
      <c r="L1323" s="469" t="s">
        <v>3603</v>
      </c>
      <c r="M1323" s="469">
        <v>1</v>
      </c>
      <c r="N1323" s="472">
        <v>15960</v>
      </c>
      <c r="O1323" s="472">
        <v>15960</v>
      </c>
    </row>
    <row r="1324" spans="1:15" ht="15" x14ac:dyDescent="0.25">
      <c r="A1324" s="469" t="s">
        <v>3139</v>
      </c>
      <c r="B1324" s="471">
        <v>44253</v>
      </c>
      <c r="C1324" s="469" t="s">
        <v>3512</v>
      </c>
      <c r="D1324" s="470">
        <v>44251</v>
      </c>
      <c r="E1324" s="469" t="s">
        <v>1182</v>
      </c>
      <c r="F1324" s="469" t="s">
        <v>244</v>
      </c>
      <c r="G1324" s="469" t="s">
        <v>3553</v>
      </c>
      <c r="H1324" s="469" t="s">
        <v>277</v>
      </c>
      <c r="I1324" s="469" t="s">
        <v>244</v>
      </c>
      <c r="J1324" s="577" t="s">
        <v>317</v>
      </c>
      <c r="K1324" s="577" t="s">
        <v>1468</v>
      </c>
      <c r="L1324" s="469" t="s">
        <v>301</v>
      </c>
      <c r="M1324" s="469">
        <v>1</v>
      </c>
      <c r="N1324" s="472">
        <v>4523</v>
      </c>
      <c r="O1324" s="472">
        <v>4523</v>
      </c>
    </row>
    <row r="1325" spans="1:15" ht="15" x14ac:dyDescent="0.25">
      <c r="A1325" s="469" t="s">
        <v>3140</v>
      </c>
      <c r="B1325" s="471">
        <v>44253</v>
      </c>
      <c r="C1325" s="469" t="s">
        <v>211</v>
      </c>
      <c r="D1325" s="470">
        <v>44251</v>
      </c>
      <c r="E1325" s="469" t="s">
        <v>1191</v>
      </c>
      <c r="F1325" s="469" t="s">
        <v>94</v>
      </c>
      <c r="G1325" s="469" t="s">
        <v>3561</v>
      </c>
      <c r="H1325" s="469" t="s">
        <v>1340</v>
      </c>
      <c r="I1325" s="469" t="s">
        <v>94</v>
      </c>
      <c r="J1325" s="577" t="s">
        <v>316</v>
      </c>
      <c r="K1325" s="469" t="s">
        <v>1469</v>
      </c>
      <c r="L1325" s="469" t="s">
        <v>303</v>
      </c>
      <c r="M1325" s="469">
        <v>1</v>
      </c>
      <c r="N1325" s="472">
        <v>1000</v>
      </c>
      <c r="O1325" s="472">
        <v>1000</v>
      </c>
    </row>
    <row r="1326" spans="1:15" ht="15" x14ac:dyDescent="0.25">
      <c r="A1326" s="469" t="s">
        <v>3141</v>
      </c>
      <c r="B1326" s="471">
        <v>44253</v>
      </c>
      <c r="C1326" s="469" t="s">
        <v>211</v>
      </c>
      <c r="D1326" s="470">
        <v>44253</v>
      </c>
      <c r="E1326" s="469" t="s">
        <v>1182</v>
      </c>
      <c r="F1326" s="469" t="s">
        <v>244</v>
      </c>
      <c r="G1326" s="469" t="s">
        <v>1211</v>
      </c>
      <c r="H1326" s="469" t="s">
        <v>1340</v>
      </c>
      <c r="I1326" s="469" t="s">
        <v>244</v>
      </c>
      <c r="J1326" s="577" t="s">
        <v>316</v>
      </c>
      <c r="K1326" s="469" t="s">
        <v>1469</v>
      </c>
      <c r="L1326" s="469" t="s">
        <v>303</v>
      </c>
      <c r="M1326" s="469">
        <v>1</v>
      </c>
      <c r="N1326" s="469">
        <v>200</v>
      </c>
      <c r="O1326" s="469">
        <v>200</v>
      </c>
    </row>
    <row r="1327" spans="1:15" ht="15" x14ac:dyDescent="0.25">
      <c r="A1327" s="469" t="s">
        <v>3141</v>
      </c>
      <c r="B1327" s="471">
        <v>44253</v>
      </c>
      <c r="C1327" s="469" t="s">
        <v>211</v>
      </c>
      <c r="D1327" s="470">
        <v>44253</v>
      </c>
      <c r="E1327" s="469" t="s">
        <v>1182</v>
      </c>
      <c r="F1327" s="469" t="s">
        <v>244</v>
      </c>
      <c r="G1327" s="469" t="s">
        <v>1211</v>
      </c>
      <c r="H1327" s="469" t="s">
        <v>1363</v>
      </c>
      <c r="I1327" s="469" t="s">
        <v>244</v>
      </c>
      <c r="J1327" s="577" t="s">
        <v>316</v>
      </c>
      <c r="K1327" s="469" t="s">
        <v>1469</v>
      </c>
      <c r="L1327" s="469" t="s">
        <v>3603</v>
      </c>
      <c r="M1327" s="469">
        <v>1</v>
      </c>
      <c r="N1327" s="469">
        <v>750</v>
      </c>
      <c r="O1327" s="469">
        <v>750</v>
      </c>
    </row>
    <row r="1328" spans="1:15" ht="15" x14ac:dyDescent="0.25">
      <c r="A1328" s="469" t="s">
        <v>3142</v>
      </c>
      <c r="B1328" s="471">
        <v>44253</v>
      </c>
      <c r="C1328" s="469" t="s">
        <v>1170</v>
      </c>
      <c r="D1328" s="470">
        <v>44241</v>
      </c>
      <c r="E1328" s="469" t="s">
        <v>1191</v>
      </c>
      <c r="F1328" s="469" t="s">
        <v>94</v>
      </c>
      <c r="G1328" s="469" t="s">
        <v>3591</v>
      </c>
      <c r="H1328" s="469" t="s">
        <v>1340</v>
      </c>
      <c r="I1328" s="469" t="s">
        <v>94</v>
      </c>
      <c r="J1328" s="577" t="s">
        <v>316</v>
      </c>
      <c r="K1328" s="469" t="s">
        <v>1469</v>
      </c>
      <c r="L1328" s="469" t="s">
        <v>303</v>
      </c>
      <c r="M1328" s="469">
        <v>1</v>
      </c>
      <c r="N1328" s="469">
        <v>500</v>
      </c>
      <c r="O1328" s="469">
        <v>500</v>
      </c>
    </row>
    <row r="1329" spans="1:15" ht="15" x14ac:dyDescent="0.25">
      <c r="A1329" s="469" t="s">
        <v>3142</v>
      </c>
      <c r="B1329" s="471">
        <v>44253</v>
      </c>
      <c r="C1329" s="469" t="s">
        <v>1170</v>
      </c>
      <c r="D1329" s="470">
        <v>44241</v>
      </c>
      <c r="E1329" s="469" t="s">
        <v>1191</v>
      </c>
      <c r="F1329" s="469" t="s">
        <v>94</v>
      </c>
      <c r="G1329" s="469" t="s">
        <v>3591</v>
      </c>
      <c r="H1329" s="469" t="s">
        <v>1429</v>
      </c>
      <c r="I1329" s="469" t="s">
        <v>94</v>
      </c>
      <c r="J1329" s="577" t="s">
        <v>316</v>
      </c>
      <c r="K1329" s="469" t="s">
        <v>1469</v>
      </c>
      <c r="L1329" s="469" t="s">
        <v>3603</v>
      </c>
      <c r="M1329" s="469">
        <v>1</v>
      </c>
      <c r="N1329" s="469">
        <v>650</v>
      </c>
      <c r="O1329" s="469">
        <v>650</v>
      </c>
    </row>
    <row r="1330" spans="1:15" ht="15" x14ac:dyDescent="0.25">
      <c r="A1330" s="469" t="s">
        <v>3143</v>
      </c>
      <c r="B1330" s="471">
        <v>44254</v>
      </c>
      <c r="C1330" s="469">
        <v>3020010822</v>
      </c>
      <c r="D1330" s="470">
        <v>44243</v>
      </c>
      <c r="E1330" s="469" t="s">
        <v>1185</v>
      </c>
      <c r="F1330" s="469" t="s">
        <v>248</v>
      </c>
      <c r="G1330" s="469" t="s">
        <v>1220</v>
      </c>
      <c r="H1330" s="469" t="s">
        <v>1313</v>
      </c>
      <c r="I1330" s="469" t="s">
        <v>248</v>
      </c>
      <c r="J1330" s="577" t="s">
        <v>316</v>
      </c>
      <c r="K1330" s="469" t="s">
        <v>1469</v>
      </c>
      <c r="L1330" s="469" t="s">
        <v>301</v>
      </c>
      <c r="M1330" s="469">
        <v>2</v>
      </c>
      <c r="N1330" s="472">
        <v>3800</v>
      </c>
      <c r="O1330" s="472">
        <v>7600</v>
      </c>
    </row>
    <row r="1331" spans="1:15" ht="15" x14ac:dyDescent="0.25">
      <c r="A1331" s="469" t="s">
        <v>3143</v>
      </c>
      <c r="B1331" s="471">
        <v>44254</v>
      </c>
      <c r="C1331" s="469">
        <v>3020010822</v>
      </c>
      <c r="D1331" s="470">
        <v>44243</v>
      </c>
      <c r="E1331" s="469" t="s">
        <v>1187</v>
      </c>
      <c r="F1331" s="469" t="s">
        <v>248</v>
      </c>
      <c r="G1331" s="469" t="s">
        <v>1220</v>
      </c>
      <c r="H1331" s="469" t="s">
        <v>1319</v>
      </c>
      <c r="I1331" s="469" t="s">
        <v>248</v>
      </c>
      <c r="J1331" s="577" t="s">
        <v>316</v>
      </c>
      <c r="K1331" s="469" t="s">
        <v>1469</v>
      </c>
      <c r="L1331" s="469" t="s">
        <v>314</v>
      </c>
      <c r="M1331" s="469">
        <v>1</v>
      </c>
      <c r="N1331" s="472">
        <v>9900</v>
      </c>
      <c r="O1331" s="472">
        <v>9900</v>
      </c>
    </row>
    <row r="1332" spans="1:15" ht="15" x14ac:dyDescent="0.25">
      <c r="A1332" s="469" t="s">
        <v>3144</v>
      </c>
      <c r="B1332" s="471">
        <v>44254</v>
      </c>
      <c r="C1332" s="469">
        <v>3020010876</v>
      </c>
      <c r="D1332" s="470">
        <v>44244</v>
      </c>
      <c r="E1332" s="469" t="s">
        <v>1185</v>
      </c>
      <c r="F1332" s="469" t="s">
        <v>248</v>
      </c>
      <c r="G1332" s="469" t="s">
        <v>1220</v>
      </c>
      <c r="H1332" s="469" t="s">
        <v>1313</v>
      </c>
      <c r="I1332" s="469" t="s">
        <v>248</v>
      </c>
      <c r="J1332" s="577" t="s">
        <v>316</v>
      </c>
      <c r="K1332" s="469" t="s">
        <v>1469</v>
      </c>
      <c r="L1332" s="469" t="s">
        <v>301</v>
      </c>
      <c r="M1332" s="469">
        <v>2</v>
      </c>
      <c r="N1332" s="472">
        <v>3800</v>
      </c>
      <c r="O1332" s="472">
        <v>7600</v>
      </c>
    </row>
    <row r="1333" spans="1:15" ht="15" x14ac:dyDescent="0.25">
      <c r="A1333" s="469" t="s">
        <v>3144</v>
      </c>
      <c r="B1333" s="471">
        <v>44254</v>
      </c>
      <c r="C1333" s="469">
        <v>3020010876</v>
      </c>
      <c r="D1333" s="470">
        <v>44244</v>
      </c>
      <c r="E1333" s="469" t="s">
        <v>1187</v>
      </c>
      <c r="F1333" s="469" t="s">
        <v>248</v>
      </c>
      <c r="G1333" s="469" t="s">
        <v>1220</v>
      </c>
      <c r="H1333" s="469" t="s">
        <v>1319</v>
      </c>
      <c r="I1333" s="469" t="s">
        <v>248</v>
      </c>
      <c r="J1333" s="577" t="s">
        <v>316</v>
      </c>
      <c r="K1333" s="469" t="s">
        <v>1469</v>
      </c>
      <c r="L1333" s="469" t="s">
        <v>314</v>
      </c>
      <c r="M1333" s="469">
        <v>1</v>
      </c>
      <c r="N1333" s="472">
        <v>9900</v>
      </c>
      <c r="O1333" s="472">
        <v>9900</v>
      </c>
    </row>
    <row r="1334" spans="1:15" ht="15" x14ac:dyDescent="0.25">
      <c r="A1334" s="469" t="s">
        <v>3145</v>
      </c>
      <c r="B1334" s="471">
        <v>44254</v>
      </c>
      <c r="C1334" s="469" t="s">
        <v>3513</v>
      </c>
      <c r="D1334" s="470">
        <v>44254</v>
      </c>
      <c r="E1334" s="469" t="s">
        <v>1180</v>
      </c>
      <c r="F1334" s="469" t="s">
        <v>248</v>
      </c>
      <c r="G1334" s="469" t="s">
        <v>1210</v>
      </c>
      <c r="H1334" s="469" t="s">
        <v>3616</v>
      </c>
      <c r="I1334" s="469" t="s">
        <v>248</v>
      </c>
      <c r="J1334" s="577" t="s">
        <v>316</v>
      </c>
      <c r="K1334" s="577" t="s">
        <v>1468</v>
      </c>
      <c r="L1334" s="469" t="s">
        <v>301</v>
      </c>
      <c r="M1334" s="469">
        <v>29</v>
      </c>
      <c r="N1334" s="469">
        <v>500.48</v>
      </c>
      <c r="O1334" s="472">
        <v>14513.92</v>
      </c>
    </row>
    <row r="1335" spans="1:15" ht="15" x14ac:dyDescent="0.25">
      <c r="A1335" s="469" t="s">
        <v>3146</v>
      </c>
      <c r="B1335" s="471">
        <v>44254</v>
      </c>
      <c r="C1335" s="469" t="s">
        <v>211</v>
      </c>
      <c r="D1335" s="470">
        <v>44250</v>
      </c>
      <c r="E1335" s="469" t="s">
        <v>63</v>
      </c>
      <c r="F1335" s="469" t="s">
        <v>93</v>
      </c>
      <c r="G1335" s="469" t="s">
        <v>3592</v>
      </c>
      <c r="H1335" s="469" t="s">
        <v>1340</v>
      </c>
      <c r="I1335" s="469" t="s">
        <v>93</v>
      </c>
      <c r="J1335" s="577" t="s">
        <v>317</v>
      </c>
      <c r="K1335" s="577" t="s">
        <v>1468</v>
      </c>
      <c r="L1335" s="469" t="s">
        <v>303</v>
      </c>
      <c r="M1335" s="469">
        <v>1</v>
      </c>
      <c r="N1335" s="472">
        <v>1000</v>
      </c>
      <c r="O1335" s="472">
        <v>1000</v>
      </c>
    </row>
    <row r="1336" spans="1:15" ht="15" x14ac:dyDescent="0.25">
      <c r="A1336" s="469" t="s">
        <v>3147</v>
      </c>
      <c r="B1336" s="471">
        <v>44254</v>
      </c>
      <c r="C1336" s="469" t="s">
        <v>972</v>
      </c>
      <c r="D1336" s="470">
        <v>44202</v>
      </c>
      <c r="E1336" s="469" t="s">
        <v>1182</v>
      </c>
      <c r="F1336" s="469" t="s">
        <v>244</v>
      </c>
      <c r="G1336" s="469" t="s">
        <v>3593</v>
      </c>
      <c r="H1336" s="469" t="s">
        <v>1340</v>
      </c>
      <c r="I1336" s="469" t="s">
        <v>244</v>
      </c>
      <c r="J1336" s="577" t="s">
        <v>316</v>
      </c>
      <c r="K1336" s="469" t="s">
        <v>1469</v>
      </c>
      <c r="L1336" s="469" t="s">
        <v>303</v>
      </c>
      <c r="M1336" s="469">
        <v>1</v>
      </c>
      <c r="N1336" s="472">
        <v>1000</v>
      </c>
      <c r="O1336" s="472">
        <v>1000</v>
      </c>
    </row>
    <row r="1337" spans="1:15" ht="15" x14ac:dyDescent="0.25">
      <c r="A1337" s="469" t="s">
        <v>3148</v>
      </c>
      <c r="B1337" s="471">
        <v>44254</v>
      </c>
      <c r="C1337" s="469" t="s">
        <v>1108</v>
      </c>
      <c r="D1337" s="470">
        <v>44253</v>
      </c>
      <c r="E1337" s="469" t="s">
        <v>1183</v>
      </c>
      <c r="F1337" s="469" t="s">
        <v>244</v>
      </c>
      <c r="G1337" s="469" t="s">
        <v>1283</v>
      </c>
      <c r="H1337" s="469" t="s">
        <v>1434</v>
      </c>
      <c r="I1337" s="469" t="s">
        <v>244</v>
      </c>
      <c r="J1337" s="577" t="s">
        <v>316</v>
      </c>
      <c r="K1337" s="469" t="s">
        <v>1469</v>
      </c>
      <c r="L1337" s="469" t="s">
        <v>314</v>
      </c>
      <c r="M1337" s="469">
        <v>10</v>
      </c>
      <c r="N1337" s="469">
        <v>0</v>
      </c>
      <c r="O1337" s="469">
        <v>0</v>
      </c>
    </row>
    <row r="1338" spans="1:15" ht="15" x14ac:dyDescent="0.25">
      <c r="A1338" s="469" t="s">
        <v>3148</v>
      </c>
      <c r="B1338" s="471">
        <v>44254</v>
      </c>
      <c r="C1338" s="469" t="s">
        <v>1108</v>
      </c>
      <c r="D1338" s="470">
        <v>44253</v>
      </c>
      <c r="E1338" s="469" t="s">
        <v>1183</v>
      </c>
      <c r="F1338" s="469" t="s">
        <v>244</v>
      </c>
      <c r="G1338" s="469" t="s">
        <v>1283</v>
      </c>
      <c r="H1338" s="469" t="s">
        <v>1430</v>
      </c>
      <c r="I1338" s="469" t="s">
        <v>244</v>
      </c>
      <c r="J1338" s="577" t="s">
        <v>316</v>
      </c>
      <c r="K1338" s="469" t="s">
        <v>1469</v>
      </c>
      <c r="L1338" s="469" t="s">
        <v>3603</v>
      </c>
      <c r="M1338" s="469">
        <v>20</v>
      </c>
      <c r="N1338" s="472">
        <v>1950</v>
      </c>
      <c r="O1338" s="472">
        <v>39000</v>
      </c>
    </row>
    <row r="1339" spans="1:15" ht="15" x14ac:dyDescent="0.25">
      <c r="A1339" s="469" t="s">
        <v>3148</v>
      </c>
      <c r="B1339" s="471">
        <v>44254</v>
      </c>
      <c r="C1339" s="469" t="s">
        <v>1108</v>
      </c>
      <c r="D1339" s="470">
        <v>44253</v>
      </c>
      <c r="E1339" s="469" t="s">
        <v>1183</v>
      </c>
      <c r="F1339" s="469" t="s">
        <v>244</v>
      </c>
      <c r="G1339" s="469" t="s">
        <v>1283</v>
      </c>
      <c r="H1339" s="469" t="s">
        <v>1318</v>
      </c>
      <c r="I1339" s="469" t="s">
        <v>244</v>
      </c>
      <c r="J1339" s="577" t="s">
        <v>316</v>
      </c>
      <c r="K1339" s="469" t="s">
        <v>1469</v>
      </c>
      <c r="L1339" s="469" t="s">
        <v>314</v>
      </c>
      <c r="M1339" s="469">
        <v>20</v>
      </c>
      <c r="N1339" s="472">
        <v>2000</v>
      </c>
      <c r="O1339" s="472">
        <v>40000</v>
      </c>
    </row>
    <row r="1340" spans="1:15" ht="15" x14ac:dyDescent="0.25">
      <c r="A1340" s="469" t="s">
        <v>3148</v>
      </c>
      <c r="B1340" s="471">
        <v>44254</v>
      </c>
      <c r="C1340" s="469" t="s">
        <v>1108</v>
      </c>
      <c r="D1340" s="470">
        <v>44253</v>
      </c>
      <c r="E1340" s="469" t="s">
        <v>3215</v>
      </c>
      <c r="F1340" s="469" t="s">
        <v>244</v>
      </c>
      <c r="G1340" s="469" t="s">
        <v>1283</v>
      </c>
      <c r="H1340" s="469" t="s">
        <v>1435</v>
      </c>
      <c r="I1340" s="469" t="s">
        <v>244</v>
      </c>
      <c r="J1340" s="577" t="s">
        <v>316</v>
      </c>
      <c r="K1340" s="469" t="s">
        <v>1469</v>
      </c>
      <c r="L1340" s="469" t="s">
        <v>308</v>
      </c>
      <c r="M1340" s="469">
        <v>10</v>
      </c>
      <c r="N1340" s="472">
        <v>3500</v>
      </c>
      <c r="O1340" s="472">
        <v>35000</v>
      </c>
    </row>
    <row r="1341" spans="1:15" ht="15" x14ac:dyDescent="0.25">
      <c r="A1341" s="469" t="s">
        <v>3148</v>
      </c>
      <c r="B1341" s="471">
        <v>44254</v>
      </c>
      <c r="C1341" s="469" t="s">
        <v>1108</v>
      </c>
      <c r="D1341" s="470">
        <v>44253</v>
      </c>
      <c r="E1341" s="469" t="s">
        <v>1183</v>
      </c>
      <c r="F1341" s="469" t="s">
        <v>244</v>
      </c>
      <c r="G1341" s="469" t="s">
        <v>1283</v>
      </c>
      <c r="H1341" s="469" t="s">
        <v>1431</v>
      </c>
      <c r="I1341" s="469" t="s">
        <v>244</v>
      </c>
      <c r="J1341" s="577" t="s">
        <v>316</v>
      </c>
      <c r="K1341" s="469" t="s">
        <v>1469</v>
      </c>
      <c r="L1341" s="469" t="s">
        <v>314</v>
      </c>
      <c r="M1341" s="469">
        <v>20</v>
      </c>
      <c r="N1341" s="472">
        <v>4500</v>
      </c>
      <c r="O1341" s="472">
        <v>90000</v>
      </c>
    </row>
    <row r="1342" spans="1:15" ht="15" x14ac:dyDescent="0.25">
      <c r="A1342" s="469" t="s">
        <v>3148</v>
      </c>
      <c r="B1342" s="471">
        <v>44254</v>
      </c>
      <c r="C1342" s="469" t="s">
        <v>1108</v>
      </c>
      <c r="D1342" s="470">
        <v>44253</v>
      </c>
      <c r="E1342" s="469" t="s">
        <v>3215</v>
      </c>
      <c r="F1342" s="469" t="s">
        <v>244</v>
      </c>
      <c r="G1342" s="469" t="s">
        <v>1283</v>
      </c>
      <c r="H1342" s="469" t="s">
        <v>3633</v>
      </c>
      <c r="I1342" s="469" t="s">
        <v>244</v>
      </c>
      <c r="J1342" s="577" t="s">
        <v>316</v>
      </c>
      <c r="K1342" s="469" t="s">
        <v>1469</v>
      </c>
      <c r="L1342" s="469" t="s">
        <v>308</v>
      </c>
      <c r="M1342" s="469">
        <v>16</v>
      </c>
      <c r="N1342" s="472">
        <v>4800</v>
      </c>
      <c r="O1342" s="472">
        <v>76800</v>
      </c>
    </row>
    <row r="1343" spans="1:15" ht="15" x14ac:dyDescent="0.25">
      <c r="A1343" s="469" t="s">
        <v>3148</v>
      </c>
      <c r="B1343" s="471">
        <v>44254</v>
      </c>
      <c r="C1343" s="469" t="s">
        <v>1108</v>
      </c>
      <c r="D1343" s="470">
        <v>44253</v>
      </c>
      <c r="E1343" s="469" t="s">
        <v>3215</v>
      </c>
      <c r="F1343" s="469" t="s">
        <v>244</v>
      </c>
      <c r="G1343" s="469" t="s">
        <v>1283</v>
      </c>
      <c r="H1343" s="469" t="s">
        <v>1314</v>
      </c>
      <c r="I1343" s="469" t="s">
        <v>244</v>
      </c>
      <c r="J1343" s="577" t="s">
        <v>316</v>
      </c>
      <c r="K1343" s="469" t="s">
        <v>1469</v>
      </c>
      <c r="L1343" s="469" t="s">
        <v>308</v>
      </c>
      <c r="M1343" s="469">
        <v>4</v>
      </c>
      <c r="N1343" s="472">
        <v>4800</v>
      </c>
      <c r="O1343" s="472">
        <v>19200</v>
      </c>
    </row>
    <row r="1344" spans="1:15" ht="15" x14ac:dyDescent="0.25">
      <c r="A1344" s="469" t="s">
        <v>3148</v>
      </c>
      <c r="B1344" s="471">
        <v>44254</v>
      </c>
      <c r="C1344" s="469" t="s">
        <v>1108</v>
      </c>
      <c r="D1344" s="470">
        <v>44253</v>
      </c>
      <c r="E1344" s="469" t="s">
        <v>1183</v>
      </c>
      <c r="F1344" s="469" t="s">
        <v>244</v>
      </c>
      <c r="G1344" s="469" t="s">
        <v>1283</v>
      </c>
      <c r="H1344" s="469" t="s">
        <v>1319</v>
      </c>
      <c r="I1344" s="469" t="s">
        <v>244</v>
      </c>
      <c r="J1344" s="577" t="s">
        <v>316</v>
      </c>
      <c r="K1344" s="469" t="s">
        <v>1469</v>
      </c>
      <c r="L1344" s="469" t="s">
        <v>314</v>
      </c>
      <c r="M1344" s="469">
        <v>20</v>
      </c>
      <c r="N1344" s="472">
        <v>9000</v>
      </c>
      <c r="O1344" s="472">
        <v>180000</v>
      </c>
    </row>
    <row r="1345" spans="1:15" ht="15" x14ac:dyDescent="0.25">
      <c r="A1345" s="469" t="s">
        <v>3148</v>
      </c>
      <c r="B1345" s="471">
        <v>44254</v>
      </c>
      <c r="C1345" s="469" t="s">
        <v>1108</v>
      </c>
      <c r="D1345" s="470">
        <v>44253</v>
      </c>
      <c r="E1345" s="469" t="s">
        <v>1183</v>
      </c>
      <c r="F1345" s="469" t="s">
        <v>244</v>
      </c>
      <c r="G1345" s="469" t="s">
        <v>1283</v>
      </c>
      <c r="H1345" s="469" t="s">
        <v>1326</v>
      </c>
      <c r="I1345" s="469" t="s">
        <v>244</v>
      </c>
      <c r="J1345" s="577" t="s">
        <v>316</v>
      </c>
      <c r="K1345" s="469" t="s">
        <v>1469</v>
      </c>
      <c r="L1345" s="469" t="s">
        <v>314</v>
      </c>
      <c r="M1345" s="469">
        <v>20</v>
      </c>
      <c r="N1345" s="472">
        <v>47765</v>
      </c>
      <c r="O1345" s="472">
        <v>955300</v>
      </c>
    </row>
    <row r="1346" spans="1:15" ht="15" x14ac:dyDescent="0.25">
      <c r="A1346" s="469" t="s">
        <v>3149</v>
      </c>
      <c r="B1346" s="471">
        <v>44254</v>
      </c>
      <c r="C1346" s="469" t="s">
        <v>972</v>
      </c>
      <c r="D1346" s="470">
        <v>44250</v>
      </c>
      <c r="E1346" s="660" t="s">
        <v>15</v>
      </c>
      <c r="F1346" s="469" t="s">
        <v>244</v>
      </c>
      <c r="G1346" s="469" t="s">
        <v>1213</v>
      </c>
      <c r="H1346" s="469" t="s">
        <v>387</v>
      </c>
      <c r="I1346" s="469" t="s">
        <v>244</v>
      </c>
      <c r="J1346" s="577" t="s">
        <v>1464</v>
      </c>
      <c r="K1346" s="577" t="s">
        <v>1468</v>
      </c>
      <c r="L1346" s="469" t="s">
        <v>303</v>
      </c>
      <c r="M1346" s="469">
        <v>1</v>
      </c>
      <c r="N1346" s="469">
        <v>100</v>
      </c>
      <c r="O1346" s="469">
        <v>100</v>
      </c>
    </row>
    <row r="1347" spans="1:15" ht="15" x14ac:dyDescent="0.25">
      <c r="A1347" s="469" t="s">
        <v>3149</v>
      </c>
      <c r="B1347" s="471">
        <v>44254</v>
      </c>
      <c r="C1347" s="469" t="s">
        <v>972</v>
      </c>
      <c r="D1347" s="470">
        <v>44250</v>
      </c>
      <c r="E1347" s="469" t="s">
        <v>1182</v>
      </c>
      <c r="F1347" s="469" t="s">
        <v>244</v>
      </c>
      <c r="G1347" s="469" t="s">
        <v>1213</v>
      </c>
      <c r="H1347" s="469" t="s">
        <v>3680</v>
      </c>
      <c r="I1347" s="469" t="s">
        <v>244</v>
      </c>
      <c r="J1347" s="577" t="s">
        <v>1464</v>
      </c>
      <c r="K1347" s="577" t="s">
        <v>1468</v>
      </c>
      <c r="L1347" s="469" t="s">
        <v>3603</v>
      </c>
      <c r="M1347" s="469">
        <v>1</v>
      </c>
      <c r="N1347" s="469">
        <v>350</v>
      </c>
      <c r="O1347" s="469">
        <v>350</v>
      </c>
    </row>
    <row r="1348" spans="1:15" ht="15" x14ac:dyDescent="0.25">
      <c r="A1348" s="469" t="s">
        <v>3150</v>
      </c>
      <c r="B1348" s="471">
        <v>44254</v>
      </c>
      <c r="C1348" s="469" t="s">
        <v>3514</v>
      </c>
      <c r="D1348" s="469" t="s">
        <v>3515</v>
      </c>
      <c r="E1348" s="469" t="s">
        <v>15</v>
      </c>
      <c r="F1348" s="469" t="s">
        <v>94</v>
      </c>
      <c r="G1348" s="469" t="s">
        <v>356</v>
      </c>
      <c r="H1348" s="469" t="s">
        <v>1332</v>
      </c>
      <c r="I1348" s="469" t="s">
        <v>94</v>
      </c>
      <c r="J1348" s="577" t="s">
        <v>1464</v>
      </c>
      <c r="K1348" s="577" t="s">
        <v>1468</v>
      </c>
      <c r="L1348" s="469" t="s">
        <v>3603</v>
      </c>
      <c r="M1348" s="469">
        <v>5</v>
      </c>
      <c r="N1348" s="469">
        <v>0</v>
      </c>
      <c r="O1348" s="469">
        <v>0</v>
      </c>
    </row>
    <row r="1349" spans="1:15" ht="15" x14ac:dyDescent="0.25">
      <c r="A1349" s="469" t="s">
        <v>3150</v>
      </c>
      <c r="B1349" s="471">
        <v>44254</v>
      </c>
      <c r="C1349" s="469" t="s">
        <v>3514</v>
      </c>
      <c r="D1349" s="469" t="s">
        <v>3515</v>
      </c>
      <c r="E1349" s="660" t="s">
        <v>15</v>
      </c>
      <c r="F1349" s="469" t="s">
        <v>94</v>
      </c>
      <c r="G1349" s="469" t="s">
        <v>356</v>
      </c>
      <c r="H1349" s="469" t="s">
        <v>387</v>
      </c>
      <c r="I1349" s="469" t="s">
        <v>94</v>
      </c>
      <c r="J1349" s="577" t="s">
        <v>1464</v>
      </c>
      <c r="K1349" s="577" t="s">
        <v>1468</v>
      </c>
      <c r="L1349" s="469" t="s">
        <v>303</v>
      </c>
      <c r="M1349" s="469">
        <v>1</v>
      </c>
      <c r="N1349" s="472">
        <v>1093</v>
      </c>
      <c r="O1349" s="472">
        <v>1093</v>
      </c>
    </row>
    <row r="1350" spans="1:15" ht="15" x14ac:dyDescent="0.25">
      <c r="A1350" s="469" t="s">
        <v>3150</v>
      </c>
      <c r="B1350" s="471">
        <v>44254</v>
      </c>
      <c r="C1350" s="469" t="s">
        <v>3514</v>
      </c>
      <c r="D1350" s="469" t="s">
        <v>3515</v>
      </c>
      <c r="E1350" s="469" t="s">
        <v>15</v>
      </c>
      <c r="F1350" s="469" t="s">
        <v>94</v>
      </c>
      <c r="G1350" s="469" t="s">
        <v>356</v>
      </c>
      <c r="H1350" s="469" t="s">
        <v>1392</v>
      </c>
      <c r="I1350" s="469" t="s">
        <v>94</v>
      </c>
      <c r="J1350" s="577" t="s">
        <v>1464</v>
      </c>
      <c r="K1350" s="577" t="s">
        <v>1468</v>
      </c>
      <c r="L1350" s="469" t="s">
        <v>314</v>
      </c>
      <c r="M1350" s="469">
        <v>5</v>
      </c>
      <c r="N1350" s="472">
        <v>43750</v>
      </c>
      <c r="O1350" s="472">
        <v>218750</v>
      </c>
    </row>
    <row r="1351" spans="1:15" ht="15" x14ac:dyDescent="0.25">
      <c r="A1351" s="469" t="s">
        <v>3151</v>
      </c>
      <c r="B1351" s="471">
        <v>44254</v>
      </c>
      <c r="C1351" s="469" t="s">
        <v>972</v>
      </c>
      <c r="D1351" s="470">
        <v>44240</v>
      </c>
      <c r="E1351" s="660" t="s">
        <v>15</v>
      </c>
      <c r="F1351" s="469" t="s">
        <v>244</v>
      </c>
      <c r="G1351" s="469" t="s">
        <v>1296</v>
      </c>
      <c r="H1351" s="469" t="s">
        <v>387</v>
      </c>
      <c r="I1351" s="469" t="s">
        <v>244</v>
      </c>
      <c r="J1351" s="577" t="s">
        <v>316</v>
      </c>
      <c r="K1351" s="469" t="s">
        <v>1469</v>
      </c>
      <c r="L1351" s="469" t="s">
        <v>303</v>
      </c>
      <c r="M1351" s="469">
        <v>1</v>
      </c>
      <c r="N1351" s="469">
        <v>100</v>
      </c>
      <c r="O1351" s="469">
        <v>100</v>
      </c>
    </row>
    <row r="1352" spans="1:15" ht="15" x14ac:dyDescent="0.25">
      <c r="A1352" s="469" t="s">
        <v>3151</v>
      </c>
      <c r="B1352" s="471">
        <v>44254</v>
      </c>
      <c r="C1352" s="469" t="s">
        <v>972</v>
      </c>
      <c r="D1352" s="470">
        <v>44240</v>
      </c>
      <c r="E1352" s="469" t="s">
        <v>1182</v>
      </c>
      <c r="F1352" s="469" t="s">
        <v>244</v>
      </c>
      <c r="G1352" s="469" t="s">
        <v>1296</v>
      </c>
      <c r="H1352" s="469" t="s">
        <v>1398</v>
      </c>
      <c r="I1352" s="469" t="s">
        <v>244</v>
      </c>
      <c r="J1352" s="577" t="s">
        <v>316</v>
      </c>
      <c r="K1352" s="469" t="s">
        <v>1469</v>
      </c>
      <c r="L1352" s="469" t="s">
        <v>3603</v>
      </c>
      <c r="M1352" s="469">
        <v>1</v>
      </c>
      <c r="N1352" s="469">
        <v>150</v>
      </c>
      <c r="O1352" s="469">
        <v>150</v>
      </c>
    </row>
    <row r="1353" spans="1:15" ht="15" x14ac:dyDescent="0.25">
      <c r="A1353" s="469" t="s">
        <v>3152</v>
      </c>
      <c r="B1353" s="471">
        <v>44254</v>
      </c>
      <c r="C1353" s="469">
        <v>7900012195</v>
      </c>
      <c r="D1353" s="469" t="s">
        <v>3369</v>
      </c>
      <c r="E1353" s="469" t="s">
        <v>1197</v>
      </c>
      <c r="F1353" s="469" t="s">
        <v>94</v>
      </c>
      <c r="G1353" s="469" t="s">
        <v>3539</v>
      </c>
      <c r="H1353" s="469" t="s">
        <v>1320</v>
      </c>
      <c r="I1353" s="469" t="s">
        <v>94</v>
      </c>
      <c r="J1353" s="577" t="s">
        <v>316</v>
      </c>
      <c r="K1353" s="469" t="s">
        <v>1469</v>
      </c>
      <c r="L1353" s="469" t="s">
        <v>314</v>
      </c>
      <c r="M1353" s="469">
        <v>14</v>
      </c>
      <c r="N1353" s="469">
        <v>0</v>
      </c>
      <c r="O1353" s="469">
        <v>0</v>
      </c>
    </row>
    <row r="1354" spans="1:15" ht="15" x14ac:dyDescent="0.25">
      <c r="A1354" s="469" t="s">
        <v>3152</v>
      </c>
      <c r="B1354" s="471">
        <v>44254</v>
      </c>
      <c r="C1354" s="469">
        <v>7900012195</v>
      </c>
      <c r="D1354" s="469" t="s">
        <v>3369</v>
      </c>
      <c r="E1354" s="469" t="s">
        <v>1197</v>
      </c>
      <c r="F1354" s="469" t="s">
        <v>94</v>
      </c>
      <c r="G1354" s="469" t="s">
        <v>3539</v>
      </c>
      <c r="H1354" s="469" t="s">
        <v>1329</v>
      </c>
      <c r="I1354" s="469" t="s">
        <v>94</v>
      </c>
      <c r="J1354" s="577" t="s">
        <v>316</v>
      </c>
      <c r="K1354" s="469" t="s">
        <v>1469</v>
      </c>
      <c r="L1354" s="469" t="s">
        <v>314</v>
      </c>
      <c r="M1354" s="469">
        <v>14</v>
      </c>
      <c r="N1354" s="472">
        <v>36950</v>
      </c>
      <c r="O1354" s="472">
        <v>517300</v>
      </c>
    </row>
    <row r="1355" spans="1:15" ht="15" x14ac:dyDescent="0.25">
      <c r="A1355" s="469" t="s">
        <v>3153</v>
      </c>
      <c r="B1355" s="471">
        <v>44254</v>
      </c>
      <c r="C1355" s="469" t="s">
        <v>3516</v>
      </c>
      <c r="D1355" s="469" t="s">
        <v>346</v>
      </c>
      <c r="E1355" s="660" t="s">
        <v>15</v>
      </c>
      <c r="F1355" s="469" t="s">
        <v>94</v>
      </c>
      <c r="G1355" s="469" t="s">
        <v>356</v>
      </c>
      <c r="H1355" s="469" t="s">
        <v>387</v>
      </c>
      <c r="I1355" s="469" t="s">
        <v>94</v>
      </c>
      <c r="J1355" s="577" t="s">
        <v>1464</v>
      </c>
      <c r="K1355" s="577" t="s">
        <v>1468</v>
      </c>
      <c r="L1355" s="469" t="s">
        <v>303</v>
      </c>
      <c r="M1355" s="469">
        <v>1</v>
      </c>
      <c r="N1355" s="472">
        <v>3240</v>
      </c>
      <c r="O1355" s="472">
        <v>3240</v>
      </c>
    </row>
    <row r="1356" spans="1:15" ht="15" x14ac:dyDescent="0.25">
      <c r="A1356" s="469" t="s">
        <v>3153</v>
      </c>
      <c r="B1356" s="471">
        <v>44254</v>
      </c>
      <c r="C1356" s="469" t="s">
        <v>3516</v>
      </c>
      <c r="D1356" s="469" t="s">
        <v>346</v>
      </c>
      <c r="E1356" s="469" t="s">
        <v>15</v>
      </c>
      <c r="F1356" s="469" t="s">
        <v>94</v>
      </c>
      <c r="G1356" s="469" t="s">
        <v>356</v>
      </c>
      <c r="H1356" s="469" t="s">
        <v>3681</v>
      </c>
      <c r="I1356" s="469" t="s">
        <v>94</v>
      </c>
      <c r="J1356" s="577" t="s">
        <v>1464</v>
      </c>
      <c r="K1356" s="577" t="s">
        <v>1468</v>
      </c>
      <c r="L1356" s="469" t="s">
        <v>314</v>
      </c>
      <c r="M1356" s="469">
        <v>24</v>
      </c>
      <c r="N1356" s="472">
        <v>27000</v>
      </c>
      <c r="O1356" s="472">
        <v>648000</v>
      </c>
    </row>
    <row r="1357" spans="1:15" ht="15" x14ac:dyDescent="0.25">
      <c r="A1357" s="469" t="s">
        <v>3154</v>
      </c>
      <c r="B1357" s="471">
        <v>44254</v>
      </c>
      <c r="C1357" s="469">
        <v>6200004465</v>
      </c>
      <c r="D1357" s="470">
        <v>44244</v>
      </c>
      <c r="E1357" s="469" t="s">
        <v>1183</v>
      </c>
      <c r="F1357" s="469" t="s">
        <v>244</v>
      </c>
      <c r="G1357" s="469" t="s">
        <v>1212</v>
      </c>
      <c r="H1357" s="469" t="s">
        <v>1352</v>
      </c>
      <c r="I1357" s="469" t="s">
        <v>244</v>
      </c>
      <c r="J1357" s="577" t="s">
        <v>316</v>
      </c>
      <c r="K1357" s="469" t="s">
        <v>1469</v>
      </c>
      <c r="L1357" s="469" t="s">
        <v>3603</v>
      </c>
      <c r="M1357" s="469">
        <v>6</v>
      </c>
      <c r="N1357" s="469">
        <v>0</v>
      </c>
      <c r="O1357" s="469">
        <v>0</v>
      </c>
    </row>
    <row r="1358" spans="1:15" ht="15" x14ac:dyDescent="0.25">
      <c r="A1358" s="469" t="s">
        <v>3154</v>
      </c>
      <c r="B1358" s="471">
        <v>44254</v>
      </c>
      <c r="C1358" s="469">
        <v>6200004465</v>
      </c>
      <c r="D1358" s="470">
        <v>44244</v>
      </c>
      <c r="E1358" s="469" t="s">
        <v>1183</v>
      </c>
      <c r="F1358" s="469" t="s">
        <v>244</v>
      </c>
      <c r="G1358" s="469" t="s">
        <v>1212</v>
      </c>
      <c r="H1358" s="469" t="s">
        <v>1425</v>
      </c>
      <c r="I1358" s="469" t="s">
        <v>244</v>
      </c>
      <c r="J1358" s="577" t="s">
        <v>316</v>
      </c>
      <c r="K1358" s="469" t="s">
        <v>1469</v>
      </c>
      <c r="L1358" s="469" t="s">
        <v>303</v>
      </c>
      <c r="M1358" s="469">
        <v>6</v>
      </c>
      <c r="N1358" s="469">
        <v>247</v>
      </c>
      <c r="O1358" s="472">
        <v>1482</v>
      </c>
    </row>
    <row r="1359" spans="1:15" ht="15" x14ac:dyDescent="0.25">
      <c r="A1359" s="469" t="s">
        <v>3154</v>
      </c>
      <c r="B1359" s="471">
        <v>44254</v>
      </c>
      <c r="C1359" s="469">
        <v>6200004465</v>
      </c>
      <c r="D1359" s="470">
        <v>44244</v>
      </c>
      <c r="E1359" s="469" t="s">
        <v>1183</v>
      </c>
      <c r="F1359" s="469" t="s">
        <v>244</v>
      </c>
      <c r="G1359" s="469" t="s">
        <v>1212</v>
      </c>
      <c r="H1359" s="469" t="s">
        <v>1317</v>
      </c>
      <c r="I1359" s="469" t="s">
        <v>244</v>
      </c>
      <c r="J1359" s="577" t="s">
        <v>316</v>
      </c>
      <c r="K1359" s="469" t="s">
        <v>1469</v>
      </c>
      <c r="L1359" s="469" t="s">
        <v>314</v>
      </c>
      <c r="M1359" s="469">
        <v>6</v>
      </c>
      <c r="N1359" s="469">
        <v>436</v>
      </c>
      <c r="O1359" s="472">
        <v>2616</v>
      </c>
    </row>
    <row r="1360" spans="1:15" ht="15" x14ac:dyDescent="0.25">
      <c r="A1360" s="469" t="s">
        <v>3154</v>
      </c>
      <c r="B1360" s="471">
        <v>44254</v>
      </c>
      <c r="C1360" s="469">
        <v>6200004465</v>
      </c>
      <c r="D1360" s="470">
        <v>44244</v>
      </c>
      <c r="E1360" s="469" t="s">
        <v>1183</v>
      </c>
      <c r="F1360" s="469" t="s">
        <v>244</v>
      </c>
      <c r="G1360" s="469" t="s">
        <v>1212</v>
      </c>
      <c r="H1360" s="469" t="s">
        <v>1349</v>
      </c>
      <c r="I1360" s="469" t="s">
        <v>244</v>
      </c>
      <c r="J1360" s="577" t="s">
        <v>316</v>
      </c>
      <c r="K1360" s="469" t="s">
        <v>1469</v>
      </c>
      <c r="L1360" s="469" t="s">
        <v>314</v>
      </c>
      <c r="M1360" s="469">
        <v>6</v>
      </c>
      <c r="N1360" s="472">
        <v>1744</v>
      </c>
      <c r="O1360" s="472">
        <v>10464</v>
      </c>
    </row>
    <row r="1361" spans="1:15" ht="15" x14ac:dyDescent="0.25">
      <c r="A1361" s="469" t="s">
        <v>3154</v>
      </c>
      <c r="B1361" s="471">
        <v>44254</v>
      </c>
      <c r="C1361" s="469">
        <v>6200004465</v>
      </c>
      <c r="D1361" s="470">
        <v>44244</v>
      </c>
      <c r="E1361" s="469" t="s">
        <v>3215</v>
      </c>
      <c r="F1361" s="469" t="s">
        <v>244</v>
      </c>
      <c r="G1361" s="469" t="s">
        <v>1212</v>
      </c>
      <c r="H1361" s="469" t="s">
        <v>3633</v>
      </c>
      <c r="I1361" s="469" t="s">
        <v>244</v>
      </c>
      <c r="J1361" s="577" t="s">
        <v>316</v>
      </c>
      <c r="K1361" s="469" t="s">
        <v>1469</v>
      </c>
      <c r="L1361" s="469" t="s">
        <v>308</v>
      </c>
      <c r="M1361" s="469">
        <v>5</v>
      </c>
      <c r="N1361" s="472">
        <v>3499</v>
      </c>
      <c r="O1361" s="472">
        <v>17495</v>
      </c>
    </row>
    <row r="1362" spans="1:15" ht="15" x14ac:dyDescent="0.25">
      <c r="A1362" s="469" t="s">
        <v>3154</v>
      </c>
      <c r="B1362" s="471">
        <v>44254</v>
      </c>
      <c r="C1362" s="469">
        <v>6200004465</v>
      </c>
      <c r="D1362" s="470">
        <v>44244</v>
      </c>
      <c r="E1362" s="469" t="s">
        <v>3215</v>
      </c>
      <c r="F1362" s="469" t="s">
        <v>244</v>
      </c>
      <c r="G1362" s="469" t="s">
        <v>1212</v>
      </c>
      <c r="H1362" s="469" t="s">
        <v>1314</v>
      </c>
      <c r="I1362" s="469" t="s">
        <v>244</v>
      </c>
      <c r="J1362" s="577" t="s">
        <v>316</v>
      </c>
      <c r="K1362" s="469" t="s">
        <v>1469</v>
      </c>
      <c r="L1362" s="469" t="s">
        <v>308</v>
      </c>
      <c r="M1362" s="469">
        <v>1</v>
      </c>
      <c r="N1362" s="472">
        <v>3499</v>
      </c>
      <c r="O1362" s="472">
        <v>3499</v>
      </c>
    </row>
    <row r="1363" spans="1:15" ht="15" x14ac:dyDescent="0.25">
      <c r="A1363" s="469" t="s">
        <v>3154</v>
      </c>
      <c r="B1363" s="471">
        <v>44254</v>
      </c>
      <c r="C1363" s="469">
        <v>6200004465</v>
      </c>
      <c r="D1363" s="470">
        <v>44244</v>
      </c>
      <c r="E1363" s="469" t="s">
        <v>3215</v>
      </c>
      <c r="F1363" s="469" t="s">
        <v>244</v>
      </c>
      <c r="G1363" s="469" t="s">
        <v>1212</v>
      </c>
      <c r="H1363" s="469" t="s">
        <v>1442</v>
      </c>
      <c r="I1363" s="469" t="s">
        <v>244</v>
      </c>
      <c r="J1363" s="577" t="s">
        <v>316</v>
      </c>
      <c r="K1363" s="469" t="s">
        <v>1469</v>
      </c>
      <c r="L1363" s="469" t="s">
        <v>308</v>
      </c>
      <c r="M1363" s="469">
        <v>7</v>
      </c>
      <c r="N1363" s="472">
        <v>4085</v>
      </c>
      <c r="O1363" s="472">
        <v>28595</v>
      </c>
    </row>
    <row r="1364" spans="1:15" ht="15" x14ac:dyDescent="0.25">
      <c r="A1364" s="469" t="s">
        <v>3154</v>
      </c>
      <c r="B1364" s="471">
        <v>44254</v>
      </c>
      <c r="C1364" s="469">
        <v>6200004465</v>
      </c>
      <c r="D1364" s="470">
        <v>44244</v>
      </c>
      <c r="E1364" s="469" t="s">
        <v>1183</v>
      </c>
      <c r="F1364" s="469" t="s">
        <v>244</v>
      </c>
      <c r="G1364" s="469" t="s">
        <v>1212</v>
      </c>
      <c r="H1364" s="469" t="s">
        <v>1319</v>
      </c>
      <c r="I1364" s="469" t="s">
        <v>244</v>
      </c>
      <c r="J1364" s="577" t="s">
        <v>316</v>
      </c>
      <c r="K1364" s="469" t="s">
        <v>1469</v>
      </c>
      <c r="L1364" s="469" t="s">
        <v>314</v>
      </c>
      <c r="M1364" s="469">
        <v>6</v>
      </c>
      <c r="N1364" s="472">
        <v>9800</v>
      </c>
      <c r="O1364" s="472">
        <v>58800</v>
      </c>
    </row>
    <row r="1365" spans="1:15" ht="15" x14ac:dyDescent="0.25">
      <c r="A1365" s="469" t="s">
        <v>3154</v>
      </c>
      <c r="B1365" s="471">
        <v>44254</v>
      </c>
      <c r="C1365" s="469">
        <v>6200004465</v>
      </c>
      <c r="D1365" s="470">
        <v>44244</v>
      </c>
      <c r="E1365" s="469" t="s">
        <v>1183</v>
      </c>
      <c r="F1365" s="469" t="s">
        <v>244</v>
      </c>
      <c r="G1365" s="469" t="s">
        <v>1212</v>
      </c>
      <c r="H1365" s="469" t="s">
        <v>1329</v>
      </c>
      <c r="I1365" s="469" t="s">
        <v>244</v>
      </c>
      <c r="J1365" s="577" t="s">
        <v>316</v>
      </c>
      <c r="K1365" s="469" t="s">
        <v>1469</v>
      </c>
      <c r="L1365" s="469" t="s">
        <v>314</v>
      </c>
      <c r="M1365" s="469">
        <v>6</v>
      </c>
      <c r="N1365" s="472">
        <v>40605</v>
      </c>
      <c r="O1365" s="472">
        <v>243630</v>
      </c>
    </row>
    <row r="1366" spans="1:15" ht="15" x14ac:dyDescent="0.25">
      <c r="A1366" s="469" t="s">
        <v>3155</v>
      </c>
      <c r="B1366" s="471">
        <v>44254</v>
      </c>
      <c r="C1366" s="469" t="s">
        <v>211</v>
      </c>
      <c r="D1366" s="470">
        <v>44236</v>
      </c>
      <c r="E1366" s="469" t="s">
        <v>63</v>
      </c>
      <c r="F1366" s="469" t="s">
        <v>93</v>
      </c>
      <c r="G1366" s="469" t="s">
        <v>3594</v>
      </c>
      <c r="H1366" s="469" t="s">
        <v>1340</v>
      </c>
      <c r="I1366" s="469" t="s">
        <v>93</v>
      </c>
      <c r="J1366" s="577" t="s">
        <v>316</v>
      </c>
      <c r="K1366" s="469" t="s">
        <v>1469</v>
      </c>
      <c r="L1366" s="469" t="s">
        <v>303</v>
      </c>
      <c r="M1366" s="469">
        <v>1</v>
      </c>
      <c r="N1366" s="472">
        <v>1000</v>
      </c>
      <c r="O1366" s="472">
        <v>1000</v>
      </c>
    </row>
    <row r="1367" spans="1:15" ht="15" x14ac:dyDescent="0.25">
      <c r="A1367" s="469" t="s">
        <v>3156</v>
      </c>
      <c r="B1367" s="471">
        <v>44254</v>
      </c>
      <c r="C1367" s="469" t="s">
        <v>3517</v>
      </c>
      <c r="D1367" s="470">
        <v>44173</v>
      </c>
      <c r="E1367" s="660" t="s">
        <v>15</v>
      </c>
      <c r="F1367" s="469" t="s">
        <v>245</v>
      </c>
      <c r="G1367" s="469" t="s">
        <v>1231</v>
      </c>
      <c r="H1367" s="469" t="s">
        <v>387</v>
      </c>
      <c r="I1367" s="469" t="s">
        <v>245</v>
      </c>
      <c r="J1367" s="577" t="s">
        <v>1464</v>
      </c>
      <c r="K1367" s="577" t="s">
        <v>1468</v>
      </c>
      <c r="L1367" s="469" t="s">
        <v>303</v>
      </c>
      <c r="M1367" s="469">
        <v>1</v>
      </c>
      <c r="N1367" s="469">
        <v>140</v>
      </c>
      <c r="O1367" s="469">
        <v>140</v>
      </c>
    </row>
    <row r="1368" spans="1:15" ht="15" x14ac:dyDescent="0.25">
      <c r="A1368" s="469" t="s">
        <v>3156</v>
      </c>
      <c r="B1368" s="471">
        <v>44254</v>
      </c>
      <c r="C1368" s="469" t="s">
        <v>3517</v>
      </c>
      <c r="D1368" s="470">
        <v>44173</v>
      </c>
      <c r="E1368" s="469" t="s">
        <v>15</v>
      </c>
      <c r="F1368" s="469" t="s">
        <v>245</v>
      </c>
      <c r="G1368" s="469" t="s">
        <v>1231</v>
      </c>
      <c r="H1368" s="469" t="s">
        <v>3682</v>
      </c>
      <c r="I1368" s="469" t="s">
        <v>245</v>
      </c>
      <c r="J1368" s="577" t="s">
        <v>1464</v>
      </c>
      <c r="K1368" s="577" t="s">
        <v>1468</v>
      </c>
      <c r="L1368" s="469" t="s">
        <v>314</v>
      </c>
      <c r="M1368" s="469">
        <v>6</v>
      </c>
      <c r="N1368" s="472">
        <v>9350</v>
      </c>
      <c r="O1368" s="472">
        <v>56100</v>
      </c>
    </row>
    <row r="1369" spans="1:15" ht="15" x14ac:dyDescent="0.25">
      <c r="A1369" s="469" t="s">
        <v>3157</v>
      </c>
      <c r="B1369" s="471">
        <v>44254</v>
      </c>
      <c r="C1369" s="469" t="s">
        <v>3518</v>
      </c>
      <c r="D1369" s="469" t="s">
        <v>3519</v>
      </c>
      <c r="E1369" s="469" t="s">
        <v>1182</v>
      </c>
      <c r="F1369" s="469" t="s">
        <v>244</v>
      </c>
      <c r="G1369" s="469" t="s">
        <v>1230</v>
      </c>
      <c r="H1369" s="469" t="s">
        <v>1328</v>
      </c>
      <c r="I1369" s="469" t="s">
        <v>244</v>
      </c>
      <c r="J1369" s="577" t="s">
        <v>316</v>
      </c>
      <c r="K1369" s="469" t="s">
        <v>1469</v>
      </c>
      <c r="L1369" s="469" t="s">
        <v>3603</v>
      </c>
      <c r="M1369" s="469">
        <v>1</v>
      </c>
      <c r="N1369" s="472">
        <v>4842</v>
      </c>
      <c r="O1369" s="472">
        <v>4842</v>
      </c>
    </row>
    <row r="1370" spans="1:15" ht="15" x14ac:dyDescent="0.25">
      <c r="A1370" s="469" t="s">
        <v>3158</v>
      </c>
      <c r="B1370" s="471">
        <v>44254</v>
      </c>
      <c r="C1370" s="469" t="s">
        <v>3520</v>
      </c>
      <c r="D1370" s="469" t="s">
        <v>3515</v>
      </c>
      <c r="E1370" s="469" t="s">
        <v>15</v>
      </c>
      <c r="F1370" s="469" t="s">
        <v>94</v>
      </c>
      <c r="G1370" s="469" t="s">
        <v>356</v>
      </c>
      <c r="H1370" s="469" t="s">
        <v>1332</v>
      </c>
      <c r="I1370" s="469" t="s">
        <v>94</v>
      </c>
      <c r="J1370" s="577" t="s">
        <v>1464</v>
      </c>
      <c r="K1370" s="577" t="s">
        <v>1468</v>
      </c>
      <c r="L1370" s="469" t="s">
        <v>3603</v>
      </c>
      <c r="M1370" s="469">
        <v>2</v>
      </c>
      <c r="N1370" s="469">
        <v>0</v>
      </c>
      <c r="O1370" s="469">
        <v>0</v>
      </c>
    </row>
    <row r="1371" spans="1:15" ht="15" x14ac:dyDescent="0.25">
      <c r="A1371" s="469" t="s">
        <v>3158</v>
      </c>
      <c r="B1371" s="471">
        <v>44254</v>
      </c>
      <c r="C1371" s="469" t="s">
        <v>3520</v>
      </c>
      <c r="D1371" s="469" t="s">
        <v>3515</v>
      </c>
      <c r="E1371" s="660" t="s">
        <v>15</v>
      </c>
      <c r="F1371" s="469" t="s">
        <v>94</v>
      </c>
      <c r="G1371" s="469" t="s">
        <v>356</v>
      </c>
      <c r="H1371" s="469" t="s">
        <v>387</v>
      </c>
      <c r="I1371" s="469" t="s">
        <v>94</v>
      </c>
      <c r="J1371" s="577" t="s">
        <v>1464</v>
      </c>
      <c r="K1371" s="577" t="s">
        <v>1468</v>
      </c>
      <c r="L1371" s="469" t="s">
        <v>303</v>
      </c>
      <c r="M1371" s="469">
        <v>1</v>
      </c>
      <c r="N1371" s="469">
        <v>437</v>
      </c>
      <c r="O1371" s="469">
        <v>437</v>
      </c>
    </row>
    <row r="1372" spans="1:15" ht="15" x14ac:dyDescent="0.25">
      <c r="A1372" s="469" t="s">
        <v>3158</v>
      </c>
      <c r="B1372" s="471">
        <v>44254</v>
      </c>
      <c r="C1372" s="469" t="s">
        <v>3520</v>
      </c>
      <c r="D1372" s="469" t="s">
        <v>3515</v>
      </c>
      <c r="E1372" s="469" t="s">
        <v>15</v>
      </c>
      <c r="F1372" s="469" t="s">
        <v>94</v>
      </c>
      <c r="G1372" s="469" t="s">
        <v>356</v>
      </c>
      <c r="H1372" s="469" t="s">
        <v>1392</v>
      </c>
      <c r="I1372" s="469" t="s">
        <v>94</v>
      </c>
      <c r="J1372" s="577" t="s">
        <v>1464</v>
      </c>
      <c r="K1372" s="577" t="s">
        <v>1468</v>
      </c>
      <c r="L1372" s="469" t="s">
        <v>314</v>
      </c>
      <c r="M1372" s="469">
        <v>2</v>
      </c>
      <c r="N1372" s="472">
        <v>43750</v>
      </c>
      <c r="O1372" s="472">
        <v>87500</v>
      </c>
    </row>
    <row r="1373" spans="1:15" ht="15" x14ac:dyDescent="0.25">
      <c r="A1373" s="469" t="s">
        <v>3159</v>
      </c>
      <c r="B1373" s="471">
        <v>44254</v>
      </c>
      <c r="C1373" s="469" t="s">
        <v>972</v>
      </c>
      <c r="D1373" s="470">
        <v>44217</v>
      </c>
      <c r="E1373" s="469" t="s">
        <v>1182</v>
      </c>
      <c r="F1373" s="469" t="s">
        <v>244</v>
      </c>
      <c r="G1373" s="469" t="s">
        <v>3595</v>
      </c>
      <c r="H1373" s="469" t="s">
        <v>1340</v>
      </c>
      <c r="I1373" s="469" t="s">
        <v>244</v>
      </c>
      <c r="J1373" s="577" t="s">
        <v>316</v>
      </c>
      <c r="K1373" s="469" t="s">
        <v>1469</v>
      </c>
      <c r="L1373" s="469" t="s">
        <v>303</v>
      </c>
      <c r="M1373" s="469">
        <v>3</v>
      </c>
      <c r="N1373" s="472">
        <v>1000</v>
      </c>
      <c r="O1373" s="472">
        <v>3000</v>
      </c>
    </row>
    <row r="1374" spans="1:15" ht="15" x14ac:dyDescent="0.25">
      <c r="A1374" s="469" t="s">
        <v>3160</v>
      </c>
      <c r="B1374" s="471">
        <v>44254</v>
      </c>
      <c r="C1374" s="469" t="s">
        <v>1146</v>
      </c>
      <c r="D1374" s="470">
        <v>44225</v>
      </c>
      <c r="E1374" s="469" t="s">
        <v>1183</v>
      </c>
      <c r="F1374" s="469" t="s">
        <v>244</v>
      </c>
      <c r="G1374" s="469" t="s">
        <v>1228</v>
      </c>
      <c r="H1374" s="469" t="s">
        <v>1350</v>
      </c>
      <c r="I1374" s="469" t="s">
        <v>244</v>
      </c>
      <c r="J1374" s="577" t="s">
        <v>316</v>
      </c>
      <c r="K1374" s="469" t="s">
        <v>1469</v>
      </c>
      <c r="L1374" s="469" t="s">
        <v>314</v>
      </c>
      <c r="M1374" s="469">
        <v>1</v>
      </c>
      <c r="N1374" s="472">
        <v>12700</v>
      </c>
      <c r="O1374" s="472">
        <v>12700</v>
      </c>
    </row>
    <row r="1375" spans="1:15" ht="15" x14ac:dyDescent="0.25">
      <c r="A1375" s="469" t="s">
        <v>3161</v>
      </c>
      <c r="B1375" s="471">
        <v>44254</v>
      </c>
      <c r="C1375" s="469">
        <v>6200004495</v>
      </c>
      <c r="D1375" s="470">
        <v>44245</v>
      </c>
      <c r="E1375" s="469" t="s">
        <v>1183</v>
      </c>
      <c r="F1375" s="469" t="s">
        <v>244</v>
      </c>
      <c r="G1375" s="469" t="s">
        <v>1212</v>
      </c>
      <c r="H1375" s="469" t="s">
        <v>1352</v>
      </c>
      <c r="I1375" s="469" t="s">
        <v>244</v>
      </c>
      <c r="J1375" s="577" t="s">
        <v>316</v>
      </c>
      <c r="K1375" s="469" t="s">
        <v>1469</v>
      </c>
      <c r="L1375" s="469" t="s">
        <v>3603</v>
      </c>
      <c r="M1375" s="469">
        <v>4</v>
      </c>
      <c r="N1375" s="469">
        <v>0</v>
      </c>
      <c r="O1375" s="469">
        <v>0</v>
      </c>
    </row>
    <row r="1376" spans="1:15" ht="15" x14ac:dyDescent="0.25">
      <c r="A1376" s="469" t="s">
        <v>3161</v>
      </c>
      <c r="B1376" s="471">
        <v>44254</v>
      </c>
      <c r="C1376" s="469">
        <v>6200004495</v>
      </c>
      <c r="D1376" s="470">
        <v>44245</v>
      </c>
      <c r="E1376" s="469" t="s">
        <v>1183</v>
      </c>
      <c r="F1376" s="469" t="s">
        <v>244</v>
      </c>
      <c r="G1376" s="469" t="s">
        <v>1212</v>
      </c>
      <c r="H1376" s="469" t="s">
        <v>1317</v>
      </c>
      <c r="I1376" s="469" t="s">
        <v>244</v>
      </c>
      <c r="J1376" s="577" t="s">
        <v>316</v>
      </c>
      <c r="K1376" s="469" t="s">
        <v>1469</v>
      </c>
      <c r="L1376" s="469" t="s">
        <v>314</v>
      </c>
      <c r="M1376" s="469">
        <v>4</v>
      </c>
      <c r="N1376" s="469">
        <v>247</v>
      </c>
      <c r="O1376" s="469">
        <v>988</v>
      </c>
    </row>
    <row r="1377" spans="1:15" ht="15" x14ac:dyDescent="0.25">
      <c r="A1377" s="469" t="s">
        <v>3161</v>
      </c>
      <c r="B1377" s="471">
        <v>44254</v>
      </c>
      <c r="C1377" s="469">
        <v>6200004495</v>
      </c>
      <c r="D1377" s="470">
        <v>44245</v>
      </c>
      <c r="E1377" s="469" t="s">
        <v>1183</v>
      </c>
      <c r="F1377" s="469" t="s">
        <v>244</v>
      </c>
      <c r="G1377" s="469" t="s">
        <v>1212</v>
      </c>
      <c r="H1377" s="469" t="s">
        <v>1425</v>
      </c>
      <c r="I1377" s="469" t="s">
        <v>244</v>
      </c>
      <c r="J1377" s="577" t="s">
        <v>316</v>
      </c>
      <c r="K1377" s="469" t="s">
        <v>1469</v>
      </c>
      <c r="L1377" s="469" t="s">
        <v>303</v>
      </c>
      <c r="M1377" s="469">
        <v>4</v>
      </c>
      <c r="N1377" s="469">
        <v>436</v>
      </c>
      <c r="O1377" s="472">
        <v>1744</v>
      </c>
    </row>
    <row r="1378" spans="1:15" ht="15" x14ac:dyDescent="0.25">
      <c r="A1378" s="469" t="s">
        <v>3161</v>
      </c>
      <c r="B1378" s="471">
        <v>44254</v>
      </c>
      <c r="C1378" s="469">
        <v>6200004495</v>
      </c>
      <c r="D1378" s="470">
        <v>44245</v>
      </c>
      <c r="E1378" s="469" t="s">
        <v>1183</v>
      </c>
      <c r="F1378" s="469" t="s">
        <v>244</v>
      </c>
      <c r="G1378" s="469" t="s">
        <v>1212</v>
      </c>
      <c r="H1378" s="469" t="s">
        <v>1349</v>
      </c>
      <c r="I1378" s="469" t="s">
        <v>244</v>
      </c>
      <c r="J1378" s="577" t="s">
        <v>316</v>
      </c>
      <c r="K1378" s="469" t="s">
        <v>1469</v>
      </c>
      <c r="L1378" s="469" t="s">
        <v>314</v>
      </c>
      <c r="M1378" s="469">
        <v>4</v>
      </c>
      <c r="N1378" s="472">
        <v>1744</v>
      </c>
      <c r="O1378" s="472">
        <v>6976</v>
      </c>
    </row>
    <row r="1379" spans="1:15" ht="15" x14ac:dyDescent="0.25">
      <c r="A1379" s="469" t="s">
        <v>3161</v>
      </c>
      <c r="B1379" s="471">
        <v>44254</v>
      </c>
      <c r="C1379" s="469">
        <v>6200004495</v>
      </c>
      <c r="D1379" s="470">
        <v>44245</v>
      </c>
      <c r="E1379" s="469" t="s">
        <v>3215</v>
      </c>
      <c r="F1379" s="469" t="s">
        <v>244</v>
      </c>
      <c r="G1379" s="469" t="s">
        <v>1212</v>
      </c>
      <c r="H1379" s="469" t="s">
        <v>3633</v>
      </c>
      <c r="I1379" s="469" t="s">
        <v>244</v>
      </c>
      <c r="J1379" s="577" t="s">
        <v>316</v>
      </c>
      <c r="K1379" s="469" t="s">
        <v>1469</v>
      </c>
      <c r="L1379" s="469" t="s">
        <v>308</v>
      </c>
      <c r="M1379" s="469">
        <v>3</v>
      </c>
      <c r="N1379" s="472">
        <v>3499</v>
      </c>
      <c r="O1379" s="472">
        <v>10497</v>
      </c>
    </row>
    <row r="1380" spans="1:15" ht="15" x14ac:dyDescent="0.25">
      <c r="A1380" s="469" t="s">
        <v>3161</v>
      </c>
      <c r="B1380" s="471">
        <v>44254</v>
      </c>
      <c r="C1380" s="469">
        <v>6200004495</v>
      </c>
      <c r="D1380" s="470">
        <v>44245</v>
      </c>
      <c r="E1380" s="469" t="s">
        <v>3215</v>
      </c>
      <c r="F1380" s="469" t="s">
        <v>244</v>
      </c>
      <c r="G1380" s="469" t="s">
        <v>1212</v>
      </c>
      <c r="H1380" s="469" t="s">
        <v>1314</v>
      </c>
      <c r="I1380" s="469" t="s">
        <v>244</v>
      </c>
      <c r="J1380" s="577" t="s">
        <v>316</v>
      </c>
      <c r="K1380" s="469" t="s">
        <v>1469</v>
      </c>
      <c r="L1380" s="469" t="s">
        <v>308</v>
      </c>
      <c r="M1380" s="469">
        <v>1</v>
      </c>
      <c r="N1380" s="472">
        <v>3499</v>
      </c>
      <c r="O1380" s="472">
        <v>3499</v>
      </c>
    </row>
    <row r="1381" spans="1:15" ht="15" x14ac:dyDescent="0.25">
      <c r="A1381" s="469" t="s">
        <v>3161</v>
      </c>
      <c r="B1381" s="471">
        <v>44254</v>
      </c>
      <c r="C1381" s="469">
        <v>6200004495</v>
      </c>
      <c r="D1381" s="470">
        <v>44245</v>
      </c>
      <c r="E1381" s="469" t="s">
        <v>3215</v>
      </c>
      <c r="F1381" s="469" t="s">
        <v>244</v>
      </c>
      <c r="G1381" s="469" t="s">
        <v>1212</v>
      </c>
      <c r="H1381" s="469" t="s">
        <v>1442</v>
      </c>
      <c r="I1381" s="469" t="s">
        <v>244</v>
      </c>
      <c r="J1381" s="577" t="s">
        <v>316</v>
      </c>
      <c r="K1381" s="469" t="s">
        <v>1469</v>
      </c>
      <c r="L1381" s="469" t="s">
        <v>308</v>
      </c>
      <c r="M1381" s="469">
        <v>5</v>
      </c>
      <c r="N1381" s="472">
        <v>4085</v>
      </c>
      <c r="O1381" s="472">
        <v>20425</v>
      </c>
    </row>
    <row r="1382" spans="1:15" ht="15" x14ac:dyDescent="0.25">
      <c r="A1382" s="469" t="s">
        <v>3161</v>
      </c>
      <c r="B1382" s="471">
        <v>44254</v>
      </c>
      <c r="C1382" s="469">
        <v>6200004495</v>
      </c>
      <c r="D1382" s="470">
        <v>44245</v>
      </c>
      <c r="E1382" s="469" t="s">
        <v>1183</v>
      </c>
      <c r="F1382" s="469" t="s">
        <v>244</v>
      </c>
      <c r="G1382" s="469" t="s">
        <v>1212</v>
      </c>
      <c r="H1382" s="469" t="s">
        <v>1319</v>
      </c>
      <c r="I1382" s="469" t="s">
        <v>244</v>
      </c>
      <c r="J1382" s="577" t="s">
        <v>316</v>
      </c>
      <c r="K1382" s="469" t="s">
        <v>1469</v>
      </c>
      <c r="L1382" s="469" t="s">
        <v>314</v>
      </c>
      <c r="M1382" s="469">
        <v>4</v>
      </c>
      <c r="N1382" s="472">
        <v>9800</v>
      </c>
      <c r="O1382" s="472">
        <v>39200</v>
      </c>
    </row>
    <row r="1383" spans="1:15" ht="15" x14ac:dyDescent="0.25">
      <c r="A1383" s="469" t="s">
        <v>3161</v>
      </c>
      <c r="B1383" s="471">
        <v>44254</v>
      </c>
      <c r="C1383" s="469">
        <v>6200004495</v>
      </c>
      <c r="D1383" s="470">
        <v>44245</v>
      </c>
      <c r="E1383" s="469" t="s">
        <v>1183</v>
      </c>
      <c r="F1383" s="469" t="s">
        <v>244</v>
      </c>
      <c r="G1383" s="469" t="s">
        <v>1212</v>
      </c>
      <c r="H1383" s="469" t="s">
        <v>1329</v>
      </c>
      <c r="I1383" s="469" t="s">
        <v>244</v>
      </c>
      <c r="J1383" s="577" t="s">
        <v>316</v>
      </c>
      <c r="K1383" s="469" t="s">
        <v>1469</v>
      </c>
      <c r="L1383" s="469" t="s">
        <v>314</v>
      </c>
      <c r="M1383" s="469">
        <v>4</v>
      </c>
      <c r="N1383" s="472">
        <v>40605</v>
      </c>
      <c r="O1383" s="472">
        <v>162420</v>
      </c>
    </row>
    <row r="1384" spans="1:15" ht="15" x14ac:dyDescent="0.25">
      <c r="A1384" s="469" t="s">
        <v>3162</v>
      </c>
      <c r="B1384" s="471">
        <v>44254</v>
      </c>
      <c r="C1384" s="469" t="s">
        <v>1145</v>
      </c>
      <c r="D1384" s="470">
        <v>44216</v>
      </c>
      <c r="E1384" s="469" t="s">
        <v>1183</v>
      </c>
      <c r="F1384" s="469" t="s">
        <v>244</v>
      </c>
      <c r="G1384" s="469" t="s">
        <v>1228</v>
      </c>
      <c r="H1384" s="469" t="s">
        <v>1350</v>
      </c>
      <c r="I1384" s="469" t="s">
        <v>244</v>
      </c>
      <c r="J1384" s="577" t="s">
        <v>316</v>
      </c>
      <c r="K1384" s="469" t="s">
        <v>1469</v>
      </c>
      <c r="L1384" s="469" t="s">
        <v>314</v>
      </c>
      <c r="M1384" s="469">
        <v>1</v>
      </c>
      <c r="N1384" s="472">
        <v>12700</v>
      </c>
      <c r="O1384" s="472">
        <v>12700</v>
      </c>
    </row>
    <row r="1385" spans="1:15" ht="15" x14ac:dyDescent="0.25">
      <c r="A1385" s="469" t="s">
        <v>3163</v>
      </c>
      <c r="B1385" s="471">
        <v>44254</v>
      </c>
      <c r="C1385" s="469">
        <v>6200004446</v>
      </c>
      <c r="D1385" s="470">
        <v>44239</v>
      </c>
      <c r="E1385" s="469" t="s">
        <v>1183</v>
      </c>
      <c r="F1385" s="469" t="s">
        <v>244</v>
      </c>
      <c r="G1385" s="469" t="s">
        <v>1212</v>
      </c>
      <c r="H1385" s="469" t="s">
        <v>1352</v>
      </c>
      <c r="I1385" s="469" t="s">
        <v>244</v>
      </c>
      <c r="J1385" s="577" t="s">
        <v>316</v>
      </c>
      <c r="K1385" s="469" t="s">
        <v>1469</v>
      </c>
      <c r="L1385" s="469" t="s">
        <v>3603</v>
      </c>
      <c r="M1385" s="469">
        <v>4</v>
      </c>
      <c r="N1385" s="469">
        <v>0</v>
      </c>
      <c r="O1385" s="469">
        <v>0</v>
      </c>
    </row>
    <row r="1386" spans="1:15" ht="15" x14ac:dyDescent="0.25">
      <c r="A1386" s="469" t="s">
        <v>3163</v>
      </c>
      <c r="B1386" s="471">
        <v>44254</v>
      </c>
      <c r="C1386" s="469">
        <v>6200004446</v>
      </c>
      <c r="D1386" s="470">
        <v>44239</v>
      </c>
      <c r="E1386" s="469" t="s">
        <v>1183</v>
      </c>
      <c r="F1386" s="469" t="s">
        <v>244</v>
      </c>
      <c r="G1386" s="469" t="s">
        <v>1212</v>
      </c>
      <c r="H1386" s="469" t="s">
        <v>1317</v>
      </c>
      <c r="I1386" s="469" t="s">
        <v>244</v>
      </c>
      <c r="J1386" s="577" t="s">
        <v>316</v>
      </c>
      <c r="K1386" s="469" t="s">
        <v>1469</v>
      </c>
      <c r="L1386" s="469" t="s">
        <v>314</v>
      </c>
      <c r="M1386" s="469">
        <v>4</v>
      </c>
      <c r="N1386" s="469">
        <v>247</v>
      </c>
      <c r="O1386" s="469">
        <v>988</v>
      </c>
    </row>
    <row r="1387" spans="1:15" ht="15" x14ac:dyDescent="0.25">
      <c r="A1387" s="469" t="s">
        <v>3163</v>
      </c>
      <c r="B1387" s="471">
        <v>44254</v>
      </c>
      <c r="C1387" s="469">
        <v>6200004446</v>
      </c>
      <c r="D1387" s="470">
        <v>44239</v>
      </c>
      <c r="E1387" s="469" t="s">
        <v>1183</v>
      </c>
      <c r="F1387" s="469" t="s">
        <v>244</v>
      </c>
      <c r="G1387" s="469" t="s">
        <v>1212</v>
      </c>
      <c r="H1387" s="469" t="s">
        <v>1425</v>
      </c>
      <c r="I1387" s="469" t="s">
        <v>244</v>
      </c>
      <c r="J1387" s="577" t="s">
        <v>316</v>
      </c>
      <c r="K1387" s="469" t="s">
        <v>1469</v>
      </c>
      <c r="L1387" s="469" t="s">
        <v>303</v>
      </c>
      <c r="M1387" s="469">
        <v>4</v>
      </c>
      <c r="N1387" s="469">
        <v>436</v>
      </c>
      <c r="O1387" s="472">
        <v>1744</v>
      </c>
    </row>
    <row r="1388" spans="1:15" ht="15" x14ac:dyDescent="0.25">
      <c r="A1388" s="469" t="s">
        <v>3163</v>
      </c>
      <c r="B1388" s="471">
        <v>44254</v>
      </c>
      <c r="C1388" s="469">
        <v>6200004446</v>
      </c>
      <c r="D1388" s="470">
        <v>44239</v>
      </c>
      <c r="E1388" s="469" t="s">
        <v>1183</v>
      </c>
      <c r="F1388" s="469" t="s">
        <v>244</v>
      </c>
      <c r="G1388" s="469" t="s">
        <v>1212</v>
      </c>
      <c r="H1388" s="469" t="s">
        <v>1349</v>
      </c>
      <c r="I1388" s="469" t="s">
        <v>244</v>
      </c>
      <c r="J1388" s="577" t="s">
        <v>316</v>
      </c>
      <c r="K1388" s="469" t="s">
        <v>1469</v>
      </c>
      <c r="L1388" s="469" t="s">
        <v>314</v>
      </c>
      <c r="M1388" s="469">
        <v>4</v>
      </c>
      <c r="N1388" s="472">
        <v>1744</v>
      </c>
      <c r="O1388" s="472">
        <v>6976</v>
      </c>
    </row>
    <row r="1389" spans="1:15" ht="15" x14ac:dyDescent="0.25">
      <c r="A1389" s="469" t="s">
        <v>3163</v>
      </c>
      <c r="B1389" s="471">
        <v>44254</v>
      </c>
      <c r="C1389" s="469">
        <v>6200004446</v>
      </c>
      <c r="D1389" s="470">
        <v>44239</v>
      </c>
      <c r="E1389" s="469" t="s">
        <v>3215</v>
      </c>
      <c r="F1389" s="469" t="s">
        <v>244</v>
      </c>
      <c r="G1389" s="469" t="s">
        <v>1212</v>
      </c>
      <c r="H1389" s="469" t="s">
        <v>3633</v>
      </c>
      <c r="I1389" s="469" t="s">
        <v>244</v>
      </c>
      <c r="J1389" s="577" t="s">
        <v>316</v>
      </c>
      <c r="K1389" s="469" t="s">
        <v>1469</v>
      </c>
      <c r="L1389" s="469" t="s">
        <v>308</v>
      </c>
      <c r="M1389" s="469">
        <v>3</v>
      </c>
      <c r="N1389" s="472">
        <v>3499</v>
      </c>
      <c r="O1389" s="472">
        <v>10497</v>
      </c>
    </row>
    <row r="1390" spans="1:15" ht="15" x14ac:dyDescent="0.25">
      <c r="A1390" s="469" t="s">
        <v>3163</v>
      </c>
      <c r="B1390" s="471">
        <v>44254</v>
      </c>
      <c r="C1390" s="469">
        <v>6200004446</v>
      </c>
      <c r="D1390" s="470">
        <v>44239</v>
      </c>
      <c r="E1390" s="469" t="s">
        <v>3215</v>
      </c>
      <c r="F1390" s="469" t="s">
        <v>244</v>
      </c>
      <c r="G1390" s="469" t="s">
        <v>1212</v>
      </c>
      <c r="H1390" s="469" t="s">
        <v>1314</v>
      </c>
      <c r="I1390" s="469" t="s">
        <v>244</v>
      </c>
      <c r="J1390" s="577" t="s">
        <v>316</v>
      </c>
      <c r="K1390" s="469" t="s">
        <v>1469</v>
      </c>
      <c r="L1390" s="469" t="s">
        <v>308</v>
      </c>
      <c r="M1390" s="469">
        <v>1</v>
      </c>
      <c r="N1390" s="472">
        <v>3499</v>
      </c>
      <c r="O1390" s="472">
        <v>3499</v>
      </c>
    </row>
    <row r="1391" spans="1:15" ht="15" x14ac:dyDescent="0.25">
      <c r="A1391" s="469" t="s">
        <v>3163</v>
      </c>
      <c r="B1391" s="471">
        <v>44254</v>
      </c>
      <c r="C1391" s="469">
        <v>6200004446</v>
      </c>
      <c r="D1391" s="470">
        <v>44239</v>
      </c>
      <c r="E1391" s="469" t="s">
        <v>3215</v>
      </c>
      <c r="F1391" s="469" t="s">
        <v>244</v>
      </c>
      <c r="G1391" s="469" t="s">
        <v>1212</v>
      </c>
      <c r="H1391" s="469" t="s">
        <v>1442</v>
      </c>
      <c r="I1391" s="469" t="s">
        <v>244</v>
      </c>
      <c r="J1391" s="577" t="s">
        <v>316</v>
      </c>
      <c r="K1391" s="469" t="s">
        <v>1469</v>
      </c>
      <c r="L1391" s="469" t="s">
        <v>308</v>
      </c>
      <c r="M1391" s="469">
        <v>5</v>
      </c>
      <c r="N1391" s="472">
        <v>4085</v>
      </c>
      <c r="O1391" s="472">
        <v>20425</v>
      </c>
    </row>
    <row r="1392" spans="1:15" ht="15" x14ac:dyDescent="0.25">
      <c r="A1392" s="469" t="s">
        <v>3163</v>
      </c>
      <c r="B1392" s="471">
        <v>44254</v>
      </c>
      <c r="C1392" s="469">
        <v>6200004446</v>
      </c>
      <c r="D1392" s="470">
        <v>44239</v>
      </c>
      <c r="E1392" s="469" t="s">
        <v>1183</v>
      </c>
      <c r="F1392" s="469" t="s">
        <v>244</v>
      </c>
      <c r="G1392" s="469" t="s">
        <v>1212</v>
      </c>
      <c r="H1392" s="469" t="s">
        <v>1319</v>
      </c>
      <c r="I1392" s="469" t="s">
        <v>244</v>
      </c>
      <c r="J1392" s="577" t="s">
        <v>316</v>
      </c>
      <c r="K1392" s="469" t="s">
        <v>1469</v>
      </c>
      <c r="L1392" s="469" t="s">
        <v>314</v>
      </c>
      <c r="M1392" s="469">
        <v>4</v>
      </c>
      <c r="N1392" s="472">
        <v>9800</v>
      </c>
      <c r="O1392" s="472">
        <v>39200</v>
      </c>
    </row>
    <row r="1393" spans="1:15" ht="15" x14ac:dyDescent="0.25">
      <c r="A1393" s="469" t="s">
        <v>3163</v>
      </c>
      <c r="B1393" s="471">
        <v>44254</v>
      </c>
      <c r="C1393" s="469">
        <v>6200004446</v>
      </c>
      <c r="D1393" s="470">
        <v>44239</v>
      </c>
      <c r="E1393" s="469" t="s">
        <v>1183</v>
      </c>
      <c r="F1393" s="469" t="s">
        <v>244</v>
      </c>
      <c r="G1393" s="469" t="s">
        <v>1212</v>
      </c>
      <c r="H1393" s="469" t="s">
        <v>1329</v>
      </c>
      <c r="I1393" s="469" t="s">
        <v>244</v>
      </c>
      <c r="J1393" s="577" t="s">
        <v>316</v>
      </c>
      <c r="K1393" s="469" t="s">
        <v>1469</v>
      </c>
      <c r="L1393" s="469" t="s">
        <v>314</v>
      </c>
      <c r="M1393" s="469">
        <v>4</v>
      </c>
      <c r="N1393" s="472">
        <v>40605</v>
      </c>
      <c r="O1393" s="472">
        <v>162420</v>
      </c>
    </row>
    <row r="1394" spans="1:15" ht="15" x14ac:dyDescent="0.25">
      <c r="A1394" s="469" t="s">
        <v>3164</v>
      </c>
      <c r="B1394" s="471">
        <v>44254</v>
      </c>
      <c r="C1394" s="469" t="s">
        <v>3218</v>
      </c>
      <c r="D1394" s="470">
        <v>44219</v>
      </c>
      <c r="E1394" s="469" t="s">
        <v>1182</v>
      </c>
      <c r="F1394" s="469" t="s">
        <v>244</v>
      </c>
      <c r="G1394" s="469" t="s">
        <v>1229</v>
      </c>
      <c r="H1394" s="469" t="s">
        <v>1350</v>
      </c>
      <c r="I1394" s="469" t="s">
        <v>244</v>
      </c>
      <c r="J1394" s="577" t="s">
        <v>316</v>
      </c>
      <c r="K1394" s="469" t="s">
        <v>1469</v>
      </c>
      <c r="L1394" s="469" t="s">
        <v>314</v>
      </c>
      <c r="M1394" s="469">
        <v>1</v>
      </c>
      <c r="N1394" s="472">
        <v>9490</v>
      </c>
      <c r="O1394" s="472">
        <v>9490</v>
      </c>
    </row>
    <row r="1395" spans="1:15" ht="15" x14ac:dyDescent="0.25">
      <c r="A1395" s="469" t="s">
        <v>3165</v>
      </c>
      <c r="B1395" s="471">
        <v>44254</v>
      </c>
      <c r="C1395" s="469" t="s">
        <v>3445</v>
      </c>
      <c r="D1395" s="470">
        <v>44232</v>
      </c>
      <c r="E1395" s="469" t="s">
        <v>1183</v>
      </c>
      <c r="F1395" s="469" t="s">
        <v>244</v>
      </c>
      <c r="G1395" s="469" t="s">
        <v>1228</v>
      </c>
      <c r="H1395" s="469" t="s">
        <v>1350</v>
      </c>
      <c r="I1395" s="469" t="s">
        <v>244</v>
      </c>
      <c r="J1395" s="577" t="s">
        <v>316</v>
      </c>
      <c r="K1395" s="469" t="s">
        <v>1469</v>
      </c>
      <c r="L1395" s="469" t="s">
        <v>314</v>
      </c>
      <c r="M1395" s="469">
        <v>1</v>
      </c>
      <c r="N1395" s="472">
        <v>12700</v>
      </c>
      <c r="O1395" s="472">
        <v>12700</v>
      </c>
    </row>
    <row r="1396" spans="1:15" ht="15" x14ac:dyDescent="0.25">
      <c r="A1396" s="469" t="s">
        <v>3166</v>
      </c>
      <c r="B1396" s="471">
        <v>44254</v>
      </c>
      <c r="C1396" s="469" t="s">
        <v>3447</v>
      </c>
      <c r="D1396" s="470">
        <v>44244</v>
      </c>
      <c r="E1396" s="469" t="s">
        <v>1183</v>
      </c>
      <c r="F1396" s="469" t="s">
        <v>244</v>
      </c>
      <c r="G1396" s="469" t="s">
        <v>1228</v>
      </c>
      <c r="H1396" s="469" t="s">
        <v>1350</v>
      </c>
      <c r="I1396" s="469" t="s">
        <v>244</v>
      </c>
      <c r="J1396" s="577" t="s">
        <v>316</v>
      </c>
      <c r="K1396" s="469" t="s">
        <v>1469</v>
      </c>
      <c r="L1396" s="469" t="s">
        <v>314</v>
      </c>
      <c r="M1396" s="469">
        <v>1</v>
      </c>
      <c r="N1396" s="472">
        <v>12700</v>
      </c>
      <c r="O1396" s="472">
        <v>12700</v>
      </c>
    </row>
    <row r="1397" spans="1:15" ht="15" x14ac:dyDescent="0.25">
      <c r="A1397" s="469" t="s">
        <v>3167</v>
      </c>
      <c r="B1397" s="471">
        <v>44254</v>
      </c>
      <c r="C1397" s="469" t="s">
        <v>3446</v>
      </c>
      <c r="D1397" s="470">
        <v>44244</v>
      </c>
      <c r="E1397" s="469" t="s">
        <v>1183</v>
      </c>
      <c r="F1397" s="469" t="s">
        <v>244</v>
      </c>
      <c r="G1397" s="469" t="s">
        <v>1228</v>
      </c>
      <c r="H1397" s="469" t="s">
        <v>1350</v>
      </c>
      <c r="I1397" s="469" t="s">
        <v>244</v>
      </c>
      <c r="J1397" s="577" t="s">
        <v>316</v>
      </c>
      <c r="K1397" s="469" t="s">
        <v>1469</v>
      </c>
      <c r="L1397" s="469" t="s">
        <v>314</v>
      </c>
      <c r="M1397" s="469">
        <v>1</v>
      </c>
      <c r="N1397" s="472">
        <v>12700</v>
      </c>
      <c r="O1397" s="472">
        <v>12700</v>
      </c>
    </row>
    <row r="1398" spans="1:15" ht="15" x14ac:dyDescent="0.25">
      <c r="A1398" s="469" t="s">
        <v>3168</v>
      </c>
      <c r="B1398" s="471">
        <v>44254</v>
      </c>
      <c r="C1398" s="469" t="s">
        <v>3448</v>
      </c>
      <c r="D1398" s="470">
        <v>44244</v>
      </c>
      <c r="E1398" s="469" t="s">
        <v>1183</v>
      </c>
      <c r="F1398" s="469" t="s">
        <v>244</v>
      </c>
      <c r="G1398" s="469" t="s">
        <v>1228</v>
      </c>
      <c r="H1398" s="469" t="s">
        <v>1350</v>
      </c>
      <c r="I1398" s="469" t="s">
        <v>244</v>
      </c>
      <c r="J1398" s="577" t="s">
        <v>316</v>
      </c>
      <c r="K1398" s="469" t="s">
        <v>1469</v>
      </c>
      <c r="L1398" s="469" t="s">
        <v>314</v>
      </c>
      <c r="M1398" s="469">
        <v>1</v>
      </c>
      <c r="N1398" s="472">
        <v>12700</v>
      </c>
      <c r="O1398" s="472">
        <v>12700</v>
      </c>
    </row>
    <row r="1399" spans="1:15" ht="15" x14ac:dyDescent="0.25">
      <c r="A1399" s="469" t="s">
        <v>3169</v>
      </c>
      <c r="B1399" s="471">
        <v>44254</v>
      </c>
      <c r="C1399" s="469" t="s">
        <v>3511</v>
      </c>
      <c r="D1399" s="470">
        <v>44166</v>
      </c>
      <c r="E1399" s="469" t="s">
        <v>1182</v>
      </c>
      <c r="F1399" s="469" t="s">
        <v>244</v>
      </c>
      <c r="G1399" s="469" t="s">
        <v>1228</v>
      </c>
      <c r="H1399" s="469" t="s">
        <v>3678</v>
      </c>
      <c r="I1399" s="469" t="s">
        <v>244</v>
      </c>
      <c r="J1399" s="577" t="s">
        <v>316</v>
      </c>
      <c r="K1399" s="469" t="s">
        <v>1469</v>
      </c>
      <c r="L1399" s="469" t="s">
        <v>3603</v>
      </c>
      <c r="M1399" s="469">
        <v>1</v>
      </c>
      <c r="N1399" s="472">
        <v>20350</v>
      </c>
      <c r="O1399" s="472">
        <v>20350</v>
      </c>
    </row>
    <row r="1400" spans="1:15" ht="15" x14ac:dyDescent="0.25">
      <c r="A1400" s="469" t="s">
        <v>3170</v>
      </c>
      <c r="B1400" s="471">
        <v>44254</v>
      </c>
      <c r="C1400" s="469">
        <v>6200004355</v>
      </c>
      <c r="D1400" s="470">
        <v>44228</v>
      </c>
      <c r="E1400" s="469" t="s">
        <v>1183</v>
      </c>
      <c r="F1400" s="469" t="s">
        <v>244</v>
      </c>
      <c r="G1400" s="469" t="s">
        <v>1212</v>
      </c>
      <c r="H1400" s="469" t="s">
        <v>1352</v>
      </c>
      <c r="I1400" s="469" t="s">
        <v>244</v>
      </c>
      <c r="J1400" s="577" t="s">
        <v>316</v>
      </c>
      <c r="K1400" s="469" t="s">
        <v>1469</v>
      </c>
      <c r="L1400" s="469" t="s">
        <v>3603</v>
      </c>
      <c r="M1400" s="469">
        <v>4</v>
      </c>
      <c r="N1400" s="469">
        <v>0</v>
      </c>
      <c r="O1400" s="469">
        <v>0</v>
      </c>
    </row>
    <row r="1401" spans="1:15" ht="15" x14ac:dyDescent="0.25">
      <c r="A1401" s="469" t="s">
        <v>3170</v>
      </c>
      <c r="B1401" s="471">
        <v>44254</v>
      </c>
      <c r="C1401" s="469">
        <v>6200004355</v>
      </c>
      <c r="D1401" s="470">
        <v>44228</v>
      </c>
      <c r="E1401" s="469" t="s">
        <v>1183</v>
      </c>
      <c r="F1401" s="469" t="s">
        <v>244</v>
      </c>
      <c r="G1401" s="469" t="s">
        <v>1212</v>
      </c>
      <c r="H1401" s="469" t="s">
        <v>1317</v>
      </c>
      <c r="I1401" s="469" t="s">
        <v>244</v>
      </c>
      <c r="J1401" s="577" t="s">
        <v>316</v>
      </c>
      <c r="K1401" s="469" t="s">
        <v>1469</v>
      </c>
      <c r="L1401" s="469" t="s">
        <v>314</v>
      </c>
      <c r="M1401" s="469">
        <v>4</v>
      </c>
      <c r="N1401" s="469">
        <v>427</v>
      </c>
      <c r="O1401" s="472">
        <v>1708</v>
      </c>
    </row>
    <row r="1402" spans="1:15" ht="15" x14ac:dyDescent="0.25">
      <c r="A1402" s="469" t="s">
        <v>3170</v>
      </c>
      <c r="B1402" s="471">
        <v>44254</v>
      </c>
      <c r="C1402" s="469">
        <v>6200004355</v>
      </c>
      <c r="D1402" s="470">
        <v>44228</v>
      </c>
      <c r="E1402" s="469" t="s">
        <v>1183</v>
      </c>
      <c r="F1402" s="469" t="s">
        <v>244</v>
      </c>
      <c r="G1402" s="469" t="s">
        <v>1212</v>
      </c>
      <c r="H1402" s="469" t="s">
        <v>1425</v>
      </c>
      <c r="I1402" s="469" t="s">
        <v>244</v>
      </c>
      <c r="J1402" s="577" t="s">
        <v>316</v>
      </c>
      <c r="K1402" s="469" t="s">
        <v>1469</v>
      </c>
      <c r="L1402" s="469" t="s">
        <v>303</v>
      </c>
      <c r="M1402" s="469">
        <v>4</v>
      </c>
      <c r="N1402" s="469">
        <v>436</v>
      </c>
      <c r="O1402" s="472">
        <v>1744</v>
      </c>
    </row>
    <row r="1403" spans="1:15" ht="15" x14ac:dyDescent="0.25">
      <c r="A1403" s="469" t="s">
        <v>3170</v>
      </c>
      <c r="B1403" s="471">
        <v>44254</v>
      </c>
      <c r="C1403" s="469">
        <v>6200004355</v>
      </c>
      <c r="D1403" s="470">
        <v>44228</v>
      </c>
      <c r="E1403" s="469" t="s">
        <v>1183</v>
      </c>
      <c r="F1403" s="469" t="s">
        <v>244</v>
      </c>
      <c r="G1403" s="469" t="s">
        <v>1212</v>
      </c>
      <c r="H1403" s="469" t="s">
        <v>1349</v>
      </c>
      <c r="I1403" s="469" t="s">
        <v>244</v>
      </c>
      <c r="J1403" s="577" t="s">
        <v>316</v>
      </c>
      <c r="K1403" s="469" t="s">
        <v>1469</v>
      </c>
      <c r="L1403" s="469" t="s">
        <v>314</v>
      </c>
      <c r="M1403" s="469">
        <v>4</v>
      </c>
      <c r="N1403" s="472">
        <v>1744</v>
      </c>
      <c r="O1403" s="472">
        <v>6976</v>
      </c>
    </row>
    <row r="1404" spans="1:15" ht="15" x14ac:dyDescent="0.25">
      <c r="A1404" s="469" t="s">
        <v>3170</v>
      </c>
      <c r="B1404" s="471">
        <v>44254</v>
      </c>
      <c r="C1404" s="469">
        <v>6200004355</v>
      </c>
      <c r="D1404" s="470">
        <v>44228</v>
      </c>
      <c r="E1404" s="469" t="s">
        <v>3215</v>
      </c>
      <c r="F1404" s="469" t="s">
        <v>244</v>
      </c>
      <c r="G1404" s="469" t="s">
        <v>1212</v>
      </c>
      <c r="H1404" s="469" t="s">
        <v>3633</v>
      </c>
      <c r="I1404" s="469" t="s">
        <v>244</v>
      </c>
      <c r="J1404" s="577" t="s">
        <v>316</v>
      </c>
      <c r="K1404" s="469" t="s">
        <v>1469</v>
      </c>
      <c r="L1404" s="469" t="s">
        <v>308</v>
      </c>
      <c r="M1404" s="469">
        <v>3</v>
      </c>
      <c r="N1404" s="472">
        <v>3499</v>
      </c>
      <c r="O1404" s="472">
        <v>10497</v>
      </c>
    </row>
    <row r="1405" spans="1:15" ht="15" x14ac:dyDescent="0.25">
      <c r="A1405" s="469" t="s">
        <v>3170</v>
      </c>
      <c r="B1405" s="471">
        <v>44254</v>
      </c>
      <c r="C1405" s="469">
        <v>6200004355</v>
      </c>
      <c r="D1405" s="470">
        <v>44228</v>
      </c>
      <c r="E1405" s="469" t="s">
        <v>3215</v>
      </c>
      <c r="F1405" s="469" t="s">
        <v>244</v>
      </c>
      <c r="G1405" s="469" t="s">
        <v>1212</v>
      </c>
      <c r="H1405" s="469" t="s">
        <v>1314</v>
      </c>
      <c r="I1405" s="469" t="s">
        <v>244</v>
      </c>
      <c r="J1405" s="577" t="s">
        <v>316</v>
      </c>
      <c r="K1405" s="469" t="s">
        <v>1469</v>
      </c>
      <c r="L1405" s="469" t="s">
        <v>308</v>
      </c>
      <c r="M1405" s="469">
        <v>1</v>
      </c>
      <c r="N1405" s="472">
        <v>3499</v>
      </c>
      <c r="O1405" s="472">
        <v>3499</v>
      </c>
    </row>
    <row r="1406" spans="1:15" ht="15" x14ac:dyDescent="0.25">
      <c r="A1406" s="469" t="s">
        <v>3170</v>
      </c>
      <c r="B1406" s="471">
        <v>44254</v>
      </c>
      <c r="C1406" s="469">
        <v>6200004355</v>
      </c>
      <c r="D1406" s="470">
        <v>44228</v>
      </c>
      <c r="E1406" s="469" t="s">
        <v>3215</v>
      </c>
      <c r="F1406" s="469" t="s">
        <v>244</v>
      </c>
      <c r="G1406" s="469" t="s">
        <v>1212</v>
      </c>
      <c r="H1406" s="469" t="s">
        <v>1442</v>
      </c>
      <c r="I1406" s="469" t="s">
        <v>244</v>
      </c>
      <c r="J1406" s="577" t="s">
        <v>316</v>
      </c>
      <c r="K1406" s="469" t="s">
        <v>1469</v>
      </c>
      <c r="L1406" s="469" t="s">
        <v>308</v>
      </c>
      <c r="M1406" s="469">
        <v>5</v>
      </c>
      <c r="N1406" s="472">
        <v>4085</v>
      </c>
      <c r="O1406" s="472">
        <v>20425</v>
      </c>
    </row>
    <row r="1407" spans="1:15" ht="15" x14ac:dyDescent="0.25">
      <c r="A1407" s="469" t="s">
        <v>3170</v>
      </c>
      <c r="B1407" s="471">
        <v>44254</v>
      </c>
      <c r="C1407" s="469">
        <v>6200004355</v>
      </c>
      <c r="D1407" s="470">
        <v>44228</v>
      </c>
      <c r="E1407" s="469" t="s">
        <v>1183</v>
      </c>
      <c r="F1407" s="469" t="s">
        <v>244</v>
      </c>
      <c r="G1407" s="469" t="s">
        <v>1212</v>
      </c>
      <c r="H1407" s="469" t="s">
        <v>1319</v>
      </c>
      <c r="I1407" s="469" t="s">
        <v>244</v>
      </c>
      <c r="J1407" s="577" t="s">
        <v>316</v>
      </c>
      <c r="K1407" s="469" t="s">
        <v>1469</v>
      </c>
      <c r="L1407" s="469" t="s">
        <v>314</v>
      </c>
      <c r="M1407" s="469">
        <v>4</v>
      </c>
      <c r="N1407" s="472">
        <v>9800</v>
      </c>
      <c r="O1407" s="472">
        <v>39200</v>
      </c>
    </row>
    <row r="1408" spans="1:15" ht="15" x14ac:dyDescent="0.25">
      <c r="A1408" s="469" t="s">
        <v>3170</v>
      </c>
      <c r="B1408" s="471">
        <v>44254</v>
      </c>
      <c r="C1408" s="469">
        <v>6200004355</v>
      </c>
      <c r="D1408" s="470">
        <v>44228</v>
      </c>
      <c r="E1408" s="469" t="s">
        <v>1183</v>
      </c>
      <c r="F1408" s="469" t="s">
        <v>244</v>
      </c>
      <c r="G1408" s="469" t="s">
        <v>1212</v>
      </c>
      <c r="H1408" s="469" t="s">
        <v>1329</v>
      </c>
      <c r="I1408" s="469" t="s">
        <v>244</v>
      </c>
      <c r="J1408" s="577" t="s">
        <v>316</v>
      </c>
      <c r="K1408" s="469" t="s">
        <v>1469</v>
      </c>
      <c r="L1408" s="469" t="s">
        <v>314</v>
      </c>
      <c r="M1408" s="469">
        <v>4</v>
      </c>
      <c r="N1408" s="472">
        <v>40605</v>
      </c>
      <c r="O1408" s="472">
        <v>162420</v>
      </c>
    </row>
    <row r="1409" spans="1:15" ht="15" x14ac:dyDescent="0.25">
      <c r="A1409" s="469" t="s">
        <v>3171</v>
      </c>
      <c r="B1409" s="471">
        <v>44254</v>
      </c>
      <c r="C1409" s="469" t="s">
        <v>3521</v>
      </c>
      <c r="D1409" s="470">
        <v>44225</v>
      </c>
      <c r="E1409" s="660" t="s">
        <v>15</v>
      </c>
      <c r="F1409" s="469" t="s">
        <v>1204</v>
      </c>
      <c r="G1409" s="469" t="s">
        <v>1208</v>
      </c>
      <c r="H1409" s="469" t="s">
        <v>387</v>
      </c>
      <c r="I1409" s="469" t="s">
        <v>1204</v>
      </c>
      <c r="J1409" s="577" t="s">
        <v>1464</v>
      </c>
      <c r="K1409" s="577" t="s">
        <v>1468</v>
      </c>
      <c r="L1409" s="469" t="s">
        <v>303</v>
      </c>
      <c r="M1409" s="469">
        <v>1</v>
      </c>
      <c r="N1409" s="469">
        <v>75</v>
      </c>
      <c r="O1409" s="469">
        <v>75</v>
      </c>
    </row>
    <row r="1410" spans="1:15" ht="15" x14ac:dyDescent="0.25">
      <c r="A1410" s="469" t="s">
        <v>3171</v>
      </c>
      <c r="B1410" s="471">
        <v>44254</v>
      </c>
      <c r="C1410" s="469" t="s">
        <v>3521</v>
      </c>
      <c r="D1410" s="470">
        <v>44225</v>
      </c>
      <c r="E1410" s="469" t="s">
        <v>15</v>
      </c>
      <c r="F1410" s="469" t="s">
        <v>1204</v>
      </c>
      <c r="G1410" s="469" t="s">
        <v>1208</v>
      </c>
      <c r="H1410" s="469" t="s">
        <v>1350</v>
      </c>
      <c r="I1410" s="469" t="s">
        <v>1204</v>
      </c>
      <c r="J1410" s="577" t="s">
        <v>1464</v>
      </c>
      <c r="K1410" s="577" t="s">
        <v>1468</v>
      </c>
      <c r="L1410" s="469" t="s">
        <v>314</v>
      </c>
      <c r="M1410" s="469">
        <v>2</v>
      </c>
      <c r="N1410" s="472">
        <v>9350</v>
      </c>
      <c r="O1410" s="472">
        <v>18700</v>
      </c>
    </row>
    <row r="1411" spans="1:15" ht="15" x14ac:dyDescent="0.25">
      <c r="A1411" s="469" t="s">
        <v>3172</v>
      </c>
      <c r="B1411" s="471">
        <v>44254</v>
      </c>
      <c r="C1411" s="469" t="s">
        <v>3340</v>
      </c>
      <c r="D1411" s="470">
        <v>44238</v>
      </c>
      <c r="E1411" s="660" t="s">
        <v>15</v>
      </c>
      <c r="F1411" s="469" t="s">
        <v>244</v>
      </c>
      <c r="G1411" s="469" t="s">
        <v>1226</v>
      </c>
      <c r="H1411" s="469" t="s">
        <v>387</v>
      </c>
      <c r="I1411" s="469" t="s">
        <v>244</v>
      </c>
      <c r="J1411" s="577" t="s">
        <v>1464</v>
      </c>
      <c r="K1411" s="577" t="s">
        <v>1468</v>
      </c>
      <c r="L1411" s="469" t="s">
        <v>303</v>
      </c>
      <c r="M1411" s="469">
        <v>1</v>
      </c>
      <c r="N1411" s="469">
        <v>112</v>
      </c>
      <c r="O1411" s="469">
        <v>112</v>
      </c>
    </row>
    <row r="1412" spans="1:15" ht="15" x14ac:dyDescent="0.25">
      <c r="A1412" s="469" t="s">
        <v>3172</v>
      </c>
      <c r="B1412" s="471">
        <v>44254</v>
      </c>
      <c r="C1412" s="469" t="s">
        <v>3340</v>
      </c>
      <c r="D1412" s="470">
        <v>44238</v>
      </c>
      <c r="E1412" s="469" t="s">
        <v>15</v>
      </c>
      <c r="F1412" s="469" t="s">
        <v>244</v>
      </c>
      <c r="G1412" s="469" t="s">
        <v>1226</v>
      </c>
      <c r="H1412" s="469" t="s">
        <v>1350</v>
      </c>
      <c r="I1412" s="469" t="s">
        <v>244</v>
      </c>
      <c r="J1412" s="577" t="s">
        <v>1464</v>
      </c>
      <c r="K1412" s="577" t="s">
        <v>1468</v>
      </c>
      <c r="L1412" s="469" t="s">
        <v>314</v>
      </c>
      <c r="M1412" s="469">
        <v>3</v>
      </c>
      <c r="N1412" s="472">
        <v>9350</v>
      </c>
      <c r="O1412" s="472">
        <v>28050</v>
      </c>
    </row>
    <row r="1413" spans="1:15" ht="15" x14ac:dyDescent="0.25">
      <c r="A1413" s="469" t="s">
        <v>3173</v>
      </c>
      <c r="B1413" s="471">
        <v>44254</v>
      </c>
      <c r="C1413" s="469" t="s">
        <v>3522</v>
      </c>
      <c r="D1413" s="470">
        <v>44174</v>
      </c>
      <c r="E1413" s="469" t="s">
        <v>1182</v>
      </c>
      <c r="F1413" s="469" t="s">
        <v>244</v>
      </c>
      <c r="G1413" s="469" t="s">
        <v>1228</v>
      </c>
      <c r="H1413" s="469" t="s">
        <v>1393</v>
      </c>
      <c r="I1413" s="469" t="s">
        <v>244</v>
      </c>
      <c r="J1413" s="577" t="s">
        <v>316</v>
      </c>
      <c r="K1413" s="469" t="s">
        <v>1469</v>
      </c>
      <c r="L1413" s="469" t="s">
        <v>3603</v>
      </c>
      <c r="M1413" s="469">
        <v>1</v>
      </c>
      <c r="N1413" s="472">
        <v>2250</v>
      </c>
      <c r="O1413" s="472">
        <v>2250</v>
      </c>
    </row>
    <row r="1414" spans="1:15" ht="15" x14ac:dyDescent="0.25">
      <c r="A1414" s="469" t="s">
        <v>3174</v>
      </c>
      <c r="B1414" s="471">
        <v>44254</v>
      </c>
      <c r="C1414" s="469" t="s">
        <v>3364</v>
      </c>
      <c r="D1414" s="470">
        <v>44250</v>
      </c>
      <c r="E1414" s="469" t="s">
        <v>15</v>
      </c>
      <c r="F1414" s="469" t="s">
        <v>248</v>
      </c>
      <c r="G1414" s="469" t="s">
        <v>1219</v>
      </c>
      <c r="H1414" s="469" t="s">
        <v>1350</v>
      </c>
      <c r="I1414" s="469" t="s">
        <v>248</v>
      </c>
      <c r="J1414" s="577" t="s">
        <v>1464</v>
      </c>
      <c r="K1414" s="577" t="s">
        <v>1468</v>
      </c>
      <c r="L1414" s="469" t="s">
        <v>314</v>
      </c>
      <c r="M1414" s="469">
        <v>1</v>
      </c>
      <c r="N1414" s="472">
        <v>8415</v>
      </c>
      <c r="O1414" s="472">
        <v>8415</v>
      </c>
    </row>
    <row r="1415" spans="1:15" ht="15" x14ac:dyDescent="0.25">
      <c r="A1415" s="469" t="s">
        <v>3175</v>
      </c>
      <c r="B1415" s="471">
        <v>44254</v>
      </c>
      <c r="C1415" s="469">
        <v>6200004516</v>
      </c>
      <c r="D1415" s="470">
        <v>44246</v>
      </c>
      <c r="E1415" s="469" t="s">
        <v>1183</v>
      </c>
      <c r="F1415" s="469" t="s">
        <v>244</v>
      </c>
      <c r="G1415" s="469" t="s">
        <v>1212</v>
      </c>
      <c r="H1415" s="469" t="s">
        <v>1352</v>
      </c>
      <c r="I1415" s="469" t="s">
        <v>244</v>
      </c>
      <c r="J1415" s="577" t="s">
        <v>316</v>
      </c>
      <c r="K1415" s="469" t="s">
        <v>1469</v>
      </c>
      <c r="L1415" s="469" t="s">
        <v>3603</v>
      </c>
      <c r="M1415" s="469">
        <v>2</v>
      </c>
      <c r="N1415" s="469">
        <v>0</v>
      </c>
      <c r="O1415" s="469">
        <v>0</v>
      </c>
    </row>
    <row r="1416" spans="1:15" ht="15" x14ac:dyDescent="0.25">
      <c r="A1416" s="469" t="s">
        <v>3175</v>
      </c>
      <c r="B1416" s="471">
        <v>44254</v>
      </c>
      <c r="C1416" s="469">
        <v>6200004516</v>
      </c>
      <c r="D1416" s="470">
        <v>44246</v>
      </c>
      <c r="E1416" s="469" t="s">
        <v>1183</v>
      </c>
      <c r="F1416" s="469" t="s">
        <v>244</v>
      </c>
      <c r="G1416" s="469" t="s">
        <v>1212</v>
      </c>
      <c r="H1416" s="469" t="s">
        <v>1317</v>
      </c>
      <c r="I1416" s="469" t="s">
        <v>244</v>
      </c>
      <c r="J1416" s="577" t="s">
        <v>316</v>
      </c>
      <c r="K1416" s="469" t="s">
        <v>1469</v>
      </c>
      <c r="L1416" s="469" t="s">
        <v>314</v>
      </c>
      <c r="M1416" s="469">
        <v>2</v>
      </c>
      <c r="N1416" s="469">
        <v>247</v>
      </c>
      <c r="O1416" s="469">
        <v>494</v>
      </c>
    </row>
    <row r="1417" spans="1:15" ht="15" x14ac:dyDescent="0.25">
      <c r="A1417" s="469" t="s">
        <v>3175</v>
      </c>
      <c r="B1417" s="471">
        <v>44254</v>
      </c>
      <c r="C1417" s="469">
        <v>6200004516</v>
      </c>
      <c r="D1417" s="470">
        <v>44246</v>
      </c>
      <c r="E1417" s="469" t="s">
        <v>1183</v>
      </c>
      <c r="F1417" s="469" t="s">
        <v>244</v>
      </c>
      <c r="G1417" s="469" t="s">
        <v>1212</v>
      </c>
      <c r="H1417" s="469" t="s">
        <v>1425</v>
      </c>
      <c r="I1417" s="469" t="s">
        <v>244</v>
      </c>
      <c r="J1417" s="577" t="s">
        <v>316</v>
      </c>
      <c r="K1417" s="469" t="s">
        <v>1469</v>
      </c>
      <c r="L1417" s="469" t="s">
        <v>303</v>
      </c>
      <c r="M1417" s="469">
        <v>2</v>
      </c>
      <c r="N1417" s="469">
        <v>436</v>
      </c>
      <c r="O1417" s="469">
        <v>872</v>
      </c>
    </row>
    <row r="1418" spans="1:15" ht="15" x14ac:dyDescent="0.25">
      <c r="A1418" s="469" t="s">
        <v>3175</v>
      </c>
      <c r="B1418" s="471">
        <v>44254</v>
      </c>
      <c r="C1418" s="469">
        <v>6200004516</v>
      </c>
      <c r="D1418" s="470">
        <v>44246</v>
      </c>
      <c r="E1418" s="469" t="s">
        <v>1183</v>
      </c>
      <c r="F1418" s="469" t="s">
        <v>244</v>
      </c>
      <c r="G1418" s="469" t="s">
        <v>1212</v>
      </c>
      <c r="H1418" s="469" t="s">
        <v>1349</v>
      </c>
      <c r="I1418" s="469" t="s">
        <v>244</v>
      </c>
      <c r="J1418" s="577" t="s">
        <v>316</v>
      </c>
      <c r="K1418" s="469" t="s">
        <v>1469</v>
      </c>
      <c r="L1418" s="469" t="s">
        <v>314</v>
      </c>
      <c r="M1418" s="469">
        <v>2</v>
      </c>
      <c r="N1418" s="472">
        <v>1744</v>
      </c>
      <c r="O1418" s="472">
        <v>3488</v>
      </c>
    </row>
    <row r="1419" spans="1:15" ht="15" x14ac:dyDescent="0.25">
      <c r="A1419" s="469" t="s">
        <v>3175</v>
      </c>
      <c r="B1419" s="471">
        <v>44254</v>
      </c>
      <c r="C1419" s="469">
        <v>6200004516</v>
      </c>
      <c r="D1419" s="470">
        <v>44246</v>
      </c>
      <c r="E1419" s="469" t="s">
        <v>3215</v>
      </c>
      <c r="F1419" s="469" t="s">
        <v>244</v>
      </c>
      <c r="G1419" s="469" t="s">
        <v>1212</v>
      </c>
      <c r="H1419" s="469" t="s">
        <v>3633</v>
      </c>
      <c r="I1419" s="469" t="s">
        <v>244</v>
      </c>
      <c r="J1419" s="577" t="s">
        <v>316</v>
      </c>
      <c r="K1419" s="469" t="s">
        <v>1469</v>
      </c>
      <c r="L1419" s="469" t="s">
        <v>308</v>
      </c>
      <c r="M1419" s="469">
        <v>1</v>
      </c>
      <c r="N1419" s="472">
        <v>3499</v>
      </c>
      <c r="O1419" s="472">
        <v>3499</v>
      </c>
    </row>
    <row r="1420" spans="1:15" ht="15" x14ac:dyDescent="0.25">
      <c r="A1420" s="469" t="s">
        <v>3175</v>
      </c>
      <c r="B1420" s="471">
        <v>44254</v>
      </c>
      <c r="C1420" s="469">
        <v>6200004516</v>
      </c>
      <c r="D1420" s="470">
        <v>44246</v>
      </c>
      <c r="E1420" s="469" t="s">
        <v>3215</v>
      </c>
      <c r="F1420" s="469" t="s">
        <v>244</v>
      </c>
      <c r="G1420" s="469" t="s">
        <v>1212</v>
      </c>
      <c r="H1420" s="469" t="s">
        <v>1314</v>
      </c>
      <c r="I1420" s="469" t="s">
        <v>244</v>
      </c>
      <c r="J1420" s="577" t="s">
        <v>316</v>
      </c>
      <c r="K1420" s="469" t="s">
        <v>1469</v>
      </c>
      <c r="L1420" s="469" t="s">
        <v>308</v>
      </c>
      <c r="M1420" s="469">
        <v>1</v>
      </c>
      <c r="N1420" s="472">
        <v>3499</v>
      </c>
      <c r="O1420" s="472">
        <v>3499</v>
      </c>
    </row>
    <row r="1421" spans="1:15" ht="15" x14ac:dyDescent="0.25">
      <c r="A1421" s="469" t="s">
        <v>3175</v>
      </c>
      <c r="B1421" s="471">
        <v>44254</v>
      </c>
      <c r="C1421" s="469">
        <v>6200004516</v>
      </c>
      <c r="D1421" s="470">
        <v>44246</v>
      </c>
      <c r="E1421" s="469" t="s">
        <v>3215</v>
      </c>
      <c r="F1421" s="469" t="s">
        <v>244</v>
      </c>
      <c r="G1421" s="469" t="s">
        <v>1212</v>
      </c>
      <c r="H1421" s="469" t="s">
        <v>1442</v>
      </c>
      <c r="I1421" s="469" t="s">
        <v>244</v>
      </c>
      <c r="J1421" s="577" t="s">
        <v>316</v>
      </c>
      <c r="K1421" s="469" t="s">
        <v>1469</v>
      </c>
      <c r="L1421" s="469" t="s">
        <v>308</v>
      </c>
      <c r="M1421" s="469">
        <v>1</v>
      </c>
      <c r="N1421" s="472">
        <v>4085</v>
      </c>
      <c r="O1421" s="472">
        <v>4085</v>
      </c>
    </row>
    <row r="1422" spans="1:15" ht="15" x14ac:dyDescent="0.25">
      <c r="A1422" s="469" t="s">
        <v>3175</v>
      </c>
      <c r="B1422" s="471">
        <v>44254</v>
      </c>
      <c r="C1422" s="469">
        <v>6200004516</v>
      </c>
      <c r="D1422" s="470">
        <v>44246</v>
      </c>
      <c r="E1422" s="469" t="s">
        <v>1183</v>
      </c>
      <c r="F1422" s="469" t="s">
        <v>244</v>
      </c>
      <c r="G1422" s="469" t="s">
        <v>1212</v>
      </c>
      <c r="H1422" s="469" t="s">
        <v>1319</v>
      </c>
      <c r="I1422" s="469" t="s">
        <v>244</v>
      </c>
      <c r="J1422" s="577" t="s">
        <v>316</v>
      </c>
      <c r="K1422" s="469" t="s">
        <v>1469</v>
      </c>
      <c r="L1422" s="469" t="s">
        <v>314</v>
      </c>
      <c r="M1422" s="469">
        <v>2</v>
      </c>
      <c r="N1422" s="472">
        <v>9800</v>
      </c>
      <c r="O1422" s="472">
        <v>19600</v>
      </c>
    </row>
    <row r="1423" spans="1:15" ht="15" x14ac:dyDescent="0.25">
      <c r="A1423" s="469" t="s">
        <v>3175</v>
      </c>
      <c r="B1423" s="471">
        <v>44254</v>
      </c>
      <c r="C1423" s="469">
        <v>6200004516</v>
      </c>
      <c r="D1423" s="470">
        <v>44246</v>
      </c>
      <c r="E1423" s="469" t="s">
        <v>1183</v>
      </c>
      <c r="F1423" s="469" t="s">
        <v>244</v>
      </c>
      <c r="G1423" s="469" t="s">
        <v>1212</v>
      </c>
      <c r="H1423" s="469" t="s">
        <v>1329</v>
      </c>
      <c r="I1423" s="469" t="s">
        <v>244</v>
      </c>
      <c r="J1423" s="577" t="s">
        <v>316</v>
      </c>
      <c r="K1423" s="469" t="s">
        <v>1469</v>
      </c>
      <c r="L1423" s="469" t="s">
        <v>314</v>
      </c>
      <c r="M1423" s="469">
        <v>2</v>
      </c>
      <c r="N1423" s="472">
        <v>40605</v>
      </c>
      <c r="O1423" s="472">
        <v>81210</v>
      </c>
    </row>
    <row r="1424" spans="1:15" ht="15" x14ac:dyDescent="0.25">
      <c r="A1424" s="469" t="s">
        <v>3176</v>
      </c>
      <c r="B1424" s="471">
        <v>44254</v>
      </c>
      <c r="C1424" s="469" t="s">
        <v>912</v>
      </c>
      <c r="D1424" s="470">
        <v>44251</v>
      </c>
      <c r="E1424" s="469" t="s">
        <v>1182</v>
      </c>
      <c r="F1424" s="469" t="s">
        <v>244</v>
      </c>
      <c r="G1424" s="469" t="s">
        <v>1211</v>
      </c>
      <c r="H1424" s="469" t="s">
        <v>1340</v>
      </c>
      <c r="I1424" s="469" t="s">
        <v>244</v>
      </c>
      <c r="J1424" s="577" t="s">
        <v>316</v>
      </c>
      <c r="K1424" s="469" t="s">
        <v>1469</v>
      </c>
      <c r="L1424" s="469" t="s">
        <v>303</v>
      </c>
      <c r="M1424" s="469">
        <v>1</v>
      </c>
      <c r="N1424" s="469">
        <v>200</v>
      </c>
      <c r="O1424" s="469">
        <v>200</v>
      </c>
    </row>
    <row r="1425" spans="1:15" ht="15" x14ac:dyDescent="0.25">
      <c r="A1425" s="469" t="s">
        <v>3176</v>
      </c>
      <c r="B1425" s="471">
        <v>44254</v>
      </c>
      <c r="C1425" s="469" t="s">
        <v>912</v>
      </c>
      <c r="D1425" s="470">
        <v>44251</v>
      </c>
      <c r="E1425" s="469" t="s">
        <v>1182</v>
      </c>
      <c r="F1425" s="469" t="s">
        <v>244</v>
      </c>
      <c r="G1425" s="469" t="s">
        <v>1211</v>
      </c>
      <c r="H1425" s="469" t="s">
        <v>1363</v>
      </c>
      <c r="I1425" s="469" t="s">
        <v>244</v>
      </c>
      <c r="J1425" s="577" t="s">
        <v>316</v>
      </c>
      <c r="K1425" s="469" t="s">
        <v>1469</v>
      </c>
      <c r="L1425" s="469" t="s">
        <v>3603</v>
      </c>
      <c r="M1425" s="469">
        <v>1</v>
      </c>
      <c r="N1425" s="469">
        <v>750</v>
      </c>
      <c r="O1425" s="469">
        <v>750</v>
      </c>
    </row>
    <row r="1426" spans="1:15" ht="15" x14ac:dyDescent="0.25">
      <c r="A1426" s="469" t="s">
        <v>3177</v>
      </c>
      <c r="B1426" s="471">
        <v>44254</v>
      </c>
      <c r="C1426" s="469" t="s">
        <v>1109</v>
      </c>
      <c r="D1426" s="469" t="s">
        <v>1110</v>
      </c>
      <c r="E1426" s="469" t="s">
        <v>15</v>
      </c>
      <c r="F1426" s="469" t="s">
        <v>94</v>
      </c>
      <c r="G1426" s="469" t="s">
        <v>356</v>
      </c>
      <c r="H1426" s="469" t="s">
        <v>1328</v>
      </c>
      <c r="I1426" s="469" t="s">
        <v>94</v>
      </c>
      <c r="J1426" s="577" t="s">
        <v>1464</v>
      </c>
      <c r="K1426" s="577" t="s">
        <v>1468</v>
      </c>
      <c r="L1426" s="469" t="s">
        <v>3603</v>
      </c>
      <c r="M1426" s="469">
        <v>36</v>
      </c>
      <c r="N1426" s="469">
        <v>0</v>
      </c>
      <c r="O1426" s="469">
        <v>0</v>
      </c>
    </row>
    <row r="1427" spans="1:15" ht="15" x14ac:dyDescent="0.25">
      <c r="A1427" s="469" t="s">
        <v>3177</v>
      </c>
      <c r="B1427" s="471">
        <v>44254</v>
      </c>
      <c r="C1427" s="469" t="s">
        <v>1109</v>
      </c>
      <c r="D1427" s="469" t="s">
        <v>1110</v>
      </c>
      <c r="E1427" s="660" t="s">
        <v>15</v>
      </c>
      <c r="F1427" s="469" t="s">
        <v>94</v>
      </c>
      <c r="G1427" s="469" t="s">
        <v>356</v>
      </c>
      <c r="H1427" s="469" t="s">
        <v>387</v>
      </c>
      <c r="I1427" s="469" t="s">
        <v>94</v>
      </c>
      <c r="J1427" s="577" t="s">
        <v>1464</v>
      </c>
      <c r="K1427" s="577" t="s">
        <v>1468</v>
      </c>
      <c r="L1427" s="469" t="s">
        <v>303</v>
      </c>
      <c r="M1427" s="469">
        <v>1</v>
      </c>
      <c r="N1427" s="472">
        <v>7857</v>
      </c>
      <c r="O1427" s="472">
        <v>7857</v>
      </c>
    </row>
    <row r="1428" spans="1:15" ht="15" x14ac:dyDescent="0.25">
      <c r="A1428" s="469" t="s">
        <v>3177</v>
      </c>
      <c r="B1428" s="471">
        <v>44254</v>
      </c>
      <c r="C1428" s="469" t="s">
        <v>1109</v>
      </c>
      <c r="D1428" s="469" t="s">
        <v>1110</v>
      </c>
      <c r="E1428" s="469" t="s">
        <v>15</v>
      </c>
      <c r="F1428" s="469" t="s">
        <v>94</v>
      </c>
      <c r="G1428" s="469" t="s">
        <v>356</v>
      </c>
      <c r="H1428" s="469" t="s">
        <v>1350</v>
      </c>
      <c r="I1428" s="469" t="s">
        <v>94</v>
      </c>
      <c r="J1428" s="577" t="s">
        <v>1464</v>
      </c>
      <c r="K1428" s="577" t="s">
        <v>1468</v>
      </c>
      <c r="L1428" s="469" t="s">
        <v>314</v>
      </c>
      <c r="M1428" s="469">
        <v>36</v>
      </c>
      <c r="N1428" s="472">
        <v>9000</v>
      </c>
      <c r="O1428" s="472">
        <v>324000</v>
      </c>
    </row>
    <row r="1429" spans="1:15" ht="15" x14ac:dyDescent="0.25">
      <c r="A1429" s="469" t="s">
        <v>3177</v>
      </c>
      <c r="B1429" s="471">
        <v>44254</v>
      </c>
      <c r="C1429" s="469" t="s">
        <v>1109</v>
      </c>
      <c r="D1429" s="469" t="s">
        <v>1110</v>
      </c>
      <c r="E1429" s="469" t="s">
        <v>15</v>
      </c>
      <c r="F1429" s="469" t="s">
        <v>94</v>
      </c>
      <c r="G1429" s="469" t="s">
        <v>356</v>
      </c>
      <c r="H1429" s="469" t="s">
        <v>1329</v>
      </c>
      <c r="I1429" s="469" t="s">
        <v>94</v>
      </c>
      <c r="J1429" s="577" t="s">
        <v>1464</v>
      </c>
      <c r="K1429" s="577" t="s">
        <v>1468</v>
      </c>
      <c r="L1429" s="469" t="s">
        <v>314</v>
      </c>
      <c r="M1429" s="469">
        <v>36</v>
      </c>
      <c r="N1429" s="472">
        <v>34650</v>
      </c>
      <c r="O1429" s="472">
        <v>1247400</v>
      </c>
    </row>
    <row r="1430" spans="1:15" ht="15" x14ac:dyDescent="0.25">
      <c r="A1430" s="469" t="s">
        <v>3177</v>
      </c>
      <c r="B1430" s="471">
        <v>44254</v>
      </c>
      <c r="C1430" s="469" t="s">
        <v>1109</v>
      </c>
      <c r="D1430" s="469" t="s">
        <v>1110</v>
      </c>
      <c r="E1430" s="660" t="s">
        <v>15</v>
      </c>
      <c r="F1430" s="469" t="s">
        <v>94</v>
      </c>
      <c r="G1430" s="469" t="s">
        <v>356</v>
      </c>
      <c r="H1430" s="469" t="s">
        <v>387</v>
      </c>
      <c r="I1430" s="469" t="s">
        <v>94</v>
      </c>
      <c r="J1430" s="577" t="s">
        <v>1464</v>
      </c>
      <c r="K1430" s="577" t="s">
        <v>1468</v>
      </c>
      <c r="L1430" s="469" t="s">
        <v>303</v>
      </c>
      <c r="M1430" s="469">
        <v>1</v>
      </c>
      <c r="N1430" s="472">
        <v>36000</v>
      </c>
      <c r="O1430" s="472">
        <v>36000</v>
      </c>
    </row>
    <row r="1431" spans="1:15" ht="15" x14ac:dyDescent="0.25">
      <c r="A1431" s="469" t="s">
        <v>3178</v>
      </c>
      <c r="B1431" s="471">
        <v>44254</v>
      </c>
      <c r="C1431" s="469" t="s">
        <v>912</v>
      </c>
      <c r="D1431" s="470">
        <v>44246</v>
      </c>
      <c r="E1431" s="469" t="s">
        <v>1182</v>
      </c>
      <c r="F1431" s="469" t="s">
        <v>244</v>
      </c>
      <c r="G1431" s="469" t="s">
        <v>1211</v>
      </c>
      <c r="H1431" s="469" t="s">
        <v>1340</v>
      </c>
      <c r="I1431" s="469" t="s">
        <v>244</v>
      </c>
      <c r="J1431" s="577" t="s">
        <v>316</v>
      </c>
      <c r="K1431" s="469" t="s">
        <v>1469</v>
      </c>
      <c r="L1431" s="469" t="s">
        <v>303</v>
      </c>
      <c r="M1431" s="469">
        <v>1</v>
      </c>
      <c r="N1431" s="469">
        <v>200</v>
      </c>
      <c r="O1431" s="469">
        <v>200</v>
      </c>
    </row>
    <row r="1432" spans="1:15" ht="15" x14ac:dyDescent="0.25">
      <c r="A1432" s="469" t="s">
        <v>3178</v>
      </c>
      <c r="B1432" s="471">
        <v>44254</v>
      </c>
      <c r="C1432" s="469" t="s">
        <v>912</v>
      </c>
      <c r="D1432" s="470">
        <v>44246</v>
      </c>
      <c r="E1432" s="469" t="s">
        <v>1182</v>
      </c>
      <c r="F1432" s="469" t="s">
        <v>244</v>
      </c>
      <c r="G1432" s="469" t="s">
        <v>1211</v>
      </c>
      <c r="H1432" s="469" t="s">
        <v>1363</v>
      </c>
      <c r="I1432" s="469" t="s">
        <v>244</v>
      </c>
      <c r="J1432" s="577" t="s">
        <v>316</v>
      </c>
      <c r="K1432" s="469" t="s">
        <v>1469</v>
      </c>
      <c r="L1432" s="469" t="s">
        <v>3603</v>
      </c>
      <c r="M1432" s="469">
        <v>1</v>
      </c>
      <c r="N1432" s="469">
        <v>750</v>
      </c>
      <c r="O1432" s="469">
        <v>750</v>
      </c>
    </row>
    <row r="1433" spans="1:15" ht="15" x14ac:dyDescent="0.25">
      <c r="A1433" s="469" t="s">
        <v>3179</v>
      </c>
      <c r="B1433" s="471">
        <v>44254</v>
      </c>
      <c r="C1433" s="469" t="s">
        <v>912</v>
      </c>
      <c r="D1433" s="470">
        <v>44246</v>
      </c>
      <c r="E1433" s="469" t="s">
        <v>1182</v>
      </c>
      <c r="F1433" s="469" t="s">
        <v>244</v>
      </c>
      <c r="G1433" s="469" t="s">
        <v>1211</v>
      </c>
      <c r="H1433" s="469" t="s">
        <v>1340</v>
      </c>
      <c r="I1433" s="469" t="s">
        <v>244</v>
      </c>
      <c r="J1433" s="577" t="s">
        <v>316</v>
      </c>
      <c r="K1433" s="469" t="s">
        <v>1469</v>
      </c>
      <c r="L1433" s="469" t="s">
        <v>303</v>
      </c>
      <c r="M1433" s="469">
        <v>1</v>
      </c>
      <c r="N1433" s="469">
        <v>200</v>
      </c>
      <c r="O1433" s="469">
        <v>200</v>
      </c>
    </row>
    <row r="1434" spans="1:15" ht="15" x14ac:dyDescent="0.25">
      <c r="A1434" s="469" t="s">
        <v>3179</v>
      </c>
      <c r="B1434" s="471">
        <v>44254</v>
      </c>
      <c r="C1434" s="469" t="s">
        <v>912</v>
      </c>
      <c r="D1434" s="470">
        <v>44246</v>
      </c>
      <c r="E1434" s="469" t="s">
        <v>1182</v>
      </c>
      <c r="F1434" s="469" t="s">
        <v>244</v>
      </c>
      <c r="G1434" s="469" t="s">
        <v>1211</v>
      </c>
      <c r="H1434" s="469" t="s">
        <v>1363</v>
      </c>
      <c r="I1434" s="469" t="s">
        <v>244</v>
      </c>
      <c r="J1434" s="577" t="s">
        <v>316</v>
      </c>
      <c r="K1434" s="469" t="s">
        <v>1469</v>
      </c>
      <c r="L1434" s="469" t="s">
        <v>3603</v>
      </c>
      <c r="M1434" s="469">
        <v>1</v>
      </c>
      <c r="N1434" s="469">
        <v>750</v>
      </c>
      <c r="O1434" s="469">
        <v>750</v>
      </c>
    </row>
    <row r="1435" spans="1:15" ht="15" x14ac:dyDescent="0.25">
      <c r="A1435" s="469" t="s">
        <v>3180</v>
      </c>
      <c r="B1435" s="471">
        <v>44254</v>
      </c>
      <c r="C1435" s="469" t="s">
        <v>211</v>
      </c>
      <c r="D1435" s="470">
        <v>44209</v>
      </c>
      <c r="E1435" s="469" t="s">
        <v>63</v>
      </c>
      <c r="F1435" s="469" t="s">
        <v>93</v>
      </c>
      <c r="G1435" s="469" t="s">
        <v>3596</v>
      </c>
      <c r="H1435" s="469" t="s">
        <v>1340</v>
      </c>
      <c r="I1435" s="469" t="s">
        <v>93</v>
      </c>
      <c r="J1435" s="577" t="s">
        <v>316</v>
      </c>
      <c r="K1435" s="469" t="s">
        <v>1469</v>
      </c>
      <c r="L1435" s="469" t="s">
        <v>303</v>
      </c>
      <c r="M1435" s="469">
        <v>1</v>
      </c>
      <c r="N1435" s="472">
        <v>1000</v>
      </c>
      <c r="O1435" s="472">
        <v>1000</v>
      </c>
    </row>
    <row r="1436" spans="1:15" ht="15" x14ac:dyDescent="0.25">
      <c r="A1436" s="469" t="s">
        <v>3181</v>
      </c>
      <c r="B1436" s="471">
        <v>44254</v>
      </c>
      <c r="C1436" s="469" t="s">
        <v>912</v>
      </c>
      <c r="D1436" s="470">
        <v>44253</v>
      </c>
      <c r="E1436" s="469" t="s">
        <v>63</v>
      </c>
      <c r="F1436" s="469" t="s">
        <v>93</v>
      </c>
      <c r="G1436" s="469" t="s">
        <v>3597</v>
      </c>
      <c r="H1436" s="469" t="s">
        <v>3680</v>
      </c>
      <c r="I1436" s="469" t="s">
        <v>93</v>
      </c>
      <c r="J1436" s="577" t="s">
        <v>316</v>
      </c>
      <c r="K1436" s="469" t="s">
        <v>1469</v>
      </c>
      <c r="L1436" s="469" t="s">
        <v>3603</v>
      </c>
      <c r="M1436" s="469">
        <v>1</v>
      </c>
      <c r="N1436" s="469">
        <v>350</v>
      </c>
      <c r="O1436" s="469">
        <v>350</v>
      </c>
    </row>
    <row r="1437" spans="1:15" ht="15" x14ac:dyDescent="0.25">
      <c r="A1437" s="469" t="s">
        <v>3181</v>
      </c>
      <c r="B1437" s="471">
        <v>44254</v>
      </c>
      <c r="C1437" s="469" t="s">
        <v>912</v>
      </c>
      <c r="D1437" s="470">
        <v>44253</v>
      </c>
      <c r="E1437" s="469" t="s">
        <v>63</v>
      </c>
      <c r="F1437" s="469" t="s">
        <v>93</v>
      </c>
      <c r="G1437" s="469" t="s">
        <v>3597</v>
      </c>
      <c r="H1437" s="469" t="s">
        <v>1432</v>
      </c>
      <c r="I1437" s="469" t="s">
        <v>93</v>
      </c>
      <c r="J1437" s="577" t="s">
        <v>316</v>
      </c>
      <c r="K1437" s="469" t="s">
        <v>1469</v>
      </c>
      <c r="L1437" s="469" t="s">
        <v>3603</v>
      </c>
      <c r="M1437" s="469">
        <v>2</v>
      </c>
      <c r="N1437" s="472">
        <v>18900</v>
      </c>
      <c r="O1437" s="472">
        <v>37800</v>
      </c>
    </row>
    <row r="1438" spans="1:15" ht="15" x14ac:dyDescent="0.25">
      <c r="A1438" s="469" t="s">
        <v>3182</v>
      </c>
      <c r="B1438" s="471">
        <v>44254</v>
      </c>
      <c r="C1438" s="469" t="s">
        <v>211</v>
      </c>
      <c r="D1438" s="470">
        <v>44250</v>
      </c>
      <c r="E1438" s="469" t="s">
        <v>63</v>
      </c>
      <c r="F1438" s="469" t="s">
        <v>93</v>
      </c>
      <c r="G1438" s="469" t="s">
        <v>3598</v>
      </c>
      <c r="H1438" s="469" t="s">
        <v>1340</v>
      </c>
      <c r="I1438" s="469" t="s">
        <v>93</v>
      </c>
      <c r="J1438" s="577" t="s">
        <v>316</v>
      </c>
      <c r="K1438" s="469" t="s">
        <v>1469</v>
      </c>
      <c r="L1438" s="469" t="s">
        <v>303</v>
      </c>
      <c r="M1438" s="469">
        <v>1</v>
      </c>
      <c r="N1438" s="472">
        <v>1000</v>
      </c>
      <c r="O1438" s="472">
        <v>1000</v>
      </c>
    </row>
    <row r="1439" spans="1:15" ht="15" x14ac:dyDescent="0.25">
      <c r="A1439" s="469" t="s">
        <v>3183</v>
      </c>
      <c r="B1439" s="471">
        <v>44254</v>
      </c>
      <c r="C1439" s="469" t="s">
        <v>3523</v>
      </c>
      <c r="D1439" s="470">
        <v>44253</v>
      </c>
      <c r="E1439" s="469" t="s">
        <v>1184</v>
      </c>
      <c r="F1439" s="469" t="s">
        <v>93</v>
      </c>
      <c r="G1439" s="469" t="s">
        <v>1244</v>
      </c>
      <c r="H1439" s="469" t="s">
        <v>1370</v>
      </c>
      <c r="I1439" s="469" t="s">
        <v>93</v>
      </c>
      <c r="J1439" s="563" t="s">
        <v>1466</v>
      </c>
      <c r="K1439" s="577" t="s">
        <v>1468</v>
      </c>
      <c r="L1439" s="469" t="s">
        <v>301</v>
      </c>
      <c r="M1439" s="469">
        <v>2</v>
      </c>
      <c r="N1439" s="469">
        <v>0</v>
      </c>
      <c r="O1439" s="469">
        <v>0</v>
      </c>
    </row>
    <row r="1440" spans="1:15" ht="15" x14ac:dyDescent="0.25">
      <c r="A1440" s="469" t="s">
        <v>3183</v>
      </c>
      <c r="B1440" s="471">
        <v>44254</v>
      </c>
      <c r="C1440" s="469" t="s">
        <v>3523</v>
      </c>
      <c r="D1440" s="470">
        <v>44253</v>
      </c>
      <c r="E1440" s="660" t="s">
        <v>15</v>
      </c>
      <c r="F1440" s="469" t="s">
        <v>93</v>
      </c>
      <c r="G1440" s="469" t="s">
        <v>1244</v>
      </c>
      <c r="H1440" s="469" t="s">
        <v>387</v>
      </c>
      <c r="I1440" s="469" t="s">
        <v>93</v>
      </c>
      <c r="J1440" s="563" t="s">
        <v>1466</v>
      </c>
      <c r="K1440" s="577" t="s">
        <v>1468</v>
      </c>
      <c r="L1440" s="469" t="s">
        <v>303</v>
      </c>
      <c r="M1440" s="469">
        <v>1</v>
      </c>
      <c r="N1440" s="469">
        <v>390</v>
      </c>
      <c r="O1440" s="469">
        <v>390</v>
      </c>
    </row>
    <row r="1441" spans="1:15" ht="15" x14ac:dyDescent="0.25">
      <c r="A1441" s="469" t="s">
        <v>3183</v>
      </c>
      <c r="B1441" s="471">
        <v>44254</v>
      </c>
      <c r="C1441" s="469" t="s">
        <v>3523</v>
      </c>
      <c r="D1441" s="470">
        <v>44253</v>
      </c>
      <c r="E1441" s="469" t="s">
        <v>1184</v>
      </c>
      <c r="F1441" s="469" t="s">
        <v>93</v>
      </c>
      <c r="G1441" s="469" t="s">
        <v>1244</v>
      </c>
      <c r="H1441" s="469" t="s">
        <v>1370</v>
      </c>
      <c r="I1441" s="469" t="s">
        <v>93</v>
      </c>
      <c r="J1441" s="563" t="s">
        <v>1466</v>
      </c>
      <c r="K1441" s="577" t="s">
        <v>1468</v>
      </c>
      <c r="L1441" s="469" t="s">
        <v>301</v>
      </c>
      <c r="M1441" s="469">
        <v>20</v>
      </c>
      <c r="N1441" s="472">
        <v>7800</v>
      </c>
      <c r="O1441" s="472">
        <v>156000</v>
      </c>
    </row>
    <row r="1442" spans="1:15" ht="15" x14ac:dyDescent="0.25">
      <c r="A1442" s="469" t="s">
        <v>3184</v>
      </c>
      <c r="B1442" s="471">
        <v>44254</v>
      </c>
      <c r="C1442" s="469">
        <v>1001</v>
      </c>
      <c r="D1442" s="470">
        <v>44253</v>
      </c>
      <c r="E1442" s="469" t="s">
        <v>1189</v>
      </c>
      <c r="F1442" s="469" t="s">
        <v>94</v>
      </c>
      <c r="G1442" s="469" t="s">
        <v>3599</v>
      </c>
      <c r="H1442" s="469" t="s">
        <v>1446</v>
      </c>
      <c r="I1442" s="469" t="s">
        <v>94</v>
      </c>
      <c r="J1442" s="577" t="s">
        <v>316</v>
      </c>
      <c r="K1442" s="469" t="s">
        <v>1469</v>
      </c>
      <c r="L1442" s="469" t="s">
        <v>307</v>
      </c>
      <c r="M1442" s="469">
        <v>23</v>
      </c>
      <c r="N1442" s="472">
        <v>4300</v>
      </c>
      <c r="O1442" s="472">
        <v>98900</v>
      </c>
    </row>
    <row r="1443" spans="1:15" ht="15" x14ac:dyDescent="0.25">
      <c r="A1443" s="469" t="s">
        <v>3185</v>
      </c>
      <c r="B1443" s="471">
        <v>44254</v>
      </c>
      <c r="C1443" s="469" t="s">
        <v>3524</v>
      </c>
      <c r="D1443" s="469" t="s">
        <v>3525</v>
      </c>
      <c r="E1443" s="469" t="s">
        <v>1182</v>
      </c>
      <c r="F1443" s="469" t="s">
        <v>244</v>
      </c>
      <c r="G1443" s="469" t="s">
        <v>1230</v>
      </c>
      <c r="H1443" s="469" t="s">
        <v>1429</v>
      </c>
      <c r="I1443" s="469" t="s">
        <v>244</v>
      </c>
      <c r="J1443" s="577" t="s">
        <v>316</v>
      </c>
      <c r="K1443" s="469" t="s">
        <v>1469</v>
      </c>
      <c r="L1443" s="469" t="s">
        <v>3603</v>
      </c>
      <c r="M1443" s="469">
        <v>1</v>
      </c>
      <c r="N1443" s="469">
        <v>593</v>
      </c>
      <c r="O1443" s="469">
        <v>593</v>
      </c>
    </row>
    <row r="1444" spans="1:15" ht="15" x14ac:dyDescent="0.25">
      <c r="A1444" s="469" t="s">
        <v>3186</v>
      </c>
      <c r="B1444" s="471">
        <v>44254</v>
      </c>
      <c r="C1444" s="469" t="s">
        <v>912</v>
      </c>
      <c r="D1444" s="469" t="s">
        <v>3526</v>
      </c>
      <c r="E1444" s="469" t="s">
        <v>1182</v>
      </c>
      <c r="F1444" s="469" t="s">
        <v>244</v>
      </c>
      <c r="G1444" s="469" t="s">
        <v>1211</v>
      </c>
      <c r="H1444" s="469" t="s">
        <v>1340</v>
      </c>
      <c r="I1444" s="469" t="s">
        <v>244</v>
      </c>
      <c r="J1444" s="577" t="s">
        <v>316</v>
      </c>
      <c r="K1444" s="469" t="s">
        <v>1469</v>
      </c>
      <c r="L1444" s="469" t="s">
        <v>303</v>
      </c>
      <c r="M1444" s="469">
        <v>1</v>
      </c>
      <c r="N1444" s="472">
        <v>1000</v>
      </c>
      <c r="O1444" s="472">
        <v>1000</v>
      </c>
    </row>
    <row r="1445" spans="1:15" ht="15" x14ac:dyDescent="0.25">
      <c r="A1445" s="469" t="s">
        <v>3187</v>
      </c>
      <c r="B1445" s="471">
        <v>44254</v>
      </c>
      <c r="C1445" s="469" t="s">
        <v>1108</v>
      </c>
      <c r="D1445" s="470">
        <v>44253</v>
      </c>
      <c r="E1445" s="469" t="s">
        <v>1183</v>
      </c>
      <c r="F1445" s="469" t="s">
        <v>244</v>
      </c>
      <c r="G1445" s="469" t="s">
        <v>1283</v>
      </c>
      <c r="H1445" s="469" t="s">
        <v>1434</v>
      </c>
      <c r="I1445" s="469" t="s">
        <v>244</v>
      </c>
      <c r="J1445" s="577" t="s">
        <v>316</v>
      </c>
      <c r="K1445" s="469" t="s">
        <v>1469</v>
      </c>
      <c r="L1445" s="469" t="s">
        <v>314</v>
      </c>
      <c r="M1445" s="469">
        <v>5</v>
      </c>
      <c r="N1445" s="469">
        <v>0</v>
      </c>
      <c r="O1445" s="469">
        <v>0</v>
      </c>
    </row>
    <row r="1446" spans="1:15" ht="15" x14ac:dyDescent="0.25">
      <c r="A1446" s="469" t="s">
        <v>3187</v>
      </c>
      <c r="B1446" s="471">
        <v>44254</v>
      </c>
      <c r="C1446" s="469" t="s">
        <v>1108</v>
      </c>
      <c r="D1446" s="470">
        <v>44253</v>
      </c>
      <c r="E1446" s="469" t="s">
        <v>1183</v>
      </c>
      <c r="F1446" s="469" t="s">
        <v>244</v>
      </c>
      <c r="G1446" s="469" t="s">
        <v>1283</v>
      </c>
      <c r="H1446" s="469" t="s">
        <v>1430</v>
      </c>
      <c r="I1446" s="469" t="s">
        <v>244</v>
      </c>
      <c r="J1446" s="577" t="s">
        <v>316</v>
      </c>
      <c r="K1446" s="469" t="s">
        <v>1469</v>
      </c>
      <c r="L1446" s="469" t="s">
        <v>3603</v>
      </c>
      <c r="M1446" s="469">
        <v>5</v>
      </c>
      <c r="N1446" s="472">
        <v>1950</v>
      </c>
      <c r="O1446" s="472">
        <v>9750</v>
      </c>
    </row>
    <row r="1447" spans="1:15" ht="15" x14ac:dyDescent="0.25">
      <c r="A1447" s="469" t="s">
        <v>3187</v>
      </c>
      <c r="B1447" s="471">
        <v>44254</v>
      </c>
      <c r="C1447" s="469" t="s">
        <v>1108</v>
      </c>
      <c r="D1447" s="470">
        <v>44253</v>
      </c>
      <c r="E1447" s="469" t="s">
        <v>1183</v>
      </c>
      <c r="F1447" s="469" t="s">
        <v>244</v>
      </c>
      <c r="G1447" s="469" t="s">
        <v>1283</v>
      </c>
      <c r="H1447" s="469" t="s">
        <v>1318</v>
      </c>
      <c r="I1447" s="469" t="s">
        <v>244</v>
      </c>
      <c r="J1447" s="577" t="s">
        <v>316</v>
      </c>
      <c r="K1447" s="469" t="s">
        <v>1469</v>
      </c>
      <c r="L1447" s="469" t="s">
        <v>314</v>
      </c>
      <c r="M1447" s="469">
        <v>5</v>
      </c>
      <c r="N1447" s="472">
        <v>2000</v>
      </c>
      <c r="O1447" s="472">
        <v>10000</v>
      </c>
    </row>
    <row r="1448" spans="1:15" ht="15" x14ac:dyDescent="0.25">
      <c r="A1448" s="469" t="s">
        <v>3187</v>
      </c>
      <c r="B1448" s="471">
        <v>44254</v>
      </c>
      <c r="C1448" s="469" t="s">
        <v>1108</v>
      </c>
      <c r="D1448" s="470">
        <v>44253</v>
      </c>
      <c r="E1448" s="469" t="s">
        <v>3215</v>
      </c>
      <c r="F1448" s="469" t="s">
        <v>244</v>
      </c>
      <c r="G1448" s="469" t="s">
        <v>1283</v>
      </c>
      <c r="H1448" s="469" t="s">
        <v>1435</v>
      </c>
      <c r="I1448" s="469" t="s">
        <v>244</v>
      </c>
      <c r="J1448" s="577" t="s">
        <v>316</v>
      </c>
      <c r="K1448" s="469" t="s">
        <v>1469</v>
      </c>
      <c r="L1448" s="469" t="s">
        <v>308</v>
      </c>
      <c r="M1448" s="469">
        <v>5</v>
      </c>
      <c r="N1448" s="472">
        <v>3500</v>
      </c>
      <c r="O1448" s="472">
        <v>17500</v>
      </c>
    </row>
    <row r="1449" spans="1:15" ht="15" x14ac:dyDescent="0.25">
      <c r="A1449" s="469" t="s">
        <v>3187</v>
      </c>
      <c r="B1449" s="471">
        <v>44254</v>
      </c>
      <c r="C1449" s="469" t="s">
        <v>1108</v>
      </c>
      <c r="D1449" s="470">
        <v>44253</v>
      </c>
      <c r="E1449" s="469" t="s">
        <v>1183</v>
      </c>
      <c r="F1449" s="469" t="s">
        <v>244</v>
      </c>
      <c r="G1449" s="469" t="s">
        <v>1283</v>
      </c>
      <c r="H1449" s="469" t="s">
        <v>1431</v>
      </c>
      <c r="I1449" s="469" t="s">
        <v>244</v>
      </c>
      <c r="J1449" s="577" t="s">
        <v>316</v>
      </c>
      <c r="K1449" s="469" t="s">
        <v>1469</v>
      </c>
      <c r="L1449" s="469" t="s">
        <v>314</v>
      </c>
      <c r="M1449" s="469">
        <v>5</v>
      </c>
      <c r="N1449" s="472">
        <v>4500</v>
      </c>
      <c r="O1449" s="472">
        <v>22500</v>
      </c>
    </row>
    <row r="1450" spans="1:15" ht="15" x14ac:dyDescent="0.25">
      <c r="A1450" s="469" t="s">
        <v>3187</v>
      </c>
      <c r="B1450" s="471">
        <v>44254</v>
      </c>
      <c r="C1450" s="469" t="s">
        <v>1108</v>
      </c>
      <c r="D1450" s="470">
        <v>44253</v>
      </c>
      <c r="E1450" s="469" t="s">
        <v>1183</v>
      </c>
      <c r="F1450" s="469" t="s">
        <v>244</v>
      </c>
      <c r="G1450" s="469" t="s">
        <v>1283</v>
      </c>
      <c r="H1450" s="469" t="s">
        <v>1319</v>
      </c>
      <c r="I1450" s="469" t="s">
        <v>244</v>
      </c>
      <c r="J1450" s="577" t="s">
        <v>316</v>
      </c>
      <c r="K1450" s="469" t="s">
        <v>1469</v>
      </c>
      <c r="L1450" s="469" t="s">
        <v>314</v>
      </c>
      <c r="M1450" s="469">
        <v>5</v>
      </c>
      <c r="N1450" s="472">
        <v>9000</v>
      </c>
      <c r="O1450" s="472">
        <v>45000</v>
      </c>
    </row>
    <row r="1451" spans="1:15" ht="15" x14ac:dyDescent="0.25">
      <c r="A1451" s="469" t="s">
        <v>3187</v>
      </c>
      <c r="B1451" s="471">
        <v>44254</v>
      </c>
      <c r="C1451" s="469" t="s">
        <v>1108</v>
      </c>
      <c r="D1451" s="470">
        <v>44253</v>
      </c>
      <c r="E1451" s="469" t="s">
        <v>1183</v>
      </c>
      <c r="F1451" s="469" t="s">
        <v>244</v>
      </c>
      <c r="G1451" s="469" t="s">
        <v>1283</v>
      </c>
      <c r="H1451" s="469" t="s">
        <v>1326</v>
      </c>
      <c r="I1451" s="469" t="s">
        <v>244</v>
      </c>
      <c r="J1451" s="577" t="s">
        <v>316</v>
      </c>
      <c r="K1451" s="469" t="s">
        <v>1469</v>
      </c>
      <c r="L1451" s="469" t="s">
        <v>314</v>
      </c>
      <c r="M1451" s="469">
        <v>5</v>
      </c>
      <c r="N1451" s="472">
        <v>47765</v>
      </c>
      <c r="O1451" s="472">
        <v>238825</v>
      </c>
    </row>
    <row r="1452" spans="1:15" ht="15" x14ac:dyDescent="0.25">
      <c r="A1452" s="469" t="s">
        <v>3188</v>
      </c>
      <c r="B1452" s="471">
        <v>44254</v>
      </c>
      <c r="C1452" s="469">
        <v>7100044085</v>
      </c>
      <c r="D1452" s="469" t="s">
        <v>3527</v>
      </c>
      <c r="E1452" s="469" t="s">
        <v>1197</v>
      </c>
      <c r="F1452" s="469" t="s">
        <v>94</v>
      </c>
      <c r="G1452" s="469" t="s">
        <v>1267</v>
      </c>
      <c r="H1452" s="469" t="s">
        <v>1410</v>
      </c>
      <c r="I1452" s="469" t="s">
        <v>94</v>
      </c>
      <c r="J1452" s="577" t="s">
        <v>316</v>
      </c>
      <c r="K1452" s="469" t="s">
        <v>1469</v>
      </c>
      <c r="L1452" s="469" t="s">
        <v>303</v>
      </c>
      <c r="M1452" s="469">
        <v>13</v>
      </c>
      <c r="N1452" s="469">
        <v>660</v>
      </c>
      <c r="O1452" s="472">
        <v>8580</v>
      </c>
    </row>
    <row r="1453" spans="1:15" ht="15" x14ac:dyDescent="0.25">
      <c r="A1453" s="469" t="s">
        <v>3188</v>
      </c>
      <c r="B1453" s="471">
        <v>44254</v>
      </c>
      <c r="C1453" s="469">
        <v>7100044085</v>
      </c>
      <c r="D1453" s="469" t="s">
        <v>3527</v>
      </c>
      <c r="E1453" s="469" t="s">
        <v>1197</v>
      </c>
      <c r="F1453" s="469" t="s">
        <v>94</v>
      </c>
      <c r="G1453" s="469" t="s">
        <v>1267</v>
      </c>
      <c r="H1453" s="469" t="s">
        <v>1410</v>
      </c>
      <c r="I1453" s="469" t="s">
        <v>94</v>
      </c>
      <c r="J1453" s="577" t="s">
        <v>316</v>
      </c>
      <c r="K1453" s="469" t="s">
        <v>1469</v>
      </c>
      <c r="L1453" s="469" t="s">
        <v>303</v>
      </c>
      <c r="M1453" s="469">
        <v>26</v>
      </c>
      <c r="N1453" s="472">
        <v>1600</v>
      </c>
      <c r="O1453" s="472">
        <v>41600</v>
      </c>
    </row>
    <row r="1454" spans="1:15" ht="15" x14ac:dyDescent="0.25">
      <c r="A1454" s="469" t="s">
        <v>3189</v>
      </c>
      <c r="B1454" s="471">
        <v>44254</v>
      </c>
      <c r="C1454" s="469" t="s">
        <v>912</v>
      </c>
      <c r="D1454" s="470">
        <v>44252</v>
      </c>
      <c r="E1454" s="469" t="s">
        <v>1182</v>
      </c>
      <c r="F1454" s="469" t="s">
        <v>244</v>
      </c>
      <c r="G1454" s="469" t="s">
        <v>1211</v>
      </c>
      <c r="H1454" s="469" t="s">
        <v>1340</v>
      </c>
      <c r="I1454" s="469" t="s">
        <v>244</v>
      </c>
      <c r="J1454" s="577" t="s">
        <v>316</v>
      </c>
      <c r="K1454" s="469" t="s">
        <v>1469</v>
      </c>
      <c r="L1454" s="469" t="s">
        <v>303</v>
      </c>
      <c r="M1454" s="469">
        <v>1</v>
      </c>
      <c r="N1454" s="469">
        <v>200</v>
      </c>
      <c r="O1454" s="469">
        <v>200</v>
      </c>
    </row>
    <row r="1455" spans="1:15" ht="15" x14ac:dyDescent="0.25">
      <c r="A1455" s="469" t="s">
        <v>3189</v>
      </c>
      <c r="B1455" s="471">
        <v>44254</v>
      </c>
      <c r="C1455" s="469" t="s">
        <v>912</v>
      </c>
      <c r="D1455" s="470">
        <v>44252</v>
      </c>
      <c r="E1455" s="469" t="s">
        <v>1182</v>
      </c>
      <c r="F1455" s="469" t="s">
        <v>244</v>
      </c>
      <c r="G1455" s="469" t="s">
        <v>1211</v>
      </c>
      <c r="H1455" s="469" t="s">
        <v>1363</v>
      </c>
      <c r="I1455" s="469" t="s">
        <v>244</v>
      </c>
      <c r="J1455" s="577" t="s">
        <v>316</v>
      </c>
      <c r="K1455" s="469" t="s">
        <v>1469</v>
      </c>
      <c r="L1455" s="469" t="s">
        <v>3603</v>
      </c>
      <c r="M1455" s="469">
        <v>1</v>
      </c>
      <c r="N1455" s="469">
        <v>750</v>
      </c>
      <c r="O1455" s="469">
        <v>750</v>
      </c>
    </row>
    <row r="1456" spans="1:15" ht="15" x14ac:dyDescent="0.25">
      <c r="A1456" s="469" t="s">
        <v>3190</v>
      </c>
      <c r="B1456" s="471">
        <v>44254</v>
      </c>
      <c r="C1456" s="469" t="s">
        <v>211</v>
      </c>
      <c r="D1456" s="470">
        <v>44254</v>
      </c>
      <c r="E1456" s="469" t="s">
        <v>1191</v>
      </c>
      <c r="F1456" s="469" t="s">
        <v>94</v>
      </c>
      <c r="G1456" s="469" t="s">
        <v>3600</v>
      </c>
      <c r="H1456" s="469" t="s">
        <v>1340</v>
      </c>
      <c r="I1456" s="469" t="s">
        <v>94</v>
      </c>
      <c r="J1456" s="577" t="s">
        <v>316</v>
      </c>
      <c r="K1456" s="469" t="s">
        <v>1469</v>
      </c>
      <c r="L1456" s="469" t="s">
        <v>303</v>
      </c>
      <c r="M1456" s="469">
        <v>1</v>
      </c>
      <c r="N1456" s="472">
        <v>1000</v>
      </c>
      <c r="O1456" s="472">
        <v>1000</v>
      </c>
    </row>
    <row r="1457" spans="1:15" ht="15" x14ac:dyDescent="0.25">
      <c r="A1457" s="469" t="s">
        <v>3190</v>
      </c>
      <c r="B1457" s="471">
        <v>44254</v>
      </c>
      <c r="C1457" s="469" t="s">
        <v>211</v>
      </c>
      <c r="D1457" s="470">
        <v>44254</v>
      </c>
      <c r="E1457" s="469" t="s">
        <v>1191</v>
      </c>
      <c r="F1457" s="469" t="s">
        <v>94</v>
      </c>
      <c r="G1457" s="469" t="s">
        <v>3600</v>
      </c>
      <c r="H1457" s="469" t="s">
        <v>1419</v>
      </c>
      <c r="I1457" s="469" t="s">
        <v>94</v>
      </c>
      <c r="J1457" s="577" t="s">
        <v>316</v>
      </c>
      <c r="K1457" s="469" t="s">
        <v>1469</v>
      </c>
      <c r="L1457" s="469" t="s">
        <v>3603</v>
      </c>
      <c r="M1457" s="469">
        <v>1</v>
      </c>
      <c r="N1457" s="472">
        <v>8400</v>
      </c>
      <c r="O1457" s="472">
        <v>8400</v>
      </c>
    </row>
    <row r="1458" spans="1:15" ht="15" x14ac:dyDescent="0.25">
      <c r="A1458" s="469" t="s">
        <v>3191</v>
      </c>
      <c r="B1458" s="471">
        <v>44254</v>
      </c>
      <c r="C1458" s="469">
        <v>3020010820</v>
      </c>
      <c r="D1458" s="470">
        <v>44243</v>
      </c>
      <c r="E1458" s="469" t="s">
        <v>1185</v>
      </c>
      <c r="F1458" s="469" t="s">
        <v>248</v>
      </c>
      <c r="G1458" s="469" t="s">
        <v>1220</v>
      </c>
      <c r="H1458" s="469" t="s">
        <v>1313</v>
      </c>
      <c r="I1458" s="469" t="s">
        <v>248</v>
      </c>
      <c r="J1458" s="577" t="s">
        <v>316</v>
      </c>
      <c r="K1458" s="469" t="s">
        <v>1469</v>
      </c>
      <c r="L1458" s="469" t="s">
        <v>301</v>
      </c>
      <c r="M1458" s="469">
        <v>5</v>
      </c>
      <c r="N1458" s="469">
        <v>0</v>
      </c>
      <c r="O1458" s="469">
        <v>0</v>
      </c>
    </row>
    <row r="1459" spans="1:15" ht="15" x14ac:dyDescent="0.25">
      <c r="A1459" s="469" t="s">
        <v>3191</v>
      </c>
      <c r="B1459" s="471">
        <v>44254</v>
      </c>
      <c r="C1459" s="469">
        <v>3020010820</v>
      </c>
      <c r="D1459" s="470">
        <v>44243</v>
      </c>
      <c r="E1459" s="469" t="s">
        <v>1186</v>
      </c>
      <c r="F1459" s="469" t="s">
        <v>248</v>
      </c>
      <c r="G1459" s="469" t="s">
        <v>1220</v>
      </c>
      <c r="H1459" s="469" t="s">
        <v>3633</v>
      </c>
      <c r="I1459" s="469" t="s">
        <v>248</v>
      </c>
      <c r="J1459" s="577" t="s">
        <v>316</v>
      </c>
      <c r="K1459" s="469" t="s">
        <v>1469</v>
      </c>
      <c r="L1459" s="469" t="s">
        <v>308</v>
      </c>
      <c r="M1459" s="469">
        <v>4</v>
      </c>
      <c r="N1459" s="469">
        <v>0</v>
      </c>
      <c r="O1459" s="469">
        <v>0</v>
      </c>
    </row>
    <row r="1460" spans="1:15" ht="15" x14ac:dyDescent="0.25">
      <c r="A1460" s="469" t="s">
        <v>3191</v>
      </c>
      <c r="B1460" s="471">
        <v>44254</v>
      </c>
      <c r="C1460" s="469">
        <v>3020010820</v>
      </c>
      <c r="D1460" s="470">
        <v>44243</v>
      </c>
      <c r="E1460" s="469" t="s">
        <v>1186</v>
      </c>
      <c r="F1460" s="469" t="s">
        <v>248</v>
      </c>
      <c r="G1460" s="469" t="s">
        <v>1220</v>
      </c>
      <c r="H1460" s="469" t="s">
        <v>1314</v>
      </c>
      <c r="I1460" s="469" t="s">
        <v>248</v>
      </c>
      <c r="J1460" s="577" t="s">
        <v>316</v>
      </c>
      <c r="K1460" s="469" t="s">
        <v>1469</v>
      </c>
      <c r="L1460" s="469" t="s">
        <v>308</v>
      </c>
      <c r="M1460" s="469">
        <v>1</v>
      </c>
      <c r="N1460" s="469">
        <v>0</v>
      </c>
      <c r="O1460" s="469">
        <v>0</v>
      </c>
    </row>
    <row r="1461" spans="1:15" ht="15" x14ac:dyDescent="0.25">
      <c r="A1461" s="469" t="s">
        <v>3191</v>
      </c>
      <c r="B1461" s="471">
        <v>44254</v>
      </c>
      <c r="C1461" s="469">
        <v>3020010820</v>
      </c>
      <c r="D1461" s="470">
        <v>44243</v>
      </c>
      <c r="E1461" s="469" t="s">
        <v>1187</v>
      </c>
      <c r="F1461" s="469" t="s">
        <v>248</v>
      </c>
      <c r="G1461" s="469" t="s">
        <v>1220</v>
      </c>
      <c r="H1461" s="469" t="s">
        <v>1315</v>
      </c>
      <c r="I1461" s="469" t="s">
        <v>248</v>
      </c>
      <c r="J1461" s="577" t="s">
        <v>316</v>
      </c>
      <c r="K1461" s="469" t="s">
        <v>1469</v>
      </c>
      <c r="L1461" s="469" t="s">
        <v>314</v>
      </c>
      <c r="M1461" s="469">
        <v>5</v>
      </c>
      <c r="N1461" s="469">
        <v>0</v>
      </c>
      <c r="O1461" s="469">
        <v>0</v>
      </c>
    </row>
    <row r="1462" spans="1:15" ht="15" x14ac:dyDescent="0.25">
      <c r="A1462" s="469" t="s">
        <v>3191</v>
      </c>
      <c r="B1462" s="471">
        <v>44254</v>
      </c>
      <c r="C1462" s="469">
        <v>3020010820</v>
      </c>
      <c r="D1462" s="470">
        <v>44243</v>
      </c>
      <c r="E1462" s="469" t="s">
        <v>1187</v>
      </c>
      <c r="F1462" s="469" t="s">
        <v>248</v>
      </c>
      <c r="G1462" s="469" t="s">
        <v>1220</v>
      </c>
      <c r="H1462" s="469" t="s">
        <v>1316</v>
      </c>
      <c r="I1462" s="469" t="s">
        <v>248</v>
      </c>
      <c r="J1462" s="577" t="s">
        <v>316</v>
      </c>
      <c r="K1462" s="469" t="s">
        <v>1469</v>
      </c>
      <c r="L1462" s="469" t="s">
        <v>3603</v>
      </c>
      <c r="M1462" s="469">
        <v>5</v>
      </c>
      <c r="N1462" s="469">
        <v>0</v>
      </c>
      <c r="O1462" s="469">
        <v>0</v>
      </c>
    </row>
    <row r="1463" spans="1:15" ht="15" x14ac:dyDescent="0.25">
      <c r="A1463" s="469" t="s">
        <v>3191</v>
      </c>
      <c r="B1463" s="471">
        <v>44254</v>
      </c>
      <c r="C1463" s="469">
        <v>3020010820</v>
      </c>
      <c r="D1463" s="470">
        <v>44243</v>
      </c>
      <c r="E1463" s="469" t="s">
        <v>1187</v>
      </c>
      <c r="F1463" s="469" t="s">
        <v>248</v>
      </c>
      <c r="G1463" s="469" t="s">
        <v>1220</v>
      </c>
      <c r="H1463" s="469" t="s">
        <v>1317</v>
      </c>
      <c r="I1463" s="469" t="s">
        <v>248</v>
      </c>
      <c r="J1463" s="577" t="s">
        <v>316</v>
      </c>
      <c r="K1463" s="469" t="s">
        <v>1469</v>
      </c>
      <c r="L1463" s="469" t="s">
        <v>314</v>
      </c>
      <c r="M1463" s="469">
        <v>5</v>
      </c>
      <c r="N1463" s="469">
        <v>0</v>
      </c>
      <c r="O1463" s="469">
        <v>0</v>
      </c>
    </row>
    <row r="1464" spans="1:15" ht="15" x14ac:dyDescent="0.25">
      <c r="A1464" s="469" t="s">
        <v>3191</v>
      </c>
      <c r="B1464" s="471">
        <v>44254</v>
      </c>
      <c r="C1464" s="469">
        <v>3020010820</v>
      </c>
      <c r="D1464" s="470">
        <v>44243</v>
      </c>
      <c r="E1464" s="469" t="s">
        <v>1187</v>
      </c>
      <c r="F1464" s="469" t="s">
        <v>248</v>
      </c>
      <c r="G1464" s="469" t="s">
        <v>1220</v>
      </c>
      <c r="H1464" s="469" t="s">
        <v>1318</v>
      </c>
      <c r="I1464" s="469" t="s">
        <v>248</v>
      </c>
      <c r="J1464" s="577" t="s">
        <v>316</v>
      </c>
      <c r="K1464" s="469" t="s">
        <v>1469</v>
      </c>
      <c r="L1464" s="469" t="s">
        <v>314</v>
      </c>
      <c r="M1464" s="469">
        <v>5</v>
      </c>
      <c r="N1464" s="469">
        <v>0</v>
      </c>
      <c r="O1464" s="469">
        <v>0</v>
      </c>
    </row>
    <row r="1465" spans="1:15" ht="15" x14ac:dyDescent="0.25">
      <c r="A1465" s="469" t="s">
        <v>3191</v>
      </c>
      <c r="B1465" s="471">
        <v>44254</v>
      </c>
      <c r="C1465" s="469">
        <v>3020010820</v>
      </c>
      <c r="D1465" s="470">
        <v>44243</v>
      </c>
      <c r="E1465" s="469" t="s">
        <v>1187</v>
      </c>
      <c r="F1465" s="469" t="s">
        <v>248</v>
      </c>
      <c r="G1465" s="469" t="s">
        <v>1220</v>
      </c>
      <c r="H1465" s="469" t="s">
        <v>1319</v>
      </c>
      <c r="I1465" s="469" t="s">
        <v>248</v>
      </c>
      <c r="J1465" s="577" t="s">
        <v>316</v>
      </c>
      <c r="K1465" s="469" t="s">
        <v>1469</v>
      </c>
      <c r="L1465" s="469" t="s">
        <v>314</v>
      </c>
      <c r="M1465" s="469">
        <v>5</v>
      </c>
      <c r="N1465" s="469">
        <v>0</v>
      </c>
      <c r="O1465" s="469">
        <v>0</v>
      </c>
    </row>
    <row r="1466" spans="1:15" ht="15" x14ac:dyDescent="0.25">
      <c r="A1466" s="469" t="s">
        <v>3191</v>
      </c>
      <c r="B1466" s="471">
        <v>44254</v>
      </c>
      <c r="C1466" s="469">
        <v>3020010820</v>
      </c>
      <c r="D1466" s="470">
        <v>44243</v>
      </c>
      <c r="E1466" s="469" t="s">
        <v>1187</v>
      </c>
      <c r="F1466" s="469" t="s">
        <v>248</v>
      </c>
      <c r="G1466" s="469" t="s">
        <v>1220</v>
      </c>
      <c r="H1466" s="469" t="s">
        <v>1320</v>
      </c>
      <c r="I1466" s="469" t="s">
        <v>248</v>
      </c>
      <c r="J1466" s="577" t="s">
        <v>316</v>
      </c>
      <c r="K1466" s="469" t="s">
        <v>1469</v>
      </c>
      <c r="L1466" s="469" t="s">
        <v>314</v>
      </c>
      <c r="M1466" s="469">
        <v>5</v>
      </c>
      <c r="N1466" s="469">
        <v>0</v>
      </c>
      <c r="O1466" s="469">
        <v>0</v>
      </c>
    </row>
    <row r="1467" spans="1:15" ht="15" x14ac:dyDescent="0.25">
      <c r="A1467" s="469" t="s">
        <v>3191</v>
      </c>
      <c r="B1467" s="471">
        <v>44254</v>
      </c>
      <c r="C1467" s="469">
        <v>3020010820</v>
      </c>
      <c r="D1467" s="470">
        <v>44243</v>
      </c>
      <c r="E1467" s="469" t="s">
        <v>1187</v>
      </c>
      <c r="F1467" s="469" t="s">
        <v>248</v>
      </c>
      <c r="G1467" s="469" t="s">
        <v>1220</v>
      </c>
      <c r="H1467" s="469" t="s">
        <v>1321</v>
      </c>
      <c r="I1467" s="469" t="s">
        <v>248</v>
      </c>
      <c r="J1467" s="577" t="s">
        <v>316</v>
      </c>
      <c r="K1467" s="469" t="s">
        <v>1469</v>
      </c>
      <c r="L1467" s="469" t="s">
        <v>314</v>
      </c>
      <c r="M1467" s="469">
        <v>5</v>
      </c>
      <c r="N1467" s="469">
        <v>0</v>
      </c>
      <c r="O1467" s="469">
        <v>0</v>
      </c>
    </row>
    <row r="1468" spans="1:15" ht="15" x14ac:dyDescent="0.25">
      <c r="A1468" s="469" t="s">
        <v>3191</v>
      </c>
      <c r="B1468" s="471">
        <v>44254</v>
      </c>
      <c r="C1468" s="469">
        <v>3020010820</v>
      </c>
      <c r="D1468" s="470">
        <v>44243</v>
      </c>
      <c r="E1468" s="469" t="s">
        <v>1187</v>
      </c>
      <c r="F1468" s="469" t="s">
        <v>248</v>
      </c>
      <c r="G1468" s="469" t="s">
        <v>1220</v>
      </c>
      <c r="H1468" s="469" t="s">
        <v>3652</v>
      </c>
      <c r="I1468" s="469" t="s">
        <v>248</v>
      </c>
      <c r="J1468" s="577" t="s">
        <v>316</v>
      </c>
      <c r="K1468" s="469" t="s">
        <v>1469</v>
      </c>
      <c r="L1468" s="469" t="s">
        <v>314</v>
      </c>
      <c r="M1468" s="469">
        <v>5</v>
      </c>
      <c r="N1468" s="472">
        <v>52000</v>
      </c>
      <c r="O1468" s="472">
        <v>260000</v>
      </c>
    </row>
    <row r="1469" spans="1:15" ht="15" x14ac:dyDescent="0.25">
      <c r="A1469" s="469" t="s">
        <v>3192</v>
      </c>
      <c r="B1469" s="471">
        <v>44254</v>
      </c>
      <c r="C1469" s="469">
        <v>3020010875</v>
      </c>
      <c r="D1469" s="470">
        <v>44244</v>
      </c>
      <c r="E1469" s="469" t="s">
        <v>1185</v>
      </c>
      <c r="F1469" s="469" t="s">
        <v>248</v>
      </c>
      <c r="G1469" s="469" t="s">
        <v>1220</v>
      </c>
      <c r="H1469" s="469" t="s">
        <v>1313</v>
      </c>
      <c r="I1469" s="469" t="s">
        <v>248</v>
      </c>
      <c r="J1469" s="577" t="s">
        <v>316</v>
      </c>
      <c r="K1469" s="469" t="s">
        <v>1469</v>
      </c>
      <c r="L1469" s="469" t="s">
        <v>301</v>
      </c>
      <c r="M1469" s="469">
        <v>5</v>
      </c>
      <c r="N1469" s="469">
        <v>0</v>
      </c>
      <c r="O1469" s="469">
        <v>0</v>
      </c>
    </row>
    <row r="1470" spans="1:15" ht="15" x14ac:dyDescent="0.25">
      <c r="A1470" s="469" t="s">
        <v>3192</v>
      </c>
      <c r="B1470" s="471">
        <v>44254</v>
      </c>
      <c r="C1470" s="469">
        <v>3020010875</v>
      </c>
      <c r="D1470" s="470">
        <v>44244</v>
      </c>
      <c r="E1470" s="469" t="s">
        <v>1186</v>
      </c>
      <c r="F1470" s="469" t="s">
        <v>248</v>
      </c>
      <c r="G1470" s="469" t="s">
        <v>1220</v>
      </c>
      <c r="H1470" s="469" t="s">
        <v>3633</v>
      </c>
      <c r="I1470" s="469" t="s">
        <v>248</v>
      </c>
      <c r="J1470" s="577" t="s">
        <v>316</v>
      </c>
      <c r="K1470" s="469" t="s">
        <v>1469</v>
      </c>
      <c r="L1470" s="469" t="s">
        <v>308</v>
      </c>
      <c r="M1470" s="469">
        <v>4</v>
      </c>
      <c r="N1470" s="469">
        <v>0</v>
      </c>
      <c r="O1470" s="469">
        <v>0</v>
      </c>
    </row>
    <row r="1471" spans="1:15" ht="15" x14ac:dyDescent="0.25">
      <c r="A1471" s="469" t="s">
        <v>3192</v>
      </c>
      <c r="B1471" s="471">
        <v>44254</v>
      </c>
      <c r="C1471" s="469">
        <v>3020010875</v>
      </c>
      <c r="D1471" s="470">
        <v>44244</v>
      </c>
      <c r="E1471" s="469" t="s">
        <v>1186</v>
      </c>
      <c r="F1471" s="469" t="s">
        <v>248</v>
      </c>
      <c r="G1471" s="469" t="s">
        <v>1220</v>
      </c>
      <c r="H1471" s="469" t="s">
        <v>1314</v>
      </c>
      <c r="I1471" s="469" t="s">
        <v>248</v>
      </c>
      <c r="J1471" s="577" t="s">
        <v>316</v>
      </c>
      <c r="K1471" s="469" t="s">
        <v>1469</v>
      </c>
      <c r="L1471" s="469" t="s">
        <v>308</v>
      </c>
      <c r="M1471" s="469">
        <v>1</v>
      </c>
      <c r="N1471" s="469">
        <v>0</v>
      </c>
      <c r="O1471" s="469">
        <v>0</v>
      </c>
    </row>
    <row r="1472" spans="1:15" ht="15" x14ac:dyDescent="0.25">
      <c r="A1472" s="469" t="s">
        <v>3192</v>
      </c>
      <c r="B1472" s="471">
        <v>44254</v>
      </c>
      <c r="C1472" s="469">
        <v>3020010875</v>
      </c>
      <c r="D1472" s="470">
        <v>44244</v>
      </c>
      <c r="E1472" s="469" t="s">
        <v>1187</v>
      </c>
      <c r="F1472" s="469" t="s">
        <v>248</v>
      </c>
      <c r="G1472" s="469" t="s">
        <v>1220</v>
      </c>
      <c r="H1472" s="469" t="s">
        <v>1315</v>
      </c>
      <c r="I1472" s="469" t="s">
        <v>248</v>
      </c>
      <c r="J1472" s="577" t="s">
        <v>316</v>
      </c>
      <c r="K1472" s="469" t="s">
        <v>1469</v>
      </c>
      <c r="L1472" s="469" t="s">
        <v>314</v>
      </c>
      <c r="M1472" s="469">
        <v>5</v>
      </c>
      <c r="N1472" s="469">
        <v>0</v>
      </c>
      <c r="O1472" s="469">
        <v>0</v>
      </c>
    </row>
    <row r="1473" spans="1:15" ht="15" x14ac:dyDescent="0.25">
      <c r="A1473" s="469" t="s">
        <v>3192</v>
      </c>
      <c r="B1473" s="471">
        <v>44254</v>
      </c>
      <c r="C1473" s="469">
        <v>3020010875</v>
      </c>
      <c r="D1473" s="470">
        <v>44244</v>
      </c>
      <c r="E1473" s="469" t="s">
        <v>1187</v>
      </c>
      <c r="F1473" s="469" t="s">
        <v>248</v>
      </c>
      <c r="G1473" s="469" t="s">
        <v>1220</v>
      </c>
      <c r="H1473" s="469" t="s">
        <v>1316</v>
      </c>
      <c r="I1473" s="469" t="s">
        <v>248</v>
      </c>
      <c r="J1473" s="577" t="s">
        <v>316</v>
      </c>
      <c r="K1473" s="469" t="s">
        <v>1469</v>
      </c>
      <c r="L1473" s="469" t="s">
        <v>3603</v>
      </c>
      <c r="M1473" s="469">
        <v>5</v>
      </c>
      <c r="N1473" s="469">
        <v>0</v>
      </c>
      <c r="O1473" s="469">
        <v>0</v>
      </c>
    </row>
    <row r="1474" spans="1:15" ht="15" x14ac:dyDescent="0.25">
      <c r="A1474" s="469" t="s">
        <v>3192</v>
      </c>
      <c r="B1474" s="471">
        <v>44254</v>
      </c>
      <c r="C1474" s="469">
        <v>3020010875</v>
      </c>
      <c r="D1474" s="470">
        <v>44244</v>
      </c>
      <c r="E1474" s="469" t="s">
        <v>1187</v>
      </c>
      <c r="F1474" s="469" t="s">
        <v>248</v>
      </c>
      <c r="G1474" s="469" t="s">
        <v>1220</v>
      </c>
      <c r="H1474" s="469" t="s">
        <v>1317</v>
      </c>
      <c r="I1474" s="469" t="s">
        <v>248</v>
      </c>
      <c r="J1474" s="577" t="s">
        <v>316</v>
      </c>
      <c r="K1474" s="469" t="s">
        <v>1469</v>
      </c>
      <c r="L1474" s="469" t="s">
        <v>314</v>
      </c>
      <c r="M1474" s="469">
        <v>5</v>
      </c>
      <c r="N1474" s="469">
        <v>0</v>
      </c>
      <c r="O1474" s="469">
        <v>0</v>
      </c>
    </row>
    <row r="1475" spans="1:15" ht="15" x14ac:dyDescent="0.25">
      <c r="A1475" s="469" t="s">
        <v>3192</v>
      </c>
      <c r="B1475" s="471">
        <v>44254</v>
      </c>
      <c r="C1475" s="469">
        <v>3020010875</v>
      </c>
      <c r="D1475" s="470">
        <v>44244</v>
      </c>
      <c r="E1475" s="469" t="s">
        <v>1187</v>
      </c>
      <c r="F1475" s="469" t="s">
        <v>248</v>
      </c>
      <c r="G1475" s="469" t="s">
        <v>1220</v>
      </c>
      <c r="H1475" s="469" t="s">
        <v>1318</v>
      </c>
      <c r="I1475" s="469" t="s">
        <v>248</v>
      </c>
      <c r="J1475" s="577" t="s">
        <v>316</v>
      </c>
      <c r="K1475" s="469" t="s">
        <v>1469</v>
      </c>
      <c r="L1475" s="469" t="s">
        <v>314</v>
      </c>
      <c r="M1475" s="469">
        <v>5</v>
      </c>
      <c r="N1475" s="469">
        <v>0</v>
      </c>
      <c r="O1475" s="469">
        <v>0</v>
      </c>
    </row>
    <row r="1476" spans="1:15" ht="15" x14ac:dyDescent="0.25">
      <c r="A1476" s="469" t="s">
        <v>3192</v>
      </c>
      <c r="B1476" s="471">
        <v>44254</v>
      </c>
      <c r="C1476" s="469">
        <v>3020010875</v>
      </c>
      <c r="D1476" s="470">
        <v>44244</v>
      </c>
      <c r="E1476" s="469" t="s">
        <v>1187</v>
      </c>
      <c r="F1476" s="469" t="s">
        <v>248</v>
      </c>
      <c r="G1476" s="469" t="s">
        <v>1220</v>
      </c>
      <c r="H1476" s="469" t="s">
        <v>1319</v>
      </c>
      <c r="I1476" s="469" t="s">
        <v>248</v>
      </c>
      <c r="J1476" s="577" t="s">
        <v>316</v>
      </c>
      <c r="K1476" s="469" t="s">
        <v>1469</v>
      </c>
      <c r="L1476" s="469" t="s">
        <v>314</v>
      </c>
      <c r="M1476" s="469">
        <v>5</v>
      </c>
      <c r="N1476" s="469">
        <v>0</v>
      </c>
      <c r="O1476" s="469">
        <v>0</v>
      </c>
    </row>
    <row r="1477" spans="1:15" ht="15" x14ac:dyDescent="0.25">
      <c r="A1477" s="469" t="s">
        <v>3192</v>
      </c>
      <c r="B1477" s="471">
        <v>44254</v>
      </c>
      <c r="C1477" s="469">
        <v>3020010875</v>
      </c>
      <c r="D1477" s="470">
        <v>44244</v>
      </c>
      <c r="E1477" s="469" t="s">
        <v>1187</v>
      </c>
      <c r="F1477" s="469" t="s">
        <v>248</v>
      </c>
      <c r="G1477" s="469" t="s">
        <v>1220</v>
      </c>
      <c r="H1477" s="469" t="s">
        <v>1320</v>
      </c>
      <c r="I1477" s="469" t="s">
        <v>248</v>
      </c>
      <c r="J1477" s="577" t="s">
        <v>316</v>
      </c>
      <c r="K1477" s="469" t="s">
        <v>1469</v>
      </c>
      <c r="L1477" s="469" t="s">
        <v>314</v>
      </c>
      <c r="M1477" s="469">
        <v>5</v>
      </c>
      <c r="N1477" s="469">
        <v>0</v>
      </c>
      <c r="O1477" s="469">
        <v>0</v>
      </c>
    </row>
    <row r="1478" spans="1:15" ht="15" x14ac:dyDescent="0.25">
      <c r="A1478" s="469" t="s">
        <v>3192</v>
      </c>
      <c r="B1478" s="471">
        <v>44254</v>
      </c>
      <c r="C1478" s="469">
        <v>3020010875</v>
      </c>
      <c r="D1478" s="470">
        <v>44244</v>
      </c>
      <c r="E1478" s="469" t="s">
        <v>1187</v>
      </c>
      <c r="F1478" s="469" t="s">
        <v>248</v>
      </c>
      <c r="G1478" s="469" t="s">
        <v>1220</v>
      </c>
      <c r="H1478" s="469" t="s">
        <v>1321</v>
      </c>
      <c r="I1478" s="469" t="s">
        <v>248</v>
      </c>
      <c r="J1478" s="577" t="s">
        <v>316</v>
      </c>
      <c r="K1478" s="469" t="s">
        <v>1469</v>
      </c>
      <c r="L1478" s="469" t="s">
        <v>314</v>
      </c>
      <c r="M1478" s="469">
        <v>5</v>
      </c>
      <c r="N1478" s="469">
        <v>0</v>
      </c>
      <c r="O1478" s="469">
        <v>0</v>
      </c>
    </row>
    <row r="1479" spans="1:15" ht="15" x14ac:dyDescent="0.25">
      <c r="A1479" s="469" t="s">
        <v>3192</v>
      </c>
      <c r="B1479" s="471">
        <v>44254</v>
      </c>
      <c r="C1479" s="469">
        <v>3020010875</v>
      </c>
      <c r="D1479" s="470">
        <v>44244</v>
      </c>
      <c r="E1479" s="469" t="s">
        <v>1187</v>
      </c>
      <c r="F1479" s="469" t="s">
        <v>248</v>
      </c>
      <c r="G1479" s="469" t="s">
        <v>1220</v>
      </c>
      <c r="H1479" s="469" t="s">
        <v>3652</v>
      </c>
      <c r="I1479" s="469" t="s">
        <v>248</v>
      </c>
      <c r="J1479" s="577" t="s">
        <v>316</v>
      </c>
      <c r="K1479" s="469" t="s">
        <v>1469</v>
      </c>
      <c r="L1479" s="469" t="s">
        <v>314</v>
      </c>
      <c r="M1479" s="469">
        <v>5</v>
      </c>
      <c r="N1479" s="472">
        <v>52000</v>
      </c>
      <c r="O1479" s="472">
        <v>260000</v>
      </c>
    </row>
    <row r="1480" spans="1:15" ht="15" x14ac:dyDescent="0.25">
      <c r="A1480" s="469" t="s">
        <v>3193</v>
      </c>
      <c r="B1480" s="471">
        <v>44254</v>
      </c>
      <c r="C1480" s="469" t="s">
        <v>3528</v>
      </c>
      <c r="D1480" s="470">
        <v>44102</v>
      </c>
      <c r="E1480" s="469" t="s">
        <v>1182</v>
      </c>
      <c r="F1480" s="469" t="s">
        <v>244</v>
      </c>
      <c r="G1480" s="469" t="s">
        <v>1228</v>
      </c>
      <c r="H1480" s="469" t="s">
        <v>1393</v>
      </c>
      <c r="I1480" s="469" t="s">
        <v>244</v>
      </c>
      <c r="J1480" s="577" t="s">
        <v>316</v>
      </c>
      <c r="K1480" s="469" t="s">
        <v>1469</v>
      </c>
      <c r="L1480" s="469" t="s">
        <v>3603</v>
      </c>
      <c r="M1480" s="469">
        <v>1</v>
      </c>
      <c r="N1480" s="472">
        <v>2250</v>
      </c>
      <c r="O1480" s="472">
        <v>2250</v>
      </c>
    </row>
    <row r="1481" spans="1:15" ht="15" x14ac:dyDescent="0.25">
      <c r="A1481" s="469" t="s">
        <v>3194</v>
      </c>
      <c r="B1481" s="471">
        <v>44254</v>
      </c>
      <c r="C1481" s="469" t="s">
        <v>3528</v>
      </c>
      <c r="D1481" s="470">
        <v>44102</v>
      </c>
      <c r="E1481" s="469" t="s">
        <v>1182</v>
      </c>
      <c r="F1481" s="469" t="s">
        <v>244</v>
      </c>
      <c r="G1481" s="469" t="s">
        <v>1228</v>
      </c>
      <c r="H1481" s="469" t="s">
        <v>1393</v>
      </c>
      <c r="I1481" s="469" t="s">
        <v>244</v>
      </c>
      <c r="J1481" s="577" t="s">
        <v>316</v>
      </c>
      <c r="K1481" s="469" t="s">
        <v>1469</v>
      </c>
      <c r="L1481" s="469" t="s">
        <v>3603</v>
      </c>
      <c r="M1481" s="469">
        <v>1</v>
      </c>
      <c r="N1481" s="472">
        <v>2250</v>
      </c>
      <c r="O1481" s="472">
        <v>2250</v>
      </c>
    </row>
    <row r="1482" spans="1:15" ht="15" x14ac:dyDescent="0.25">
      <c r="A1482" s="469" t="s">
        <v>3195</v>
      </c>
      <c r="B1482" s="471">
        <v>44254</v>
      </c>
      <c r="C1482" s="469" t="s">
        <v>3529</v>
      </c>
      <c r="D1482" s="470">
        <v>44102</v>
      </c>
      <c r="E1482" s="469" t="s">
        <v>1182</v>
      </c>
      <c r="F1482" s="469" t="s">
        <v>244</v>
      </c>
      <c r="G1482" s="469" t="s">
        <v>1228</v>
      </c>
      <c r="H1482" s="469" t="s">
        <v>1398</v>
      </c>
      <c r="I1482" s="469" t="s">
        <v>244</v>
      </c>
      <c r="J1482" s="577" t="s">
        <v>316</v>
      </c>
      <c r="K1482" s="469" t="s">
        <v>1469</v>
      </c>
      <c r="L1482" s="469" t="s">
        <v>3603</v>
      </c>
      <c r="M1482" s="469">
        <v>1</v>
      </c>
      <c r="N1482" s="469">
        <v>143</v>
      </c>
      <c r="O1482" s="469">
        <v>143</v>
      </c>
    </row>
    <row r="1483" spans="1:15" ht="15" x14ac:dyDescent="0.25">
      <c r="A1483" s="469" t="s">
        <v>3196</v>
      </c>
      <c r="B1483" s="471">
        <v>44254</v>
      </c>
      <c r="C1483" s="469" t="s">
        <v>918</v>
      </c>
      <c r="D1483" s="470">
        <v>44244</v>
      </c>
      <c r="E1483" s="469" t="s">
        <v>1185</v>
      </c>
      <c r="F1483" s="469" t="s">
        <v>248</v>
      </c>
      <c r="G1483" s="469" t="s">
        <v>3601</v>
      </c>
      <c r="H1483" s="469" t="s">
        <v>1313</v>
      </c>
      <c r="I1483" s="469" t="s">
        <v>248</v>
      </c>
      <c r="J1483" s="577" t="s">
        <v>316</v>
      </c>
      <c r="K1483" s="469" t="s">
        <v>1469</v>
      </c>
      <c r="L1483" s="469" t="s">
        <v>301</v>
      </c>
      <c r="M1483" s="469">
        <v>5</v>
      </c>
      <c r="N1483" s="469">
        <v>0</v>
      </c>
      <c r="O1483" s="469">
        <v>0</v>
      </c>
    </row>
    <row r="1484" spans="1:15" ht="15" x14ac:dyDescent="0.25">
      <c r="A1484" s="469" t="s">
        <v>3196</v>
      </c>
      <c r="B1484" s="471">
        <v>44254</v>
      </c>
      <c r="C1484" s="469" t="s">
        <v>918</v>
      </c>
      <c r="D1484" s="470">
        <v>44244</v>
      </c>
      <c r="E1484" s="469" t="s">
        <v>1186</v>
      </c>
      <c r="F1484" s="469" t="s">
        <v>248</v>
      </c>
      <c r="G1484" s="469" t="s">
        <v>3601</v>
      </c>
      <c r="H1484" s="469" t="s">
        <v>3633</v>
      </c>
      <c r="I1484" s="469" t="s">
        <v>248</v>
      </c>
      <c r="J1484" s="577" t="s">
        <v>316</v>
      </c>
      <c r="K1484" s="469" t="s">
        <v>1469</v>
      </c>
      <c r="L1484" s="469" t="s">
        <v>308</v>
      </c>
      <c r="M1484" s="469">
        <v>4</v>
      </c>
      <c r="N1484" s="469">
        <v>0</v>
      </c>
      <c r="O1484" s="469">
        <v>0</v>
      </c>
    </row>
    <row r="1485" spans="1:15" ht="15" x14ac:dyDescent="0.25">
      <c r="A1485" s="469" t="s">
        <v>3196</v>
      </c>
      <c r="B1485" s="471">
        <v>44254</v>
      </c>
      <c r="C1485" s="469" t="s">
        <v>918</v>
      </c>
      <c r="D1485" s="470">
        <v>44244</v>
      </c>
      <c r="E1485" s="469" t="s">
        <v>1186</v>
      </c>
      <c r="F1485" s="469" t="s">
        <v>248</v>
      </c>
      <c r="G1485" s="469" t="s">
        <v>3601</v>
      </c>
      <c r="H1485" s="469" t="s">
        <v>1314</v>
      </c>
      <c r="I1485" s="469" t="s">
        <v>248</v>
      </c>
      <c r="J1485" s="577" t="s">
        <v>316</v>
      </c>
      <c r="K1485" s="469" t="s">
        <v>1469</v>
      </c>
      <c r="L1485" s="469" t="s">
        <v>308</v>
      </c>
      <c r="M1485" s="469">
        <v>1</v>
      </c>
      <c r="N1485" s="469">
        <v>0</v>
      </c>
      <c r="O1485" s="469">
        <v>0</v>
      </c>
    </row>
    <row r="1486" spans="1:15" ht="15" x14ac:dyDescent="0.25">
      <c r="A1486" s="469" t="s">
        <v>3196</v>
      </c>
      <c r="B1486" s="471">
        <v>44254</v>
      </c>
      <c r="C1486" s="469" t="s">
        <v>918</v>
      </c>
      <c r="D1486" s="470">
        <v>44244</v>
      </c>
      <c r="E1486" s="469" t="s">
        <v>1187</v>
      </c>
      <c r="F1486" s="469" t="s">
        <v>248</v>
      </c>
      <c r="G1486" s="469" t="s">
        <v>3601</v>
      </c>
      <c r="H1486" s="469" t="s">
        <v>1315</v>
      </c>
      <c r="I1486" s="469" t="s">
        <v>248</v>
      </c>
      <c r="J1486" s="577" t="s">
        <v>316</v>
      </c>
      <c r="K1486" s="469" t="s">
        <v>1469</v>
      </c>
      <c r="L1486" s="469" t="s">
        <v>314</v>
      </c>
      <c r="M1486" s="469">
        <v>5</v>
      </c>
      <c r="N1486" s="469">
        <v>0</v>
      </c>
      <c r="O1486" s="469">
        <v>0</v>
      </c>
    </row>
    <row r="1487" spans="1:15" ht="15" x14ac:dyDescent="0.25">
      <c r="A1487" s="469" t="s">
        <v>3196</v>
      </c>
      <c r="B1487" s="471">
        <v>44254</v>
      </c>
      <c r="C1487" s="469" t="s">
        <v>918</v>
      </c>
      <c r="D1487" s="470">
        <v>44244</v>
      </c>
      <c r="E1487" s="469" t="s">
        <v>1187</v>
      </c>
      <c r="F1487" s="469" t="s">
        <v>248</v>
      </c>
      <c r="G1487" s="469" t="s">
        <v>3601</v>
      </c>
      <c r="H1487" s="469" t="s">
        <v>1316</v>
      </c>
      <c r="I1487" s="469" t="s">
        <v>248</v>
      </c>
      <c r="J1487" s="577" t="s">
        <v>316</v>
      </c>
      <c r="K1487" s="469" t="s">
        <v>1469</v>
      </c>
      <c r="L1487" s="469" t="s">
        <v>3603</v>
      </c>
      <c r="M1487" s="469">
        <v>5</v>
      </c>
      <c r="N1487" s="469">
        <v>0</v>
      </c>
      <c r="O1487" s="469">
        <v>0</v>
      </c>
    </row>
    <row r="1488" spans="1:15" ht="15" x14ac:dyDescent="0.25">
      <c r="A1488" s="469" t="s">
        <v>3196</v>
      </c>
      <c r="B1488" s="471">
        <v>44254</v>
      </c>
      <c r="C1488" s="469" t="s">
        <v>918</v>
      </c>
      <c r="D1488" s="470">
        <v>44244</v>
      </c>
      <c r="E1488" s="469" t="s">
        <v>1187</v>
      </c>
      <c r="F1488" s="469" t="s">
        <v>248</v>
      </c>
      <c r="G1488" s="469" t="s">
        <v>3601</v>
      </c>
      <c r="H1488" s="469" t="s">
        <v>1317</v>
      </c>
      <c r="I1488" s="469" t="s">
        <v>248</v>
      </c>
      <c r="J1488" s="577" t="s">
        <v>316</v>
      </c>
      <c r="K1488" s="469" t="s">
        <v>1469</v>
      </c>
      <c r="L1488" s="469" t="s">
        <v>314</v>
      </c>
      <c r="M1488" s="469">
        <v>5</v>
      </c>
      <c r="N1488" s="469">
        <v>0</v>
      </c>
      <c r="O1488" s="469">
        <v>0</v>
      </c>
    </row>
    <row r="1489" spans="1:15" ht="15" x14ac:dyDescent="0.25">
      <c r="A1489" s="469" t="s">
        <v>3196</v>
      </c>
      <c r="B1489" s="471">
        <v>44254</v>
      </c>
      <c r="C1489" s="469" t="s">
        <v>918</v>
      </c>
      <c r="D1489" s="470">
        <v>44244</v>
      </c>
      <c r="E1489" s="469" t="s">
        <v>1187</v>
      </c>
      <c r="F1489" s="469" t="s">
        <v>248</v>
      </c>
      <c r="G1489" s="469" t="s">
        <v>3601</v>
      </c>
      <c r="H1489" s="469" t="s">
        <v>1318</v>
      </c>
      <c r="I1489" s="469" t="s">
        <v>248</v>
      </c>
      <c r="J1489" s="577" t="s">
        <v>316</v>
      </c>
      <c r="K1489" s="469" t="s">
        <v>1469</v>
      </c>
      <c r="L1489" s="469" t="s">
        <v>314</v>
      </c>
      <c r="M1489" s="469">
        <v>5</v>
      </c>
      <c r="N1489" s="469">
        <v>0</v>
      </c>
      <c r="O1489" s="469">
        <v>0</v>
      </c>
    </row>
    <row r="1490" spans="1:15" ht="15" x14ac:dyDescent="0.25">
      <c r="A1490" s="469" t="s">
        <v>3196</v>
      </c>
      <c r="B1490" s="471">
        <v>44254</v>
      </c>
      <c r="C1490" s="469" t="s">
        <v>918</v>
      </c>
      <c r="D1490" s="470">
        <v>44244</v>
      </c>
      <c r="E1490" s="469" t="s">
        <v>1187</v>
      </c>
      <c r="F1490" s="469" t="s">
        <v>248</v>
      </c>
      <c r="G1490" s="469" t="s">
        <v>3601</v>
      </c>
      <c r="H1490" s="469" t="s">
        <v>1319</v>
      </c>
      <c r="I1490" s="469" t="s">
        <v>248</v>
      </c>
      <c r="J1490" s="577" t="s">
        <v>316</v>
      </c>
      <c r="K1490" s="469" t="s">
        <v>1469</v>
      </c>
      <c r="L1490" s="469" t="s">
        <v>314</v>
      </c>
      <c r="M1490" s="469">
        <v>5</v>
      </c>
      <c r="N1490" s="469">
        <v>0</v>
      </c>
      <c r="O1490" s="469">
        <v>0</v>
      </c>
    </row>
    <row r="1491" spans="1:15" ht="15" x14ac:dyDescent="0.25">
      <c r="A1491" s="469" t="s">
        <v>3196</v>
      </c>
      <c r="B1491" s="471">
        <v>44254</v>
      </c>
      <c r="C1491" s="469" t="s">
        <v>918</v>
      </c>
      <c r="D1491" s="470">
        <v>44244</v>
      </c>
      <c r="E1491" s="469" t="s">
        <v>1187</v>
      </c>
      <c r="F1491" s="469" t="s">
        <v>248</v>
      </c>
      <c r="G1491" s="469" t="s">
        <v>3601</v>
      </c>
      <c r="H1491" s="469" t="s">
        <v>1320</v>
      </c>
      <c r="I1491" s="469" t="s">
        <v>248</v>
      </c>
      <c r="J1491" s="577" t="s">
        <v>316</v>
      </c>
      <c r="K1491" s="469" t="s">
        <v>1469</v>
      </c>
      <c r="L1491" s="469" t="s">
        <v>314</v>
      </c>
      <c r="M1491" s="469">
        <v>5</v>
      </c>
      <c r="N1491" s="469">
        <v>0</v>
      </c>
      <c r="O1491" s="469">
        <v>0</v>
      </c>
    </row>
    <row r="1492" spans="1:15" ht="15" x14ac:dyDescent="0.25">
      <c r="A1492" s="469" t="s">
        <v>3196</v>
      </c>
      <c r="B1492" s="471">
        <v>44254</v>
      </c>
      <c r="C1492" s="469" t="s">
        <v>918</v>
      </c>
      <c r="D1492" s="470">
        <v>44244</v>
      </c>
      <c r="E1492" s="469" t="s">
        <v>1187</v>
      </c>
      <c r="F1492" s="469" t="s">
        <v>248</v>
      </c>
      <c r="G1492" s="469" t="s">
        <v>3601</v>
      </c>
      <c r="H1492" s="469" t="s">
        <v>1321</v>
      </c>
      <c r="I1492" s="469" t="s">
        <v>248</v>
      </c>
      <c r="J1492" s="577" t="s">
        <v>316</v>
      </c>
      <c r="K1492" s="469" t="s">
        <v>1469</v>
      </c>
      <c r="L1492" s="469" t="s">
        <v>314</v>
      </c>
      <c r="M1492" s="469">
        <v>5</v>
      </c>
      <c r="N1492" s="469">
        <v>0</v>
      </c>
      <c r="O1492" s="469">
        <v>0</v>
      </c>
    </row>
    <row r="1493" spans="1:15" ht="15" x14ac:dyDescent="0.25">
      <c r="A1493" s="469" t="s">
        <v>3196</v>
      </c>
      <c r="B1493" s="471">
        <v>44254</v>
      </c>
      <c r="C1493" s="469" t="s">
        <v>918</v>
      </c>
      <c r="D1493" s="470">
        <v>44244</v>
      </c>
      <c r="E1493" s="469" t="s">
        <v>1185</v>
      </c>
      <c r="F1493" s="469" t="s">
        <v>248</v>
      </c>
      <c r="G1493" s="469" t="s">
        <v>3601</v>
      </c>
      <c r="H1493" s="469" t="s">
        <v>1313</v>
      </c>
      <c r="I1493" s="469" t="s">
        <v>248</v>
      </c>
      <c r="J1493" s="577" t="s">
        <v>316</v>
      </c>
      <c r="K1493" s="469" t="s">
        <v>1469</v>
      </c>
      <c r="L1493" s="469" t="s">
        <v>301</v>
      </c>
      <c r="M1493" s="469">
        <v>2</v>
      </c>
      <c r="N1493" s="472">
        <v>3800</v>
      </c>
      <c r="O1493" s="472">
        <v>7600</v>
      </c>
    </row>
    <row r="1494" spans="1:15" ht="15" x14ac:dyDescent="0.25">
      <c r="A1494" s="469" t="s">
        <v>3196</v>
      </c>
      <c r="B1494" s="471">
        <v>44254</v>
      </c>
      <c r="C1494" s="469" t="s">
        <v>918</v>
      </c>
      <c r="D1494" s="470">
        <v>44244</v>
      </c>
      <c r="E1494" s="469" t="s">
        <v>1187</v>
      </c>
      <c r="F1494" s="469" t="s">
        <v>248</v>
      </c>
      <c r="G1494" s="469" t="s">
        <v>3601</v>
      </c>
      <c r="H1494" s="469" t="s">
        <v>1319</v>
      </c>
      <c r="I1494" s="469" t="s">
        <v>248</v>
      </c>
      <c r="J1494" s="577" t="s">
        <v>316</v>
      </c>
      <c r="K1494" s="469" t="s">
        <v>1469</v>
      </c>
      <c r="L1494" s="469" t="s">
        <v>314</v>
      </c>
      <c r="M1494" s="469">
        <v>1</v>
      </c>
      <c r="N1494" s="472">
        <v>9900</v>
      </c>
      <c r="O1494" s="472">
        <v>9900</v>
      </c>
    </row>
    <row r="1495" spans="1:15" ht="15" x14ac:dyDescent="0.25">
      <c r="A1495" s="469" t="s">
        <v>3196</v>
      </c>
      <c r="B1495" s="471">
        <v>44254</v>
      </c>
      <c r="C1495" s="469" t="s">
        <v>918</v>
      </c>
      <c r="D1495" s="470">
        <v>44244</v>
      </c>
      <c r="E1495" s="469" t="s">
        <v>1187</v>
      </c>
      <c r="F1495" s="469" t="s">
        <v>248</v>
      </c>
      <c r="G1495" s="469" t="s">
        <v>3601</v>
      </c>
      <c r="H1495" s="469" t="s">
        <v>3652</v>
      </c>
      <c r="I1495" s="469" t="s">
        <v>248</v>
      </c>
      <c r="J1495" s="577" t="s">
        <v>316</v>
      </c>
      <c r="K1495" s="469" t="s">
        <v>1469</v>
      </c>
      <c r="L1495" s="469" t="s">
        <v>314</v>
      </c>
      <c r="M1495" s="469">
        <v>5</v>
      </c>
      <c r="N1495" s="472">
        <v>52000</v>
      </c>
      <c r="O1495" s="472">
        <v>260000</v>
      </c>
    </row>
    <row r="1496" spans="1:15" ht="15" x14ac:dyDescent="0.25">
      <c r="A1496" s="469" t="s">
        <v>3197</v>
      </c>
      <c r="B1496" s="471">
        <v>44254</v>
      </c>
      <c r="C1496" s="469" t="s">
        <v>3530</v>
      </c>
      <c r="D1496" s="470">
        <v>44102</v>
      </c>
      <c r="E1496" s="469" t="s">
        <v>1182</v>
      </c>
      <c r="F1496" s="469" t="s">
        <v>244</v>
      </c>
      <c r="G1496" s="469" t="s">
        <v>1228</v>
      </c>
      <c r="H1496" s="469" t="s">
        <v>1364</v>
      </c>
      <c r="I1496" s="469" t="s">
        <v>244</v>
      </c>
      <c r="J1496" s="577" t="s">
        <v>316</v>
      </c>
      <c r="K1496" s="469" t="s">
        <v>1469</v>
      </c>
      <c r="L1496" s="469" t="s">
        <v>3603</v>
      </c>
      <c r="M1496" s="469">
        <v>1</v>
      </c>
      <c r="N1496" s="472">
        <v>2140</v>
      </c>
      <c r="O1496" s="472">
        <v>2140</v>
      </c>
    </row>
    <row r="1497" spans="1:15" ht="15" x14ac:dyDescent="0.25">
      <c r="A1497" s="469" t="s">
        <v>3198</v>
      </c>
      <c r="B1497" s="471">
        <v>44254</v>
      </c>
      <c r="C1497" s="469" t="s">
        <v>3505</v>
      </c>
      <c r="D1497" s="470">
        <v>44123</v>
      </c>
      <c r="E1497" s="469" t="s">
        <v>1182</v>
      </c>
      <c r="F1497" s="469" t="s">
        <v>244</v>
      </c>
      <c r="G1497" s="469" t="s">
        <v>1228</v>
      </c>
      <c r="H1497" s="469" t="s">
        <v>1393</v>
      </c>
      <c r="I1497" s="469" t="s">
        <v>244</v>
      </c>
      <c r="J1497" s="577" t="s">
        <v>316</v>
      </c>
      <c r="K1497" s="469" t="s">
        <v>1469</v>
      </c>
      <c r="L1497" s="469" t="s">
        <v>3603</v>
      </c>
      <c r="M1497" s="469">
        <v>2</v>
      </c>
      <c r="N1497" s="472">
        <v>2250</v>
      </c>
      <c r="O1497" s="472">
        <v>4500</v>
      </c>
    </row>
    <row r="1498" spans="1:15" ht="15" x14ac:dyDescent="0.25">
      <c r="A1498" s="469" t="s">
        <v>3199</v>
      </c>
      <c r="B1498" s="471">
        <v>44254</v>
      </c>
      <c r="C1498" s="469">
        <v>8400023289</v>
      </c>
      <c r="D1498" s="469" t="s">
        <v>3515</v>
      </c>
      <c r="E1498" s="469" t="s">
        <v>1182</v>
      </c>
      <c r="F1498" s="469" t="s">
        <v>244</v>
      </c>
      <c r="G1498" s="469" t="s">
        <v>1215</v>
      </c>
      <c r="H1498" s="469" t="s">
        <v>1441</v>
      </c>
      <c r="I1498" s="469" t="s">
        <v>244</v>
      </c>
      <c r="J1498" s="577" t="s">
        <v>316</v>
      </c>
      <c r="K1498" s="469" t="s">
        <v>1469</v>
      </c>
      <c r="L1498" s="469" t="s">
        <v>3603</v>
      </c>
      <c r="M1498" s="469">
        <v>3</v>
      </c>
      <c r="N1498" s="469">
        <v>525</v>
      </c>
      <c r="O1498" s="472">
        <v>1575</v>
      </c>
    </row>
    <row r="1499" spans="1:15" ht="15" x14ac:dyDescent="0.25">
      <c r="A1499" s="469" t="s">
        <v>3200</v>
      </c>
      <c r="B1499" s="471">
        <v>44254</v>
      </c>
      <c r="C1499" s="469" t="s">
        <v>1108</v>
      </c>
      <c r="D1499" s="470">
        <v>44253</v>
      </c>
      <c r="E1499" s="469" t="s">
        <v>1183</v>
      </c>
      <c r="F1499" s="469" t="s">
        <v>244</v>
      </c>
      <c r="G1499" s="469" t="s">
        <v>1283</v>
      </c>
      <c r="H1499" s="469" t="s">
        <v>1434</v>
      </c>
      <c r="I1499" s="469" t="s">
        <v>244</v>
      </c>
      <c r="J1499" s="577" t="s">
        <v>316</v>
      </c>
      <c r="K1499" s="469" t="s">
        <v>1469</v>
      </c>
      <c r="L1499" s="469" t="s">
        <v>314</v>
      </c>
      <c r="M1499" s="469">
        <v>10</v>
      </c>
      <c r="N1499" s="469">
        <v>0</v>
      </c>
      <c r="O1499" s="469">
        <v>0</v>
      </c>
    </row>
    <row r="1500" spans="1:15" ht="15" x14ac:dyDescent="0.25">
      <c r="A1500" s="469" t="s">
        <v>3200</v>
      </c>
      <c r="B1500" s="471">
        <v>44254</v>
      </c>
      <c r="C1500" s="469" t="s">
        <v>1108</v>
      </c>
      <c r="D1500" s="470">
        <v>44253</v>
      </c>
      <c r="E1500" s="469" t="s">
        <v>1183</v>
      </c>
      <c r="F1500" s="469" t="s">
        <v>244</v>
      </c>
      <c r="G1500" s="469" t="s">
        <v>1283</v>
      </c>
      <c r="H1500" s="469" t="s">
        <v>1430</v>
      </c>
      <c r="I1500" s="469" t="s">
        <v>244</v>
      </c>
      <c r="J1500" s="577" t="s">
        <v>316</v>
      </c>
      <c r="K1500" s="469" t="s">
        <v>1469</v>
      </c>
      <c r="L1500" s="469" t="s">
        <v>3603</v>
      </c>
      <c r="M1500" s="469">
        <v>20</v>
      </c>
      <c r="N1500" s="472">
        <v>1950</v>
      </c>
      <c r="O1500" s="472">
        <v>39000</v>
      </c>
    </row>
    <row r="1501" spans="1:15" ht="15" x14ac:dyDescent="0.25">
      <c r="A1501" s="469" t="s">
        <v>3200</v>
      </c>
      <c r="B1501" s="471">
        <v>44254</v>
      </c>
      <c r="C1501" s="469" t="s">
        <v>1108</v>
      </c>
      <c r="D1501" s="470">
        <v>44253</v>
      </c>
      <c r="E1501" s="469" t="s">
        <v>1183</v>
      </c>
      <c r="F1501" s="469" t="s">
        <v>244</v>
      </c>
      <c r="G1501" s="469" t="s">
        <v>1283</v>
      </c>
      <c r="H1501" s="469" t="s">
        <v>1318</v>
      </c>
      <c r="I1501" s="469" t="s">
        <v>244</v>
      </c>
      <c r="J1501" s="577" t="s">
        <v>316</v>
      </c>
      <c r="K1501" s="469" t="s">
        <v>1469</v>
      </c>
      <c r="L1501" s="469" t="s">
        <v>314</v>
      </c>
      <c r="M1501" s="469">
        <v>20</v>
      </c>
      <c r="N1501" s="472">
        <v>2000</v>
      </c>
      <c r="O1501" s="472">
        <v>40000</v>
      </c>
    </row>
    <row r="1502" spans="1:15" ht="15" x14ac:dyDescent="0.25">
      <c r="A1502" s="469" t="s">
        <v>3200</v>
      </c>
      <c r="B1502" s="471">
        <v>44254</v>
      </c>
      <c r="C1502" s="469" t="s">
        <v>1108</v>
      </c>
      <c r="D1502" s="470">
        <v>44253</v>
      </c>
      <c r="E1502" s="469" t="s">
        <v>3215</v>
      </c>
      <c r="F1502" s="469" t="s">
        <v>244</v>
      </c>
      <c r="G1502" s="469" t="s">
        <v>1283</v>
      </c>
      <c r="H1502" s="469" t="s">
        <v>1435</v>
      </c>
      <c r="I1502" s="469" t="s">
        <v>244</v>
      </c>
      <c r="J1502" s="577" t="s">
        <v>316</v>
      </c>
      <c r="K1502" s="469" t="s">
        <v>1469</v>
      </c>
      <c r="L1502" s="469" t="s">
        <v>308</v>
      </c>
      <c r="M1502" s="469">
        <v>10</v>
      </c>
      <c r="N1502" s="472">
        <v>3500</v>
      </c>
      <c r="O1502" s="472">
        <v>35000</v>
      </c>
    </row>
    <row r="1503" spans="1:15" ht="15" x14ac:dyDescent="0.25">
      <c r="A1503" s="469" t="s">
        <v>3200</v>
      </c>
      <c r="B1503" s="471">
        <v>44254</v>
      </c>
      <c r="C1503" s="469" t="s">
        <v>1108</v>
      </c>
      <c r="D1503" s="470">
        <v>44253</v>
      </c>
      <c r="E1503" s="469" t="s">
        <v>1183</v>
      </c>
      <c r="F1503" s="469" t="s">
        <v>244</v>
      </c>
      <c r="G1503" s="469" t="s">
        <v>1283</v>
      </c>
      <c r="H1503" s="469" t="s">
        <v>1431</v>
      </c>
      <c r="I1503" s="469" t="s">
        <v>244</v>
      </c>
      <c r="J1503" s="577" t="s">
        <v>316</v>
      </c>
      <c r="K1503" s="469" t="s">
        <v>1469</v>
      </c>
      <c r="L1503" s="469" t="s">
        <v>314</v>
      </c>
      <c r="M1503" s="469">
        <v>20</v>
      </c>
      <c r="N1503" s="472">
        <v>4500</v>
      </c>
      <c r="O1503" s="472">
        <v>90000</v>
      </c>
    </row>
    <row r="1504" spans="1:15" ht="15" x14ac:dyDescent="0.25">
      <c r="A1504" s="469" t="s">
        <v>3200</v>
      </c>
      <c r="B1504" s="471">
        <v>44254</v>
      </c>
      <c r="C1504" s="469" t="s">
        <v>1108</v>
      </c>
      <c r="D1504" s="470">
        <v>44253</v>
      </c>
      <c r="E1504" s="469" t="s">
        <v>1183</v>
      </c>
      <c r="F1504" s="469" t="s">
        <v>244</v>
      </c>
      <c r="G1504" s="469" t="s">
        <v>1283</v>
      </c>
      <c r="H1504" s="469" t="s">
        <v>1319</v>
      </c>
      <c r="I1504" s="469" t="s">
        <v>244</v>
      </c>
      <c r="J1504" s="577" t="s">
        <v>316</v>
      </c>
      <c r="K1504" s="469" t="s">
        <v>1469</v>
      </c>
      <c r="L1504" s="469" t="s">
        <v>314</v>
      </c>
      <c r="M1504" s="469">
        <v>20</v>
      </c>
      <c r="N1504" s="472">
        <v>9000</v>
      </c>
      <c r="O1504" s="472">
        <v>180000</v>
      </c>
    </row>
    <row r="1505" spans="1:15" ht="15" x14ac:dyDescent="0.25">
      <c r="A1505" s="469" t="s">
        <v>3200</v>
      </c>
      <c r="B1505" s="471">
        <v>44254</v>
      </c>
      <c r="C1505" s="469" t="s">
        <v>1108</v>
      </c>
      <c r="D1505" s="470">
        <v>44253</v>
      </c>
      <c r="E1505" s="469" t="s">
        <v>1183</v>
      </c>
      <c r="F1505" s="469" t="s">
        <v>244</v>
      </c>
      <c r="G1505" s="469" t="s">
        <v>1283</v>
      </c>
      <c r="H1505" s="469" t="s">
        <v>1326</v>
      </c>
      <c r="I1505" s="469" t="s">
        <v>244</v>
      </c>
      <c r="J1505" s="577" t="s">
        <v>316</v>
      </c>
      <c r="K1505" s="469" t="s">
        <v>1469</v>
      </c>
      <c r="L1505" s="469" t="s">
        <v>314</v>
      </c>
      <c r="M1505" s="469">
        <v>20</v>
      </c>
      <c r="N1505" s="472">
        <v>47765</v>
      </c>
      <c r="O1505" s="472">
        <v>955300</v>
      </c>
    </row>
    <row r="1506" spans="1:15" ht="15" x14ac:dyDescent="0.25">
      <c r="A1506" s="469" t="s">
        <v>3201</v>
      </c>
      <c r="B1506" s="471">
        <v>44254</v>
      </c>
      <c r="C1506" s="469" t="s">
        <v>972</v>
      </c>
      <c r="D1506" s="470">
        <v>44253</v>
      </c>
      <c r="E1506" s="469" t="s">
        <v>1182</v>
      </c>
      <c r="F1506" s="469" t="s">
        <v>244</v>
      </c>
      <c r="G1506" s="469" t="s">
        <v>1213</v>
      </c>
      <c r="H1506" s="469" t="s">
        <v>1398</v>
      </c>
      <c r="I1506" s="469" t="s">
        <v>244</v>
      </c>
      <c r="J1506" s="577" t="s">
        <v>1464</v>
      </c>
      <c r="K1506" s="577" t="s">
        <v>1468</v>
      </c>
      <c r="L1506" s="469" t="s">
        <v>3603</v>
      </c>
      <c r="M1506" s="469">
        <v>2</v>
      </c>
      <c r="N1506" s="469">
        <v>150</v>
      </c>
      <c r="O1506" s="469">
        <v>300</v>
      </c>
    </row>
    <row r="1507" spans="1:15" ht="15" x14ac:dyDescent="0.25">
      <c r="A1507" s="469" t="s">
        <v>3201</v>
      </c>
      <c r="B1507" s="471">
        <v>44254</v>
      </c>
      <c r="C1507" s="469" t="s">
        <v>972</v>
      </c>
      <c r="D1507" s="470">
        <v>44253</v>
      </c>
      <c r="E1507" s="469" t="s">
        <v>1182</v>
      </c>
      <c r="F1507" s="469" t="s">
        <v>244</v>
      </c>
      <c r="G1507" s="469" t="s">
        <v>1213</v>
      </c>
      <c r="H1507" s="469" t="s">
        <v>1398</v>
      </c>
      <c r="I1507" s="469" t="s">
        <v>244</v>
      </c>
      <c r="J1507" s="577" t="s">
        <v>1464</v>
      </c>
      <c r="K1507" s="577" t="s">
        <v>1468</v>
      </c>
      <c r="L1507" s="469" t="s">
        <v>3603</v>
      </c>
      <c r="M1507" s="469">
        <v>1</v>
      </c>
      <c r="N1507" s="469">
        <v>175</v>
      </c>
      <c r="O1507" s="469">
        <v>175</v>
      </c>
    </row>
    <row r="1508" spans="1:15" ht="15" x14ac:dyDescent="0.25">
      <c r="A1508" s="469" t="s">
        <v>3201</v>
      </c>
      <c r="B1508" s="471">
        <v>44254</v>
      </c>
      <c r="C1508" s="469" t="s">
        <v>972</v>
      </c>
      <c r="D1508" s="470">
        <v>44253</v>
      </c>
      <c r="E1508" s="469" t="s">
        <v>1182</v>
      </c>
      <c r="F1508" s="469" t="s">
        <v>244</v>
      </c>
      <c r="G1508" s="469" t="s">
        <v>1213</v>
      </c>
      <c r="H1508" s="469" t="s">
        <v>3653</v>
      </c>
      <c r="I1508" s="469" t="s">
        <v>244</v>
      </c>
      <c r="J1508" s="577" t="s">
        <v>1464</v>
      </c>
      <c r="K1508" s="577" t="s">
        <v>1468</v>
      </c>
      <c r="L1508" s="469" t="s">
        <v>308</v>
      </c>
      <c r="M1508" s="469">
        <v>1</v>
      </c>
      <c r="N1508" s="469">
        <v>200</v>
      </c>
      <c r="O1508" s="469">
        <v>200</v>
      </c>
    </row>
    <row r="1509" spans="1:15" ht="15" x14ac:dyDescent="0.25">
      <c r="A1509" s="469" t="s">
        <v>3201</v>
      </c>
      <c r="B1509" s="471">
        <v>44254</v>
      </c>
      <c r="C1509" s="469" t="s">
        <v>972</v>
      </c>
      <c r="D1509" s="470">
        <v>44253</v>
      </c>
      <c r="E1509" s="469" t="s">
        <v>1182</v>
      </c>
      <c r="F1509" s="469" t="s">
        <v>244</v>
      </c>
      <c r="G1509" s="469" t="s">
        <v>1213</v>
      </c>
      <c r="H1509" s="469" t="s">
        <v>3680</v>
      </c>
      <c r="I1509" s="469" t="s">
        <v>244</v>
      </c>
      <c r="J1509" s="577" t="s">
        <v>1464</v>
      </c>
      <c r="K1509" s="577" t="s">
        <v>1468</v>
      </c>
      <c r="L1509" s="469" t="s">
        <v>3603</v>
      </c>
      <c r="M1509" s="469">
        <v>2</v>
      </c>
      <c r="N1509" s="469">
        <v>350</v>
      </c>
      <c r="O1509" s="469">
        <v>700</v>
      </c>
    </row>
    <row r="1510" spans="1:15" ht="15" x14ac:dyDescent="0.25">
      <c r="A1510" s="469" t="s">
        <v>3201</v>
      </c>
      <c r="B1510" s="471">
        <v>44254</v>
      </c>
      <c r="C1510" s="469" t="s">
        <v>972</v>
      </c>
      <c r="D1510" s="470">
        <v>44253</v>
      </c>
      <c r="E1510" s="469" t="s">
        <v>1182</v>
      </c>
      <c r="F1510" s="469" t="s">
        <v>244</v>
      </c>
      <c r="G1510" s="469" t="s">
        <v>1213</v>
      </c>
      <c r="H1510" s="469" t="s">
        <v>1310</v>
      </c>
      <c r="I1510" s="469" t="s">
        <v>244</v>
      </c>
      <c r="J1510" s="577" t="s">
        <v>1464</v>
      </c>
      <c r="K1510" s="577" t="s">
        <v>1468</v>
      </c>
      <c r="L1510" s="469" t="s">
        <v>3603</v>
      </c>
      <c r="M1510" s="469">
        <v>1</v>
      </c>
      <c r="N1510" s="469">
        <v>396</v>
      </c>
      <c r="O1510" s="469">
        <v>396</v>
      </c>
    </row>
    <row r="1511" spans="1:15" ht="15" x14ac:dyDescent="0.25">
      <c r="A1511" s="469" t="s">
        <v>3201</v>
      </c>
      <c r="B1511" s="471">
        <v>44254</v>
      </c>
      <c r="C1511" s="469" t="s">
        <v>972</v>
      </c>
      <c r="D1511" s="470">
        <v>44253</v>
      </c>
      <c r="E1511" s="469" t="s">
        <v>1182</v>
      </c>
      <c r="F1511" s="469" t="s">
        <v>244</v>
      </c>
      <c r="G1511" s="469" t="s">
        <v>1213</v>
      </c>
      <c r="H1511" s="469" t="s">
        <v>1440</v>
      </c>
      <c r="I1511" s="469" t="s">
        <v>244</v>
      </c>
      <c r="J1511" s="577" t="s">
        <v>1464</v>
      </c>
      <c r="K1511" s="577" t="s">
        <v>1468</v>
      </c>
      <c r="L1511" s="469" t="s">
        <v>3604</v>
      </c>
      <c r="M1511" s="469">
        <v>1</v>
      </c>
      <c r="N1511" s="469">
        <v>770</v>
      </c>
      <c r="O1511" s="469">
        <v>770</v>
      </c>
    </row>
    <row r="1512" spans="1:15" ht="15" x14ac:dyDescent="0.25">
      <c r="A1512" s="469" t="s">
        <v>3201</v>
      </c>
      <c r="B1512" s="471">
        <v>44254</v>
      </c>
      <c r="C1512" s="469" t="s">
        <v>972</v>
      </c>
      <c r="D1512" s="470">
        <v>44253</v>
      </c>
      <c r="E1512" s="469" t="s">
        <v>1182</v>
      </c>
      <c r="F1512" s="469" t="s">
        <v>244</v>
      </c>
      <c r="G1512" s="469" t="s">
        <v>1213</v>
      </c>
      <c r="H1512" s="469" t="s">
        <v>3613</v>
      </c>
      <c r="I1512" s="469" t="s">
        <v>244</v>
      </c>
      <c r="J1512" s="577" t="s">
        <v>1464</v>
      </c>
      <c r="K1512" s="577" t="s">
        <v>1468</v>
      </c>
      <c r="L1512" s="469" t="s">
        <v>3604</v>
      </c>
      <c r="M1512" s="469">
        <v>1</v>
      </c>
      <c r="N1512" s="469">
        <v>962</v>
      </c>
      <c r="O1512" s="469">
        <v>962</v>
      </c>
    </row>
    <row r="1513" spans="1:15" ht="15" x14ac:dyDescent="0.25">
      <c r="A1513" s="469" t="s">
        <v>3201</v>
      </c>
      <c r="B1513" s="471">
        <v>44254</v>
      </c>
      <c r="C1513" s="469" t="s">
        <v>972</v>
      </c>
      <c r="D1513" s="470">
        <v>44253</v>
      </c>
      <c r="E1513" s="469" t="s">
        <v>1182</v>
      </c>
      <c r="F1513" s="469" t="s">
        <v>244</v>
      </c>
      <c r="G1513" s="469" t="s">
        <v>1213</v>
      </c>
      <c r="H1513" s="469" t="s">
        <v>1368</v>
      </c>
      <c r="I1513" s="469" t="s">
        <v>244</v>
      </c>
      <c r="J1513" s="577" t="s">
        <v>1464</v>
      </c>
      <c r="K1513" s="577" t="s">
        <v>1468</v>
      </c>
      <c r="L1513" s="469" t="s">
        <v>3604</v>
      </c>
      <c r="M1513" s="469">
        <v>1</v>
      </c>
      <c r="N1513" s="472">
        <v>1100</v>
      </c>
      <c r="O1513" s="472">
        <v>1100</v>
      </c>
    </row>
    <row r="1514" spans="1:15" ht="15" x14ac:dyDescent="0.25">
      <c r="A1514" s="469" t="s">
        <v>3201</v>
      </c>
      <c r="B1514" s="471">
        <v>44254</v>
      </c>
      <c r="C1514" s="469" t="s">
        <v>972</v>
      </c>
      <c r="D1514" s="470">
        <v>44253</v>
      </c>
      <c r="E1514" s="469" t="s">
        <v>1182</v>
      </c>
      <c r="F1514" s="469" t="s">
        <v>244</v>
      </c>
      <c r="G1514" s="469" t="s">
        <v>1213</v>
      </c>
      <c r="H1514" s="469" t="s">
        <v>1364</v>
      </c>
      <c r="I1514" s="469" t="s">
        <v>244</v>
      </c>
      <c r="J1514" s="577" t="s">
        <v>1464</v>
      </c>
      <c r="K1514" s="577" t="s">
        <v>1468</v>
      </c>
      <c r="L1514" s="469" t="s">
        <v>3603</v>
      </c>
      <c r="M1514" s="469">
        <v>1</v>
      </c>
      <c r="N1514" s="472">
        <v>1700</v>
      </c>
      <c r="O1514" s="472">
        <v>1700</v>
      </c>
    </row>
    <row r="1515" spans="1:15" ht="15" x14ac:dyDescent="0.25">
      <c r="A1515" s="469" t="s">
        <v>3201</v>
      </c>
      <c r="B1515" s="471">
        <v>44254</v>
      </c>
      <c r="C1515" s="469" t="s">
        <v>972</v>
      </c>
      <c r="D1515" s="470">
        <v>44253</v>
      </c>
      <c r="E1515" s="469" t="s">
        <v>1182</v>
      </c>
      <c r="F1515" s="469" t="s">
        <v>244</v>
      </c>
      <c r="G1515" s="469" t="s">
        <v>1213</v>
      </c>
      <c r="H1515" s="469" t="s">
        <v>1417</v>
      </c>
      <c r="I1515" s="469" t="s">
        <v>244</v>
      </c>
      <c r="J1515" s="577" t="s">
        <v>1464</v>
      </c>
      <c r="K1515" s="577" t="s">
        <v>1468</v>
      </c>
      <c r="L1515" s="469" t="s">
        <v>3604</v>
      </c>
      <c r="M1515" s="469">
        <v>1</v>
      </c>
      <c r="N1515" s="472">
        <v>1923</v>
      </c>
      <c r="O1515" s="472">
        <v>1923</v>
      </c>
    </row>
    <row r="1516" spans="1:15" ht="15" x14ac:dyDescent="0.25">
      <c r="A1516" s="469" t="s">
        <v>3202</v>
      </c>
      <c r="B1516" s="471">
        <v>44254</v>
      </c>
      <c r="C1516" s="469" t="s">
        <v>3531</v>
      </c>
      <c r="D1516" s="470">
        <v>44254</v>
      </c>
      <c r="E1516" s="469" t="s">
        <v>1182</v>
      </c>
      <c r="F1516" s="469" t="s">
        <v>244</v>
      </c>
      <c r="G1516" s="469" t="s">
        <v>3602</v>
      </c>
      <c r="H1516" s="469" t="s">
        <v>1340</v>
      </c>
      <c r="I1516" s="469" t="s">
        <v>244</v>
      </c>
      <c r="J1516" s="563" t="s">
        <v>1466</v>
      </c>
      <c r="K1516" s="577" t="s">
        <v>1468</v>
      </c>
      <c r="L1516" s="469" t="s">
        <v>303</v>
      </c>
      <c r="M1516" s="469">
        <v>1</v>
      </c>
      <c r="N1516" s="472">
        <v>1000</v>
      </c>
      <c r="O1516" s="472">
        <v>1000</v>
      </c>
    </row>
    <row r="1517" spans="1:15" ht="15" x14ac:dyDescent="0.25">
      <c r="A1517" s="469" t="s">
        <v>3203</v>
      </c>
      <c r="B1517" s="471">
        <v>44254</v>
      </c>
      <c r="C1517" s="469" t="s">
        <v>3436</v>
      </c>
      <c r="D1517" s="470">
        <v>44245</v>
      </c>
      <c r="E1517" s="469" t="s">
        <v>15</v>
      </c>
      <c r="F1517" s="469" t="s">
        <v>248</v>
      </c>
      <c r="G1517" s="469" t="s">
        <v>1219</v>
      </c>
      <c r="H1517" s="469" t="s">
        <v>1328</v>
      </c>
      <c r="I1517" s="469" t="s">
        <v>248</v>
      </c>
      <c r="J1517" s="577" t="s">
        <v>1464</v>
      </c>
      <c r="K1517" s="577" t="s">
        <v>1468</v>
      </c>
      <c r="L1517" s="469" t="s">
        <v>3603</v>
      </c>
      <c r="M1517" s="469">
        <v>7</v>
      </c>
      <c r="N1517" s="469">
        <v>0</v>
      </c>
      <c r="O1517" s="469">
        <v>0</v>
      </c>
    </row>
    <row r="1518" spans="1:15" ht="15" x14ac:dyDescent="0.25">
      <c r="A1518" s="469" t="s">
        <v>3203</v>
      </c>
      <c r="B1518" s="471">
        <v>44254</v>
      </c>
      <c r="C1518" s="469" t="s">
        <v>3436</v>
      </c>
      <c r="D1518" s="470">
        <v>44245</v>
      </c>
      <c r="E1518" s="469" t="s">
        <v>15</v>
      </c>
      <c r="F1518" s="469" t="s">
        <v>248</v>
      </c>
      <c r="G1518" s="469" t="s">
        <v>1219</v>
      </c>
      <c r="H1518" s="469" t="s">
        <v>1329</v>
      </c>
      <c r="I1518" s="469" t="s">
        <v>248</v>
      </c>
      <c r="J1518" s="577" t="s">
        <v>1464</v>
      </c>
      <c r="K1518" s="577" t="s">
        <v>1468</v>
      </c>
      <c r="L1518" s="469" t="s">
        <v>314</v>
      </c>
      <c r="M1518" s="469">
        <v>7</v>
      </c>
      <c r="N1518" s="472">
        <v>35200</v>
      </c>
      <c r="O1518" s="472">
        <v>246400</v>
      </c>
    </row>
    <row r="1519" spans="1:15" ht="15" x14ac:dyDescent="0.25">
      <c r="A1519" s="469" t="s">
        <v>3204</v>
      </c>
      <c r="B1519" s="471">
        <v>44254</v>
      </c>
      <c r="C1519" s="469" t="s">
        <v>3437</v>
      </c>
      <c r="D1519" s="470">
        <v>44245</v>
      </c>
      <c r="E1519" s="469" t="s">
        <v>15</v>
      </c>
      <c r="F1519" s="469" t="s">
        <v>248</v>
      </c>
      <c r="G1519" s="469" t="s">
        <v>1219</v>
      </c>
      <c r="H1519" s="469" t="s">
        <v>1328</v>
      </c>
      <c r="I1519" s="469" t="s">
        <v>248</v>
      </c>
      <c r="J1519" s="577" t="s">
        <v>1464</v>
      </c>
      <c r="K1519" s="577" t="s">
        <v>1468</v>
      </c>
      <c r="L1519" s="469" t="s">
        <v>3603</v>
      </c>
      <c r="M1519" s="469">
        <v>4</v>
      </c>
      <c r="N1519" s="469">
        <v>0</v>
      </c>
      <c r="O1519" s="469">
        <v>0</v>
      </c>
    </row>
    <row r="1520" spans="1:15" ht="15" x14ac:dyDescent="0.25">
      <c r="A1520" s="469" t="s">
        <v>3204</v>
      </c>
      <c r="B1520" s="471">
        <v>44254</v>
      </c>
      <c r="C1520" s="469" t="s">
        <v>3437</v>
      </c>
      <c r="D1520" s="470">
        <v>44245</v>
      </c>
      <c r="E1520" s="469" t="s">
        <v>15</v>
      </c>
      <c r="F1520" s="469" t="s">
        <v>248</v>
      </c>
      <c r="G1520" s="469" t="s">
        <v>1219</v>
      </c>
      <c r="H1520" s="469" t="s">
        <v>1329</v>
      </c>
      <c r="I1520" s="469" t="s">
        <v>248</v>
      </c>
      <c r="J1520" s="577" t="s">
        <v>1464</v>
      </c>
      <c r="K1520" s="577" t="s">
        <v>1468</v>
      </c>
      <c r="L1520" s="469" t="s">
        <v>314</v>
      </c>
      <c r="M1520" s="469">
        <v>4</v>
      </c>
      <c r="N1520" s="472">
        <v>35900</v>
      </c>
      <c r="O1520" s="472">
        <v>143600</v>
      </c>
    </row>
    <row r="1521" spans="1:15" ht="15" x14ac:dyDescent="0.25">
      <c r="A1521" s="469" t="s">
        <v>3205</v>
      </c>
      <c r="B1521" s="471">
        <v>44254</v>
      </c>
      <c r="C1521" s="469" t="s">
        <v>912</v>
      </c>
      <c r="D1521" s="470">
        <v>44252</v>
      </c>
      <c r="E1521" s="469" t="s">
        <v>1182</v>
      </c>
      <c r="F1521" s="469" t="s">
        <v>244</v>
      </c>
      <c r="G1521" s="469" t="s">
        <v>1211</v>
      </c>
      <c r="H1521" s="469" t="s">
        <v>1340</v>
      </c>
      <c r="I1521" s="469" t="s">
        <v>244</v>
      </c>
      <c r="J1521" s="577" t="s">
        <v>316</v>
      </c>
      <c r="K1521" s="469" t="s">
        <v>1469</v>
      </c>
      <c r="L1521" s="469" t="s">
        <v>303</v>
      </c>
      <c r="M1521" s="469">
        <v>1</v>
      </c>
      <c r="N1521" s="469">
        <v>200</v>
      </c>
      <c r="O1521" s="469">
        <v>200</v>
      </c>
    </row>
    <row r="1522" spans="1:15" ht="15" x14ac:dyDescent="0.25">
      <c r="A1522" s="469" t="s">
        <v>3205</v>
      </c>
      <c r="B1522" s="471">
        <v>44254</v>
      </c>
      <c r="C1522" s="469" t="s">
        <v>912</v>
      </c>
      <c r="D1522" s="470">
        <v>44252</v>
      </c>
      <c r="E1522" s="469" t="s">
        <v>1182</v>
      </c>
      <c r="F1522" s="469" t="s">
        <v>244</v>
      </c>
      <c r="G1522" s="469" t="s">
        <v>1211</v>
      </c>
      <c r="H1522" s="469" t="s">
        <v>1363</v>
      </c>
      <c r="I1522" s="469" t="s">
        <v>244</v>
      </c>
      <c r="J1522" s="577" t="s">
        <v>316</v>
      </c>
      <c r="K1522" s="469" t="s">
        <v>1469</v>
      </c>
      <c r="L1522" s="469" t="s">
        <v>3603</v>
      </c>
      <c r="M1522" s="469">
        <v>1</v>
      </c>
      <c r="N1522" s="469">
        <v>750</v>
      </c>
      <c r="O1522" s="469">
        <v>750</v>
      </c>
    </row>
    <row r="1523" spans="1:15" ht="15" x14ac:dyDescent="0.25">
      <c r="A1523" s="469" t="s">
        <v>3206</v>
      </c>
      <c r="B1523" s="471">
        <v>44254</v>
      </c>
      <c r="C1523" s="469" t="s">
        <v>3427</v>
      </c>
      <c r="D1523" s="470">
        <v>44245</v>
      </c>
      <c r="E1523" s="469" t="s">
        <v>15</v>
      </c>
      <c r="F1523" s="469" t="s">
        <v>245</v>
      </c>
      <c r="G1523" s="469" t="s">
        <v>1231</v>
      </c>
      <c r="H1523" s="469" t="s">
        <v>1319</v>
      </c>
      <c r="I1523" s="469" t="s">
        <v>245</v>
      </c>
      <c r="J1523" s="577" t="s">
        <v>1464</v>
      </c>
      <c r="K1523" s="577" t="s">
        <v>1468</v>
      </c>
      <c r="L1523" s="469" t="s">
        <v>314</v>
      </c>
      <c r="M1523" s="469">
        <v>2</v>
      </c>
      <c r="N1523" s="469">
        <v>0</v>
      </c>
      <c r="O1523" s="469">
        <v>0</v>
      </c>
    </row>
    <row r="1524" spans="1:15" ht="15" x14ac:dyDescent="0.25">
      <c r="A1524" s="469" t="s">
        <v>3206</v>
      </c>
      <c r="B1524" s="471">
        <v>44254</v>
      </c>
      <c r="C1524" s="469" t="s">
        <v>3427</v>
      </c>
      <c r="D1524" s="470">
        <v>44245</v>
      </c>
      <c r="E1524" s="469" t="s">
        <v>15</v>
      </c>
      <c r="F1524" s="469" t="s">
        <v>245</v>
      </c>
      <c r="G1524" s="469" t="s">
        <v>1231</v>
      </c>
      <c r="H1524" s="469" t="s">
        <v>1328</v>
      </c>
      <c r="I1524" s="469" t="s">
        <v>245</v>
      </c>
      <c r="J1524" s="577" t="s">
        <v>1464</v>
      </c>
      <c r="K1524" s="577" t="s">
        <v>1468</v>
      </c>
      <c r="L1524" s="469" t="s">
        <v>3603</v>
      </c>
      <c r="M1524" s="469">
        <v>2</v>
      </c>
      <c r="N1524" s="469">
        <v>0</v>
      </c>
      <c r="O1524" s="469">
        <v>0</v>
      </c>
    </row>
    <row r="1525" spans="1:15" ht="15" x14ac:dyDescent="0.25">
      <c r="A1525" s="469" t="s">
        <v>3206</v>
      </c>
      <c r="B1525" s="471">
        <v>44254</v>
      </c>
      <c r="C1525" s="469" t="s">
        <v>3427</v>
      </c>
      <c r="D1525" s="470">
        <v>44245</v>
      </c>
      <c r="E1525" s="469" t="s">
        <v>15</v>
      </c>
      <c r="F1525" s="469" t="s">
        <v>245</v>
      </c>
      <c r="G1525" s="469" t="s">
        <v>1231</v>
      </c>
      <c r="H1525" s="469" t="s">
        <v>1320</v>
      </c>
      <c r="I1525" s="469" t="s">
        <v>245</v>
      </c>
      <c r="J1525" s="577" t="s">
        <v>1464</v>
      </c>
      <c r="K1525" s="577" t="s">
        <v>1468</v>
      </c>
      <c r="L1525" s="469" t="s">
        <v>314</v>
      </c>
      <c r="M1525" s="469">
        <v>2</v>
      </c>
      <c r="N1525" s="469">
        <v>0</v>
      </c>
      <c r="O1525" s="469">
        <v>0</v>
      </c>
    </row>
    <row r="1526" spans="1:15" ht="15" x14ac:dyDescent="0.25">
      <c r="A1526" s="469" t="s">
        <v>3206</v>
      </c>
      <c r="B1526" s="471">
        <v>44254</v>
      </c>
      <c r="C1526" s="469" t="s">
        <v>3427</v>
      </c>
      <c r="D1526" s="470">
        <v>44245</v>
      </c>
      <c r="E1526" s="469" t="s">
        <v>15</v>
      </c>
      <c r="F1526" s="469" t="s">
        <v>245</v>
      </c>
      <c r="G1526" s="469" t="s">
        <v>1231</v>
      </c>
      <c r="H1526" s="469" t="s">
        <v>1329</v>
      </c>
      <c r="I1526" s="469" t="s">
        <v>245</v>
      </c>
      <c r="J1526" s="577" t="s">
        <v>1464</v>
      </c>
      <c r="K1526" s="577" t="s">
        <v>1468</v>
      </c>
      <c r="L1526" s="469" t="s">
        <v>314</v>
      </c>
      <c r="M1526" s="469">
        <v>2</v>
      </c>
      <c r="N1526" s="472">
        <v>49987</v>
      </c>
      <c r="O1526" s="472">
        <v>99974</v>
      </c>
    </row>
    <row r="1527" spans="1:15" ht="15" x14ac:dyDescent="0.25">
      <c r="A1527" s="469" t="s">
        <v>3207</v>
      </c>
      <c r="B1527" s="471">
        <v>44254</v>
      </c>
      <c r="C1527" s="469" t="s">
        <v>3532</v>
      </c>
      <c r="D1527" s="470">
        <v>44109</v>
      </c>
      <c r="E1527" s="469" t="s">
        <v>1182</v>
      </c>
      <c r="F1527" s="469" t="s">
        <v>244</v>
      </c>
      <c r="G1527" s="469" t="s">
        <v>1228</v>
      </c>
      <c r="H1527" s="469" t="s">
        <v>1398</v>
      </c>
      <c r="I1527" s="469" t="s">
        <v>244</v>
      </c>
      <c r="J1527" s="577" t="s">
        <v>316</v>
      </c>
      <c r="K1527" s="469" t="s">
        <v>1469</v>
      </c>
      <c r="L1527" s="469" t="s">
        <v>3603</v>
      </c>
      <c r="M1527" s="469">
        <v>1</v>
      </c>
      <c r="N1527" s="469">
        <v>143</v>
      </c>
      <c r="O1527" s="469">
        <v>143</v>
      </c>
    </row>
    <row r="1528" spans="1:15" ht="15" x14ac:dyDescent="0.25">
      <c r="A1528" s="469" t="s">
        <v>3208</v>
      </c>
      <c r="B1528" s="471">
        <v>44254</v>
      </c>
      <c r="C1528" s="469" t="s">
        <v>3533</v>
      </c>
      <c r="D1528" s="470">
        <v>44109</v>
      </c>
      <c r="E1528" s="469" t="s">
        <v>1182</v>
      </c>
      <c r="F1528" s="469" t="s">
        <v>244</v>
      </c>
      <c r="G1528" s="469" t="s">
        <v>1228</v>
      </c>
      <c r="H1528" s="469" t="s">
        <v>1364</v>
      </c>
      <c r="I1528" s="469" t="s">
        <v>244</v>
      </c>
      <c r="J1528" s="577" t="s">
        <v>316</v>
      </c>
      <c r="K1528" s="469" t="s">
        <v>1469</v>
      </c>
      <c r="L1528" s="469" t="s">
        <v>3603</v>
      </c>
      <c r="M1528" s="469">
        <v>1</v>
      </c>
      <c r="N1528" s="472">
        <v>2140</v>
      </c>
      <c r="O1528" s="472">
        <v>2140</v>
      </c>
    </row>
    <row r="1529" spans="1:15" ht="15" x14ac:dyDescent="0.25">
      <c r="A1529" s="469" t="s">
        <v>3209</v>
      </c>
      <c r="B1529" s="471">
        <v>44254</v>
      </c>
      <c r="C1529" s="469" t="s">
        <v>3534</v>
      </c>
      <c r="D1529" s="470">
        <v>44112</v>
      </c>
      <c r="E1529" s="469" t="s">
        <v>1182</v>
      </c>
      <c r="F1529" s="469" t="s">
        <v>244</v>
      </c>
      <c r="G1529" s="469" t="s">
        <v>1228</v>
      </c>
      <c r="H1529" s="469" t="s">
        <v>1364</v>
      </c>
      <c r="I1529" s="469" t="s">
        <v>244</v>
      </c>
      <c r="J1529" s="577" t="s">
        <v>316</v>
      </c>
      <c r="K1529" s="469" t="s">
        <v>1469</v>
      </c>
      <c r="L1529" s="469" t="s">
        <v>3603</v>
      </c>
      <c r="M1529" s="469">
        <v>1</v>
      </c>
      <c r="N1529" s="472">
        <v>2140</v>
      </c>
      <c r="O1529" s="472">
        <v>2140</v>
      </c>
    </row>
    <row r="1530" spans="1:15" ht="15" x14ac:dyDescent="0.25">
      <c r="A1530" s="469" t="s">
        <v>3210</v>
      </c>
      <c r="B1530" s="471">
        <v>44254</v>
      </c>
      <c r="C1530" s="469" t="s">
        <v>3535</v>
      </c>
      <c r="D1530" s="470">
        <v>44123</v>
      </c>
      <c r="E1530" s="469" t="s">
        <v>1182</v>
      </c>
      <c r="F1530" s="469" t="s">
        <v>244</v>
      </c>
      <c r="G1530" s="469" t="s">
        <v>1228</v>
      </c>
      <c r="H1530" s="469" t="s">
        <v>1364</v>
      </c>
      <c r="I1530" s="469" t="s">
        <v>244</v>
      </c>
      <c r="J1530" s="577" t="s">
        <v>316</v>
      </c>
      <c r="K1530" s="469" t="s">
        <v>1469</v>
      </c>
      <c r="L1530" s="469" t="s">
        <v>3603</v>
      </c>
      <c r="M1530" s="469">
        <v>1</v>
      </c>
      <c r="N1530" s="472">
        <v>2150</v>
      </c>
      <c r="O1530" s="472">
        <v>2150</v>
      </c>
    </row>
    <row r="1531" spans="1:15" ht="15" x14ac:dyDescent="0.25">
      <c r="A1531" s="469" t="s">
        <v>3211</v>
      </c>
      <c r="B1531" s="471">
        <v>44254</v>
      </c>
      <c r="C1531" s="469" t="s">
        <v>3536</v>
      </c>
      <c r="D1531" s="470">
        <v>44254</v>
      </c>
      <c r="E1531" s="469" t="s">
        <v>15</v>
      </c>
      <c r="F1531" s="469" t="s">
        <v>93</v>
      </c>
      <c r="G1531" s="469" t="s">
        <v>1214</v>
      </c>
      <c r="H1531" s="469" t="s">
        <v>3683</v>
      </c>
      <c r="I1531" s="469" t="s">
        <v>93</v>
      </c>
      <c r="J1531" s="577" t="s">
        <v>1464</v>
      </c>
      <c r="K1531" s="577" t="s">
        <v>1468</v>
      </c>
      <c r="L1531" s="469" t="s">
        <v>3603</v>
      </c>
      <c r="M1531" s="469">
        <v>2</v>
      </c>
      <c r="N1531" s="469">
        <v>0</v>
      </c>
      <c r="O1531" s="469">
        <v>0</v>
      </c>
    </row>
    <row r="1532" spans="1:15" ht="15" x14ac:dyDescent="0.25">
      <c r="A1532" s="469" t="s">
        <v>3211</v>
      </c>
      <c r="B1532" s="471">
        <v>44254</v>
      </c>
      <c r="C1532" s="469" t="s">
        <v>3536</v>
      </c>
      <c r="D1532" s="470">
        <v>44254</v>
      </c>
      <c r="E1532" s="469" t="s">
        <v>15</v>
      </c>
      <c r="F1532" s="469" t="s">
        <v>93</v>
      </c>
      <c r="G1532" s="469" t="s">
        <v>1214</v>
      </c>
      <c r="H1532" s="469" t="s">
        <v>1323</v>
      </c>
      <c r="I1532" s="469" t="s">
        <v>93</v>
      </c>
      <c r="J1532" s="577" t="s">
        <v>1464</v>
      </c>
      <c r="K1532" s="577" t="s">
        <v>1468</v>
      </c>
      <c r="L1532" s="469" t="s">
        <v>3603</v>
      </c>
      <c r="M1532" s="469">
        <v>1</v>
      </c>
      <c r="N1532" s="469">
        <v>0</v>
      </c>
      <c r="O1532" s="469">
        <v>0</v>
      </c>
    </row>
    <row r="1533" spans="1:15" ht="15" x14ac:dyDescent="0.25">
      <c r="A1533" s="469" t="s">
        <v>3211</v>
      </c>
      <c r="B1533" s="471">
        <v>44254</v>
      </c>
      <c r="C1533" s="469" t="s">
        <v>3536</v>
      </c>
      <c r="D1533" s="470">
        <v>44254</v>
      </c>
      <c r="E1533" s="469" t="s">
        <v>15</v>
      </c>
      <c r="F1533" s="469" t="s">
        <v>93</v>
      </c>
      <c r="G1533" s="469" t="s">
        <v>1214</v>
      </c>
      <c r="H1533" s="469" t="s">
        <v>3684</v>
      </c>
      <c r="I1533" s="469" t="s">
        <v>93</v>
      </c>
      <c r="J1533" s="577" t="s">
        <v>1464</v>
      </c>
      <c r="K1533" s="577" t="s">
        <v>1468</v>
      </c>
      <c r="L1533" s="469" t="s">
        <v>314</v>
      </c>
      <c r="M1533" s="469">
        <v>1</v>
      </c>
      <c r="N1533" s="472">
        <v>104750</v>
      </c>
      <c r="O1533" s="472">
        <v>104750</v>
      </c>
    </row>
    <row r="1534" spans="1:15" ht="15" x14ac:dyDescent="0.25">
      <c r="A1534" s="469" t="s">
        <v>3212</v>
      </c>
      <c r="B1534" s="471">
        <v>44254</v>
      </c>
      <c r="C1534" s="469">
        <v>1001</v>
      </c>
      <c r="D1534" s="470">
        <v>44253</v>
      </c>
      <c r="E1534" s="469" t="s">
        <v>1189</v>
      </c>
      <c r="F1534" s="469" t="s">
        <v>94</v>
      </c>
      <c r="G1534" s="469" t="s">
        <v>3599</v>
      </c>
      <c r="H1534" s="469" t="s">
        <v>1341</v>
      </c>
      <c r="I1534" s="469" t="s">
        <v>94</v>
      </c>
      <c r="J1534" s="577" t="s">
        <v>316</v>
      </c>
      <c r="K1534" s="469" t="s">
        <v>1469</v>
      </c>
      <c r="L1534" s="469" t="s">
        <v>301</v>
      </c>
      <c r="M1534" s="469">
        <v>24</v>
      </c>
      <c r="N1534" s="469">
        <v>0</v>
      </c>
      <c r="O1534" s="469">
        <v>0</v>
      </c>
    </row>
    <row r="1535" spans="1:15" ht="15" x14ac:dyDescent="0.25">
      <c r="A1535" s="469" t="s">
        <v>3212</v>
      </c>
      <c r="B1535" s="471">
        <v>44254</v>
      </c>
      <c r="C1535" s="469">
        <v>1001</v>
      </c>
      <c r="D1535" s="470">
        <v>44253</v>
      </c>
      <c r="E1535" s="469" t="s">
        <v>1189</v>
      </c>
      <c r="F1535" s="469" t="s">
        <v>94</v>
      </c>
      <c r="G1535" s="469" t="s">
        <v>3599</v>
      </c>
      <c r="H1535" s="469" t="s">
        <v>1411</v>
      </c>
      <c r="I1535" s="469" t="s">
        <v>94</v>
      </c>
      <c r="J1535" s="577" t="s">
        <v>316</v>
      </c>
      <c r="K1535" s="469" t="s">
        <v>1469</v>
      </c>
      <c r="L1535" s="469" t="s">
        <v>301</v>
      </c>
      <c r="M1535" s="469">
        <v>108</v>
      </c>
      <c r="N1535" s="472">
        <v>1850</v>
      </c>
      <c r="O1535" s="472">
        <v>199800</v>
      </c>
    </row>
    <row r="1536" spans="1:15" ht="15" x14ac:dyDescent="0.25">
      <c r="A1536" s="469" t="s">
        <v>3212</v>
      </c>
      <c r="B1536" s="471">
        <v>44254</v>
      </c>
      <c r="C1536" s="469">
        <v>1001</v>
      </c>
      <c r="D1536" s="470">
        <v>44253</v>
      </c>
      <c r="E1536" s="469" t="s">
        <v>1189</v>
      </c>
      <c r="F1536" s="469" t="s">
        <v>94</v>
      </c>
      <c r="G1536" s="469" t="s">
        <v>3599</v>
      </c>
      <c r="H1536" s="469" t="s">
        <v>1313</v>
      </c>
      <c r="I1536" s="469" t="s">
        <v>94</v>
      </c>
      <c r="J1536" s="577" t="s">
        <v>316</v>
      </c>
      <c r="K1536" s="469" t="s">
        <v>1469</v>
      </c>
      <c r="L1536" s="469" t="s">
        <v>301</v>
      </c>
      <c r="M1536" s="469">
        <v>24</v>
      </c>
      <c r="N1536" s="472">
        <v>3100</v>
      </c>
      <c r="O1536" s="472">
        <v>74400</v>
      </c>
    </row>
    <row r="1537" spans="1:15" ht="15" x14ac:dyDescent="0.25">
      <c r="A1537" s="469" t="s">
        <v>3212</v>
      </c>
      <c r="B1537" s="471">
        <v>44254</v>
      </c>
      <c r="C1537" s="469">
        <v>1001</v>
      </c>
      <c r="D1537" s="470">
        <v>44253</v>
      </c>
      <c r="E1537" s="469" t="s">
        <v>1189</v>
      </c>
      <c r="F1537" s="469" t="s">
        <v>94</v>
      </c>
      <c r="G1537" s="469" t="s">
        <v>3599</v>
      </c>
      <c r="H1537" s="469" t="s">
        <v>3631</v>
      </c>
      <c r="I1537" s="469" t="s">
        <v>94</v>
      </c>
      <c r="J1537" s="577" t="s">
        <v>316</v>
      </c>
      <c r="K1537" s="469" t="s">
        <v>1469</v>
      </c>
      <c r="L1537" s="469" t="s">
        <v>301</v>
      </c>
      <c r="M1537" s="469">
        <v>24</v>
      </c>
      <c r="N1537" s="472">
        <v>3300</v>
      </c>
      <c r="O1537" s="472">
        <v>79200</v>
      </c>
    </row>
    <row r="1538" spans="1:15" ht="15" x14ac:dyDescent="0.25">
      <c r="A1538" s="469" t="s">
        <v>3212</v>
      </c>
      <c r="B1538" s="471">
        <v>44254</v>
      </c>
      <c r="C1538" s="469">
        <v>1001</v>
      </c>
      <c r="D1538" s="470">
        <v>44253</v>
      </c>
      <c r="E1538" s="469" t="s">
        <v>1189</v>
      </c>
      <c r="F1538" s="469" t="s">
        <v>94</v>
      </c>
      <c r="G1538" s="469" t="s">
        <v>3599</v>
      </c>
      <c r="H1538" s="469" t="s">
        <v>1446</v>
      </c>
      <c r="I1538" s="469" t="s">
        <v>94</v>
      </c>
      <c r="J1538" s="577" t="s">
        <v>316</v>
      </c>
      <c r="K1538" s="469" t="s">
        <v>1469</v>
      </c>
      <c r="L1538" s="469" t="s">
        <v>307</v>
      </c>
      <c r="M1538" s="469">
        <v>25</v>
      </c>
      <c r="N1538" s="472">
        <v>4300</v>
      </c>
      <c r="O1538" s="472">
        <v>107500</v>
      </c>
    </row>
    <row r="1539" spans="1:15" ht="15" x14ac:dyDescent="0.25">
      <c r="A1539" s="469" t="s">
        <v>3212</v>
      </c>
      <c r="B1539" s="471">
        <v>44254</v>
      </c>
      <c r="C1539" s="469">
        <v>1001</v>
      </c>
      <c r="D1539" s="470">
        <v>44253</v>
      </c>
      <c r="E1539" s="469" t="s">
        <v>1189</v>
      </c>
      <c r="F1539" s="469" t="s">
        <v>94</v>
      </c>
      <c r="G1539" s="469" t="s">
        <v>3599</v>
      </c>
      <c r="H1539" s="469" t="s">
        <v>1337</v>
      </c>
      <c r="I1539" s="469" t="s">
        <v>94</v>
      </c>
      <c r="J1539" s="577" t="s">
        <v>316</v>
      </c>
      <c r="K1539" s="469" t="s">
        <v>1469</v>
      </c>
      <c r="L1539" s="469" t="s">
        <v>307</v>
      </c>
      <c r="M1539" s="469">
        <v>24</v>
      </c>
      <c r="N1539" s="472">
        <v>6350</v>
      </c>
      <c r="O1539" s="472">
        <v>152400</v>
      </c>
    </row>
    <row r="1540" spans="1:15" ht="15" x14ac:dyDescent="0.25">
      <c r="A1540" s="469" t="s">
        <v>3212</v>
      </c>
      <c r="B1540" s="471">
        <v>44254</v>
      </c>
      <c r="C1540" s="469">
        <v>1001</v>
      </c>
      <c r="D1540" s="470">
        <v>44253</v>
      </c>
      <c r="E1540" s="469" t="s">
        <v>1189</v>
      </c>
      <c r="F1540" s="469" t="s">
        <v>94</v>
      </c>
      <c r="G1540" s="469" t="s">
        <v>3599</v>
      </c>
      <c r="H1540" s="469" t="s">
        <v>1361</v>
      </c>
      <c r="I1540" s="469" t="s">
        <v>94</v>
      </c>
      <c r="J1540" s="577" t="s">
        <v>316</v>
      </c>
      <c r="K1540" s="469" t="s">
        <v>1469</v>
      </c>
      <c r="L1540" s="469" t="s">
        <v>307</v>
      </c>
      <c r="M1540" s="469">
        <v>24</v>
      </c>
      <c r="N1540" s="472">
        <v>7700</v>
      </c>
      <c r="O1540" s="472">
        <v>184800</v>
      </c>
    </row>
    <row r="1541" spans="1:15" ht="15" x14ac:dyDescent="0.25">
      <c r="A1541" s="469" t="s">
        <v>3212</v>
      </c>
      <c r="B1541" s="471">
        <v>44254</v>
      </c>
      <c r="C1541" s="469">
        <v>1001</v>
      </c>
      <c r="D1541" s="470">
        <v>44253</v>
      </c>
      <c r="E1541" s="469" t="s">
        <v>1189</v>
      </c>
      <c r="F1541" s="469" t="s">
        <v>94</v>
      </c>
      <c r="G1541" s="469" t="s">
        <v>3599</v>
      </c>
      <c r="H1541" s="469" t="s">
        <v>292</v>
      </c>
      <c r="I1541" s="469" t="s">
        <v>94</v>
      </c>
      <c r="J1541" s="577" t="s">
        <v>316</v>
      </c>
      <c r="K1541" s="469" t="s">
        <v>1469</v>
      </c>
      <c r="L1541" s="469" t="s">
        <v>307</v>
      </c>
      <c r="M1541" s="469">
        <v>5</v>
      </c>
      <c r="N1541" s="472">
        <v>8500</v>
      </c>
      <c r="O1541" s="472">
        <v>42500</v>
      </c>
    </row>
    <row r="1542" spans="1:15" ht="15" x14ac:dyDescent="0.25">
      <c r="A1542" s="469" t="s">
        <v>3212</v>
      </c>
      <c r="B1542" s="471">
        <v>44254</v>
      </c>
      <c r="C1542" s="469">
        <v>1001</v>
      </c>
      <c r="D1542" s="470">
        <v>44253</v>
      </c>
      <c r="E1542" s="469" t="s">
        <v>1189</v>
      </c>
      <c r="F1542" s="469" t="s">
        <v>94</v>
      </c>
      <c r="G1542" s="469" t="s">
        <v>3599</v>
      </c>
      <c r="H1542" s="469" t="s">
        <v>1312</v>
      </c>
      <c r="I1542" s="469" t="s">
        <v>94</v>
      </c>
      <c r="J1542" s="577" t="s">
        <v>316</v>
      </c>
      <c r="K1542" s="469" t="s">
        <v>1469</v>
      </c>
      <c r="L1542" s="469" t="s">
        <v>307</v>
      </c>
      <c r="M1542" s="469">
        <v>48</v>
      </c>
      <c r="N1542" s="472">
        <v>11500</v>
      </c>
      <c r="O1542" s="472">
        <v>552000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70C0"/>
  </sheetPr>
  <dimension ref="A3:B35"/>
  <sheetViews>
    <sheetView topLeftCell="A16" workbookViewId="0">
      <selection activeCell="F23" sqref="F23"/>
    </sheetView>
  </sheetViews>
  <sheetFormatPr defaultRowHeight="12.75" x14ac:dyDescent="0.2"/>
  <cols>
    <col min="1" max="1" width="19.28515625" bestFit="1" customWidth="1"/>
    <col min="2" max="2" width="13.28515625" style="123" bestFit="1" customWidth="1"/>
  </cols>
  <sheetData>
    <row r="3" spans="1:2" ht="15" x14ac:dyDescent="0.25">
      <c r="A3" s="755" t="s">
        <v>395</v>
      </c>
      <c r="B3" s="756"/>
    </row>
    <row r="4" spans="1:2" ht="15" x14ac:dyDescent="0.25">
      <c r="A4" s="755" t="s">
        <v>99</v>
      </c>
      <c r="B4" s="757" t="s">
        <v>4</v>
      </c>
    </row>
    <row r="5" spans="1:2" ht="15" x14ac:dyDescent="0.25">
      <c r="A5" s="758" t="s">
        <v>1195</v>
      </c>
      <c r="B5" s="756">
        <v>769106</v>
      </c>
    </row>
    <row r="6" spans="1:2" ht="15" x14ac:dyDescent="0.25">
      <c r="A6" s="759" t="s">
        <v>1181</v>
      </c>
      <c r="B6" s="760">
        <v>15750650</v>
      </c>
    </row>
    <row r="7" spans="1:2" ht="15" x14ac:dyDescent="0.25">
      <c r="A7" s="759" t="s">
        <v>1185</v>
      </c>
      <c r="B7" s="760">
        <v>30400</v>
      </c>
    </row>
    <row r="8" spans="1:2" ht="15" x14ac:dyDescent="0.25">
      <c r="A8" s="759" t="s">
        <v>1187</v>
      </c>
      <c r="B8" s="760">
        <v>6640558</v>
      </c>
    </row>
    <row r="9" spans="1:2" ht="15" x14ac:dyDescent="0.25">
      <c r="A9" s="759" t="s">
        <v>1186</v>
      </c>
      <c r="B9" s="760">
        <v>28400</v>
      </c>
    </row>
    <row r="10" spans="1:2" ht="15" x14ac:dyDescent="0.25">
      <c r="A10" s="759" t="s">
        <v>1198</v>
      </c>
      <c r="B10" s="760">
        <v>199900</v>
      </c>
    </row>
    <row r="11" spans="1:2" ht="15" x14ac:dyDescent="0.25">
      <c r="A11" s="759" t="s">
        <v>7057</v>
      </c>
      <c r="B11" s="760">
        <v>8600</v>
      </c>
    </row>
    <row r="12" spans="1:2" ht="15" x14ac:dyDescent="0.25">
      <c r="A12" s="759" t="s">
        <v>1850</v>
      </c>
      <c r="B12" s="760">
        <v>53795</v>
      </c>
    </row>
    <row r="13" spans="1:2" ht="15" x14ac:dyDescent="0.25">
      <c r="A13" s="759" t="s">
        <v>1194</v>
      </c>
      <c r="B13" s="760">
        <v>1369365</v>
      </c>
    </row>
    <row r="14" spans="1:2" ht="15" x14ac:dyDescent="0.25">
      <c r="A14" s="759" t="s">
        <v>1193</v>
      </c>
      <c r="B14" s="760">
        <v>4596111</v>
      </c>
    </row>
    <row r="15" spans="1:2" ht="15" x14ac:dyDescent="0.25">
      <c r="A15" s="759" t="s">
        <v>15</v>
      </c>
      <c r="B15" s="760">
        <v>25123948.204999998</v>
      </c>
    </row>
    <row r="16" spans="1:2" ht="15" x14ac:dyDescent="0.25">
      <c r="A16" s="759" t="s">
        <v>7056</v>
      </c>
      <c r="B16" s="760">
        <v>1539725</v>
      </c>
    </row>
    <row r="17" spans="1:2" ht="15" x14ac:dyDescent="0.25">
      <c r="A17" s="759" t="s">
        <v>1180</v>
      </c>
      <c r="B17" s="760">
        <v>28513145.600000005</v>
      </c>
    </row>
    <row r="18" spans="1:2" ht="15" x14ac:dyDescent="0.25">
      <c r="A18" s="759" t="s">
        <v>1197</v>
      </c>
      <c r="B18" s="760">
        <v>685151</v>
      </c>
    </row>
    <row r="19" spans="1:2" ht="15" x14ac:dyDescent="0.25">
      <c r="A19" s="759" t="s">
        <v>3226</v>
      </c>
      <c r="B19" s="760">
        <v>1035900</v>
      </c>
    </row>
    <row r="20" spans="1:2" ht="15" x14ac:dyDescent="0.25">
      <c r="A20" s="759" t="s">
        <v>1182</v>
      </c>
      <c r="B20" s="760">
        <v>1662890.9108</v>
      </c>
    </row>
    <row r="21" spans="1:2" ht="15" x14ac:dyDescent="0.25">
      <c r="A21" s="759" t="s">
        <v>63</v>
      </c>
      <c r="B21" s="760">
        <v>643657.10000000009</v>
      </c>
    </row>
    <row r="22" spans="1:2" ht="15" x14ac:dyDescent="0.25">
      <c r="A22" s="759" t="s">
        <v>7055</v>
      </c>
      <c r="B22" s="760">
        <v>130000</v>
      </c>
    </row>
    <row r="23" spans="1:2" ht="15" x14ac:dyDescent="0.25">
      <c r="A23" s="759" t="s">
        <v>1183</v>
      </c>
      <c r="B23" s="760">
        <v>10867500</v>
      </c>
    </row>
    <row r="24" spans="1:2" ht="15" x14ac:dyDescent="0.25">
      <c r="A24" s="759" t="s">
        <v>3215</v>
      </c>
      <c r="B24" s="760">
        <v>702565</v>
      </c>
    </row>
    <row r="25" spans="1:2" ht="15" x14ac:dyDescent="0.25">
      <c r="A25" s="759" t="s">
        <v>1188</v>
      </c>
      <c r="B25" s="760">
        <v>2196150</v>
      </c>
    </row>
    <row r="26" spans="1:2" ht="15" x14ac:dyDescent="0.25">
      <c r="A26" s="759" t="s">
        <v>1190</v>
      </c>
      <c r="B26" s="760">
        <v>157164</v>
      </c>
    </row>
    <row r="27" spans="1:2" ht="15" x14ac:dyDescent="0.25">
      <c r="A27" s="759" t="s">
        <v>1851</v>
      </c>
      <c r="B27" s="760">
        <v>2422150</v>
      </c>
    </row>
    <row r="28" spans="1:2" ht="15" x14ac:dyDescent="0.25">
      <c r="A28" s="759" t="s">
        <v>1854</v>
      </c>
      <c r="B28" s="760">
        <v>184950</v>
      </c>
    </row>
    <row r="29" spans="1:2" ht="15" x14ac:dyDescent="0.25">
      <c r="A29" s="759" t="s">
        <v>1189</v>
      </c>
      <c r="B29" s="760">
        <v>5194846</v>
      </c>
    </row>
    <row r="30" spans="1:2" ht="15" x14ac:dyDescent="0.25">
      <c r="A30" s="759" t="s">
        <v>1191</v>
      </c>
      <c r="B30" s="760">
        <v>146261</v>
      </c>
    </row>
    <row r="31" spans="1:2" ht="15" x14ac:dyDescent="0.25">
      <c r="A31" s="759" t="s">
        <v>1192</v>
      </c>
      <c r="B31" s="760">
        <v>252500</v>
      </c>
    </row>
    <row r="32" spans="1:2" ht="15" x14ac:dyDescent="0.25">
      <c r="A32" s="759" t="s">
        <v>1184</v>
      </c>
      <c r="B32" s="760">
        <v>3594750</v>
      </c>
    </row>
    <row r="33" spans="1:2" ht="15" x14ac:dyDescent="0.25">
      <c r="A33" s="761" t="s">
        <v>3</v>
      </c>
      <c r="B33" s="762">
        <v>114500138.8158</v>
      </c>
    </row>
    <row r="34" spans="1:2" x14ac:dyDescent="0.2">
      <c r="B34"/>
    </row>
    <row r="35" spans="1:2" x14ac:dyDescent="0.2">
      <c r="B35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filterMode="1">
    <tabColor rgb="FF0070C0"/>
  </sheetPr>
  <dimension ref="A1:O1673"/>
  <sheetViews>
    <sheetView topLeftCell="B1" workbookViewId="0">
      <selection activeCell="E433" sqref="E433"/>
    </sheetView>
  </sheetViews>
  <sheetFormatPr defaultRowHeight="15" x14ac:dyDescent="0.25"/>
  <cols>
    <col min="1" max="1" width="12.85546875" style="690" bestFit="1" customWidth="1"/>
    <col min="2" max="2" width="11.5703125" style="690" bestFit="1" customWidth="1"/>
    <col min="3" max="3" width="33" style="690" bestFit="1" customWidth="1"/>
    <col min="4" max="4" width="23.28515625" style="690" bestFit="1" customWidth="1"/>
    <col min="5" max="5" width="17" style="690" bestFit="1" customWidth="1"/>
    <col min="6" max="6" width="11.7109375" style="690" bestFit="1" customWidth="1"/>
    <col min="7" max="7" width="40.42578125" style="690" bestFit="1" customWidth="1"/>
    <col min="8" max="8" width="31.7109375" style="690" bestFit="1" customWidth="1"/>
    <col min="9" max="9" width="11.7109375" style="690" bestFit="1" customWidth="1"/>
    <col min="10" max="10" width="12.85546875" style="690" bestFit="1" customWidth="1"/>
    <col min="11" max="11" width="15.85546875" style="690" bestFit="1" customWidth="1"/>
    <col min="12" max="12" width="16.140625" style="690" bestFit="1" customWidth="1"/>
    <col min="13" max="13" width="9.28515625" style="690" bestFit="1" customWidth="1"/>
    <col min="14" max="14" width="11.85546875" style="690" bestFit="1" customWidth="1"/>
    <col min="15" max="15" width="13.85546875" style="690" bestFit="1" customWidth="1"/>
    <col min="16" max="16384" width="9.140625" style="690"/>
  </cols>
  <sheetData>
    <row r="1" spans="1:15" x14ac:dyDescent="0.25">
      <c r="A1" s="412" t="s">
        <v>95</v>
      </c>
      <c r="B1" s="412" t="s">
        <v>96</v>
      </c>
      <c r="C1" s="412" t="s">
        <v>97</v>
      </c>
      <c r="D1" s="412" t="s">
        <v>98</v>
      </c>
      <c r="E1" s="412" t="s">
        <v>99</v>
      </c>
      <c r="F1" s="412" t="s">
        <v>100</v>
      </c>
      <c r="G1" s="412" t="s">
        <v>101</v>
      </c>
      <c r="H1" s="412" t="s">
        <v>102</v>
      </c>
      <c r="I1" s="412" t="s">
        <v>113</v>
      </c>
      <c r="J1" s="418" t="s">
        <v>114</v>
      </c>
      <c r="K1" s="418" t="s">
        <v>115</v>
      </c>
      <c r="L1" s="412" t="s">
        <v>103</v>
      </c>
      <c r="M1" s="412" t="s">
        <v>109</v>
      </c>
      <c r="N1" s="218" t="s">
        <v>105</v>
      </c>
      <c r="O1" s="218" t="s">
        <v>110</v>
      </c>
    </row>
    <row r="2" spans="1:15" hidden="1" x14ac:dyDescent="0.25">
      <c r="A2" s="660" t="s">
        <v>5853</v>
      </c>
      <c r="B2" s="661">
        <v>44258</v>
      </c>
      <c r="C2" s="660" t="s">
        <v>912</v>
      </c>
      <c r="D2" s="661">
        <v>44168</v>
      </c>
      <c r="E2" s="660" t="s">
        <v>15</v>
      </c>
      <c r="F2" s="660" t="s">
        <v>244</v>
      </c>
      <c r="G2" s="660" t="s">
        <v>7058</v>
      </c>
      <c r="H2" s="660" t="s">
        <v>387</v>
      </c>
      <c r="I2" s="660" t="s">
        <v>244</v>
      </c>
      <c r="J2" s="660" t="s">
        <v>316</v>
      </c>
      <c r="K2" s="660" t="s">
        <v>1469</v>
      </c>
      <c r="L2" s="660" t="s">
        <v>303</v>
      </c>
      <c r="M2" s="660">
        <v>-1</v>
      </c>
      <c r="N2" s="660">
        <v>150</v>
      </c>
      <c r="O2" s="660">
        <v>-150</v>
      </c>
    </row>
    <row r="3" spans="1:15" hidden="1" x14ac:dyDescent="0.25">
      <c r="A3" s="660" t="s">
        <v>5853</v>
      </c>
      <c r="B3" s="661">
        <v>44258</v>
      </c>
      <c r="C3" s="660" t="s">
        <v>912</v>
      </c>
      <c r="D3" s="661">
        <v>44168</v>
      </c>
      <c r="E3" s="660" t="s">
        <v>1182</v>
      </c>
      <c r="F3" s="660" t="s">
        <v>244</v>
      </c>
      <c r="G3" s="660" t="s">
        <v>7058</v>
      </c>
      <c r="H3" s="660" t="s">
        <v>1340</v>
      </c>
      <c r="I3" s="660" t="s">
        <v>244</v>
      </c>
      <c r="J3" s="660" t="s">
        <v>316</v>
      </c>
      <c r="K3" s="660" t="s">
        <v>1469</v>
      </c>
      <c r="L3" s="660" t="s">
        <v>303</v>
      </c>
      <c r="M3" s="660">
        <v>-1</v>
      </c>
      <c r="N3" s="662">
        <v>1000</v>
      </c>
      <c r="O3" s="662">
        <v>-1000</v>
      </c>
    </row>
    <row r="4" spans="1:15" hidden="1" x14ac:dyDescent="0.25">
      <c r="A4" s="660" t="s">
        <v>5853</v>
      </c>
      <c r="B4" s="661">
        <v>44258</v>
      </c>
      <c r="C4" s="660" t="s">
        <v>912</v>
      </c>
      <c r="D4" s="661">
        <v>44168</v>
      </c>
      <c r="E4" s="660" t="s">
        <v>1182</v>
      </c>
      <c r="F4" s="660" t="s">
        <v>244</v>
      </c>
      <c r="G4" s="660" t="s">
        <v>7058</v>
      </c>
      <c r="H4" s="660" t="s">
        <v>1390</v>
      </c>
      <c r="I4" s="660" t="s">
        <v>244</v>
      </c>
      <c r="J4" s="660" t="s">
        <v>316</v>
      </c>
      <c r="K4" s="660" t="s">
        <v>1469</v>
      </c>
      <c r="L4" s="660" t="s">
        <v>1470</v>
      </c>
      <c r="M4" s="660">
        <v>-1</v>
      </c>
      <c r="N4" s="662">
        <v>1400</v>
      </c>
      <c r="O4" s="662">
        <v>-1400</v>
      </c>
    </row>
    <row r="5" spans="1:15" hidden="1" x14ac:dyDescent="0.25">
      <c r="A5" s="660" t="s">
        <v>5853</v>
      </c>
      <c r="B5" s="661">
        <v>44258</v>
      </c>
      <c r="C5" s="660" t="s">
        <v>912</v>
      </c>
      <c r="D5" s="661">
        <v>44168</v>
      </c>
      <c r="E5" s="660" t="s">
        <v>1182</v>
      </c>
      <c r="F5" s="660" t="s">
        <v>244</v>
      </c>
      <c r="G5" s="660" t="s">
        <v>7058</v>
      </c>
      <c r="H5" s="660" t="s">
        <v>1419</v>
      </c>
      <c r="I5" s="660" t="s">
        <v>244</v>
      </c>
      <c r="J5" s="660" t="s">
        <v>316</v>
      </c>
      <c r="K5" s="660" t="s">
        <v>1469</v>
      </c>
      <c r="L5" s="660" t="s">
        <v>1470</v>
      </c>
      <c r="M5" s="660">
        <v>-1</v>
      </c>
      <c r="N5" s="662">
        <v>10500</v>
      </c>
      <c r="O5" s="662">
        <v>-10500</v>
      </c>
    </row>
    <row r="6" spans="1:15" hidden="1" x14ac:dyDescent="0.25">
      <c r="A6" s="660" t="s">
        <v>5854</v>
      </c>
      <c r="B6" s="661">
        <v>44258</v>
      </c>
      <c r="C6" s="660">
        <v>6300007037</v>
      </c>
      <c r="D6" s="661">
        <v>44214</v>
      </c>
      <c r="E6" s="660" t="s">
        <v>1182</v>
      </c>
      <c r="F6" s="660" t="s">
        <v>244</v>
      </c>
      <c r="G6" s="660" t="s">
        <v>1212</v>
      </c>
      <c r="H6" s="660" t="s">
        <v>1369</v>
      </c>
      <c r="I6" s="660" t="s">
        <v>244</v>
      </c>
      <c r="J6" s="660" t="s">
        <v>316</v>
      </c>
      <c r="K6" s="660" t="s">
        <v>1469</v>
      </c>
      <c r="L6" s="660" t="s">
        <v>303</v>
      </c>
      <c r="M6" s="660">
        <v>-2</v>
      </c>
      <c r="N6" s="660">
        <v>150</v>
      </c>
      <c r="O6" s="660">
        <v>-300</v>
      </c>
    </row>
    <row r="7" spans="1:15" hidden="1" x14ac:dyDescent="0.25">
      <c r="A7" s="660" t="s">
        <v>5854</v>
      </c>
      <c r="B7" s="661">
        <v>44258</v>
      </c>
      <c r="C7" s="660">
        <v>6300007037</v>
      </c>
      <c r="D7" s="661">
        <v>44214</v>
      </c>
      <c r="E7" s="660" t="s">
        <v>1182</v>
      </c>
      <c r="F7" s="660" t="s">
        <v>244</v>
      </c>
      <c r="G7" s="660" t="s">
        <v>1212</v>
      </c>
      <c r="H7" s="660" t="s">
        <v>1364</v>
      </c>
      <c r="I7" s="660" t="s">
        <v>244</v>
      </c>
      <c r="J7" s="660" t="s">
        <v>316</v>
      </c>
      <c r="K7" s="660" t="s">
        <v>1469</v>
      </c>
      <c r="L7" s="660" t="s">
        <v>1470</v>
      </c>
      <c r="M7" s="660">
        <v>-2</v>
      </c>
      <c r="N7" s="662">
        <v>2250</v>
      </c>
      <c r="O7" s="662">
        <v>-4500</v>
      </c>
    </row>
    <row r="8" spans="1:15" hidden="1" x14ac:dyDescent="0.25">
      <c r="A8" s="660" t="s">
        <v>5855</v>
      </c>
      <c r="B8" s="661">
        <v>44259</v>
      </c>
      <c r="C8" s="660" t="s">
        <v>6649</v>
      </c>
      <c r="D8" s="661">
        <v>44259</v>
      </c>
      <c r="E8" s="660" t="s">
        <v>15</v>
      </c>
      <c r="F8" s="660" t="s">
        <v>245</v>
      </c>
      <c r="G8" s="660" t="s">
        <v>1231</v>
      </c>
      <c r="H8" s="660" t="s">
        <v>387</v>
      </c>
      <c r="I8" s="660" t="s">
        <v>245</v>
      </c>
      <c r="J8" s="660" t="s">
        <v>1464</v>
      </c>
      <c r="K8" s="660" t="s">
        <v>1468</v>
      </c>
      <c r="L8" s="660" t="s">
        <v>303</v>
      </c>
      <c r="M8" s="660">
        <v>-1</v>
      </c>
      <c r="N8" s="660">
        <v>330</v>
      </c>
      <c r="O8" s="660">
        <v>-330</v>
      </c>
    </row>
    <row r="9" spans="1:15" hidden="1" x14ac:dyDescent="0.25">
      <c r="A9" s="660" t="s">
        <v>5855</v>
      </c>
      <c r="B9" s="661">
        <v>44259</v>
      </c>
      <c r="C9" s="660" t="s">
        <v>6649</v>
      </c>
      <c r="D9" s="661">
        <v>44259</v>
      </c>
      <c r="E9" s="660" t="s">
        <v>1181</v>
      </c>
      <c r="F9" s="660" t="s">
        <v>245</v>
      </c>
      <c r="G9" s="660" t="s">
        <v>1231</v>
      </c>
      <c r="H9" s="660" t="s">
        <v>1309</v>
      </c>
      <c r="I9" s="660" t="s">
        <v>245</v>
      </c>
      <c r="J9" s="660" t="s">
        <v>1464</v>
      </c>
      <c r="K9" s="660" t="s">
        <v>1468</v>
      </c>
      <c r="L9" s="660" t="s">
        <v>308</v>
      </c>
      <c r="M9" s="660">
        <v>-30</v>
      </c>
      <c r="N9" s="662">
        <v>4400</v>
      </c>
      <c r="O9" s="662">
        <v>-132000</v>
      </c>
    </row>
    <row r="10" spans="1:15" hidden="1" x14ac:dyDescent="0.25">
      <c r="A10" s="660" t="s">
        <v>5856</v>
      </c>
      <c r="B10" s="661">
        <v>44263</v>
      </c>
      <c r="C10" s="660" t="s">
        <v>3491</v>
      </c>
      <c r="D10" s="661">
        <v>44251</v>
      </c>
      <c r="E10" s="660" t="s">
        <v>1187</v>
      </c>
      <c r="F10" s="660" t="s">
        <v>248</v>
      </c>
      <c r="G10" s="660" t="s">
        <v>3588</v>
      </c>
      <c r="H10" s="660" t="s">
        <v>1328</v>
      </c>
      <c r="I10" s="660" t="s">
        <v>248</v>
      </c>
      <c r="J10" s="660" t="s">
        <v>1465</v>
      </c>
      <c r="K10" s="660" t="s">
        <v>1468</v>
      </c>
      <c r="L10" s="660" t="s">
        <v>1470</v>
      </c>
      <c r="M10" s="660">
        <v>-83</v>
      </c>
      <c r="N10" s="660">
        <v>0</v>
      </c>
      <c r="O10" s="660">
        <v>0</v>
      </c>
    </row>
    <row r="11" spans="1:15" hidden="1" x14ac:dyDescent="0.25">
      <c r="A11" s="660" t="s">
        <v>5856</v>
      </c>
      <c r="B11" s="661">
        <v>44263</v>
      </c>
      <c r="C11" s="660" t="s">
        <v>3491</v>
      </c>
      <c r="D11" s="661">
        <v>44251</v>
      </c>
      <c r="E11" s="660" t="s">
        <v>1187</v>
      </c>
      <c r="F11" s="660" t="s">
        <v>248</v>
      </c>
      <c r="G11" s="660" t="s">
        <v>3588</v>
      </c>
      <c r="H11" s="660" t="s">
        <v>3669</v>
      </c>
      <c r="I11" s="660" t="s">
        <v>248</v>
      </c>
      <c r="J11" s="660" t="s">
        <v>1465</v>
      </c>
      <c r="K11" s="660" t="s">
        <v>1468</v>
      </c>
      <c r="L11" s="660" t="s">
        <v>314</v>
      </c>
      <c r="M11" s="660">
        <v>-83</v>
      </c>
      <c r="N11" s="662">
        <v>38150</v>
      </c>
      <c r="O11" s="662">
        <v>-3166450</v>
      </c>
    </row>
    <row r="12" spans="1:15" hidden="1" x14ac:dyDescent="0.25">
      <c r="A12" s="660" t="s">
        <v>5857</v>
      </c>
      <c r="B12" s="661">
        <v>44264</v>
      </c>
      <c r="C12" s="660">
        <v>2700019943</v>
      </c>
      <c r="D12" s="661">
        <v>44261</v>
      </c>
      <c r="E12" s="660" t="s">
        <v>1182</v>
      </c>
      <c r="F12" s="660" t="s">
        <v>244</v>
      </c>
      <c r="G12" s="660" t="s">
        <v>1282</v>
      </c>
      <c r="H12" s="660" t="s">
        <v>1340</v>
      </c>
      <c r="I12" s="660" t="s">
        <v>244</v>
      </c>
      <c r="J12" s="660" t="s">
        <v>316</v>
      </c>
      <c r="K12" s="660" t="s">
        <v>1469</v>
      </c>
      <c r="L12" s="660" t="s">
        <v>303</v>
      </c>
      <c r="M12" s="660">
        <v>-1</v>
      </c>
      <c r="N12" s="662">
        <v>1000</v>
      </c>
      <c r="O12" s="662">
        <v>-1000</v>
      </c>
    </row>
    <row r="13" spans="1:15" hidden="1" x14ac:dyDescent="0.25">
      <c r="A13" s="660" t="s">
        <v>5857</v>
      </c>
      <c r="B13" s="661">
        <v>44264</v>
      </c>
      <c r="C13" s="660">
        <v>2700019943</v>
      </c>
      <c r="D13" s="661">
        <v>44261</v>
      </c>
      <c r="E13" s="660" t="s">
        <v>1182</v>
      </c>
      <c r="F13" s="660" t="s">
        <v>244</v>
      </c>
      <c r="G13" s="660" t="s">
        <v>1282</v>
      </c>
      <c r="H13" s="660" t="s">
        <v>1327</v>
      </c>
      <c r="I13" s="660" t="s">
        <v>244</v>
      </c>
      <c r="J13" s="660" t="s">
        <v>316</v>
      </c>
      <c r="K13" s="660" t="s">
        <v>1469</v>
      </c>
      <c r="L13" s="660" t="s">
        <v>1470</v>
      </c>
      <c r="M13" s="660">
        <v>-1</v>
      </c>
      <c r="N13" s="662">
        <v>3500</v>
      </c>
      <c r="O13" s="662">
        <v>-3500</v>
      </c>
    </row>
    <row r="14" spans="1:15" hidden="1" x14ac:dyDescent="0.25">
      <c r="A14" s="660" t="s">
        <v>5858</v>
      </c>
      <c r="B14" s="661">
        <v>44270</v>
      </c>
      <c r="C14" s="660" t="s">
        <v>6650</v>
      </c>
      <c r="D14" s="661">
        <v>44268</v>
      </c>
      <c r="E14" s="660" t="s">
        <v>15</v>
      </c>
      <c r="F14" s="660" t="s">
        <v>1204</v>
      </c>
      <c r="G14" s="660" t="s">
        <v>1208</v>
      </c>
      <c r="H14" s="660" t="s">
        <v>1332</v>
      </c>
      <c r="I14" s="660" t="s">
        <v>1204</v>
      </c>
      <c r="J14" s="660" t="s">
        <v>1464</v>
      </c>
      <c r="K14" s="660" t="s">
        <v>1468</v>
      </c>
      <c r="L14" s="660" t="s">
        <v>1470</v>
      </c>
      <c r="M14" s="660">
        <v>-1</v>
      </c>
      <c r="N14" s="660">
        <v>0</v>
      </c>
      <c r="O14" s="660">
        <v>0</v>
      </c>
    </row>
    <row r="15" spans="1:15" hidden="1" x14ac:dyDescent="0.25">
      <c r="A15" s="660" t="s">
        <v>5858</v>
      </c>
      <c r="B15" s="661">
        <v>44270</v>
      </c>
      <c r="C15" s="660" t="s">
        <v>6650</v>
      </c>
      <c r="D15" s="661">
        <v>44268</v>
      </c>
      <c r="E15" s="660" t="s">
        <v>15</v>
      </c>
      <c r="F15" s="660" t="s">
        <v>1204</v>
      </c>
      <c r="G15" s="660" t="s">
        <v>1208</v>
      </c>
      <c r="H15" s="660" t="s">
        <v>387</v>
      </c>
      <c r="I15" s="660" t="s">
        <v>1204</v>
      </c>
      <c r="J15" s="660" t="s">
        <v>1464</v>
      </c>
      <c r="K15" s="660" t="s">
        <v>1468</v>
      </c>
      <c r="L15" s="660" t="s">
        <v>303</v>
      </c>
      <c r="M15" s="660">
        <v>-1</v>
      </c>
      <c r="N15" s="660">
        <v>248</v>
      </c>
      <c r="O15" s="660">
        <v>-248</v>
      </c>
    </row>
    <row r="16" spans="1:15" hidden="1" x14ac:dyDescent="0.25">
      <c r="A16" s="660" t="s">
        <v>5858</v>
      </c>
      <c r="B16" s="661">
        <v>44270</v>
      </c>
      <c r="C16" s="660" t="s">
        <v>6650</v>
      </c>
      <c r="D16" s="661">
        <v>44268</v>
      </c>
      <c r="E16" s="660" t="s">
        <v>15</v>
      </c>
      <c r="F16" s="660" t="s">
        <v>1204</v>
      </c>
      <c r="G16" s="660" t="s">
        <v>1208</v>
      </c>
      <c r="H16" s="660" t="s">
        <v>1324</v>
      </c>
      <c r="I16" s="660" t="s">
        <v>1204</v>
      </c>
      <c r="J16" s="660" t="s">
        <v>1464</v>
      </c>
      <c r="K16" s="660" t="s">
        <v>1468</v>
      </c>
      <c r="L16" s="660" t="s">
        <v>314</v>
      </c>
      <c r="M16" s="660">
        <v>-1</v>
      </c>
      <c r="N16" s="662">
        <v>5250</v>
      </c>
      <c r="O16" s="662">
        <v>-5250</v>
      </c>
    </row>
    <row r="17" spans="1:15" hidden="1" x14ac:dyDescent="0.25">
      <c r="A17" s="660" t="s">
        <v>5858</v>
      </c>
      <c r="B17" s="661">
        <v>44270</v>
      </c>
      <c r="C17" s="660" t="s">
        <v>6650</v>
      </c>
      <c r="D17" s="661">
        <v>44268</v>
      </c>
      <c r="E17" s="660" t="s">
        <v>15</v>
      </c>
      <c r="F17" s="660" t="s">
        <v>1204</v>
      </c>
      <c r="G17" s="660" t="s">
        <v>1208</v>
      </c>
      <c r="H17" s="660" t="s">
        <v>1326</v>
      </c>
      <c r="I17" s="660" t="s">
        <v>1204</v>
      </c>
      <c r="J17" s="660" t="s">
        <v>1464</v>
      </c>
      <c r="K17" s="660" t="s">
        <v>1468</v>
      </c>
      <c r="L17" s="660" t="s">
        <v>314</v>
      </c>
      <c r="M17" s="660">
        <v>-1</v>
      </c>
      <c r="N17" s="662">
        <v>56700</v>
      </c>
      <c r="O17" s="662">
        <v>-56700</v>
      </c>
    </row>
    <row r="18" spans="1:15" hidden="1" x14ac:dyDescent="0.25">
      <c r="A18" s="660" t="s">
        <v>5859</v>
      </c>
      <c r="B18" s="661">
        <v>44271</v>
      </c>
      <c r="C18" s="660" t="s">
        <v>3442</v>
      </c>
      <c r="D18" s="661">
        <v>44249</v>
      </c>
      <c r="E18" s="660" t="s">
        <v>15</v>
      </c>
      <c r="F18" s="660" t="s">
        <v>245</v>
      </c>
      <c r="G18" s="660" t="s">
        <v>1231</v>
      </c>
      <c r="H18" s="660" t="s">
        <v>387</v>
      </c>
      <c r="I18" s="660" t="s">
        <v>245</v>
      </c>
      <c r="J18" s="660" t="s">
        <v>1464</v>
      </c>
      <c r="K18" s="660" t="s">
        <v>1468</v>
      </c>
      <c r="L18" s="660" t="s">
        <v>303</v>
      </c>
      <c r="M18" s="660">
        <v>-1</v>
      </c>
      <c r="N18" s="660">
        <v>350</v>
      </c>
      <c r="O18" s="660">
        <v>-350</v>
      </c>
    </row>
    <row r="19" spans="1:15" hidden="1" x14ac:dyDescent="0.25">
      <c r="A19" s="660" t="s">
        <v>5859</v>
      </c>
      <c r="B19" s="661">
        <v>44271</v>
      </c>
      <c r="C19" s="660" t="s">
        <v>3442</v>
      </c>
      <c r="D19" s="661">
        <v>44249</v>
      </c>
      <c r="E19" s="660" t="s">
        <v>15</v>
      </c>
      <c r="F19" s="660" t="s">
        <v>245</v>
      </c>
      <c r="G19" s="660" t="s">
        <v>1231</v>
      </c>
      <c r="H19" s="660" t="s">
        <v>3659</v>
      </c>
      <c r="I19" s="660" t="s">
        <v>245</v>
      </c>
      <c r="J19" s="660" t="s">
        <v>1464</v>
      </c>
      <c r="K19" s="660" t="s">
        <v>1468</v>
      </c>
      <c r="L19" s="660" t="s">
        <v>314</v>
      </c>
      <c r="M19" s="660">
        <v>-4</v>
      </c>
      <c r="N19" s="662">
        <v>35000</v>
      </c>
      <c r="O19" s="662">
        <v>-140000</v>
      </c>
    </row>
    <row r="20" spans="1:15" hidden="1" x14ac:dyDescent="0.25">
      <c r="A20" s="660" t="s">
        <v>5860</v>
      </c>
      <c r="B20" s="661">
        <v>44272</v>
      </c>
      <c r="C20" s="660" t="s">
        <v>6651</v>
      </c>
      <c r="D20" s="661">
        <v>44271</v>
      </c>
      <c r="E20" s="660" t="s">
        <v>1180</v>
      </c>
      <c r="F20" s="660" t="s">
        <v>248</v>
      </c>
      <c r="G20" s="660" t="s">
        <v>1210</v>
      </c>
      <c r="H20" s="660" t="s">
        <v>298</v>
      </c>
      <c r="I20" s="660" t="s">
        <v>248</v>
      </c>
      <c r="J20" s="660" t="s">
        <v>1463</v>
      </c>
      <c r="K20" s="660" t="s">
        <v>1468</v>
      </c>
      <c r="L20" s="660" t="s">
        <v>310</v>
      </c>
      <c r="M20" s="660">
        <v>-315</v>
      </c>
      <c r="N20" s="662">
        <v>28607</v>
      </c>
      <c r="O20" s="662">
        <v>-9011205</v>
      </c>
    </row>
    <row r="21" spans="1:15" hidden="1" x14ac:dyDescent="0.25">
      <c r="A21" s="660" t="s">
        <v>5861</v>
      </c>
      <c r="B21" s="661">
        <v>44273</v>
      </c>
      <c r="C21" s="660" t="s">
        <v>6652</v>
      </c>
      <c r="D21" s="661">
        <v>44263</v>
      </c>
      <c r="E21" s="660" t="s">
        <v>1182</v>
      </c>
      <c r="F21" s="660" t="s">
        <v>244</v>
      </c>
      <c r="G21" s="660" t="s">
        <v>1229</v>
      </c>
      <c r="H21" s="660" t="s">
        <v>1364</v>
      </c>
      <c r="I21" s="660" t="s">
        <v>244</v>
      </c>
      <c r="J21" s="660" t="s">
        <v>316</v>
      </c>
      <c r="K21" s="660" t="s">
        <v>1469</v>
      </c>
      <c r="L21" s="660" t="s">
        <v>1470</v>
      </c>
      <c r="M21" s="660">
        <v>-1</v>
      </c>
      <c r="N21" s="662">
        <v>2250</v>
      </c>
      <c r="O21" s="662">
        <v>-2250</v>
      </c>
    </row>
    <row r="22" spans="1:15" hidden="1" x14ac:dyDescent="0.25">
      <c r="A22" s="660" t="s">
        <v>5862</v>
      </c>
      <c r="B22" s="661">
        <v>44273</v>
      </c>
      <c r="C22" s="660">
        <v>153</v>
      </c>
      <c r="D22" s="661">
        <v>44273</v>
      </c>
      <c r="E22" s="660" t="s">
        <v>1188</v>
      </c>
      <c r="F22" s="660" t="s">
        <v>248</v>
      </c>
      <c r="G22" s="660" t="s">
        <v>1218</v>
      </c>
      <c r="H22" s="660" t="s">
        <v>1312</v>
      </c>
      <c r="I22" s="660" t="s">
        <v>248</v>
      </c>
      <c r="J22" s="660" t="s">
        <v>317</v>
      </c>
      <c r="K22" s="660" t="s">
        <v>1468</v>
      </c>
      <c r="L22" s="660" t="s">
        <v>307</v>
      </c>
      <c r="M22" s="660">
        <v>-5</v>
      </c>
      <c r="N22" s="662">
        <v>11700</v>
      </c>
      <c r="O22" s="662">
        <v>-58500</v>
      </c>
    </row>
    <row r="23" spans="1:15" hidden="1" x14ac:dyDescent="0.25">
      <c r="A23" s="660" t="s">
        <v>5863</v>
      </c>
      <c r="B23" s="661">
        <v>44274</v>
      </c>
      <c r="C23" s="660" t="s">
        <v>6653</v>
      </c>
      <c r="D23" s="661">
        <v>44273</v>
      </c>
      <c r="E23" s="660" t="s">
        <v>15</v>
      </c>
      <c r="F23" s="660" t="s">
        <v>244</v>
      </c>
      <c r="G23" s="660" t="s">
        <v>1226</v>
      </c>
      <c r="H23" s="660" t="s">
        <v>387</v>
      </c>
      <c r="I23" s="660" t="s">
        <v>244</v>
      </c>
      <c r="J23" s="660" t="s">
        <v>1464</v>
      </c>
      <c r="K23" s="660" t="s">
        <v>1468</v>
      </c>
      <c r="L23" s="660" t="s">
        <v>303</v>
      </c>
      <c r="M23" s="660">
        <v>-1</v>
      </c>
      <c r="N23" s="660">
        <v>510</v>
      </c>
      <c r="O23" s="660">
        <v>-510</v>
      </c>
    </row>
    <row r="24" spans="1:15" hidden="1" x14ac:dyDescent="0.25">
      <c r="A24" s="660" t="s">
        <v>5863</v>
      </c>
      <c r="B24" s="661">
        <v>44274</v>
      </c>
      <c r="C24" s="660" t="s">
        <v>6653</v>
      </c>
      <c r="D24" s="661">
        <v>44273</v>
      </c>
      <c r="E24" s="660" t="s">
        <v>15</v>
      </c>
      <c r="F24" s="660" t="s">
        <v>244</v>
      </c>
      <c r="G24" s="660" t="s">
        <v>1226</v>
      </c>
      <c r="H24" s="660" t="s">
        <v>1357</v>
      </c>
      <c r="I24" s="660" t="s">
        <v>244</v>
      </c>
      <c r="J24" s="660" t="s">
        <v>1464</v>
      </c>
      <c r="K24" s="660" t="s">
        <v>1468</v>
      </c>
      <c r="L24" s="660" t="s">
        <v>314</v>
      </c>
      <c r="M24" s="660">
        <v>-30</v>
      </c>
      <c r="N24" s="662">
        <v>4250</v>
      </c>
      <c r="O24" s="662">
        <v>-127500</v>
      </c>
    </row>
    <row r="25" spans="1:15" hidden="1" x14ac:dyDescent="0.25">
      <c r="A25" s="660" t="s">
        <v>5864</v>
      </c>
      <c r="B25" s="661">
        <v>44274</v>
      </c>
      <c r="C25" s="660" t="s">
        <v>6654</v>
      </c>
      <c r="D25" s="661">
        <v>44273</v>
      </c>
      <c r="E25" s="660" t="s">
        <v>15</v>
      </c>
      <c r="F25" s="660" t="s">
        <v>244</v>
      </c>
      <c r="G25" s="660" t="s">
        <v>1226</v>
      </c>
      <c r="H25" s="660" t="s">
        <v>387</v>
      </c>
      <c r="I25" s="660" t="s">
        <v>244</v>
      </c>
      <c r="J25" s="660" t="s">
        <v>1464</v>
      </c>
      <c r="K25" s="660" t="s">
        <v>1468</v>
      </c>
      <c r="L25" s="660" t="s">
        <v>303</v>
      </c>
      <c r="M25" s="660">
        <v>-1</v>
      </c>
      <c r="N25" s="660">
        <v>450</v>
      </c>
      <c r="O25" s="660">
        <v>-450</v>
      </c>
    </row>
    <row r="26" spans="1:15" hidden="1" x14ac:dyDescent="0.25">
      <c r="A26" s="660" t="s">
        <v>5864</v>
      </c>
      <c r="B26" s="661">
        <v>44274</v>
      </c>
      <c r="C26" s="660" t="s">
        <v>6654</v>
      </c>
      <c r="D26" s="661">
        <v>44273</v>
      </c>
      <c r="E26" s="660" t="s">
        <v>15</v>
      </c>
      <c r="F26" s="660" t="s">
        <v>244</v>
      </c>
      <c r="G26" s="660" t="s">
        <v>1226</v>
      </c>
      <c r="H26" s="660" t="s">
        <v>1357</v>
      </c>
      <c r="I26" s="660" t="s">
        <v>244</v>
      </c>
      <c r="J26" s="660" t="s">
        <v>1464</v>
      </c>
      <c r="K26" s="660" t="s">
        <v>1468</v>
      </c>
      <c r="L26" s="660" t="s">
        <v>314</v>
      </c>
      <c r="M26" s="660">
        <v>-21</v>
      </c>
      <c r="N26" s="662">
        <v>4250</v>
      </c>
      <c r="O26" s="662">
        <v>-89250</v>
      </c>
    </row>
    <row r="27" spans="1:15" hidden="1" x14ac:dyDescent="0.25">
      <c r="A27" s="660" t="s">
        <v>5865</v>
      </c>
      <c r="B27" s="661">
        <v>44279</v>
      </c>
      <c r="C27" s="660" t="s">
        <v>3491</v>
      </c>
      <c r="D27" s="661">
        <v>44251</v>
      </c>
      <c r="E27" s="660" t="s">
        <v>1187</v>
      </c>
      <c r="F27" s="660" t="s">
        <v>248</v>
      </c>
      <c r="G27" s="660" t="s">
        <v>3588</v>
      </c>
      <c r="H27" s="660" t="s">
        <v>1328</v>
      </c>
      <c r="I27" s="660" t="s">
        <v>248</v>
      </c>
      <c r="J27" s="660" t="s">
        <v>1465</v>
      </c>
      <c r="K27" s="660" t="s">
        <v>1468</v>
      </c>
      <c r="L27" s="660" t="s">
        <v>1470</v>
      </c>
      <c r="M27" s="660">
        <v>-34</v>
      </c>
      <c r="N27" s="660">
        <v>0</v>
      </c>
      <c r="O27" s="660">
        <v>0</v>
      </c>
    </row>
    <row r="28" spans="1:15" hidden="1" x14ac:dyDescent="0.25">
      <c r="A28" s="660" t="s">
        <v>5865</v>
      </c>
      <c r="B28" s="661">
        <v>44279</v>
      </c>
      <c r="C28" s="660" t="s">
        <v>3491</v>
      </c>
      <c r="D28" s="661">
        <v>44251</v>
      </c>
      <c r="E28" s="660" t="s">
        <v>1187</v>
      </c>
      <c r="F28" s="660" t="s">
        <v>248</v>
      </c>
      <c r="G28" s="660" t="s">
        <v>3588</v>
      </c>
      <c r="H28" s="660" t="s">
        <v>3669</v>
      </c>
      <c r="I28" s="660" t="s">
        <v>248</v>
      </c>
      <c r="J28" s="660" t="s">
        <v>1465</v>
      </c>
      <c r="K28" s="660" t="s">
        <v>1468</v>
      </c>
      <c r="L28" s="660" t="s">
        <v>314</v>
      </c>
      <c r="M28" s="660">
        <v>-34</v>
      </c>
      <c r="N28" s="662">
        <v>38150</v>
      </c>
      <c r="O28" s="662">
        <v>-1297100</v>
      </c>
    </row>
    <row r="29" spans="1:15" hidden="1" x14ac:dyDescent="0.25">
      <c r="A29" s="660" t="s">
        <v>5866</v>
      </c>
      <c r="B29" s="661">
        <v>44280</v>
      </c>
      <c r="C29" s="660">
        <v>210304</v>
      </c>
      <c r="D29" s="661">
        <v>44270</v>
      </c>
      <c r="E29" s="660" t="s">
        <v>15</v>
      </c>
      <c r="F29" s="660" t="s">
        <v>1205</v>
      </c>
      <c r="G29" s="660" t="s">
        <v>1252</v>
      </c>
      <c r="H29" s="660" t="s">
        <v>1327</v>
      </c>
      <c r="I29" s="660" t="s">
        <v>1205</v>
      </c>
      <c r="J29" s="660" t="s">
        <v>1464</v>
      </c>
      <c r="K29" s="660" t="s">
        <v>1468</v>
      </c>
      <c r="L29" s="660" t="s">
        <v>1470</v>
      </c>
      <c r="M29" s="660">
        <v>-4</v>
      </c>
      <c r="N29" s="660">
        <v>0</v>
      </c>
      <c r="O29" s="660">
        <v>0</v>
      </c>
    </row>
    <row r="30" spans="1:15" hidden="1" x14ac:dyDescent="0.25">
      <c r="A30" s="660" t="s">
        <v>5866</v>
      </c>
      <c r="B30" s="661">
        <v>44280</v>
      </c>
      <c r="C30" s="660">
        <v>210304</v>
      </c>
      <c r="D30" s="661">
        <v>44270</v>
      </c>
      <c r="E30" s="660" t="s">
        <v>15</v>
      </c>
      <c r="F30" s="660" t="s">
        <v>1205</v>
      </c>
      <c r="G30" s="660" t="s">
        <v>1252</v>
      </c>
      <c r="H30" s="660" t="s">
        <v>1332</v>
      </c>
      <c r="I30" s="660" t="s">
        <v>1205</v>
      </c>
      <c r="J30" s="660" t="s">
        <v>1464</v>
      </c>
      <c r="K30" s="660" t="s">
        <v>1468</v>
      </c>
      <c r="L30" s="660" t="s">
        <v>1470</v>
      </c>
      <c r="M30" s="660">
        <v>-4</v>
      </c>
      <c r="N30" s="660">
        <v>0</v>
      </c>
      <c r="O30" s="660">
        <v>0</v>
      </c>
    </row>
    <row r="31" spans="1:15" hidden="1" x14ac:dyDescent="0.25">
      <c r="A31" s="660" t="s">
        <v>5866</v>
      </c>
      <c r="B31" s="661">
        <v>44280</v>
      </c>
      <c r="C31" s="660">
        <v>210304</v>
      </c>
      <c r="D31" s="661">
        <v>44270</v>
      </c>
      <c r="E31" s="660" t="s">
        <v>15</v>
      </c>
      <c r="F31" s="660" t="s">
        <v>1205</v>
      </c>
      <c r="G31" s="660" t="s">
        <v>1252</v>
      </c>
      <c r="H31" s="660" t="s">
        <v>387</v>
      </c>
      <c r="I31" s="660" t="s">
        <v>1205</v>
      </c>
      <c r="J31" s="660" t="s">
        <v>1464</v>
      </c>
      <c r="K31" s="660" t="s">
        <v>1468</v>
      </c>
      <c r="L31" s="660" t="s">
        <v>303</v>
      </c>
      <c r="M31" s="660">
        <v>-1</v>
      </c>
      <c r="N31" s="662">
        <v>1191</v>
      </c>
      <c r="O31" s="662">
        <v>-1191</v>
      </c>
    </row>
    <row r="32" spans="1:15" hidden="1" x14ac:dyDescent="0.25">
      <c r="A32" s="660" t="s">
        <v>5866</v>
      </c>
      <c r="B32" s="661">
        <v>44280</v>
      </c>
      <c r="C32" s="660">
        <v>210304</v>
      </c>
      <c r="D32" s="661">
        <v>44270</v>
      </c>
      <c r="E32" s="660" t="s">
        <v>15</v>
      </c>
      <c r="F32" s="660" t="s">
        <v>1205</v>
      </c>
      <c r="G32" s="660" t="s">
        <v>1252</v>
      </c>
      <c r="H32" s="660" t="s">
        <v>1350</v>
      </c>
      <c r="I32" s="660" t="s">
        <v>1205</v>
      </c>
      <c r="J32" s="660" t="s">
        <v>1464</v>
      </c>
      <c r="K32" s="660" t="s">
        <v>1468</v>
      </c>
      <c r="L32" s="660" t="s">
        <v>314</v>
      </c>
      <c r="M32" s="660">
        <v>-5</v>
      </c>
      <c r="N32" s="662">
        <v>9350</v>
      </c>
      <c r="O32" s="662">
        <v>-46750</v>
      </c>
    </row>
    <row r="33" spans="1:15" hidden="1" x14ac:dyDescent="0.25">
      <c r="A33" s="660" t="s">
        <v>5866</v>
      </c>
      <c r="B33" s="661">
        <v>44280</v>
      </c>
      <c r="C33" s="660">
        <v>210304</v>
      </c>
      <c r="D33" s="661">
        <v>44270</v>
      </c>
      <c r="E33" s="660" t="s">
        <v>15</v>
      </c>
      <c r="F33" s="660" t="s">
        <v>1205</v>
      </c>
      <c r="G33" s="660" t="s">
        <v>1252</v>
      </c>
      <c r="H33" s="660" t="s">
        <v>1326</v>
      </c>
      <c r="I33" s="660" t="s">
        <v>1205</v>
      </c>
      <c r="J33" s="660" t="s">
        <v>1464</v>
      </c>
      <c r="K33" s="660" t="s">
        <v>1468</v>
      </c>
      <c r="L33" s="660" t="s">
        <v>314</v>
      </c>
      <c r="M33" s="660">
        <v>-2</v>
      </c>
      <c r="N33" s="662">
        <v>54700</v>
      </c>
      <c r="O33" s="662">
        <v>-109400</v>
      </c>
    </row>
    <row r="34" spans="1:15" hidden="1" x14ac:dyDescent="0.25">
      <c r="A34" s="660" t="s">
        <v>5866</v>
      </c>
      <c r="B34" s="661">
        <v>44280</v>
      </c>
      <c r="C34" s="660">
        <v>210304</v>
      </c>
      <c r="D34" s="661">
        <v>44270</v>
      </c>
      <c r="E34" s="660" t="s">
        <v>15</v>
      </c>
      <c r="F34" s="660" t="s">
        <v>1205</v>
      </c>
      <c r="G34" s="660" t="s">
        <v>1252</v>
      </c>
      <c r="H34" s="660" t="s">
        <v>1326</v>
      </c>
      <c r="I34" s="660" t="s">
        <v>1205</v>
      </c>
      <c r="J34" s="660" t="s">
        <v>1464</v>
      </c>
      <c r="K34" s="660" t="s">
        <v>1468</v>
      </c>
      <c r="L34" s="660" t="s">
        <v>314</v>
      </c>
      <c r="M34" s="660">
        <v>-2</v>
      </c>
      <c r="N34" s="662">
        <v>55400</v>
      </c>
      <c r="O34" s="662">
        <v>-110800</v>
      </c>
    </row>
    <row r="35" spans="1:15" hidden="1" x14ac:dyDescent="0.25">
      <c r="A35" s="660" t="s">
        <v>5866</v>
      </c>
      <c r="B35" s="661">
        <v>44280</v>
      </c>
      <c r="C35" s="660">
        <v>210304</v>
      </c>
      <c r="D35" s="661">
        <v>44270</v>
      </c>
      <c r="E35" s="660" t="s">
        <v>15</v>
      </c>
      <c r="F35" s="660" t="s">
        <v>1205</v>
      </c>
      <c r="G35" s="660" t="s">
        <v>1252</v>
      </c>
      <c r="H35" s="660" t="s">
        <v>1326</v>
      </c>
      <c r="I35" s="660" t="s">
        <v>1205</v>
      </c>
      <c r="J35" s="660" t="s">
        <v>1464</v>
      </c>
      <c r="K35" s="660" t="s">
        <v>1468</v>
      </c>
      <c r="L35" s="660" t="s">
        <v>314</v>
      </c>
      <c r="M35" s="660">
        <v>-2</v>
      </c>
      <c r="N35" s="662">
        <v>57700</v>
      </c>
      <c r="O35" s="662">
        <v>-115400</v>
      </c>
    </row>
    <row r="36" spans="1:15" hidden="1" x14ac:dyDescent="0.25">
      <c r="A36" s="660" t="s">
        <v>5867</v>
      </c>
      <c r="B36" s="661">
        <v>44285</v>
      </c>
      <c r="C36" s="660" t="s">
        <v>3418</v>
      </c>
      <c r="D36" s="661">
        <v>44244</v>
      </c>
      <c r="E36" s="660" t="s">
        <v>1182</v>
      </c>
      <c r="F36" s="660" t="s">
        <v>244</v>
      </c>
      <c r="G36" s="660" t="s">
        <v>1228</v>
      </c>
      <c r="H36" s="660" t="s">
        <v>1396</v>
      </c>
      <c r="I36" s="660" t="s">
        <v>244</v>
      </c>
      <c r="J36" s="660" t="s">
        <v>316</v>
      </c>
      <c r="K36" s="660" t="s">
        <v>1469</v>
      </c>
      <c r="L36" s="660" t="s">
        <v>1470</v>
      </c>
      <c r="M36" s="660">
        <v>-1</v>
      </c>
      <c r="N36" s="662">
        <v>3325</v>
      </c>
      <c r="O36" s="662">
        <v>-3325</v>
      </c>
    </row>
    <row r="37" spans="1:15" hidden="1" x14ac:dyDescent="0.25">
      <c r="A37" s="660" t="s">
        <v>5868</v>
      </c>
      <c r="B37" s="661">
        <v>44286</v>
      </c>
      <c r="C37" s="660" t="s">
        <v>6655</v>
      </c>
      <c r="D37" s="661">
        <v>44286</v>
      </c>
      <c r="E37" s="660" t="s">
        <v>1180</v>
      </c>
      <c r="F37" s="660" t="s">
        <v>248</v>
      </c>
      <c r="G37" s="660" t="s">
        <v>1210</v>
      </c>
      <c r="H37" s="660" t="s">
        <v>7101</v>
      </c>
      <c r="I37" s="660" t="s">
        <v>248</v>
      </c>
      <c r="J37" s="660" t="s">
        <v>1463</v>
      </c>
      <c r="K37" s="660" t="s">
        <v>1468</v>
      </c>
      <c r="L37" s="660" t="s">
        <v>301</v>
      </c>
      <c r="M37" s="660">
        <v>-2</v>
      </c>
      <c r="N37" s="662">
        <v>7433.17</v>
      </c>
      <c r="O37" s="662">
        <v>-14866.34</v>
      </c>
    </row>
    <row r="38" spans="1:15" hidden="1" x14ac:dyDescent="0.25">
      <c r="A38" s="660" t="s">
        <v>5869</v>
      </c>
      <c r="B38" s="661">
        <v>44286</v>
      </c>
      <c r="C38" s="660" t="s">
        <v>6656</v>
      </c>
      <c r="D38" s="661">
        <v>44282</v>
      </c>
      <c r="E38" s="660" t="s">
        <v>15</v>
      </c>
      <c r="F38" s="660" t="s">
        <v>1204</v>
      </c>
      <c r="G38" s="660" t="s">
        <v>1208</v>
      </c>
      <c r="H38" s="660" t="s">
        <v>1332</v>
      </c>
      <c r="I38" s="660" t="s">
        <v>1204</v>
      </c>
      <c r="J38" s="660" t="s">
        <v>1464</v>
      </c>
      <c r="K38" s="660" t="s">
        <v>1468</v>
      </c>
      <c r="L38" s="660" t="s">
        <v>1470</v>
      </c>
      <c r="M38" s="660">
        <v>-1</v>
      </c>
      <c r="N38" s="660">
        <v>0</v>
      </c>
      <c r="O38" s="660">
        <v>0</v>
      </c>
    </row>
    <row r="39" spans="1:15" hidden="1" x14ac:dyDescent="0.25">
      <c r="A39" s="660" t="s">
        <v>5869</v>
      </c>
      <c r="B39" s="661">
        <v>44286</v>
      </c>
      <c r="C39" s="660" t="s">
        <v>6656</v>
      </c>
      <c r="D39" s="661">
        <v>44282</v>
      </c>
      <c r="E39" s="660" t="s">
        <v>15</v>
      </c>
      <c r="F39" s="660" t="s">
        <v>1204</v>
      </c>
      <c r="G39" s="660" t="s">
        <v>1208</v>
      </c>
      <c r="H39" s="660" t="s">
        <v>387</v>
      </c>
      <c r="I39" s="660" t="s">
        <v>1204</v>
      </c>
      <c r="J39" s="660" t="s">
        <v>1464</v>
      </c>
      <c r="K39" s="660" t="s">
        <v>1468</v>
      </c>
      <c r="L39" s="660" t="s">
        <v>303</v>
      </c>
      <c r="M39" s="660">
        <v>-1</v>
      </c>
      <c r="N39" s="660">
        <v>250</v>
      </c>
      <c r="O39" s="660">
        <v>-250</v>
      </c>
    </row>
    <row r="40" spans="1:15" hidden="1" x14ac:dyDescent="0.25">
      <c r="A40" s="660" t="s">
        <v>5869</v>
      </c>
      <c r="B40" s="661">
        <v>44286</v>
      </c>
      <c r="C40" s="660" t="s">
        <v>6656</v>
      </c>
      <c r="D40" s="661">
        <v>44282</v>
      </c>
      <c r="E40" s="660" t="s">
        <v>15</v>
      </c>
      <c r="F40" s="660" t="s">
        <v>1204</v>
      </c>
      <c r="G40" s="660" t="s">
        <v>1208</v>
      </c>
      <c r="H40" s="660" t="s">
        <v>1342</v>
      </c>
      <c r="I40" s="660" t="s">
        <v>1204</v>
      </c>
      <c r="J40" s="660" t="s">
        <v>1464</v>
      </c>
      <c r="K40" s="660" t="s">
        <v>1468</v>
      </c>
      <c r="L40" s="660" t="s">
        <v>303</v>
      </c>
      <c r="M40" s="660">
        <v>-1</v>
      </c>
      <c r="N40" s="662">
        <v>7500</v>
      </c>
      <c r="O40" s="662">
        <v>-7500</v>
      </c>
    </row>
    <row r="41" spans="1:15" hidden="1" x14ac:dyDescent="0.25">
      <c r="A41" s="660" t="s">
        <v>5869</v>
      </c>
      <c r="B41" s="661">
        <v>44286</v>
      </c>
      <c r="C41" s="660" t="s">
        <v>6656</v>
      </c>
      <c r="D41" s="661">
        <v>44282</v>
      </c>
      <c r="E41" s="660" t="s">
        <v>15</v>
      </c>
      <c r="F41" s="660" t="s">
        <v>1204</v>
      </c>
      <c r="G41" s="660" t="s">
        <v>1208</v>
      </c>
      <c r="H41" s="660" t="s">
        <v>3669</v>
      </c>
      <c r="I41" s="660" t="s">
        <v>1204</v>
      </c>
      <c r="J41" s="660" t="s">
        <v>1464</v>
      </c>
      <c r="K41" s="660" t="s">
        <v>1468</v>
      </c>
      <c r="L41" s="660" t="s">
        <v>314</v>
      </c>
      <c r="M41" s="660">
        <v>-1</v>
      </c>
      <c r="N41" s="662">
        <v>41000</v>
      </c>
      <c r="O41" s="662">
        <v>-41000</v>
      </c>
    </row>
    <row r="42" spans="1:15" hidden="1" x14ac:dyDescent="0.25">
      <c r="A42" s="660" t="s">
        <v>5870</v>
      </c>
      <c r="B42" s="661">
        <v>44286</v>
      </c>
      <c r="C42" s="660" t="s">
        <v>6657</v>
      </c>
      <c r="D42" s="660" t="s">
        <v>5374</v>
      </c>
      <c r="E42" s="660" t="s">
        <v>15</v>
      </c>
      <c r="F42" s="660" t="s">
        <v>94</v>
      </c>
      <c r="G42" s="660" t="s">
        <v>356</v>
      </c>
      <c r="H42" s="660" t="s">
        <v>387</v>
      </c>
      <c r="I42" s="660" t="s">
        <v>94</v>
      </c>
      <c r="J42" s="660" t="s">
        <v>1464</v>
      </c>
      <c r="K42" s="660" t="s">
        <v>1468</v>
      </c>
      <c r="L42" s="660" t="s">
        <v>303</v>
      </c>
      <c r="M42" s="660">
        <v>-1</v>
      </c>
      <c r="N42" s="662">
        <v>1687</v>
      </c>
      <c r="O42" s="662">
        <v>-1687</v>
      </c>
    </row>
    <row r="43" spans="1:15" hidden="1" x14ac:dyDescent="0.25">
      <c r="A43" s="660" t="s">
        <v>5870</v>
      </c>
      <c r="B43" s="661">
        <v>44286</v>
      </c>
      <c r="C43" s="660" t="s">
        <v>6657</v>
      </c>
      <c r="D43" s="660" t="s">
        <v>5374</v>
      </c>
      <c r="E43" s="660" t="s">
        <v>1181</v>
      </c>
      <c r="F43" s="660" t="s">
        <v>94</v>
      </c>
      <c r="G43" s="660" t="s">
        <v>356</v>
      </c>
      <c r="H43" s="660" t="s">
        <v>3612</v>
      </c>
      <c r="I43" s="660" t="s">
        <v>94</v>
      </c>
      <c r="J43" s="660" t="s">
        <v>1464</v>
      </c>
      <c r="K43" s="660" t="s">
        <v>1468</v>
      </c>
      <c r="L43" s="660" t="s">
        <v>308</v>
      </c>
      <c r="M43" s="660">
        <v>-150</v>
      </c>
      <c r="N43" s="662">
        <v>2250</v>
      </c>
      <c r="O43" s="662">
        <v>-337500</v>
      </c>
    </row>
    <row r="44" spans="1:15" hidden="1" x14ac:dyDescent="0.25">
      <c r="A44" s="660" t="s">
        <v>5871</v>
      </c>
      <c r="B44" s="661">
        <v>44286</v>
      </c>
      <c r="C44" s="660" t="s">
        <v>6658</v>
      </c>
      <c r="D44" s="661">
        <v>44274</v>
      </c>
      <c r="E44" s="660" t="s">
        <v>15</v>
      </c>
      <c r="F44" s="660" t="s">
        <v>248</v>
      </c>
      <c r="G44" s="660" t="s">
        <v>1219</v>
      </c>
      <c r="H44" s="660" t="s">
        <v>3659</v>
      </c>
      <c r="I44" s="660" t="s">
        <v>248</v>
      </c>
      <c r="J44" s="660" t="s">
        <v>1464</v>
      </c>
      <c r="K44" s="660" t="s">
        <v>1468</v>
      </c>
      <c r="L44" s="660" t="s">
        <v>314</v>
      </c>
      <c r="M44" s="660">
        <v>-1</v>
      </c>
      <c r="N44" s="662">
        <v>36500</v>
      </c>
      <c r="O44" s="662">
        <v>-36500</v>
      </c>
    </row>
    <row r="45" spans="1:15" hidden="1" x14ac:dyDescent="0.25">
      <c r="A45" s="660" t="s">
        <v>5872</v>
      </c>
      <c r="B45" s="661">
        <v>44286</v>
      </c>
      <c r="C45" s="660" t="s">
        <v>6659</v>
      </c>
      <c r="D45" s="663">
        <v>44266</v>
      </c>
      <c r="E45" s="660" t="s">
        <v>1191</v>
      </c>
      <c r="F45" s="660" t="s">
        <v>94</v>
      </c>
      <c r="G45" s="660" t="s">
        <v>1245</v>
      </c>
      <c r="H45" s="660" t="s">
        <v>7102</v>
      </c>
      <c r="I45" s="660" t="s">
        <v>94</v>
      </c>
      <c r="J45" s="660" t="s">
        <v>316</v>
      </c>
      <c r="K45" s="660" t="s">
        <v>1469</v>
      </c>
      <c r="L45" s="660" t="s">
        <v>1470</v>
      </c>
      <c r="M45" s="660">
        <v>-1</v>
      </c>
      <c r="N45" s="662">
        <v>1500</v>
      </c>
      <c r="O45" s="662">
        <v>-1500</v>
      </c>
    </row>
    <row r="46" spans="1:15" hidden="1" x14ac:dyDescent="0.25">
      <c r="A46" s="660" t="s">
        <v>5873</v>
      </c>
      <c r="B46" s="661">
        <v>44286</v>
      </c>
      <c r="C46" s="660">
        <v>8400021881</v>
      </c>
      <c r="D46" s="660" t="s">
        <v>1007</v>
      </c>
      <c r="E46" s="660" t="s">
        <v>1182</v>
      </c>
      <c r="F46" s="660" t="s">
        <v>244</v>
      </c>
      <c r="G46" s="660" t="s">
        <v>1254</v>
      </c>
      <c r="H46" s="660" t="s">
        <v>1385</v>
      </c>
      <c r="I46" s="660" t="s">
        <v>244</v>
      </c>
      <c r="J46" s="660" t="s">
        <v>316</v>
      </c>
      <c r="K46" s="660" t="s">
        <v>1469</v>
      </c>
      <c r="L46" s="660" t="s">
        <v>301</v>
      </c>
      <c r="M46" s="660">
        <v>-1</v>
      </c>
      <c r="N46" s="662">
        <v>1795</v>
      </c>
      <c r="O46" s="662">
        <v>-1795</v>
      </c>
    </row>
    <row r="47" spans="1:15" hidden="1" x14ac:dyDescent="0.25">
      <c r="A47" s="660" t="s">
        <v>5874</v>
      </c>
      <c r="B47" s="661">
        <v>44286</v>
      </c>
      <c r="C47" s="660" t="s">
        <v>6660</v>
      </c>
      <c r="D47" s="660" t="s">
        <v>5367</v>
      </c>
      <c r="E47" s="660" t="s">
        <v>1182</v>
      </c>
      <c r="F47" s="660" t="s">
        <v>244</v>
      </c>
      <c r="G47" s="660" t="s">
        <v>1229</v>
      </c>
      <c r="H47" s="660" t="s">
        <v>1396</v>
      </c>
      <c r="I47" s="660" t="s">
        <v>244</v>
      </c>
      <c r="J47" s="660" t="s">
        <v>316</v>
      </c>
      <c r="K47" s="660" t="s">
        <v>1469</v>
      </c>
      <c r="L47" s="660" t="s">
        <v>1470</v>
      </c>
      <c r="M47" s="660">
        <v>-2</v>
      </c>
      <c r="N47" s="662">
        <v>3500</v>
      </c>
      <c r="O47" s="662">
        <v>-7000</v>
      </c>
    </row>
    <row r="48" spans="1:15" hidden="1" x14ac:dyDescent="0.25">
      <c r="A48" s="660" t="s">
        <v>5875</v>
      </c>
      <c r="B48" s="661">
        <v>44256</v>
      </c>
      <c r="C48" s="660" t="s">
        <v>6661</v>
      </c>
      <c r="D48" s="661">
        <v>44253</v>
      </c>
      <c r="E48" s="660" t="s">
        <v>1182</v>
      </c>
      <c r="F48" s="660" t="s">
        <v>244</v>
      </c>
      <c r="G48" s="660" t="s">
        <v>1228</v>
      </c>
      <c r="H48" s="660" t="s">
        <v>3633</v>
      </c>
      <c r="I48" s="660" t="s">
        <v>244</v>
      </c>
      <c r="J48" s="660" t="s">
        <v>316</v>
      </c>
      <c r="K48" s="660" t="s">
        <v>1469</v>
      </c>
      <c r="L48" s="660" t="s">
        <v>308</v>
      </c>
      <c r="M48" s="660">
        <v>1</v>
      </c>
      <c r="N48" s="662">
        <v>4250</v>
      </c>
      <c r="O48" s="662">
        <v>4250</v>
      </c>
    </row>
    <row r="49" spans="1:15" hidden="1" x14ac:dyDescent="0.25">
      <c r="A49" s="660" t="s">
        <v>5876</v>
      </c>
      <c r="B49" s="661">
        <v>44256</v>
      </c>
      <c r="C49" s="660" t="s">
        <v>6662</v>
      </c>
      <c r="D49" s="660" t="s">
        <v>4431</v>
      </c>
      <c r="E49" s="660" t="s">
        <v>1180</v>
      </c>
      <c r="F49" s="660" t="s">
        <v>248</v>
      </c>
      <c r="G49" s="660" t="s">
        <v>1207</v>
      </c>
      <c r="H49" s="660" t="s">
        <v>1407</v>
      </c>
      <c r="I49" s="660" t="s">
        <v>248</v>
      </c>
      <c r="J49" s="660" t="s">
        <v>1463</v>
      </c>
      <c r="K49" s="660" t="s">
        <v>1468</v>
      </c>
      <c r="L49" s="660" t="s">
        <v>314</v>
      </c>
      <c r="M49" s="660">
        <v>143</v>
      </c>
      <c r="N49" s="662">
        <v>8484</v>
      </c>
      <c r="O49" s="662">
        <v>1213212</v>
      </c>
    </row>
    <row r="50" spans="1:15" hidden="1" x14ac:dyDescent="0.25">
      <c r="A50" s="660" t="s">
        <v>5877</v>
      </c>
      <c r="B50" s="661">
        <v>44257</v>
      </c>
      <c r="C50" s="660" t="s">
        <v>6663</v>
      </c>
      <c r="D50" s="661">
        <v>44252</v>
      </c>
      <c r="E50" s="660" t="s">
        <v>1188</v>
      </c>
      <c r="F50" s="660" t="s">
        <v>248</v>
      </c>
      <c r="G50" s="660" t="s">
        <v>7059</v>
      </c>
      <c r="H50" s="660" t="s">
        <v>1356</v>
      </c>
      <c r="I50" s="660" t="s">
        <v>248</v>
      </c>
      <c r="J50" s="660" t="s">
        <v>317</v>
      </c>
      <c r="K50" s="660" t="s">
        <v>1468</v>
      </c>
      <c r="L50" s="660" t="s">
        <v>301</v>
      </c>
      <c r="M50" s="660">
        <v>4</v>
      </c>
      <c r="N50" s="662">
        <v>9100</v>
      </c>
      <c r="O50" s="662">
        <v>36400</v>
      </c>
    </row>
    <row r="51" spans="1:15" x14ac:dyDescent="0.25">
      <c r="A51" s="660" t="s">
        <v>5878</v>
      </c>
      <c r="B51" s="661">
        <v>44257</v>
      </c>
      <c r="C51" s="660" t="s">
        <v>3523</v>
      </c>
      <c r="D51" s="661">
        <v>44253</v>
      </c>
      <c r="E51" s="660" t="s">
        <v>1184</v>
      </c>
      <c r="F51" s="660" t="s">
        <v>93</v>
      </c>
      <c r="G51" s="660" t="s">
        <v>1244</v>
      </c>
      <c r="H51" s="660" t="s">
        <v>1337</v>
      </c>
      <c r="I51" s="660" t="s">
        <v>93</v>
      </c>
      <c r="J51" s="660" t="s">
        <v>1464</v>
      </c>
      <c r="K51" s="660" t="s">
        <v>1468</v>
      </c>
      <c r="L51" s="660" t="s">
        <v>307</v>
      </c>
      <c r="M51" s="660">
        <v>5</v>
      </c>
      <c r="N51" s="662">
        <v>6500</v>
      </c>
      <c r="O51" s="662">
        <v>32500</v>
      </c>
    </row>
    <row r="52" spans="1:15" hidden="1" x14ac:dyDescent="0.25">
      <c r="A52" s="660" t="s">
        <v>5879</v>
      </c>
      <c r="B52" s="661">
        <v>44257</v>
      </c>
      <c r="C52" s="660" t="s">
        <v>936</v>
      </c>
      <c r="D52" s="661">
        <v>44200</v>
      </c>
      <c r="E52" s="660" t="s">
        <v>15</v>
      </c>
      <c r="F52" s="660" t="s">
        <v>244</v>
      </c>
      <c r="G52" s="660" t="s">
        <v>1213</v>
      </c>
      <c r="H52" s="660" t="s">
        <v>387</v>
      </c>
      <c r="I52" s="660" t="s">
        <v>244</v>
      </c>
      <c r="J52" s="660" t="s">
        <v>1464</v>
      </c>
      <c r="K52" s="660" t="s">
        <v>1468</v>
      </c>
      <c r="L52" s="660" t="s">
        <v>303</v>
      </c>
      <c r="M52" s="660">
        <v>1</v>
      </c>
      <c r="N52" s="660">
        <v>100</v>
      </c>
      <c r="O52" s="660">
        <v>100</v>
      </c>
    </row>
    <row r="53" spans="1:15" hidden="1" x14ac:dyDescent="0.25">
      <c r="A53" s="660" t="s">
        <v>5879</v>
      </c>
      <c r="B53" s="661">
        <v>44257</v>
      </c>
      <c r="C53" s="660" t="s">
        <v>936</v>
      </c>
      <c r="D53" s="661">
        <v>44200</v>
      </c>
      <c r="E53" s="660" t="s">
        <v>1190</v>
      </c>
      <c r="F53" s="660" t="s">
        <v>244</v>
      </c>
      <c r="G53" s="660" t="s">
        <v>1213</v>
      </c>
      <c r="H53" s="660" t="s">
        <v>1337</v>
      </c>
      <c r="I53" s="660" t="s">
        <v>244</v>
      </c>
      <c r="J53" s="660" t="s">
        <v>1464</v>
      </c>
      <c r="K53" s="660" t="s">
        <v>1468</v>
      </c>
      <c r="L53" s="660" t="s">
        <v>307</v>
      </c>
      <c r="M53" s="660">
        <v>3</v>
      </c>
      <c r="N53" s="662">
        <v>6500</v>
      </c>
      <c r="O53" s="662">
        <v>19500</v>
      </c>
    </row>
    <row r="54" spans="1:15" hidden="1" x14ac:dyDescent="0.25">
      <c r="A54" s="660" t="s">
        <v>5880</v>
      </c>
      <c r="B54" s="661">
        <v>44257</v>
      </c>
      <c r="C54" s="660" t="s">
        <v>1083</v>
      </c>
      <c r="D54" s="661">
        <v>44203</v>
      </c>
      <c r="E54" s="660" t="s">
        <v>1194</v>
      </c>
      <c r="F54" s="660" t="s">
        <v>245</v>
      </c>
      <c r="G54" s="660" t="s">
        <v>1227</v>
      </c>
      <c r="H54" s="660" t="s">
        <v>1356</v>
      </c>
      <c r="I54" s="660" t="s">
        <v>245</v>
      </c>
      <c r="J54" s="660" t="s">
        <v>316</v>
      </c>
      <c r="K54" s="660" t="s">
        <v>1469</v>
      </c>
      <c r="L54" s="660" t="s">
        <v>301</v>
      </c>
      <c r="M54" s="660">
        <v>4</v>
      </c>
      <c r="N54" s="660">
        <v>1</v>
      </c>
      <c r="O54" s="660">
        <v>4</v>
      </c>
    </row>
    <row r="55" spans="1:15" hidden="1" x14ac:dyDescent="0.25">
      <c r="A55" s="660" t="s">
        <v>5881</v>
      </c>
      <c r="B55" s="661">
        <v>44257</v>
      </c>
      <c r="C55" s="660" t="s">
        <v>1082</v>
      </c>
      <c r="D55" s="661">
        <v>44203</v>
      </c>
      <c r="E55" s="660" t="s">
        <v>1194</v>
      </c>
      <c r="F55" s="660" t="s">
        <v>245</v>
      </c>
      <c r="G55" s="660" t="s">
        <v>1227</v>
      </c>
      <c r="H55" s="660" t="s">
        <v>1356</v>
      </c>
      <c r="I55" s="660" t="s">
        <v>245</v>
      </c>
      <c r="J55" s="660" t="s">
        <v>316</v>
      </c>
      <c r="K55" s="660" t="s">
        <v>1469</v>
      </c>
      <c r="L55" s="660" t="s">
        <v>301</v>
      </c>
      <c r="M55" s="660">
        <v>4</v>
      </c>
      <c r="N55" s="660">
        <v>1</v>
      </c>
      <c r="O55" s="660">
        <v>4</v>
      </c>
    </row>
    <row r="56" spans="1:15" hidden="1" x14ac:dyDescent="0.25">
      <c r="A56" s="660" t="s">
        <v>5882</v>
      </c>
      <c r="B56" s="661">
        <v>44257</v>
      </c>
      <c r="C56" s="660" t="s">
        <v>3421</v>
      </c>
      <c r="D56" s="661">
        <v>44226</v>
      </c>
      <c r="E56" s="660" t="s">
        <v>1194</v>
      </c>
      <c r="F56" s="660" t="s">
        <v>245</v>
      </c>
      <c r="G56" s="660" t="s">
        <v>1227</v>
      </c>
      <c r="H56" s="660" t="s">
        <v>1356</v>
      </c>
      <c r="I56" s="660" t="s">
        <v>245</v>
      </c>
      <c r="J56" s="660" t="s">
        <v>316</v>
      </c>
      <c r="K56" s="660" t="s">
        <v>1469</v>
      </c>
      <c r="L56" s="660" t="s">
        <v>301</v>
      </c>
      <c r="M56" s="660">
        <v>2</v>
      </c>
      <c r="N56" s="662">
        <v>10600</v>
      </c>
      <c r="O56" s="662">
        <v>21200</v>
      </c>
    </row>
    <row r="57" spans="1:15" hidden="1" x14ac:dyDescent="0.25">
      <c r="A57" s="660" t="s">
        <v>5883</v>
      </c>
      <c r="B57" s="661">
        <v>44257</v>
      </c>
      <c r="C57" s="660" t="s">
        <v>3430</v>
      </c>
      <c r="D57" s="661">
        <v>44232</v>
      </c>
      <c r="E57" s="660" t="s">
        <v>1194</v>
      </c>
      <c r="F57" s="660" t="s">
        <v>245</v>
      </c>
      <c r="G57" s="660" t="s">
        <v>1227</v>
      </c>
      <c r="H57" s="660" t="s">
        <v>1356</v>
      </c>
      <c r="I57" s="660" t="s">
        <v>245</v>
      </c>
      <c r="J57" s="660" t="s">
        <v>316</v>
      </c>
      <c r="K57" s="660" t="s">
        <v>1469</v>
      </c>
      <c r="L57" s="660" t="s">
        <v>301</v>
      </c>
      <c r="M57" s="660">
        <v>3</v>
      </c>
      <c r="N57" s="660">
        <v>1</v>
      </c>
      <c r="O57" s="660">
        <v>3</v>
      </c>
    </row>
    <row r="58" spans="1:15" hidden="1" x14ac:dyDescent="0.25">
      <c r="A58" s="660" t="s">
        <v>5884</v>
      </c>
      <c r="B58" s="661">
        <v>44257</v>
      </c>
      <c r="C58" s="660" t="s">
        <v>3429</v>
      </c>
      <c r="D58" s="661">
        <v>44232</v>
      </c>
      <c r="E58" s="660" t="s">
        <v>1194</v>
      </c>
      <c r="F58" s="660" t="s">
        <v>245</v>
      </c>
      <c r="G58" s="660" t="s">
        <v>1227</v>
      </c>
      <c r="H58" s="660" t="s">
        <v>1356</v>
      </c>
      <c r="I58" s="660" t="s">
        <v>245</v>
      </c>
      <c r="J58" s="660" t="s">
        <v>316</v>
      </c>
      <c r="K58" s="660" t="s">
        <v>1469</v>
      </c>
      <c r="L58" s="660" t="s">
        <v>301</v>
      </c>
      <c r="M58" s="660">
        <v>4</v>
      </c>
      <c r="N58" s="660">
        <v>1</v>
      </c>
      <c r="O58" s="660">
        <v>4</v>
      </c>
    </row>
    <row r="59" spans="1:15" hidden="1" x14ac:dyDescent="0.25">
      <c r="A59" s="660" t="s">
        <v>5885</v>
      </c>
      <c r="B59" s="661">
        <v>44257</v>
      </c>
      <c r="C59" s="660" t="s">
        <v>3480</v>
      </c>
      <c r="D59" s="661">
        <v>44247</v>
      </c>
      <c r="E59" s="660" t="s">
        <v>1194</v>
      </c>
      <c r="F59" s="660" t="s">
        <v>245</v>
      </c>
      <c r="G59" s="660" t="s">
        <v>1227</v>
      </c>
      <c r="H59" s="660" t="s">
        <v>1356</v>
      </c>
      <c r="I59" s="660" t="s">
        <v>245</v>
      </c>
      <c r="J59" s="660" t="s">
        <v>316</v>
      </c>
      <c r="K59" s="660" t="s">
        <v>1469</v>
      </c>
      <c r="L59" s="660" t="s">
        <v>301</v>
      </c>
      <c r="M59" s="660">
        <v>4</v>
      </c>
      <c r="N59" s="662">
        <v>10600</v>
      </c>
      <c r="O59" s="662">
        <v>42400</v>
      </c>
    </row>
    <row r="60" spans="1:15" x14ac:dyDescent="0.25">
      <c r="A60" s="660" t="s">
        <v>5886</v>
      </c>
      <c r="B60" s="661">
        <v>44257</v>
      </c>
      <c r="C60" s="660" t="s">
        <v>6664</v>
      </c>
      <c r="D60" s="661">
        <v>44254</v>
      </c>
      <c r="E60" s="660" t="s">
        <v>1184</v>
      </c>
      <c r="F60" s="660" t="s">
        <v>93</v>
      </c>
      <c r="G60" s="660" t="s">
        <v>1216</v>
      </c>
      <c r="H60" s="660" t="s">
        <v>282</v>
      </c>
      <c r="I60" s="660" t="s">
        <v>93</v>
      </c>
      <c r="J60" s="660" t="s">
        <v>317</v>
      </c>
      <c r="K60" s="660" t="s">
        <v>1468</v>
      </c>
      <c r="L60" s="660" t="s">
        <v>301</v>
      </c>
      <c r="M60" s="660">
        <v>5</v>
      </c>
      <c r="N60" s="662">
        <v>24250</v>
      </c>
      <c r="O60" s="662">
        <v>121250</v>
      </c>
    </row>
    <row r="61" spans="1:15" hidden="1" x14ac:dyDescent="0.25">
      <c r="A61" s="660" t="s">
        <v>5887</v>
      </c>
      <c r="B61" s="661">
        <v>44257</v>
      </c>
      <c r="C61" s="660" t="s">
        <v>6665</v>
      </c>
      <c r="D61" s="661">
        <v>44257</v>
      </c>
      <c r="E61" s="660" t="s">
        <v>1180</v>
      </c>
      <c r="F61" s="660" t="s">
        <v>248</v>
      </c>
      <c r="G61" s="660" t="s">
        <v>1210</v>
      </c>
      <c r="H61" s="660" t="s">
        <v>275</v>
      </c>
      <c r="I61" s="660" t="s">
        <v>248</v>
      </c>
      <c r="J61" s="660" t="s">
        <v>1463</v>
      </c>
      <c r="K61" s="660" t="s">
        <v>1468</v>
      </c>
      <c r="L61" s="660" t="s">
        <v>301</v>
      </c>
      <c r="M61" s="660">
        <v>200</v>
      </c>
      <c r="N61" s="660">
        <v>476.34</v>
      </c>
      <c r="O61" s="662">
        <v>95268</v>
      </c>
    </row>
    <row r="62" spans="1:15" hidden="1" x14ac:dyDescent="0.25">
      <c r="A62" s="660" t="s">
        <v>5888</v>
      </c>
      <c r="B62" s="661">
        <v>44257</v>
      </c>
      <c r="C62" s="660" t="s">
        <v>6666</v>
      </c>
      <c r="D62" s="661">
        <v>44257</v>
      </c>
      <c r="E62" s="660" t="s">
        <v>1180</v>
      </c>
      <c r="F62" s="660" t="s">
        <v>248</v>
      </c>
      <c r="G62" s="660" t="s">
        <v>1210</v>
      </c>
      <c r="H62" s="660" t="s">
        <v>7103</v>
      </c>
      <c r="I62" s="660" t="s">
        <v>248</v>
      </c>
      <c r="J62" s="660" t="s">
        <v>1463</v>
      </c>
      <c r="K62" s="660" t="s">
        <v>1468</v>
      </c>
      <c r="L62" s="660" t="s">
        <v>307</v>
      </c>
      <c r="M62" s="660">
        <v>10</v>
      </c>
      <c r="N62" s="662">
        <v>2932.5</v>
      </c>
      <c r="O62" s="662">
        <v>29325</v>
      </c>
    </row>
    <row r="63" spans="1:15" hidden="1" x14ac:dyDescent="0.25">
      <c r="A63" s="660" t="s">
        <v>5889</v>
      </c>
      <c r="B63" s="661">
        <v>44257</v>
      </c>
      <c r="C63" s="660" t="s">
        <v>6667</v>
      </c>
      <c r="D63" s="661">
        <v>44257</v>
      </c>
      <c r="E63" s="660" t="s">
        <v>1180</v>
      </c>
      <c r="F63" s="660" t="s">
        <v>248</v>
      </c>
      <c r="G63" s="660" t="s">
        <v>1210</v>
      </c>
      <c r="H63" s="660" t="s">
        <v>1428</v>
      </c>
      <c r="I63" s="660" t="s">
        <v>248</v>
      </c>
      <c r="J63" s="660" t="s">
        <v>1463</v>
      </c>
      <c r="K63" s="660" t="s">
        <v>1468</v>
      </c>
      <c r="L63" s="660" t="s">
        <v>301</v>
      </c>
      <c r="M63" s="660">
        <v>1</v>
      </c>
      <c r="N63" s="660">
        <v>1.05</v>
      </c>
      <c r="O63" s="660">
        <v>1.05</v>
      </c>
    </row>
    <row r="64" spans="1:15" hidden="1" x14ac:dyDescent="0.25">
      <c r="A64" s="660" t="s">
        <v>5890</v>
      </c>
      <c r="B64" s="661">
        <v>44257</v>
      </c>
      <c r="C64" s="660" t="s">
        <v>6668</v>
      </c>
      <c r="D64" s="661">
        <v>44257</v>
      </c>
      <c r="E64" s="660" t="s">
        <v>1180</v>
      </c>
      <c r="F64" s="660" t="s">
        <v>248</v>
      </c>
      <c r="G64" s="660" t="s">
        <v>1210</v>
      </c>
      <c r="H64" s="660" t="s">
        <v>274</v>
      </c>
      <c r="I64" s="660" t="s">
        <v>248</v>
      </c>
      <c r="J64" s="660" t="s">
        <v>1463</v>
      </c>
      <c r="K64" s="660" t="s">
        <v>1468</v>
      </c>
      <c r="L64" s="660" t="s">
        <v>307</v>
      </c>
      <c r="M64" s="660">
        <v>3</v>
      </c>
      <c r="N64" s="662">
        <v>4726.05</v>
      </c>
      <c r="O64" s="662">
        <v>14178.15</v>
      </c>
    </row>
    <row r="65" spans="1:15" hidden="1" x14ac:dyDescent="0.25">
      <c r="A65" s="660" t="s">
        <v>5891</v>
      </c>
      <c r="B65" s="661">
        <v>44257</v>
      </c>
      <c r="C65" s="660" t="s">
        <v>3491</v>
      </c>
      <c r="D65" s="661">
        <v>44251</v>
      </c>
      <c r="E65" s="660" t="s">
        <v>1187</v>
      </c>
      <c r="F65" s="660" t="s">
        <v>248</v>
      </c>
      <c r="G65" s="660" t="s">
        <v>3588</v>
      </c>
      <c r="H65" s="660" t="s">
        <v>1328</v>
      </c>
      <c r="I65" s="660" t="s">
        <v>248</v>
      </c>
      <c r="J65" s="660" t="s">
        <v>1465</v>
      </c>
      <c r="K65" s="660" t="s">
        <v>1468</v>
      </c>
      <c r="L65" s="660" t="s">
        <v>1470</v>
      </c>
      <c r="M65" s="660">
        <v>11</v>
      </c>
      <c r="N65" s="660">
        <v>0</v>
      </c>
      <c r="O65" s="660">
        <v>0</v>
      </c>
    </row>
    <row r="66" spans="1:15" hidden="1" x14ac:dyDescent="0.25">
      <c r="A66" s="660" t="s">
        <v>5891</v>
      </c>
      <c r="B66" s="661">
        <v>44257</v>
      </c>
      <c r="C66" s="660" t="s">
        <v>3491</v>
      </c>
      <c r="D66" s="661">
        <v>44251</v>
      </c>
      <c r="E66" s="660" t="s">
        <v>1187</v>
      </c>
      <c r="F66" s="660" t="s">
        <v>248</v>
      </c>
      <c r="G66" s="660" t="s">
        <v>3588</v>
      </c>
      <c r="H66" s="660" t="s">
        <v>3669</v>
      </c>
      <c r="I66" s="660" t="s">
        <v>248</v>
      </c>
      <c r="J66" s="660" t="s">
        <v>1465</v>
      </c>
      <c r="K66" s="660" t="s">
        <v>1468</v>
      </c>
      <c r="L66" s="660" t="s">
        <v>314</v>
      </c>
      <c r="M66" s="660">
        <v>11</v>
      </c>
      <c r="N66" s="662">
        <v>38150</v>
      </c>
      <c r="O66" s="662">
        <v>419650</v>
      </c>
    </row>
    <row r="67" spans="1:15" hidden="1" x14ac:dyDescent="0.25">
      <c r="A67" s="660" t="s">
        <v>5892</v>
      </c>
      <c r="B67" s="661">
        <v>44257</v>
      </c>
      <c r="C67" s="660" t="s">
        <v>6669</v>
      </c>
      <c r="D67" s="661">
        <v>44256</v>
      </c>
      <c r="E67" s="660" t="s">
        <v>1180</v>
      </c>
      <c r="F67" s="660" t="s">
        <v>248</v>
      </c>
      <c r="G67" s="660" t="s">
        <v>1210</v>
      </c>
      <c r="H67" s="660" t="s">
        <v>1462</v>
      </c>
      <c r="I67" s="660" t="s">
        <v>248</v>
      </c>
      <c r="J67" s="660" t="s">
        <v>1463</v>
      </c>
      <c r="K67" s="660" t="s">
        <v>1468</v>
      </c>
      <c r="L67" s="660" t="s">
        <v>301</v>
      </c>
      <c r="M67" s="660">
        <v>10</v>
      </c>
      <c r="N67" s="660">
        <v>882.14</v>
      </c>
      <c r="O67" s="662">
        <v>8821.4</v>
      </c>
    </row>
    <row r="68" spans="1:15" hidden="1" x14ac:dyDescent="0.25">
      <c r="A68" s="660" t="s">
        <v>5893</v>
      </c>
      <c r="B68" s="661">
        <v>44257</v>
      </c>
      <c r="C68" s="660">
        <v>3020008681</v>
      </c>
      <c r="D68" s="663">
        <v>44195</v>
      </c>
      <c r="E68" s="660" t="s">
        <v>1185</v>
      </c>
      <c r="F68" s="660" t="s">
        <v>248</v>
      </c>
      <c r="G68" s="660" t="s">
        <v>1220</v>
      </c>
      <c r="H68" s="660" t="s">
        <v>1313</v>
      </c>
      <c r="I68" s="660" t="s">
        <v>248</v>
      </c>
      <c r="J68" s="660" t="s">
        <v>316</v>
      </c>
      <c r="K68" s="660" t="s">
        <v>1469</v>
      </c>
      <c r="L68" s="660" t="s">
        <v>301</v>
      </c>
      <c r="M68" s="660">
        <v>7</v>
      </c>
      <c r="N68" s="660">
        <v>0</v>
      </c>
      <c r="O68" s="660">
        <v>0</v>
      </c>
    </row>
    <row r="69" spans="1:15" hidden="1" x14ac:dyDescent="0.25">
      <c r="A69" s="660" t="s">
        <v>5893</v>
      </c>
      <c r="B69" s="661">
        <v>44257</v>
      </c>
      <c r="C69" s="660">
        <v>3020008681</v>
      </c>
      <c r="D69" s="663">
        <v>44195</v>
      </c>
      <c r="E69" s="660" t="s">
        <v>1186</v>
      </c>
      <c r="F69" s="660" t="s">
        <v>248</v>
      </c>
      <c r="G69" s="660" t="s">
        <v>1220</v>
      </c>
      <c r="H69" s="660" t="s">
        <v>3633</v>
      </c>
      <c r="I69" s="660" t="s">
        <v>248</v>
      </c>
      <c r="J69" s="660" t="s">
        <v>316</v>
      </c>
      <c r="K69" s="660" t="s">
        <v>1469</v>
      </c>
      <c r="L69" s="660" t="s">
        <v>308</v>
      </c>
      <c r="M69" s="660">
        <v>5</v>
      </c>
      <c r="N69" s="660">
        <v>0</v>
      </c>
      <c r="O69" s="660">
        <v>0</v>
      </c>
    </row>
    <row r="70" spans="1:15" hidden="1" x14ac:dyDescent="0.25">
      <c r="A70" s="660" t="s">
        <v>5893</v>
      </c>
      <c r="B70" s="661">
        <v>44257</v>
      </c>
      <c r="C70" s="660">
        <v>3020008681</v>
      </c>
      <c r="D70" s="663">
        <v>44195</v>
      </c>
      <c r="E70" s="660" t="s">
        <v>1186</v>
      </c>
      <c r="F70" s="660" t="s">
        <v>248</v>
      </c>
      <c r="G70" s="660" t="s">
        <v>1220</v>
      </c>
      <c r="H70" s="660" t="s">
        <v>1314</v>
      </c>
      <c r="I70" s="660" t="s">
        <v>248</v>
      </c>
      <c r="J70" s="660" t="s">
        <v>316</v>
      </c>
      <c r="K70" s="660" t="s">
        <v>1469</v>
      </c>
      <c r="L70" s="660" t="s">
        <v>308</v>
      </c>
      <c r="M70" s="660">
        <v>2</v>
      </c>
      <c r="N70" s="660">
        <v>0</v>
      </c>
      <c r="O70" s="660">
        <v>0</v>
      </c>
    </row>
    <row r="71" spans="1:15" hidden="1" x14ac:dyDescent="0.25">
      <c r="A71" s="660" t="s">
        <v>5893</v>
      </c>
      <c r="B71" s="661">
        <v>44257</v>
      </c>
      <c r="C71" s="660">
        <v>3020008681</v>
      </c>
      <c r="D71" s="663">
        <v>44195</v>
      </c>
      <c r="E71" s="660" t="s">
        <v>1187</v>
      </c>
      <c r="F71" s="660" t="s">
        <v>248</v>
      </c>
      <c r="G71" s="660" t="s">
        <v>1220</v>
      </c>
      <c r="H71" s="660" t="s">
        <v>1315</v>
      </c>
      <c r="I71" s="660" t="s">
        <v>248</v>
      </c>
      <c r="J71" s="660" t="s">
        <v>316</v>
      </c>
      <c r="K71" s="660" t="s">
        <v>1469</v>
      </c>
      <c r="L71" s="660" t="s">
        <v>314</v>
      </c>
      <c r="M71" s="660">
        <v>7</v>
      </c>
      <c r="N71" s="660">
        <v>0</v>
      </c>
      <c r="O71" s="660">
        <v>0</v>
      </c>
    </row>
    <row r="72" spans="1:15" hidden="1" x14ac:dyDescent="0.25">
      <c r="A72" s="660" t="s">
        <v>5893</v>
      </c>
      <c r="B72" s="661">
        <v>44257</v>
      </c>
      <c r="C72" s="660">
        <v>3020008681</v>
      </c>
      <c r="D72" s="663">
        <v>44195</v>
      </c>
      <c r="E72" s="660" t="s">
        <v>1187</v>
      </c>
      <c r="F72" s="660" t="s">
        <v>248</v>
      </c>
      <c r="G72" s="660" t="s">
        <v>1220</v>
      </c>
      <c r="H72" s="660" t="s">
        <v>1316</v>
      </c>
      <c r="I72" s="660" t="s">
        <v>248</v>
      </c>
      <c r="J72" s="660" t="s">
        <v>316</v>
      </c>
      <c r="K72" s="660" t="s">
        <v>1469</v>
      </c>
      <c r="L72" s="660" t="s">
        <v>1470</v>
      </c>
      <c r="M72" s="660">
        <v>7</v>
      </c>
      <c r="N72" s="660">
        <v>0</v>
      </c>
      <c r="O72" s="660">
        <v>0</v>
      </c>
    </row>
    <row r="73" spans="1:15" hidden="1" x14ac:dyDescent="0.25">
      <c r="A73" s="660" t="s">
        <v>5893</v>
      </c>
      <c r="B73" s="661">
        <v>44257</v>
      </c>
      <c r="C73" s="660">
        <v>3020008681</v>
      </c>
      <c r="D73" s="663">
        <v>44195</v>
      </c>
      <c r="E73" s="660" t="s">
        <v>1187</v>
      </c>
      <c r="F73" s="660" t="s">
        <v>248</v>
      </c>
      <c r="G73" s="660" t="s">
        <v>1220</v>
      </c>
      <c r="H73" s="660" t="s">
        <v>1317</v>
      </c>
      <c r="I73" s="660" t="s">
        <v>248</v>
      </c>
      <c r="J73" s="660" t="s">
        <v>316</v>
      </c>
      <c r="K73" s="660" t="s">
        <v>1469</v>
      </c>
      <c r="L73" s="660" t="s">
        <v>314</v>
      </c>
      <c r="M73" s="660">
        <v>7</v>
      </c>
      <c r="N73" s="660">
        <v>0</v>
      </c>
      <c r="O73" s="660">
        <v>0</v>
      </c>
    </row>
    <row r="74" spans="1:15" hidden="1" x14ac:dyDescent="0.25">
      <c r="A74" s="660" t="s">
        <v>5893</v>
      </c>
      <c r="B74" s="661">
        <v>44257</v>
      </c>
      <c r="C74" s="660">
        <v>3020008681</v>
      </c>
      <c r="D74" s="663">
        <v>44195</v>
      </c>
      <c r="E74" s="660" t="s">
        <v>1187</v>
      </c>
      <c r="F74" s="660" t="s">
        <v>248</v>
      </c>
      <c r="G74" s="660" t="s">
        <v>1220</v>
      </c>
      <c r="H74" s="660" t="s">
        <v>1318</v>
      </c>
      <c r="I74" s="660" t="s">
        <v>248</v>
      </c>
      <c r="J74" s="660" t="s">
        <v>316</v>
      </c>
      <c r="K74" s="660" t="s">
        <v>1469</v>
      </c>
      <c r="L74" s="660" t="s">
        <v>314</v>
      </c>
      <c r="M74" s="660">
        <v>7</v>
      </c>
      <c r="N74" s="660">
        <v>0</v>
      </c>
      <c r="O74" s="660">
        <v>0</v>
      </c>
    </row>
    <row r="75" spans="1:15" hidden="1" x14ac:dyDescent="0.25">
      <c r="A75" s="660" t="s">
        <v>5893</v>
      </c>
      <c r="B75" s="661">
        <v>44257</v>
      </c>
      <c r="C75" s="660">
        <v>3020008681</v>
      </c>
      <c r="D75" s="663">
        <v>44195</v>
      </c>
      <c r="E75" s="660" t="s">
        <v>1187</v>
      </c>
      <c r="F75" s="660" t="s">
        <v>248</v>
      </c>
      <c r="G75" s="660" t="s">
        <v>1220</v>
      </c>
      <c r="H75" s="660" t="s">
        <v>1319</v>
      </c>
      <c r="I75" s="660" t="s">
        <v>248</v>
      </c>
      <c r="J75" s="660" t="s">
        <v>316</v>
      </c>
      <c r="K75" s="660" t="s">
        <v>1469</v>
      </c>
      <c r="L75" s="660" t="s">
        <v>314</v>
      </c>
      <c r="M75" s="660">
        <v>7</v>
      </c>
      <c r="N75" s="660">
        <v>0</v>
      </c>
      <c r="O75" s="660">
        <v>0</v>
      </c>
    </row>
    <row r="76" spans="1:15" hidden="1" x14ac:dyDescent="0.25">
      <c r="A76" s="660" t="s">
        <v>5893</v>
      </c>
      <c r="B76" s="661">
        <v>44257</v>
      </c>
      <c r="C76" s="660">
        <v>3020008681</v>
      </c>
      <c r="D76" s="663">
        <v>44195</v>
      </c>
      <c r="E76" s="660" t="s">
        <v>1187</v>
      </c>
      <c r="F76" s="660" t="s">
        <v>248</v>
      </c>
      <c r="G76" s="660" t="s">
        <v>1220</v>
      </c>
      <c r="H76" s="660" t="s">
        <v>1320</v>
      </c>
      <c r="I76" s="660" t="s">
        <v>248</v>
      </c>
      <c r="J76" s="660" t="s">
        <v>316</v>
      </c>
      <c r="K76" s="660" t="s">
        <v>1469</v>
      </c>
      <c r="L76" s="660" t="s">
        <v>314</v>
      </c>
      <c r="M76" s="660">
        <v>7</v>
      </c>
      <c r="N76" s="660">
        <v>0</v>
      </c>
      <c r="O76" s="660">
        <v>0</v>
      </c>
    </row>
    <row r="77" spans="1:15" hidden="1" x14ac:dyDescent="0.25">
      <c r="A77" s="660" t="s">
        <v>5893</v>
      </c>
      <c r="B77" s="661">
        <v>44257</v>
      </c>
      <c r="C77" s="660">
        <v>3020008681</v>
      </c>
      <c r="D77" s="663">
        <v>44195</v>
      </c>
      <c r="E77" s="660" t="s">
        <v>1187</v>
      </c>
      <c r="F77" s="660" t="s">
        <v>248</v>
      </c>
      <c r="G77" s="660" t="s">
        <v>1220</v>
      </c>
      <c r="H77" s="660" t="s">
        <v>1321</v>
      </c>
      <c r="I77" s="660" t="s">
        <v>248</v>
      </c>
      <c r="J77" s="660" t="s">
        <v>316</v>
      </c>
      <c r="K77" s="660" t="s">
        <v>1469</v>
      </c>
      <c r="L77" s="660" t="s">
        <v>314</v>
      </c>
      <c r="M77" s="660">
        <v>7</v>
      </c>
      <c r="N77" s="660">
        <v>0</v>
      </c>
      <c r="O77" s="660">
        <v>0</v>
      </c>
    </row>
    <row r="78" spans="1:15" hidden="1" x14ac:dyDescent="0.25">
      <c r="A78" s="660" t="s">
        <v>5893</v>
      </c>
      <c r="B78" s="661">
        <v>44257</v>
      </c>
      <c r="C78" s="660">
        <v>3020008681</v>
      </c>
      <c r="D78" s="663">
        <v>44195</v>
      </c>
      <c r="E78" s="660" t="s">
        <v>1187</v>
      </c>
      <c r="F78" s="660" t="s">
        <v>248</v>
      </c>
      <c r="G78" s="660" t="s">
        <v>1220</v>
      </c>
      <c r="H78" s="660" t="s">
        <v>3652</v>
      </c>
      <c r="I78" s="660" t="s">
        <v>248</v>
      </c>
      <c r="J78" s="660" t="s">
        <v>316</v>
      </c>
      <c r="K78" s="660" t="s">
        <v>1469</v>
      </c>
      <c r="L78" s="660" t="s">
        <v>314</v>
      </c>
      <c r="M78" s="660">
        <v>7</v>
      </c>
      <c r="N78" s="662">
        <v>52000</v>
      </c>
      <c r="O78" s="662">
        <v>364000</v>
      </c>
    </row>
    <row r="79" spans="1:15" hidden="1" x14ac:dyDescent="0.25">
      <c r="A79" s="660" t="s">
        <v>5894</v>
      </c>
      <c r="B79" s="661">
        <v>44257</v>
      </c>
      <c r="C79" s="660" t="s">
        <v>6670</v>
      </c>
      <c r="D79" s="661">
        <v>44256</v>
      </c>
      <c r="E79" s="660" t="s">
        <v>15</v>
      </c>
      <c r="F79" s="660" t="s">
        <v>258</v>
      </c>
      <c r="G79" s="660" t="s">
        <v>1221</v>
      </c>
      <c r="H79" s="660" t="s">
        <v>387</v>
      </c>
      <c r="I79" s="660" t="s">
        <v>258</v>
      </c>
      <c r="J79" s="660" t="s">
        <v>1464</v>
      </c>
      <c r="K79" s="660" t="s">
        <v>1468</v>
      </c>
      <c r="L79" s="660" t="s">
        <v>303</v>
      </c>
      <c r="M79" s="660">
        <v>1</v>
      </c>
      <c r="N79" s="662">
        <v>1200</v>
      </c>
      <c r="O79" s="662">
        <v>1200</v>
      </c>
    </row>
    <row r="80" spans="1:15" hidden="1" x14ac:dyDescent="0.25">
      <c r="A80" s="660" t="s">
        <v>5894</v>
      </c>
      <c r="B80" s="661">
        <v>44257</v>
      </c>
      <c r="C80" s="660" t="s">
        <v>6670</v>
      </c>
      <c r="D80" s="661">
        <v>44256</v>
      </c>
      <c r="E80" s="660" t="s">
        <v>15</v>
      </c>
      <c r="F80" s="660" t="s">
        <v>258</v>
      </c>
      <c r="G80" s="660" t="s">
        <v>1221</v>
      </c>
      <c r="H80" s="660" t="s">
        <v>1391</v>
      </c>
      <c r="I80" s="660" t="s">
        <v>258</v>
      </c>
      <c r="J80" s="660" t="s">
        <v>1464</v>
      </c>
      <c r="K80" s="660" t="s">
        <v>1468</v>
      </c>
      <c r="L80" s="660" t="s">
        <v>1470</v>
      </c>
      <c r="M80" s="660">
        <v>52</v>
      </c>
      <c r="N80" s="662">
        <v>3000</v>
      </c>
      <c r="O80" s="662">
        <v>156000</v>
      </c>
    </row>
    <row r="81" spans="1:15" hidden="1" x14ac:dyDescent="0.25">
      <c r="A81" s="660" t="s">
        <v>5895</v>
      </c>
      <c r="B81" s="661">
        <v>44257</v>
      </c>
      <c r="C81" s="660" t="s">
        <v>6671</v>
      </c>
      <c r="D81" s="660" t="s">
        <v>6672</v>
      </c>
      <c r="E81" s="660" t="s">
        <v>1182</v>
      </c>
      <c r="F81" s="660" t="s">
        <v>244</v>
      </c>
      <c r="G81" s="660" t="s">
        <v>1230</v>
      </c>
      <c r="H81" s="660" t="s">
        <v>1355</v>
      </c>
      <c r="I81" s="660" t="s">
        <v>244</v>
      </c>
      <c r="J81" s="660" t="s">
        <v>316</v>
      </c>
      <c r="K81" s="660" t="s">
        <v>1469</v>
      </c>
      <c r="L81" s="660" t="s">
        <v>1470</v>
      </c>
      <c r="M81" s="660">
        <v>1</v>
      </c>
      <c r="N81" s="662">
        <v>1100</v>
      </c>
      <c r="O81" s="662">
        <v>1100</v>
      </c>
    </row>
    <row r="82" spans="1:15" hidden="1" x14ac:dyDescent="0.25">
      <c r="A82" s="660" t="s">
        <v>5896</v>
      </c>
      <c r="B82" s="661">
        <v>44257</v>
      </c>
      <c r="C82" s="660" t="s">
        <v>6673</v>
      </c>
      <c r="D82" s="660" t="s">
        <v>6674</v>
      </c>
      <c r="E82" s="660" t="s">
        <v>1182</v>
      </c>
      <c r="F82" s="660" t="s">
        <v>244</v>
      </c>
      <c r="G82" s="660" t="s">
        <v>1230</v>
      </c>
      <c r="H82" s="660" t="s">
        <v>1355</v>
      </c>
      <c r="I82" s="660" t="s">
        <v>244</v>
      </c>
      <c r="J82" s="660" t="s">
        <v>316</v>
      </c>
      <c r="K82" s="660" t="s">
        <v>1469</v>
      </c>
      <c r="L82" s="660" t="s">
        <v>1470</v>
      </c>
      <c r="M82" s="660">
        <v>1</v>
      </c>
      <c r="N82" s="662">
        <v>1100</v>
      </c>
      <c r="O82" s="662">
        <v>1100</v>
      </c>
    </row>
    <row r="83" spans="1:15" hidden="1" x14ac:dyDescent="0.25">
      <c r="A83" s="660" t="s">
        <v>5896</v>
      </c>
      <c r="B83" s="661">
        <v>44257</v>
      </c>
      <c r="C83" s="660" t="s">
        <v>6673</v>
      </c>
      <c r="D83" s="660" t="s">
        <v>6674</v>
      </c>
      <c r="E83" s="660" t="s">
        <v>1182</v>
      </c>
      <c r="F83" s="660" t="s">
        <v>244</v>
      </c>
      <c r="G83" s="660" t="s">
        <v>1230</v>
      </c>
      <c r="H83" s="660" t="s">
        <v>3624</v>
      </c>
      <c r="I83" s="660" t="s">
        <v>244</v>
      </c>
      <c r="J83" s="660" t="s">
        <v>316</v>
      </c>
      <c r="K83" s="660" t="s">
        <v>1469</v>
      </c>
      <c r="L83" s="660" t="s">
        <v>1470</v>
      </c>
      <c r="M83" s="660">
        <v>1</v>
      </c>
      <c r="N83" s="662">
        <v>2582</v>
      </c>
      <c r="O83" s="662">
        <v>2582</v>
      </c>
    </row>
    <row r="84" spans="1:15" hidden="1" x14ac:dyDescent="0.25">
      <c r="A84" s="660" t="s">
        <v>5897</v>
      </c>
      <c r="B84" s="661">
        <v>44257</v>
      </c>
      <c r="C84" s="660" t="s">
        <v>918</v>
      </c>
      <c r="D84" s="661">
        <v>44253</v>
      </c>
      <c r="E84" s="660" t="s">
        <v>1194</v>
      </c>
      <c r="F84" s="660" t="s">
        <v>248</v>
      </c>
      <c r="G84" s="660" t="s">
        <v>1247</v>
      </c>
      <c r="H84" s="660" t="s">
        <v>1370</v>
      </c>
      <c r="I84" s="660" t="s">
        <v>248</v>
      </c>
      <c r="J84" s="660" t="s">
        <v>317</v>
      </c>
      <c r="K84" s="660" t="s">
        <v>1468</v>
      </c>
      <c r="L84" s="660" t="s">
        <v>301</v>
      </c>
      <c r="M84" s="660">
        <v>10</v>
      </c>
      <c r="N84" s="660">
        <v>0</v>
      </c>
      <c r="O84" s="660">
        <v>0</v>
      </c>
    </row>
    <row r="85" spans="1:15" hidden="1" x14ac:dyDescent="0.25">
      <c r="A85" s="660" t="s">
        <v>5897</v>
      </c>
      <c r="B85" s="661">
        <v>44257</v>
      </c>
      <c r="C85" s="660" t="s">
        <v>918</v>
      </c>
      <c r="D85" s="661">
        <v>44253</v>
      </c>
      <c r="E85" s="660" t="s">
        <v>15</v>
      </c>
      <c r="F85" s="660" t="s">
        <v>248</v>
      </c>
      <c r="G85" s="660" t="s">
        <v>1247</v>
      </c>
      <c r="H85" s="660" t="s">
        <v>387</v>
      </c>
      <c r="I85" s="660" t="s">
        <v>248</v>
      </c>
      <c r="J85" s="660" t="s">
        <v>317</v>
      </c>
      <c r="K85" s="660" t="s">
        <v>1468</v>
      </c>
      <c r="L85" s="660" t="s">
        <v>303</v>
      </c>
      <c r="M85" s="660">
        <v>1</v>
      </c>
      <c r="N85" s="660">
        <v>350</v>
      </c>
      <c r="O85" s="660">
        <v>350</v>
      </c>
    </row>
    <row r="86" spans="1:15" hidden="1" x14ac:dyDescent="0.25">
      <c r="A86" s="660" t="s">
        <v>5897</v>
      </c>
      <c r="B86" s="661">
        <v>44257</v>
      </c>
      <c r="C86" s="660" t="s">
        <v>918</v>
      </c>
      <c r="D86" s="661">
        <v>44253</v>
      </c>
      <c r="E86" s="660" t="s">
        <v>1194</v>
      </c>
      <c r="F86" s="660" t="s">
        <v>248</v>
      </c>
      <c r="G86" s="660" t="s">
        <v>1247</v>
      </c>
      <c r="H86" s="660" t="s">
        <v>1337</v>
      </c>
      <c r="I86" s="660" t="s">
        <v>248</v>
      </c>
      <c r="J86" s="660" t="s">
        <v>317</v>
      </c>
      <c r="K86" s="660" t="s">
        <v>1468</v>
      </c>
      <c r="L86" s="660" t="s">
        <v>307</v>
      </c>
      <c r="M86" s="660">
        <v>25</v>
      </c>
      <c r="N86" s="662">
        <v>6350</v>
      </c>
      <c r="O86" s="662">
        <v>158750</v>
      </c>
    </row>
    <row r="87" spans="1:15" hidden="1" x14ac:dyDescent="0.25">
      <c r="A87" s="660" t="s">
        <v>5897</v>
      </c>
      <c r="B87" s="661">
        <v>44257</v>
      </c>
      <c r="C87" s="660" t="s">
        <v>918</v>
      </c>
      <c r="D87" s="661">
        <v>44253</v>
      </c>
      <c r="E87" s="660" t="s">
        <v>1194</v>
      </c>
      <c r="F87" s="660" t="s">
        <v>248</v>
      </c>
      <c r="G87" s="660" t="s">
        <v>1247</v>
      </c>
      <c r="H87" s="660" t="s">
        <v>1370</v>
      </c>
      <c r="I87" s="660" t="s">
        <v>248</v>
      </c>
      <c r="J87" s="660" t="s">
        <v>317</v>
      </c>
      <c r="K87" s="660" t="s">
        <v>1468</v>
      </c>
      <c r="L87" s="660" t="s">
        <v>301</v>
      </c>
      <c r="M87" s="660">
        <v>100</v>
      </c>
      <c r="N87" s="662">
        <v>7700</v>
      </c>
      <c r="O87" s="662">
        <v>770000</v>
      </c>
    </row>
    <row r="88" spans="1:15" hidden="1" x14ac:dyDescent="0.25">
      <c r="A88" s="660" t="s">
        <v>5898</v>
      </c>
      <c r="B88" s="661">
        <v>44257</v>
      </c>
      <c r="C88" s="660" t="s">
        <v>3305</v>
      </c>
      <c r="D88" s="661">
        <v>44237</v>
      </c>
      <c r="E88" s="660" t="s">
        <v>3215</v>
      </c>
      <c r="F88" s="660" t="s">
        <v>244</v>
      </c>
      <c r="G88" s="660" t="s">
        <v>1283</v>
      </c>
      <c r="H88" s="660" t="s">
        <v>3633</v>
      </c>
      <c r="I88" s="660" t="s">
        <v>244</v>
      </c>
      <c r="J88" s="660" t="s">
        <v>316</v>
      </c>
      <c r="K88" s="660" t="s">
        <v>1469</v>
      </c>
      <c r="L88" s="660" t="s">
        <v>308</v>
      </c>
      <c r="M88" s="660">
        <v>2</v>
      </c>
      <c r="N88" s="662">
        <v>4800</v>
      </c>
      <c r="O88" s="662">
        <v>9600</v>
      </c>
    </row>
    <row r="89" spans="1:15" hidden="1" x14ac:dyDescent="0.25">
      <c r="A89" s="660" t="s">
        <v>5899</v>
      </c>
      <c r="B89" s="661">
        <v>44257</v>
      </c>
      <c r="C89" s="660" t="s">
        <v>6675</v>
      </c>
      <c r="D89" s="661">
        <v>44256</v>
      </c>
      <c r="E89" s="660" t="s">
        <v>15</v>
      </c>
      <c r="F89" s="660" t="s">
        <v>94</v>
      </c>
      <c r="G89" s="660" t="s">
        <v>356</v>
      </c>
      <c r="H89" s="660" t="s">
        <v>387</v>
      </c>
      <c r="I89" s="660" t="s">
        <v>94</v>
      </c>
      <c r="J89" s="660" t="s">
        <v>1464</v>
      </c>
      <c r="K89" s="660" t="s">
        <v>1468</v>
      </c>
      <c r="L89" s="660" t="s">
        <v>303</v>
      </c>
      <c r="M89" s="660">
        <v>1</v>
      </c>
      <c r="N89" s="660">
        <v>150</v>
      </c>
      <c r="O89" s="660">
        <v>150</v>
      </c>
    </row>
    <row r="90" spans="1:15" hidden="1" x14ac:dyDescent="0.25">
      <c r="A90" s="660" t="s">
        <v>5899</v>
      </c>
      <c r="B90" s="661">
        <v>44257</v>
      </c>
      <c r="C90" s="660" t="s">
        <v>6675</v>
      </c>
      <c r="D90" s="661">
        <v>44256</v>
      </c>
      <c r="E90" s="660" t="s">
        <v>1191</v>
      </c>
      <c r="F90" s="660" t="s">
        <v>94</v>
      </c>
      <c r="G90" s="660" t="s">
        <v>356</v>
      </c>
      <c r="H90" s="660" t="s">
        <v>1368</v>
      </c>
      <c r="I90" s="660" t="s">
        <v>94</v>
      </c>
      <c r="J90" s="660" t="s">
        <v>1464</v>
      </c>
      <c r="K90" s="660" t="s">
        <v>1468</v>
      </c>
      <c r="L90" s="660" t="s">
        <v>1471</v>
      </c>
      <c r="M90" s="660">
        <v>8</v>
      </c>
      <c r="N90" s="660">
        <v>937</v>
      </c>
      <c r="O90" s="662">
        <v>7496</v>
      </c>
    </row>
    <row r="91" spans="1:15" hidden="1" x14ac:dyDescent="0.25">
      <c r="A91" s="660" t="s">
        <v>5900</v>
      </c>
      <c r="B91" s="661">
        <v>44257</v>
      </c>
      <c r="C91" s="660">
        <v>21020306</v>
      </c>
      <c r="D91" s="661">
        <v>44252</v>
      </c>
      <c r="E91" s="660" t="s">
        <v>15</v>
      </c>
      <c r="F91" s="660" t="s">
        <v>248</v>
      </c>
      <c r="G91" s="660" t="s">
        <v>1240</v>
      </c>
      <c r="H91" s="660" t="s">
        <v>387</v>
      </c>
      <c r="I91" s="660" t="s">
        <v>248</v>
      </c>
      <c r="J91" s="660" t="s">
        <v>317</v>
      </c>
      <c r="K91" s="660" t="s">
        <v>1468</v>
      </c>
      <c r="L91" s="660" t="s">
        <v>303</v>
      </c>
      <c r="M91" s="660">
        <v>1</v>
      </c>
      <c r="N91" s="660">
        <v>177</v>
      </c>
      <c r="O91" s="660">
        <v>177</v>
      </c>
    </row>
    <row r="92" spans="1:15" hidden="1" x14ac:dyDescent="0.25">
      <c r="A92" s="660" t="s">
        <v>5900</v>
      </c>
      <c r="B92" s="661">
        <v>44257</v>
      </c>
      <c r="C92" s="660">
        <v>21020306</v>
      </c>
      <c r="D92" s="661">
        <v>44252</v>
      </c>
      <c r="E92" s="660" t="s">
        <v>1195</v>
      </c>
      <c r="F92" s="660" t="s">
        <v>248</v>
      </c>
      <c r="G92" s="660" t="s">
        <v>1240</v>
      </c>
      <c r="H92" s="660" t="s">
        <v>1312</v>
      </c>
      <c r="I92" s="660" t="s">
        <v>248</v>
      </c>
      <c r="J92" s="660" t="s">
        <v>317</v>
      </c>
      <c r="K92" s="660" t="s">
        <v>1468</v>
      </c>
      <c r="L92" s="660" t="s">
        <v>307</v>
      </c>
      <c r="M92" s="660">
        <v>3</v>
      </c>
      <c r="N92" s="662">
        <v>11800</v>
      </c>
      <c r="O92" s="662">
        <v>35400</v>
      </c>
    </row>
    <row r="93" spans="1:15" hidden="1" x14ac:dyDescent="0.25">
      <c r="A93" s="660" t="s">
        <v>5901</v>
      </c>
      <c r="B93" s="661">
        <v>44257</v>
      </c>
      <c r="C93" s="660" t="s">
        <v>6676</v>
      </c>
      <c r="D93" s="661">
        <v>44253</v>
      </c>
      <c r="E93" s="660" t="s">
        <v>1180</v>
      </c>
      <c r="F93" s="660" t="s">
        <v>248</v>
      </c>
      <c r="G93" s="660" t="s">
        <v>1210</v>
      </c>
      <c r="H93" s="660" t="s">
        <v>280</v>
      </c>
      <c r="I93" s="660" t="s">
        <v>248</v>
      </c>
      <c r="J93" s="660" t="s">
        <v>1463</v>
      </c>
      <c r="K93" s="660" t="s">
        <v>1468</v>
      </c>
      <c r="L93" s="660" t="s">
        <v>303</v>
      </c>
      <c r="M93" s="660">
        <v>430</v>
      </c>
      <c r="N93" s="662">
        <v>1270.5</v>
      </c>
      <c r="O93" s="662">
        <v>546315</v>
      </c>
    </row>
    <row r="94" spans="1:15" hidden="1" x14ac:dyDescent="0.25">
      <c r="A94" s="660" t="s">
        <v>5902</v>
      </c>
      <c r="B94" s="661">
        <v>44258</v>
      </c>
      <c r="C94" s="660" t="s">
        <v>3495</v>
      </c>
      <c r="D94" s="661">
        <v>44252</v>
      </c>
      <c r="E94" s="660" t="s">
        <v>15</v>
      </c>
      <c r="F94" s="660" t="s">
        <v>93</v>
      </c>
      <c r="G94" s="660" t="s">
        <v>1214</v>
      </c>
      <c r="H94" s="660" t="s">
        <v>387</v>
      </c>
      <c r="I94" s="660" t="s">
        <v>93</v>
      </c>
      <c r="J94" s="660" t="s">
        <v>1464</v>
      </c>
      <c r="K94" s="660" t="s">
        <v>1468</v>
      </c>
      <c r="L94" s="660" t="s">
        <v>303</v>
      </c>
      <c r="M94" s="660">
        <v>1</v>
      </c>
      <c r="N94" s="662">
        <v>1561.875</v>
      </c>
      <c r="O94" s="662">
        <v>1561.875</v>
      </c>
    </row>
    <row r="95" spans="1:15" hidden="1" x14ac:dyDescent="0.25">
      <c r="A95" s="660" t="s">
        <v>5902</v>
      </c>
      <c r="B95" s="661">
        <v>44258</v>
      </c>
      <c r="C95" s="660" t="s">
        <v>3495</v>
      </c>
      <c r="D95" s="661">
        <v>44252</v>
      </c>
      <c r="E95" s="660" t="s">
        <v>1181</v>
      </c>
      <c r="F95" s="660" t="s">
        <v>93</v>
      </c>
      <c r="G95" s="660" t="s">
        <v>1214</v>
      </c>
      <c r="H95" s="660" t="s">
        <v>3612</v>
      </c>
      <c r="I95" s="660" t="s">
        <v>93</v>
      </c>
      <c r="J95" s="660" t="s">
        <v>1464</v>
      </c>
      <c r="K95" s="660" t="s">
        <v>1468</v>
      </c>
      <c r="L95" s="660" t="s">
        <v>308</v>
      </c>
      <c r="M95" s="660">
        <v>245</v>
      </c>
      <c r="N95" s="662">
        <v>2550</v>
      </c>
      <c r="O95" s="662">
        <v>624750</v>
      </c>
    </row>
    <row r="96" spans="1:15" hidden="1" x14ac:dyDescent="0.25">
      <c r="A96" s="660" t="s">
        <v>5903</v>
      </c>
      <c r="B96" s="661">
        <v>44258</v>
      </c>
      <c r="C96" s="660" t="s">
        <v>1130</v>
      </c>
      <c r="D96" s="661">
        <v>44221</v>
      </c>
      <c r="E96" s="660" t="s">
        <v>15</v>
      </c>
      <c r="F96" s="660" t="s">
        <v>244</v>
      </c>
      <c r="G96" s="660" t="s">
        <v>1226</v>
      </c>
      <c r="H96" s="660" t="s">
        <v>387</v>
      </c>
      <c r="I96" s="660" t="s">
        <v>244</v>
      </c>
      <c r="J96" s="660" t="s">
        <v>1464</v>
      </c>
      <c r="K96" s="660" t="s">
        <v>1468</v>
      </c>
      <c r="L96" s="660" t="s">
        <v>303</v>
      </c>
      <c r="M96" s="660">
        <v>1</v>
      </c>
      <c r="N96" s="660">
        <v>850</v>
      </c>
      <c r="O96" s="660">
        <v>850</v>
      </c>
    </row>
    <row r="97" spans="1:15" hidden="1" x14ac:dyDescent="0.25">
      <c r="A97" s="660" t="s">
        <v>5903</v>
      </c>
      <c r="B97" s="661">
        <v>44258</v>
      </c>
      <c r="C97" s="660" t="s">
        <v>1130</v>
      </c>
      <c r="D97" s="661">
        <v>44221</v>
      </c>
      <c r="E97" s="660" t="s">
        <v>1181</v>
      </c>
      <c r="F97" s="660" t="s">
        <v>244</v>
      </c>
      <c r="G97" s="660" t="s">
        <v>1226</v>
      </c>
      <c r="H97" s="660" t="s">
        <v>1309</v>
      </c>
      <c r="I97" s="660" t="s">
        <v>244</v>
      </c>
      <c r="J97" s="660" t="s">
        <v>1464</v>
      </c>
      <c r="K97" s="660" t="s">
        <v>1468</v>
      </c>
      <c r="L97" s="660" t="s">
        <v>308</v>
      </c>
      <c r="M97" s="660">
        <v>50</v>
      </c>
      <c r="N97" s="662">
        <v>4250</v>
      </c>
      <c r="O97" s="662">
        <v>212500</v>
      </c>
    </row>
    <row r="98" spans="1:15" hidden="1" x14ac:dyDescent="0.25">
      <c r="A98" s="660" t="s">
        <v>5904</v>
      </c>
      <c r="B98" s="661">
        <v>44258</v>
      </c>
      <c r="C98" s="660" t="s">
        <v>6677</v>
      </c>
      <c r="D98" s="661">
        <v>44251</v>
      </c>
      <c r="E98" s="660" t="s">
        <v>1181</v>
      </c>
      <c r="F98" s="660" t="s">
        <v>248</v>
      </c>
      <c r="G98" s="660" t="s">
        <v>1219</v>
      </c>
      <c r="H98" s="660" t="s">
        <v>1309</v>
      </c>
      <c r="I98" s="660" t="s">
        <v>248</v>
      </c>
      <c r="J98" s="660" t="s">
        <v>1464</v>
      </c>
      <c r="K98" s="660" t="s">
        <v>1468</v>
      </c>
      <c r="L98" s="660" t="s">
        <v>308</v>
      </c>
      <c r="M98" s="660">
        <v>6</v>
      </c>
      <c r="N98" s="660">
        <v>0</v>
      </c>
      <c r="O98" s="660">
        <v>0</v>
      </c>
    </row>
    <row r="99" spans="1:15" hidden="1" x14ac:dyDescent="0.25">
      <c r="A99" s="660" t="s">
        <v>5904</v>
      </c>
      <c r="B99" s="661">
        <v>44258</v>
      </c>
      <c r="C99" s="660" t="s">
        <v>6677</v>
      </c>
      <c r="D99" s="661">
        <v>44251</v>
      </c>
      <c r="E99" s="660" t="s">
        <v>1181</v>
      </c>
      <c r="F99" s="660" t="s">
        <v>248</v>
      </c>
      <c r="G99" s="660" t="s">
        <v>1219</v>
      </c>
      <c r="H99" s="660" t="s">
        <v>1309</v>
      </c>
      <c r="I99" s="660" t="s">
        <v>248</v>
      </c>
      <c r="J99" s="660" t="s">
        <v>1464</v>
      </c>
      <c r="K99" s="660" t="s">
        <v>1468</v>
      </c>
      <c r="L99" s="660" t="s">
        <v>308</v>
      </c>
      <c r="M99" s="660">
        <v>200</v>
      </c>
      <c r="N99" s="662">
        <v>4400</v>
      </c>
      <c r="O99" s="662">
        <v>880000</v>
      </c>
    </row>
    <row r="100" spans="1:15" hidden="1" x14ac:dyDescent="0.25">
      <c r="A100" s="660" t="s">
        <v>5905</v>
      </c>
      <c r="B100" s="661">
        <v>44258</v>
      </c>
      <c r="C100" s="660" t="s">
        <v>6678</v>
      </c>
      <c r="D100" s="660" t="s">
        <v>6679</v>
      </c>
      <c r="E100" s="660" t="s">
        <v>1851</v>
      </c>
      <c r="F100" s="660" t="s">
        <v>244</v>
      </c>
      <c r="G100" s="660" t="s">
        <v>2567</v>
      </c>
      <c r="H100" s="660" t="s">
        <v>1342</v>
      </c>
      <c r="I100" s="660" t="s">
        <v>244</v>
      </c>
      <c r="J100" s="660" t="s">
        <v>316</v>
      </c>
      <c r="K100" s="660" t="s">
        <v>1469</v>
      </c>
      <c r="L100" s="660" t="s">
        <v>303</v>
      </c>
      <c r="M100" s="660">
        <v>150</v>
      </c>
      <c r="N100" s="660">
        <v>390</v>
      </c>
      <c r="O100" s="662">
        <v>58500</v>
      </c>
    </row>
    <row r="101" spans="1:15" hidden="1" x14ac:dyDescent="0.25">
      <c r="A101" s="660" t="s">
        <v>5905</v>
      </c>
      <c r="B101" s="661">
        <v>44258</v>
      </c>
      <c r="C101" s="660" t="s">
        <v>6678</v>
      </c>
      <c r="D101" s="660" t="s">
        <v>6679</v>
      </c>
      <c r="E101" s="660" t="s">
        <v>1851</v>
      </c>
      <c r="F101" s="660" t="s">
        <v>244</v>
      </c>
      <c r="G101" s="660" t="s">
        <v>2567</v>
      </c>
      <c r="H101" s="660" t="s">
        <v>1342</v>
      </c>
      <c r="I101" s="660" t="s">
        <v>244</v>
      </c>
      <c r="J101" s="660" t="s">
        <v>316</v>
      </c>
      <c r="K101" s="660" t="s">
        <v>1469</v>
      </c>
      <c r="L101" s="660" t="s">
        <v>303</v>
      </c>
      <c r="M101" s="660">
        <v>75</v>
      </c>
      <c r="N101" s="660">
        <v>400</v>
      </c>
      <c r="O101" s="662">
        <v>30000</v>
      </c>
    </row>
    <row r="102" spans="1:15" hidden="1" x14ac:dyDescent="0.25">
      <c r="A102" s="660" t="s">
        <v>5905</v>
      </c>
      <c r="B102" s="661">
        <v>44258</v>
      </c>
      <c r="C102" s="660" t="s">
        <v>6678</v>
      </c>
      <c r="D102" s="660" t="s">
        <v>6679</v>
      </c>
      <c r="E102" s="660" t="s">
        <v>1854</v>
      </c>
      <c r="F102" s="660" t="s">
        <v>244</v>
      </c>
      <c r="G102" s="660" t="s">
        <v>2567</v>
      </c>
      <c r="H102" s="660" t="s">
        <v>3633</v>
      </c>
      <c r="I102" s="660" t="s">
        <v>244</v>
      </c>
      <c r="J102" s="660" t="s">
        <v>316</v>
      </c>
      <c r="K102" s="660" t="s">
        <v>1469</v>
      </c>
      <c r="L102" s="660" t="s">
        <v>308</v>
      </c>
      <c r="M102" s="660">
        <v>55</v>
      </c>
      <c r="N102" s="662">
        <v>2466</v>
      </c>
      <c r="O102" s="662">
        <v>135630</v>
      </c>
    </row>
    <row r="103" spans="1:15" hidden="1" x14ac:dyDescent="0.25">
      <c r="A103" s="660" t="s">
        <v>5905</v>
      </c>
      <c r="B103" s="661">
        <v>44258</v>
      </c>
      <c r="C103" s="660" t="s">
        <v>6678</v>
      </c>
      <c r="D103" s="660" t="s">
        <v>6679</v>
      </c>
      <c r="E103" s="660" t="s">
        <v>1854</v>
      </c>
      <c r="F103" s="660" t="s">
        <v>244</v>
      </c>
      <c r="G103" s="660" t="s">
        <v>2567</v>
      </c>
      <c r="H103" s="660" t="s">
        <v>1314</v>
      </c>
      <c r="I103" s="660" t="s">
        <v>244</v>
      </c>
      <c r="J103" s="660" t="s">
        <v>316</v>
      </c>
      <c r="K103" s="660" t="s">
        <v>1469</v>
      </c>
      <c r="L103" s="660" t="s">
        <v>308</v>
      </c>
      <c r="M103" s="660">
        <v>20</v>
      </c>
      <c r="N103" s="662">
        <v>2466</v>
      </c>
      <c r="O103" s="662">
        <v>49320</v>
      </c>
    </row>
    <row r="104" spans="1:15" hidden="1" x14ac:dyDescent="0.25">
      <c r="A104" s="660" t="s">
        <v>5905</v>
      </c>
      <c r="B104" s="661">
        <v>44258</v>
      </c>
      <c r="C104" s="660" t="s">
        <v>6678</v>
      </c>
      <c r="D104" s="660" t="s">
        <v>6679</v>
      </c>
      <c r="E104" s="660" t="s">
        <v>1851</v>
      </c>
      <c r="F104" s="660" t="s">
        <v>244</v>
      </c>
      <c r="G104" s="660" t="s">
        <v>2567</v>
      </c>
      <c r="H104" s="660" t="s">
        <v>1319</v>
      </c>
      <c r="I104" s="660" t="s">
        <v>244</v>
      </c>
      <c r="J104" s="660" t="s">
        <v>316</v>
      </c>
      <c r="K104" s="660" t="s">
        <v>1469</v>
      </c>
      <c r="L104" s="660" t="s">
        <v>314</v>
      </c>
      <c r="M104" s="660">
        <v>150</v>
      </c>
      <c r="N104" s="662">
        <v>8701</v>
      </c>
      <c r="O104" s="662">
        <v>1305150</v>
      </c>
    </row>
    <row r="105" spans="1:15" hidden="1" x14ac:dyDescent="0.25">
      <c r="A105" s="660" t="s">
        <v>5906</v>
      </c>
      <c r="B105" s="661">
        <v>44258</v>
      </c>
      <c r="C105" s="660" t="s">
        <v>3405</v>
      </c>
      <c r="D105" s="661">
        <v>44237</v>
      </c>
      <c r="E105" s="660" t="s">
        <v>15</v>
      </c>
      <c r="F105" s="660" t="s">
        <v>1204</v>
      </c>
      <c r="G105" s="660" t="s">
        <v>1208</v>
      </c>
      <c r="H105" s="660" t="s">
        <v>387</v>
      </c>
      <c r="I105" s="660" t="s">
        <v>1204</v>
      </c>
      <c r="J105" s="660" t="s">
        <v>1464</v>
      </c>
      <c r="K105" s="660" t="s">
        <v>1468</v>
      </c>
      <c r="L105" s="660" t="s">
        <v>303</v>
      </c>
      <c r="M105" s="660">
        <v>1</v>
      </c>
      <c r="N105" s="660">
        <v>1932</v>
      </c>
      <c r="O105" s="660">
        <f>N105*M105</f>
        <v>1932</v>
      </c>
    </row>
    <row r="106" spans="1:15" hidden="1" x14ac:dyDescent="0.25">
      <c r="A106" s="660" t="s">
        <v>5906</v>
      </c>
      <c r="B106" s="661">
        <v>44258</v>
      </c>
      <c r="C106" s="660" t="s">
        <v>3405</v>
      </c>
      <c r="D106" s="661">
        <v>44237</v>
      </c>
      <c r="E106" s="660" t="s">
        <v>1181</v>
      </c>
      <c r="F106" s="660" t="s">
        <v>1204</v>
      </c>
      <c r="G106" s="660" t="s">
        <v>1208</v>
      </c>
      <c r="H106" s="660" t="s">
        <v>1309</v>
      </c>
      <c r="I106" s="660" t="s">
        <v>1204</v>
      </c>
      <c r="J106" s="660" t="s">
        <v>1464</v>
      </c>
      <c r="K106" s="660" t="s">
        <v>1468</v>
      </c>
      <c r="L106" s="660" t="s">
        <v>308</v>
      </c>
      <c r="M106" s="660">
        <v>115</v>
      </c>
      <c r="N106" s="662">
        <v>4200</v>
      </c>
      <c r="O106" s="662">
        <v>483000</v>
      </c>
    </row>
    <row r="107" spans="1:15" hidden="1" x14ac:dyDescent="0.25">
      <c r="A107" s="660" t="s">
        <v>5907</v>
      </c>
      <c r="B107" s="661">
        <v>44258</v>
      </c>
      <c r="C107" s="660" t="s">
        <v>3334</v>
      </c>
      <c r="D107" s="661">
        <v>44232</v>
      </c>
      <c r="E107" s="660" t="s">
        <v>15</v>
      </c>
      <c r="F107" s="660" t="s">
        <v>244</v>
      </c>
      <c r="G107" s="660" t="s">
        <v>1213</v>
      </c>
      <c r="H107" s="660" t="s">
        <v>387</v>
      </c>
      <c r="I107" s="660" t="s">
        <v>244</v>
      </c>
      <c r="J107" s="660" t="s">
        <v>1464</v>
      </c>
      <c r="K107" s="660" t="s">
        <v>1468</v>
      </c>
      <c r="L107" s="660" t="s">
        <v>303</v>
      </c>
      <c r="M107" s="660">
        <v>1</v>
      </c>
      <c r="N107" s="660">
        <v>850</v>
      </c>
      <c r="O107" s="660">
        <v>850</v>
      </c>
    </row>
    <row r="108" spans="1:15" hidden="1" x14ac:dyDescent="0.25">
      <c r="A108" s="660" t="s">
        <v>5907</v>
      </c>
      <c r="B108" s="661">
        <v>44258</v>
      </c>
      <c r="C108" s="660" t="s">
        <v>3334</v>
      </c>
      <c r="D108" s="661">
        <v>44232</v>
      </c>
      <c r="E108" s="660" t="s">
        <v>1181</v>
      </c>
      <c r="F108" s="660" t="s">
        <v>244</v>
      </c>
      <c r="G108" s="660" t="s">
        <v>1213</v>
      </c>
      <c r="H108" s="660" t="s">
        <v>1309</v>
      </c>
      <c r="I108" s="660" t="s">
        <v>244</v>
      </c>
      <c r="J108" s="660" t="s">
        <v>1464</v>
      </c>
      <c r="K108" s="660" t="s">
        <v>1468</v>
      </c>
      <c r="L108" s="660" t="s">
        <v>308</v>
      </c>
      <c r="M108" s="660">
        <v>50</v>
      </c>
      <c r="N108" s="662">
        <v>4250</v>
      </c>
      <c r="O108" s="662">
        <v>212500</v>
      </c>
    </row>
    <row r="109" spans="1:15" hidden="1" x14ac:dyDescent="0.25">
      <c r="A109" s="660" t="s">
        <v>5908</v>
      </c>
      <c r="B109" s="661">
        <v>44258</v>
      </c>
      <c r="C109" s="660" t="s">
        <v>6680</v>
      </c>
      <c r="D109" s="661">
        <v>44246</v>
      </c>
      <c r="E109" s="660" t="s">
        <v>15</v>
      </c>
      <c r="F109" s="660" t="s">
        <v>93</v>
      </c>
      <c r="G109" s="660" t="s">
        <v>1214</v>
      </c>
      <c r="H109" s="660" t="s">
        <v>387</v>
      </c>
      <c r="I109" s="660" t="s">
        <v>93</v>
      </c>
      <c r="J109" s="660" t="s">
        <v>1464</v>
      </c>
      <c r="K109" s="660" t="s">
        <v>1468</v>
      </c>
      <c r="L109" s="660" t="s">
        <v>303</v>
      </c>
      <c r="M109" s="660">
        <v>1</v>
      </c>
      <c r="N109" s="662">
        <v>2113</v>
      </c>
      <c r="O109" s="662">
        <v>2113</v>
      </c>
    </row>
    <row r="110" spans="1:15" hidden="1" x14ac:dyDescent="0.25">
      <c r="A110" s="660" t="s">
        <v>5908</v>
      </c>
      <c r="B110" s="661">
        <v>44258</v>
      </c>
      <c r="C110" s="660" t="s">
        <v>6680</v>
      </c>
      <c r="D110" s="661">
        <v>44246</v>
      </c>
      <c r="E110" s="660" t="s">
        <v>1181</v>
      </c>
      <c r="F110" s="660" t="s">
        <v>93</v>
      </c>
      <c r="G110" s="660" t="s">
        <v>1214</v>
      </c>
      <c r="H110" s="660" t="s">
        <v>1309</v>
      </c>
      <c r="I110" s="660" t="s">
        <v>93</v>
      </c>
      <c r="J110" s="660" t="s">
        <v>1464</v>
      </c>
      <c r="K110" s="660" t="s">
        <v>1468</v>
      </c>
      <c r="L110" s="660" t="s">
        <v>308</v>
      </c>
      <c r="M110" s="660">
        <v>200</v>
      </c>
      <c r="N110" s="662">
        <v>4225</v>
      </c>
      <c r="O110" s="662">
        <v>845000</v>
      </c>
    </row>
    <row r="111" spans="1:15" hidden="1" x14ac:dyDescent="0.25">
      <c r="A111" s="660" t="s">
        <v>5909</v>
      </c>
      <c r="B111" s="661">
        <v>44258</v>
      </c>
      <c r="C111" s="660">
        <v>3020010902</v>
      </c>
      <c r="D111" s="661">
        <v>44244</v>
      </c>
      <c r="E111" s="660" t="s">
        <v>1185</v>
      </c>
      <c r="F111" s="660" t="s">
        <v>248</v>
      </c>
      <c r="G111" s="660" t="s">
        <v>1220</v>
      </c>
      <c r="H111" s="660" t="s">
        <v>1313</v>
      </c>
      <c r="I111" s="660" t="s">
        <v>248</v>
      </c>
      <c r="J111" s="660" t="s">
        <v>316</v>
      </c>
      <c r="K111" s="660" t="s">
        <v>1469</v>
      </c>
      <c r="L111" s="660" t="s">
        <v>301</v>
      </c>
      <c r="M111" s="660">
        <v>2</v>
      </c>
      <c r="N111" s="662">
        <v>3800</v>
      </c>
      <c r="O111" s="662">
        <v>7600</v>
      </c>
    </row>
    <row r="112" spans="1:15" hidden="1" x14ac:dyDescent="0.25">
      <c r="A112" s="660" t="s">
        <v>5909</v>
      </c>
      <c r="B112" s="661">
        <v>44258</v>
      </c>
      <c r="C112" s="660">
        <v>3020010902</v>
      </c>
      <c r="D112" s="661">
        <v>44244</v>
      </c>
      <c r="E112" s="660" t="s">
        <v>1187</v>
      </c>
      <c r="F112" s="660" t="s">
        <v>248</v>
      </c>
      <c r="G112" s="660" t="s">
        <v>1220</v>
      </c>
      <c r="H112" s="660" t="s">
        <v>1319</v>
      </c>
      <c r="I112" s="660" t="s">
        <v>248</v>
      </c>
      <c r="J112" s="660" t="s">
        <v>316</v>
      </c>
      <c r="K112" s="660" t="s">
        <v>1469</v>
      </c>
      <c r="L112" s="660" t="s">
        <v>314</v>
      </c>
      <c r="M112" s="660">
        <v>1</v>
      </c>
      <c r="N112" s="662">
        <v>9900</v>
      </c>
      <c r="O112" s="662">
        <v>9900</v>
      </c>
    </row>
    <row r="113" spans="1:15" hidden="1" x14ac:dyDescent="0.25">
      <c r="A113" s="660" t="s">
        <v>5910</v>
      </c>
      <c r="B113" s="661">
        <v>44258</v>
      </c>
      <c r="C113" s="660" t="s">
        <v>3422</v>
      </c>
      <c r="D113" s="661">
        <v>44246</v>
      </c>
      <c r="E113" s="660" t="s">
        <v>15</v>
      </c>
      <c r="F113" s="660" t="s">
        <v>93</v>
      </c>
      <c r="G113" s="660" t="s">
        <v>1214</v>
      </c>
      <c r="H113" s="660" t="s">
        <v>387</v>
      </c>
      <c r="I113" s="660" t="s">
        <v>93</v>
      </c>
      <c r="J113" s="660" t="s">
        <v>1464</v>
      </c>
      <c r="K113" s="660" t="s">
        <v>1468</v>
      </c>
      <c r="L113" s="660" t="s">
        <v>303</v>
      </c>
      <c r="M113" s="660">
        <v>1</v>
      </c>
      <c r="N113" s="662">
        <v>2113</v>
      </c>
      <c r="O113" s="662">
        <v>2113</v>
      </c>
    </row>
    <row r="114" spans="1:15" hidden="1" x14ac:dyDescent="0.25">
      <c r="A114" s="660" t="s">
        <v>5910</v>
      </c>
      <c r="B114" s="661">
        <v>44258</v>
      </c>
      <c r="C114" s="660" t="s">
        <v>3422</v>
      </c>
      <c r="D114" s="661">
        <v>44246</v>
      </c>
      <c r="E114" s="660" t="s">
        <v>1181</v>
      </c>
      <c r="F114" s="660" t="s">
        <v>93</v>
      </c>
      <c r="G114" s="660" t="s">
        <v>1214</v>
      </c>
      <c r="H114" s="660" t="s">
        <v>1309</v>
      </c>
      <c r="I114" s="660" t="s">
        <v>93</v>
      </c>
      <c r="J114" s="660" t="s">
        <v>1464</v>
      </c>
      <c r="K114" s="660" t="s">
        <v>1468</v>
      </c>
      <c r="L114" s="660" t="s">
        <v>308</v>
      </c>
      <c r="M114" s="660">
        <v>200</v>
      </c>
      <c r="N114" s="662">
        <v>4225</v>
      </c>
      <c r="O114" s="662">
        <v>845000</v>
      </c>
    </row>
    <row r="115" spans="1:15" hidden="1" x14ac:dyDescent="0.25">
      <c r="A115" s="660" t="s">
        <v>5911</v>
      </c>
      <c r="B115" s="661">
        <v>44258</v>
      </c>
      <c r="C115" s="660" t="s">
        <v>3342</v>
      </c>
      <c r="D115" s="661">
        <v>44231</v>
      </c>
      <c r="E115" s="660" t="s">
        <v>15</v>
      </c>
      <c r="F115" s="660" t="s">
        <v>93</v>
      </c>
      <c r="G115" s="660" t="s">
        <v>1214</v>
      </c>
      <c r="H115" s="660" t="s">
        <v>387</v>
      </c>
      <c r="I115" s="660" t="s">
        <v>93</v>
      </c>
      <c r="J115" s="660" t="s">
        <v>1464</v>
      </c>
      <c r="K115" s="660" t="s">
        <v>1468</v>
      </c>
      <c r="L115" s="660" t="s">
        <v>303</v>
      </c>
      <c r="M115" s="660">
        <v>1</v>
      </c>
      <c r="N115" s="660">
        <v>264</v>
      </c>
      <c r="O115" s="660">
        <v>264</v>
      </c>
    </row>
    <row r="116" spans="1:15" hidden="1" x14ac:dyDescent="0.25">
      <c r="A116" s="660" t="s">
        <v>5911</v>
      </c>
      <c r="B116" s="661">
        <v>44258</v>
      </c>
      <c r="C116" s="660" t="s">
        <v>3342</v>
      </c>
      <c r="D116" s="661">
        <v>44231</v>
      </c>
      <c r="E116" s="660" t="s">
        <v>1181</v>
      </c>
      <c r="F116" s="660" t="s">
        <v>93</v>
      </c>
      <c r="G116" s="660" t="s">
        <v>1214</v>
      </c>
      <c r="H116" s="660" t="s">
        <v>1309</v>
      </c>
      <c r="I116" s="660" t="s">
        <v>93</v>
      </c>
      <c r="J116" s="660" t="s">
        <v>1464</v>
      </c>
      <c r="K116" s="660" t="s">
        <v>1468</v>
      </c>
      <c r="L116" s="660" t="s">
        <v>308</v>
      </c>
      <c r="M116" s="660">
        <v>25</v>
      </c>
      <c r="N116" s="662">
        <v>4225</v>
      </c>
      <c r="O116" s="662">
        <v>105625</v>
      </c>
    </row>
    <row r="117" spans="1:15" hidden="1" x14ac:dyDescent="0.25">
      <c r="A117" s="660" t="s">
        <v>5912</v>
      </c>
      <c r="B117" s="661">
        <v>44258</v>
      </c>
      <c r="C117" s="660" t="s">
        <v>6681</v>
      </c>
      <c r="D117" s="661">
        <v>44257</v>
      </c>
      <c r="E117" s="660" t="s">
        <v>15</v>
      </c>
      <c r="F117" s="660" t="s">
        <v>245</v>
      </c>
      <c r="G117" s="660" t="s">
        <v>1231</v>
      </c>
      <c r="H117" s="660" t="s">
        <v>387</v>
      </c>
      <c r="I117" s="660" t="s">
        <v>245</v>
      </c>
      <c r="J117" s="660" t="s">
        <v>1464</v>
      </c>
      <c r="K117" s="660" t="s">
        <v>1468</v>
      </c>
      <c r="L117" s="660" t="s">
        <v>303</v>
      </c>
      <c r="M117" s="660">
        <v>1</v>
      </c>
      <c r="N117" s="660">
        <v>178</v>
      </c>
      <c r="O117" s="660">
        <v>178</v>
      </c>
    </row>
    <row r="118" spans="1:15" hidden="1" x14ac:dyDescent="0.25">
      <c r="A118" s="660" t="s">
        <v>5912</v>
      </c>
      <c r="B118" s="661">
        <v>44258</v>
      </c>
      <c r="C118" s="660" t="s">
        <v>6681</v>
      </c>
      <c r="D118" s="661">
        <v>44257</v>
      </c>
      <c r="E118" s="660" t="s">
        <v>1181</v>
      </c>
      <c r="F118" s="660" t="s">
        <v>245</v>
      </c>
      <c r="G118" s="660" t="s">
        <v>1231</v>
      </c>
      <c r="H118" s="660" t="s">
        <v>3633</v>
      </c>
      <c r="I118" s="660" t="s">
        <v>245</v>
      </c>
      <c r="J118" s="660" t="s">
        <v>1464</v>
      </c>
      <c r="K118" s="660" t="s">
        <v>1468</v>
      </c>
      <c r="L118" s="660" t="s">
        <v>308</v>
      </c>
      <c r="M118" s="660">
        <v>22</v>
      </c>
      <c r="N118" s="662">
        <v>2850</v>
      </c>
      <c r="O118" s="662">
        <v>62700</v>
      </c>
    </row>
    <row r="119" spans="1:15" hidden="1" x14ac:dyDescent="0.25">
      <c r="A119" s="660" t="s">
        <v>5912</v>
      </c>
      <c r="B119" s="661">
        <v>44258</v>
      </c>
      <c r="C119" s="660" t="s">
        <v>6681</v>
      </c>
      <c r="D119" s="661">
        <v>44257</v>
      </c>
      <c r="E119" s="660" t="s">
        <v>1181</v>
      </c>
      <c r="F119" s="660" t="s">
        <v>245</v>
      </c>
      <c r="G119" s="660" t="s">
        <v>1231</v>
      </c>
      <c r="H119" s="660" t="s">
        <v>1314</v>
      </c>
      <c r="I119" s="660" t="s">
        <v>245</v>
      </c>
      <c r="J119" s="660" t="s">
        <v>1464</v>
      </c>
      <c r="K119" s="660" t="s">
        <v>1468</v>
      </c>
      <c r="L119" s="660" t="s">
        <v>308</v>
      </c>
      <c r="M119" s="660">
        <v>3</v>
      </c>
      <c r="N119" s="662">
        <v>2850</v>
      </c>
      <c r="O119" s="662">
        <v>8550</v>
      </c>
    </row>
    <row r="120" spans="1:15" hidden="1" x14ac:dyDescent="0.25">
      <c r="A120" s="660" t="s">
        <v>5913</v>
      </c>
      <c r="B120" s="661">
        <v>44258</v>
      </c>
      <c r="C120" s="660">
        <v>3020010900</v>
      </c>
      <c r="D120" s="661">
        <v>44244</v>
      </c>
      <c r="E120" s="660" t="s">
        <v>1185</v>
      </c>
      <c r="F120" s="660" t="s">
        <v>248</v>
      </c>
      <c r="G120" s="660" t="s">
        <v>1220</v>
      </c>
      <c r="H120" s="660" t="s">
        <v>1313</v>
      </c>
      <c r="I120" s="660" t="s">
        <v>248</v>
      </c>
      <c r="J120" s="660" t="s">
        <v>316</v>
      </c>
      <c r="K120" s="660" t="s">
        <v>1469</v>
      </c>
      <c r="L120" s="660" t="s">
        <v>301</v>
      </c>
      <c r="M120" s="660">
        <v>5</v>
      </c>
      <c r="N120" s="660">
        <v>0</v>
      </c>
      <c r="O120" s="660">
        <v>0</v>
      </c>
    </row>
    <row r="121" spans="1:15" hidden="1" x14ac:dyDescent="0.25">
      <c r="A121" s="660" t="s">
        <v>5913</v>
      </c>
      <c r="B121" s="661">
        <v>44258</v>
      </c>
      <c r="C121" s="660">
        <v>3020010900</v>
      </c>
      <c r="D121" s="661">
        <v>44244</v>
      </c>
      <c r="E121" s="660" t="s">
        <v>1186</v>
      </c>
      <c r="F121" s="660" t="s">
        <v>248</v>
      </c>
      <c r="G121" s="660" t="s">
        <v>1220</v>
      </c>
      <c r="H121" s="660" t="s">
        <v>3633</v>
      </c>
      <c r="I121" s="660" t="s">
        <v>248</v>
      </c>
      <c r="J121" s="660" t="s">
        <v>316</v>
      </c>
      <c r="K121" s="660" t="s">
        <v>1469</v>
      </c>
      <c r="L121" s="660" t="s">
        <v>308</v>
      </c>
      <c r="M121" s="660">
        <v>4</v>
      </c>
      <c r="N121" s="660">
        <v>0</v>
      </c>
      <c r="O121" s="660">
        <v>0</v>
      </c>
    </row>
    <row r="122" spans="1:15" hidden="1" x14ac:dyDescent="0.25">
      <c r="A122" s="660" t="s">
        <v>5913</v>
      </c>
      <c r="B122" s="661">
        <v>44258</v>
      </c>
      <c r="C122" s="660">
        <v>3020010900</v>
      </c>
      <c r="D122" s="661">
        <v>44244</v>
      </c>
      <c r="E122" s="660" t="s">
        <v>1186</v>
      </c>
      <c r="F122" s="660" t="s">
        <v>248</v>
      </c>
      <c r="G122" s="660" t="s">
        <v>1220</v>
      </c>
      <c r="H122" s="660" t="s">
        <v>1314</v>
      </c>
      <c r="I122" s="660" t="s">
        <v>248</v>
      </c>
      <c r="J122" s="660" t="s">
        <v>316</v>
      </c>
      <c r="K122" s="660" t="s">
        <v>1469</v>
      </c>
      <c r="L122" s="660" t="s">
        <v>308</v>
      </c>
      <c r="M122" s="660">
        <v>1</v>
      </c>
      <c r="N122" s="660">
        <v>0</v>
      </c>
      <c r="O122" s="660">
        <v>0</v>
      </c>
    </row>
    <row r="123" spans="1:15" hidden="1" x14ac:dyDescent="0.25">
      <c r="A123" s="660" t="s">
        <v>5913</v>
      </c>
      <c r="B123" s="661">
        <v>44258</v>
      </c>
      <c r="C123" s="660">
        <v>3020010900</v>
      </c>
      <c r="D123" s="661">
        <v>44244</v>
      </c>
      <c r="E123" s="660" t="s">
        <v>1187</v>
      </c>
      <c r="F123" s="660" t="s">
        <v>248</v>
      </c>
      <c r="G123" s="660" t="s">
        <v>1220</v>
      </c>
      <c r="H123" s="660" t="s">
        <v>1315</v>
      </c>
      <c r="I123" s="660" t="s">
        <v>248</v>
      </c>
      <c r="J123" s="660" t="s">
        <v>316</v>
      </c>
      <c r="K123" s="660" t="s">
        <v>1469</v>
      </c>
      <c r="L123" s="660" t="s">
        <v>314</v>
      </c>
      <c r="M123" s="660">
        <v>5</v>
      </c>
      <c r="N123" s="660">
        <v>0</v>
      </c>
      <c r="O123" s="660">
        <v>0</v>
      </c>
    </row>
    <row r="124" spans="1:15" hidden="1" x14ac:dyDescent="0.25">
      <c r="A124" s="660" t="s">
        <v>5913</v>
      </c>
      <c r="B124" s="661">
        <v>44258</v>
      </c>
      <c r="C124" s="660">
        <v>3020010900</v>
      </c>
      <c r="D124" s="661">
        <v>44244</v>
      </c>
      <c r="E124" s="660" t="s">
        <v>1187</v>
      </c>
      <c r="F124" s="660" t="s">
        <v>248</v>
      </c>
      <c r="G124" s="660" t="s">
        <v>1220</v>
      </c>
      <c r="H124" s="660" t="s">
        <v>1316</v>
      </c>
      <c r="I124" s="660" t="s">
        <v>248</v>
      </c>
      <c r="J124" s="660" t="s">
        <v>316</v>
      </c>
      <c r="K124" s="660" t="s">
        <v>1469</v>
      </c>
      <c r="L124" s="660" t="s">
        <v>1470</v>
      </c>
      <c r="M124" s="660">
        <v>5</v>
      </c>
      <c r="N124" s="660">
        <v>0</v>
      </c>
      <c r="O124" s="660">
        <v>0</v>
      </c>
    </row>
    <row r="125" spans="1:15" hidden="1" x14ac:dyDescent="0.25">
      <c r="A125" s="660" t="s">
        <v>5913</v>
      </c>
      <c r="B125" s="661">
        <v>44258</v>
      </c>
      <c r="C125" s="660">
        <v>3020010900</v>
      </c>
      <c r="D125" s="661">
        <v>44244</v>
      </c>
      <c r="E125" s="660" t="s">
        <v>1187</v>
      </c>
      <c r="F125" s="660" t="s">
        <v>248</v>
      </c>
      <c r="G125" s="660" t="s">
        <v>1220</v>
      </c>
      <c r="H125" s="660" t="s">
        <v>1317</v>
      </c>
      <c r="I125" s="660" t="s">
        <v>248</v>
      </c>
      <c r="J125" s="660" t="s">
        <v>316</v>
      </c>
      <c r="K125" s="660" t="s">
        <v>1469</v>
      </c>
      <c r="L125" s="660" t="s">
        <v>314</v>
      </c>
      <c r="M125" s="660">
        <v>5</v>
      </c>
      <c r="N125" s="660">
        <v>0</v>
      </c>
      <c r="O125" s="660">
        <v>0</v>
      </c>
    </row>
    <row r="126" spans="1:15" hidden="1" x14ac:dyDescent="0.25">
      <c r="A126" s="660" t="s">
        <v>5913</v>
      </c>
      <c r="B126" s="661">
        <v>44258</v>
      </c>
      <c r="C126" s="660">
        <v>3020010900</v>
      </c>
      <c r="D126" s="661">
        <v>44244</v>
      </c>
      <c r="E126" s="660" t="s">
        <v>1187</v>
      </c>
      <c r="F126" s="660" t="s">
        <v>248</v>
      </c>
      <c r="G126" s="660" t="s">
        <v>1220</v>
      </c>
      <c r="H126" s="660" t="s">
        <v>1318</v>
      </c>
      <c r="I126" s="660" t="s">
        <v>248</v>
      </c>
      <c r="J126" s="660" t="s">
        <v>316</v>
      </c>
      <c r="K126" s="660" t="s">
        <v>1469</v>
      </c>
      <c r="L126" s="660" t="s">
        <v>314</v>
      </c>
      <c r="M126" s="660">
        <v>5</v>
      </c>
      <c r="N126" s="660">
        <v>0</v>
      </c>
      <c r="O126" s="660">
        <v>0</v>
      </c>
    </row>
    <row r="127" spans="1:15" hidden="1" x14ac:dyDescent="0.25">
      <c r="A127" s="660" t="s">
        <v>5913</v>
      </c>
      <c r="B127" s="661">
        <v>44258</v>
      </c>
      <c r="C127" s="660">
        <v>3020010900</v>
      </c>
      <c r="D127" s="661">
        <v>44244</v>
      </c>
      <c r="E127" s="660" t="s">
        <v>1187</v>
      </c>
      <c r="F127" s="660" t="s">
        <v>248</v>
      </c>
      <c r="G127" s="660" t="s">
        <v>1220</v>
      </c>
      <c r="H127" s="660" t="s">
        <v>1319</v>
      </c>
      <c r="I127" s="660" t="s">
        <v>248</v>
      </c>
      <c r="J127" s="660" t="s">
        <v>316</v>
      </c>
      <c r="K127" s="660" t="s">
        <v>1469</v>
      </c>
      <c r="L127" s="660" t="s">
        <v>314</v>
      </c>
      <c r="M127" s="660">
        <v>5</v>
      </c>
      <c r="N127" s="660">
        <v>0</v>
      </c>
      <c r="O127" s="660">
        <v>0</v>
      </c>
    </row>
    <row r="128" spans="1:15" hidden="1" x14ac:dyDescent="0.25">
      <c r="A128" s="660" t="s">
        <v>5913</v>
      </c>
      <c r="B128" s="661">
        <v>44258</v>
      </c>
      <c r="C128" s="660">
        <v>3020010900</v>
      </c>
      <c r="D128" s="661">
        <v>44244</v>
      </c>
      <c r="E128" s="660" t="s">
        <v>1187</v>
      </c>
      <c r="F128" s="660" t="s">
        <v>248</v>
      </c>
      <c r="G128" s="660" t="s">
        <v>1220</v>
      </c>
      <c r="H128" s="660" t="s">
        <v>1320</v>
      </c>
      <c r="I128" s="660" t="s">
        <v>248</v>
      </c>
      <c r="J128" s="660" t="s">
        <v>316</v>
      </c>
      <c r="K128" s="660" t="s">
        <v>1469</v>
      </c>
      <c r="L128" s="660" t="s">
        <v>314</v>
      </c>
      <c r="M128" s="660">
        <v>5</v>
      </c>
      <c r="N128" s="660">
        <v>0</v>
      </c>
      <c r="O128" s="660">
        <v>0</v>
      </c>
    </row>
    <row r="129" spans="1:15" hidden="1" x14ac:dyDescent="0.25">
      <c r="A129" s="660" t="s">
        <v>5913</v>
      </c>
      <c r="B129" s="661">
        <v>44258</v>
      </c>
      <c r="C129" s="660">
        <v>3020010900</v>
      </c>
      <c r="D129" s="661">
        <v>44244</v>
      </c>
      <c r="E129" s="660" t="s">
        <v>1187</v>
      </c>
      <c r="F129" s="660" t="s">
        <v>248</v>
      </c>
      <c r="G129" s="660" t="s">
        <v>1220</v>
      </c>
      <c r="H129" s="660" t="s">
        <v>1321</v>
      </c>
      <c r="I129" s="660" t="s">
        <v>248</v>
      </c>
      <c r="J129" s="660" t="s">
        <v>316</v>
      </c>
      <c r="K129" s="660" t="s">
        <v>1469</v>
      </c>
      <c r="L129" s="660" t="s">
        <v>314</v>
      </c>
      <c r="M129" s="660">
        <v>5</v>
      </c>
      <c r="N129" s="660">
        <v>0</v>
      </c>
      <c r="O129" s="660">
        <v>0</v>
      </c>
    </row>
    <row r="130" spans="1:15" hidden="1" x14ac:dyDescent="0.25">
      <c r="A130" s="660" t="s">
        <v>5913</v>
      </c>
      <c r="B130" s="661">
        <v>44258</v>
      </c>
      <c r="C130" s="660">
        <v>3020010900</v>
      </c>
      <c r="D130" s="661">
        <v>44244</v>
      </c>
      <c r="E130" s="660" t="s">
        <v>1187</v>
      </c>
      <c r="F130" s="660" t="s">
        <v>248</v>
      </c>
      <c r="G130" s="660" t="s">
        <v>1220</v>
      </c>
      <c r="H130" s="660" t="s">
        <v>3652</v>
      </c>
      <c r="I130" s="660" t="s">
        <v>248</v>
      </c>
      <c r="J130" s="660" t="s">
        <v>316</v>
      </c>
      <c r="K130" s="660" t="s">
        <v>1469</v>
      </c>
      <c r="L130" s="660" t="s">
        <v>314</v>
      </c>
      <c r="M130" s="660">
        <v>5</v>
      </c>
      <c r="N130" s="662">
        <v>52000</v>
      </c>
      <c r="O130" s="662">
        <v>260000</v>
      </c>
    </row>
    <row r="131" spans="1:15" hidden="1" x14ac:dyDescent="0.25">
      <c r="A131" s="660" t="s">
        <v>5914</v>
      </c>
      <c r="B131" s="661">
        <v>44258</v>
      </c>
      <c r="C131" s="660" t="s">
        <v>918</v>
      </c>
      <c r="D131" s="661">
        <v>44257</v>
      </c>
      <c r="E131" s="660" t="s">
        <v>1185</v>
      </c>
      <c r="F131" s="660" t="s">
        <v>248</v>
      </c>
      <c r="G131" s="660" t="s">
        <v>7060</v>
      </c>
      <c r="H131" s="660" t="s">
        <v>1313</v>
      </c>
      <c r="I131" s="660" t="s">
        <v>248</v>
      </c>
      <c r="J131" s="660" t="s">
        <v>316</v>
      </c>
      <c r="K131" s="660" t="s">
        <v>1469</v>
      </c>
      <c r="L131" s="660" t="s">
        <v>301</v>
      </c>
      <c r="M131" s="660">
        <v>3</v>
      </c>
      <c r="N131" s="660">
        <v>0</v>
      </c>
      <c r="O131" s="660">
        <v>0</v>
      </c>
    </row>
    <row r="132" spans="1:15" hidden="1" x14ac:dyDescent="0.25">
      <c r="A132" s="660" t="s">
        <v>5914</v>
      </c>
      <c r="B132" s="661">
        <v>44258</v>
      </c>
      <c r="C132" s="660" t="s">
        <v>918</v>
      </c>
      <c r="D132" s="661">
        <v>44257</v>
      </c>
      <c r="E132" s="660" t="s">
        <v>1186</v>
      </c>
      <c r="F132" s="660" t="s">
        <v>248</v>
      </c>
      <c r="G132" s="660" t="s">
        <v>7060</v>
      </c>
      <c r="H132" s="660" t="s">
        <v>3633</v>
      </c>
      <c r="I132" s="660" t="s">
        <v>248</v>
      </c>
      <c r="J132" s="660" t="s">
        <v>316</v>
      </c>
      <c r="K132" s="660" t="s">
        <v>1469</v>
      </c>
      <c r="L132" s="660" t="s">
        <v>308</v>
      </c>
      <c r="M132" s="660">
        <v>2</v>
      </c>
      <c r="N132" s="660">
        <v>0</v>
      </c>
      <c r="O132" s="660">
        <v>0</v>
      </c>
    </row>
    <row r="133" spans="1:15" hidden="1" x14ac:dyDescent="0.25">
      <c r="A133" s="660" t="s">
        <v>5914</v>
      </c>
      <c r="B133" s="661">
        <v>44258</v>
      </c>
      <c r="C133" s="660" t="s">
        <v>918</v>
      </c>
      <c r="D133" s="661">
        <v>44257</v>
      </c>
      <c r="E133" s="660" t="s">
        <v>1186</v>
      </c>
      <c r="F133" s="660" t="s">
        <v>248</v>
      </c>
      <c r="G133" s="660" t="s">
        <v>7060</v>
      </c>
      <c r="H133" s="660" t="s">
        <v>1314</v>
      </c>
      <c r="I133" s="660" t="s">
        <v>248</v>
      </c>
      <c r="J133" s="660" t="s">
        <v>316</v>
      </c>
      <c r="K133" s="660" t="s">
        <v>1469</v>
      </c>
      <c r="L133" s="660" t="s">
        <v>308</v>
      </c>
      <c r="M133" s="660">
        <v>1</v>
      </c>
      <c r="N133" s="660">
        <v>0</v>
      </c>
      <c r="O133" s="660">
        <v>0</v>
      </c>
    </row>
    <row r="134" spans="1:15" hidden="1" x14ac:dyDescent="0.25">
      <c r="A134" s="660" t="s">
        <v>5914</v>
      </c>
      <c r="B134" s="661">
        <v>44258</v>
      </c>
      <c r="C134" s="660" t="s">
        <v>918</v>
      </c>
      <c r="D134" s="661">
        <v>44257</v>
      </c>
      <c r="E134" s="660" t="s">
        <v>1187</v>
      </c>
      <c r="F134" s="660" t="s">
        <v>248</v>
      </c>
      <c r="G134" s="660" t="s">
        <v>7060</v>
      </c>
      <c r="H134" s="660" t="s">
        <v>1315</v>
      </c>
      <c r="I134" s="660" t="s">
        <v>248</v>
      </c>
      <c r="J134" s="660" t="s">
        <v>316</v>
      </c>
      <c r="K134" s="660" t="s">
        <v>1469</v>
      </c>
      <c r="L134" s="660" t="s">
        <v>314</v>
      </c>
      <c r="M134" s="660">
        <v>3</v>
      </c>
      <c r="N134" s="660">
        <v>0</v>
      </c>
      <c r="O134" s="660">
        <v>0</v>
      </c>
    </row>
    <row r="135" spans="1:15" hidden="1" x14ac:dyDescent="0.25">
      <c r="A135" s="660" t="s">
        <v>5914</v>
      </c>
      <c r="B135" s="661">
        <v>44258</v>
      </c>
      <c r="C135" s="660" t="s">
        <v>918</v>
      </c>
      <c r="D135" s="661">
        <v>44257</v>
      </c>
      <c r="E135" s="660" t="s">
        <v>1187</v>
      </c>
      <c r="F135" s="660" t="s">
        <v>248</v>
      </c>
      <c r="G135" s="660" t="s">
        <v>7060</v>
      </c>
      <c r="H135" s="660" t="s">
        <v>1316</v>
      </c>
      <c r="I135" s="660" t="s">
        <v>248</v>
      </c>
      <c r="J135" s="660" t="s">
        <v>316</v>
      </c>
      <c r="K135" s="660" t="s">
        <v>1469</v>
      </c>
      <c r="L135" s="660" t="s">
        <v>1470</v>
      </c>
      <c r="M135" s="660">
        <v>3</v>
      </c>
      <c r="N135" s="660">
        <v>0</v>
      </c>
      <c r="O135" s="660">
        <v>0</v>
      </c>
    </row>
    <row r="136" spans="1:15" hidden="1" x14ac:dyDescent="0.25">
      <c r="A136" s="660" t="s">
        <v>5914</v>
      </c>
      <c r="B136" s="661">
        <v>44258</v>
      </c>
      <c r="C136" s="660" t="s">
        <v>918</v>
      </c>
      <c r="D136" s="661">
        <v>44257</v>
      </c>
      <c r="E136" s="660" t="s">
        <v>1187</v>
      </c>
      <c r="F136" s="660" t="s">
        <v>248</v>
      </c>
      <c r="G136" s="660" t="s">
        <v>7060</v>
      </c>
      <c r="H136" s="660" t="s">
        <v>1317</v>
      </c>
      <c r="I136" s="660" t="s">
        <v>248</v>
      </c>
      <c r="J136" s="660" t="s">
        <v>316</v>
      </c>
      <c r="K136" s="660" t="s">
        <v>1469</v>
      </c>
      <c r="L136" s="660" t="s">
        <v>314</v>
      </c>
      <c r="M136" s="660">
        <v>3</v>
      </c>
      <c r="N136" s="660">
        <v>0</v>
      </c>
      <c r="O136" s="660">
        <v>0</v>
      </c>
    </row>
    <row r="137" spans="1:15" hidden="1" x14ac:dyDescent="0.25">
      <c r="A137" s="660" t="s">
        <v>5914</v>
      </c>
      <c r="B137" s="661">
        <v>44258</v>
      </c>
      <c r="C137" s="660" t="s">
        <v>918</v>
      </c>
      <c r="D137" s="661">
        <v>44257</v>
      </c>
      <c r="E137" s="660" t="s">
        <v>1187</v>
      </c>
      <c r="F137" s="660" t="s">
        <v>248</v>
      </c>
      <c r="G137" s="660" t="s">
        <v>7060</v>
      </c>
      <c r="H137" s="660" t="s">
        <v>1318</v>
      </c>
      <c r="I137" s="660" t="s">
        <v>248</v>
      </c>
      <c r="J137" s="660" t="s">
        <v>316</v>
      </c>
      <c r="K137" s="660" t="s">
        <v>1469</v>
      </c>
      <c r="L137" s="660" t="s">
        <v>314</v>
      </c>
      <c r="M137" s="660">
        <v>3</v>
      </c>
      <c r="N137" s="660">
        <v>0</v>
      </c>
      <c r="O137" s="660">
        <v>0</v>
      </c>
    </row>
    <row r="138" spans="1:15" hidden="1" x14ac:dyDescent="0.25">
      <c r="A138" s="660" t="s">
        <v>5914</v>
      </c>
      <c r="B138" s="661">
        <v>44258</v>
      </c>
      <c r="C138" s="660" t="s">
        <v>918</v>
      </c>
      <c r="D138" s="661">
        <v>44257</v>
      </c>
      <c r="E138" s="660" t="s">
        <v>1187</v>
      </c>
      <c r="F138" s="660" t="s">
        <v>248</v>
      </c>
      <c r="G138" s="660" t="s">
        <v>7060</v>
      </c>
      <c r="H138" s="660" t="s">
        <v>1319</v>
      </c>
      <c r="I138" s="660" t="s">
        <v>248</v>
      </c>
      <c r="J138" s="660" t="s">
        <v>316</v>
      </c>
      <c r="K138" s="660" t="s">
        <v>1469</v>
      </c>
      <c r="L138" s="660" t="s">
        <v>314</v>
      </c>
      <c r="M138" s="660">
        <v>3</v>
      </c>
      <c r="N138" s="660">
        <v>0</v>
      </c>
      <c r="O138" s="660">
        <v>0</v>
      </c>
    </row>
    <row r="139" spans="1:15" hidden="1" x14ac:dyDescent="0.25">
      <c r="A139" s="660" t="s">
        <v>5914</v>
      </c>
      <c r="B139" s="661">
        <v>44258</v>
      </c>
      <c r="C139" s="660" t="s">
        <v>918</v>
      </c>
      <c r="D139" s="661">
        <v>44257</v>
      </c>
      <c r="E139" s="660" t="s">
        <v>1187</v>
      </c>
      <c r="F139" s="660" t="s">
        <v>248</v>
      </c>
      <c r="G139" s="660" t="s">
        <v>7060</v>
      </c>
      <c r="H139" s="660" t="s">
        <v>1320</v>
      </c>
      <c r="I139" s="660" t="s">
        <v>248</v>
      </c>
      <c r="J139" s="660" t="s">
        <v>316</v>
      </c>
      <c r="K139" s="660" t="s">
        <v>1469</v>
      </c>
      <c r="L139" s="660" t="s">
        <v>314</v>
      </c>
      <c r="M139" s="660">
        <v>3</v>
      </c>
      <c r="N139" s="660">
        <v>0</v>
      </c>
      <c r="O139" s="660">
        <v>0</v>
      </c>
    </row>
    <row r="140" spans="1:15" hidden="1" x14ac:dyDescent="0.25">
      <c r="A140" s="660" t="s">
        <v>5914</v>
      </c>
      <c r="B140" s="661">
        <v>44258</v>
      </c>
      <c r="C140" s="660" t="s">
        <v>918</v>
      </c>
      <c r="D140" s="661">
        <v>44257</v>
      </c>
      <c r="E140" s="660" t="s">
        <v>1187</v>
      </c>
      <c r="F140" s="660" t="s">
        <v>248</v>
      </c>
      <c r="G140" s="660" t="s">
        <v>7060</v>
      </c>
      <c r="H140" s="660" t="s">
        <v>1321</v>
      </c>
      <c r="I140" s="660" t="s">
        <v>248</v>
      </c>
      <c r="J140" s="660" t="s">
        <v>316</v>
      </c>
      <c r="K140" s="660" t="s">
        <v>1469</v>
      </c>
      <c r="L140" s="660" t="s">
        <v>314</v>
      </c>
      <c r="M140" s="660">
        <v>3</v>
      </c>
      <c r="N140" s="660">
        <v>0</v>
      </c>
      <c r="O140" s="660">
        <v>0</v>
      </c>
    </row>
    <row r="141" spans="1:15" hidden="1" x14ac:dyDescent="0.25">
      <c r="A141" s="660" t="s">
        <v>5914</v>
      </c>
      <c r="B141" s="661">
        <v>44258</v>
      </c>
      <c r="C141" s="660" t="s">
        <v>918</v>
      </c>
      <c r="D141" s="661">
        <v>44257</v>
      </c>
      <c r="E141" s="660" t="s">
        <v>1185</v>
      </c>
      <c r="F141" s="660" t="s">
        <v>248</v>
      </c>
      <c r="G141" s="660" t="s">
        <v>7060</v>
      </c>
      <c r="H141" s="660" t="s">
        <v>1313</v>
      </c>
      <c r="I141" s="660" t="s">
        <v>248</v>
      </c>
      <c r="J141" s="660" t="s">
        <v>316</v>
      </c>
      <c r="K141" s="660" t="s">
        <v>1469</v>
      </c>
      <c r="L141" s="660" t="s">
        <v>301</v>
      </c>
      <c r="M141" s="660">
        <v>2</v>
      </c>
      <c r="N141" s="662">
        <v>3800</v>
      </c>
      <c r="O141" s="662">
        <v>7600</v>
      </c>
    </row>
    <row r="142" spans="1:15" hidden="1" x14ac:dyDescent="0.25">
      <c r="A142" s="660" t="s">
        <v>5914</v>
      </c>
      <c r="B142" s="661">
        <v>44258</v>
      </c>
      <c r="C142" s="660" t="s">
        <v>918</v>
      </c>
      <c r="D142" s="661">
        <v>44257</v>
      </c>
      <c r="E142" s="660" t="s">
        <v>1187</v>
      </c>
      <c r="F142" s="660" t="s">
        <v>248</v>
      </c>
      <c r="G142" s="660" t="s">
        <v>7060</v>
      </c>
      <c r="H142" s="660" t="s">
        <v>1319</v>
      </c>
      <c r="I142" s="660" t="s">
        <v>248</v>
      </c>
      <c r="J142" s="660" t="s">
        <v>316</v>
      </c>
      <c r="K142" s="660" t="s">
        <v>1469</v>
      </c>
      <c r="L142" s="660" t="s">
        <v>314</v>
      </c>
      <c r="M142" s="660">
        <v>1</v>
      </c>
      <c r="N142" s="662">
        <v>9900</v>
      </c>
      <c r="O142" s="662">
        <v>9900</v>
      </c>
    </row>
    <row r="143" spans="1:15" hidden="1" x14ac:dyDescent="0.25">
      <c r="A143" s="660" t="s">
        <v>5914</v>
      </c>
      <c r="B143" s="661">
        <v>44258</v>
      </c>
      <c r="C143" s="660" t="s">
        <v>918</v>
      </c>
      <c r="D143" s="661">
        <v>44257</v>
      </c>
      <c r="E143" s="660" t="s">
        <v>1187</v>
      </c>
      <c r="F143" s="660" t="s">
        <v>248</v>
      </c>
      <c r="G143" s="660" t="s">
        <v>7060</v>
      </c>
      <c r="H143" s="660" t="s">
        <v>3652</v>
      </c>
      <c r="I143" s="660" t="s">
        <v>248</v>
      </c>
      <c r="J143" s="660" t="s">
        <v>316</v>
      </c>
      <c r="K143" s="660" t="s">
        <v>1469</v>
      </c>
      <c r="L143" s="660" t="s">
        <v>314</v>
      </c>
      <c r="M143" s="660">
        <v>3</v>
      </c>
      <c r="N143" s="662">
        <v>52000</v>
      </c>
      <c r="O143" s="662">
        <v>156000</v>
      </c>
    </row>
    <row r="144" spans="1:15" hidden="1" x14ac:dyDescent="0.25">
      <c r="A144" s="660" t="s">
        <v>5915</v>
      </c>
      <c r="B144" s="661">
        <v>44258</v>
      </c>
      <c r="C144" s="660" t="s">
        <v>3495</v>
      </c>
      <c r="D144" s="661">
        <v>44252</v>
      </c>
      <c r="E144" s="660" t="s">
        <v>1181</v>
      </c>
      <c r="F144" s="660" t="s">
        <v>93</v>
      </c>
      <c r="G144" s="660" t="s">
        <v>1214</v>
      </c>
      <c r="H144" s="660" t="s">
        <v>3612</v>
      </c>
      <c r="I144" s="660" t="s">
        <v>93</v>
      </c>
      <c r="J144" s="660" t="s">
        <v>1464</v>
      </c>
      <c r="K144" s="660" t="s">
        <v>1468</v>
      </c>
      <c r="L144" s="660" t="s">
        <v>308</v>
      </c>
      <c r="M144" s="660">
        <v>500</v>
      </c>
      <c r="N144" s="662">
        <v>2550</v>
      </c>
      <c r="O144" s="662">
        <v>1275000</v>
      </c>
    </row>
    <row r="145" spans="1:15" hidden="1" x14ac:dyDescent="0.25">
      <c r="A145" s="660" t="s">
        <v>5915</v>
      </c>
      <c r="B145" s="661">
        <v>44258</v>
      </c>
      <c r="C145" s="660" t="s">
        <v>3495</v>
      </c>
      <c r="D145" s="661">
        <v>44252</v>
      </c>
      <c r="E145" s="660" t="s">
        <v>15</v>
      </c>
      <c r="F145" s="660" t="s">
        <v>93</v>
      </c>
      <c r="G145" s="660" t="s">
        <v>1214</v>
      </c>
      <c r="H145" s="660" t="s">
        <v>387</v>
      </c>
      <c r="I145" s="660" t="s">
        <v>93</v>
      </c>
      <c r="J145" s="660" t="s">
        <v>1464</v>
      </c>
      <c r="K145" s="660" t="s">
        <v>1468</v>
      </c>
      <c r="L145" s="660" t="s">
        <v>303</v>
      </c>
      <c r="M145" s="660">
        <v>1</v>
      </c>
      <c r="N145" s="662">
        <v>3187.5</v>
      </c>
      <c r="O145" s="662">
        <v>3187.5</v>
      </c>
    </row>
    <row r="146" spans="1:15" hidden="1" x14ac:dyDescent="0.25">
      <c r="A146" s="660" t="s">
        <v>5916</v>
      </c>
      <c r="B146" s="661">
        <v>44258</v>
      </c>
      <c r="C146" s="660" t="s">
        <v>6682</v>
      </c>
      <c r="D146" s="661">
        <v>44258</v>
      </c>
      <c r="E146" s="660" t="s">
        <v>15</v>
      </c>
      <c r="F146" s="660" t="s">
        <v>93</v>
      </c>
      <c r="G146" s="660" t="s">
        <v>1214</v>
      </c>
      <c r="H146" s="660" t="s">
        <v>387</v>
      </c>
      <c r="I146" s="660" t="s">
        <v>93</v>
      </c>
      <c r="J146" s="660" t="s">
        <v>1464</v>
      </c>
      <c r="K146" s="660" t="s">
        <v>1468</v>
      </c>
      <c r="L146" s="660" t="s">
        <v>303</v>
      </c>
      <c r="M146" s="660">
        <v>1</v>
      </c>
      <c r="N146" s="660">
        <v>845</v>
      </c>
      <c r="O146" s="660">
        <v>845</v>
      </c>
    </row>
    <row r="147" spans="1:15" hidden="1" x14ac:dyDescent="0.25">
      <c r="A147" s="660" t="s">
        <v>5916</v>
      </c>
      <c r="B147" s="661">
        <v>44258</v>
      </c>
      <c r="C147" s="660" t="s">
        <v>6682</v>
      </c>
      <c r="D147" s="661">
        <v>44258</v>
      </c>
      <c r="E147" s="660" t="s">
        <v>1181</v>
      </c>
      <c r="F147" s="660" t="s">
        <v>93</v>
      </c>
      <c r="G147" s="660" t="s">
        <v>1214</v>
      </c>
      <c r="H147" s="660" t="s">
        <v>1309</v>
      </c>
      <c r="I147" s="660" t="s">
        <v>93</v>
      </c>
      <c r="J147" s="660" t="s">
        <v>1464</v>
      </c>
      <c r="K147" s="660" t="s">
        <v>1468</v>
      </c>
      <c r="L147" s="660" t="s">
        <v>308</v>
      </c>
      <c r="M147" s="660">
        <v>80</v>
      </c>
      <c r="N147" s="662">
        <v>4225</v>
      </c>
      <c r="O147" s="662">
        <v>338000</v>
      </c>
    </row>
    <row r="148" spans="1:15" hidden="1" x14ac:dyDescent="0.25">
      <c r="A148" s="660" t="s">
        <v>5917</v>
      </c>
      <c r="B148" s="661">
        <v>44258</v>
      </c>
      <c r="C148" s="660" t="s">
        <v>918</v>
      </c>
      <c r="D148" s="661">
        <v>44258</v>
      </c>
      <c r="E148" s="660" t="s">
        <v>1187</v>
      </c>
      <c r="F148" s="660" t="s">
        <v>248</v>
      </c>
      <c r="G148" s="660" t="s">
        <v>7061</v>
      </c>
      <c r="H148" s="660" t="s">
        <v>1319</v>
      </c>
      <c r="I148" s="660" t="s">
        <v>248</v>
      </c>
      <c r="J148" s="660" t="s">
        <v>316</v>
      </c>
      <c r="K148" s="660" t="s">
        <v>1469</v>
      </c>
      <c r="L148" s="660" t="s">
        <v>314</v>
      </c>
      <c r="M148" s="660">
        <v>1</v>
      </c>
      <c r="N148" s="662">
        <v>10100</v>
      </c>
      <c r="O148" s="662">
        <v>10100</v>
      </c>
    </row>
    <row r="149" spans="1:15" hidden="1" x14ac:dyDescent="0.25">
      <c r="A149" s="660" t="s">
        <v>5918</v>
      </c>
      <c r="B149" s="661">
        <v>44258</v>
      </c>
      <c r="C149" s="660" t="s">
        <v>972</v>
      </c>
      <c r="D149" s="661">
        <v>44257</v>
      </c>
      <c r="E149" s="660" t="s">
        <v>15</v>
      </c>
      <c r="F149" s="660" t="s">
        <v>253</v>
      </c>
      <c r="G149" s="660" t="s">
        <v>1234</v>
      </c>
      <c r="H149" s="660" t="s">
        <v>387</v>
      </c>
      <c r="I149" s="660" t="s">
        <v>253</v>
      </c>
      <c r="J149" s="660" t="s">
        <v>1465</v>
      </c>
      <c r="K149" s="660" t="s">
        <v>1468</v>
      </c>
      <c r="L149" s="660" t="s">
        <v>303</v>
      </c>
      <c r="M149" s="660">
        <v>1</v>
      </c>
      <c r="N149" s="660">
        <v>100</v>
      </c>
      <c r="O149" s="660">
        <v>100</v>
      </c>
    </row>
    <row r="150" spans="1:15" hidden="1" x14ac:dyDescent="0.25">
      <c r="A150" s="660" t="s">
        <v>5918</v>
      </c>
      <c r="B150" s="661">
        <v>44258</v>
      </c>
      <c r="C150" s="660" t="s">
        <v>972</v>
      </c>
      <c r="D150" s="661">
        <v>44257</v>
      </c>
      <c r="E150" s="660" t="s">
        <v>1182</v>
      </c>
      <c r="F150" s="660" t="s">
        <v>253</v>
      </c>
      <c r="G150" s="660" t="s">
        <v>1234</v>
      </c>
      <c r="H150" s="660" t="s">
        <v>1306</v>
      </c>
      <c r="I150" s="660" t="s">
        <v>253</v>
      </c>
      <c r="J150" s="660" t="s">
        <v>1465</v>
      </c>
      <c r="K150" s="660" t="s">
        <v>1468</v>
      </c>
      <c r="L150" s="660" t="s">
        <v>1470</v>
      </c>
      <c r="M150" s="660">
        <v>2</v>
      </c>
      <c r="N150" s="660">
        <v>140</v>
      </c>
      <c r="O150" s="660">
        <v>280</v>
      </c>
    </row>
    <row r="151" spans="1:15" hidden="1" x14ac:dyDescent="0.25">
      <c r="A151" s="660" t="s">
        <v>5919</v>
      </c>
      <c r="B151" s="661">
        <v>44258</v>
      </c>
      <c r="C151" s="660" t="s">
        <v>6683</v>
      </c>
      <c r="D151" s="661">
        <v>44244</v>
      </c>
      <c r="E151" s="660" t="s">
        <v>1182</v>
      </c>
      <c r="F151" s="660" t="s">
        <v>244</v>
      </c>
      <c r="G151" s="660" t="s">
        <v>1228</v>
      </c>
      <c r="H151" s="660" t="s">
        <v>1348</v>
      </c>
      <c r="I151" s="660" t="s">
        <v>244</v>
      </c>
      <c r="J151" s="660" t="s">
        <v>316</v>
      </c>
      <c r="K151" s="660" t="s">
        <v>1469</v>
      </c>
      <c r="L151" s="660" t="s">
        <v>314</v>
      </c>
      <c r="M151" s="660">
        <v>1</v>
      </c>
      <c r="N151" s="662">
        <v>7500</v>
      </c>
      <c r="O151" s="662">
        <v>7500</v>
      </c>
    </row>
    <row r="152" spans="1:15" hidden="1" x14ac:dyDescent="0.25">
      <c r="A152" s="660" t="s">
        <v>5920</v>
      </c>
      <c r="B152" s="661">
        <v>44258</v>
      </c>
      <c r="C152" s="660" t="s">
        <v>6684</v>
      </c>
      <c r="D152" s="661">
        <v>44258</v>
      </c>
      <c r="E152" s="660" t="s">
        <v>15</v>
      </c>
      <c r="F152" s="660" t="s">
        <v>248</v>
      </c>
      <c r="G152" s="660" t="s">
        <v>1219</v>
      </c>
      <c r="H152" s="660" t="s">
        <v>1320</v>
      </c>
      <c r="I152" s="660" t="s">
        <v>248</v>
      </c>
      <c r="J152" s="660" t="s">
        <v>1464</v>
      </c>
      <c r="K152" s="660" t="s">
        <v>1468</v>
      </c>
      <c r="L152" s="660" t="s">
        <v>314</v>
      </c>
      <c r="M152" s="660">
        <v>4</v>
      </c>
      <c r="N152" s="662">
        <v>3500</v>
      </c>
      <c r="O152" s="662">
        <v>14000</v>
      </c>
    </row>
    <row r="153" spans="1:15" hidden="1" x14ac:dyDescent="0.25">
      <c r="A153" s="660" t="s">
        <v>5921</v>
      </c>
      <c r="B153" s="661">
        <v>44258</v>
      </c>
      <c r="C153" s="660" t="s">
        <v>6685</v>
      </c>
      <c r="D153" s="661">
        <v>44258</v>
      </c>
      <c r="E153" s="660" t="s">
        <v>1181</v>
      </c>
      <c r="F153" s="660" t="s">
        <v>248</v>
      </c>
      <c r="G153" s="660" t="s">
        <v>1219</v>
      </c>
      <c r="H153" s="660" t="s">
        <v>1303</v>
      </c>
      <c r="I153" s="660" t="s">
        <v>248</v>
      </c>
      <c r="J153" s="660" t="s">
        <v>1464</v>
      </c>
      <c r="K153" s="660" t="s">
        <v>1468</v>
      </c>
      <c r="L153" s="660" t="s">
        <v>308</v>
      </c>
      <c r="M153" s="660">
        <v>10</v>
      </c>
      <c r="N153" s="662">
        <v>4200</v>
      </c>
      <c r="O153" s="662">
        <v>42000</v>
      </c>
    </row>
    <row r="154" spans="1:15" hidden="1" x14ac:dyDescent="0.25">
      <c r="A154" s="660" t="s">
        <v>5922</v>
      </c>
      <c r="B154" s="661">
        <v>44258</v>
      </c>
      <c r="C154" s="660">
        <v>202120</v>
      </c>
      <c r="D154" s="661">
        <v>44258</v>
      </c>
      <c r="E154" s="660" t="s">
        <v>15</v>
      </c>
      <c r="F154" s="660" t="s">
        <v>253</v>
      </c>
      <c r="G154" s="660" t="s">
        <v>1234</v>
      </c>
      <c r="H154" s="660" t="s">
        <v>387</v>
      </c>
      <c r="I154" s="660" t="s">
        <v>253</v>
      </c>
      <c r="J154" s="660" t="s">
        <v>1465</v>
      </c>
      <c r="K154" s="660" t="s">
        <v>1468</v>
      </c>
      <c r="L154" s="660" t="s">
        <v>303</v>
      </c>
      <c r="M154" s="660">
        <v>1</v>
      </c>
      <c r="N154" s="660">
        <v>980</v>
      </c>
      <c r="O154" s="660">
        <v>980</v>
      </c>
    </row>
    <row r="155" spans="1:15" hidden="1" x14ac:dyDescent="0.25">
      <c r="A155" s="660" t="s">
        <v>5922</v>
      </c>
      <c r="B155" s="661">
        <v>44258</v>
      </c>
      <c r="C155" s="660">
        <v>202120</v>
      </c>
      <c r="D155" s="661">
        <v>44258</v>
      </c>
      <c r="E155" s="660" t="s">
        <v>1181</v>
      </c>
      <c r="F155" s="660" t="s">
        <v>253</v>
      </c>
      <c r="G155" s="660" t="s">
        <v>1234</v>
      </c>
      <c r="H155" s="660" t="s">
        <v>1309</v>
      </c>
      <c r="I155" s="660" t="s">
        <v>253</v>
      </c>
      <c r="J155" s="660" t="s">
        <v>1465</v>
      </c>
      <c r="K155" s="660" t="s">
        <v>1468</v>
      </c>
      <c r="L155" s="660" t="s">
        <v>308</v>
      </c>
      <c r="M155" s="660">
        <v>50</v>
      </c>
      <c r="N155" s="662">
        <v>4900</v>
      </c>
      <c r="O155" s="662">
        <v>245000</v>
      </c>
    </row>
    <row r="156" spans="1:15" hidden="1" x14ac:dyDescent="0.25">
      <c r="A156" s="660" t="s">
        <v>5923</v>
      </c>
      <c r="B156" s="661">
        <v>44258</v>
      </c>
      <c r="C156" s="660">
        <v>9680</v>
      </c>
      <c r="D156" s="661">
        <v>44258</v>
      </c>
      <c r="E156" s="660" t="s">
        <v>15</v>
      </c>
      <c r="F156" s="660" t="s">
        <v>253</v>
      </c>
      <c r="G156" s="660" t="s">
        <v>7062</v>
      </c>
      <c r="H156" s="660" t="s">
        <v>387</v>
      </c>
      <c r="I156" s="660" t="s">
        <v>253</v>
      </c>
      <c r="J156" s="660" t="s">
        <v>317</v>
      </c>
      <c r="K156" s="660" t="s">
        <v>1468</v>
      </c>
      <c r="L156" s="660" t="s">
        <v>303</v>
      </c>
      <c r="M156" s="660">
        <v>1</v>
      </c>
      <c r="N156" s="660">
        <v>250</v>
      </c>
      <c r="O156" s="660">
        <v>250</v>
      </c>
    </row>
    <row r="157" spans="1:15" hidden="1" x14ac:dyDescent="0.25">
      <c r="A157" s="660" t="s">
        <v>5923</v>
      </c>
      <c r="B157" s="661">
        <v>44258</v>
      </c>
      <c r="C157" s="660">
        <v>9680</v>
      </c>
      <c r="D157" s="661">
        <v>44258</v>
      </c>
      <c r="E157" s="660" t="s">
        <v>1192</v>
      </c>
      <c r="F157" s="660" t="s">
        <v>253</v>
      </c>
      <c r="G157" s="660" t="s">
        <v>7062</v>
      </c>
      <c r="H157" s="660" t="s">
        <v>1411</v>
      </c>
      <c r="I157" s="660" t="s">
        <v>253</v>
      </c>
      <c r="J157" s="660" t="s">
        <v>317</v>
      </c>
      <c r="K157" s="660" t="s">
        <v>1468</v>
      </c>
      <c r="L157" s="660" t="s">
        <v>301</v>
      </c>
      <c r="M157" s="660">
        <v>36</v>
      </c>
      <c r="N157" s="662">
        <v>1900</v>
      </c>
      <c r="O157" s="662">
        <v>68400</v>
      </c>
    </row>
    <row r="158" spans="1:15" hidden="1" x14ac:dyDescent="0.25">
      <c r="A158" s="660" t="s">
        <v>5924</v>
      </c>
      <c r="B158" s="661">
        <v>44258</v>
      </c>
      <c r="C158" s="660">
        <v>9680</v>
      </c>
      <c r="D158" s="661">
        <v>44258</v>
      </c>
      <c r="E158" s="660" t="s">
        <v>15</v>
      </c>
      <c r="F158" s="660" t="s">
        <v>253</v>
      </c>
      <c r="G158" s="660" t="s">
        <v>7062</v>
      </c>
      <c r="H158" s="660" t="s">
        <v>387</v>
      </c>
      <c r="I158" s="660" t="s">
        <v>253</v>
      </c>
      <c r="J158" s="660" t="s">
        <v>317</v>
      </c>
      <c r="K158" s="660" t="s">
        <v>1468</v>
      </c>
      <c r="L158" s="660" t="s">
        <v>303</v>
      </c>
      <c r="M158" s="660">
        <v>1</v>
      </c>
      <c r="N158" s="660">
        <v>200</v>
      </c>
      <c r="O158" s="660">
        <v>200</v>
      </c>
    </row>
    <row r="159" spans="1:15" hidden="1" x14ac:dyDescent="0.25">
      <c r="A159" s="660" t="s">
        <v>5924</v>
      </c>
      <c r="B159" s="661">
        <v>44258</v>
      </c>
      <c r="C159" s="660">
        <v>9680</v>
      </c>
      <c r="D159" s="661">
        <v>44258</v>
      </c>
      <c r="E159" s="660" t="s">
        <v>1192</v>
      </c>
      <c r="F159" s="660" t="s">
        <v>253</v>
      </c>
      <c r="G159" s="660" t="s">
        <v>7062</v>
      </c>
      <c r="H159" s="660" t="s">
        <v>1337</v>
      </c>
      <c r="I159" s="660" t="s">
        <v>253</v>
      </c>
      <c r="J159" s="660" t="s">
        <v>317</v>
      </c>
      <c r="K159" s="660" t="s">
        <v>1468</v>
      </c>
      <c r="L159" s="660" t="s">
        <v>307</v>
      </c>
      <c r="M159" s="660">
        <v>10</v>
      </c>
      <c r="N159" s="662">
        <v>6500</v>
      </c>
      <c r="O159" s="662">
        <v>65000</v>
      </c>
    </row>
    <row r="160" spans="1:15" hidden="1" x14ac:dyDescent="0.25">
      <c r="A160" s="660" t="s">
        <v>5925</v>
      </c>
      <c r="B160" s="661">
        <v>44258</v>
      </c>
      <c r="C160" s="660" t="s">
        <v>6686</v>
      </c>
      <c r="D160" s="661">
        <v>44236</v>
      </c>
      <c r="E160" s="660" t="s">
        <v>1182</v>
      </c>
      <c r="F160" s="660" t="s">
        <v>244</v>
      </c>
      <c r="G160" s="660" t="s">
        <v>1228</v>
      </c>
      <c r="H160" s="660" t="s">
        <v>1393</v>
      </c>
      <c r="I160" s="660" t="s">
        <v>244</v>
      </c>
      <c r="J160" s="660" t="s">
        <v>316</v>
      </c>
      <c r="K160" s="660" t="s">
        <v>1469</v>
      </c>
      <c r="L160" s="660" t="s">
        <v>1470</v>
      </c>
      <c r="M160" s="660">
        <v>1</v>
      </c>
      <c r="N160" s="662">
        <v>2250</v>
      </c>
      <c r="O160" s="662">
        <v>2250</v>
      </c>
    </row>
    <row r="161" spans="1:15" hidden="1" x14ac:dyDescent="0.25">
      <c r="A161" s="660" t="s">
        <v>5926</v>
      </c>
      <c r="B161" s="661">
        <v>44258</v>
      </c>
      <c r="C161" s="660">
        <v>4800153181</v>
      </c>
      <c r="D161" s="661">
        <v>43747</v>
      </c>
      <c r="E161" s="660" t="s">
        <v>63</v>
      </c>
      <c r="F161" s="660" t="s">
        <v>93</v>
      </c>
      <c r="G161" s="660" t="s">
        <v>7063</v>
      </c>
      <c r="H161" s="660" t="s">
        <v>1412</v>
      </c>
      <c r="I161" s="660" t="s">
        <v>93</v>
      </c>
      <c r="J161" s="660" t="s">
        <v>316</v>
      </c>
      <c r="K161" s="660" t="s">
        <v>1469</v>
      </c>
      <c r="L161" s="660" t="s">
        <v>303</v>
      </c>
      <c r="M161" s="660">
        <v>35</v>
      </c>
      <c r="N161" s="662">
        <v>2760.5</v>
      </c>
      <c r="O161" s="662">
        <v>96617.5</v>
      </c>
    </row>
    <row r="162" spans="1:15" hidden="1" x14ac:dyDescent="0.25">
      <c r="A162" s="660" t="s">
        <v>5927</v>
      </c>
      <c r="B162" s="661">
        <v>44258</v>
      </c>
      <c r="C162" s="660">
        <v>202120</v>
      </c>
      <c r="D162" s="661">
        <v>44258</v>
      </c>
      <c r="E162" s="660" t="s">
        <v>15</v>
      </c>
      <c r="F162" s="660" t="s">
        <v>253</v>
      </c>
      <c r="G162" s="660" t="s">
        <v>1234</v>
      </c>
      <c r="H162" s="660" t="s">
        <v>1327</v>
      </c>
      <c r="I162" s="660" t="s">
        <v>253</v>
      </c>
      <c r="J162" s="660" t="s">
        <v>1465</v>
      </c>
      <c r="K162" s="660" t="s">
        <v>1468</v>
      </c>
      <c r="L162" s="660" t="s">
        <v>1470</v>
      </c>
      <c r="M162" s="660">
        <v>5</v>
      </c>
      <c r="N162" s="660">
        <v>0</v>
      </c>
      <c r="O162" s="660">
        <v>0</v>
      </c>
    </row>
    <row r="163" spans="1:15" hidden="1" x14ac:dyDescent="0.25">
      <c r="A163" s="660" t="s">
        <v>5927</v>
      </c>
      <c r="B163" s="661">
        <v>44258</v>
      </c>
      <c r="C163" s="660">
        <v>202120</v>
      </c>
      <c r="D163" s="661">
        <v>44258</v>
      </c>
      <c r="E163" s="660" t="s">
        <v>15</v>
      </c>
      <c r="F163" s="660" t="s">
        <v>253</v>
      </c>
      <c r="G163" s="660" t="s">
        <v>1234</v>
      </c>
      <c r="H163" s="660" t="s">
        <v>387</v>
      </c>
      <c r="I163" s="660" t="s">
        <v>253</v>
      </c>
      <c r="J163" s="660" t="s">
        <v>1465</v>
      </c>
      <c r="K163" s="660" t="s">
        <v>1468</v>
      </c>
      <c r="L163" s="660" t="s">
        <v>303</v>
      </c>
      <c r="M163" s="660">
        <v>1</v>
      </c>
      <c r="N163" s="662">
        <v>1100</v>
      </c>
      <c r="O163" s="662">
        <v>1100</v>
      </c>
    </row>
    <row r="164" spans="1:15" hidden="1" x14ac:dyDescent="0.25">
      <c r="A164" s="660" t="s">
        <v>5927</v>
      </c>
      <c r="B164" s="661">
        <v>44258</v>
      </c>
      <c r="C164" s="660">
        <v>202120</v>
      </c>
      <c r="D164" s="661">
        <v>44258</v>
      </c>
      <c r="E164" s="660" t="s">
        <v>15</v>
      </c>
      <c r="F164" s="660" t="s">
        <v>253</v>
      </c>
      <c r="G164" s="660" t="s">
        <v>1234</v>
      </c>
      <c r="H164" s="660" t="s">
        <v>1324</v>
      </c>
      <c r="I164" s="660" t="s">
        <v>253</v>
      </c>
      <c r="J164" s="660" t="s">
        <v>1465</v>
      </c>
      <c r="K164" s="660" t="s">
        <v>1468</v>
      </c>
      <c r="L164" s="660" t="s">
        <v>314</v>
      </c>
      <c r="M164" s="660">
        <v>5</v>
      </c>
      <c r="N164" s="662">
        <v>5250</v>
      </c>
      <c r="O164" s="662">
        <v>26250</v>
      </c>
    </row>
    <row r="165" spans="1:15" hidden="1" x14ac:dyDescent="0.25">
      <c r="A165" s="660" t="s">
        <v>5927</v>
      </c>
      <c r="B165" s="661">
        <v>44258</v>
      </c>
      <c r="C165" s="660">
        <v>202120</v>
      </c>
      <c r="D165" s="661">
        <v>44258</v>
      </c>
      <c r="E165" s="660" t="s">
        <v>15</v>
      </c>
      <c r="F165" s="660" t="s">
        <v>253</v>
      </c>
      <c r="G165" s="660" t="s">
        <v>1234</v>
      </c>
      <c r="H165" s="660" t="s">
        <v>1326</v>
      </c>
      <c r="I165" s="660" t="s">
        <v>253</v>
      </c>
      <c r="J165" s="660" t="s">
        <v>1465</v>
      </c>
      <c r="K165" s="660" t="s">
        <v>1468</v>
      </c>
      <c r="L165" s="660" t="s">
        <v>314</v>
      </c>
      <c r="M165" s="660">
        <v>5</v>
      </c>
      <c r="N165" s="662">
        <v>53750</v>
      </c>
      <c r="O165" s="662">
        <v>268750</v>
      </c>
    </row>
    <row r="166" spans="1:15" hidden="1" x14ac:dyDescent="0.25">
      <c r="A166" s="660" t="s">
        <v>5928</v>
      </c>
      <c r="B166" s="661">
        <v>44258</v>
      </c>
      <c r="C166" s="660" t="s">
        <v>6687</v>
      </c>
      <c r="D166" s="661">
        <v>44258</v>
      </c>
      <c r="E166" s="660" t="s">
        <v>1180</v>
      </c>
      <c r="F166" s="660" t="s">
        <v>248</v>
      </c>
      <c r="G166" s="660" t="s">
        <v>1210</v>
      </c>
      <c r="H166" s="660" t="s">
        <v>7104</v>
      </c>
      <c r="I166" s="660" t="s">
        <v>248</v>
      </c>
      <c r="J166" s="660" t="s">
        <v>1463</v>
      </c>
      <c r="K166" s="660" t="s">
        <v>1468</v>
      </c>
      <c r="L166" s="660" t="s">
        <v>315</v>
      </c>
      <c r="M166" s="660">
        <v>23</v>
      </c>
      <c r="N166" s="662">
        <v>5386.5</v>
      </c>
      <c r="O166" s="662">
        <v>123889.5</v>
      </c>
    </row>
    <row r="167" spans="1:15" hidden="1" x14ac:dyDescent="0.25">
      <c r="A167" s="660" t="s">
        <v>5929</v>
      </c>
      <c r="B167" s="661">
        <v>44259</v>
      </c>
      <c r="C167" s="660" t="s">
        <v>6688</v>
      </c>
      <c r="D167" s="661">
        <v>44257</v>
      </c>
      <c r="E167" s="660" t="s">
        <v>1188</v>
      </c>
      <c r="F167" s="660" t="s">
        <v>248</v>
      </c>
      <c r="G167" s="660" t="s">
        <v>7064</v>
      </c>
      <c r="H167" s="660" t="s">
        <v>1436</v>
      </c>
      <c r="I167" s="660" t="s">
        <v>248</v>
      </c>
      <c r="J167" s="660" t="s">
        <v>317</v>
      </c>
      <c r="K167" s="660" t="s">
        <v>1468</v>
      </c>
      <c r="L167" s="660" t="s">
        <v>301</v>
      </c>
      <c r="M167" s="660">
        <v>1</v>
      </c>
      <c r="N167" s="662">
        <v>34200</v>
      </c>
      <c r="O167" s="662">
        <v>34200</v>
      </c>
    </row>
    <row r="168" spans="1:15" hidden="1" x14ac:dyDescent="0.25">
      <c r="A168" s="660" t="s">
        <v>5930</v>
      </c>
      <c r="B168" s="661">
        <v>44259</v>
      </c>
      <c r="C168" s="660" t="s">
        <v>6689</v>
      </c>
      <c r="D168" s="661">
        <v>44249</v>
      </c>
      <c r="E168" s="660" t="s">
        <v>15</v>
      </c>
      <c r="F168" s="660" t="s">
        <v>245</v>
      </c>
      <c r="G168" s="660" t="s">
        <v>1231</v>
      </c>
      <c r="H168" s="660" t="s">
        <v>387</v>
      </c>
      <c r="I168" s="660" t="s">
        <v>245</v>
      </c>
      <c r="J168" s="660" t="s">
        <v>1464</v>
      </c>
      <c r="K168" s="660" t="s">
        <v>1468</v>
      </c>
      <c r="L168" s="660" t="s">
        <v>303</v>
      </c>
      <c r="M168" s="660">
        <v>1</v>
      </c>
      <c r="N168" s="660">
        <v>106</v>
      </c>
      <c r="O168" s="660">
        <v>106</v>
      </c>
    </row>
    <row r="169" spans="1:15" hidden="1" x14ac:dyDescent="0.25">
      <c r="A169" s="660" t="s">
        <v>5930</v>
      </c>
      <c r="B169" s="661">
        <v>44259</v>
      </c>
      <c r="C169" s="660" t="s">
        <v>6689</v>
      </c>
      <c r="D169" s="661">
        <v>44249</v>
      </c>
      <c r="E169" s="660" t="s">
        <v>15</v>
      </c>
      <c r="F169" s="660" t="s">
        <v>245</v>
      </c>
      <c r="G169" s="660" t="s">
        <v>1231</v>
      </c>
      <c r="H169" s="660" t="s">
        <v>7105</v>
      </c>
      <c r="I169" s="660" t="s">
        <v>245</v>
      </c>
      <c r="J169" s="660" t="s">
        <v>1464</v>
      </c>
      <c r="K169" s="660" t="s">
        <v>1468</v>
      </c>
      <c r="L169" s="660" t="s">
        <v>314</v>
      </c>
      <c r="M169" s="660">
        <v>5</v>
      </c>
      <c r="N169" s="662">
        <v>8500</v>
      </c>
      <c r="O169" s="662">
        <v>42500</v>
      </c>
    </row>
    <row r="170" spans="1:15" hidden="1" x14ac:dyDescent="0.25">
      <c r="A170" s="660" t="s">
        <v>5931</v>
      </c>
      <c r="B170" s="661">
        <v>44259</v>
      </c>
      <c r="C170" s="660" t="s">
        <v>6690</v>
      </c>
      <c r="D170" s="660" t="s">
        <v>6691</v>
      </c>
      <c r="E170" s="660" t="s">
        <v>1188</v>
      </c>
      <c r="F170" s="660" t="s">
        <v>248</v>
      </c>
      <c r="G170" s="660" t="s">
        <v>3588</v>
      </c>
      <c r="H170" s="660" t="s">
        <v>1446</v>
      </c>
      <c r="I170" s="660" t="s">
        <v>248</v>
      </c>
      <c r="J170" s="660" t="s">
        <v>1465</v>
      </c>
      <c r="K170" s="660" t="s">
        <v>1468</v>
      </c>
      <c r="L170" s="660" t="s">
        <v>307</v>
      </c>
      <c r="M170" s="660">
        <v>1</v>
      </c>
      <c r="N170" s="662">
        <v>4500</v>
      </c>
      <c r="O170" s="662">
        <v>4500</v>
      </c>
    </row>
    <row r="171" spans="1:15" hidden="1" x14ac:dyDescent="0.25">
      <c r="A171" s="660" t="s">
        <v>5932</v>
      </c>
      <c r="B171" s="661">
        <v>44259</v>
      </c>
      <c r="C171" s="660" t="s">
        <v>1108</v>
      </c>
      <c r="D171" s="661">
        <v>44253</v>
      </c>
      <c r="E171" s="660" t="s">
        <v>3215</v>
      </c>
      <c r="F171" s="660" t="s">
        <v>244</v>
      </c>
      <c r="G171" s="660" t="s">
        <v>1283</v>
      </c>
      <c r="H171" s="660" t="s">
        <v>3633</v>
      </c>
      <c r="I171" s="660" t="s">
        <v>244</v>
      </c>
      <c r="J171" s="660" t="s">
        <v>316</v>
      </c>
      <c r="K171" s="660" t="s">
        <v>1469</v>
      </c>
      <c r="L171" s="660" t="s">
        <v>308</v>
      </c>
      <c r="M171" s="660">
        <v>17</v>
      </c>
      <c r="N171" s="662">
        <v>4800</v>
      </c>
      <c r="O171" s="662">
        <v>81600</v>
      </c>
    </row>
    <row r="172" spans="1:15" hidden="1" x14ac:dyDescent="0.25">
      <c r="A172" s="660" t="s">
        <v>5932</v>
      </c>
      <c r="B172" s="661">
        <v>44259</v>
      </c>
      <c r="C172" s="660" t="s">
        <v>1108</v>
      </c>
      <c r="D172" s="661">
        <v>44253</v>
      </c>
      <c r="E172" s="660" t="s">
        <v>3215</v>
      </c>
      <c r="F172" s="660" t="s">
        <v>244</v>
      </c>
      <c r="G172" s="660" t="s">
        <v>1283</v>
      </c>
      <c r="H172" s="660" t="s">
        <v>1314</v>
      </c>
      <c r="I172" s="660" t="s">
        <v>244</v>
      </c>
      <c r="J172" s="660" t="s">
        <v>316</v>
      </c>
      <c r="K172" s="660" t="s">
        <v>1469</v>
      </c>
      <c r="L172" s="660" t="s">
        <v>308</v>
      </c>
      <c r="M172" s="660">
        <v>3</v>
      </c>
      <c r="N172" s="662">
        <v>4800</v>
      </c>
      <c r="O172" s="662">
        <v>14400</v>
      </c>
    </row>
    <row r="173" spans="1:15" hidden="1" x14ac:dyDescent="0.25">
      <c r="A173" s="660" t="s">
        <v>5933</v>
      </c>
      <c r="B173" s="661">
        <v>44259</v>
      </c>
      <c r="C173" s="660" t="s">
        <v>1108</v>
      </c>
      <c r="D173" s="661">
        <v>44253</v>
      </c>
      <c r="E173" s="660" t="s">
        <v>3215</v>
      </c>
      <c r="F173" s="660" t="s">
        <v>244</v>
      </c>
      <c r="G173" s="660" t="s">
        <v>1283</v>
      </c>
      <c r="H173" s="660" t="s">
        <v>3633</v>
      </c>
      <c r="I173" s="660" t="s">
        <v>244</v>
      </c>
      <c r="J173" s="660" t="s">
        <v>316</v>
      </c>
      <c r="K173" s="660" t="s">
        <v>1469</v>
      </c>
      <c r="L173" s="660" t="s">
        <v>308</v>
      </c>
      <c r="M173" s="660">
        <v>3</v>
      </c>
      <c r="N173" s="662">
        <v>4800</v>
      </c>
      <c r="O173" s="662">
        <v>14400</v>
      </c>
    </row>
    <row r="174" spans="1:15" hidden="1" x14ac:dyDescent="0.25">
      <c r="A174" s="660" t="s">
        <v>5933</v>
      </c>
      <c r="B174" s="661">
        <v>44259</v>
      </c>
      <c r="C174" s="660" t="s">
        <v>1108</v>
      </c>
      <c r="D174" s="661">
        <v>44253</v>
      </c>
      <c r="E174" s="660" t="s">
        <v>3215</v>
      </c>
      <c r="F174" s="660" t="s">
        <v>244</v>
      </c>
      <c r="G174" s="660" t="s">
        <v>1283</v>
      </c>
      <c r="H174" s="660" t="s">
        <v>1314</v>
      </c>
      <c r="I174" s="660" t="s">
        <v>244</v>
      </c>
      <c r="J174" s="660" t="s">
        <v>316</v>
      </c>
      <c r="K174" s="660" t="s">
        <v>1469</v>
      </c>
      <c r="L174" s="660" t="s">
        <v>308</v>
      </c>
      <c r="M174" s="660">
        <v>2</v>
      </c>
      <c r="N174" s="662">
        <v>4800</v>
      </c>
      <c r="O174" s="662">
        <v>9600</v>
      </c>
    </row>
    <row r="175" spans="1:15" hidden="1" x14ac:dyDescent="0.25">
      <c r="A175" s="660" t="s">
        <v>5934</v>
      </c>
      <c r="B175" s="661">
        <v>44259</v>
      </c>
      <c r="C175" s="660">
        <v>6200004407</v>
      </c>
      <c r="D175" s="661">
        <v>44236</v>
      </c>
      <c r="E175" s="660" t="s">
        <v>1183</v>
      </c>
      <c r="F175" s="660" t="s">
        <v>244</v>
      </c>
      <c r="G175" s="660" t="s">
        <v>1212</v>
      </c>
      <c r="H175" s="660" t="s">
        <v>1352</v>
      </c>
      <c r="I175" s="660" t="s">
        <v>244</v>
      </c>
      <c r="J175" s="660" t="s">
        <v>316</v>
      </c>
      <c r="K175" s="660" t="s">
        <v>1469</v>
      </c>
      <c r="L175" s="660" t="s">
        <v>1470</v>
      </c>
      <c r="M175" s="660">
        <v>8</v>
      </c>
      <c r="N175" s="660">
        <v>0</v>
      </c>
      <c r="O175" s="660">
        <v>0</v>
      </c>
    </row>
    <row r="176" spans="1:15" hidden="1" x14ac:dyDescent="0.25">
      <c r="A176" s="660" t="s">
        <v>5934</v>
      </c>
      <c r="B176" s="661">
        <v>44259</v>
      </c>
      <c r="C176" s="660">
        <v>6200004407</v>
      </c>
      <c r="D176" s="661">
        <v>44236</v>
      </c>
      <c r="E176" s="660" t="s">
        <v>1183</v>
      </c>
      <c r="F176" s="660" t="s">
        <v>244</v>
      </c>
      <c r="G176" s="660" t="s">
        <v>1212</v>
      </c>
      <c r="H176" s="660" t="s">
        <v>1317</v>
      </c>
      <c r="I176" s="660" t="s">
        <v>244</v>
      </c>
      <c r="J176" s="660" t="s">
        <v>316</v>
      </c>
      <c r="K176" s="660" t="s">
        <v>1469</v>
      </c>
      <c r="L176" s="660" t="s">
        <v>314</v>
      </c>
      <c r="M176" s="660">
        <v>8</v>
      </c>
      <c r="N176" s="660">
        <v>247</v>
      </c>
      <c r="O176" s="662">
        <v>1976</v>
      </c>
    </row>
    <row r="177" spans="1:15" hidden="1" x14ac:dyDescent="0.25">
      <c r="A177" s="660" t="s">
        <v>5934</v>
      </c>
      <c r="B177" s="661">
        <v>44259</v>
      </c>
      <c r="C177" s="660">
        <v>6200004407</v>
      </c>
      <c r="D177" s="661">
        <v>44236</v>
      </c>
      <c r="E177" s="660" t="s">
        <v>1183</v>
      </c>
      <c r="F177" s="660" t="s">
        <v>244</v>
      </c>
      <c r="G177" s="660" t="s">
        <v>1212</v>
      </c>
      <c r="H177" s="660" t="s">
        <v>1425</v>
      </c>
      <c r="I177" s="660" t="s">
        <v>244</v>
      </c>
      <c r="J177" s="660" t="s">
        <v>316</v>
      </c>
      <c r="K177" s="660" t="s">
        <v>1469</v>
      </c>
      <c r="L177" s="660" t="s">
        <v>314</v>
      </c>
      <c r="M177" s="660">
        <v>8</v>
      </c>
      <c r="N177" s="660">
        <v>436</v>
      </c>
      <c r="O177" s="662">
        <v>3488</v>
      </c>
    </row>
    <row r="178" spans="1:15" hidden="1" x14ac:dyDescent="0.25">
      <c r="A178" s="660" t="s">
        <v>5934</v>
      </c>
      <c r="B178" s="661">
        <v>44259</v>
      </c>
      <c r="C178" s="660">
        <v>6200004407</v>
      </c>
      <c r="D178" s="661">
        <v>44236</v>
      </c>
      <c r="E178" s="660" t="s">
        <v>1183</v>
      </c>
      <c r="F178" s="660" t="s">
        <v>244</v>
      </c>
      <c r="G178" s="660" t="s">
        <v>1212</v>
      </c>
      <c r="H178" s="660" t="s">
        <v>1349</v>
      </c>
      <c r="I178" s="660" t="s">
        <v>244</v>
      </c>
      <c r="J178" s="660" t="s">
        <v>316</v>
      </c>
      <c r="K178" s="660" t="s">
        <v>1469</v>
      </c>
      <c r="L178" s="660" t="s">
        <v>314</v>
      </c>
      <c r="M178" s="660">
        <v>8</v>
      </c>
      <c r="N178" s="662">
        <v>1744</v>
      </c>
      <c r="O178" s="662">
        <v>13952</v>
      </c>
    </row>
    <row r="179" spans="1:15" hidden="1" x14ac:dyDescent="0.25">
      <c r="A179" s="660" t="s">
        <v>5934</v>
      </c>
      <c r="B179" s="661">
        <v>44259</v>
      </c>
      <c r="C179" s="660">
        <v>6200004407</v>
      </c>
      <c r="D179" s="661">
        <v>44236</v>
      </c>
      <c r="E179" s="660" t="s">
        <v>3215</v>
      </c>
      <c r="F179" s="660" t="s">
        <v>244</v>
      </c>
      <c r="G179" s="660" t="s">
        <v>1212</v>
      </c>
      <c r="H179" s="660" t="s">
        <v>3633</v>
      </c>
      <c r="I179" s="660" t="s">
        <v>244</v>
      </c>
      <c r="J179" s="660" t="s">
        <v>316</v>
      </c>
      <c r="K179" s="660" t="s">
        <v>1469</v>
      </c>
      <c r="L179" s="660" t="s">
        <v>308</v>
      </c>
      <c r="M179" s="660">
        <v>6</v>
      </c>
      <c r="N179" s="662">
        <v>3499</v>
      </c>
      <c r="O179" s="662">
        <v>20994</v>
      </c>
    </row>
    <row r="180" spans="1:15" hidden="1" x14ac:dyDescent="0.25">
      <c r="A180" s="660" t="s">
        <v>5934</v>
      </c>
      <c r="B180" s="661">
        <v>44259</v>
      </c>
      <c r="C180" s="660">
        <v>6200004407</v>
      </c>
      <c r="D180" s="661">
        <v>44236</v>
      </c>
      <c r="E180" s="660" t="s">
        <v>3215</v>
      </c>
      <c r="F180" s="660" t="s">
        <v>244</v>
      </c>
      <c r="G180" s="660" t="s">
        <v>1212</v>
      </c>
      <c r="H180" s="660" t="s">
        <v>1314</v>
      </c>
      <c r="I180" s="660" t="s">
        <v>244</v>
      </c>
      <c r="J180" s="660" t="s">
        <v>316</v>
      </c>
      <c r="K180" s="660" t="s">
        <v>1469</v>
      </c>
      <c r="L180" s="660" t="s">
        <v>308</v>
      </c>
      <c r="M180" s="660">
        <v>2</v>
      </c>
      <c r="N180" s="662">
        <v>3499</v>
      </c>
      <c r="O180" s="662">
        <v>6998</v>
      </c>
    </row>
    <row r="181" spans="1:15" hidden="1" x14ac:dyDescent="0.25">
      <c r="A181" s="660" t="s">
        <v>5934</v>
      </c>
      <c r="B181" s="661">
        <v>44259</v>
      </c>
      <c r="C181" s="660">
        <v>6200004407</v>
      </c>
      <c r="D181" s="661">
        <v>44236</v>
      </c>
      <c r="E181" s="660" t="s">
        <v>1183</v>
      </c>
      <c r="F181" s="660" t="s">
        <v>244</v>
      </c>
      <c r="G181" s="660" t="s">
        <v>1212</v>
      </c>
      <c r="H181" s="660" t="s">
        <v>1381</v>
      </c>
      <c r="I181" s="660" t="s">
        <v>244</v>
      </c>
      <c r="J181" s="660" t="s">
        <v>316</v>
      </c>
      <c r="K181" s="660" t="s">
        <v>1469</v>
      </c>
      <c r="L181" s="660" t="s">
        <v>314</v>
      </c>
      <c r="M181" s="660">
        <v>8</v>
      </c>
      <c r="N181" s="662">
        <v>3561</v>
      </c>
      <c r="O181" s="662">
        <v>28488</v>
      </c>
    </row>
    <row r="182" spans="1:15" hidden="1" x14ac:dyDescent="0.25">
      <c r="A182" s="660" t="s">
        <v>5934</v>
      </c>
      <c r="B182" s="661">
        <v>44259</v>
      </c>
      <c r="C182" s="660">
        <v>6200004407</v>
      </c>
      <c r="D182" s="661">
        <v>44236</v>
      </c>
      <c r="E182" s="660" t="s">
        <v>3215</v>
      </c>
      <c r="F182" s="660" t="s">
        <v>244</v>
      </c>
      <c r="G182" s="660" t="s">
        <v>1212</v>
      </c>
      <c r="H182" s="660" t="s">
        <v>1442</v>
      </c>
      <c r="I182" s="660" t="s">
        <v>244</v>
      </c>
      <c r="J182" s="660" t="s">
        <v>316</v>
      </c>
      <c r="K182" s="660" t="s">
        <v>1469</v>
      </c>
      <c r="L182" s="660" t="s">
        <v>308</v>
      </c>
      <c r="M182" s="660">
        <v>9</v>
      </c>
      <c r="N182" s="662">
        <v>4085</v>
      </c>
      <c r="O182" s="662">
        <v>36765</v>
      </c>
    </row>
    <row r="183" spans="1:15" hidden="1" x14ac:dyDescent="0.25">
      <c r="A183" s="660" t="s">
        <v>5934</v>
      </c>
      <c r="B183" s="661">
        <v>44259</v>
      </c>
      <c r="C183" s="660">
        <v>6200004407</v>
      </c>
      <c r="D183" s="661">
        <v>44236</v>
      </c>
      <c r="E183" s="660" t="s">
        <v>1183</v>
      </c>
      <c r="F183" s="660" t="s">
        <v>244</v>
      </c>
      <c r="G183" s="660" t="s">
        <v>1212</v>
      </c>
      <c r="H183" s="660" t="s">
        <v>1319</v>
      </c>
      <c r="I183" s="660" t="s">
        <v>244</v>
      </c>
      <c r="J183" s="660" t="s">
        <v>316</v>
      </c>
      <c r="K183" s="660" t="s">
        <v>1469</v>
      </c>
      <c r="L183" s="660" t="s">
        <v>314</v>
      </c>
      <c r="M183" s="660">
        <v>8</v>
      </c>
      <c r="N183" s="662">
        <v>9800</v>
      </c>
      <c r="O183" s="662">
        <v>78400</v>
      </c>
    </row>
    <row r="184" spans="1:15" hidden="1" x14ac:dyDescent="0.25">
      <c r="A184" s="660" t="s">
        <v>5934</v>
      </c>
      <c r="B184" s="661">
        <v>44259</v>
      </c>
      <c r="C184" s="660">
        <v>6200004407</v>
      </c>
      <c r="D184" s="661">
        <v>44236</v>
      </c>
      <c r="E184" s="660" t="s">
        <v>1183</v>
      </c>
      <c r="F184" s="660" t="s">
        <v>244</v>
      </c>
      <c r="G184" s="660" t="s">
        <v>1212</v>
      </c>
      <c r="H184" s="660" t="s">
        <v>1329</v>
      </c>
      <c r="I184" s="660" t="s">
        <v>244</v>
      </c>
      <c r="J184" s="660" t="s">
        <v>316</v>
      </c>
      <c r="K184" s="660" t="s">
        <v>1469</v>
      </c>
      <c r="L184" s="660" t="s">
        <v>314</v>
      </c>
      <c r="M184" s="660">
        <v>8</v>
      </c>
      <c r="N184" s="662">
        <v>40605</v>
      </c>
      <c r="O184" s="662">
        <v>324840</v>
      </c>
    </row>
    <row r="185" spans="1:15" hidden="1" x14ac:dyDescent="0.25">
      <c r="A185" s="660" t="s">
        <v>5935</v>
      </c>
      <c r="B185" s="661">
        <v>44259</v>
      </c>
      <c r="C185" s="660">
        <v>6200004439</v>
      </c>
      <c r="D185" s="661">
        <v>44239</v>
      </c>
      <c r="E185" s="660" t="s">
        <v>1183</v>
      </c>
      <c r="F185" s="660" t="s">
        <v>244</v>
      </c>
      <c r="G185" s="660" t="s">
        <v>1212</v>
      </c>
      <c r="H185" s="660" t="s">
        <v>1352</v>
      </c>
      <c r="I185" s="660" t="s">
        <v>244</v>
      </c>
      <c r="J185" s="660" t="s">
        <v>316</v>
      </c>
      <c r="K185" s="660" t="s">
        <v>1469</v>
      </c>
      <c r="L185" s="660" t="s">
        <v>1470</v>
      </c>
      <c r="M185" s="660">
        <v>4</v>
      </c>
      <c r="N185" s="660">
        <v>0</v>
      </c>
      <c r="O185" s="660">
        <v>0</v>
      </c>
    </row>
    <row r="186" spans="1:15" hidden="1" x14ac:dyDescent="0.25">
      <c r="A186" s="660" t="s">
        <v>5935</v>
      </c>
      <c r="B186" s="661">
        <v>44259</v>
      </c>
      <c r="C186" s="660">
        <v>6200004439</v>
      </c>
      <c r="D186" s="661">
        <v>44239</v>
      </c>
      <c r="E186" s="660" t="s">
        <v>1183</v>
      </c>
      <c r="F186" s="660" t="s">
        <v>244</v>
      </c>
      <c r="G186" s="660" t="s">
        <v>1212</v>
      </c>
      <c r="H186" s="660" t="s">
        <v>1317</v>
      </c>
      <c r="I186" s="660" t="s">
        <v>244</v>
      </c>
      <c r="J186" s="660" t="s">
        <v>316</v>
      </c>
      <c r="K186" s="660" t="s">
        <v>1469</v>
      </c>
      <c r="L186" s="660" t="s">
        <v>314</v>
      </c>
      <c r="M186" s="660">
        <v>4</v>
      </c>
      <c r="N186" s="660">
        <v>247</v>
      </c>
      <c r="O186" s="660">
        <v>988</v>
      </c>
    </row>
    <row r="187" spans="1:15" hidden="1" x14ac:dyDescent="0.25">
      <c r="A187" s="660" t="s">
        <v>5935</v>
      </c>
      <c r="B187" s="661">
        <v>44259</v>
      </c>
      <c r="C187" s="660">
        <v>6200004439</v>
      </c>
      <c r="D187" s="661">
        <v>44239</v>
      </c>
      <c r="E187" s="660" t="s">
        <v>1183</v>
      </c>
      <c r="F187" s="660" t="s">
        <v>244</v>
      </c>
      <c r="G187" s="660" t="s">
        <v>1212</v>
      </c>
      <c r="H187" s="660" t="s">
        <v>1425</v>
      </c>
      <c r="I187" s="660" t="s">
        <v>244</v>
      </c>
      <c r="J187" s="660" t="s">
        <v>316</v>
      </c>
      <c r="K187" s="660" t="s">
        <v>1469</v>
      </c>
      <c r="L187" s="660" t="s">
        <v>314</v>
      </c>
      <c r="M187" s="660">
        <v>4</v>
      </c>
      <c r="N187" s="660">
        <v>436</v>
      </c>
      <c r="O187" s="662">
        <v>1744</v>
      </c>
    </row>
    <row r="188" spans="1:15" hidden="1" x14ac:dyDescent="0.25">
      <c r="A188" s="660" t="s">
        <v>5935</v>
      </c>
      <c r="B188" s="661">
        <v>44259</v>
      </c>
      <c r="C188" s="660">
        <v>6200004439</v>
      </c>
      <c r="D188" s="661">
        <v>44239</v>
      </c>
      <c r="E188" s="660" t="s">
        <v>1183</v>
      </c>
      <c r="F188" s="660" t="s">
        <v>244</v>
      </c>
      <c r="G188" s="660" t="s">
        <v>1212</v>
      </c>
      <c r="H188" s="660" t="s">
        <v>1349</v>
      </c>
      <c r="I188" s="660" t="s">
        <v>244</v>
      </c>
      <c r="J188" s="660" t="s">
        <v>316</v>
      </c>
      <c r="K188" s="660" t="s">
        <v>1469</v>
      </c>
      <c r="L188" s="660" t="s">
        <v>314</v>
      </c>
      <c r="M188" s="660">
        <v>4</v>
      </c>
      <c r="N188" s="662">
        <v>1744</v>
      </c>
      <c r="O188" s="662">
        <v>6976</v>
      </c>
    </row>
    <row r="189" spans="1:15" hidden="1" x14ac:dyDescent="0.25">
      <c r="A189" s="660" t="s">
        <v>5935</v>
      </c>
      <c r="B189" s="661">
        <v>44259</v>
      </c>
      <c r="C189" s="660">
        <v>6200004439</v>
      </c>
      <c r="D189" s="661">
        <v>44239</v>
      </c>
      <c r="E189" s="660" t="s">
        <v>3215</v>
      </c>
      <c r="F189" s="660" t="s">
        <v>244</v>
      </c>
      <c r="G189" s="660" t="s">
        <v>1212</v>
      </c>
      <c r="H189" s="660" t="s">
        <v>3633</v>
      </c>
      <c r="I189" s="660" t="s">
        <v>244</v>
      </c>
      <c r="J189" s="660" t="s">
        <v>316</v>
      </c>
      <c r="K189" s="660" t="s">
        <v>1469</v>
      </c>
      <c r="L189" s="660" t="s">
        <v>308</v>
      </c>
      <c r="M189" s="660">
        <v>3</v>
      </c>
      <c r="N189" s="662">
        <v>3499</v>
      </c>
      <c r="O189" s="662">
        <v>10497</v>
      </c>
    </row>
    <row r="190" spans="1:15" hidden="1" x14ac:dyDescent="0.25">
      <c r="A190" s="660" t="s">
        <v>5935</v>
      </c>
      <c r="B190" s="661">
        <v>44259</v>
      </c>
      <c r="C190" s="660">
        <v>6200004439</v>
      </c>
      <c r="D190" s="661">
        <v>44239</v>
      </c>
      <c r="E190" s="660" t="s">
        <v>3215</v>
      </c>
      <c r="F190" s="660" t="s">
        <v>244</v>
      </c>
      <c r="G190" s="660" t="s">
        <v>1212</v>
      </c>
      <c r="H190" s="660" t="s">
        <v>1314</v>
      </c>
      <c r="I190" s="660" t="s">
        <v>244</v>
      </c>
      <c r="J190" s="660" t="s">
        <v>316</v>
      </c>
      <c r="K190" s="660" t="s">
        <v>1469</v>
      </c>
      <c r="L190" s="660" t="s">
        <v>308</v>
      </c>
      <c r="M190" s="660">
        <v>1</v>
      </c>
      <c r="N190" s="662">
        <v>3499</v>
      </c>
      <c r="O190" s="662">
        <v>3499</v>
      </c>
    </row>
    <row r="191" spans="1:15" hidden="1" x14ac:dyDescent="0.25">
      <c r="A191" s="660" t="s">
        <v>5935</v>
      </c>
      <c r="B191" s="661">
        <v>44259</v>
      </c>
      <c r="C191" s="660">
        <v>6200004439</v>
      </c>
      <c r="D191" s="661">
        <v>44239</v>
      </c>
      <c r="E191" s="660" t="s">
        <v>3215</v>
      </c>
      <c r="F191" s="660" t="s">
        <v>244</v>
      </c>
      <c r="G191" s="660" t="s">
        <v>1212</v>
      </c>
      <c r="H191" s="660" t="s">
        <v>1442</v>
      </c>
      <c r="I191" s="660" t="s">
        <v>244</v>
      </c>
      <c r="J191" s="660" t="s">
        <v>316</v>
      </c>
      <c r="K191" s="660" t="s">
        <v>1469</v>
      </c>
      <c r="L191" s="660" t="s">
        <v>308</v>
      </c>
      <c r="M191" s="660">
        <v>5</v>
      </c>
      <c r="N191" s="662">
        <v>4085</v>
      </c>
      <c r="O191" s="662">
        <v>20425</v>
      </c>
    </row>
    <row r="192" spans="1:15" hidden="1" x14ac:dyDescent="0.25">
      <c r="A192" s="660" t="s">
        <v>5935</v>
      </c>
      <c r="B192" s="661">
        <v>44259</v>
      </c>
      <c r="C192" s="660">
        <v>6200004439</v>
      </c>
      <c r="D192" s="661">
        <v>44239</v>
      </c>
      <c r="E192" s="660" t="s">
        <v>1183</v>
      </c>
      <c r="F192" s="660" t="s">
        <v>244</v>
      </c>
      <c r="G192" s="660" t="s">
        <v>1212</v>
      </c>
      <c r="H192" s="660" t="s">
        <v>1319</v>
      </c>
      <c r="I192" s="660" t="s">
        <v>244</v>
      </c>
      <c r="J192" s="660" t="s">
        <v>316</v>
      </c>
      <c r="K192" s="660" t="s">
        <v>1469</v>
      </c>
      <c r="L192" s="660" t="s">
        <v>314</v>
      </c>
      <c r="M192" s="660">
        <v>4</v>
      </c>
      <c r="N192" s="662">
        <v>9800</v>
      </c>
      <c r="O192" s="662">
        <v>39200</v>
      </c>
    </row>
    <row r="193" spans="1:15" hidden="1" x14ac:dyDescent="0.25">
      <c r="A193" s="660" t="s">
        <v>5935</v>
      </c>
      <c r="B193" s="661">
        <v>44259</v>
      </c>
      <c r="C193" s="660">
        <v>6200004439</v>
      </c>
      <c r="D193" s="661">
        <v>44239</v>
      </c>
      <c r="E193" s="660" t="s">
        <v>1183</v>
      </c>
      <c r="F193" s="660" t="s">
        <v>244</v>
      </c>
      <c r="G193" s="660" t="s">
        <v>1212</v>
      </c>
      <c r="H193" s="660" t="s">
        <v>1329</v>
      </c>
      <c r="I193" s="660" t="s">
        <v>244</v>
      </c>
      <c r="J193" s="660" t="s">
        <v>316</v>
      </c>
      <c r="K193" s="660" t="s">
        <v>1469</v>
      </c>
      <c r="L193" s="660" t="s">
        <v>314</v>
      </c>
      <c r="M193" s="660">
        <v>4</v>
      </c>
      <c r="N193" s="662">
        <v>40605</v>
      </c>
      <c r="O193" s="662">
        <v>162420</v>
      </c>
    </row>
    <row r="194" spans="1:15" hidden="1" x14ac:dyDescent="0.25">
      <c r="A194" s="660" t="s">
        <v>5936</v>
      </c>
      <c r="B194" s="661">
        <v>44259</v>
      </c>
      <c r="C194" s="660" t="s">
        <v>6692</v>
      </c>
      <c r="D194" s="661">
        <v>44259</v>
      </c>
      <c r="E194" s="660" t="s">
        <v>1180</v>
      </c>
      <c r="F194" s="660" t="s">
        <v>248</v>
      </c>
      <c r="G194" s="660" t="s">
        <v>1210</v>
      </c>
      <c r="H194" s="660" t="s">
        <v>7106</v>
      </c>
      <c r="I194" s="660" t="s">
        <v>248</v>
      </c>
      <c r="J194" s="660" t="s">
        <v>1463</v>
      </c>
      <c r="K194" s="660" t="s">
        <v>1468</v>
      </c>
      <c r="L194" s="660" t="s">
        <v>307</v>
      </c>
      <c r="M194" s="660">
        <v>2</v>
      </c>
      <c r="N194" s="662">
        <v>27305</v>
      </c>
      <c r="O194" s="662">
        <v>54610</v>
      </c>
    </row>
    <row r="195" spans="1:15" hidden="1" x14ac:dyDescent="0.25">
      <c r="A195" s="660" t="s">
        <v>5937</v>
      </c>
      <c r="B195" s="661">
        <v>44259</v>
      </c>
      <c r="C195" s="660" t="s">
        <v>3490</v>
      </c>
      <c r="D195" s="661">
        <v>44252</v>
      </c>
      <c r="E195" s="660" t="s">
        <v>1187</v>
      </c>
      <c r="F195" s="660" t="s">
        <v>248</v>
      </c>
      <c r="G195" s="660" t="s">
        <v>3588</v>
      </c>
      <c r="H195" s="660" t="s">
        <v>3673</v>
      </c>
      <c r="I195" s="660" t="s">
        <v>248</v>
      </c>
      <c r="J195" s="660" t="s">
        <v>1465</v>
      </c>
      <c r="K195" s="660" t="s">
        <v>1468</v>
      </c>
      <c r="L195" s="660" t="s">
        <v>1470</v>
      </c>
      <c r="M195" s="660">
        <v>80</v>
      </c>
      <c r="N195" s="662">
        <v>1150</v>
      </c>
      <c r="O195" s="662">
        <v>92000</v>
      </c>
    </row>
    <row r="196" spans="1:15" hidden="1" x14ac:dyDescent="0.25">
      <c r="A196" s="660" t="s">
        <v>5938</v>
      </c>
      <c r="B196" s="661">
        <v>44259</v>
      </c>
      <c r="C196" s="660" t="s">
        <v>6649</v>
      </c>
      <c r="D196" s="661">
        <v>44259</v>
      </c>
      <c r="E196" s="660" t="s">
        <v>15</v>
      </c>
      <c r="F196" s="660" t="s">
        <v>245</v>
      </c>
      <c r="G196" s="660" t="s">
        <v>1231</v>
      </c>
      <c r="H196" s="660" t="s">
        <v>387</v>
      </c>
      <c r="I196" s="660" t="s">
        <v>245</v>
      </c>
      <c r="J196" s="660" t="s">
        <v>1464</v>
      </c>
      <c r="K196" s="660" t="s">
        <v>1468</v>
      </c>
      <c r="L196" s="660" t="s">
        <v>303</v>
      </c>
      <c r="M196" s="660">
        <v>1</v>
      </c>
      <c r="N196" s="660">
        <v>275</v>
      </c>
      <c r="O196" s="660">
        <v>275</v>
      </c>
    </row>
    <row r="197" spans="1:15" hidden="1" x14ac:dyDescent="0.25">
      <c r="A197" s="660" t="s">
        <v>5938</v>
      </c>
      <c r="B197" s="661">
        <v>44259</v>
      </c>
      <c r="C197" s="660" t="s">
        <v>6649</v>
      </c>
      <c r="D197" s="661">
        <v>44259</v>
      </c>
      <c r="E197" s="660" t="s">
        <v>15</v>
      </c>
      <c r="F197" s="660" t="s">
        <v>245</v>
      </c>
      <c r="G197" s="660" t="s">
        <v>1231</v>
      </c>
      <c r="H197" s="660" t="s">
        <v>1329</v>
      </c>
      <c r="I197" s="660" t="s">
        <v>245</v>
      </c>
      <c r="J197" s="660" t="s">
        <v>1464</v>
      </c>
      <c r="K197" s="660" t="s">
        <v>1468</v>
      </c>
      <c r="L197" s="660" t="s">
        <v>314</v>
      </c>
      <c r="M197" s="660">
        <v>3</v>
      </c>
      <c r="N197" s="662">
        <v>36600</v>
      </c>
      <c r="O197" s="662">
        <v>109800</v>
      </c>
    </row>
    <row r="198" spans="1:15" hidden="1" x14ac:dyDescent="0.25">
      <c r="A198" s="660" t="s">
        <v>5939</v>
      </c>
      <c r="B198" s="661">
        <v>44259</v>
      </c>
      <c r="C198" s="660" t="s">
        <v>6693</v>
      </c>
      <c r="D198" s="661">
        <v>44259</v>
      </c>
      <c r="E198" s="660" t="s">
        <v>15</v>
      </c>
      <c r="F198" s="660" t="s">
        <v>258</v>
      </c>
      <c r="G198" s="660" t="s">
        <v>1221</v>
      </c>
      <c r="H198" s="660" t="s">
        <v>387</v>
      </c>
      <c r="I198" s="660" t="s">
        <v>258</v>
      </c>
      <c r="J198" s="660" t="s">
        <v>1464</v>
      </c>
      <c r="K198" s="660" t="s">
        <v>1468</v>
      </c>
      <c r="L198" s="660" t="s">
        <v>303</v>
      </c>
      <c r="M198" s="660">
        <v>1</v>
      </c>
      <c r="N198" s="662">
        <v>1470</v>
      </c>
      <c r="O198" s="662">
        <v>1470</v>
      </c>
    </row>
    <row r="199" spans="1:15" hidden="1" x14ac:dyDescent="0.25">
      <c r="A199" s="660" t="s">
        <v>5939</v>
      </c>
      <c r="B199" s="661">
        <v>44259</v>
      </c>
      <c r="C199" s="660" t="s">
        <v>6693</v>
      </c>
      <c r="D199" s="661">
        <v>44259</v>
      </c>
      <c r="E199" s="660" t="s">
        <v>15</v>
      </c>
      <c r="F199" s="660" t="s">
        <v>258</v>
      </c>
      <c r="G199" s="660" t="s">
        <v>1221</v>
      </c>
      <c r="H199" s="660" t="s">
        <v>1319</v>
      </c>
      <c r="I199" s="660" t="s">
        <v>258</v>
      </c>
      <c r="J199" s="660" t="s">
        <v>1464</v>
      </c>
      <c r="K199" s="660" t="s">
        <v>1468</v>
      </c>
      <c r="L199" s="660" t="s">
        <v>314</v>
      </c>
      <c r="M199" s="660">
        <v>24</v>
      </c>
      <c r="N199" s="662">
        <v>8750</v>
      </c>
      <c r="O199" s="662">
        <v>210000</v>
      </c>
    </row>
    <row r="200" spans="1:15" hidden="1" x14ac:dyDescent="0.25">
      <c r="A200" s="660" t="s">
        <v>5940</v>
      </c>
      <c r="B200" s="661">
        <v>44259</v>
      </c>
      <c r="C200" s="660" t="s">
        <v>6694</v>
      </c>
      <c r="D200" s="661">
        <v>44247</v>
      </c>
      <c r="E200" s="660" t="s">
        <v>1194</v>
      </c>
      <c r="F200" s="660" t="s">
        <v>244</v>
      </c>
      <c r="G200" s="660" t="s">
        <v>1227</v>
      </c>
      <c r="H200" s="660" t="s">
        <v>1356</v>
      </c>
      <c r="I200" s="660" t="s">
        <v>244</v>
      </c>
      <c r="J200" s="660" t="s">
        <v>316</v>
      </c>
      <c r="K200" s="660" t="s">
        <v>1469</v>
      </c>
      <c r="L200" s="660" t="s">
        <v>301</v>
      </c>
      <c r="M200" s="660">
        <v>4</v>
      </c>
      <c r="N200" s="660">
        <v>0</v>
      </c>
      <c r="O200" s="660">
        <v>0</v>
      </c>
    </row>
    <row r="201" spans="1:15" hidden="1" x14ac:dyDescent="0.25">
      <c r="A201" s="660" t="s">
        <v>5940</v>
      </c>
      <c r="B201" s="661">
        <v>44259</v>
      </c>
      <c r="C201" s="660" t="s">
        <v>6694</v>
      </c>
      <c r="D201" s="661">
        <v>44247</v>
      </c>
      <c r="E201" s="660" t="s">
        <v>1193</v>
      </c>
      <c r="F201" s="660" t="s">
        <v>244</v>
      </c>
      <c r="G201" s="660" t="s">
        <v>1227</v>
      </c>
      <c r="H201" s="660" t="s">
        <v>3656</v>
      </c>
      <c r="I201" s="660" t="s">
        <v>244</v>
      </c>
      <c r="J201" s="660" t="s">
        <v>316</v>
      </c>
      <c r="K201" s="660" t="s">
        <v>1469</v>
      </c>
      <c r="L201" s="660" t="s">
        <v>1470</v>
      </c>
      <c r="M201" s="660">
        <v>4</v>
      </c>
      <c r="N201" s="660">
        <v>0</v>
      </c>
      <c r="O201" s="660">
        <v>0</v>
      </c>
    </row>
    <row r="202" spans="1:15" hidden="1" x14ac:dyDescent="0.25">
      <c r="A202" s="660" t="s">
        <v>5940</v>
      </c>
      <c r="B202" s="661">
        <v>44259</v>
      </c>
      <c r="C202" s="660" t="s">
        <v>6694</v>
      </c>
      <c r="D202" s="661">
        <v>44247</v>
      </c>
      <c r="E202" s="660" t="s">
        <v>1193</v>
      </c>
      <c r="F202" s="660" t="s">
        <v>244</v>
      </c>
      <c r="G202" s="660" t="s">
        <v>1227</v>
      </c>
      <c r="H202" s="660" t="s">
        <v>1359</v>
      </c>
      <c r="I202" s="660" t="s">
        <v>244</v>
      </c>
      <c r="J202" s="660" t="s">
        <v>316</v>
      </c>
      <c r="K202" s="660" t="s">
        <v>1469</v>
      </c>
      <c r="L202" s="660" t="s">
        <v>314</v>
      </c>
      <c r="M202" s="660">
        <v>4</v>
      </c>
      <c r="N202" s="660">
        <v>0</v>
      </c>
      <c r="O202" s="660">
        <v>0</v>
      </c>
    </row>
    <row r="203" spans="1:15" hidden="1" x14ac:dyDescent="0.25">
      <c r="A203" s="660" t="s">
        <v>5940</v>
      </c>
      <c r="B203" s="661">
        <v>44259</v>
      </c>
      <c r="C203" s="660" t="s">
        <v>6694</v>
      </c>
      <c r="D203" s="661">
        <v>44247</v>
      </c>
      <c r="E203" s="660" t="s">
        <v>1193</v>
      </c>
      <c r="F203" s="660" t="s">
        <v>244</v>
      </c>
      <c r="G203" s="660" t="s">
        <v>1227</v>
      </c>
      <c r="H203" s="660" t="s">
        <v>1317</v>
      </c>
      <c r="I203" s="660" t="s">
        <v>244</v>
      </c>
      <c r="J203" s="660" t="s">
        <v>316</v>
      </c>
      <c r="K203" s="660" t="s">
        <v>1469</v>
      </c>
      <c r="L203" s="660" t="s">
        <v>314</v>
      </c>
      <c r="M203" s="660">
        <v>4</v>
      </c>
      <c r="N203" s="660">
        <v>0</v>
      </c>
      <c r="O203" s="660">
        <v>0</v>
      </c>
    </row>
    <row r="204" spans="1:15" hidden="1" x14ac:dyDescent="0.25">
      <c r="A204" s="660" t="s">
        <v>5940</v>
      </c>
      <c r="B204" s="661">
        <v>44259</v>
      </c>
      <c r="C204" s="660" t="s">
        <v>6694</v>
      </c>
      <c r="D204" s="661">
        <v>44247</v>
      </c>
      <c r="E204" s="660" t="s">
        <v>1193</v>
      </c>
      <c r="F204" s="660" t="s">
        <v>244</v>
      </c>
      <c r="G204" s="660" t="s">
        <v>1227</v>
      </c>
      <c r="H204" s="660" t="s">
        <v>1319</v>
      </c>
      <c r="I204" s="660" t="s">
        <v>244</v>
      </c>
      <c r="J204" s="660" t="s">
        <v>316</v>
      </c>
      <c r="K204" s="660" t="s">
        <v>1469</v>
      </c>
      <c r="L204" s="660" t="s">
        <v>314</v>
      </c>
      <c r="M204" s="660">
        <v>4</v>
      </c>
      <c r="N204" s="660">
        <v>0</v>
      </c>
      <c r="O204" s="660">
        <v>0</v>
      </c>
    </row>
    <row r="205" spans="1:15" hidden="1" x14ac:dyDescent="0.25">
      <c r="A205" s="660" t="s">
        <v>5940</v>
      </c>
      <c r="B205" s="661">
        <v>44259</v>
      </c>
      <c r="C205" s="660" t="s">
        <v>6694</v>
      </c>
      <c r="D205" s="661">
        <v>44247</v>
      </c>
      <c r="E205" s="660" t="s">
        <v>1193</v>
      </c>
      <c r="F205" s="660" t="s">
        <v>244</v>
      </c>
      <c r="G205" s="660" t="s">
        <v>1227</v>
      </c>
      <c r="H205" s="660" t="s">
        <v>1332</v>
      </c>
      <c r="I205" s="660" t="s">
        <v>244</v>
      </c>
      <c r="J205" s="660" t="s">
        <v>316</v>
      </c>
      <c r="K205" s="660" t="s">
        <v>1469</v>
      </c>
      <c r="L205" s="660" t="s">
        <v>1470</v>
      </c>
      <c r="M205" s="660">
        <v>4</v>
      </c>
      <c r="N205" s="660">
        <v>0</v>
      </c>
      <c r="O205" s="660">
        <v>0</v>
      </c>
    </row>
    <row r="206" spans="1:15" hidden="1" x14ac:dyDescent="0.25">
      <c r="A206" s="660" t="s">
        <v>5940</v>
      </c>
      <c r="B206" s="661">
        <v>44259</v>
      </c>
      <c r="C206" s="660" t="s">
        <v>6694</v>
      </c>
      <c r="D206" s="661">
        <v>44247</v>
      </c>
      <c r="E206" s="660" t="s">
        <v>1193</v>
      </c>
      <c r="F206" s="660" t="s">
        <v>244</v>
      </c>
      <c r="G206" s="660" t="s">
        <v>1227</v>
      </c>
      <c r="H206" s="660" t="s">
        <v>1324</v>
      </c>
      <c r="I206" s="660" t="s">
        <v>244</v>
      </c>
      <c r="J206" s="660" t="s">
        <v>316</v>
      </c>
      <c r="K206" s="660" t="s">
        <v>1469</v>
      </c>
      <c r="L206" s="660" t="s">
        <v>314</v>
      </c>
      <c r="M206" s="660">
        <v>4</v>
      </c>
      <c r="N206" s="660">
        <v>0</v>
      </c>
      <c r="O206" s="660">
        <v>0</v>
      </c>
    </row>
    <row r="207" spans="1:15" hidden="1" x14ac:dyDescent="0.25">
      <c r="A207" s="660" t="s">
        <v>5940</v>
      </c>
      <c r="B207" s="661">
        <v>44259</v>
      </c>
      <c r="C207" s="660" t="s">
        <v>6694</v>
      </c>
      <c r="D207" s="661">
        <v>44247</v>
      </c>
      <c r="E207" s="660" t="s">
        <v>1193</v>
      </c>
      <c r="F207" s="660" t="s">
        <v>244</v>
      </c>
      <c r="G207" s="660" t="s">
        <v>1227</v>
      </c>
      <c r="H207" s="660" t="s">
        <v>1321</v>
      </c>
      <c r="I207" s="660" t="s">
        <v>244</v>
      </c>
      <c r="J207" s="660" t="s">
        <v>316</v>
      </c>
      <c r="K207" s="660" t="s">
        <v>1469</v>
      </c>
      <c r="L207" s="660" t="s">
        <v>314</v>
      </c>
      <c r="M207" s="660">
        <v>4</v>
      </c>
      <c r="N207" s="660">
        <v>0</v>
      </c>
      <c r="O207" s="660">
        <v>0</v>
      </c>
    </row>
    <row r="208" spans="1:15" hidden="1" x14ac:dyDescent="0.25">
      <c r="A208" s="660" t="s">
        <v>5940</v>
      </c>
      <c r="B208" s="661">
        <v>44259</v>
      </c>
      <c r="C208" s="660" t="s">
        <v>6694</v>
      </c>
      <c r="D208" s="661">
        <v>44247</v>
      </c>
      <c r="E208" s="660" t="s">
        <v>1193</v>
      </c>
      <c r="F208" s="660" t="s">
        <v>244</v>
      </c>
      <c r="G208" s="660" t="s">
        <v>1227</v>
      </c>
      <c r="H208" s="660" t="s">
        <v>3652</v>
      </c>
      <c r="I208" s="660" t="s">
        <v>244</v>
      </c>
      <c r="J208" s="660" t="s">
        <v>316</v>
      </c>
      <c r="K208" s="660" t="s">
        <v>1469</v>
      </c>
      <c r="L208" s="660" t="s">
        <v>314</v>
      </c>
      <c r="M208" s="660">
        <v>4</v>
      </c>
      <c r="N208" s="662">
        <v>81404</v>
      </c>
      <c r="O208" s="662">
        <v>325616</v>
      </c>
    </row>
    <row r="209" spans="1:15" hidden="1" x14ac:dyDescent="0.25">
      <c r="A209" s="660" t="s">
        <v>5941</v>
      </c>
      <c r="B209" s="661">
        <v>44259</v>
      </c>
      <c r="C209" s="660" t="s">
        <v>6695</v>
      </c>
      <c r="D209" s="663">
        <v>44259</v>
      </c>
      <c r="E209" s="660" t="s">
        <v>1187</v>
      </c>
      <c r="F209" s="660" t="s">
        <v>248</v>
      </c>
      <c r="G209" s="660" t="s">
        <v>1251</v>
      </c>
      <c r="H209" s="660" t="s">
        <v>1315</v>
      </c>
      <c r="I209" s="660" t="s">
        <v>248</v>
      </c>
      <c r="J209" s="660" t="s">
        <v>316</v>
      </c>
      <c r="K209" s="660" t="s">
        <v>1469</v>
      </c>
      <c r="L209" s="660" t="s">
        <v>314</v>
      </c>
      <c r="M209" s="660">
        <v>1</v>
      </c>
      <c r="N209" s="662">
        <v>2000</v>
      </c>
      <c r="O209" s="662">
        <v>2000</v>
      </c>
    </row>
    <row r="210" spans="1:15" hidden="1" x14ac:dyDescent="0.25">
      <c r="A210" s="660" t="s">
        <v>5942</v>
      </c>
      <c r="B210" s="661">
        <v>44259</v>
      </c>
      <c r="C210" s="660" t="s">
        <v>6649</v>
      </c>
      <c r="D210" s="661">
        <v>44259</v>
      </c>
      <c r="E210" s="660" t="s">
        <v>15</v>
      </c>
      <c r="F210" s="660" t="s">
        <v>245</v>
      </c>
      <c r="G210" s="660" t="s">
        <v>1231</v>
      </c>
      <c r="H210" s="660" t="s">
        <v>387</v>
      </c>
      <c r="I210" s="660" t="s">
        <v>245</v>
      </c>
      <c r="J210" s="660" t="s">
        <v>1464</v>
      </c>
      <c r="K210" s="660" t="s">
        <v>1468</v>
      </c>
      <c r="L210" s="660" t="s">
        <v>303</v>
      </c>
      <c r="M210" s="660">
        <v>1</v>
      </c>
      <c r="N210" s="660">
        <v>330</v>
      </c>
      <c r="O210" s="660">
        <v>330</v>
      </c>
    </row>
    <row r="211" spans="1:15" hidden="1" x14ac:dyDescent="0.25">
      <c r="A211" s="660" t="s">
        <v>5942</v>
      </c>
      <c r="B211" s="661">
        <v>44259</v>
      </c>
      <c r="C211" s="660" t="s">
        <v>6649</v>
      </c>
      <c r="D211" s="661">
        <v>44259</v>
      </c>
      <c r="E211" s="660" t="s">
        <v>1181</v>
      </c>
      <c r="F211" s="660" t="s">
        <v>245</v>
      </c>
      <c r="G211" s="660" t="s">
        <v>1231</v>
      </c>
      <c r="H211" s="660" t="s">
        <v>1309</v>
      </c>
      <c r="I211" s="660" t="s">
        <v>245</v>
      </c>
      <c r="J211" s="660" t="s">
        <v>1464</v>
      </c>
      <c r="K211" s="660" t="s">
        <v>1468</v>
      </c>
      <c r="L211" s="660" t="s">
        <v>308</v>
      </c>
      <c r="M211" s="660">
        <v>30</v>
      </c>
      <c r="N211" s="662">
        <v>4400</v>
      </c>
      <c r="O211" s="662">
        <v>132000</v>
      </c>
    </row>
    <row r="212" spans="1:15" hidden="1" x14ac:dyDescent="0.25">
      <c r="A212" s="660" t="s">
        <v>5943</v>
      </c>
      <c r="B212" s="661">
        <v>44259</v>
      </c>
      <c r="C212" s="660" t="s">
        <v>972</v>
      </c>
      <c r="D212" s="661">
        <v>44259</v>
      </c>
      <c r="E212" s="660" t="s">
        <v>1182</v>
      </c>
      <c r="F212" s="660" t="s">
        <v>244</v>
      </c>
      <c r="G212" s="660" t="s">
        <v>1230</v>
      </c>
      <c r="H212" s="660" t="s">
        <v>3623</v>
      </c>
      <c r="I212" s="660" t="s">
        <v>244</v>
      </c>
      <c r="J212" s="660" t="s">
        <v>316</v>
      </c>
      <c r="K212" s="660" t="s">
        <v>1469</v>
      </c>
      <c r="L212" s="660" t="s">
        <v>1470</v>
      </c>
      <c r="M212" s="660">
        <v>1</v>
      </c>
      <c r="N212" s="662">
        <v>4438</v>
      </c>
      <c r="O212" s="662">
        <v>4438</v>
      </c>
    </row>
    <row r="213" spans="1:15" hidden="1" x14ac:dyDescent="0.25">
      <c r="A213" s="660" t="s">
        <v>5944</v>
      </c>
      <c r="B213" s="661">
        <v>44259</v>
      </c>
      <c r="C213" s="660" t="s">
        <v>6649</v>
      </c>
      <c r="D213" s="661">
        <v>44259</v>
      </c>
      <c r="E213" s="660" t="s">
        <v>15</v>
      </c>
      <c r="F213" s="660" t="s">
        <v>245</v>
      </c>
      <c r="G213" s="660" t="s">
        <v>1231</v>
      </c>
      <c r="H213" s="660" t="s">
        <v>387</v>
      </c>
      <c r="I213" s="660" t="s">
        <v>245</v>
      </c>
      <c r="J213" s="660" t="s">
        <v>1464</v>
      </c>
      <c r="K213" s="660" t="s">
        <v>1468</v>
      </c>
      <c r="L213" s="660" t="s">
        <v>303</v>
      </c>
      <c r="M213" s="660">
        <v>1</v>
      </c>
      <c r="N213" s="660">
        <v>330</v>
      </c>
      <c r="O213" s="660">
        <v>330</v>
      </c>
    </row>
    <row r="214" spans="1:15" hidden="1" x14ac:dyDescent="0.25">
      <c r="A214" s="660" t="s">
        <v>5944</v>
      </c>
      <c r="B214" s="661">
        <v>44259</v>
      </c>
      <c r="C214" s="660" t="s">
        <v>6649</v>
      </c>
      <c r="D214" s="661">
        <v>44259</v>
      </c>
      <c r="E214" s="660" t="s">
        <v>1181</v>
      </c>
      <c r="F214" s="660" t="s">
        <v>245</v>
      </c>
      <c r="G214" s="660" t="s">
        <v>1231</v>
      </c>
      <c r="H214" s="660" t="s">
        <v>1309</v>
      </c>
      <c r="I214" s="660" t="s">
        <v>245</v>
      </c>
      <c r="J214" s="660" t="s">
        <v>1464</v>
      </c>
      <c r="K214" s="660" t="s">
        <v>1468</v>
      </c>
      <c r="L214" s="660" t="s">
        <v>308</v>
      </c>
      <c r="M214" s="660">
        <v>30</v>
      </c>
      <c r="N214" s="662">
        <v>4400</v>
      </c>
      <c r="O214" s="662">
        <v>132000</v>
      </c>
    </row>
    <row r="215" spans="1:15" hidden="1" x14ac:dyDescent="0.25">
      <c r="A215" s="660" t="s">
        <v>5945</v>
      </c>
      <c r="B215" s="661">
        <v>44259</v>
      </c>
      <c r="C215" s="660" t="s">
        <v>6696</v>
      </c>
      <c r="D215" s="660" t="s">
        <v>6696</v>
      </c>
      <c r="E215" s="660" t="s">
        <v>1182</v>
      </c>
      <c r="F215" s="660" t="s">
        <v>244</v>
      </c>
      <c r="G215" s="660" t="s">
        <v>1226</v>
      </c>
      <c r="H215" s="660" t="s">
        <v>7107</v>
      </c>
      <c r="I215" s="660" t="s">
        <v>244</v>
      </c>
      <c r="J215" s="660" t="s">
        <v>1464</v>
      </c>
      <c r="K215" s="660" t="s">
        <v>1468</v>
      </c>
      <c r="L215" s="660" t="s">
        <v>1470</v>
      </c>
      <c r="M215" s="660">
        <v>1</v>
      </c>
      <c r="N215" s="662">
        <v>3393</v>
      </c>
      <c r="O215" s="662">
        <v>3393</v>
      </c>
    </row>
    <row r="216" spans="1:15" hidden="1" x14ac:dyDescent="0.25">
      <c r="A216" s="660" t="s">
        <v>5946</v>
      </c>
      <c r="B216" s="661">
        <v>44259</v>
      </c>
      <c r="C216" s="660" t="s">
        <v>6697</v>
      </c>
      <c r="D216" s="661">
        <v>44259</v>
      </c>
      <c r="E216" s="660" t="s">
        <v>15</v>
      </c>
      <c r="F216" s="660" t="s">
        <v>245</v>
      </c>
      <c r="G216" s="660" t="s">
        <v>1231</v>
      </c>
      <c r="H216" s="660" t="s">
        <v>1342</v>
      </c>
      <c r="I216" s="660" t="s">
        <v>245</v>
      </c>
      <c r="J216" s="660" t="s">
        <v>1464</v>
      </c>
      <c r="K216" s="660" t="s">
        <v>1468</v>
      </c>
      <c r="L216" s="660" t="s">
        <v>303</v>
      </c>
      <c r="M216" s="660">
        <v>45</v>
      </c>
      <c r="N216" s="660">
        <v>450</v>
      </c>
      <c r="O216" s="662">
        <v>20250</v>
      </c>
    </row>
    <row r="217" spans="1:15" hidden="1" x14ac:dyDescent="0.25">
      <c r="A217" s="660" t="s">
        <v>5946</v>
      </c>
      <c r="B217" s="661">
        <v>44259</v>
      </c>
      <c r="C217" s="660" t="s">
        <v>6697</v>
      </c>
      <c r="D217" s="661">
        <v>44259</v>
      </c>
      <c r="E217" s="660" t="s">
        <v>15</v>
      </c>
      <c r="F217" s="660" t="s">
        <v>245</v>
      </c>
      <c r="G217" s="660" t="s">
        <v>1231</v>
      </c>
      <c r="H217" s="660" t="s">
        <v>387</v>
      </c>
      <c r="I217" s="660" t="s">
        <v>245</v>
      </c>
      <c r="J217" s="660" t="s">
        <v>1464</v>
      </c>
      <c r="K217" s="660" t="s">
        <v>1468</v>
      </c>
      <c r="L217" s="660" t="s">
        <v>303</v>
      </c>
      <c r="M217" s="660">
        <v>1</v>
      </c>
      <c r="N217" s="660">
        <v>546</v>
      </c>
      <c r="O217" s="660">
        <v>546</v>
      </c>
    </row>
    <row r="218" spans="1:15" hidden="1" x14ac:dyDescent="0.25">
      <c r="A218" s="660" t="s">
        <v>5946</v>
      </c>
      <c r="B218" s="661">
        <v>44259</v>
      </c>
      <c r="C218" s="660" t="s">
        <v>6697</v>
      </c>
      <c r="D218" s="661">
        <v>44259</v>
      </c>
      <c r="E218" s="660" t="s">
        <v>1181</v>
      </c>
      <c r="F218" s="660" t="s">
        <v>245</v>
      </c>
      <c r="G218" s="660" t="s">
        <v>1231</v>
      </c>
      <c r="H218" s="660" t="s">
        <v>1309</v>
      </c>
      <c r="I218" s="660" t="s">
        <v>245</v>
      </c>
      <c r="J218" s="660" t="s">
        <v>1464</v>
      </c>
      <c r="K218" s="660" t="s">
        <v>1468</v>
      </c>
      <c r="L218" s="660" t="s">
        <v>308</v>
      </c>
      <c r="M218" s="660">
        <v>45</v>
      </c>
      <c r="N218" s="662">
        <v>4400</v>
      </c>
      <c r="O218" s="662">
        <v>198000</v>
      </c>
    </row>
    <row r="219" spans="1:15" hidden="1" x14ac:dyDescent="0.25">
      <c r="A219" s="660" t="s">
        <v>5947</v>
      </c>
      <c r="B219" s="661">
        <v>44259</v>
      </c>
      <c r="C219" s="660" t="s">
        <v>6698</v>
      </c>
      <c r="D219" s="661">
        <v>44254</v>
      </c>
      <c r="E219" s="660" t="s">
        <v>15</v>
      </c>
      <c r="F219" s="660" t="s">
        <v>93</v>
      </c>
      <c r="G219" s="660" t="s">
        <v>1244</v>
      </c>
      <c r="H219" s="660" t="s">
        <v>387</v>
      </c>
      <c r="I219" s="660" t="s">
        <v>93</v>
      </c>
      <c r="J219" s="660" t="s">
        <v>1466</v>
      </c>
      <c r="K219" s="660" t="s">
        <v>1468</v>
      </c>
      <c r="L219" s="660" t="s">
        <v>303</v>
      </c>
      <c r="M219" s="660">
        <v>1</v>
      </c>
      <c r="N219" s="660">
        <v>50</v>
      </c>
      <c r="O219" s="660">
        <v>50</v>
      </c>
    </row>
    <row r="220" spans="1:15" hidden="1" x14ac:dyDescent="0.25">
      <c r="A220" s="660" t="s">
        <v>5947</v>
      </c>
      <c r="B220" s="661">
        <v>44259</v>
      </c>
      <c r="C220" s="660" t="s">
        <v>6698</v>
      </c>
      <c r="D220" s="661">
        <v>44254</v>
      </c>
      <c r="E220" s="660" t="s">
        <v>63</v>
      </c>
      <c r="F220" s="660" t="s">
        <v>93</v>
      </c>
      <c r="G220" s="660" t="s">
        <v>1244</v>
      </c>
      <c r="H220" s="660" t="s">
        <v>1398</v>
      </c>
      <c r="I220" s="660" t="s">
        <v>93</v>
      </c>
      <c r="J220" s="660" t="s">
        <v>1466</v>
      </c>
      <c r="K220" s="660" t="s">
        <v>1468</v>
      </c>
      <c r="L220" s="660" t="s">
        <v>1470</v>
      </c>
      <c r="M220" s="660">
        <v>2</v>
      </c>
      <c r="N220" s="660">
        <v>170</v>
      </c>
      <c r="O220" s="660">
        <v>340</v>
      </c>
    </row>
    <row r="221" spans="1:15" hidden="1" x14ac:dyDescent="0.25">
      <c r="A221" s="660" t="s">
        <v>5948</v>
      </c>
      <c r="B221" s="661">
        <v>44259</v>
      </c>
      <c r="C221" s="660" t="s">
        <v>6699</v>
      </c>
      <c r="D221" s="660" t="s">
        <v>6700</v>
      </c>
      <c r="E221" s="660" t="s">
        <v>1189</v>
      </c>
      <c r="F221" s="660" t="s">
        <v>94</v>
      </c>
      <c r="G221" s="660" t="s">
        <v>1298</v>
      </c>
      <c r="H221" s="660" t="s">
        <v>277</v>
      </c>
      <c r="I221" s="660" t="s">
        <v>94</v>
      </c>
      <c r="J221" s="660" t="s">
        <v>317</v>
      </c>
      <c r="K221" s="660" t="s">
        <v>1468</v>
      </c>
      <c r="L221" s="660" t="s">
        <v>301</v>
      </c>
      <c r="M221" s="660">
        <v>5</v>
      </c>
      <c r="N221" s="662">
        <v>3100</v>
      </c>
      <c r="O221" s="662">
        <v>15500</v>
      </c>
    </row>
    <row r="222" spans="1:15" hidden="1" x14ac:dyDescent="0.25">
      <c r="A222" s="660" t="s">
        <v>5949</v>
      </c>
      <c r="B222" s="661">
        <v>44259</v>
      </c>
      <c r="C222" s="660" t="s">
        <v>6701</v>
      </c>
      <c r="D222" s="661">
        <v>44259</v>
      </c>
      <c r="E222" s="660" t="s">
        <v>1182</v>
      </c>
      <c r="F222" s="660" t="s">
        <v>244</v>
      </c>
      <c r="G222" s="660" t="s">
        <v>1208</v>
      </c>
      <c r="H222" s="660" t="s">
        <v>1417</v>
      </c>
      <c r="I222" s="660" t="s">
        <v>244</v>
      </c>
      <c r="J222" s="660" t="s">
        <v>1464</v>
      </c>
      <c r="K222" s="660" t="s">
        <v>1468</v>
      </c>
      <c r="L222" s="660" t="s">
        <v>1471</v>
      </c>
      <c r="M222" s="660">
        <v>8</v>
      </c>
      <c r="N222" s="662">
        <v>1923</v>
      </c>
      <c r="O222" s="662">
        <v>15384</v>
      </c>
    </row>
    <row r="223" spans="1:15" hidden="1" x14ac:dyDescent="0.25">
      <c r="A223" s="660" t="s">
        <v>5950</v>
      </c>
      <c r="B223" s="661">
        <v>44259</v>
      </c>
      <c r="C223" s="660" t="s">
        <v>6702</v>
      </c>
      <c r="D223" s="660" t="s">
        <v>6703</v>
      </c>
      <c r="E223" s="660" t="s">
        <v>1181</v>
      </c>
      <c r="F223" s="660" t="s">
        <v>94</v>
      </c>
      <c r="G223" s="660" t="s">
        <v>356</v>
      </c>
      <c r="H223" s="660" t="s">
        <v>1433</v>
      </c>
      <c r="I223" s="660" t="s">
        <v>94</v>
      </c>
      <c r="J223" s="660" t="s">
        <v>1464</v>
      </c>
      <c r="K223" s="660" t="s">
        <v>1468</v>
      </c>
      <c r="L223" s="660" t="s">
        <v>308</v>
      </c>
      <c r="M223" s="660">
        <v>4</v>
      </c>
      <c r="N223" s="660">
        <v>0</v>
      </c>
      <c r="O223" s="660">
        <v>0</v>
      </c>
    </row>
    <row r="224" spans="1:15" hidden="1" x14ac:dyDescent="0.25">
      <c r="A224" s="660" t="s">
        <v>5950</v>
      </c>
      <c r="B224" s="661">
        <v>44259</v>
      </c>
      <c r="C224" s="660" t="s">
        <v>6702</v>
      </c>
      <c r="D224" s="660" t="s">
        <v>6703</v>
      </c>
      <c r="E224" s="660" t="s">
        <v>1181</v>
      </c>
      <c r="F224" s="660" t="s">
        <v>244</v>
      </c>
      <c r="G224" s="660" t="s">
        <v>356</v>
      </c>
      <c r="H224" s="660" t="s">
        <v>1303</v>
      </c>
      <c r="I224" s="660" t="s">
        <v>244</v>
      </c>
      <c r="J224" s="660" t="s">
        <v>1464</v>
      </c>
      <c r="K224" s="660" t="s">
        <v>1468</v>
      </c>
      <c r="L224" s="660" t="s">
        <v>308</v>
      </c>
      <c r="M224" s="660">
        <v>50</v>
      </c>
      <c r="N224" s="662">
        <v>4100</v>
      </c>
      <c r="O224" s="662">
        <v>205000</v>
      </c>
    </row>
    <row r="225" spans="1:15" hidden="1" x14ac:dyDescent="0.25">
      <c r="A225" s="660" t="s">
        <v>5950</v>
      </c>
      <c r="B225" s="661">
        <v>44259</v>
      </c>
      <c r="C225" s="660" t="s">
        <v>6702</v>
      </c>
      <c r="D225" s="660" t="s">
        <v>6703</v>
      </c>
      <c r="E225" s="660" t="s">
        <v>1181</v>
      </c>
      <c r="F225" s="660" t="s">
        <v>244</v>
      </c>
      <c r="G225" s="660" t="s">
        <v>356</v>
      </c>
      <c r="H225" s="660" t="s">
        <v>1309</v>
      </c>
      <c r="I225" s="660" t="s">
        <v>244</v>
      </c>
      <c r="J225" s="660" t="s">
        <v>1464</v>
      </c>
      <c r="K225" s="660" t="s">
        <v>1468</v>
      </c>
      <c r="L225" s="660" t="s">
        <v>308</v>
      </c>
      <c r="M225" s="660">
        <v>100</v>
      </c>
      <c r="N225" s="662">
        <v>4475</v>
      </c>
      <c r="O225" s="662">
        <v>447500</v>
      </c>
    </row>
    <row r="226" spans="1:15" hidden="1" x14ac:dyDescent="0.25">
      <c r="A226" s="660" t="s">
        <v>5950</v>
      </c>
      <c r="B226" s="661">
        <v>44259</v>
      </c>
      <c r="C226" s="660" t="s">
        <v>6702</v>
      </c>
      <c r="D226" s="660" t="s">
        <v>6703</v>
      </c>
      <c r="E226" s="660" t="s">
        <v>15</v>
      </c>
      <c r="F226" s="660" t="s">
        <v>244</v>
      </c>
      <c r="G226" s="660" t="s">
        <v>356</v>
      </c>
      <c r="H226" s="660" t="s">
        <v>387</v>
      </c>
      <c r="I226" s="660" t="s">
        <v>244</v>
      </c>
      <c r="J226" s="660" t="s">
        <v>1464</v>
      </c>
      <c r="K226" s="660" t="s">
        <v>1468</v>
      </c>
      <c r="L226" s="660" t="s">
        <v>303</v>
      </c>
      <c r="M226" s="660">
        <v>1</v>
      </c>
      <c r="N226" s="662">
        <v>6382.5</v>
      </c>
      <c r="O226" s="662">
        <v>6382.5</v>
      </c>
    </row>
    <row r="227" spans="1:15" hidden="1" x14ac:dyDescent="0.25">
      <c r="A227" s="660" t="s">
        <v>5950</v>
      </c>
      <c r="B227" s="661">
        <v>44259</v>
      </c>
      <c r="C227" s="660" t="s">
        <v>6702</v>
      </c>
      <c r="D227" s="660" t="s">
        <v>6703</v>
      </c>
      <c r="E227" s="660" t="s">
        <v>1181</v>
      </c>
      <c r="F227" s="660" t="s">
        <v>244</v>
      </c>
      <c r="G227" s="660" t="s">
        <v>356</v>
      </c>
      <c r="H227" s="660" t="s">
        <v>1433</v>
      </c>
      <c r="I227" s="660" t="s">
        <v>244</v>
      </c>
      <c r="J227" s="660" t="s">
        <v>1464</v>
      </c>
      <c r="K227" s="660" t="s">
        <v>1468</v>
      </c>
      <c r="L227" s="660" t="s">
        <v>308</v>
      </c>
      <c r="M227" s="660">
        <v>96</v>
      </c>
      <c r="N227" s="662">
        <v>6500</v>
      </c>
      <c r="O227" s="662">
        <v>624000</v>
      </c>
    </row>
    <row r="228" spans="1:15" hidden="1" x14ac:dyDescent="0.25">
      <c r="A228" s="660" t="s">
        <v>5951</v>
      </c>
      <c r="B228" s="661">
        <v>44259</v>
      </c>
      <c r="C228" s="660" t="s">
        <v>6704</v>
      </c>
      <c r="D228" s="661">
        <v>44259</v>
      </c>
      <c r="E228" s="660" t="s">
        <v>15</v>
      </c>
      <c r="F228" s="660" t="s">
        <v>244</v>
      </c>
      <c r="G228" s="660" t="s">
        <v>1219</v>
      </c>
      <c r="H228" s="660" t="s">
        <v>1327</v>
      </c>
      <c r="I228" s="660" t="s">
        <v>244</v>
      </c>
      <c r="J228" s="660" t="s">
        <v>1464</v>
      </c>
      <c r="K228" s="660" t="s">
        <v>1468</v>
      </c>
      <c r="L228" s="660" t="s">
        <v>1470</v>
      </c>
      <c r="M228" s="660">
        <v>1</v>
      </c>
      <c r="N228" s="660">
        <v>0</v>
      </c>
      <c r="O228" s="660">
        <v>0</v>
      </c>
    </row>
    <row r="229" spans="1:15" hidden="1" x14ac:dyDescent="0.25">
      <c r="A229" s="660" t="s">
        <v>5951</v>
      </c>
      <c r="B229" s="661">
        <v>44259</v>
      </c>
      <c r="C229" s="660" t="s">
        <v>6704</v>
      </c>
      <c r="D229" s="661">
        <v>44259</v>
      </c>
      <c r="E229" s="660" t="s">
        <v>15</v>
      </c>
      <c r="F229" s="660" t="s">
        <v>244</v>
      </c>
      <c r="G229" s="660" t="s">
        <v>1219</v>
      </c>
      <c r="H229" s="660" t="s">
        <v>1328</v>
      </c>
      <c r="I229" s="660" t="s">
        <v>244</v>
      </c>
      <c r="J229" s="660" t="s">
        <v>1464</v>
      </c>
      <c r="K229" s="660" t="s">
        <v>1468</v>
      </c>
      <c r="L229" s="660" t="s">
        <v>1470</v>
      </c>
      <c r="M229" s="660">
        <v>1</v>
      </c>
      <c r="N229" s="660">
        <v>0</v>
      </c>
      <c r="O229" s="660">
        <v>0</v>
      </c>
    </row>
    <row r="230" spans="1:15" hidden="1" x14ac:dyDescent="0.25">
      <c r="A230" s="660" t="s">
        <v>5951</v>
      </c>
      <c r="B230" s="661">
        <v>44259</v>
      </c>
      <c r="C230" s="660" t="s">
        <v>6704</v>
      </c>
      <c r="D230" s="661">
        <v>44259</v>
      </c>
      <c r="E230" s="660" t="s">
        <v>15</v>
      </c>
      <c r="F230" s="660" t="s">
        <v>244</v>
      </c>
      <c r="G230" s="660" t="s">
        <v>1219</v>
      </c>
      <c r="H230" s="660" t="s">
        <v>1326</v>
      </c>
      <c r="I230" s="660" t="s">
        <v>244</v>
      </c>
      <c r="J230" s="660" t="s">
        <v>1464</v>
      </c>
      <c r="K230" s="660" t="s">
        <v>1468</v>
      </c>
      <c r="L230" s="660" t="s">
        <v>314</v>
      </c>
      <c r="M230" s="660">
        <v>1</v>
      </c>
      <c r="N230" s="662">
        <v>53700</v>
      </c>
      <c r="O230" s="662">
        <v>53700</v>
      </c>
    </row>
    <row r="231" spans="1:15" hidden="1" x14ac:dyDescent="0.25">
      <c r="A231" s="660" t="s">
        <v>5952</v>
      </c>
      <c r="B231" s="661">
        <v>44259</v>
      </c>
      <c r="C231" s="660" t="s">
        <v>6705</v>
      </c>
      <c r="D231" s="661">
        <v>44259</v>
      </c>
      <c r="E231" s="660" t="s">
        <v>3226</v>
      </c>
      <c r="F231" s="660" t="s">
        <v>93</v>
      </c>
      <c r="G231" s="660" t="s">
        <v>2217</v>
      </c>
      <c r="H231" s="660" t="s">
        <v>1337</v>
      </c>
      <c r="I231" s="660" t="s">
        <v>93</v>
      </c>
      <c r="J231" s="660" t="s">
        <v>1465</v>
      </c>
      <c r="K231" s="660" t="s">
        <v>1468</v>
      </c>
      <c r="L231" s="660" t="s">
        <v>307</v>
      </c>
      <c r="M231" s="660">
        <v>2</v>
      </c>
      <c r="N231" s="660">
        <v>0</v>
      </c>
      <c r="O231" s="660">
        <v>0</v>
      </c>
    </row>
    <row r="232" spans="1:15" hidden="1" x14ac:dyDescent="0.25">
      <c r="A232" s="660" t="s">
        <v>5952</v>
      </c>
      <c r="B232" s="661">
        <v>44259</v>
      </c>
      <c r="C232" s="660" t="s">
        <v>6705</v>
      </c>
      <c r="D232" s="661">
        <v>44259</v>
      </c>
      <c r="E232" s="660" t="s">
        <v>15</v>
      </c>
      <c r="F232" s="660" t="s">
        <v>93</v>
      </c>
      <c r="G232" s="660" t="s">
        <v>2217</v>
      </c>
      <c r="H232" s="660" t="s">
        <v>387</v>
      </c>
      <c r="I232" s="660" t="s">
        <v>93</v>
      </c>
      <c r="J232" s="660" t="s">
        <v>1465</v>
      </c>
      <c r="K232" s="660" t="s">
        <v>1468</v>
      </c>
      <c r="L232" s="660" t="s">
        <v>303</v>
      </c>
      <c r="M232" s="660">
        <v>1</v>
      </c>
      <c r="N232" s="660">
        <v>375</v>
      </c>
      <c r="O232" s="660">
        <v>375</v>
      </c>
    </row>
    <row r="233" spans="1:15" hidden="1" x14ac:dyDescent="0.25">
      <c r="A233" s="660" t="s">
        <v>5952</v>
      </c>
      <c r="B233" s="661">
        <v>44259</v>
      </c>
      <c r="C233" s="660" t="s">
        <v>6705</v>
      </c>
      <c r="D233" s="661">
        <v>44259</v>
      </c>
      <c r="E233" s="660" t="s">
        <v>3226</v>
      </c>
      <c r="F233" s="660" t="s">
        <v>93</v>
      </c>
      <c r="G233" s="660" t="s">
        <v>2217</v>
      </c>
      <c r="H233" s="660" t="s">
        <v>1337</v>
      </c>
      <c r="I233" s="660" t="s">
        <v>93</v>
      </c>
      <c r="J233" s="660" t="s">
        <v>1465</v>
      </c>
      <c r="K233" s="660" t="s">
        <v>1468</v>
      </c>
      <c r="L233" s="660" t="s">
        <v>307</v>
      </c>
      <c r="M233" s="660">
        <v>20</v>
      </c>
      <c r="N233" s="662">
        <v>7500</v>
      </c>
      <c r="O233" s="662">
        <v>150000</v>
      </c>
    </row>
    <row r="234" spans="1:15" hidden="1" x14ac:dyDescent="0.25">
      <c r="A234" s="660" t="s">
        <v>5953</v>
      </c>
      <c r="B234" s="661">
        <v>44259</v>
      </c>
      <c r="C234" s="660" t="s">
        <v>6706</v>
      </c>
      <c r="D234" s="661">
        <v>44250</v>
      </c>
      <c r="E234" s="660" t="s">
        <v>1182</v>
      </c>
      <c r="F234" s="660" t="s">
        <v>244</v>
      </c>
      <c r="G234" s="660" t="s">
        <v>1229</v>
      </c>
      <c r="H234" s="660" t="s">
        <v>7108</v>
      </c>
      <c r="I234" s="660" t="s">
        <v>244</v>
      </c>
      <c r="J234" s="660" t="s">
        <v>316</v>
      </c>
      <c r="K234" s="660" t="s">
        <v>1469</v>
      </c>
      <c r="L234" s="660" t="s">
        <v>1470</v>
      </c>
      <c r="M234" s="660">
        <v>1</v>
      </c>
      <c r="N234" s="662">
        <v>7700</v>
      </c>
      <c r="O234" s="662">
        <v>7700</v>
      </c>
    </row>
    <row r="235" spans="1:15" hidden="1" x14ac:dyDescent="0.25">
      <c r="A235" s="660" t="s">
        <v>5954</v>
      </c>
      <c r="B235" s="661">
        <v>44259</v>
      </c>
      <c r="C235" s="660" t="s">
        <v>6707</v>
      </c>
      <c r="D235" s="661">
        <v>44259</v>
      </c>
      <c r="E235" s="660" t="s">
        <v>15</v>
      </c>
      <c r="F235" s="660" t="s">
        <v>93</v>
      </c>
      <c r="G235" s="660" t="s">
        <v>1214</v>
      </c>
      <c r="H235" s="660" t="s">
        <v>387</v>
      </c>
      <c r="I235" s="660" t="s">
        <v>93</v>
      </c>
      <c r="J235" s="660" t="s">
        <v>1464</v>
      </c>
      <c r="K235" s="660" t="s">
        <v>1468</v>
      </c>
      <c r="L235" s="660" t="s">
        <v>303</v>
      </c>
      <c r="M235" s="660">
        <v>1</v>
      </c>
      <c r="N235" s="662">
        <v>4047</v>
      </c>
      <c r="O235" s="662">
        <v>4047</v>
      </c>
    </row>
    <row r="236" spans="1:15" x14ac:dyDescent="0.25">
      <c r="A236" s="660" t="s">
        <v>5954</v>
      </c>
      <c r="B236" s="661">
        <v>44259</v>
      </c>
      <c r="C236" s="660" t="s">
        <v>6707</v>
      </c>
      <c r="D236" s="661">
        <v>44259</v>
      </c>
      <c r="E236" s="660" t="s">
        <v>1184</v>
      </c>
      <c r="F236" s="660" t="s">
        <v>93</v>
      </c>
      <c r="G236" s="660" t="s">
        <v>1214</v>
      </c>
      <c r="H236" s="660" t="s">
        <v>1330</v>
      </c>
      <c r="I236" s="660" t="s">
        <v>93</v>
      </c>
      <c r="J236" s="660" t="s">
        <v>1464</v>
      </c>
      <c r="K236" s="660" t="s">
        <v>1468</v>
      </c>
      <c r="L236" s="660" t="s">
        <v>307</v>
      </c>
      <c r="M236" s="660">
        <v>175</v>
      </c>
      <c r="N236" s="662">
        <v>9250</v>
      </c>
      <c r="O236" s="662">
        <v>1618750</v>
      </c>
    </row>
    <row r="237" spans="1:15" hidden="1" x14ac:dyDescent="0.25">
      <c r="A237" s="660" t="s">
        <v>5955</v>
      </c>
      <c r="B237" s="661">
        <v>44259</v>
      </c>
      <c r="C237" s="660">
        <v>142</v>
      </c>
      <c r="D237" s="661">
        <v>44259</v>
      </c>
      <c r="E237" s="660" t="s">
        <v>1188</v>
      </c>
      <c r="F237" s="660" t="s">
        <v>248</v>
      </c>
      <c r="G237" s="660" t="s">
        <v>1218</v>
      </c>
      <c r="H237" s="660" t="s">
        <v>1356</v>
      </c>
      <c r="I237" s="660" t="s">
        <v>248</v>
      </c>
      <c r="J237" s="660" t="s">
        <v>317</v>
      </c>
      <c r="K237" s="660" t="s">
        <v>1468</v>
      </c>
      <c r="L237" s="660" t="s">
        <v>301</v>
      </c>
      <c r="M237" s="660">
        <v>2</v>
      </c>
      <c r="N237" s="662">
        <v>9100</v>
      </c>
      <c r="O237" s="662">
        <v>18200</v>
      </c>
    </row>
    <row r="238" spans="1:15" hidden="1" x14ac:dyDescent="0.25">
      <c r="A238" s="660" t="s">
        <v>5956</v>
      </c>
      <c r="B238" s="661">
        <v>44260</v>
      </c>
      <c r="C238" s="660" t="s">
        <v>6708</v>
      </c>
      <c r="D238" s="661">
        <v>44259</v>
      </c>
      <c r="E238" s="660" t="s">
        <v>1181</v>
      </c>
      <c r="F238" s="660" t="s">
        <v>244</v>
      </c>
      <c r="G238" s="660" t="s">
        <v>1219</v>
      </c>
      <c r="H238" s="660" t="s">
        <v>3633</v>
      </c>
      <c r="I238" s="660" t="s">
        <v>244</v>
      </c>
      <c r="J238" s="660" t="s">
        <v>1464</v>
      </c>
      <c r="K238" s="660" t="s">
        <v>1468</v>
      </c>
      <c r="L238" s="660" t="s">
        <v>308</v>
      </c>
      <c r="M238" s="660">
        <v>44</v>
      </c>
      <c r="N238" s="662">
        <v>2650</v>
      </c>
      <c r="O238" s="662">
        <v>116600</v>
      </c>
    </row>
    <row r="239" spans="1:15" hidden="1" x14ac:dyDescent="0.25">
      <c r="A239" s="660" t="s">
        <v>5956</v>
      </c>
      <c r="B239" s="661">
        <v>44260</v>
      </c>
      <c r="C239" s="660" t="s">
        <v>6708</v>
      </c>
      <c r="D239" s="661">
        <v>44259</v>
      </c>
      <c r="E239" s="660" t="s">
        <v>1181</v>
      </c>
      <c r="F239" s="660" t="s">
        <v>244</v>
      </c>
      <c r="G239" s="660" t="s">
        <v>1219</v>
      </c>
      <c r="H239" s="660" t="s">
        <v>1314</v>
      </c>
      <c r="I239" s="660" t="s">
        <v>244</v>
      </c>
      <c r="J239" s="660" t="s">
        <v>1464</v>
      </c>
      <c r="K239" s="660" t="s">
        <v>1468</v>
      </c>
      <c r="L239" s="660" t="s">
        <v>308</v>
      </c>
      <c r="M239" s="660">
        <v>6</v>
      </c>
      <c r="N239" s="662">
        <v>2650</v>
      </c>
      <c r="O239" s="662">
        <v>15900</v>
      </c>
    </row>
    <row r="240" spans="1:15" hidden="1" x14ac:dyDescent="0.25">
      <c r="A240" s="660" t="s">
        <v>5957</v>
      </c>
      <c r="B240" s="661">
        <v>44260</v>
      </c>
      <c r="C240" s="660" t="s">
        <v>6709</v>
      </c>
      <c r="D240" s="661">
        <v>44259</v>
      </c>
      <c r="E240" s="660" t="s">
        <v>15</v>
      </c>
      <c r="F240" s="660" t="s">
        <v>244</v>
      </c>
      <c r="G240" s="660" t="s">
        <v>1214</v>
      </c>
      <c r="H240" s="660" t="s">
        <v>387</v>
      </c>
      <c r="I240" s="660" t="s">
        <v>244</v>
      </c>
      <c r="J240" s="660" t="s">
        <v>1464</v>
      </c>
      <c r="K240" s="660" t="s">
        <v>1468</v>
      </c>
      <c r="L240" s="660" t="s">
        <v>303</v>
      </c>
      <c r="M240" s="660">
        <v>1</v>
      </c>
      <c r="N240" s="660">
        <v>50</v>
      </c>
      <c r="O240" s="660">
        <v>50</v>
      </c>
    </row>
    <row r="241" spans="1:15" hidden="1" x14ac:dyDescent="0.25">
      <c r="A241" s="660" t="s">
        <v>5957</v>
      </c>
      <c r="B241" s="661">
        <v>44260</v>
      </c>
      <c r="C241" s="660" t="s">
        <v>6709</v>
      </c>
      <c r="D241" s="661">
        <v>44259</v>
      </c>
      <c r="E241" s="660" t="s">
        <v>15</v>
      </c>
      <c r="F241" s="660" t="s">
        <v>244</v>
      </c>
      <c r="G241" s="660" t="s">
        <v>1214</v>
      </c>
      <c r="H241" s="660" t="s">
        <v>1320</v>
      </c>
      <c r="I241" s="660" t="s">
        <v>244</v>
      </c>
      <c r="J241" s="660" t="s">
        <v>1464</v>
      </c>
      <c r="K241" s="660" t="s">
        <v>1468</v>
      </c>
      <c r="L241" s="660" t="s">
        <v>314</v>
      </c>
      <c r="M241" s="660">
        <v>1</v>
      </c>
      <c r="N241" s="662">
        <v>3500</v>
      </c>
      <c r="O241" s="662">
        <v>3500</v>
      </c>
    </row>
    <row r="242" spans="1:15" hidden="1" x14ac:dyDescent="0.25">
      <c r="A242" s="660" t="s">
        <v>5958</v>
      </c>
      <c r="B242" s="661">
        <v>44260</v>
      </c>
      <c r="C242" s="660" t="s">
        <v>6710</v>
      </c>
      <c r="D242" s="660" t="s">
        <v>6711</v>
      </c>
      <c r="E242" s="660" t="s">
        <v>15</v>
      </c>
      <c r="F242" s="660" t="s">
        <v>253</v>
      </c>
      <c r="G242" s="660" t="s">
        <v>7065</v>
      </c>
      <c r="H242" s="660" t="s">
        <v>387</v>
      </c>
      <c r="I242" s="660" t="s">
        <v>253</v>
      </c>
      <c r="J242" s="660" t="s">
        <v>317</v>
      </c>
      <c r="K242" s="660" t="s">
        <v>1468</v>
      </c>
      <c r="L242" s="660" t="s">
        <v>303</v>
      </c>
      <c r="M242" s="660">
        <v>1</v>
      </c>
      <c r="N242" s="662">
        <v>1000</v>
      </c>
      <c r="O242" s="662">
        <v>1000</v>
      </c>
    </row>
    <row r="243" spans="1:15" hidden="1" x14ac:dyDescent="0.25">
      <c r="A243" s="660" t="s">
        <v>5958</v>
      </c>
      <c r="B243" s="661">
        <v>44260</v>
      </c>
      <c r="C243" s="660" t="s">
        <v>6710</v>
      </c>
      <c r="D243" s="660" t="s">
        <v>6711</v>
      </c>
      <c r="E243" s="660" t="s">
        <v>1195</v>
      </c>
      <c r="F243" s="660" t="s">
        <v>253</v>
      </c>
      <c r="G243" s="660" t="s">
        <v>7065</v>
      </c>
      <c r="H243" s="660" t="s">
        <v>282</v>
      </c>
      <c r="I243" s="660" t="s">
        <v>253</v>
      </c>
      <c r="J243" s="660" t="s">
        <v>317</v>
      </c>
      <c r="K243" s="660" t="s">
        <v>1468</v>
      </c>
      <c r="L243" s="660" t="s">
        <v>301</v>
      </c>
      <c r="M243" s="660">
        <v>15</v>
      </c>
      <c r="N243" s="662">
        <v>37080.400000000001</v>
      </c>
      <c r="O243" s="662">
        <v>556206</v>
      </c>
    </row>
    <row r="244" spans="1:15" hidden="1" x14ac:dyDescent="0.25">
      <c r="A244" s="660" t="s">
        <v>5959</v>
      </c>
      <c r="B244" s="661">
        <v>44260</v>
      </c>
      <c r="C244" s="660" t="s">
        <v>6712</v>
      </c>
      <c r="D244" s="661">
        <v>44259</v>
      </c>
      <c r="E244" s="660" t="s">
        <v>1182</v>
      </c>
      <c r="F244" s="660" t="s">
        <v>244</v>
      </c>
      <c r="G244" s="660" t="s">
        <v>1226</v>
      </c>
      <c r="H244" s="660" t="s">
        <v>1390</v>
      </c>
      <c r="I244" s="660" t="s">
        <v>244</v>
      </c>
      <c r="J244" s="660" t="s">
        <v>1464</v>
      </c>
      <c r="K244" s="660" t="s">
        <v>1468</v>
      </c>
      <c r="L244" s="660" t="s">
        <v>1470</v>
      </c>
      <c r="M244" s="660">
        <v>2</v>
      </c>
      <c r="N244" s="662">
        <v>1131</v>
      </c>
      <c r="O244" s="662">
        <v>2262</v>
      </c>
    </row>
    <row r="245" spans="1:15" hidden="1" x14ac:dyDescent="0.25">
      <c r="A245" s="660" t="s">
        <v>5959</v>
      </c>
      <c r="B245" s="661">
        <v>44260</v>
      </c>
      <c r="C245" s="660" t="s">
        <v>6712</v>
      </c>
      <c r="D245" s="661">
        <v>44259</v>
      </c>
      <c r="E245" s="660" t="s">
        <v>1182</v>
      </c>
      <c r="F245" s="660" t="s">
        <v>244</v>
      </c>
      <c r="G245" s="660" t="s">
        <v>1226</v>
      </c>
      <c r="H245" s="660" t="s">
        <v>1424</v>
      </c>
      <c r="I245" s="660" t="s">
        <v>244</v>
      </c>
      <c r="J245" s="660" t="s">
        <v>1464</v>
      </c>
      <c r="K245" s="660" t="s">
        <v>1468</v>
      </c>
      <c r="L245" s="660" t="s">
        <v>1470</v>
      </c>
      <c r="M245" s="660">
        <v>2</v>
      </c>
      <c r="N245" s="662">
        <v>2827</v>
      </c>
      <c r="O245" s="662">
        <v>5654</v>
      </c>
    </row>
    <row r="246" spans="1:15" hidden="1" x14ac:dyDescent="0.25">
      <c r="A246" s="660" t="s">
        <v>5960</v>
      </c>
      <c r="B246" s="661">
        <v>44260</v>
      </c>
      <c r="C246" s="660" t="s">
        <v>6713</v>
      </c>
      <c r="D246" s="660" t="s">
        <v>6714</v>
      </c>
      <c r="E246" s="660" t="s">
        <v>1183</v>
      </c>
      <c r="F246" s="660" t="s">
        <v>244</v>
      </c>
      <c r="G246" s="660" t="s">
        <v>1229</v>
      </c>
      <c r="H246" s="660" t="s">
        <v>1323</v>
      </c>
      <c r="I246" s="660" t="s">
        <v>244</v>
      </c>
      <c r="J246" s="660" t="s">
        <v>316</v>
      </c>
      <c r="K246" s="660" t="s">
        <v>1469</v>
      </c>
      <c r="L246" s="660" t="s">
        <v>1470</v>
      </c>
      <c r="M246" s="660">
        <v>4</v>
      </c>
      <c r="N246" s="660">
        <v>0</v>
      </c>
      <c r="O246" s="660">
        <v>0</v>
      </c>
    </row>
    <row r="247" spans="1:15" hidden="1" x14ac:dyDescent="0.25">
      <c r="A247" s="660" t="s">
        <v>5960</v>
      </c>
      <c r="B247" s="661">
        <v>44260</v>
      </c>
      <c r="C247" s="660" t="s">
        <v>6713</v>
      </c>
      <c r="D247" s="660" t="s">
        <v>6714</v>
      </c>
      <c r="E247" s="660" t="s">
        <v>1183</v>
      </c>
      <c r="F247" s="660" t="s">
        <v>244</v>
      </c>
      <c r="G247" s="660" t="s">
        <v>1229</v>
      </c>
      <c r="H247" s="660" t="s">
        <v>1320</v>
      </c>
      <c r="I247" s="660" t="s">
        <v>244</v>
      </c>
      <c r="J247" s="660" t="s">
        <v>316</v>
      </c>
      <c r="K247" s="660" t="s">
        <v>1469</v>
      </c>
      <c r="L247" s="660" t="s">
        <v>314</v>
      </c>
      <c r="M247" s="660">
        <v>9</v>
      </c>
      <c r="N247" s="662">
        <v>3100</v>
      </c>
      <c r="O247" s="662">
        <v>27900</v>
      </c>
    </row>
    <row r="248" spans="1:15" hidden="1" x14ac:dyDescent="0.25">
      <c r="A248" s="660" t="s">
        <v>5960</v>
      </c>
      <c r="B248" s="661">
        <v>44260</v>
      </c>
      <c r="C248" s="660" t="s">
        <v>6713</v>
      </c>
      <c r="D248" s="660" t="s">
        <v>6714</v>
      </c>
      <c r="E248" s="660" t="s">
        <v>3215</v>
      </c>
      <c r="F248" s="660" t="s">
        <v>244</v>
      </c>
      <c r="G248" s="660" t="s">
        <v>1229</v>
      </c>
      <c r="H248" s="660" t="s">
        <v>3633</v>
      </c>
      <c r="I248" s="660" t="s">
        <v>244</v>
      </c>
      <c r="J248" s="660" t="s">
        <v>316</v>
      </c>
      <c r="K248" s="660" t="s">
        <v>1469</v>
      </c>
      <c r="L248" s="660" t="s">
        <v>308</v>
      </c>
      <c r="M248" s="660">
        <v>4</v>
      </c>
      <c r="N248" s="662">
        <v>3570</v>
      </c>
      <c r="O248" s="662">
        <v>14280</v>
      </c>
    </row>
    <row r="249" spans="1:15" hidden="1" x14ac:dyDescent="0.25">
      <c r="A249" s="660" t="s">
        <v>5960</v>
      </c>
      <c r="B249" s="661">
        <v>44260</v>
      </c>
      <c r="C249" s="660" t="s">
        <v>6713</v>
      </c>
      <c r="D249" s="660" t="s">
        <v>6714</v>
      </c>
      <c r="E249" s="660" t="s">
        <v>1183</v>
      </c>
      <c r="F249" s="660" t="s">
        <v>244</v>
      </c>
      <c r="G249" s="660" t="s">
        <v>1229</v>
      </c>
      <c r="H249" s="660" t="s">
        <v>1347</v>
      </c>
      <c r="I249" s="660" t="s">
        <v>244</v>
      </c>
      <c r="J249" s="660" t="s">
        <v>316</v>
      </c>
      <c r="K249" s="660" t="s">
        <v>1469</v>
      </c>
      <c r="L249" s="660" t="s">
        <v>314</v>
      </c>
      <c r="M249" s="660">
        <v>2</v>
      </c>
      <c r="N249" s="662">
        <v>20650</v>
      </c>
      <c r="O249" s="662">
        <v>41300</v>
      </c>
    </row>
    <row r="250" spans="1:15" hidden="1" x14ac:dyDescent="0.25">
      <c r="A250" s="660" t="s">
        <v>5960</v>
      </c>
      <c r="B250" s="661">
        <v>44260</v>
      </c>
      <c r="C250" s="660" t="s">
        <v>6713</v>
      </c>
      <c r="D250" s="660" t="s">
        <v>6714</v>
      </c>
      <c r="E250" s="660" t="s">
        <v>1183</v>
      </c>
      <c r="F250" s="660" t="s">
        <v>244</v>
      </c>
      <c r="G250" s="660" t="s">
        <v>1229</v>
      </c>
      <c r="H250" s="660" t="s">
        <v>1329</v>
      </c>
      <c r="I250" s="660" t="s">
        <v>244</v>
      </c>
      <c r="J250" s="660" t="s">
        <v>316</v>
      </c>
      <c r="K250" s="660" t="s">
        <v>1469</v>
      </c>
      <c r="L250" s="660" t="s">
        <v>314</v>
      </c>
      <c r="M250" s="660">
        <v>3</v>
      </c>
      <c r="N250" s="662">
        <v>38250</v>
      </c>
      <c r="O250" s="662">
        <v>114750</v>
      </c>
    </row>
    <row r="251" spans="1:15" hidden="1" x14ac:dyDescent="0.25">
      <c r="A251" s="660" t="s">
        <v>5960</v>
      </c>
      <c r="B251" s="661">
        <v>44260</v>
      </c>
      <c r="C251" s="660" t="s">
        <v>6713</v>
      </c>
      <c r="D251" s="660" t="s">
        <v>6714</v>
      </c>
      <c r="E251" s="660" t="s">
        <v>1183</v>
      </c>
      <c r="F251" s="660" t="s">
        <v>244</v>
      </c>
      <c r="G251" s="660" t="s">
        <v>1229</v>
      </c>
      <c r="H251" s="660" t="s">
        <v>1392</v>
      </c>
      <c r="I251" s="660" t="s">
        <v>244</v>
      </c>
      <c r="J251" s="660" t="s">
        <v>316</v>
      </c>
      <c r="K251" s="660" t="s">
        <v>1469</v>
      </c>
      <c r="L251" s="660" t="s">
        <v>314</v>
      </c>
      <c r="M251" s="660">
        <v>4</v>
      </c>
      <c r="N251" s="662">
        <v>53325</v>
      </c>
      <c r="O251" s="662">
        <v>213300</v>
      </c>
    </row>
    <row r="252" spans="1:15" hidden="1" x14ac:dyDescent="0.25">
      <c r="A252" s="660" t="s">
        <v>5961</v>
      </c>
      <c r="B252" s="661">
        <v>44260</v>
      </c>
      <c r="C252" s="660">
        <v>6300007218</v>
      </c>
      <c r="D252" s="661">
        <v>44253</v>
      </c>
      <c r="E252" s="660" t="s">
        <v>1182</v>
      </c>
      <c r="F252" s="660" t="s">
        <v>244</v>
      </c>
      <c r="G252" s="660" t="s">
        <v>1212</v>
      </c>
      <c r="H252" s="660" t="s">
        <v>3617</v>
      </c>
      <c r="I252" s="660" t="s">
        <v>244</v>
      </c>
      <c r="J252" s="660" t="s">
        <v>316</v>
      </c>
      <c r="K252" s="660" t="s">
        <v>1469</v>
      </c>
      <c r="L252" s="660" t="s">
        <v>7151</v>
      </c>
      <c r="M252" s="660">
        <v>1</v>
      </c>
      <c r="N252" s="660">
        <v>350</v>
      </c>
      <c r="O252" s="660">
        <v>350</v>
      </c>
    </row>
    <row r="253" spans="1:15" hidden="1" x14ac:dyDescent="0.25">
      <c r="A253" s="660" t="s">
        <v>5962</v>
      </c>
      <c r="B253" s="661">
        <v>44260</v>
      </c>
      <c r="C253" s="660" t="s">
        <v>6715</v>
      </c>
      <c r="D253" s="661">
        <v>44112</v>
      </c>
      <c r="E253" s="660" t="s">
        <v>1182</v>
      </c>
      <c r="F253" s="660" t="s">
        <v>244</v>
      </c>
      <c r="G253" s="660" t="s">
        <v>1228</v>
      </c>
      <c r="H253" s="660" t="s">
        <v>1340</v>
      </c>
      <c r="I253" s="660" t="s">
        <v>244</v>
      </c>
      <c r="J253" s="660" t="s">
        <v>316</v>
      </c>
      <c r="K253" s="660" t="s">
        <v>1469</v>
      </c>
      <c r="L253" s="660" t="s">
        <v>303</v>
      </c>
      <c r="M253" s="660">
        <v>1</v>
      </c>
      <c r="N253" s="660">
        <v>900</v>
      </c>
      <c r="O253" s="660">
        <v>900</v>
      </c>
    </row>
    <row r="254" spans="1:15" hidden="1" x14ac:dyDescent="0.25">
      <c r="A254" s="660" t="s">
        <v>5963</v>
      </c>
      <c r="B254" s="661">
        <v>44260</v>
      </c>
      <c r="C254" s="660" t="s">
        <v>6716</v>
      </c>
      <c r="D254" s="661">
        <v>44112</v>
      </c>
      <c r="E254" s="660" t="s">
        <v>1182</v>
      </c>
      <c r="F254" s="660" t="s">
        <v>244</v>
      </c>
      <c r="G254" s="660" t="s">
        <v>1228</v>
      </c>
      <c r="H254" s="660" t="s">
        <v>1340</v>
      </c>
      <c r="I254" s="660" t="s">
        <v>244</v>
      </c>
      <c r="J254" s="660" t="s">
        <v>316</v>
      </c>
      <c r="K254" s="660" t="s">
        <v>1469</v>
      </c>
      <c r="L254" s="660" t="s">
        <v>303</v>
      </c>
      <c r="M254" s="660">
        <v>1</v>
      </c>
      <c r="N254" s="660">
        <v>900</v>
      </c>
      <c r="O254" s="660">
        <v>900</v>
      </c>
    </row>
    <row r="255" spans="1:15" hidden="1" x14ac:dyDescent="0.25">
      <c r="A255" s="660" t="s">
        <v>5964</v>
      </c>
      <c r="B255" s="661">
        <v>44260</v>
      </c>
      <c r="C255" s="660" t="s">
        <v>6715</v>
      </c>
      <c r="D255" s="661">
        <v>44112</v>
      </c>
      <c r="E255" s="660" t="s">
        <v>1182</v>
      </c>
      <c r="F255" s="660" t="s">
        <v>244</v>
      </c>
      <c r="G255" s="660" t="s">
        <v>1228</v>
      </c>
      <c r="H255" s="660" t="s">
        <v>1340</v>
      </c>
      <c r="I255" s="660" t="s">
        <v>244</v>
      </c>
      <c r="J255" s="660" t="s">
        <v>316</v>
      </c>
      <c r="K255" s="660" t="s">
        <v>1469</v>
      </c>
      <c r="L255" s="660" t="s">
        <v>303</v>
      </c>
      <c r="M255" s="660">
        <v>1</v>
      </c>
      <c r="N255" s="660">
        <v>900</v>
      </c>
      <c r="O255" s="660">
        <v>900</v>
      </c>
    </row>
    <row r="256" spans="1:15" hidden="1" x14ac:dyDescent="0.25">
      <c r="A256" s="660" t="s">
        <v>5965</v>
      </c>
      <c r="B256" s="661">
        <v>44260</v>
      </c>
      <c r="C256" s="660" t="s">
        <v>6715</v>
      </c>
      <c r="D256" s="661">
        <v>44112</v>
      </c>
      <c r="E256" s="660" t="s">
        <v>1182</v>
      </c>
      <c r="F256" s="660" t="s">
        <v>244</v>
      </c>
      <c r="G256" s="660" t="s">
        <v>1228</v>
      </c>
      <c r="H256" s="660" t="s">
        <v>1340</v>
      </c>
      <c r="I256" s="660" t="s">
        <v>244</v>
      </c>
      <c r="J256" s="660" t="s">
        <v>316</v>
      </c>
      <c r="K256" s="660" t="s">
        <v>1469</v>
      </c>
      <c r="L256" s="660" t="s">
        <v>303</v>
      </c>
      <c r="M256" s="660">
        <v>1</v>
      </c>
      <c r="N256" s="660">
        <v>900</v>
      </c>
      <c r="O256" s="660">
        <v>900</v>
      </c>
    </row>
    <row r="257" spans="1:15" hidden="1" x14ac:dyDescent="0.25">
      <c r="A257" s="660" t="s">
        <v>5966</v>
      </c>
      <c r="B257" s="661">
        <v>44260</v>
      </c>
      <c r="C257" s="660" t="s">
        <v>6715</v>
      </c>
      <c r="D257" s="661">
        <v>44112</v>
      </c>
      <c r="E257" s="660" t="s">
        <v>1182</v>
      </c>
      <c r="F257" s="660" t="s">
        <v>244</v>
      </c>
      <c r="G257" s="660" t="s">
        <v>1228</v>
      </c>
      <c r="H257" s="660" t="s">
        <v>1340</v>
      </c>
      <c r="I257" s="660" t="s">
        <v>244</v>
      </c>
      <c r="J257" s="660" t="s">
        <v>316</v>
      </c>
      <c r="K257" s="660" t="s">
        <v>1469</v>
      </c>
      <c r="L257" s="660" t="s">
        <v>303</v>
      </c>
      <c r="M257" s="660">
        <v>1</v>
      </c>
      <c r="N257" s="660">
        <v>900</v>
      </c>
      <c r="O257" s="660">
        <v>900</v>
      </c>
    </row>
    <row r="258" spans="1:15" hidden="1" x14ac:dyDescent="0.25">
      <c r="A258" s="660" t="s">
        <v>5967</v>
      </c>
      <c r="B258" s="661">
        <v>44260</v>
      </c>
      <c r="C258" s="660" t="s">
        <v>6715</v>
      </c>
      <c r="D258" s="661">
        <v>44112</v>
      </c>
      <c r="E258" s="660" t="s">
        <v>1182</v>
      </c>
      <c r="F258" s="660" t="s">
        <v>244</v>
      </c>
      <c r="G258" s="660" t="s">
        <v>1228</v>
      </c>
      <c r="H258" s="660" t="s">
        <v>1340</v>
      </c>
      <c r="I258" s="660" t="s">
        <v>244</v>
      </c>
      <c r="J258" s="660" t="s">
        <v>316</v>
      </c>
      <c r="K258" s="660" t="s">
        <v>1469</v>
      </c>
      <c r="L258" s="660" t="s">
        <v>303</v>
      </c>
      <c r="M258" s="660">
        <v>1</v>
      </c>
      <c r="N258" s="660">
        <v>900</v>
      </c>
      <c r="O258" s="660">
        <v>900</v>
      </c>
    </row>
    <row r="259" spans="1:15" hidden="1" x14ac:dyDescent="0.25">
      <c r="A259" s="660" t="s">
        <v>5968</v>
      </c>
      <c r="B259" s="661">
        <v>44260</v>
      </c>
      <c r="C259" s="660" t="s">
        <v>6717</v>
      </c>
      <c r="D259" s="661">
        <v>44253</v>
      </c>
      <c r="E259" s="660" t="s">
        <v>1183</v>
      </c>
      <c r="F259" s="660" t="s">
        <v>244</v>
      </c>
      <c r="G259" s="660" t="s">
        <v>1228</v>
      </c>
      <c r="H259" s="660" t="s">
        <v>1327</v>
      </c>
      <c r="I259" s="660" t="s">
        <v>244</v>
      </c>
      <c r="J259" s="660" t="s">
        <v>316</v>
      </c>
      <c r="K259" s="660" t="s">
        <v>1469</v>
      </c>
      <c r="L259" s="660" t="s">
        <v>1470</v>
      </c>
      <c r="M259" s="660">
        <v>1</v>
      </c>
      <c r="N259" s="660">
        <v>0</v>
      </c>
      <c r="O259" s="660">
        <v>0</v>
      </c>
    </row>
    <row r="260" spans="1:15" hidden="1" x14ac:dyDescent="0.25">
      <c r="A260" s="660" t="s">
        <v>5968</v>
      </c>
      <c r="B260" s="661">
        <v>44260</v>
      </c>
      <c r="C260" s="660" t="s">
        <v>6717</v>
      </c>
      <c r="D260" s="661">
        <v>44253</v>
      </c>
      <c r="E260" s="660" t="s">
        <v>1183</v>
      </c>
      <c r="F260" s="660" t="s">
        <v>244</v>
      </c>
      <c r="G260" s="660" t="s">
        <v>1228</v>
      </c>
      <c r="H260" s="660" t="s">
        <v>1349</v>
      </c>
      <c r="I260" s="660" t="s">
        <v>244</v>
      </c>
      <c r="J260" s="660" t="s">
        <v>316</v>
      </c>
      <c r="K260" s="660" t="s">
        <v>1469</v>
      </c>
      <c r="L260" s="660" t="s">
        <v>314</v>
      </c>
      <c r="M260" s="660">
        <v>1</v>
      </c>
      <c r="N260" s="662">
        <v>2850</v>
      </c>
      <c r="O260" s="662">
        <v>2850</v>
      </c>
    </row>
    <row r="261" spans="1:15" hidden="1" x14ac:dyDescent="0.25">
      <c r="A261" s="660" t="s">
        <v>5968</v>
      </c>
      <c r="B261" s="661">
        <v>44260</v>
      </c>
      <c r="C261" s="660" t="s">
        <v>6717</v>
      </c>
      <c r="D261" s="661">
        <v>44253</v>
      </c>
      <c r="E261" s="660" t="s">
        <v>3215</v>
      </c>
      <c r="F261" s="660" t="s">
        <v>244</v>
      </c>
      <c r="G261" s="660" t="s">
        <v>1228</v>
      </c>
      <c r="H261" s="660" t="s">
        <v>3633</v>
      </c>
      <c r="I261" s="660" t="s">
        <v>244</v>
      </c>
      <c r="J261" s="660" t="s">
        <v>316</v>
      </c>
      <c r="K261" s="660" t="s">
        <v>1469</v>
      </c>
      <c r="L261" s="660" t="s">
        <v>308</v>
      </c>
      <c r="M261" s="660">
        <v>1</v>
      </c>
      <c r="N261" s="662">
        <v>4250</v>
      </c>
      <c r="O261" s="662">
        <v>4250</v>
      </c>
    </row>
    <row r="262" spans="1:15" hidden="1" x14ac:dyDescent="0.25">
      <c r="A262" s="660" t="s">
        <v>5968</v>
      </c>
      <c r="B262" s="661">
        <v>44260</v>
      </c>
      <c r="C262" s="660" t="s">
        <v>6717</v>
      </c>
      <c r="D262" s="661">
        <v>44253</v>
      </c>
      <c r="E262" s="660" t="s">
        <v>1183</v>
      </c>
      <c r="F262" s="660" t="s">
        <v>244</v>
      </c>
      <c r="G262" s="660" t="s">
        <v>1228</v>
      </c>
      <c r="H262" s="660" t="s">
        <v>1324</v>
      </c>
      <c r="I262" s="660" t="s">
        <v>244</v>
      </c>
      <c r="J262" s="660" t="s">
        <v>316</v>
      </c>
      <c r="K262" s="660" t="s">
        <v>1469</v>
      </c>
      <c r="L262" s="660" t="s">
        <v>314</v>
      </c>
      <c r="M262" s="660">
        <v>1</v>
      </c>
      <c r="N262" s="662">
        <v>5350</v>
      </c>
      <c r="O262" s="662">
        <v>5350</v>
      </c>
    </row>
    <row r="263" spans="1:15" hidden="1" x14ac:dyDescent="0.25">
      <c r="A263" s="660" t="s">
        <v>5968</v>
      </c>
      <c r="B263" s="661">
        <v>44260</v>
      </c>
      <c r="C263" s="660" t="s">
        <v>6717</v>
      </c>
      <c r="D263" s="661">
        <v>44253</v>
      </c>
      <c r="E263" s="660" t="s">
        <v>1183</v>
      </c>
      <c r="F263" s="660" t="s">
        <v>244</v>
      </c>
      <c r="G263" s="660" t="s">
        <v>1228</v>
      </c>
      <c r="H263" s="660" t="s">
        <v>1350</v>
      </c>
      <c r="I263" s="660" t="s">
        <v>244</v>
      </c>
      <c r="J263" s="660" t="s">
        <v>316</v>
      </c>
      <c r="K263" s="660" t="s">
        <v>1469</v>
      </c>
      <c r="L263" s="660" t="s">
        <v>314</v>
      </c>
      <c r="M263" s="660">
        <v>1</v>
      </c>
      <c r="N263" s="662">
        <v>12700</v>
      </c>
      <c r="O263" s="662">
        <v>12700</v>
      </c>
    </row>
    <row r="264" spans="1:15" hidden="1" x14ac:dyDescent="0.25">
      <c r="A264" s="660" t="s">
        <v>5968</v>
      </c>
      <c r="B264" s="661">
        <v>44260</v>
      </c>
      <c r="C264" s="660" t="s">
        <v>6717</v>
      </c>
      <c r="D264" s="661">
        <v>44253</v>
      </c>
      <c r="E264" s="660" t="s">
        <v>1183</v>
      </c>
      <c r="F264" s="660" t="s">
        <v>244</v>
      </c>
      <c r="G264" s="660" t="s">
        <v>1228</v>
      </c>
      <c r="H264" s="660" t="s">
        <v>1326</v>
      </c>
      <c r="I264" s="660" t="s">
        <v>244</v>
      </c>
      <c r="J264" s="660" t="s">
        <v>316</v>
      </c>
      <c r="K264" s="660" t="s">
        <v>1469</v>
      </c>
      <c r="L264" s="660" t="s">
        <v>314</v>
      </c>
      <c r="M264" s="660">
        <v>1</v>
      </c>
      <c r="N264" s="662">
        <v>63500</v>
      </c>
      <c r="O264" s="662">
        <v>63500</v>
      </c>
    </row>
    <row r="265" spans="1:15" hidden="1" x14ac:dyDescent="0.25">
      <c r="A265" s="660" t="s">
        <v>5969</v>
      </c>
      <c r="B265" s="661">
        <v>44260</v>
      </c>
      <c r="C265" s="660" t="s">
        <v>6715</v>
      </c>
      <c r="D265" s="661">
        <v>44112</v>
      </c>
      <c r="E265" s="660" t="s">
        <v>1182</v>
      </c>
      <c r="F265" s="660" t="s">
        <v>244</v>
      </c>
      <c r="G265" s="660" t="s">
        <v>1228</v>
      </c>
      <c r="H265" s="660" t="s">
        <v>1340</v>
      </c>
      <c r="I265" s="660" t="s">
        <v>244</v>
      </c>
      <c r="J265" s="660" t="s">
        <v>316</v>
      </c>
      <c r="K265" s="660" t="s">
        <v>1469</v>
      </c>
      <c r="L265" s="660" t="s">
        <v>303</v>
      </c>
      <c r="M265" s="660">
        <v>1</v>
      </c>
      <c r="N265" s="660">
        <v>900</v>
      </c>
      <c r="O265" s="660">
        <v>900</v>
      </c>
    </row>
    <row r="266" spans="1:15" hidden="1" x14ac:dyDescent="0.25">
      <c r="A266" s="660" t="s">
        <v>5970</v>
      </c>
      <c r="B266" s="661">
        <v>44260</v>
      </c>
      <c r="C266" s="660" t="s">
        <v>6715</v>
      </c>
      <c r="D266" s="661">
        <v>44112</v>
      </c>
      <c r="E266" s="660" t="s">
        <v>1182</v>
      </c>
      <c r="F266" s="660" t="s">
        <v>244</v>
      </c>
      <c r="G266" s="660" t="s">
        <v>1228</v>
      </c>
      <c r="H266" s="660" t="s">
        <v>1340</v>
      </c>
      <c r="I266" s="660" t="s">
        <v>244</v>
      </c>
      <c r="J266" s="660" t="s">
        <v>316</v>
      </c>
      <c r="K266" s="660" t="s">
        <v>1469</v>
      </c>
      <c r="L266" s="660" t="s">
        <v>303</v>
      </c>
      <c r="M266" s="660">
        <v>1</v>
      </c>
      <c r="N266" s="660">
        <v>900</v>
      </c>
      <c r="O266" s="660">
        <v>900</v>
      </c>
    </row>
    <row r="267" spans="1:15" hidden="1" x14ac:dyDescent="0.25">
      <c r="A267" s="660" t="s">
        <v>5971</v>
      </c>
      <c r="B267" s="661">
        <v>44260</v>
      </c>
      <c r="C267" s="660" t="s">
        <v>6715</v>
      </c>
      <c r="D267" s="661">
        <v>44112</v>
      </c>
      <c r="E267" s="660" t="s">
        <v>1182</v>
      </c>
      <c r="F267" s="660" t="s">
        <v>244</v>
      </c>
      <c r="G267" s="660" t="s">
        <v>1228</v>
      </c>
      <c r="H267" s="660" t="s">
        <v>1340</v>
      </c>
      <c r="I267" s="660" t="s">
        <v>244</v>
      </c>
      <c r="J267" s="660" t="s">
        <v>316</v>
      </c>
      <c r="K267" s="660" t="s">
        <v>1469</v>
      </c>
      <c r="L267" s="660" t="s">
        <v>303</v>
      </c>
      <c r="M267" s="660">
        <v>1</v>
      </c>
      <c r="N267" s="660">
        <v>900</v>
      </c>
      <c r="O267" s="660">
        <v>900</v>
      </c>
    </row>
    <row r="268" spans="1:15" hidden="1" x14ac:dyDescent="0.25">
      <c r="A268" s="660" t="s">
        <v>5972</v>
      </c>
      <c r="B268" s="661">
        <v>44260</v>
      </c>
      <c r="C268" s="660" t="s">
        <v>6715</v>
      </c>
      <c r="D268" s="661">
        <v>44112</v>
      </c>
      <c r="E268" s="660" t="s">
        <v>1182</v>
      </c>
      <c r="F268" s="660" t="s">
        <v>244</v>
      </c>
      <c r="G268" s="660" t="s">
        <v>1228</v>
      </c>
      <c r="H268" s="660" t="s">
        <v>1340</v>
      </c>
      <c r="I268" s="660" t="s">
        <v>244</v>
      </c>
      <c r="J268" s="660" t="s">
        <v>316</v>
      </c>
      <c r="K268" s="660" t="s">
        <v>1469</v>
      </c>
      <c r="L268" s="660" t="s">
        <v>303</v>
      </c>
      <c r="M268" s="660">
        <v>1</v>
      </c>
      <c r="N268" s="660">
        <v>900</v>
      </c>
      <c r="O268" s="660">
        <v>900</v>
      </c>
    </row>
    <row r="269" spans="1:15" hidden="1" x14ac:dyDescent="0.25">
      <c r="A269" s="660" t="s">
        <v>5973</v>
      </c>
      <c r="B269" s="661">
        <v>44260</v>
      </c>
      <c r="C269" s="660" t="s">
        <v>6715</v>
      </c>
      <c r="D269" s="661">
        <v>44112</v>
      </c>
      <c r="E269" s="660" t="s">
        <v>1182</v>
      </c>
      <c r="F269" s="660" t="s">
        <v>244</v>
      </c>
      <c r="G269" s="660" t="s">
        <v>1228</v>
      </c>
      <c r="H269" s="660" t="s">
        <v>1340</v>
      </c>
      <c r="I269" s="660" t="s">
        <v>244</v>
      </c>
      <c r="J269" s="660" t="s">
        <v>316</v>
      </c>
      <c r="K269" s="660" t="s">
        <v>1469</v>
      </c>
      <c r="L269" s="660" t="s">
        <v>303</v>
      </c>
      <c r="M269" s="660">
        <v>1</v>
      </c>
      <c r="N269" s="660">
        <v>900</v>
      </c>
      <c r="O269" s="660">
        <v>900</v>
      </c>
    </row>
    <row r="270" spans="1:15" hidden="1" x14ac:dyDescent="0.25">
      <c r="A270" s="660" t="s">
        <v>5974</v>
      </c>
      <c r="B270" s="661">
        <v>44260</v>
      </c>
      <c r="C270" s="660" t="s">
        <v>6718</v>
      </c>
      <c r="D270" s="661">
        <v>44240</v>
      </c>
      <c r="E270" s="660" t="s">
        <v>15</v>
      </c>
      <c r="F270" s="660" t="s">
        <v>244</v>
      </c>
      <c r="G270" s="660" t="s">
        <v>1226</v>
      </c>
      <c r="H270" s="660" t="s">
        <v>387</v>
      </c>
      <c r="I270" s="660" t="s">
        <v>244</v>
      </c>
      <c r="J270" s="660" t="s">
        <v>1464</v>
      </c>
      <c r="K270" s="660" t="s">
        <v>1468</v>
      </c>
      <c r="L270" s="660" t="s">
        <v>303</v>
      </c>
      <c r="M270" s="660">
        <v>1</v>
      </c>
      <c r="N270" s="660">
        <v>187</v>
      </c>
      <c r="O270" s="660">
        <v>187</v>
      </c>
    </row>
    <row r="271" spans="1:15" hidden="1" x14ac:dyDescent="0.25">
      <c r="A271" s="660" t="s">
        <v>5974</v>
      </c>
      <c r="B271" s="661">
        <v>44260</v>
      </c>
      <c r="C271" s="660" t="s">
        <v>6718</v>
      </c>
      <c r="D271" s="661">
        <v>44240</v>
      </c>
      <c r="E271" s="660" t="s">
        <v>15</v>
      </c>
      <c r="F271" s="660" t="s">
        <v>244</v>
      </c>
      <c r="G271" s="660" t="s">
        <v>1226</v>
      </c>
      <c r="H271" s="660" t="s">
        <v>1414</v>
      </c>
      <c r="I271" s="660" t="s">
        <v>244</v>
      </c>
      <c r="J271" s="660" t="s">
        <v>1464</v>
      </c>
      <c r="K271" s="660" t="s">
        <v>1468</v>
      </c>
      <c r="L271" s="660" t="s">
        <v>314</v>
      </c>
      <c r="M271" s="660">
        <v>10</v>
      </c>
      <c r="N271" s="662">
        <v>7475</v>
      </c>
      <c r="O271" s="662">
        <v>74750</v>
      </c>
    </row>
    <row r="272" spans="1:15" hidden="1" x14ac:dyDescent="0.25">
      <c r="A272" s="660" t="s">
        <v>5975</v>
      </c>
      <c r="B272" s="661">
        <v>44260</v>
      </c>
      <c r="C272" s="660">
        <v>6300000645</v>
      </c>
      <c r="D272" s="661">
        <v>44260</v>
      </c>
      <c r="E272" s="660" t="s">
        <v>1183</v>
      </c>
      <c r="F272" s="660" t="s">
        <v>244</v>
      </c>
      <c r="G272" s="660" t="s">
        <v>1211</v>
      </c>
      <c r="H272" s="660" t="s">
        <v>1305</v>
      </c>
      <c r="I272" s="660" t="s">
        <v>244</v>
      </c>
      <c r="J272" s="660" t="s">
        <v>316</v>
      </c>
      <c r="K272" s="660" t="s">
        <v>1469</v>
      </c>
      <c r="L272" s="660" t="s">
        <v>314</v>
      </c>
      <c r="M272" s="660">
        <v>1</v>
      </c>
      <c r="N272" s="662">
        <v>2900</v>
      </c>
      <c r="O272" s="662">
        <v>2900</v>
      </c>
    </row>
    <row r="273" spans="1:15" hidden="1" x14ac:dyDescent="0.25">
      <c r="A273" s="660" t="s">
        <v>5976</v>
      </c>
      <c r="B273" s="661">
        <v>44260</v>
      </c>
      <c r="C273" s="660" t="s">
        <v>6719</v>
      </c>
      <c r="D273" s="661">
        <v>44228</v>
      </c>
      <c r="E273" s="660" t="s">
        <v>1189</v>
      </c>
      <c r="F273" s="660" t="s">
        <v>94</v>
      </c>
      <c r="G273" s="660" t="s">
        <v>5060</v>
      </c>
      <c r="H273" s="660" t="s">
        <v>1341</v>
      </c>
      <c r="I273" s="660" t="s">
        <v>94</v>
      </c>
      <c r="J273" s="660" t="s">
        <v>1466</v>
      </c>
      <c r="K273" s="660" t="s">
        <v>1468</v>
      </c>
      <c r="L273" s="660" t="s">
        <v>301</v>
      </c>
      <c r="M273" s="660">
        <v>32</v>
      </c>
      <c r="N273" s="660">
        <v>0</v>
      </c>
      <c r="O273" s="660">
        <v>0</v>
      </c>
    </row>
    <row r="274" spans="1:15" hidden="1" x14ac:dyDescent="0.25">
      <c r="A274" s="660" t="s">
        <v>5976</v>
      </c>
      <c r="B274" s="661">
        <v>44260</v>
      </c>
      <c r="C274" s="660" t="s">
        <v>6719</v>
      </c>
      <c r="D274" s="661">
        <v>44228</v>
      </c>
      <c r="E274" s="660" t="s">
        <v>15</v>
      </c>
      <c r="F274" s="660" t="s">
        <v>94</v>
      </c>
      <c r="G274" s="660" t="s">
        <v>5060</v>
      </c>
      <c r="H274" s="660" t="s">
        <v>387</v>
      </c>
      <c r="I274" s="660" t="s">
        <v>94</v>
      </c>
      <c r="J274" s="660" t="s">
        <v>1466</v>
      </c>
      <c r="K274" s="660" t="s">
        <v>1468</v>
      </c>
      <c r="L274" s="660" t="s">
        <v>303</v>
      </c>
      <c r="M274" s="660">
        <v>1</v>
      </c>
      <c r="N274" s="660">
        <v>350</v>
      </c>
      <c r="O274" s="660">
        <v>350</v>
      </c>
    </row>
    <row r="275" spans="1:15" hidden="1" x14ac:dyDescent="0.25">
      <c r="A275" s="660" t="s">
        <v>5976</v>
      </c>
      <c r="B275" s="661">
        <v>44260</v>
      </c>
      <c r="C275" s="660" t="s">
        <v>6719</v>
      </c>
      <c r="D275" s="661">
        <v>44228</v>
      </c>
      <c r="E275" s="660" t="s">
        <v>1189</v>
      </c>
      <c r="F275" s="660" t="s">
        <v>94</v>
      </c>
      <c r="G275" s="660" t="s">
        <v>5060</v>
      </c>
      <c r="H275" s="660" t="s">
        <v>1446</v>
      </c>
      <c r="I275" s="660" t="s">
        <v>94</v>
      </c>
      <c r="J275" s="660" t="s">
        <v>1466</v>
      </c>
      <c r="K275" s="660" t="s">
        <v>1468</v>
      </c>
      <c r="L275" s="660" t="s">
        <v>307</v>
      </c>
      <c r="M275" s="660">
        <v>32</v>
      </c>
      <c r="N275" s="662">
        <v>4725</v>
      </c>
      <c r="O275" s="662">
        <v>151200</v>
      </c>
    </row>
    <row r="276" spans="1:15" hidden="1" x14ac:dyDescent="0.25">
      <c r="A276" s="660" t="s">
        <v>5977</v>
      </c>
      <c r="B276" s="661">
        <v>44260</v>
      </c>
      <c r="C276" s="660" t="s">
        <v>6715</v>
      </c>
      <c r="D276" s="661">
        <v>44112</v>
      </c>
      <c r="E276" s="660" t="s">
        <v>1182</v>
      </c>
      <c r="F276" s="660" t="s">
        <v>244</v>
      </c>
      <c r="G276" s="660" t="s">
        <v>1228</v>
      </c>
      <c r="H276" s="660" t="s">
        <v>1340</v>
      </c>
      <c r="I276" s="660" t="s">
        <v>244</v>
      </c>
      <c r="J276" s="660" t="s">
        <v>316</v>
      </c>
      <c r="K276" s="660" t="s">
        <v>1469</v>
      </c>
      <c r="L276" s="660" t="s">
        <v>303</v>
      </c>
      <c r="M276" s="660">
        <v>1</v>
      </c>
      <c r="N276" s="660">
        <v>900</v>
      </c>
      <c r="O276" s="660">
        <v>900</v>
      </c>
    </row>
    <row r="277" spans="1:15" hidden="1" x14ac:dyDescent="0.25">
      <c r="A277" s="660" t="s">
        <v>5978</v>
      </c>
      <c r="B277" s="661">
        <v>44260</v>
      </c>
      <c r="C277" s="660" t="s">
        <v>6715</v>
      </c>
      <c r="D277" s="661">
        <v>44112</v>
      </c>
      <c r="E277" s="660" t="s">
        <v>1182</v>
      </c>
      <c r="F277" s="660" t="s">
        <v>244</v>
      </c>
      <c r="G277" s="660" t="s">
        <v>1228</v>
      </c>
      <c r="H277" s="660" t="s">
        <v>1340</v>
      </c>
      <c r="I277" s="660" t="s">
        <v>244</v>
      </c>
      <c r="J277" s="660" t="s">
        <v>316</v>
      </c>
      <c r="K277" s="660" t="s">
        <v>1469</v>
      </c>
      <c r="L277" s="660" t="s">
        <v>303</v>
      </c>
      <c r="M277" s="660">
        <v>1</v>
      </c>
      <c r="N277" s="660">
        <v>900</v>
      </c>
      <c r="O277" s="660">
        <v>900</v>
      </c>
    </row>
    <row r="278" spans="1:15" hidden="1" x14ac:dyDescent="0.25">
      <c r="A278" s="660" t="s">
        <v>5979</v>
      </c>
      <c r="B278" s="661">
        <v>44260</v>
      </c>
      <c r="C278" s="660" t="s">
        <v>6715</v>
      </c>
      <c r="D278" s="661">
        <v>44112</v>
      </c>
      <c r="E278" s="660" t="s">
        <v>1182</v>
      </c>
      <c r="F278" s="660" t="s">
        <v>244</v>
      </c>
      <c r="G278" s="660" t="s">
        <v>1228</v>
      </c>
      <c r="H278" s="660" t="s">
        <v>1340</v>
      </c>
      <c r="I278" s="660" t="s">
        <v>244</v>
      </c>
      <c r="J278" s="660" t="s">
        <v>316</v>
      </c>
      <c r="K278" s="660" t="s">
        <v>1469</v>
      </c>
      <c r="L278" s="660" t="s">
        <v>303</v>
      </c>
      <c r="M278" s="660">
        <v>1</v>
      </c>
      <c r="N278" s="660">
        <v>900</v>
      </c>
      <c r="O278" s="660">
        <v>900</v>
      </c>
    </row>
    <row r="279" spans="1:15" hidden="1" x14ac:dyDescent="0.25">
      <c r="A279" s="660" t="s">
        <v>5980</v>
      </c>
      <c r="B279" s="661">
        <v>44261</v>
      </c>
      <c r="C279" s="660" t="s">
        <v>6720</v>
      </c>
      <c r="D279" s="661">
        <v>44260</v>
      </c>
      <c r="E279" s="660" t="s">
        <v>1180</v>
      </c>
      <c r="F279" s="660" t="s">
        <v>248</v>
      </c>
      <c r="G279" s="660" t="s">
        <v>1210</v>
      </c>
      <c r="H279" s="660" t="s">
        <v>5025</v>
      </c>
      <c r="I279" s="660" t="s">
        <v>248</v>
      </c>
      <c r="J279" s="660" t="s">
        <v>1463</v>
      </c>
      <c r="K279" s="660" t="s">
        <v>1468</v>
      </c>
      <c r="L279" s="660" t="s">
        <v>302</v>
      </c>
      <c r="M279" s="660">
        <v>1</v>
      </c>
      <c r="N279" s="662">
        <v>15226.05</v>
      </c>
      <c r="O279" s="662">
        <v>15226.05</v>
      </c>
    </row>
    <row r="280" spans="1:15" hidden="1" x14ac:dyDescent="0.25">
      <c r="A280" s="660" t="s">
        <v>5981</v>
      </c>
      <c r="B280" s="661">
        <v>44261</v>
      </c>
      <c r="C280" s="660" t="s">
        <v>1157</v>
      </c>
      <c r="D280" s="661">
        <v>44195</v>
      </c>
      <c r="E280" s="660" t="s">
        <v>63</v>
      </c>
      <c r="F280" s="660" t="s">
        <v>93</v>
      </c>
      <c r="G280" s="660" t="s">
        <v>1227</v>
      </c>
      <c r="H280" s="660" t="s">
        <v>1439</v>
      </c>
      <c r="I280" s="660" t="s">
        <v>93</v>
      </c>
      <c r="J280" s="660" t="s">
        <v>316</v>
      </c>
      <c r="K280" s="660" t="s">
        <v>1469</v>
      </c>
      <c r="L280" s="660" t="s">
        <v>1471</v>
      </c>
      <c r="M280" s="660">
        <v>50</v>
      </c>
      <c r="N280" s="660">
        <v>232</v>
      </c>
      <c r="O280" s="662">
        <v>11600</v>
      </c>
    </row>
    <row r="281" spans="1:15" hidden="1" x14ac:dyDescent="0.25">
      <c r="A281" s="660" t="s">
        <v>5982</v>
      </c>
      <c r="B281" s="661">
        <v>44261</v>
      </c>
      <c r="C281" s="660" t="s">
        <v>6721</v>
      </c>
      <c r="D281" s="661">
        <v>44228</v>
      </c>
      <c r="E281" s="660" t="s">
        <v>63</v>
      </c>
      <c r="F281" s="660" t="s">
        <v>93</v>
      </c>
      <c r="G281" s="660" t="s">
        <v>1227</v>
      </c>
      <c r="H281" s="660" t="s">
        <v>1378</v>
      </c>
      <c r="I281" s="660" t="s">
        <v>93</v>
      </c>
      <c r="J281" s="660" t="s">
        <v>316</v>
      </c>
      <c r="K281" s="660" t="s">
        <v>1469</v>
      </c>
      <c r="L281" s="660" t="s">
        <v>1470</v>
      </c>
      <c r="M281" s="660">
        <v>100</v>
      </c>
      <c r="N281" s="660">
        <v>196</v>
      </c>
      <c r="O281" s="662">
        <v>19600</v>
      </c>
    </row>
    <row r="282" spans="1:15" hidden="1" x14ac:dyDescent="0.25">
      <c r="A282" s="660" t="s">
        <v>5982</v>
      </c>
      <c r="B282" s="661">
        <v>44261</v>
      </c>
      <c r="C282" s="660" t="s">
        <v>6721</v>
      </c>
      <c r="D282" s="661">
        <v>44228</v>
      </c>
      <c r="E282" s="660" t="s">
        <v>63</v>
      </c>
      <c r="F282" s="660" t="s">
        <v>93</v>
      </c>
      <c r="G282" s="660" t="s">
        <v>1227</v>
      </c>
      <c r="H282" s="660" t="s">
        <v>1439</v>
      </c>
      <c r="I282" s="660" t="s">
        <v>93</v>
      </c>
      <c r="J282" s="660" t="s">
        <v>316</v>
      </c>
      <c r="K282" s="660" t="s">
        <v>1469</v>
      </c>
      <c r="L282" s="660" t="s">
        <v>1471</v>
      </c>
      <c r="M282" s="660">
        <v>50</v>
      </c>
      <c r="N282" s="660">
        <v>232</v>
      </c>
      <c r="O282" s="662">
        <v>11600</v>
      </c>
    </row>
    <row r="283" spans="1:15" hidden="1" x14ac:dyDescent="0.25">
      <c r="A283" s="660" t="s">
        <v>5982</v>
      </c>
      <c r="B283" s="661">
        <v>44261</v>
      </c>
      <c r="C283" s="660" t="s">
        <v>6721</v>
      </c>
      <c r="D283" s="661">
        <v>44228</v>
      </c>
      <c r="E283" s="660" t="s">
        <v>63</v>
      </c>
      <c r="F283" s="660" t="s">
        <v>93</v>
      </c>
      <c r="G283" s="660" t="s">
        <v>1227</v>
      </c>
      <c r="H283" s="660" t="s">
        <v>1355</v>
      </c>
      <c r="I283" s="660" t="s">
        <v>93</v>
      </c>
      <c r="J283" s="660" t="s">
        <v>316</v>
      </c>
      <c r="K283" s="660" t="s">
        <v>1469</v>
      </c>
      <c r="L283" s="660" t="s">
        <v>1470</v>
      </c>
      <c r="M283" s="660">
        <v>30</v>
      </c>
      <c r="N283" s="662">
        <v>1150</v>
      </c>
      <c r="O283" s="662">
        <v>34500</v>
      </c>
    </row>
    <row r="284" spans="1:15" hidden="1" x14ac:dyDescent="0.25">
      <c r="A284" s="660" t="s">
        <v>5983</v>
      </c>
      <c r="B284" s="661">
        <v>44263</v>
      </c>
      <c r="C284" s="660" t="s">
        <v>912</v>
      </c>
      <c r="D284" s="661">
        <v>43895</v>
      </c>
      <c r="E284" s="660" t="s">
        <v>15</v>
      </c>
      <c r="F284" s="660" t="s">
        <v>258</v>
      </c>
      <c r="G284" s="660" t="s">
        <v>1277</v>
      </c>
      <c r="H284" s="660" t="s">
        <v>387</v>
      </c>
      <c r="I284" s="660" t="s">
        <v>258</v>
      </c>
      <c r="J284" s="660" t="s">
        <v>1466</v>
      </c>
      <c r="K284" s="660" t="s">
        <v>1468</v>
      </c>
      <c r="L284" s="660" t="s">
        <v>303</v>
      </c>
      <c r="M284" s="660">
        <v>1</v>
      </c>
      <c r="N284" s="660">
        <v>100</v>
      </c>
      <c r="O284" s="660">
        <v>100</v>
      </c>
    </row>
    <row r="285" spans="1:15" hidden="1" x14ac:dyDescent="0.25">
      <c r="A285" s="660" t="s">
        <v>5983</v>
      </c>
      <c r="B285" s="661">
        <v>44263</v>
      </c>
      <c r="C285" s="660" t="s">
        <v>912</v>
      </c>
      <c r="D285" s="661">
        <v>43895</v>
      </c>
      <c r="E285" s="660" t="s">
        <v>1198</v>
      </c>
      <c r="F285" s="660" t="s">
        <v>258</v>
      </c>
      <c r="G285" s="660" t="s">
        <v>1277</v>
      </c>
      <c r="H285" s="660" t="s">
        <v>277</v>
      </c>
      <c r="I285" s="660" t="s">
        <v>258</v>
      </c>
      <c r="J285" s="660" t="s">
        <v>1466</v>
      </c>
      <c r="K285" s="660" t="s">
        <v>1468</v>
      </c>
      <c r="L285" s="660" t="s">
        <v>301</v>
      </c>
      <c r="M285" s="660">
        <v>2</v>
      </c>
      <c r="N285" s="662">
        <v>2750</v>
      </c>
      <c r="O285" s="662">
        <v>5500</v>
      </c>
    </row>
    <row r="286" spans="1:15" hidden="1" x14ac:dyDescent="0.25">
      <c r="A286" s="660" t="s">
        <v>5984</v>
      </c>
      <c r="B286" s="661">
        <v>44263</v>
      </c>
      <c r="C286" s="660" t="s">
        <v>3491</v>
      </c>
      <c r="D286" s="661">
        <v>44251</v>
      </c>
      <c r="E286" s="660" t="s">
        <v>1187</v>
      </c>
      <c r="F286" s="660" t="s">
        <v>248</v>
      </c>
      <c r="G286" s="660" t="s">
        <v>3588</v>
      </c>
      <c r="H286" s="660" t="s">
        <v>1328</v>
      </c>
      <c r="I286" s="660" t="s">
        <v>248</v>
      </c>
      <c r="J286" s="660" t="s">
        <v>1465</v>
      </c>
      <c r="K286" s="660" t="s">
        <v>1468</v>
      </c>
      <c r="L286" s="660" t="s">
        <v>1470</v>
      </c>
      <c r="M286" s="660">
        <v>83</v>
      </c>
      <c r="N286" s="660">
        <v>0</v>
      </c>
      <c r="O286" s="660">
        <v>0</v>
      </c>
    </row>
    <row r="287" spans="1:15" hidden="1" x14ac:dyDescent="0.25">
      <c r="A287" s="660" t="s">
        <v>5984</v>
      </c>
      <c r="B287" s="661">
        <v>44263</v>
      </c>
      <c r="C287" s="660" t="s">
        <v>3491</v>
      </c>
      <c r="D287" s="661">
        <v>44251</v>
      </c>
      <c r="E287" s="660" t="s">
        <v>1187</v>
      </c>
      <c r="F287" s="660" t="s">
        <v>248</v>
      </c>
      <c r="G287" s="660" t="s">
        <v>3588</v>
      </c>
      <c r="H287" s="660" t="s">
        <v>3669</v>
      </c>
      <c r="I287" s="660" t="s">
        <v>248</v>
      </c>
      <c r="J287" s="660" t="s">
        <v>1465</v>
      </c>
      <c r="K287" s="660" t="s">
        <v>1468</v>
      </c>
      <c r="L287" s="660" t="s">
        <v>314</v>
      </c>
      <c r="M287" s="660">
        <v>83</v>
      </c>
      <c r="N287" s="662">
        <v>38150</v>
      </c>
      <c r="O287" s="662">
        <v>3166450</v>
      </c>
    </row>
    <row r="288" spans="1:15" hidden="1" x14ac:dyDescent="0.25">
      <c r="A288" s="660" t="s">
        <v>5985</v>
      </c>
      <c r="B288" s="661">
        <v>44263</v>
      </c>
      <c r="C288" s="660" t="s">
        <v>3455</v>
      </c>
      <c r="D288" s="661">
        <v>44249</v>
      </c>
      <c r="E288" s="660" t="s">
        <v>1182</v>
      </c>
      <c r="F288" s="660" t="s">
        <v>244</v>
      </c>
      <c r="G288" s="660" t="s">
        <v>1228</v>
      </c>
      <c r="H288" s="660" t="s">
        <v>1375</v>
      </c>
      <c r="I288" s="660" t="s">
        <v>244</v>
      </c>
      <c r="J288" s="660" t="s">
        <v>316</v>
      </c>
      <c r="K288" s="660" t="s">
        <v>1469</v>
      </c>
      <c r="L288" s="660" t="s">
        <v>1470</v>
      </c>
      <c r="M288" s="660">
        <v>1</v>
      </c>
      <c r="N288" s="662">
        <v>24500</v>
      </c>
      <c r="O288" s="662">
        <v>24500</v>
      </c>
    </row>
    <row r="289" spans="1:15" hidden="1" x14ac:dyDescent="0.25">
      <c r="A289" s="660" t="s">
        <v>5986</v>
      </c>
      <c r="B289" s="661">
        <v>44263</v>
      </c>
      <c r="C289" s="660" t="s">
        <v>3491</v>
      </c>
      <c r="D289" s="661">
        <v>44251</v>
      </c>
      <c r="E289" s="660" t="s">
        <v>1187</v>
      </c>
      <c r="F289" s="660" t="s">
        <v>248</v>
      </c>
      <c r="G289" s="660" t="s">
        <v>3588</v>
      </c>
      <c r="H289" s="660" t="s">
        <v>1328</v>
      </c>
      <c r="I289" s="660" t="s">
        <v>248</v>
      </c>
      <c r="J289" s="660" t="s">
        <v>1465</v>
      </c>
      <c r="K289" s="660" t="s">
        <v>1468</v>
      </c>
      <c r="L289" s="660" t="s">
        <v>1470</v>
      </c>
      <c r="M289" s="660">
        <v>83</v>
      </c>
      <c r="N289" s="660">
        <v>0</v>
      </c>
      <c r="O289" s="660">
        <v>0</v>
      </c>
    </row>
    <row r="290" spans="1:15" hidden="1" x14ac:dyDescent="0.25">
      <c r="A290" s="660" t="s">
        <v>5986</v>
      </c>
      <c r="B290" s="661">
        <v>44263</v>
      </c>
      <c r="C290" s="660" t="s">
        <v>3491</v>
      </c>
      <c r="D290" s="661">
        <v>44251</v>
      </c>
      <c r="E290" s="660" t="s">
        <v>1187</v>
      </c>
      <c r="F290" s="660" t="s">
        <v>248</v>
      </c>
      <c r="G290" s="660" t="s">
        <v>3588</v>
      </c>
      <c r="H290" s="660" t="s">
        <v>3669</v>
      </c>
      <c r="I290" s="660" t="s">
        <v>248</v>
      </c>
      <c r="J290" s="660" t="s">
        <v>1465</v>
      </c>
      <c r="K290" s="660" t="s">
        <v>1468</v>
      </c>
      <c r="L290" s="660" t="s">
        <v>314</v>
      </c>
      <c r="M290" s="660">
        <v>83</v>
      </c>
      <c r="N290" s="662">
        <v>38150</v>
      </c>
      <c r="O290" s="662">
        <v>3166450</v>
      </c>
    </row>
    <row r="291" spans="1:15" hidden="1" x14ac:dyDescent="0.25">
      <c r="A291" s="660" t="s">
        <v>5987</v>
      </c>
      <c r="B291" s="661">
        <v>44263</v>
      </c>
      <c r="C291" s="660" t="s">
        <v>6722</v>
      </c>
      <c r="D291" s="661">
        <v>44263</v>
      </c>
      <c r="E291" s="660" t="s">
        <v>15</v>
      </c>
      <c r="F291" s="660" t="s">
        <v>244</v>
      </c>
      <c r="G291" s="660" t="s">
        <v>1219</v>
      </c>
      <c r="H291" s="660" t="s">
        <v>1316</v>
      </c>
      <c r="I291" s="660" t="s">
        <v>244</v>
      </c>
      <c r="J291" s="660" t="s">
        <v>1464</v>
      </c>
      <c r="K291" s="660" t="s">
        <v>1468</v>
      </c>
      <c r="L291" s="660" t="s">
        <v>1470</v>
      </c>
      <c r="M291" s="660">
        <v>1</v>
      </c>
      <c r="N291" s="660">
        <v>500</v>
      </c>
      <c r="O291" s="660">
        <v>500</v>
      </c>
    </row>
    <row r="292" spans="1:15" hidden="1" x14ac:dyDescent="0.25">
      <c r="A292" s="660" t="s">
        <v>5987</v>
      </c>
      <c r="B292" s="661">
        <v>44263</v>
      </c>
      <c r="C292" s="660" t="s">
        <v>6722</v>
      </c>
      <c r="D292" s="661">
        <v>44263</v>
      </c>
      <c r="E292" s="660" t="s">
        <v>15</v>
      </c>
      <c r="F292" s="660" t="s">
        <v>244</v>
      </c>
      <c r="G292" s="660" t="s">
        <v>1219</v>
      </c>
      <c r="H292" s="660" t="s">
        <v>1318</v>
      </c>
      <c r="I292" s="660" t="s">
        <v>244</v>
      </c>
      <c r="J292" s="660" t="s">
        <v>1464</v>
      </c>
      <c r="K292" s="660" t="s">
        <v>1468</v>
      </c>
      <c r="L292" s="660" t="s">
        <v>314</v>
      </c>
      <c r="M292" s="660">
        <v>1</v>
      </c>
      <c r="N292" s="662">
        <v>3250</v>
      </c>
      <c r="O292" s="662">
        <v>3250</v>
      </c>
    </row>
    <row r="293" spans="1:15" hidden="1" x14ac:dyDescent="0.25">
      <c r="A293" s="660" t="s">
        <v>5988</v>
      </c>
      <c r="B293" s="661">
        <v>44263</v>
      </c>
      <c r="C293" s="660" t="s">
        <v>6723</v>
      </c>
      <c r="D293" s="661">
        <v>44261</v>
      </c>
      <c r="E293" s="660" t="s">
        <v>15</v>
      </c>
      <c r="F293" s="660" t="s">
        <v>244</v>
      </c>
      <c r="G293" s="660" t="s">
        <v>1214</v>
      </c>
      <c r="H293" s="660" t="s">
        <v>387</v>
      </c>
      <c r="I293" s="660" t="s">
        <v>244</v>
      </c>
      <c r="J293" s="660" t="s">
        <v>1464</v>
      </c>
      <c r="K293" s="660" t="s">
        <v>1468</v>
      </c>
      <c r="L293" s="660" t="s">
        <v>303</v>
      </c>
      <c r="M293" s="660">
        <v>1</v>
      </c>
      <c r="N293" s="660">
        <v>50</v>
      </c>
      <c r="O293" s="660">
        <v>50</v>
      </c>
    </row>
    <row r="294" spans="1:15" hidden="1" x14ac:dyDescent="0.25">
      <c r="A294" s="660" t="s">
        <v>5988</v>
      </c>
      <c r="B294" s="661">
        <v>44263</v>
      </c>
      <c r="C294" s="660" t="s">
        <v>6723</v>
      </c>
      <c r="D294" s="661">
        <v>44261</v>
      </c>
      <c r="E294" s="660" t="s">
        <v>15</v>
      </c>
      <c r="F294" s="660" t="s">
        <v>244</v>
      </c>
      <c r="G294" s="660" t="s">
        <v>1214</v>
      </c>
      <c r="H294" s="660" t="s">
        <v>1430</v>
      </c>
      <c r="I294" s="660" t="s">
        <v>244</v>
      </c>
      <c r="J294" s="660" t="s">
        <v>1464</v>
      </c>
      <c r="K294" s="660" t="s">
        <v>1468</v>
      </c>
      <c r="L294" s="660" t="s">
        <v>1470</v>
      </c>
      <c r="M294" s="660">
        <v>1</v>
      </c>
      <c r="N294" s="662">
        <v>1500</v>
      </c>
      <c r="O294" s="662">
        <v>1500</v>
      </c>
    </row>
    <row r="295" spans="1:15" hidden="1" x14ac:dyDescent="0.25">
      <c r="A295" s="660" t="s">
        <v>5989</v>
      </c>
      <c r="B295" s="661">
        <v>44263</v>
      </c>
      <c r="C295" s="660" t="s">
        <v>6724</v>
      </c>
      <c r="D295" s="661">
        <v>44257</v>
      </c>
      <c r="E295" s="660" t="s">
        <v>15</v>
      </c>
      <c r="F295" s="660" t="s">
        <v>244</v>
      </c>
      <c r="G295" s="660" t="s">
        <v>1235</v>
      </c>
      <c r="H295" s="660" t="s">
        <v>1332</v>
      </c>
      <c r="I295" s="660" t="s">
        <v>244</v>
      </c>
      <c r="J295" s="660" t="s">
        <v>1465</v>
      </c>
      <c r="K295" s="660" t="s">
        <v>1468</v>
      </c>
      <c r="L295" s="660" t="s">
        <v>1470</v>
      </c>
      <c r="M295" s="660">
        <v>2</v>
      </c>
      <c r="N295" s="660">
        <v>0</v>
      </c>
      <c r="O295" s="660">
        <v>0</v>
      </c>
    </row>
    <row r="296" spans="1:15" hidden="1" x14ac:dyDescent="0.25">
      <c r="A296" s="660" t="s">
        <v>5989</v>
      </c>
      <c r="B296" s="661">
        <v>44263</v>
      </c>
      <c r="C296" s="660" t="s">
        <v>6724</v>
      </c>
      <c r="D296" s="661">
        <v>44257</v>
      </c>
      <c r="E296" s="660" t="s">
        <v>15</v>
      </c>
      <c r="F296" s="660" t="s">
        <v>244</v>
      </c>
      <c r="G296" s="660" t="s">
        <v>1235</v>
      </c>
      <c r="H296" s="660" t="s">
        <v>1342</v>
      </c>
      <c r="I296" s="660" t="s">
        <v>244</v>
      </c>
      <c r="J296" s="660" t="s">
        <v>1465</v>
      </c>
      <c r="K296" s="660" t="s">
        <v>1468</v>
      </c>
      <c r="L296" s="660" t="s">
        <v>303</v>
      </c>
      <c r="M296" s="660">
        <v>2</v>
      </c>
      <c r="N296" s="660">
        <v>150</v>
      </c>
      <c r="O296" s="660">
        <v>300</v>
      </c>
    </row>
    <row r="297" spans="1:15" hidden="1" x14ac:dyDescent="0.25">
      <c r="A297" s="660" t="s">
        <v>5989</v>
      </c>
      <c r="B297" s="661">
        <v>44263</v>
      </c>
      <c r="C297" s="660" t="s">
        <v>6724</v>
      </c>
      <c r="D297" s="661">
        <v>44257</v>
      </c>
      <c r="E297" s="660" t="s">
        <v>15</v>
      </c>
      <c r="F297" s="660" t="s">
        <v>244</v>
      </c>
      <c r="G297" s="660" t="s">
        <v>1235</v>
      </c>
      <c r="H297" s="660" t="s">
        <v>1349</v>
      </c>
      <c r="I297" s="660" t="s">
        <v>244</v>
      </c>
      <c r="J297" s="660" t="s">
        <v>1465</v>
      </c>
      <c r="K297" s="660" t="s">
        <v>1468</v>
      </c>
      <c r="L297" s="660" t="s">
        <v>314</v>
      </c>
      <c r="M297" s="660">
        <v>2</v>
      </c>
      <c r="N297" s="662">
        <v>2400</v>
      </c>
      <c r="O297" s="662">
        <v>4800</v>
      </c>
    </row>
    <row r="298" spans="1:15" hidden="1" x14ac:dyDescent="0.25">
      <c r="A298" s="660" t="s">
        <v>5989</v>
      </c>
      <c r="B298" s="661">
        <v>44263</v>
      </c>
      <c r="C298" s="660" t="s">
        <v>6724</v>
      </c>
      <c r="D298" s="661">
        <v>44257</v>
      </c>
      <c r="E298" s="660" t="s">
        <v>15</v>
      </c>
      <c r="F298" s="660" t="s">
        <v>244</v>
      </c>
      <c r="G298" s="660" t="s">
        <v>1235</v>
      </c>
      <c r="H298" s="660" t="s">
        <v>1324</v>
      </c>
      <c r="I298" s="660" t="s">
        <v>244</v>
      </c>
      <c r="J298" s="660" t="s">
        <v>1465</v>
      </c>
      <c r="K298" s="660" t="s">
        <v>1468</v>
      </c>
      <c r="L298" s="660" t="s">
        <v>314</v>
      </c>
      <c r="M298" s="660">
        <v>2</v>
      </c>
      <c r="N298" s="662">
        <v>5000</v>
      </c>
      <c r="O298" s="662">
        <v>10000</v>
      </c>
    </row>
    <row r="299" spans="1:15" hidden="1" x14ac:dyDescent="0.25">
      <c r="A299" s="660" t="s">
        <v>5989</v>
      </c>
      <c r="B299" s="661">
        <v>44263</v>
      </c>
      <c r="C299" s="660" t="s">
        <v>6724</v>
      </c>
      <c r="D299" s="661">
        <v>44257</v>
      </c>
      <c r="E299" s="660" t="s">
        <v>15</v>
      </c>
      <c r="F299" s="660" t="s">
        <v>244</v>
      </c>
      <c r="G299" s="660" t="s">
        <v>1235</v>
      </c>
      <c r="H299" s="660" t="s">
        <v>1342</v>
      </c>
      <c r="I299" s="660" t="s">
        <v>244</v>
      </c>
      <c r="J299" s="660" t="s">
        <v>1465</v>
      </c>
      <c r="K299" s="660" t="s">
        <v>1468</v>
      </c>
      <c r="L299" s="660" t="s">
        <v>303</v>
      </c>
      <c r="M299" s="660">
        <v>2</v>
      </c>
      <c r="N299" s="662">
        <v>6000</v>
      </c>
      <c r="O299" s="662">
        <v>12000</v>
      </c>
    </row>
    <row r="300" spans="1:15" hidden="1" x14ac:dyDescent="0.25">
      <c r="A300" s="660" t="s">
        <v>5989</v>
      </c>
      <c r="B300" s="661">
        <v>44263</v>
      </c>
      <c r="C300" s="660" t="s">
        <v>6724</v>
      </c>
      <c r="D300" s="661">
        <v>44257</v>
      </c>
      <c r="E300" s="660" t="s">
        <v>15</v>
      </c>
      <c r="F300" s="660" t="s">
        <v>244</v>
      </c>
      <c r="G300" s="660" t="s">
        <v>1235</v>
      </c>
      <c r="H300" s="660" t="s">
        <v>1326</v>
      </c>
      <c r="I300" s="660" t="s">
        <v>244</v>
      </c>
      <c r="J300" s="660" t="s">
        <v>1465</v>
      </c>
      <c r="K300" s="660" t="s">
        <v>1468</v>
      </c>
      <c r="L300" s="660" t="s">
        <v>314</v>
      </c>
      <c r="M300" s="660">
        <v>2</v>
      </c>
      <c r="N300" s="662">
        <v>57345</v>
      </c>
      <c r="O300" s="662">
        <v>114690</v>
      </c>
    </row>
    <row r="301" spans="1:15" hidden="1" x14ac:dyDescent="0.25">
      <c r="A301" s="660" t="s">
        <v>5990</v>
      </c>
      <c r="B301" s="661">
        <v>44263</v>
      </c>
      <c r="C301" s="660" t="s">
        <v>912</v>
      </c>
      <c r="D301" s="661">
        <v>44263</v>
      </c>
      <c r="E301" s="660" t="s">
        <v>63</v>
      </c>
      <c r="F301" s="660" t="s">
        <v>93</v>
      </c>
      <c r="G301" s="660" t="s">
        <v>3581</v>
      </c>
      <c r="H301" s="660" t="s">
        <v>1437</v>
      </c>
      <c r="I301" s="660" t="s">
        <v>93</v>
      </c>
      <c r="J301" s="660" t="s">
        <v>316</v>
      </c>
      <c r="K301" s="660" t="s">
        <v>1469</v>
      </c>
      <c r="L301" s="660" t="s">
        <v>1470</v>
      </c>
      <c r="M301" s="660">
        <v>1</v>
      </c>
      <c r="N301" s="660">
        <v>140</v>
      </c>
      <c r="O301" s="660">
        <v>140</v>
      </c>
    </row>
    <row r="302" spans="1:15" hidden="1" x14ac:dyDescent="0.25">
      <c r="A302" s="660" t="s">
        <v>5990</v>
      </c>
      <c r="B302" s="661">
        <v>44263</v>
      </c>
      <c r="C302" s="660" t="s">
        <v>912</v>
      </c>
      <c r="D302" s="661">
        <v>44263</v>
      </c>
      <c r="E302" s="660" t="s">
        <v>63</v>
      </c>
      <c r="F302" s="660" t="s">
        <v>93</v>
      </c>
      <c r="G302" s="660" t="s">
        <v>3581</v>
      </c>
      <c r="H302" s="660" t="s">
        <v>1438</v>
      </c>
      <c r="I302" s="660" t="s">
        <v>93</v>
      </c>
      <c r="J302" s="660" t="s">
        <v>316</v>
      </c>
      <c r="K302" s="660" t="s">
        <v>1469</v>
      </c>
      <c r="L302" s="660" t="s">
        <v>1471</v>
      </c>
      <c r="M302" s="660">
        <v>1</v>
      </c>
      <c r="N302" s="660">
        <v>164</v>
      </c>
      <c r="O302" s="660">
        <v>164</v>
      </c>
    </row>
    <row r="303" spans="1:15" hidden="1" x14ac:dyDescent="0.25">
      <c r="A303" s="660" t="s">
        <v>5990</v>
      </c>
      <c r="B303" s="661">
        <v>44263</v>
      </c>
      <c r="C303" s="660" t="s">
        <v>912</v>
      </c>
      <c r="D303" s="661">
        <v>44263</v>
      </c>
      <c r="E303" s="660" t="s">
        <v>63</v>
      </c>
      <c r="F303" s="660" t="s">
        <v>93</v>
      </c>
      <c r="G303" s="660" t="s">
        <v>3581</v>
      </c>
      <c r="H303" s="660" t="s">
        <v>1439</v>
      </c>
      <c r="I303" s="660" t="s">
        <v>93</v>
      </c>
      <c r="J303" s="660" t="s">
        <v>316</v>
      </c>
      <c r="K303" s="660" t="s">
        <v>1469</v>
      </c>
      <c r="L303" s="660" t="s">
        <v>1471</v>
      </c>
      <c r="M303" s="660">
        <v>1</v>
      </c>
      <c r="N303" s="660">
        <v>232</v>
      </c>
      <c r="O303" s="660">
        <v>232</v>
      </c>
    </row>
    <row r="304" spans="1:15" hidden="1" x14ac:dyDescent="0.25">
      <c r="A304" s="660" t="s">
        <v>5990</v>
      </c>
      <c r="B304" s="661">
        <v>44263</v>
      </c>
      <c r="C304" s="660" t="s">
        <v>912</v>
      </c>
      <c r="D304" s="661">
        <v>44263</v>
      </c>
      <c r="E304" s="660" t="s">
        <v>63</v>
      </c>
      <c r="F304" s="660" t="s">
        <v>93</v>
      </c>
      <c r="G304" s="660" t="s">
        <v>3581</v>
      </c>
      <c r="H304" s="660" t="s">
        <v>1340</v>
      </c>
      <c r="I304" s="660" t="s">
        <v>93</v>
      </c>
      <c r="J304" s="660" t="s">
        <v>316</v>
      </c>
      <c r="K304" s="660" t="s">
        <v>1469</v>
      </c>
      <c r="L304" s="660" t="s">
        <v>303</v>
      </c>
      <c r="M304" s="660">
        <v>1</v>
      </c>
      <c r="N304" s="660">
        <v>500</v>
      </c>
      <c r="O304" s="660">
        <v>500</v>
      </c>
    </row>
    <row r="305" spans="1:15" hidden="1" x14ac:dyDescent="0.25">
      <c r="A305" s="660" t="s">
        <v>5991</v>
      </c>
      <c r="B305" s="661">
        <v>44263</v>
      </c>
      <c r="C305" s="660" t="s">
        <v>6725</v>
      </c>
      <c r="D305" s="661">
        <v>44261</v>
      </c>
      <c r="E305" s="660" t="s">
        <v>15</v>
      </c>
      <c r="F305" s="660" t="s">
        <v>244</v>
      </c>
      <c r="G305" s="660" t="s">
        <v>1214</v>
      </c>
      <c r="H305" s="660" t="s">
        <v>3622</v>
      </c>
      <c r="I305" s="660" t="s">
        <v>244</v>
      </c>
      <c r="J305" s="660" t="s">
        <v>1464</v>
      </c>
      <c r="K305" s="660" t="s">
        <v>1468</v>
      </c>
      <c r="L305" s="660" t="s">
        <v>1470</v>
      </c>
      <c r="M305" s="660">
        <v>1</v>
      </c>
      <c r="N305" s="660">
        <v>0</v>
      </c>
      <c r="O305" s="660">
        <v>0</v>
      </c>
    </row>
    <row r="306" spans="1:15" hidden="1" x14ac:dyDescent="0.25">
      <c r="A306" s="660" t="s">
        <v>5991</v>
      </c>
      <c r="B306" s="661">
        <v>44263</v>
      </c>
      <c r="C306" s="660" t="s">
        <v>6725</v>
      </c>
      <c r="D306" s="661">
        <v>44261</v>
      </c>
      <c r="E306" s="660" t="s">
        <v>15</v>
      </c>
      <c r="F306" s="660" t="s">
        <v>244</v>
      </c>
      <c r="G306" s="660" t="s">
        <v>1214</v>
      </c>
      <c r="H306" s="660" t="s">
        <v>1327</v>
      </c>
      <c r="I306" s="660" t="s">
        <v>244</v>
      </c>
      <c r="J306" s="660" t="s">
        <v>1464</v>
      </c>
      <c r="K306" s="660" t="s">
        <v>1468</v>
      </c>
      <c r="L306" s="660" t="s">
        <v>1470</v>
      </c>
      <c r="M306" s="660">
        <v>1</v>
      </c>
      <c r="N306" s="660">
        <v>0</v>
      </c>
      <c r="O306" s="660">
        <v>0</v>
      </c>
    </row>
    <row r="307" spans="1:15" hidden="1" x14ac:dyDescent="0.25">
      <c r="A307" s="660" t="s">
        <v>5991</v>
      </c>
      <c r="B307" s="661">
        <v>44263</v>
      </c>
      <c r="C307" s="660" t="s">
        <v>6725</v>
      </c>
      <c r="D307" s="661">
        <v>44261</v>
      </c>
      <c r="E307" s="660" t="s">
        <v>15</v>
      </c>
      <c r="F307" s="660" t="s">
        <v>244</v>
      </c>
      <c r="G307" s="660" t="s">
        <v>1214</v>
      </c>
      <c r="H307" s="660" t="s">
        <v>1332</v>
      </c>
      <c r="I307" s="660" t="s">
        <v>244</v>
      </c>
      <c r="J307" s="660" t="s">
        <v>1464</v>
      </c>
      <c r="K307" s="660" t="s">
        <v>1468</v>
      </c>
      <c r="L307" s="660" t="s">
        <v>1470</v>
      </c>
      <c r="M307" s="660">
        <v>1</v>
      </c>
      <c r="N307" s="660">
        <v>0</v>
      </c>
      <c r="O307" s="660">
        <v>0</v>
      </c>
    </row>
    <row r="308" spans="1:15" hidden="1" x14ac:dyDescent="0.25">
      <c r="A308" s="660" t="s">
        <v>5991</v>
      </c>
      <c r="B308" s="661">
        <v>44263</v>
      </c>
      <c r="C308" s="660" t="s">
        <v>6725</v>
      </c>
      <c r="D308" s="661">
        <v>44261</v>
      </c>
      <c r="E308" s="660" t="s">
        <v>15</v>
      </c>
      <c r="F308" s="660" t="s">
        <v>244</v>
      </c>
      <c r="G308" s="660" t="s">
        <v>1214</v>
      </c>
      <c r="H308" s="660" t="s">
        <v>1320</v>
      </c>
      <c r="I308" s="660" t="s">
        <v>244</v>
      </c>
      <c r="J308" s="660" t="s">
        <v>1464</v>
      </c>
      <c r="K308" s="660" t="s">
        <v>1468</v>
      </c>
      <c r="L308" s="660" t="s">
        <v>314</v>
      </c>
      <c r="M308" s="660">
        <v>1</v>
      </c>
      <c r="N308" s="660">
        <v>0</v>
      </c>
      <c r="O308" s="660">
        <v>0</v>
      </c>
    </row>
    <row r="309" spans="1:15" hidden="1" x14ac:dyDescent="0.25">
      <c r="A309" s="660" t="s">
        <v>5991</v>
      </c>
      <c r="B309" s="661">
        <v>44263</v>
      </c>
      <c r="C309" s="660" t="s">
        <v>6725</v>
      </c>
      <c r="D309" s="661">
        <v>44261</v>
      </c>
      <c r="E309" s="660" t="s">
        <v>15</v>
      </c>
      <c r="F309" s="660" t="s">
        <v>244</v>
      </c>
      <c r="G309" s="660" t="s">
        <v>1214</v>
      </c>
      <c r="H309" s="660" t="s">
        <v>387</v>
      </c>
      <c r="I309" s="660" t="s">
        <v>244</v>
      </c>
      <c r="J309" s="660" t="s">
        <v>1464</v>
      </c>
      <c r="K309" s="660" t="s">
        <v>1468</v>
      </c>
      <c r="L309" s="660" t="s">
        <v>303</v>
      </c>
      <c r="M309" s="660">
        <v>1</v>
      </c>
      <c r="N309" s="660">
        <v>150</v>
      </c>
      <c r="O309" s="660">
        <v>150</v>
      </c>
    </row>
    <row r="310" spans="1:15" hidden="1" x14ac:dyDescent="0.25">
      <c r="A310" s="660" t="s">
        <v>5991</v>
      </c>
      <c r="B310" s="661">
        <v>44263</v>
      </c>
      <c r="C310" s="660" t="s">
        <v>6725</v>
      </c>
      <c r="D310" s="661">
        <v>44261</v>
      </c>
      <c r="E310" s="660" t="s">
        <v>15</v>
      </c>
      <c r="F310" s="660" t="s">
        <v>244</v>
      </c>
      <c r="G310" s="660" t="s">
        <v>1214</v>
      </c>
      <c r="H310" s="660" t="s">
        <v>1342</v>
      </c>
      <c r="I310" s="660" t="s">
        <v>244</v>
      </c>
      <c r="J310" s="660" t="s">
        <v>1464</v>
      </c>
      <c r="K310" s="660" t="s">
        <v>1468</v>
      </c>
      <c r="L310" s="660" t="s">
        <v>303</v>
      </c>
      <c r="M310" s="660">
        <v>1</v>
      </c>
      <c r="N310" s="662">
        <v>1500</v>
      </c>
      <c r="O310" s="662">
        <v>1500</v>
      </c>
    </row>
    <row r="311" spans="1:15" hidden="1" x14ac:dyDescent="0.25">
      <c r="A311" s="660" t="s">
        <v>5991</v>
      </c>
      <c r="B311" s="661">
        <v>44263</v>
      </c>
      <c r="C311" s="660" t="s">
        <v>6725</v>
      </c>
      <c r="D311" s="661">
        <v>44261</v>
      </c>
      <c r="E311" s="660" t="s">
        <v>15</v>
      </c>
      <c r="F311" s="660" t="s">
        <v>244</v>
      </c>
      <c r="G311" s="660" t="s">
        <v>1214</v>
      </c>
      <c r="H311" s="660" t="s">
        <v>1392</v>
      </c>
      <c r="I311" s="660" t="s">
        <v>244</v>
      </c>
      <c r="J311" s="660" t="s">
        <v>1464</v>
      </c>
      <c r="K311" s="660" t="s">
        <v>1468</v>
      </c>
      <c r="L311" s="660" t="s">
        <v>314</v>
      </c>
      <c r="M311" s="660">
        <v>1</v>
      </c>
      <c r="N311" s="662">
        <v>58300</v>
      </c>
      <c r="O311" s="662">
        <v>58300</v>
      </c>
    </row>
    <row r="312" spans="1:15" hidden="1" x14ac:dyDescent="0.25">
      <c r="A312" s="660" t="s">
        <v>5992</v>
      </c>
      <c r="B312" s="661">
        <v>44263</v>
      </c>
      <c r="C312" s="660">
        <v>2700019943</v>
      </c>
      <c r="D312" s="661">
        <v>44261</v>
      </c>
      <c r="E312" s="660" t="s">
        <v>1182</v>
      </c>
      <c r="F312" s="660" t="s">
        <v>244</v>
      </c>
      <c r="G312" s="660" t="s">
        <v>1282</v>
      </c>
      <c r="H312" s="660" t="s">
        <v>1340</v>
      </c>
      <c r="I312" s="660" t="s">
        <v>244</v>
      </c>
      <c r="J312" s="660" t="s">
        <v>316</v>
      </c>
      <c r="K312" s="660" t="s">
        <v>1469</v>
      </c>
      <c r="L312" s="660" t="s">
        <v>303</v>
      </c>
      <c r="M312" s="660">
        <v>1</v>
      </c>
      <c r="N312" s="662">
        <v>1000</v>
      </c>
      <c r="O312" s="662">
        <v>1000</v>
      </c>
    </row>
    <row r="313" spans="1:15" hidden="1" x14ac:dyDescent="0.25">
      <c r="A313" s="660" t="s">
        <v>5992</v>
      </c>
      <c r="B313" s="661">
        <v>44263</v>
      </c>
      <c r="C313" s="660">
        <v>2700019943</v>
      </c>
      <c r="D313" s="661">
        <v>44261</v>
      </c>
      <c r="E313" s="660" t="s">
        <v>1182</v>
      </c>
      <c r="F313" s="660" t="s">
        <v>244</v>
      </c>
      <c r="G313" s="660" t="s">
        <v>1282</v>
      </c>
      <c r="H313" s="660" t="s">
        <v>1327</v>
      </c>
      <c r="I313" s="660" t="s">
        <v>244</v>
      </c>
      <c r="J313" s="660" t="s">
        <v>316</v>
      </c>
      <c r="K313" s="660" t="s">
        <v>1469</v>
      </c>
      <c r="L313" s="660" t="s">
        <v>1470</v>
      </c>
      <c r="M313" s="660">
        <v>1</v>
      </c>
      <c r="N313" s="662">
        <v>3500</v>
      </c>
      <c r="O313" s="662">
        <v>3500</v>
      </c>
    </row>
    <row r="314" spans="1:15" hidden="1" x14ac:dyDescent="0.25">
      <c r="A314" s="660" t="s">
        <v>5993</v>
      </c>
      <c r="B314" s="661">
        <v>44263</v>
      </c>
      <c r="C314" s="660" t="s">
        <v>972</v>
      </c>
      <c r="D314" s="661">
        <v>44263</v>
      </c>
      <c r="E314" s="660" t="s">
        <v>15</v>
      </c>
      <c r="F314" s="660" t="s">
        <v>244</v>
      </c>
      <c r="G314" s="660" t="s">
        <v>7066</v>
      </c>
      <c r="H314" s="660" t="s">
        <v>387</v>
      </c>
      <c r="I314" s="660" t="s">
        <v>244</v>
      </c>
      <c r="J314" s="660" t="s">
        <v>316</v>
      </c>
      <c r="K314" s="660" t="s">
        <v>1469</v>
      </c>
      <c r="L314" s="660" t="s">
        <v>303</v>
      </c>
      <c r="M314" s="660">
        <v>1</v>
      </c>
      <c r="N314" s="660">
        <v>150</v>
      </c>
      <c r="O314" s="660">
        <v>150</v>
      </c>
    </row>
    <row r="315" spans="1:15" hidden="1" x14ac:dyDescent="0.25">
      <c r="A315" s="660" t="s">
        <v>5993</v>
      </c>
      <c r="B315" s="661">
        <v>44263</v>
      </c>
      <c r="C315" s="660" t="s">
        <v>972</v>
      </c>
      <c r="D315" s="661">
        <v>44263</v>
      </c>
      <c r="E315" s="660" t="s">
        <v>1182</v>
      </c>
      <c r="F315" s="660" t="s">
        <v>244</v>
      </c>
      <c r="G315" s="660" t="s">
        <v>7066</v>
      </c>
      <c r="H315" s="660" t="s">
        <v>1354</v>
      </c>
      <c r="I315" s="660" t="s">
        <v>244</v>
      </c>
      <c r="J315" s="660" t="s">
        <v>316</v>
      </c>
      <c r="K315" s="660" t="s">
        <v>1469</v>
      </c>
      <c r="L315" s="660" t="s">
        <v>1470</v>
      </c>
      <c r="M315" s="660">
        <v>1</v>
      </c>
      <c r="N315" s="662">
        <v>7700</v>
      </c>
      <c r="O315" s="662">
        <v>7700</v>
      </c>
    </row>
    <row r="316" spans="1:15" hidden="1" x14ac:dyDescent="0.25">
      <c r="A316" s="660" t="s">
        <v>5994</v>
      </c>
      <c r="B316" s="661">
        <v>44263</v>
      </c>
      <c r="C316" s="660">
        <v>4500064812</v>
      </c>
      <c r="D316" s="661">
        <v>44259</v>
      </c>
      <c r="E316" s="660" t="s">
        <v>1182</v>
      </c>
      <c r="F316" s="660" t="s">
        <v>244</v>
      </c>
      <c r="G316" s="660" t="s">
        <v>1243</v>
      </c>
      <c r="H316" s="660" t="s">
        <v>1310</v>
      </c>
      <c r="I316" s="660" t="s">
        <v>244</v>
      </c>
      <c r="J316" s="660" t="s">
        <v>316</v>
      </c>
      <c r="K316" s="660" t="s">
        <v>1469</v>
      </c>
      <c r="L316" s="660" t="s">
        <v>1470</v>
      </c>
      <c r="M316" s="660">
        <v>1</v>
      </c>
      <c r="N316" s="660">
        <v>525</v>
      </c>
      <c r="O316" s="660">
        <v>525</v>
      </c>
    </row>
    <row r="317" spans="1:15" hidden="1" x14ac:dyDescent="0.25">
      <c r="A317" s="660" t="s">
        <v>5995</v>
      </c>
      <c r="B317" s="661">
        <v>44263</v>
      </c>
      <c r="C317" s="660" t="s">
        <v>6726</v>
      </c>
      <c r="D317" s="661">
        <v>44263</v>
      </c>
      <c r="E317" s="660" t="s">
        <v>15</v>
      </c>
      <c r="F317" s="660" t="s">
        <v>93</v>
      </c>
      <c r="G317" s="660" t="s">
        <v>1214</v>
      </c>
      <c r="H317" s="660" t="s">
        <v>387</v>
      </c>
      <c r="I317" s="660" t="s">
        <v>93</v>
      </c>
      <c r="J317" s="660" t="s">
        <v>1464</v>
      </c>
      <c r="K317" s="660" t="s">
        <v>1468</v>
      </c>
      <c r="L317" s="660" t="s">
        <v>303</v>
      </c>
      <c r="M317" s="660">
        <v>1</v>
      </c>
      <c r="N317" s="660">
        <v>100</v>
      </c>
      <c r="O317" s="660">
        <v>100</v>
      </c>
    </row>
    <row r="318" spans="1:15" hidden="1" x14ac:dyDescent="0.25">
      <c r="A318" s="660" t="s">
        <v>5995</v>
      </c>
      <c r="B318" s="661">
        <v>44263</v>
      </c>
      <c r="C318" s="660" t="s">
        <v>6726</v>
      </c>
      <c r="D318" s="661">
        <v>44263</v>
      </c>
      <c r="E318" s="660" t="s">
        <v>1181</v>
      </c>
      <c r="F318" s="660" t="s">
        <v>93</v>
      </c>
      <c r="G318" s="660" t="s">
        <v>1214</v>
      </c>
      <c r="H318" s="660" t="s">
        <v>7109</v>
      </c>
      <c r="I318" s="660" t="s">
        <v>93</v>
      </c>
      <c r="J318" s="660" t="s">
        <v>1464</v>
      </c>
      <c r="K318" s="660" t="s">
        <v>1468</v>
      </c>
      <c r="L318" s="660" t="s">
        <v>308</v>
      </c>
      <c r="M318" s="660">
        <v>1</v>
      </c>
      <c r="N318" s="662">
        <v>17000</v>
      </c>
      <c r="O318" s="662">
        <v>17000</v>
      </c>
    </row>
    <row r="319" spans="1:15" hidden="1" x14ac:dyDescent="0.25">
      <c r="A319" s="660" t="s">
        <v>5996</v>
      </c>
      <c r="B319" s="661">
        <v>44263</v>
      </c>
      <c r="C319" s="660" t="s">
        <v>6652</v>
      </c>
      <c r="D319" s="661">
        <v>44263</v>
      </c>
      <c r="E319" s="660" t="s">
        <v>1182</v>
      </c>
      <c r="F319" s="660" t="s">
        <v>244</v>
      </c>
      <c r="G319" s="660" t="s">
        <v>1229</v>
      </c>
      <c r="H319" s="660" t="s">
        <v>1364</v>
      </c>
      <c r="I319" s="660" t="s">
        <v>244</v>
      </c>
      <c r="J319" s="660" t="s">
        <v>316</v>
      </c>
      <c r="K319" s="660" t="s">
        <v>1469</v>
      </c>
      <c r="L319" s="660" t="s">
        <v>1470</v>
      </c>
      <c r="M319" s="660">
        <v>1</v>
      </c>
      <c r="N319" s="662">
        <v>2250</v>
      </c>
      <c r="O319" s="662">
        <v>2250</v>
      </c>
    </row>
    <row r="320" spans="1:15" hidden="1" x14ac:dyDescent="0.25">
      <c r="A320" s="660" t="s">
        <v>5997</v>
      </c>
      <c r="B320" s="661">
        <v>44263</v>
      </c>
      <c r="C320" s="660" t="s">
        <v>6727</v>
      </c>
      <c r="D320" s="661">
        <v>44263</v>
      </c>
      <c r="E320" s="660" t="s">
        <v>1181</v>
      </c>
      <c r="F320" s="660" t="s">
        <v>244</v>
      </c>
      <c r="G320" s="660" t="s">
        <v>1219</v>
      </c>
      <c r="H320" s="660" t="s">
        <v>1303</v>
      </c>
      <c r="I320" s="660" t="s">
        <v>244</v>
      </c>
      <c r="J320" s="660" t="s">
        <v>1464</v>
      </c>
      <c r="K320" s="660" t="s">
        <v>1468</v>
      </c>
      <c r="L320" s="660" t="s">
        <v>308</v>
      </c>
      <c r="M320" s="660">
        <v>10</v>
      </c>
      <c r="N320" s="662">
        <v>4200</v>
      </c>
      <c r="O320" s="662">
        <v>42000</v>
      </c>
    </row>
    <row r="321" spans="1:15" hidden="1" x14ac:dyDescent="0.25">
      <c r="A321" s="660" t="s">
        <v>5998</v>
      </c>
      <c r="B321" s="661">
        <v>44263</v>
      </c>
      <c r="C321" s="660" t="s">
        <v>6728</v>
      </c>
      <c r="D321" s="661">
        <v>44263</v>
      </c>
      <c r="E321" s="660" t="s">
        <v>15</v>
      </c>
      <c r="F321" s="660" t="s">
        <v>244</v>
      </c>
      <c r="G321" s="660" t="s">
        <v>1214</v>
      </c>
      <c r="H321" s="660" t="s">
        <v>1328</v>
      </c>
      <c r="I321" s="660" t="s">
        <v>244</v>
      </c>
      <c r="J321" s="660" t="s">
        <v>1464</v>
      </c>
      <c r="K321" s="660" t="s">
        <v>1468</v>
      </c>
      <c r="L321" s="660" t="s">
        <v>1470</v>
      </c>
      <c r="M321" s="660">
        <v>1</v>
      </c>
      <c r="N321" s="660">
        <v>0</v>
      </c>
      <c r="O321" s="660">
        <v>0</v>
      </c>
    </row>
    <row r="322" spans="1:15" hidden="1" x14ac:dyDescent="0.25">
      <c r="A322" s="660" t="s">
        <v>5998</v>
      </c>
      <c r="B322" s="661">
        <v>44263</v>
      </c>
      <c r="C322" s="660" t="s">
        <v>6728</v>
      </c>
      <c r="D322" s="661">
        <v>44263</v>
      </c>
      <c r="E322" s="660" t="s">
        <v>15</v>
      </c>
      <c r="F322" s="660" t="s">
        <v>244</v>
      </c>
      <c r="G322" s="660" t="s">
        <v>1214</v>
      </c>
      <c r="H322" s="660" t="s">
        <v>1320</v>
      </c>
      <c r="I322" s="660" t="s">
        <v>244</v>
      </c>
      <c r="J322" s="660" t="s">
        <v>1464</v>
      </c>
      <c r="K322" s="660" t="s">
        <v>1468</v>
      </c>
      <c r="L322" s="660" t="s">
        <v>314</v>
      </c>
      <c r="M322" s="660">
        <v>1</v>
      </c>
      <c r="N322" s="660">
        <v>0</v>
      </c>
      <c r="O322" s="660">
        <v>0</v>
      </c>
    </row>
    <row r="323" spans="1:15" hidden="1" x14ac:dyDescent="0.25">
      <c r="A323" s="660" t="s">
        <v>5998</v>
      </c>
      <c r="B323" s="661">
        <v>44263</v>
      </c>
      <c r="C323" s="660" t="s">
        <v>6728</v>
      </c>
      <c r="D323" s="661">
        <v>44263</v>
      </c>
      <c r="E323" s="660" t="s">
        <v>15</v>
      </c>
      <c r="F323" s="660" t="s">
        <v>244</v>
      </c>
      <c r="G323" s="660" t="s">
        <v>1214</v>
      </c>
      <c r="H323" s="660" t="s">
        <v>387</v>
      </c>
      <c r="I323" s="660" t="s">
        <v>244</v>
      </c>
      <c r="J323" s="660" t="s">
        <v>1464</v>
      </c>
      <c r="K323" s="660" t="s">
        <v>1468</v>
      </c>
      <c r="L323" s="660" t="s">
        <v>303</v>
      </c>
      <c r="M323" s="660">
        <v>1</v>
      </c>
      <c r="N323" s="660">
        <v>125</v>
      </c>
      <c r="O323" s="660">
        <v>125</v>
      </c>
    </row>
    <row r="324" spans="1:15" hidden="1" x14ac:dyDescent="0.25">
      <c r="A324" s="660" t="s">
        <v>5998</v>
      </c>
      <c r="B324" s="661">
        <v>44263</v>
      </c>
      <c r="C324" s="660" t="s">
        <v>6728</v>
      </c>
      <c r="D324" s="661">
        <v>44263</v>
      </c>
      <c r="E324" s="660" t="s">
        <v>15</v>
      </c>
      <c r="F324" s="660" t="s">
        <v>244</v>
      </c>
      <c r="G324" s="660" t="s">
        <v>1214</v>
      </c>
      <c r="H324" s="660" t="s">
        <v>1392</v>
      </c>
      <c r="I324" s="660" t="s">
        <v>244</v>
      </c>
      <c r="J324" s="660" t="s">
        <v>1464</v>
      </c>
      <c r="K324" s="660" t="s">
        <v>1468</v>
      </c>
      <c r="L324" s="660" t="s">
        <v>314</v>
      </c>
      <c r="M324" s="660">
        <v>1</v>
      </c>
      <c r="N324" s="662">
        <v>50150</v>
      </c>
      <c r="O324" s="662">
        <v>50150</v>
      </c>
    </row>
    <row r="325" spans="1:15" hidden="1" x14ac:dyDescent="0.25">
      <c r="A325" s="660" t="s">
        <v>5999</v>
      </c>
      <c r="B325" s="661">
        <v>44264</v>
      </c>
      <c r="C325" s="660" t="s">
        <v>6729</v>
      </c>
      <c r="D325" s="660" t="s">
        <v>5347</v>
      </c>
      <c r="E325" s="660" t="s">
        <v>1180</v>
      </c>
      <c r="F325" s="660" t="s">
        <v>244</v>
      </c>
      <c r="G325" s="660" t="s">
        <v>1207</v>
      </c>
      <c r="H325" s="660" t="s">
        <v>1407</v>
      </c>
      <c r="I325" s="660" t="s">
        <v>244</v>
      </c>
      <c r="J325" s="660" t="s">
        <v>1463</v>
      </c>
      <c r="K325" s="660" t="s">
        <v>1468</v>
      </c>
      <c r="L325" s="660" t="s">
        <v>314</v>
      </c>
      <c r="M325" s="660">
        <v>32</v>
      </c>
      <c r="N325" s="662">
        <v>8484</v>
      </c>
      <c r="O325" s="662">
        <v>271488</v>
      </c>
    </row>
    <row r="326" spans="1:15" hidden="1" x14ac:dyDescent="0.25">
      <c r="A326" s="660" t="s">
        <v>6000</v>
      </c>
      <c r="B326" s="661">
        <v>44264</v>
      </c>
      <c r="C326" s="660" t="s">
        <v>6670</v>
      </c>
      <c r="D326" s="661">
        <v>44256</v>
      </c>
      <c r="E326" s="660" t="s">
        <v>15</v>
      </c>
      <c r="F326" s="660" t="s">
        <v>244</v>
      </c>
      <c r="G326" s="660" t="s">
        <v>1221</v>
      </c>
      <c r="H326" s="660" t="s">
        <v>1342</v>
      </c>
      <c r="I326" s="660" t="s">
        <v>244</v>
      </c>
      <c r="J326" s="660" t="s">
        <v>1464</v>
      </c>
      <c r="K326" s="660" t="s">
        <v>1468</v>
      </c>
      <c r="L326" s="660" t="s">
        <v>303</v>
      </c>
      <c r="M326" s="660">
        <v>52</v>
      </c>
      <c r="N326" s="660">
        <v>600</v>
      </c>
      <c r="O326" s="662">
        <v>31200</v>
      </c>
    </row>
    <row r="327" spans="1:15" hidden="1" x14ac:dyDescent="0.25">
      <c r="A327" s="660" t="s">
        <v>6001</v>
      </c>
      <c r="B327" s="661">
        <v>44264</v>
      </c>
      <c r="C327" s="660" t="s">
        <v>3490</v>
      </c>
      <c r="D327" s="661">
        <v>44252</v>
      </c>
      <c r="E327" s="660" t="s">
        <v>1187</v>
      </c>
      <c r="F327" s="660" t="s">
        <v>248</v>
      </c>
      <c r="G327" s="660" t="s">
        <v>3588</v>
      </c>
      <c r="H327" s="660" t="s">
        <v>3673</v>
      </c>
      <c r="I327" s="660" t="s">
        <v>248</v>
      </c>
      <c r="J327" s="660" t="s">
        <v>1465</v>
      </c>
      <c r="K327" s="660" t="s">
        <v>1468</v>
      </c>
      <c r="L327" s="660" t="s">
        <v>1470</v>
      </c>
      <c r="M327" s="660">
        <v>106</v>
      </c>
      <c r="N327" s="662">
        <v>1150</v>
      </c>
      <c r="O327" s="662">
        <v>121900</v>
      </c>
    </row>
    <row r="328" spans="1:15" hidden="1" x14ac:dyDescent="0.25">
      <c r="A328" s="660" t="s">
        <v>6002</v>
      </c>
      <c r="B328" s="661">
        <v>44264</v>
      </c>
      <c r="C328" s="660" t="s">
        <v>6730</v>
      </c>
      <c r="D328" s="661">
        <v>44264</v>
      </c>
      <c r="E328" s="660" t="s">
        <v>1187</v>
      </c>
      <c r="F328" s="660" t="s">
        <v>248</v>
      </c>
      <c r="G328" s="660" t="s">
        <v>3588</v>
      </c>
      <c r="H328" s="660" t="s">
        <v>3673</v>
      </c>
      <c r="I328" s="660" t="s">
        <v>248</v>
      </c>
      <c r="J328" s="660" t="s">
        <v>1465</v>
      </c>
      <c r="K328" s="660" t="s">
        <v>1468</v>
      </c>
      <c r="L328" s="660" t="s">
        <v>1470</v>
      </c>
      <c r="M328" s="660">
        <v>1</v>
      </c>
      <c r="N328" s="662">
        <v>1150</v>
      </c>
      <c r="O328" s="662">
        <v>1150</v>
      </c>
    </row>
    <row r="329" spans="1:15" hidden="1" x14ac:dyDescent="0.25">
      <c r="A329" s="660" t="s">
        <v>6003</v>
      </c>
      <c r="B329" s="661">
        <v>44264</v>
      </c>
      <c r="C329" s="660">
        <v>860009042</v>
      </c>
      <c r="D329" s="661">
        <v>44260</v>
      </c>
      <c r="E329" s="660" t="s">
        <v>1182</v>
      </c>
      <c r="F329" s="660" t="s">
        <v>244</v>
      </c>
      <c r="G329" s="660" t="s">
        <v>1215</v>
      </c>
      <c r="H329" s="660" t="s">
        <v>1398</v>
      </c>
      <c r="I329" s="660" t="s">
        <v>244</v>
      </c>
      <c r="J329" s="660" t="s">
        <v>316</v>
      </c>
      <c r="K329" s="660" t="s">
        <v>1469</v>
      </c>
      <c r="L329" s="660" t="s">
        <v>1470</v>
      </c>
      <c r="M329" s="660">
        <v>6</v>
      </c>
      <c r="N329" s="660">
        <v>150</v>
      </c>
      <c r="O329" s="660">
        <v>900</v>
      </c>
    </row>
    <row r="330" spans="1:15" hidden="1" x14ac:dyDescent="0.25">
      <c r="A330" s="660" t="s">
        <v>6004</v>
      </c>
      <c r="B330" s="661">
        <v>44264</v>
      </c>
      <c r="C330" s="660" t="s">
        <v>6731</v>
      </c>
      <c r="D330" s="661">
        <v>44263</v>
      </c>
      <c r="E330" s="660" t="s">
        <v>15</v>
      </c>
      <c r="F330" s="660" t="s">
        <v>244</v>
      </c>
      <c r="G330" s="660" t="s">
        <v>1231</v>
      </c>
      <c r="H330" s="660" t="s">
        <v>1319</v>
      </c>
      <c r="I330" s="660" t="s">
        <v>244</v>
      </c>
      <c r="J330" s="660" t="s">
        <v>1464</v>
      </c>
      <c r="K330" s="660" t="s">
        <v>1468</v>
      </c>
      <c r="L330" s="660" t="s">
        <v>314</v>
      </c>
      <c r="M330" s="660">
        <v>3</v>
      </c>
      <c r="N330" s="660">
        <v>0</v>
      </c>
      <c r="O330" s="660">
        <v>0</v>
      </c>
    </row>
    <row r="331" spans="1:15" hidden="1" x14ac:dyDescent="0.25">
      <c r="A331" s="660" t="s">
        <v>6004</v>
      </c>
      <c r="B331" s="661">
        <v>44264</v>
      </c>
      <c r="C331" s="660" t="s">
        <v>6731</v>
      </c>
      <c r="D331" s="661">
        <v>44263</v>
      </c>
      <c r="E331" s="660" t="s">
        <v>15</v>
      </c>
      <c r="F331" s="660" t="s">
        <v>244</v>
      </c>
      <c r="G331" s="660" t="s">
        <v>1231</v>
      </c>
      <c r="H331" s="660" t="s">
        <v>1332</v>
      </c>
      <c r="I331" s="660" t="s">
        <v>244</v>
      </c>
      <c r="J331" s="660" t="s">
        <v>1464</v>
      </c>
      <c r="K331" s="660" t="s">
        <v>1468</v>
      </c>
      <c r="L331" s="660" t="s">
        <v>1470</v>
      </c>
      <c r="M331" s="660">
        <v>3</v>
      </c>
      <c r="N331" s="660">
        <v>0</v>
      </c>
      <c r="O331" s="660">
        <v>0</v>
      </c>
    </row>
    <row r="332" spans="1:15" hidden="1" x14ac:dyDescent="0.25">
      <c r="A332" s="660" t="s">
        <v>6004</v>
      </c>
      <c r="B332" s="661">
        <v>44264</v>
      </c>
      <c r="C332" s="660" t="s">
        <v>6731</v>
      </c>
      <c r="D332" s="661">
        <v>44263</v>
      </c>
      <c r="E332" s="660" t="s">
        <v>15</v>
      </c>
      <c r="F332" s="660" t="s">
        <v>244</v>
      </c>
      <c r="G332" s="660" t="s">
        <v>1231</v>
      </c>
      <c r="H332" s="660" t="s">
        <v>1321</v>
      </c>
      <c r="I332" s="660" t="s">
        <v>244</v>
      </c>
      <c r="J332" s="660" t="s">
        <v>1464</v>
      </c>
      <c r="K332" s="660" t="s">
        <v>1468</v>
      </c>
      <c r="L332" s="660" t="s">
        <v>314</v>
      </c>
      <c r="M332" s="660">
        <v>3</v>
      </c>
      <c r="N332" s="660">
        <v>0</v>
      </c>
      <c r="O332" s="660">
        <v>0</v>
      </c>
    </row>
    <row r="333" spans="1:15" hidden="1" x14ac:dyDescent="0.25">
      <c r="A333" s="660" t="s">
        <v>6004</v>
      </c>
      <c r="B333" s="661">
        <v>44264</v>
      </c>
      <c r="C333" s="660" t="s">
        <v>6731</v>
      </c>
      <c r="D333" s="661">
        <v>44263</v>
      </c>
      <c r="E333" s="660" t="s">
        <v>15</v>
      </c>
      <c r="F333" s="660" t="s">
        <v>244</v>
      </c>
      <c r="G333" s="660" t="s">
        <v>1231</v>
      </c>
      <c r="H333" s="660" t="s">
        <v>387</v>
      </c>
      <c r="I333" s="660" t="s">
        <v>244</v>
      </c>
      <c r="J333" s="660" t="s">
        <v>1464</v>
      </c>
      <c r="K333" s="660" t="s">
        <v>1468</v>
      </c>
      <c r="L333" s="660" t="s">
        <v>303</v>
      </c>
      <c r="M333" s="660">
        <v>1</v>
      </c>
      <c r="N333" s="660">
        <v>399</v>
      </c>
      <c r="O333" s="660">
        <v>399</v>
      </c>
    </row>
    <row r="334" spans="1:15" hidden="1" x14ac:dyDescent="0.25">
      <c r="A334" s="660" t="s">
        <v>6004</v>
      </c>
      <c r="B334" s="661">
        <v>44264</v>
      </c>
      <c r="C334" s="660" t="s">
        <v>6731</v>
      </c>
      <c r="D334" s="661">
        <v>44263</v>
      </c>
      <c r="E334" s="660" t="s">
        <v>15</v>
      </c>
      <c r="F334" s="660" t="s">
        <v>244</v>
      </c>
      <c r="G334" s="660" t="s">
        <v>1231</v>
      </c>
      <c r="H334" s="660" t="s">
        <v>1320</v>
      </c>
      <c r="I334" s="660" t="s">
        <v>244</v>
      </c>
      <c r="J334" s="660" t="s">
        <v>1464</v>
      </c>
      <c r="K334" s="660" t="s">
        <v>1468</v>
      </c>
      <c r="L334" s="660" t="s">
        <v>314</v>
      </c>
      <c r="M334" s="660">
        <v>3</v>
      </c>
      <c r="N334" s="662">
        <v>3500</v>
      </c>
      <c r="O334" s="662">
        <v>10500</v>
      </c>
    </row>
    <row r="335" spans="1:15" hidden="1" x14ac:dyDescent="0.25">
      <c r="A335" s="660" t="s">
        <v>6004</v>
      </c>
      <c r="B335" s="661">
        <v>44264</v>
      </c>
      <c r="C335" s="660" t="s">
        <v>6731</v>
      </c>
      <c r="D335" s="661">
        <v>44263</v>
      </c>
      <c r="E335" s="660" t="s">
        <v>15</v>
      </c>
      <c r="F335" s="660" t="s">
        <v>244</v>
      </c>
      <c r="G335" s="660" t="s">
        <v>1231</v>
      </c>
      <c r="H335" s="660" t="s">
        <v>1342</v>
      </c>
      <c r="I335" s="660" t="s">
        <v>244</v>
      </c>
      <c r="J335" s="660" t="s">
        <v>1464</v>
      </c>
      <c r="K335" s="660" t="s">
        <v>1468</v>
      </c>
      <c r="L335" s="660" t="s">
        <v>303</v>
      </c>
      <c r="M335" s="660">
        <v>3</v>
      </c>
      <c r="N335" s="662">
        <v>5000</v>
      </c>
      <c r="O335" s="662">
        <v>15000</v>
      </c>
    </row>
    <row r="336" spans="1:15" hidden="1" x14ac:dyDescent="0.25">
      <c r="A336" s="660" t="s">
        <v>6004</v>
      </c>
      <c r="B336" s="661">
        <v>44264</v>
      </c>
      <c r="C336" s="660" t="s">
        <v>6731</v>
      </c>
      <c r="D336" s="661">
        <v>44263</v>
      </c>
      <c r="E336" s="660" t="s">
        <v>15</v>
      </c>
      <c r="F336" s="660" t="s">
        <v>244</v>
      </c>
      <c r="G336" s="660" t="s">
        <v>1231</v>
      </c>
      <c r="H336" s="660" t="s">
        <v>3652</v>
      </c>
      <c r="I336" s="660" t="s">
        <v>244</v>
      </c>
      <c r="J336" s="660" t="s">
        <v>1464</v>
      </c>
      <c r="K336" s="660" t="s">
        <v>1468</v>
      </c>
      <c r="L336" s="660" t="s">
        <v>314</v>
      </c>
      <c r="M336" s="660">
        <v>3</v>
      </c>
      <c r="N336" s="662">
        <v>44700</v>
      </c>
      <c r="O336" s="662">
        <v>134100</v>
      </c>
    </row>
    <row r="337" spans="1:15" hidden="1" x14ac:dyDescent="0.25">
      <c r="A337" s="660" t="s">
        <v>6005</v>
      </c>
      <c r="B337" s="661">
        <v>44264</v>
      </c>
      <c r="C337" s="660" t="s">
        <v>6732</v>
      </c>
      <c r="D337" s="660" t="s">
        <v>5350</v>
      </c>
      <c r="E337" s="660" t="s">
        <v>1180</v>
      </c>
      <c r="F337" s="660" t="s">
        <v>244</v>
      </c>
      <c r="G337" s="660" t="s">
        <v>1207</v>
      </c>
      <c r="H337" s="660" t="s">
        <v>378</v>
      </c>
      <c r="I337" s="660" t="s">
        <v>244</v>
      </c>
      <c r="J337" s="660" t="s">
        <v>1463</v>
      </c>
      <c r="K337" s="660" t="s">
        <v>1468</v>
      </c>
      <c r="L337" s="660" t="s">
        <v>1470</v>
      </c>
      <c r="M337" s="660">
        <v>10</v>
      </c>
      <c r="N337" s="660">
        <v>70.349999999999994</v>
      </c>
      <c r="O337" s="660">
        <v>703.5</v>
      </c>
    </row>
    <row r="338" spans="1:15" hidden="1" x14ac:dyDescent="0.25">
      <c r="A338" s="660" t="s">
        <v>6006</v>
      </c>
      <c r="B338" s="661">
        <v>44264</v>
      </c>
      <c r="C338" s="660" t="s">
        <v>6733</v>
      </c>
      <c r="D338" s="660" t="s">
        <v>6734</v>
      </c>
      <c r="E338" s="660" t="s">
        <v>1182</v>
      </c>
      <c r="F338" s="660" t="s">
        <v>244</v>
      </c>
      <c r="G338" s="660" t="s">
        <v>1230</v>
      </c>
      <c r="H338" s="660" t="s">
        <v>3623</v>
      </c>
      <c r="I338" s="660" t="s">
        <v>244</v>
      </c>
      <c r="J338" s="660" t="s">
        <v>316</v>
      </c>
      <c r="K338" s="660" t="s">
        <v>1469</v>
      </c>
      <c r="L338" s="660" t="s">
        <v>1470</v>
      </c>
      <c r="M338" s="660">
        <v>2</v>
      </c>
      <c r="N338" s="662">
        <v>4438</v>
      </c>
      <c r="O338" s="662">
        <v>8876</v>
      </c>
    </row>
    <row r="339" spans="1:15" hidden="1" x14ac:dyDescent="0.25">
      <c r="A339" s="660" t="s">
        <v>6007</v>
      </c>
      <c r="B339" s="661">
        <v>44264</v>
      </c>
      <c r="C339" s="660" t="s">
        <v>6735</v>
      </c>
      <c r="D339" s="661">
        <v>44263</v>
      </c>
      <c r="E339" s="660" t="s">
        <v>15</v>
      </c>
      <c r="F339" s="660" t="s">
        <v>258</v>
      </c>
      <c r="G339" s="660" t="s">
        <v>1221</v>
      </c>
      <c r="H339" s="660" t="s">
        <v>387</v>
      </c>
      <c r="I339" s="660" t="s">
        <v>258</v>
      </c>
      <c r="J339" s="660" t="s">
        <v>1464</v>
      </c>
      <c r="K339" s="660" t="s">
        <v>1468</v>
      </c>
      <c r="L339" s="660" t="s">
        <v>303</v>
      </c>
      <c r="M339" s="660">
        <v>1</v>
      </c>
      <c r="N339" s="660">
        <v>200</v>
      </c>
      <c r="O339" s="660">
        <v>200</v>
      </c>
    </row>
    <row r="340" spans="1:15" hidden="1" x14ac:dyDescent="0.25">
      <c r="A340" s="660" t="s">
        <v>6007</v>
      </c>
      <c r="B340" s="661">
        <v>44264</v>
      </c>
      <c r="C340" s="660" t="s">
        <v>6735</v>
      </c>
      <c r="D340" s="661">
        <v>44263</v>
      </c>
      <c r="E340" s="660" t="s">
        <v>1181</v>
      </c>
      <c r="F340" s="660" t="s">
        <v>258</v>
      </c>
      <c r="G340" s="660" t="s">
        <v>1221</v>
      </c>
      <c r="H340" s="660" t="s">
        <v>1442</v>
      </c>
      <c r="I340" s="660" t="s">
        <v>258</v>
      </c>
      <c r="J340" s="660" t="s">
        <v>1464</v>
      </c>
      <c r="K340" s="660" t="s">
        <v>1468</v>
      </c>
      <c r="L340" s="660" t="s">
        <v>308</v>
      </c>
      <c r="M340" s="660">
        <v>1</v>
      </c>
      <c r="N340" s="662">
        <v>4000</v>
      </c>
      <c r="O340" s="662">
        <v>4000</v>
      </c>
    </row>
    <row r="341" spans="1:15" hidden="1" x14ac:dyDescent="0.25">
      <c r="A341" s="660" t="s">
        <v>6008</v>
      </c>
      <c r="B341" s="661">
        <v>44264</v>
      </c>
      <c r="C341" s="660">
        <v>8400023423</v>
      </c>
      <c r="D341" s="661">
        <v>44259</v>
      </c>
      <c r="E341" s="660" t="s">
        <v>1182</v>
      </c>
      <c r="F341" s="660" t="s">
        <v>244</v>
      </c>
      <c r="G341" s="660" t="s">
        <v>1215</v>
      </c>
      <c r="H341" s="660" t="s">
        <v>1377</v>
      </c>
      <c r="I341" s="660" t="s">
        <v>244</v>
      </c>
      <c r="J341" s="660" t="s">
        <v>316</v>
      </c>
      <c r="K341" s="660" t="s">
        <v>1469</v>
      </c>
      <c r="L341" s="660" t="s">
        <v>1470</v>
      </c>
      <c r="M341" s="660">
        <v>30</v>
      </c>
      <c r="N341" s="660">
        <v>96</v>
      </c>
      <c r="O341" s="662">
        <v>2880</v>
      </c>
    </row>
    <row r="342" spans="1:15" hidden="1" x14ac:dyDescent="0.25">
      <c r="A342" s="660" t="s">
        <v>6008</v>
      </c>
      <c r="B342" s="661">
        <v>44264</v>
      </c>
      <c r="C342" s="660">
        <v>8400023423</v>
      </c>
      <c r="D342" s="661">
        <v>44259</v>
      </c>
      <c r="E342" s="660" t="s">
        <v>1182</v>
      </c>
      <c r="F342" s="660" t="s">
        <v>244</v>
      </c>
      <c r="G342" s="660" t="s">
        <v>1215</v>
      </c>
      <c r="H342" s="660" t="s">
        <v>1416</v>
      </c>
      <c r="I342" s="660" t="s">
        <v>244</v>
      </c>
      <c r="J342" s="660" t="s">
        <v>316</v>
      </c>
      <c r="K342" s="660" t="s">
        <v>1469</v>
      </c>
      <c r="L342" s="660" t="s">
        <v>1470</v>
      </c>
      <c r="M342" s="660">
        <v>5</v>
      </c>
      <c r="N342" s="660">
        <v>196</v>
      </c>
      <c r="O342" s="660">
        <v>980</v>
      </c>
    </row>
    <row r="343" spans="1:15" hidden="1" x14ac:dyDescent="0.25">
      <c r="A343" s="660" t="s">
        <v>6009</v>
      </c>
      <c r="B343" s="661">
        <v>44264</v>
      </c>
      <c r="C343" s="660" t="s">
        <v>6736</v>
      </c>
      <c r="D343" s="661">
        <v>44263</v>
      </c>
      <c r="E343" s="660" t="s">
        <v>15</v>
      </c>
      <c r="F343" s="660" t="s">
        <v>244</v>
      </c>
      <c r="G343" s="660" t="s">
        <v>1231</v>
      </c>
      <c r="H343" s="660" t="s">
        <v>1328</v>
      </c>
      <c r="I343" s="660" t="s">
        <v>244</v>
      </c>
      <c r="J343" s="660" t="s">
        <v>1464</v>
      </c>
      <c r="K343" s="660" t="s">
        <v>1468</v>
      </c>
      <c r="L343" s="660" t="s">
        <v>1470</v>
      </c>
      <c r="M343" s="660">
        <v>2</v>
      </c>
      <c r="N343" s="660">
        <v>0</v>
      </c>
      <c r="O343" s="660">
        <v>0</v>
      </c>
    </row>
    <row r="344" spans="1:15" hidden="1" x14ac:dyDescent="0.25">
      <c r="A344" s="660" t="s">
        <v>6009</v>
      </c>
      <c r="B344" s="661">
        <v>44264</v>
      </c>
      <c r="C344" s="660" t="s">
        <v>6736</v>
      </c>
      <c r="D344" s="661">
        <v>44263</v>
      </c>
      <c r="E344" s="660" t="s">
        <v>15</v>
      </c>
      <c r="F344" s="660" t="s">
        <v>244</v>
      </c>
      <c r="G344" s="660" t="s">
        <v>1231</v>
      </c>
      <c r="H344" s="660" t="s">
        <v>387</v>
      </c>
      <c r="I344" s="660" t="s">
        <v>244</v>
      </c>
      <c r="J344" s="660" t="s">
        <v>1464</v>
      </c>
      <c r="K344" s="660" t="s">
        <v>1468</v>
      </c>
      <c r="L344" s="660" t="s">
        <v>303</v>
      </c>
      <c r="M344" s="660">
        <v>1</v>
      </c>
      <c r="N344" s="662">
        <v>1600</v>
      </c>
      <c r="O344" s="662">
        <v>1600</v>
      </c>
    </row>
    <row r="345" spans="1:15" hidden="1" x14ac:dyDescent="0.25">
      <c r="A345" s="660" t="s">
        <v>6009</v>
      </c>
      <c r="B345" s="661">
        <v>44264</v>
      </c>
      <c r="C345" s="660" t="s">
        <v>6736</v>
      </c>
      <c r="D345" s="661">
        <v>44263</v>
      </c>
      <c r="E345" s="660" t="s">
        <v>15</v>
      </c>
      <c r="F345" s="660" t="s">
        <v>244</v>
      </c>
      <c r="G345" s="660" t="s">
        <v>1231</v>
      </c>
      <c r="H345" s="660" t="s">
        <v>1324</v>
      </c>
      <c r="I345" s="660" t="s">
        <v>244</v>
      </c>
      <c r="J345" s="660" t="s">
        <v>1464</v>
      </c>
      <c r="K345" s="660" t="s">
        <v>1468</v>
      </c>
      <c r="L345" s="660" t="s">
        <v>314</v>
      </c>
      <c r="M345" s="660">
        <v>2</v>
      </c>
      <c r="N345" s="662">
        <v>5250</v>
      </c>
      <c r="O345" s="662">
        <v>10500</v>
      </c>
    </row>
    <row r="346" spans="1:15" hidden="1" x14ac:dyDescent="0.25">
      <c r="A346" s="660" t="s">
        <v>6009</v>
      </c>
      <c r="B346" s="661">
        <v>44264</v>
      </c>
      <c r="C346" s="660" t="s">
        <v>6736</v>
      </c>
      <c r="D346" s="661">
        <v>44263</v>
      </c>
      <c r="E346" s="660" t="s">
        <v>15</v>
      </c>
      <c r="F346" s="660" t="s">
        <v>244</v>
      </c>
      <c r="G346" s="660" t="s">
        <v>1231</v>
      </c>
      <c r="H346" s="660" t="s">
        <v>1326</v>
      </c>
      <c r="I346" s="660" t="s">
        <v>244</v>
      </c>
      <c r="J346" s="660" t="s">
        <v>1464</v>
      </c>
      <c r="K346" s="660" t="s">
        <v>1468</v>
      </c>
      <c r="L346" s="660" t="s">
        <v>314</v>
      </c>
      <c r="M346" s="660">
        <v>2</v>
      </c>
      <c r="N346" s="662">
        <v>52250</v>
      </c>
      <c r="O346" s="662">
        <v>104500</v>
      </c>
    </row>
    <row r="347" spans="1:15" hidden="1" x14ac:dyDescent="0.25">
      <c r="A347" s="660" t="s">
        <v>6010</v>
      </c>
      <c r="B347" s="661">
        <v>44264</v>
      </c>
      <c r="C347" s="660" t="s">
        <v>6737</v>
      </c>
      <c r="D347" s="661">
        <v>44264</v>
      </c>
      <c r="E347" s="660" t="s">
        <v>15</v>
      </c>
      <c r="F347" s="660" t="s">
        <v>244</v>
      </c>
      <c r="G347" s="660" t="s">
        <v>1226</v>
      </c>
      <c r="H347" s="660" t="s">
        <v>1327</v>
      </c>
      <c r="I347" s="660" t="s">
        <v>244</v>
      </c>
      <c r="J347" s="660" t="s">
        <v>1464</v>
      </c>
      <c r="K347" s="660" t="s">
        <v>1468</v>
      </c>
      <c r="L347" s="660" t="s">
        <v>1470</v>
      </c>
      <c r="M347" s="660">
        <v>2</v>
      </c>
      <c r="N347" s="660">
        <v>0</v>
      </c>
      <c r="O347" s="660">
        <v>0</v>
      </c>
    </row>
    <row r="348" spans="1:15" hidden="1" x14ac:dyDescent="0.25">
      <c r="A348" s="660" t="s">
        <v>6010</v>
      </c>
      <c r="B348" s="661">
        <v>44264</v>
      </c>
      <c r="C348" s="660" t="s">
        <v>6737</v>
      </c>
      <c r="D348" s="661">
        <v>44264</v>
      </c>
      <c r="E348" s="660" t="s">
        <v>15</v>
      </c>
      <c r="F348" s="660" t="s">
        <v>244</v>
      </c>
      <c r="G348" s="660" t="s">
        <v>1226</v>
      </c>
      <c r="H348" s="660" t="s">
        <v>1332</v>
      </c>
      <c r="I348" s="660" t="s">
        <v>244</v>
      </c>
      <c r="J348" s="660" t="s">
        <v>1464</v>
      </c>
      <c r="K348" s="660" t="s">
        <v>1468</v>
      </c>
      <c r="L348" s="660" t="s">
        <v>1470</v>
      </c>
      <c r="M348" s="660">
        <v>2</v>
      </c>
      <c r="N348" s="660">
        <v>0</v>
      </c>
      <c r="O348" s="660">
        <v>0</v>
      </c>
    </row>
    <row r="349" spans="1:15" hidden="1" x14ac:dyDescent="0.25">
      <c r="A349" s="660" t="s">
        <v>6010</v>
      </c>
      <c r="B349" s="661">
        <v>44264</v>
      </c>
      <c r="C349" s="660" t="s">
        <v>6737</v>
      </c>
      <c r="D349" s="661">
        <v>44264</v>
      </c>
      <c r="E349" s="660" t="s">
        <v>15</v>
      </c>
      <c r="F349" s="660" t="s">
        <v>244</v>
      </c>
      <c r="G349" s="660" t="s">
        <v>1226</v>
      </c>
      <c r="H349" s="660" t="s">
        <v>387</v>
      </c>
      <c r="I349" s="660" t="s">
        <v>244</v>
      </c>
      <c r="J349" s="660" t="s">
        <v>1464</v>
      </c>
      <c r="K349" s="660" t="s">
        <v>1468</v>
      </c>
      <c r="L349" s="660" t="s">
        <v>303</v>
      </c>
      <c r="M349" s="660">
        <v>1</v>
      </c>
      <c r="N349" s="660">
        <v>420</v>
      </c>
      <c r="O349" s="660">
        <v>420</v>
      </c>
    </row>
    <row r="350" spans="1:15" hidden="1" x14ac:dyDescent="0.25">
      <c r="A350" s="660" t="s">
        <v>6010</v>
      </c>
      <c r="B350" s="661">
        <v>44264</v>
      </c>
      <c r="C350" s="660" t="s">
        <v>6737</v>
      </c>
      <c r="D350" s="661">
        <v>44264</v>
      </c>
      <c r="E350" s="660" t="s">
        <v>15</v>
      </c>
      <c r="F350" s="660" t="s">
        <v>244</v>
      </c>
      <c r="G350" s="660" t="s">
        <v>1226</v>
      </c>
      <c r="H350" s="660" t="s">
        <v>1326</v>
      </c>
      <c r="I350" s="660" t="s">
        <v>244</v>
      </c>
      <c r="J350" s="660" t="s">
        <v>1464</v>
      </c>
      <c r="K350" s="660" t="s">
        <v>1468</v>
      </c>
      <c r="L350" s="660" t="s">
        <v>314</v>
      </c>
      <c r="M350" s="660">
        <v>2</v>
      </c>
      <c r="N350" s="662">
        <v>52500</v>
      </c>
      <c r="O350" s="662">
        <v>105000</v>
      </c>
    </row>
    <row r="351" spans="1:15" hidden="1" x14ac:dyDescent="0.25">
      <c r="A351" s="660" t="s">
        <v>6011</v>
      </c>
      <c r="B351" s="661">
        <v>44264</v>
      </c>
      <c r="C351" s="660" t="s">
        <v>6738</v>
      </c>
      <c r="D351" s="661">
        <v>44254</v>
      </c>
      <c r="E351" s="660" t="s">
        <v>15</v>
      </c>
      <c r="F351" s="660" t="s">
        <v>93</v>
      </c>
      <c r="G351" s="660" t="s">
        <v>1214</v>
      </c>
      <c r="H351" s="660" t="s">
        <v>387</v>
      </c>
      <c r="I351" s="660" t="s">
        <v>93</v>
      </c>
      <c r="J351" s="660" t="s">
        <v>1464</v>
      </c>
      <c r="K351" s="660" t="s">
        <v>1468</v>
      </c>
      <c r="L351" s="660" t="s">
        <v>303</v>
      </c>
      <c r="M351" s="660">
        <v>1</v>
      </c>
      <c r="N351" s="660">
        <v>225</v>
      </c>
      <c r="O351" s="660">
        <v>225</v>
      </c>
    </row>
    <row r="352" spans="1:15" x14ac:dyDescent="0.25">
      <c r="A352" s="660" t="s">
        <v>6011</v>
      </c>
      <c r="B352" s="661">
        <v>44264</v>
      </c>
      <c r="C352" s="660" t="s">
        <v>6738</v>
      </c>
      <c r="D352" s="661">
        <v>44254</v>
      </c>
      <c r="E352" s="660" t="s">
        <v>1184</v>
      </c>
      <c r="F352" s="660" t="s">
        <v>93</v>
      </c>
      <c r="G352" s="660" t="s">
        <v>1214</v>
      </c>
      <c r="H352" s="660" t="s">
        <v>1411</v>
      </c>
      <c r="I352" s="660" t="s">
        <v>93</v>
      </c>
      <c r="J352" s="660" t="s">
        <v>1464</v>
      </c>
      <c r="K352" s="660" t="s">
        <v>1468</v>
      </c>
      <c r="L352" s="660" t="s">
        <v>301</v>
      </c>
      <c r="M352" s="660">
        <v>50</v>
      </c>
      <c r="N352" s="662">
        <v>1800</v>
      </c>
      <c r="O352" s="662">
        <v>90000</v>
      </c>
    </row>
    <row r="353" spans="1:15" hidden="1" x14ac:dyDescent="0.25">
      <c r="A353" s="660" t="s">
        <v>6012</v>
      </c>
      <c r="B353" s="661">
        <v>44264</v>
      </c>
      <c r="C353" s="660" t="s">
        <v>6739</v>
      </c>
      <c r="D353" s="661">
        <v>44264</v>
      </c>
      <c r="E353" s="660" t="s">
        <v>15</v>
      </c>
      <c r="F353" s="660" t="s">
        <v>93</v>
      </c>
      <c r="G353" s="660" t="s">
        <v>1214</v>
      </c>
      <c r="H353" s="660" t="s">
        <v>387</v>
      </c>
      <c r="I353" s="660" t="s">
        <v>93</v>
      </c>
      <c r="J353" s="660" t="s">
        <v>1464</v>
      </c>
      <c r="K353" s="660" t="s">
        <v>1468</v>
      </c>
      <c r="L353" s="660" t="s">
        <v>303</v>
      </c>
      <c r="M353" s="660">
        <v>1</v>
      </c>
      <c r="N353" s="660">
        <v>100</v>
      </c>
      <c r="O353" s="660">
        <v>100</v>
      </c>
    </row>
    <row r="354" spans="1:15" x14ac:dyDescent="0.25">
      <c r="A354" s="660" t="s">
        <v>6012</v>
      </c>
      <c r="B354" s="661">
        <v>44264</v>
      </c>
      <c r="C354" s="660" t="s">
        <v>6739</v>
      </c>
      <c r="D354" s="661">
        <v>44264</v>
      </c>
      <c r="E354" s="660" t="s">
        <v>15</v>
      </c>
      <c r="F354" s="660" t="s">
        <v>93</v>
      </c>
      <c r="G354" s="660" t="s">
        <v>1214</v>
      </c>
      <c r="H354" s="660" t="s">
        <v>1391</v>
      </c>
      <c r="I354" s="660" t="s">
        <v>93</v>
      </c>
      <c r="J354" s="660" t="s">
        <v>1464</v>
      </c>
      <c r="K354" s="660" t="s">
        <v>1468</v>
      </c>
      <c r="L354" s="660" t="s">
        <v>1470</v>
      </c>
      <c r="M354" s="660">
        <v>2</v>
      </c>
      <c r="N354" s="662">
        <v>3000</v>
      </c>
      <c r="O354" s="662">
        <v>6000</v>
      </c>
    </row>
    <row r="355" spans="1:15" hidden="1" x14ac:dyDescent="0.25">
      <c r="A355" s="660" t="s">
        <v>6013</v>
      </c>
      <c r="B355" s="661">
        <v>44264</v>
      </c>
      <c r="C355" s="660">
        <v>21000065</v>
      </c>
      <c r="D355" s="660" t="s">
        <v>5352</v>
      </c>
      <c r="E355" s="660" t="s">
        <v>1197</v>
      </c>
      <c r="F355" s="660" t="s">
        <v>244</v>
      </c>
      <c r="G355" s="660" t="s">
        <v>1245</v>
      </c>
      <c r="H355" s="660" t="s">
        <v>1328</v>
      </c>
      <c r="I355" s="660" t="s">
        <v>244</v>
      </c>
      <c r="J355" s="660" t="s">
        <v>316</v>
      </c>
      <c r="K355" s="660" t="s">
        <v>1469</v>
      </c>
      <c r="L355" s="660" t="s">
        <v>1470</v>
      </c>
      <c r="M355" s="660">
        <v>1</v>
      </c>
      <c r="N355" s="660">
        <v>1</v>
      </c>
      <c r="O355" s="660">
        <v>1</v>
      </c>
    </row>
    <row r="356" spans="1:15" hidden="1" x14ac:dyDescent="0.25">
      <c r="A356" s="660" t="s">
        <v>6013</v>
      </c>
      <c r="B356" s="661">
        <v>44264</v>
      </c>
      <c r="C356" s="660">
        <v>21000065</v>
      </c>
      <c r="D356" s="660" t="s">
        <v>5352</v>
      </c>
      <c r="E356" s="660" t="s">
        <v>1197</v>
      </c>
      <c r="F356" s="660" t="s">
        <v>244</v>
      </c>
      <c r="G356" s="660" t="s">
        <v>1245</v>
      </c>
      <c r="H356" s="660" t="s">
        <v>1320</v>
      </c>
      <c r="I356" s="660" t="s">
        <v>244</v>
      </c>
      <c r="J356" s="660" t="s">
        <v>316</v>
      </c>
      <c r="K356" s="660" t="s">
        <v>1469</v>
      </c>
      <c r="L356" s="660" t="s">
        <v>314</v>
      </c>
      <c r="M356" s="660">
        <v>1</v>
      </c>
      <c r="N356" s="662">
        <v>3000</v>
      </c>
      <c r="O356" s="662">
        <v>3000</v>
      </c>
    </row>
    <row r="357" spans="1:15" hidden="1" x14ac:dyDescent="0.25">
      <c r="A357" s="660" t="s">
        <v>6013</v>
      </c>
      <c r="B357" s="661">
        <v>44264</v>
      </c>
      <c r="C357" s="660">
        <v>21000065</v>
      </c>
      <c r="D357" s="660" t="s">
        <v>5352</v>
      </c>
      <c r="E357" s="660" t="s">
        <v>1197</v>
      </c>
      <c r="F357" s="660" t="s">
        <v>244</v>
      </c>
      <c r="G357" s="660" t="s">
        <v>1245</v>
      </c>
      <c r="H357" s="660" t="s">
        <v>1342</v>
      </c>
      <c r="I357" s="660" t="s">
        <v>244</v>
      </c>
      <c r="J357" s="660" t="s">
        <v>316</v>
      </c>
      <c r="K357" s="660" t="s">
        <v>1469</v>
      </c>
      <c r="L357" s="660" t="s">
        <v>303</v>
      </c>
      <c r="M357" s="660">
        <v>1</v>
      </c>
      <c r="N357" s="662">
        <v>4000</v>
      </c>
      <c r="O357" s="662">
        <v>4000</v>
      </c>
    </row>
    <row r="358" spans="1:15" hidden="1" x14ac:dyDescent="0.25">
      <c r="A358" s="660" t="s">
        <v>6013</v>
      </c>
      <c r="B358" s="661">
        <v>44264</v>
      </c>
      <c r="C358" s="660">
        <v>21000065</v>
      </c>
      <c r="D358" s="660" t="s">
        <v>5352</v>
      </c>
      <c r="E358" s="660" t="s">
        <v>1197</v>
      </c>
      <c r="F358" s="660" t="s">
        <v>244</v>
      </c>
      <c r="G358" s="660" t="s">
        <v>1245</v>
      </c>
      <c r="H358" s="660" t="s">
        <v>1329</v>
      </c>
      <c r="I358" s="660" t="s">
        <v>244</v>
      </c>
      <c r="J358" s="660" t="s">
        <v>316</v>
      </c>
      <c r="K358" s="660" t="s">
        <v>1469</v>
      </c>
      <c r="L358" s="660" t="s">
        <v>314</v>
      </c>
      <c r="M358" s="660">
        <v>1</v>
      </c>
      <c r="N358" s="662">
        <v>50000</v>
      </c>
      <c r="O358" s="662">
        <v>50000</v>
      </c>
    </row>
    <row r="359" spans="1:15" hidden="1" x14ac:dyDescent="0.25">
      <c r="A359" s="660" t="s">
        <v>6014</v>
      </c>
      <c r="B359" s="661">
        <v>44264</v>
      </c>
      <c r="C359" s="660" t="s">
        <v>6740</v>
      </c>
      <c r="D359" s="660" t="s">
        <v>6741</v>
      </c>
      <c r="E359" s="660" t="s">
        <v>1183</v>
      </c>
      <c r="F359" s="660" t="s">
        <v>244</v>
      </c>
      <c r="G359" s="660" t="s">
        <v>1229</v>
      </c>
      <c r="H359" s="660" t="s">
        <v>1320</v>
      </c>
      <c r="I359" s="660" t="s">
        <v>244</v>
      </c>
      <c r="J359" s="660" t="s">
        <v>316</v>
      </c>
      <c r="K359" s="660" t="s">
        <v>1469</v>
      </c>
      <c r="L359" s="660" t="s">
        <v>314</v>
      </c>
      <c r="M359" s="660">
        <v>1</v>
      </c>
      <c r="N359" s="662">
        <v>3100</v>
      </c>
      <c r="O359" s="662">
        <v>3100</v>
      </c>
    </row>
    <row r="360" spans="1:15" hidden="1" x14ac:dyDescent="0.25">
      <c r="A360" s="660" t="s">
        <v>6014</v>
      </c>
      <c r="B360" s="661">
        <v>44264</v>
      </c>
      <c r="C360" s="660" t="s">
        <v>6740</v>
      </c>
      <c r="D360" s="660" t="s">
        <v>6741</v>
      </c>
      <c r="E360" s="660" t="s">
        <v>1183</v>
      </c>
      <c r="F360" s="660" t="s">
        <v>244</v>
      </c>
      <c r="G360" s="660" t="s">
        <v>1229</v>
      </c>
      <c r="H360" s="660" t="s">
        <v>1329</v>
      </c>
      <c r="I360" s="660" t="s">
        <v>244</v>
      </c>
      <c r="J360" s="660" t="s">
        <v>316</v>
      </c>
      <c r="K360" s="660" t="s">
        <v>1469</v>
      </c>
      <c r="L360" s="660" t="s">
        <v>314</v>
      </c>
      <c r="M360" s="660">
        <v>1</v>
      </c>
      <c r="N360" s="662">
        <v>38250</v>
      </c>
      <c r="O360" s="662">
        <v>38250</v>
      </c>
    </row>
    <row r="361" spans="1:15" hidden="1" x14ac:dyDescent="0.25">
      <c r="A361" s="660" t="s">
        <v>6015</v>
      </c>
      <c r="B361" s="661">
        <v>44264</v>
      </c>
      <c r="C361" s="660" t="s">
        <v>6742</v>
      </c>
      <c r="D361" s="661">
        <v>44264</v>
      </c>
      <c r="E361" s="660" t="s">
        <v>1180</v>
      </c>
      <c r="F361" s="660" t="s">
        <v>248</v>
      </c>
      <c r="G361" s="660" t="s">
        <v>1210</v>
      </c>
      <c r="H361" s="660" t="s">
        <v>3670</v>
      </c>
      <c r="I361" s="660" t="s">
        <v>248</v>
      </c>
      <c r="J361" s="660" t="s">
        <v>1463</v>
      </c>
      <c r="K361" s="660" t="s">
        <v>1468</v>
      </c>
      <c r="L361" s="660" t="s">
        <v>307</v>
      </c>
      <c r="M361" s="660">
        <v>113</v>
      </c>
      <c r="N361" s="662">
        <v>5985</v>
      </c>
      <c r="O361" s="662">
        <v>676305</v>
      </c>
    </row>
    <row r="362" spans="1:15" hidden="1" x14ac:dyDescent="0.25">
      <c r="A362" s="660" t="s">
        <v>6016</v>
      </c>
      <c r="B362" s="661">
        <v>44264</v>
      </c>
      <c r="C362" s="660" t="s">
        <v>6743</v>
      </c>
      <c r="D362" s="661">
        <v>44264</v>
      </c>
      <c r="E362" s="660" t="s">
        <v>1180</v>
      </c>
      <c r="F362" s="660" t="s">
        <v>248</v>
      </c>
      <c r="G362" s="660" t="s">
        <v>1210</v>
      </c>
      <c r="H362" s="660" t="s">
        <v>3670</v>
      </c>
      <c r="I362" s="660" t="s">
        <v>248</v>
      </c>
      <c r="J362" s="660" t="s">
        <v>1463</v>
      </c>
      <c r="K362" s="660" t="s">
        <v>1468</v>
      </c>
      <c r="L362" s="660" t="s">
        <v>307</v>
      </c>
      <c r="M362" s="660">
        <v>232</v>
      </c>
      <c r="N362" s="662">
        <v>5985</v>
      </c>
      <c r="O362" s="662">
        <v>1388520</v>
      </c>
    </row>
    <row r="363" spans="1:15" hidden="1" x14ac:dyDescent="0.25">
      <c r="A363" s="660" t="s">
        <v>6017</v>
      </c>
      <c r="B363" s="661">
        <v>44264</v>
      </c>
      <c r="C363" s="660" t="s">
        <v>6744</v>
      </c>
      <c r="D363" s="660" t="s">
        <v>6745</v>
      </c>
      <c r="E363" s="660" t="s">
        <v>1182</v>
      </c>
      <c r="F363" s="660" t="s">
        <v>244</v>
      </c>
      <c r="G363" s="660" t="s">
        <v>1230</v>
      </c>
      <c r="H363" s="660" t="s">
        <v>1355</v>
      </c>
      <c r="I363" s="660" t="s">
        <v>244</v>
      </c>
      <c r="J363" s="660" t="s">
        <v>316</v>
      </c>
      <c r="K363" s="660" t="s">
        <v>1469</v>
      </c>
      <c r="L363" s="660" t="s">
        <v>1470</v>
      </c>
      <c r="M363" s="660">
        <v>1</v>
      </c>
      <c r="N363" s="662">
        <v>1100</v>
      </c>
      <c r="O363" s="662">
        <v>1100</v>
      </c>
    </row>
    <row r="364" spans="1:15" hidden="1" x14ac:dyDescent="0.25">
      <c r="A364" s="660" t="s">
        <v>6018</v>
      </c>
      <c r="B364" s="661">
        <v>44265</v>
      </c>
      <c r="C364" s="660" t="s">
        <v>6716</v>
      </c>
      <c r="D364" s="661">
        <v>44112</v>
      </c>
      <c r="E364" s="660" t="s">
        <v>1182</v>
      </c>
      <c r="F364" s="660" t="s">
        <v>244</v>
      </c>
      <c r="G364" s="660" t="s">
        <v>1228</v>
      </c>
      <c r="H364" s="660" t="s">
        <v>1340</v>
      </c>
      <c r="I364" s="660" t="s">
        <v>244</v>
      </c>
      <c r="J364" s="660" t="s">
        <v>316</v>
      </c>
      <c r="K364" s="660" t="s">
        <v>1469</v>
      </c>
      <c r="L364" s="660" t="s">
        <v>303</v>
      </c>
      <c r="M364" s="660">
        <v>1</v>
      </c>
      <c r="N364" s="660">
        <v>900</v>
      </c>
      <c r="O364" s="660">
        <v>900</v>
      </c>
    </row>
    <row r="365" spans="1:15" hidden="1" x14ac:dyDescent="0.25">
      <c r="A365" s="660" t="s">
        <v>6019</v>
      </c>
      <c r="B365" s="661">
        <v>44265</v>
      </c>
      <c r="C365" s="660" t="s">
        <v>6716</v>
      </c>
      <c r="D365" s="661">
        <v>44112</v>
      </c>
      <c r="E365" s="660" t="s">
        <v>1182</v>
      </c>
      <c r="F365" s="660" t="s">
        <v>244</v>
      </c>
      <c r="G365" s="660" t="s">
        <v>1228</v>
      </c>
      <c r="H365" s="660" t="s">
        <v>1340</v>
      </c>
      <c r="I365" s="660" t="s">
        <v>244</v>
      </c>
      <c r="J365" s="660" t="s">
        <v>316</v>
      </c>
      <c r="K365" s="660" t="s">
        <v>1469</v>
      </c>
      <c r="L365" s="660" t="s">
        <v>303</v>
      </c>
      <c r="M365" s="660">
        <v>1</v>
      </c>
      <c r="N365" s="660">
        <v>900</v>
      </c>
      <c r="O365" s="660">
        <v>900</v>
      </c>
    </row>
    <row r="366" spans="1:15" hidden="1" x14ac:dyDescent="0.25">
      <c r="A366" s="660" t="s">
        <v>6020</v>
      </c>
      <c r="B366" s="661">
        <v>44265</v>
      </c>
      <c r="C366" s="660" t="s">
        <v>6716</v>
      </c>
      <c r="D366" s="661">
        <v>44112</v>
      </c>
      <c r="E366" s="660" t="s">
        <v>1182</v>
      </c>
      <c r="F366" s="660" t="s">
        <v>244</v>
      </c>
      <c r="G366" s="660" t="s">
        <v>1228</v>
      </c>
      <c r="H366" s="660" t="s">
        <v>1340</v>
      </c>
      <c r="I366" s="660" t="s">
        <v>244</v>
      </c>
      <c r="J366" s="660" t="s">
        <v>316</v>
      </c>
      <c r="K366" s="660" t="s">
        <v>1469</v>
      </c>
      <c r="L366" s="660" t="s">
        <v>303</v>
      </c>
      <c r="M366" s="660">
        <v>1</v>
      </c>
      <c r="N366" s="660">
        <v>900</v>
      </c>
      <c r="O366" s="660">
        <v>900</v>
      </c>
    </row>
    <row r="367" spans="1:15" hidden="1" x14ac:dyDescent="0.25">
      <c r="A367" s="660" t="s">
        <v>6021</v>
      </c>
      <c r="B367" s="661">
        <v>44265</v>
      </c>
      <c r="C367" s="660" t="s">
        <v>3534</v>
      </c>
      <c r="D367" s="661">
        <v>44112</v>
      </c>
      <c r="E367" s="660" t="s">
        <v>1182</v>
      </c>
      <c r="F367" s="660" t="s">
        <v>244</v>
      </c>
      <c r="G367" s="660" t="s">
        <v>1228</v>
      </c>
      <c r="H367" s="660" t="s">
        <v>1340</v>
      </c>
      <c r="I367" s="660" t="s">
        <v>244</v>
      </c>
      <c r="J367" s="660" t="s">
        <v>316</v>
      </c>
      <c r="K367" s="660" t="s">
        <v>1469</v>
      </c>
      <c r="L367" s="660" t="s">
        <v>303</v>
      </c>
      <c r="M367" s="660">
        <v>1</v>
      </c>
      <c r="N367" s="660">
        <v>900</v>
      </c>
      <c r="O367" s="660">
        <v>900</v>
      </c>
    </row>
    <row r="368" spans="1:15" hidden="1" x14ac:dyDescent="0.25">
      <c r="A368" s="660" t="s">
        <v>6022</v>
      </c>
      <c r="B368" s="661">
        <v>44265</v>
      </c>
      <c r="C368" s="660" t="s">
        <v>3534</v>
      </c>
      <c r="D368" s="661">
        <v>44112</v>
      </c>
      <c r="E368" s="660" t="s">
        <v>1182</v>
      </c>
      <c r="F368" s="660" t="s">
        <v>244</v>
      </c>
      <c r="G368" s="660" t="s">
        <v>1228</v>
      </c>
      <c r="H368" s="660" t="s">
        <v>1340</v>
      </c>
      <c r="I368" s="660" t="s">
        <v>244</v>
      </c>
      <c r="J368" s="660" t="s">
        <v>316</v>
      </c>
      <c r="K368" s="660" t="s">
        <v>1469</v>
      </c>
      <c r="L368" s="660" t="s">
        <v>303</v>
      </c>
      <c r="M368" s="660">
        <v>1</v>
      </c>
      <c r="N368" s="660">
        <v>900</v>
      </c>
      <c r="O368" s="660">
        <v>900</v>
      </c>
    </row>
    <row r="369" spans="1:15" hidden="1" x14ac:dyDescent="0.25">
      <c r="A369" s="660" t="s">
        <v>6023</v>
      </c>
      <c r="B369" s="661">
        <v>44265</v>
      </c>
      <c r="C369" s="660" t="s">
        <v>6746</v>
      </c>
      <c r="D369" s="661">
        <v>44112</v>
      </c>
      <c r="E369" s="660" t="s">
        <v>1182</v>
      </c>
      <c r="F369" s="660" t="s">
        <v>244</v>
      </c>
      <c r="G369" s="660" t="s">
        <v>1228</v>
      </c>
      <c r="H369" s="660" t="s">
        <v>1340</v>
      </c>
      <c r="I369" s="660" t="s">
        <v>244</v>
      </c>
      <c r="J369" s="660" t="s">
        <v>316</v>
      </c>
      <c r="K369" s="660" t="s">
        <v>1469</v>
      </c>
      <c r="L369" s="660" t="s">
        <v>303</v>
      </c>
      <c r="M369" s="660">
        <v>1</v>
      </c>
      <c r="N369" s="660">
        <v>900</v>
      </c>
      <c r="O369" s="660">
        <v>900</v>
      </c>
    </row>
    <row r="370" spans="1:15" hidden="1" x14ac:dyDescent="0.25">
      <c r="A370" s="660" t="s">
        <v>6024</v>
      </c>
      <c r="B370" s="661">
        <v>44265</v>
      </c>
      <c r="C370" s="660" t="s">
        <v>3534</v>
      </c>
      <c r="D370" s="661">
        <v>44112</v>
      </c>
      <c r="E370" s="660" t="s">
        <v>1182</v>
      </c>
      <c r="F370" s="660" t="s">
        <v>244</v>
      </c>
      <c r="G370" s="660" t="s">
        <v>1228</v>
      </c>
      <c r="H370" s="660" t="s">
        <v>1340</v>
      </c>
      <c r="I370" s="660" t="s">
        <v>244</v>
      </c>
      <c r="J370" s="660" t="s">
        <v>316</v>
      </c>
      <c r="K370" s="660" t="s">
        <v>1469</v>
      </c>
      <c r="L370" s="660" t="s">
        <v>303</v>
      </c>
      <c r="M370" s="660">
        <v>1</v>
      </c>
      <c r="N370" s="660">
        <v>900</v>
      </c>
      <c r="O370" s="660">
        <v>900</v>
      </c>
    </row>
    <row r="371" spans="1:15" hidden="1" x14ac:dyDescent="0.25">
      <c r="A371" s="660" t="s">
        <v>6025</v>
      </c>
      <c r="B371" s="661">
        <v>44265</v>
      </c>
      <c r="C371" s="660" t="s">
        <v>3534</v>
      </c>
      <c r="D371" s="661">
        <v>44112</v>
      </c>
      <c r="E371" s="660" t="s">
        <v>1182</v>
      </c>
      <c r="F371" s="660" t="s">
        <v>244</v>
      </c>
      <c r="G371" s="660" t="s">
        <v>1228</v>
      </c>
      <c r="H371" s="660" t="s">
        <v>1340</v>
      </c>
      <c r="I371" s="660" t="s">
        <v>244</v>
      </c>
      <c r="J371" s="660" t="s">
        <v>316</v>
      </c>
      <c r="K371" s="660" t="s">
        <v>1469</v>
      </c>
      <c r="L371" s="660" t="s">
        <v>303</v>
      </c>
      <c r="M371" s="660">
        <v>1</v>
      </c>
      <c r="N371" s="660">
        <v>900</v>
      </c>
      <c r="O371" s="660">
        <v>900</v>
      </c>
    </row>
    <row r="372" spans="1:15" hidden="1" x14ac:dyDescent="0.25">
      <c r="A372" s="660" t="s">
        <v>6026</v>
      </c>
      <c r="B372" s="661">
        <v>44265</v>
      </c>
      <c r="C372" s="660" t="s">
        <v>3534</v>
      </c>
      <c r="D372" s="661">
        <v>44112</v>
      </c>
      <c r="E372" s="660" t="s">
        <v>1182</v>
      </c>
      <c r="F372" s="660" t="s">
        <v>244</v>
      </c>
      <c r="G372" s="660" t="s">
        <v>1228</v>
      </c>
      <c r="H372" s="660" t="s">
        <v>1340</v>
      </c>
      <c r="I372" s="660" t="s">
        <v>244</v>
      </c>
      <c r="J372" s="660" t="s">
        <v>316</v>
      </c>
      <c r="K372" s="660" t="s">
        <v>1469</v>
      </c>
      <c r="L372" s="660" t="s">
        <v>303</v>
      </c>
      <c r="M372" s="660">
        <v>1</v>
      </c>
      <c r="N372" s="660">
        <v>900</v>
      </c>
      <c r="O372" s="660">
        <v>900</v>
      </c>
    </row>
    <row r="373" spans="1:15" hidden="1" x14ac:dyDescent="0.25">
      <c r="A373" s="660" t="s">
        <v>6027</v>
      </c>
      <c r="B373" s="661">
        <v>44265</v>
      </c>
      <c r="C373" s="660" t="s">
        <v>6747</v>
      </c>
      <c r="D373" s="661">
        <v>44123</v>
      </c>
      <c r="E373" s="660" t="s">
        <v>1182</v>
      </c>
      <c r="F373" s="660" t="s">
        <v>244</v>
      </c>
      <c r="G373" s="660" t="s">
        <v>1228</v>
      </c>
      <c r="H373" s="660" t="s">
        <v>1340</v>
      </c>
      <c r="I373" s="660" t="s">
        <v>244</v>
      </c>
      <c r="J373" s="660" t="s">
        <v>316</v>
      </c>
      <c r="K373" s="660" t="s">
        <v>1469</v>
      </c>
      <c r="L373" s="660" t="s">
        <v>303</v>
      </c>
      <c r="M373" s="660">
        <v>1</v>
      </c>
      <c r="N373" s="660">
        <v>900</v>
      </c>
      <c r="O373" s="660">
        <v>900</v>
      </c>
    </row>
    <row r="374" spans="1:15" hidden="1" x14ac:dyDescent="0.25">
      <c r="A374" s="660" t="s">
        <v>6028</v>
      </c>
      <c r="B374" s="661">
        <v>44265</v>
      </c>
      <c r="C374" s="660" t="s">
        <v>6747</v>
      </c>
      <c r="D374" s="661">
        <v>44123</v>
      </c>
      <c r="E374" s="660" t="s">
        <v>1182</v>
      </c>
      <c r="F374" s="660" t="s">
        <v>244</v>
      </c>
      <c r="G374" s="660" t="s">
        <v>1228</v>
      </c>
      <c r="H374" s="660" t="s">
        <v>1340</v>
      </c>
      <c r="I374" s="660" t="s">
        <v>244</v>
      </c>
      <c r="J374" s="660" t="s">
        <v>316</v>
      </c>
      <c r="K374" s="660" t="s">
        <v>1469</v>
      </c>
      <c r="L374" s="660" t="s">
        <v>303</v>
      </c>
      <c r="M374" s="660">
        <v>1</v>
      </c>
      <c r="N374" s="660">
        <v>900</v>
      </c>
      <c r="O374" s="660">
        <v>900</v>
      </c>
    </row>
    <row r="375" spans="1:15" hidden="1" x14ac:dyDescent="0.25">
      <c r="A375" s="660" t="s">
        <v>6029</v>
      </c>
      <c r="B375" s="661">
        <v>44265</v>
      </c>
      <c r="C375" s="660" t="s">
        <v>918</v>
      </c>
      <c r="D375" s="661">
        <v>44264</v>
      </c>
      <c r="E375" s="660" t="s">
        <v>1185</v>
      </c>
      <c r="F375" s="660" t="s">
        <v>248</v>
      </c>
      <c r="G375" s="660" t="s">
        <v>7067</v>
      </c>
      <c r="H375" s="660" t="s">
        <v>1313</v>
      </c>
      <c r="I375" s="660" t="s">
        <v>248</v>
      </c>
      <c r="J375" s="660" t="s">
        <v>316</v>
      </c>
      <c r="K375" s="660" t="s">
        <v>1469</v>
      </c>
      <c r="L375" s="660" t="s">
        <v>301</v>
      </c>
      <c r="M375" s="660">
        <v>3</v>
      </c>
      <c r="N375" s="660">
        <v>0</v>
      </c>
      <c r="O375" s="660">
        <v>0</v>
      </c>
    </row>
    <row r="376" spans="1:15" hidden="1" x14ac:dyDescent="0.25">
      <c r="A376" s="660" t="s">
        <v>6029</v>
      </c>
      <c r="B376" s="661">
        <v>44265</v>
      </c>
      <c r="C376" s="660" t="s">
        <v>918</v>
      </c>
      <c r="D376" s="661">
        <v>44264</v>
      </c>
      <c r="E376" s="660" t="s">
        <v>1186</v>
      </c>
      <c r="F376" s="660" t="s">
        <v>248</v>
      </c>
      <c r="G376" s="660" t="s">
        <v>7067</v>
      </c>
      <c r="H376" s="660" t="s">
        <v>3633</v>
      </c>
      <c r="I376" s="660" t="s">
        <v>248</v>
      </c>
      <c r="J376" s="660" t="s">
        <v>316</v>
      </c>
      <c r="K376" s="660" t="s">
        <v>1469</v>
      </c>
      <c r="L376" s="660" t="s">
        <v>308</v>
      </c>
      <c r="M376" s="660">
        <v>2</v>
      </c>
      <c r="N376" s="660">
        <v>0</v>
      </c>
      <c r="O376" s="660">
        <v>0</v>
      </c>
    </row>
    <row r="377" spans="1:15" hidden="1" x14ac:dyDescent="0.25">
      <c r="A377" s="660" t="s">
        <v>6029</v>
      </c>
      <c r="B377" s="661">
        <v>44265</v>
      </c>
      <c r="C377" s="660" t="s">
        <v>918</v>
      </c>
      <c r="D377" s="661">
        <v>44264</v>
      </c>
      <c r="E377" s="660" t="s">
        <v>1186</v>
      </c>
      <c r="F377" s="660" t="s">
        <v>248</v>
      </c>
      <c r="G377" s="660" t="s">
        <v>7067</v>
      </c>
      <c r="H377" s="660" t="s">
        <v>1314</v>
      </c>
      <c r="I377" s="660" t="s">
        <v>248</v>
      </c>
      <c r="J377" s="660" t="s">
        <v>316</v>
      </c>
      <c r="K377" s="660" t="s">
        <v>1469</v>
      </c>
      <c r="L377" s="660" t="s">
        <v>308</v>
      </c>
      <c r="M377" s="660">
        <v>1</v>
      </c>
      <c r="N377" s="660">
        <v>0</v>
      </c>
      <c r="O377" s="660">
        <v>0</v>
      </c>
    </row>
    <row r="378" spans="1:15" hidden="1" x14ac:dyDescent="0.25">
      <c r="A378" s="660" t="s">
        <v>6029</v>
      </c>
      <c r="B378" s="661">
        <v>44265</v>
      </c>
      <c r="C378" s="660" t="s">
        <v>918</v>
      </c>
      <c r="D378" s="661">
        <v>44264</v>
      </c>
      <c r="E378" s="660" t="s">
        <v>1187</v>
      </c>
      <c r="F378" s="660" t="s">
        <v>248</v>
      </c>
      <c r="G378" s="660" t="s">
        <v>7067</v>
      </c>
      <c r="H378" s="660" t="s">
        <v>1315</v>
      </c>
      <c r="I378" s="660" t="s">
        <v>248</v>
      </c>
      <c r="J378" s="660" t="s">
        <v>316</v>
      </c>
      <c r="K378" s="660" t="s">
        <v>1469</v>
      </c>
      <c r="L378" s="660" t="s">
        <v>314</v>
      </c>
      <c r="M378" s="660">
        <v>3</v>
      </c>
      <c r="N378" s="660">
        <v>0</v>
      </c>
      <c r="O378" s="660">
        <v>0</v>
      </c>
    </row>
    <row r="379" spans="1:15" hidden="1" x14ac:dyDescent="0.25">
      <c r="A379" s="660" t="s">
        <v>6029</v>
      </c>
      <c r="B379" s="661">
        <v>44265</v>
      </c>
      <c r="C379" s="660" t="s">
        <v>918</v>
      </c>
      <c r="D379" s="661">
        <v>44264</v>
      </c>
      <c r="E379" s="660" t="s">
        <v>1187</v>
      </c>
      <c r="F379" s="660" t="s">
        <v>248</v>
      </c>
      <c r="G379" s="660" t="s">
        <v>7067</v>
      </c>
      <c r="H379" s="660" t="s">
        <v>1316</v>
      </c>
      <c r="I379" s="660" t="s">
        <v>248</v>
      </c>
      <c r="J379" s="660" t="s">
        <v>316</v>
      </c>
      <c r="K379" s="660" t="s">
        <v>1469</v>
      </c>
      <c r="L379" s="660" t="s">
        <v>1470</v>
      </c>
      <c r="M379" s="660">
        <v>3</v>
      </c>
      <c r="N379" s="660">
        <v>0</v>
      </c>
      <c r="O379" s="660">
        <v>0</v>
      </c>
    </row>
    <row r="380" spans="1:15" hidden="1" x14ac:dyDescent="0.25">
      <c r="A380" s="660" t="s">
        <v>6029</v>
      </c>
      <c r="B380" s="661">
        <v>44265</v>
      </c>
      <c r="C380" s="660" t="s">
        <v>918</v>
      </c>
      <c r="D380" s="661">
        <v>44264</v>
      </c>
      <c r="E380" s="660" t="s">
        <v>1187</v>
      </c>
      <c r="F380" s="660" t="s">
        <v>248</v>
      </c>
      <c r="G380" s="660" t="s">
        <v>7067</v>
      </c>
      <c r="H380" s="660" t="s">
        <v>1317</v>
      </c>
      <c r="I380" s="660" t="s">
        <v>248</v>
      </c>
      <c r="J380" s="660" t="s">
        <v>316</v>
      </c>
      <c r="K380" s="660" t="s">
        <v>1469</v>
      </c>
      <c r="L380" s="660" t="s">
        <v>314</v>
      </c>
      <c r="M380" s="660">
        <v>3</v>
      </c>
      <c r="N380" s="660">
        <v>0</v>
      </c>
      <c r="O380" s="660">
        <v>0</v>
      </c>
    </row>
    <row r="381" spans="1:15" hidden="1" x14ac:dyDescent="0.25">
      <c r="A381" s="660" t="s">
        <v>6029</v>
      </c>
      <c r="B381" s="661">
        <v>44265</v>
      </c>
      <c r="C381" s="660" t="s">
        <v>918</v>
      </c>
      <c r="D381" s="661">
        <v>44264</v>
      </c>
      <c r="E381" s="660" t="s">
        <v>1187</v>
      </c>
      <c r="F381" s="660" t="s">
        <v>248</v>
      </c>
      <c r="G381" s="660" t="s">
        <v>7067</v>
      </c>
      <c r="H381" s="660" t="s">
        <v>1318</v>
      </c>
      <c r="I381" s="660" t="s">
        <v>248</v>
      </c>
      <c r="J381" s="660" t="s">
        <v>316</v>
      </c>
      <c r="K381" s="660" t="s">
        <v>1469</v>
      </c>
      <c r="L381" s="660" t="s">
        <v>314</v>
      </c>
      <c r="M381" s="660">
        <v>3</v>
      </c>
      <c r="N381" s="660">
        <v>0</v>
      </c>
      <c r="O381" s="660">
        <v>0</v>
      </c>
    </row>
    <row r="382" spans="1:15" hidden="1" x14ac:dyDescent="0.25">
      <c r="A382" s="660" t="s">
        <v>6029</v>
      </c>
      <c r="B382" s="661">
        <v>44265</v>
      </c>
      <c r="C382" s="660" t="s">
        <v>918</v>
      </c>
      <c r="D382" s="661">
        <v>44264</v>
      </c>
      <c r="E382" s="660" t="s">
        <v>1187</v>
      </c>
      <c r="F382" s="660" t="s">
        <v>248</v>
      </c>
      <c r="G382" s="660" t="s">
        <v>7067</v>
      </c>
      <c r="H382" s="660" t="s">
        <v>1319</v>
      </c>
      <c r="I382" s="660" t="s">
        <v>248</v>
      </c>
      <c r="J382" s="660" t="s">
        <v>316</v>
      </c>
      <c r="K382" s="660" t="s">
        <v>1469</v>
      </c>
      <c r="L382" s="660" t="s">
        <v>314</v>
      </c>
      <c r="M382" s="660">
        <v>3</v>
      </c>
      <c r="N382" s="660">
        <v>0</v>
      </c>
      <c r="O382" s="660">
        <v>0</v>
      </c>
    </row>
    <row r="383" spans="1:15" hidden="1" x14ac:dyDescent="0.25">
      <c r="A383" s="660" t="s">
        <v>6029</v>
      </c>
      <c r="B383" s="661">
        <v>44265</v>
      </c>
      <c r="C383" s="660" t="s">
        <v>918</v>
      </c>
      <c r="D383" s="661">
        <v>44264</v>
      </c>
      <c r="E383" s="660" t="s">
        <v>1187</v>
      </c>
      <c r="F383" s="660" t="s">
        <v>248</v>
      </c>
      <c r="G383" s="660" t="s">
        <v>7067</v>
      </c>
      <c r="H383" s="660" t="s">
        <v>1328</v>
      </c>
      <c r="I383" s="660" t="s">
        <v>248</v>
      </c>
      <c r="J383" s="660" t="s">
        <v>316</v>
      </c>
      <c r="K383" s="660" t="s">
        <v>1469</v>
      </c>
      <c r="L383" s="660" t="s">
        <v>1470</v>
      </c>
      <c r="M383" s="660">
        <v>3</v>
      </c>
      <c r="N383" s="660">
        <v>0</v>
      </c>
      <c r="O383" s="660">
        <v>0</v>
      </c>
    </row>
    <row r="384" spans="1:15" hidden="1" x14ac:dyDescent="0.25">
      <c r="A384" s="660" t="s">
        <v>6029</v>
      </c>
      <c r="B384" s="661">
        <v>44265</v>
      </c>
      <c r="C384" s="660" t="s">
        <v>918</v>
      </c>
      <c r="D384" s="661">
        <v>44264</v>
      </c>
      <c r="E384" s="660" t="s">
        <v>1187</v>
      </c>
      <c r="F384" s="660" t="s">
        <v>248</v>
      </c>
      <c r="G384" s="660" t="s">
        <v>7067</v>
      </c>
      <c r="H384" s="660" t="s">
        <v>1320</v>
      </c>
      <c r="I384" s="660" t="s">
        <v>248</v>
      </c>
      <c r="J384" s="660" t="s">
        <v>316</v>
      </c>
      <c r="K384" s="660" t="s">
        <v>1469</v>
      </c>
      <c r="L384" s="660" t="s">
        <v>314</v>
      </c>
      <c r="M384" s="660">
        <v>3</v>
      </c>
      <c r="N384" s="660">
        <v>0</v>
      </c>
      <c r="O384" s="660">
        <v>0</v>
      </c>
    </row>
    <row r="385" spans="1:15" hidden="1" x14ac:dyDescent="0.25">
      <c r="A385" s="660" t="s">
        <v>6029</v>
      </c>
      <c r="B385" s="661">
        <v>44265</v>
      </c>
      <c r="C385" s="660" t="s">
        <v>918</v>
      </c>
      <c r="D385" s="661">
        <v>44264</v>
      </c>
      <c r="E385" s="660" t="s">
        <v>1187</v>
      </c>
      <c r="F385" s="660" t="s">
        <v>248</v>
      </c>
      <c r="G385" s="660" t="s">
        <v>7067</v>
      </c>
      <c r="H385" s="660" t="s">
        <v>1321</v>
      </c>
      <c r="I385" s="660" t="s">
        <v>248</v>
      </c>
      <c r="J385" s="660" t="s">
        <v>316</v>
      </c>
      <c r="K385" s="660" t="s">
        <v>1469</v>
      </c>
      <c r="L385" s="660" t="s">
        <v>314</v>
      </c>
      <c r="M385" s="660">
        <v>3</v>
      </c>
      <c r="N385" s="660">
        <v>0</v>
      </c>
      <c r="O385" s="660">
        <v>0</v>
      </c>
    </row>
    <row r="386" spans="1:15" hidden="1" x14ac:dyDescent="0.25">
      <c r="A386" s="660" t="s">
        <v>6029</v>
      </c>
      <c r="B386" s="661">
        <v>44265</v>
      </c>
      <c r="C386" s="660" t="s">
        <v>918</v>
      </c>
      <c r="D386" s="661">
        <v>44264</v>
      </c>
      <c r="E386" s="660" t="s">
        <v>1185</v>
      </c>
      <c r="F386" s="660" t="s">
        <v>248</v>
      </c>
      <c r="G386" s="660" t="s">
        <v>7067</v>
      </c>
      <c r="H386" s="660" t="s">
        <v>1313</v>
      </c>
      <c r="I386" s="660" t="s">
        <v>248</v>
      </c>
      <c r="J386" s="660" t="s">
        <v>316</v>
      </c>
      <c r="K386" s="660" t="s">
        <v>1469</v>
      </c>
      <c r="L386" s="660" t="s">
        <v>301</v>
      </c>
      <c r="M386" s="660">
        <v>2</v>
      </c>
      <c r="N386" s="662">
        <v>3800</v>
      </c>
      <c r="O386" s="662">
        <v>7600</v>
      </c>
    </row>
    <row r="387" spans="1:15" hidden="1" x14ac:dyDescent="0.25">
      <c r="A387" s="660" t="s">
        <v>6029</v>
      </c>
      <c r="B387" s="661">
        <v>44265</v>
      </c>
      <c r="C387" s="660" t="s">
        <v>918</v>
      </c>
      <c r="D387" s="661">
        <v>44264</v>
      </c>
      <c r="E387" s="660" t="s">
        <v>1187</v>
      </c>
      <c r="F387" s="660" t="s">
        <v>248</v>
      </c>
      <c r="G387" s="660" t="s">
        <v>7067</v>
      </c>
      <c r="H387" s="660" t="s">
        <v>1319</v>
      </c>
      <c r="I387" s="660" t="s">
        <v>248</v>
      </c>
      <c r="J387" s="660" t="s">
        <v>316</v>
      </c>
      <c r="K387" s="660" t="s">
        <v>1469</v>
      </c>
      <c r="L387" s="660" t="s">
        <v>314</v>
      </c>
      <c r="M387" s="660">
        <v>1</v>
      </c>
      <c r="N387" s="662">
        <v>9900</v>
      </c>
      <c r="O387" s="662">
        <v>9900</v>
      </c>
    </row>
    <row r="388" spans="1:15" hidden="1" x14ac:dyDescent="0.25">
      <c r="A388" s="660" t="s">
        <v>6029</v>
      </c>
      <c r="B388" s="661">
        <v>44265</v>
      </c>
      <c r="C388" s="660" t="s">
        <v>918</v>
      </c>
      <c r="D388" s="661">
        <v>44264</v>
      </c>
      <c r="E388" s="660" t="s">
        <v>1187</v>
      </c>
      <c r="F388" s="660" t="s">
        <v>248</v>
      </c>
      <c r="G388" s="660" t="s">
        <v>7067</v>
      </c>
      <c r="H388" s="660" t="s">
        <v>3652</v>
      </c>
      <c r="I388" s="660" t="s">
        <v>248</v>
      </c>
      <c r="J388" s="660" t="s">
        <v>316</v>
      </c>
      <c r="K388" s="660" t="s">
        <v>1469</v>
      </c>
      <c r="L388" s="660" t="s">
        <v>314</v>
      </c>
      <c r="M388" s="660">
        <v>3</v>
      </c>
      <c r="N388" s="662">
        <v>52000</v>
      </c>
      <c r="O388" s="662">
        <v>156000</v>
      </c>
    </row>
    <row r="389" spans="1:15" hidden="1" x14ac:dyDescent="0.25">
      <c r="A389" s="660" t="s">
        <v>6030</v>
      </c>
      <c r="B389" s="661">
        <v>44265</v>
      </c>
      <c r="C389" s="660" t="s">
        <v>6747</v>
      </c>
      <c r="D389" s="661">
        <v>44123</v>
      </c>
      <c r="E389" s="660" t="s">
        <v>1182</v>
      </c>
      <c r="F389" s="660" t="s">
        <v>244</v>
      </c>
      <c r="G389" s="660" t="s">
        <v>1228</v>
      </c>
      <c r="H389" s="660" t="s">
        <v>1340</v>
      </c>
      <c r="I389" s="660" t="s">
        <v>244</v>
      </c>
      <c r="J389" s="660" t="s">
        <v>316</v>
      </c>
      <c r="K389" s="660" t="s">
        <v>1469</v>
      </c>
      <c r="L389" s="660" t="s">
        <v>303</v>
      </c>
      <c r="M389" s="660">
        <v>1</v>
      </c>
      <c r="N389" s="660">
        <v>900</v>
      </c>
      <c r="O389" s="660">
        <v>900</v>
      </c>
    </row>
    <row r="390" spans="1:15" hidden="1" x14ac:dyDescent="0.25">
      <c r="A390" s="660" t="s">
        <v>6031</v>
      </c>
      <c r="B390" s="661">
        <v>44265</v>
      </c>
      <c r="C390" s="660" t="s">
        <v>6748</v>
      </c>
      <c r="D390" s="661">
        <v>44123</v>
      </c>
      <c r="E390" s="660" t="s">
        <v>1182</v>
      </c>
      <c r="F390" s="660" t="s">
        <v>244</v>
      </c>
      <c r="G390" s="660" t="s">
        <v>1228</v>
      </c>
      <c r="H390" s="660" t="s">
        <v>1340</v>
      </c>
      <c r="I390" s="660" t="s">
        <v>244</v>
      </c>
      <c r="J390" s="660" t="s">
        <v>316</v>
      </c>
      <c r="K390" s="660" t="s">
        <v>1469</v>
      </c>
      <c r="L390" s="660" t="s">
        <v>303</v>
      </c>
      <c r="M390" s="660">
        <v>1</v>
      </c>
      <c r="N390" s="660">
        <v>900</v>
      </c>
      <c r="O390" s="660">
        <v>900</v>
      </c>
    </row>
    <row r="391" spans="1:15" hidden="1" x14ac:dyDescent="0.25">
      <c r="A391" s="660" t="s">
        <v>6032</v>
      </c>
      <c r="B391" s="661">
        <v>44265</v>
      </c>
      <c r="C391" s="660" t="s">
        <v>6748</v>
      </c>
      <c r="D391" s="661">
        <v>44123</v>
      </c>
      <c r="E391" s="660" t="s">
        <v>1182</v>
      </c>
      <c r="F391" s="660" t="s">
        <v>244</v>
      </c>
      <c r="G391" s="660" t="s">
        <v>1228</v>
      </c>
      <c r="H391" s="660" t="s">
        <v>1340</v>
      </c>
      <c r="I391" s="660" t="s">
        <v>244</v>
      </c>
      <c r="J391" s="660" t="s">
        <v>316</v>
      </c>
      <c r="K391" s="660" t="s">
        <v>1469</v>
      </c>
      <c r="L391" s="660" t="s">
        <v>303</v>
      </c>
      <c r="M391" s="660">
        <v>1</v>
      </c>
      <c r="N391" s="660">
        <v>900</v>
      </c>
      <c r="O391" s="660">
        <v>900</v>
      </c>
    </row>
    <row r="392" spans="1:15" hidden="1" x14ac:dyDescent="0.25">
      <c r="A392" s="660" t="s">
        <v>6033</v>
      </c>
      <c r="B392" s="661">
        <v>44265</v>
      </c>
      <c r="C392" s="660" t="s">
        <v>6748</v>
      </c>
      <c r="D392" s="661">
        <v>44123</v>
      </c>
      <c r="E392" s="660" t="s">
        <v>1182</v>
      </c>
      <c r="F392" s="660" t="s">
        <v>244</v>
      </c>
      <c r="G392" s="660" t="s">
        <v>1228</v>
      </c>
      <c r="H392" s="660" t="s">
        <v>1340</v>
      </c>
      <c r="I392" s="660" t="s">
        <v>244</v>
      </c>
      <c r="J392" s="660" t="s">
        <v>316</v>
      </c>
      <c r="K392" s="660" t="s">
        <v>1469</v>
      </c>
      <c r="L392" s="660" t="s">
        <v>303</v>
      </c>
      <c r="M392" s="660">
        <v>1</v>
      </c>
      <c r="N392" s="660">
        <v>900</v>
      </c>
      <c r="O392" s="660">
        <v>900</v>
      </c>
    </row>
    <row r="393" spans="1:15" hidden="1" x14ac:dyDescent="0.25">
      <c r="A393" s="660" t="s">
        <v>6034</v>
      </c>
      <c r="B393" s="661">
        <v>44265</v>
      </c>
      <c r="C393" s="660" t="s">
        <v>3505</v>
      </c>
      <c r="D393" s="661">
        <v>44123</v>
      </c>
      <c r="E393" s="660" t="s">
        <v>1182</v>
      </c>
      <c r="F393" s="660" t="s">
        <v>244</v>
      </c>
      <c r="G393" s="660" t="s">
        <v>1228</v>
      </c>
      <c r="H393" s="660" t="s">
        <v>1340</v>
      </c>
      <c r="I393" s="660" t="s">
        <v>244</v>
      </c>
      <c r="J393" s="660" t="s">
        <v>316</v>
      </c>
      <c r="K393" s="660" t="s">
        <v>1469</v>
      </c>
      <c r="L393" s="660" t="s">
        <v>303</v>
      </c>
      <c r="M393" s="660">
        <v>1</v>
      </c>
      <c r="N393" s="660">
        <v>900</v>
      </c>
      <c r="O393" s="660">
        <v>900</v>
      </c>
    </row>
    <row r="394" spans="1:15" hidden="1" x14ac:dyDescent="0.25">
      <c r="A394" s="660" t="s">
        <v>6035</v>
      </c>
      <c r="B394" s="661">
        <v>44265</v>
      </c>
      <c r="C394" s="660" t="s">
        <v>3505</v>
      </c>
      <c r="D394" s="661">
        <v>44123</v>
      </c>
      <c r="E394" s="660" t="s">
        <v>1182</v>
      </c>
      <c r="F394" s="660" t="s">
        <v>244</v>
      </c>
      <c r="G394" s="660" t="s">
        <v>1228</v>
      </c>
      <c r="H394" s="660" t="s">
        <v>1340</v>
      </c>
      <c r="I394" s="660" t="s">
        <v>244</v>
      </c>
      <c r="J394" s="660" t="s">
        <v>316</v>
      </c>
      <c r="K394" s="660" t="s">
        <v>1469</v>
      </c>
      <c r="L394" s="660" t="s">
        <v>303</v>
      </c>
      <c r="M394" s="660">
        <v>1</v>
      </c>
      <c r="N394" s="660">
        <v>900</v>
      </c>
      <c r="O394" s="660">
        <v>900</v>
      </c>
    </row>
    <row r="395" spans="1:15" hidden="1" x14ac:dyDescent="0.25">
      <c r="A395" s="660" t="s">
        <v>6036</v>
      </c>
      <c r="B395" s="661">
        <v>44265</v>
      </c>
      <c r="C395" s="660" t="s">
        <v>6749</v>
      </c>
      <c r="D395" s="661">
        <v>44265</v>
      </c>
      <c r="E395" s="660" t="s">
        <v>1180</v>
      </c>
      <c r="F395" s="660" t="s">
        <v>248</v>
      </c>
      <c r="G395" s="660" t="s">
        <v>1210</v>
      </c>
      <c r="H395" s="660" t="s">
        <v>3670</v>
      </c>
      <c r="I395" s="660" t="s">
        <v>248</v>
      </c>
      <c r="J395" s="660" t="s">
        <v>1463</v>
      </c>
      <c r="K395" s="660" t="s">
        <v>1468</v>
      </c>
      <c r="L395" s="660" t="s">
        <v>307</v>
      </c>
      <c r="M395" s="660">
        <v>154</v>
      </c>
      <c r="N395" s="662">
        <v>5985</v>
      </c>
      <c r="O395" s="662">
        <v>921690</v>
      </c>
    </row>
    <row r="396" spans="1:15" hidden="1" x14ac:dyDescent="0.25">
      <c r="A396" s="660" t="s">
        <v>6037</v>
      </c>
      <c r="B396" s="661">
        <v>44265</v>
      </c>
      <c r="C396" s="660" t="s">
        <v>3505</v>
      </c>
      <c r="D396" s="661">
        <v>44123</v>
      </c>
      <c r="E396" s="660" t="s">
        <v>1182</v>
      </c>
      <c r="F396" s="660" t="s">
        <v>244</v>
      </c>
      <c r="G396" s="660" t="s">
        <v>1228</v>
      </c>
      <c r="H396" s="660" t="s">
        <v>1340</v>
      </c>
      <c r="I396" s="660" t="s">
        <v>244</v>
      </c>
      <c r="J396" s="660" t="s">
        <v>316</v>
      </c>
      <c r="K396" s="660" t="s">
        <v>1469</v>
      </c>
      <c r="L396" s="660" t="s">
        <v>303</v>
      </c>
      <c r="M396" s="660">
        <v>1</v>
      </c>
      <c r="N396" s="660">
        <v>900</v>
      </c>
      <c r="O396" s="660">
        <v>900</v>
      </c>
    </row>
    <row r="397" spans="1:15" hidden="1" x14ac:dyDescent="0.25">
      <c r="A397" s="660" t="s">
        <v>6038</v>
      </c>
      <c r="B397" s="661">
        <v>44265</v>
      </c>
      <c r="C397" s="660" t="s">
        <v>3505</v>
      </c>
      <c r="D397" s="661">
        <v>44123</v>
      </c>
      <c r="E397" s="660" t="s">
        <v>1182</v>
      </c>
      <c r="F397" s="660" t="s">
        <v>244</v>
      </c>
      <c r="G397" s="660" t="s">
        <v>1228</v>
      </c>
      <c r="H397" s="660" t="s">
        <v>1340</v>
      </c>
      <c r="I397" s="660" t="s">
        <v>244</v>
      </c>
      <c r="J397" s="660" t="s">
        <v>316</v>
      </c>
      <c r="K397" s="660" t="s">
        <v>1469</v>
      </c>
      <c r="L397" s="660" t="s">
        <v>303</v>
      </c>
      <c r="M397" s="660">
        <v>1</v>
      </c>
      <c r="N397" s="660">
        <v>900</v>
      </c>
      <c r="O397" s="660">
        <v>900</v>
      </c>
    </row>
    <row r="398" spans="1:15" hidden="1" x14ac:dyDescent="0.25">
      <c r="A398" s="660" t="s">
        <v>6039</v>
      </c>
      <c r="B398" s="661">
        <v>44265</v>
      </c>
      <c r="C398" s="660" t="s">
        <v>6750</v>
      </c>
      <c r="D398" s="661">
        <v>44265</v>
      </c>
      <c r="E398" s="660" t="s">
        <v>1180</v>
      </c>
      <c r="F398" s="660" t="s">
        <v>248</v>
      </c>
      <c r="G398" s="660" t="s">
        <v>1210</v>
      </c>
      <c r="H398" s="660" t="s">
        <v>3670</v>
      </c>
      <c r="I398" s="660" t="s">
        <v>248</v>
      </c>
      <c r="J398" s="660" t="s">
        <v>1463</v>
      </c>
      <c r="K398" s="660" t="s">
        <v>1468</v>
      </c>
      <c r="L398" s="660" t="s">
        <v>307</v>
      </c>
      <c r="M398" s="660">
        <v>324</v>
      </c>
      <c r="N398" s="662">
        <v>5985</v>
      </c>
      <c r="O398" s="662">
        <v>1939140</v>
      </c>
    </row>
    <row r="399" spans="1:15" hidden="1" x14ac:dyDescent="0.25">
      <c r="A399" s="660" t="s">
        <v>6040</v>
      </c>
      <c r="B399" s="661">
        <v>44265</v>
      </c>
      <c r="C399" s="660" t="s">
        <v>3505</v>
      </c>
      <c r="D399" s="661">
        <v>44123</v>
      </c>
      <c r="E399" s="660" t="s">
        <v>1182</v>
      </c>
      <c r="F399" s="660" t="s">
        <v>244</v>
      </c>
      <c r="G399" s="660" t="s">
        <v>1228</v>
      </c>
      <c r="H399" s="660" t="s">
        <v>1340</v>
      </c>
      <c r="I399" s="660" t="s">
        <v>244</v>
      </c>
      <c r="J399" s="660" t="s">
        <v>316</v>
      </c>
      <c r="K399" s="660" t="s">
        <v>1469</v>
      </c>
      <c r="L399" s="660" t="s">
        <v>303</v>
      </c>
      <c r="M399" s="660">
        <v>1</v>
      </c>
      <c r="N399" s="660">
        <v>900</v>
      </c>
      <c r="O399" s="660">
        <v>900</v>
      </c>
    </row>
    <row r="400" spans="1:15" hidden="1" x14ac:dyDescent="0.25">
      <c r="A400" s="660" t="s">
        <v>6041</v>
      </c>
      <c r="B400" s="661">
        <v>44265</v>
      </c>
      <c r="C400" s="660" t="s">
        <v>3505</v>
      </c>
      <c r="D400" s="661">
        <v>44123</v>
      </c>
      <c r="E400" s="660" t="s">
        <v>1182</v>
      </c>
      <c r="F400" s="660" t="s">
        <v>244</v>
      </c>
      <c r="G400" s="660" t="s">
        <v>1228</v>
      </c>
      <c r="H400" s="660" t="s">
        <v>1340</v>
      </c>
      <c r="I400" s="660" t="s">
        <v>244</v>
      </c>
      <c r="J400" s="660" t="s">
        <v>316</v>
      </c>
      <c r="K400" s="660" t="s">
        <v>1469</v>
      </c>
      <c r="L400" s="660" t="s">
        <v>303</v>
      </c>
      <c r="M400" s="660">
        <v>1</v>
      </c>
      <c r="N400" s="660">
        <v>900</v>
      </c>
      <c r="O400" s="660">
        <v>900</v>
      </c>
    </row>
    <row r="401" spans="1:15" hidden="1" x14ac:dyDescent="0.25">
      <c r="A401" s="660" t="s">
        <v>6042</v>
      </c>
      <c r="B401" s="661">
        <v>44265</v>
      </c>
      <c r="C401" s="660" t="s">
        <v>3505</v>
      </c>
      <c r="D401" s="661">
        <v>44123</v>
      </c>
      <c r="E401" s="660" t="s">
        <v>1182</v>
      </c>
      <c r="F401" s="660" t="s">
        <v>244</v>
      </c>
      <c r="G401" s="660" t="s">
        <v>1228</v>
      </c>
      <c r="H401" s="660" t="s">
        <v>1340</v>
      </c>
      <c r="I401" s="660" t="s">
        <v>244</v>
      </c>
      <c r="J401" s="660" t="s">
        <v>316</v>
      </c>
      <c r="K401" s="660" t="s">
        <v>1469</v>
      </c>
      <c r="L401" s="660" t="s">
        <v>303</v>
      </c>
      <c r="M401" s="660">
        <v>1</v>
      </c>
      <c r="N401" s="660">
        <v>900</v>
      </c>
      <c r="O401" s="660">
        <v>900</v>
      </c>
    </row>
    <row r="402" spans="1:15" hidden="1" x14ac:dyDescent="0.25">
      <c r="A402" s="660" t="s">
        <v>6043</v>
      </c>
      <c r="B402" s="661">
        <v>44265</v>
      </c>
      <c r="C402" s="660" t="s">
        <v>3505</v>
      </c>
      <c r="D402" s="661">
        <v>44123</v>
      </c>
      <c r="E402" s="660" t="s">
        <v>1182</v>
      </c>
      <c r="F402" s="660" t="s">
        <v>244</v>
      </c>
      <c r="G402" s="660" t="s">
        <v>1228</v>
      </c>
      <c r="H402" s="660" t="s">
        <v>1340</v>
      </c>
      <c r="I402" s="660" t="s">
        <v>244</v>
      </c>
      <c r="J402" s="660" t="s">
        <v>316</v>
      </c>
      <c r="K402" s="660" t="s">
        <v>1469</v>
      </c>
      <c r="L402" s="660" t="s">
        <v>303</v>
      </c>
      <c r="M402" s="660">
        <v>1</v>
      </c>
      <c r="N402" s="660">
        <v>900</v>
      </c>
      <c r="O402" s="660">
        <v>900</v>
      </c>
    </row>
    <row r="403" spans="1:15" hidden="1" x14ac:dyDescent="0.25">
      <c r="A403" s="660" t="s">
        <v>6044</v>
      </c>
      <c r="B403" s="661">
        <v>44265</v>
      </c>
      <c r="C403" s="660" t="s">
        <v>3505</v>
      </c>
      <c r="D403" s="661">
        <v>44123</v>
      </c>
      <c r="E403" s="660" t="s">
        <v>1182</v>
      </c>
      <c r="F403" s="660" t="s">
        <v>244</v>
      </c>
      <c r="G403" s="660" t="s">
        <v>1228</v>
      </c>
      <c r="H403" s="660" t="s">
        <v>1340</v>
      </c>
      <c r="I403" s="660" t="s">
        <v>244</v>
      </c>
      <c r="J403" s="660" t="s">
        <v>316</v>
      </c>
      <c r="K403" s="660" t="s">
        <v>1469</v>
      </c>
      <c r="L403" s="660" t="s">
        <v>303</v>
      </c>
      <c r="M403" s="660">
        <v>1</v>
      </c>
      <c r="N403" s="660">
        <v>900</v>
      </c>
      <c r="O403" s="660">
        <v>900</v>
      </c>
    </row>
    <row r="404" spans="1:15" hidden="1" x14ac:dyDescent="0.25">
      <c r="A404" s="660" t="s">
        <v>6045</v>
      </c>
      <c r="B404" s="661">
        <v>44265</v>
      </c>
      <c r="C404" s="660" t="s">
        <v>211</v>
      </c>
      <c r="D404" s="660" t="s">
        <v>6751</v>
      </c>
      <c r="E404" s="660" t="s">
        <v>63</v>
      </c>
      <c r="F404" s="660" t="s">
        <v>93</v>
      </c>
      <c r="G404" s="660" t="s">
        <v>3592</v>
      </c>
      <c r="H404" s="660" t="s">
        <v>1419</v>
      </c>
      <c r="I404" s="660" t="s">
        <v>93</v>
      </c>
      <c r="J404" s="660" t="s">
        <v>317</v>
      </c>
      <c r="K404" s="660" t="s">
        <v>1468</v>
      </c>
      <c r="L404" s="660" t="s">
        <v>1470</v>
      </c>
      <c r="M404" s="660">
        <v>2</v>
      </c>
      <c r="N404" s="662">
        <v>8400</v>
      </c>
      <c r="O404" s="662">
        <v>16800</v>
      </c>
    </row>
    <row r="405" spans="1:15" hidden="1" x14ac:dyDescent="0.25">
      <c r="A405" s="660" t="s">
        <v>6046</v>
      </c>
      <c r="B405" s="661">
        <v>44265</v>
      </c>
      <c r="C405" s="660" t="s">
        <v>6752</v>
      </c>
      <c r="D405" s="661">
        <v>44264</v>
      </c>
      <c r="E405" s="660" t="s">
        <v>1182</v>
      </c>
      <c r="F405" s="660" t="s">
        <v>244</v>
      </c>
      <c r="G405" s="660" t="s">
        <v>1228</v>
      </c>
      <c r="H405" s="660" t="s">
        <v>3633</v>
      </c>
      <c r="I405" s="660" t="s">
        <v>244</v>
      </c>
      <c r="J405" s="660" t="s">
        <v>316</v>
      </c>
      <c r="K405" s="660" t="s">
        <v>1469</v>
      </c>
      <c r="L405" s="660" t="s">
        <v>308</v>
      </c>
      <c r="M405" s="660">
        <v>1</v>
      </c>
      <c r="N405" s="662">
        <v>4250</v>
      </c>
      <c r="O405" s="662">
        <v>4250</v>
      </c>
    </row>
    <row r="406" spans="1:15" hidden="1" x14ac:dyDescent="0.25">
      <c r="A406" s="660" t="s">
        <v>6047</v>
      </c>
      <c r="B406" s="661">
        <v>44265</v>
      </c>
      <c r="C406" s="660">
        <v>6300007267</v>
      </c>
      <c r="D406" s="661">
        <v>44259</v>
      </c>
      <c r="E406" s="660" t="s">
        <v>1182</v>
      </c>
      <c r="F406" s="660" t="s">
        <v>244</v>
      </c>
      <c r="G406" s="660" t="s">
        <v>1212</v>
      </c>
      <c r="H406" s="660" t="s">
        <v>1398</v>
      </c>
      <c r="I406" s="660" t="s">
        <v>244</v>
      </c>
      <c r="J406" s="660" t="s">
        <v>316</v>
      </c>
      <c r="K406" s="660" t="s">
        <v>1469</v>
      </c>
      <c r="L406" s="660" t="s">
        <v>1470</v>
      </c>
      <c r="M406" s="660">
        <v>1</v>
      </c>
      <c r="N406" s="660">
        <v>150</v>
      </c>
      <c r="O406" s="660">
        <v>150</v>
      </c>
    </row>
    <row r="407" spans="1:15" hidden="1" x14ac:dyDescent="0.25">
      <c r="A407" s="660" t="s">
        <v>6048</v>
      </c>
      <c r="B407" s="661">
        <v>44265</v>
      </c>
      <c r="C407" s="660">
        <v>6300007265</v>
      </c>
      <c r="D407" s="661">
        <v>44259</v>
      </c>
      <c r="E407" s="660" t="s">
        <v>1182</v>
      </c>
      <c r="F407" s="660" t="s">
        <v>244</v>
      </c>
      <c r="G407" s="660" t="s">
        <v>1212</v>
      </c>
      <c r="H407" s="660" t="s">
        <v>1398</v>
      </c>
      <c r="I407" s="660" t="s">
        <v>244</v>
      </c>
      <c r="J407" s="660" t="s">
        <v>316</v>
      </c>
      <c r="K407" s="660" t="s">
        <v>1469</v>
      </c>
      <c r="L407" s="660" t="s">
        <v>1470</v>
      </c>
      <c r="M407" s="660">
        <v>1</v>
      </c>
      <c r="N407" s="660">
        <v>150</v>
      </c>
      <c r="O407" s="660">
        <v>150</v>
      </c>
    </row>
    <row r="408" spans="1:15" hidden="1" x14ac:dyDescent="0.25">
      <c r="A408" s="660" t="s">
        <v>6049</v>
      </c>
      <c r="B408" s="661">
        <v>44265</v>
      </c>
      <c r="C408" s="660" t="s">
        <v>6671</v>
      </c>
      <c r="D408" s="660" t="s">
        <v>6753</v>
      </c>
      <c r="E408" s="660" t="s">
        <v>1182</v>
      </c>
      <c r="F408" s="660" t="s">
        <v>244</v>
      </c>
      <c r="G408" s="660" t="s">
        <v>1230</v>
      </c>
      <c r="H408" s="660" t="s">
        <v>1364</v>
      </c>
      <c r="I408" s="660" t="s">
        <v>244</v>
      </c>
      <c r="J408" s="660" t="s">
        <v>316</v>
      </c>
      <c r="K408" s="660" t="s">
        <v>1469</v>
      </c>
      <c r="L408" s="660" t="s">
        <v>1470</v>
      </c>
      <c r="M408" s="660">
        <v>1</v>
      </c>
      <c r="N408" s="662">
        <v>1210</v>
      </c>
      <c r="O408" s="662">
        <v>1210</v>
      </c>
    </row>
    <row r="409" spans="1:15" hidden="1" x14ac:dyDescent="0.25">
      <c r="A409" s="660" t="s">
        <v>6050</v>
      </c>
      <c r="B409" s="661">
        <v>44265</v>
      </c>
      <c r="C409" s="660" t="s">
        <v>6754</v>
      </c>
      <c r="D409" s="661">
        <v>44095</v>
      </c>
      <c r="E409" s="660" t="s">
        <v>1182</v>
      </c>
      <c r="F409" s="660" t="s">
        <v>244</v>
      </c>
      <c r="G409" s="660" t="s">
        <v>1228</v>
      </c>
      <c r="H409" s="660" t="s">
        <v>7110</v>
      </c>
      <c r="I409" s="660" t="s">
        <v>244</v>
      </c>
      <c r="J409" s="660" t="s">
        <v>316</v>
      </c>
      <c r="K409" s="660" t="s">
        <v>1469</v>
      </c>
      <c r="L409" s="660" t="s">
        <v>1470</v>
      </c>
      <c r="M409" s="660">
        <v>1</v>
      </c>
      <c r="N409" s="662">
        <v>7049</v>
      </c>
      <c r="O409" s="662">
        <v>7049</v>
      </c>
    </row>
    <row r="410" spans="1:15" hidden="1" x14ac:dyDescent="0.25">
      <c r="A410" s="660" t="s">
        <v>6051</v>
      </c>
      <c r="B410" s="661">
        <v>44265</v>
      </c>
      <c r="C410" s="660" t="s">
        <v>6755</v>
      </c>
      <c r="D410" s="660" t="s">
        <v>6756</v>
      </c>
      <c r="E410" s="660" t="s">
        <v>1182</v>
      </c>
      <c r="F410" s="660" t="s">
        <v>244</v>
      </c>
      <c r="G410" s="660" t="s">
        <v>1230</v>
      </c>
      <c r="H410" s="660" t="s">
        <v>1364</v>
      </c>
      <c r="I410" s="660" t="s">
        <v>244</v>
      </c>
      <c r="J410" s="660" t="s">
        <v>316</v>
      </c>
      <c r="K410" s="660" t="s">
        <v>1469</v>
      </c>
      <c r="L410" s="660" t="s">
        <v>1470</v>
      </c>
      <c r="M410" s="660">
        <v>2</v>
      </c>
      <c r="N410" s="662">
        <v>1210</v>
      </c>
      <c r="O410" s="662">
        <v>2420</v>
      </c>
    </row>
    <row r="411" spans="1:15" hidden="1" x14ac:dyDescent="0.25">
      <c r="A411" s="660" t="s">
        <v>6052</v>
      </c>
      <c r="B411" s="661">
        <v>44265</v>
      </c>
      <c r="C411" s="660" t="s">
        <v>6757</v>
      </c>
      <c r="D411" s="661">
        <v>44252</v>
      </c>
      <c r="E411" s="660" t="s">
        <v>1180</v>
      </c>
      <c r="F411" s="660" t="s">
        <v>248</v>
      </c>
      <c r="G411" s="660" t="s">
        <v>1210</v>
      </c>
      <c r="H411" s="660" t="s">
        <v>277</v>
      </c>
      <c r="I411" s="660" t="s">
        <v>248</v>
      </c>
      <c r="J411" s="660" t="s">
        <v>1463</v>
      </c>
      <c r="K411" s="660" t="s">
        <v>1468</v>
      </c>
      <c r="L411" s="660" t="s">
        <v>301</v>
      </c>
      <c r="M411" s="660">
        <v>50</v>
      </c>
      <c r="N411" s="662">
        <v>2243.85</v>
      </c>
      <c r="O411" s="662">
        <v>112192.5</v>
      </c>
    </row>
    <row r="412" spans="1:15" hidden="1" x14ac:dyDescent="0.25">
      <c r="A412" s="660" t="s">
        <v>6053</v>
      </c>
      <c r="B412" s="661">
        <v>44265</v>
      </c>
      <c r="C412" s="660" t="s">
        <v>972</v>
      </c>
      <c r="D412" s="661">
        <v>44264</v>
      </c>
      <c r="E412" s="660" t="s">
        <v>1182</v>
      </c>
      <c r="F412" s="660" t="s">
        <v>244</v>
      </c>
      <c r="G412" s="660" t="s">
        <v>7068</v>
      </c>
      <c r="H412" s="660" t="s">
        <v>1340</v>
      </c>
      <c r="I412" s="660" t="s">
        <v>244</v>
      </c>
      <c r="J412" s="660" t="s">
        <v>316</v>
      </c>
      <c r="K412" s="660" t="s">
        <v>1469</v>
      </c>
      <c r="L412" s="660" t="s">
        <v>303</v>
      </c>
      <c r="M412" s="660">
        <v>1</v>
      </c>
      <c r="N412" s="660">
        <v>750</v>
      </c>
      <c r="O412" s="660">
        <v>750</v>
      </c>
    </row>
    <row r="413" spans="1:15" hidden="1" x14ac:dyDescent="0.25">
      <c r="A413" s="660" t="s">
        <v>6053</v>
      </c>
      <c r="B413" s="661">
        <v>44265</v>
      </c>
      <c r="C413" s="660" t="s">
        <v>972</v>
      </c>
      <c r="D413" s="661">
        <v>44264</v>
      </c>
      <c r="E413" s="660" t="s">
        <v>1182</v>
      </c>
      <c r="F413" s="660" t="s">
        <v>244</v>
      </c>
      <c r="G413" s="660" t="s">
        <v>7068</v>
      </c>
      <c r="H413" s="660" t="s">
        <v>1327</v>
      </c>
      <c r="I413" s="660" t="s">
        <v>244</v>
      </c>
      <c r="J413" s="660" t="s">
        <v>316</v>
      </c>
      <c r="K413" s="660" t="s">
        <v>1469</v>
      </c>
      <c r="L413" s="660" t="s">
        <v>1470</v>
      </c>
      <c r="M413" s="660">
        <v>1</v>
      </c>
      <c r="N413" s="662">
        <v>3000</v>
      </c>
      <c r="O413" s="662">
        <v>3000</v>
      </c>
    </row>
    <row r="414" spans="1:15" hidden="1" x14ac:dyDescent="0.25">
      <c r="A414" s="660" t="s">
        <v>6053</v>
      </c>
      <c r="B414" s="661">
        <v>44265</v>
      </c>
      <c r="C414" s="660" t="s">
        <v>972</v>
      </c>
      <c r="D414" s="661">
        <v>44264</v>
      </c>
      <c r="E414" s="660" t="s">
        <v>1182</v>
      </c>
      <c r="F414" s="660" t="s">
        <v>244</v>
      </c>
      <c r="G414" s="660" t="s">
        <v>7068</v>
      </c>
      <c r="H414" s="660" t="s">
        <v>1324</v>
      </c>
      <c r="I414" s="660" t="s">
        <v>244</v>
      </c>
      <c r="J414" s="660" t="s">
        <v>316</v>
      </c>
      <c r="K414" s="660" t="s">
        <v>1469</v>
      </c>
      <c r="L414" s="660" t="s">
        <v>314</v>
      </c>
      <c r="M414" s="660">
        <v>1</v>
      </c>
      <c r="N414" s="662">
        <v>5950</v>
      </c>
      <c r="O414" s="662">
        <v>5950</v>
      </c>
    </row>
    <row r="415" spans="1:15" hidden="1" x14ac:dyDescent="0.25">
      <c r="A415" s="660" t="s">
        <v>6054</v>
      </c>
      <c r="B415" s="661">
        <v>44265</v>
      </c>
      <c r="C415" s="660" t="s">
        <v>972</v>
      </c>
      <c r="D415" s="661">
        <v>44259</v>
      </c>
      <c r="E415" s="660" t="s">
        <v>1182</v>
      </c>
      <c r="F415" s="660" t="s">
        <v>244</v>
      </c>
      <c r="G415" s="660" t="s">
        <v>1230</v>
      </c>
      <c r="H415" s="660" t="s">
        <v>1404</v>
      </c>
      <c r="I415" s="660" t="s">
        <v>244</v>
      </c>
      <c r="J415" s="660" t="s">
        <v>316</v>
      </c>
      <c r="K415" s="660" t="s">
        <v>1469</v>
      </c>
      <c r="L415" s="660" t="s">
        <v>1470</v>
      </c>
      <c r="M415" s="660">
        <v>1</v>
      </c>
      <c r="N415" s="662">
        <v>3470</v>
      </c>
      <c r="O415" s="662">
        <v>3470</v>
      </c>
    </row>
    <row r="416" spans="1:15" hidden="1" x14ac:dyDescent="0.25">
      <c r="A416" s="660" t="s">
        <v>6055</v>
      </c>
      <c r="B416" s="661">
        <v>44265</v>
      </c>
      <c r="C416" s="660" t="s">
        <v>6758</v>
      </c>
      <c r="D416" s="661">
        <v>44265</v>
      </c>
      <c r="E416" s="660" t="s">
        <v>15</v>
      </c>
      <c r="F416" s="660" t="s">
        <v>93</v>
      </c>
      <c r="G416" s="660" t="s">
        <v>1214</v>
      </c>
      <c r="H416" s="660" t="s">
        <v>387</v>
      </c>
      <c r="I416" s="660" t="s">
        <v>93</v>
      </c>
      <c r="J416" s="660" t="s">
        <v>1464</v>
      </c>
      <c r="K416" s="660" t="s">
        <v>1468</v>
      </c>
      <c r="L416" s="660" t="s">
        <v>303</v>
      </c>
      <c r="M416" s="660">
        <v>1</v>
      </c>
      <c r="N416" s="660">
        <v>100</v>
      </c>
      <c r="O416" s="660">
        <v>100</v>
      </c>
    </row>
    <row r="417" spans="1:15" x14ac:dyDescent="0.25">
      <c r="A417" s="660" t="s">
        <v>6055</v>
      </c>
      <c r="B417" s="661">
        <v>44265</v>
      </c>
      <c r="C417" s="660" t="s">
        <v>6758</v>
      </c>
      <c r="D417" s="661">
        <v>44265</v>
      </c>
      <c r="E417" s="660" t="s">
        <v>15</v>
      </c>
      <c r="F417" s="660" t="s">
        <v>93</v>
      </c>
      <c r="G417" s="660" t="s">
        <v>1214</v>
      </c>
      <c r="H417" s="660" t="s">
        <v>1391</v>
      </c>
      <c r="I417" s="660" t="s">
        <v>93</v>
      </c>
      <c r="J417" s="660" t="s">
        <v>1464</v>
      </c>
      <c r="K417" s="660" t="s">
        <v>1468</v>
      </c>
      <c r="L417" s="660" t="s">
        <v>1470</v>
      </c>
      <c r="M417" s="660">
        <v>2</v>
      </c>
      <c r="N417" s="662">
        <v>3000</v>
      </c>
      <c r="O417" s="662">
        <v>6000</v>
      </c>
    </row>
    <row r="418" spans="1:15" hidden="1" x14ac:dyDescent="0.25">
      <c r="A418" s="660" t="s">
        <v>6056</v>
      </c>
      <c r="B418" s="661">
        <v>44265</v>
      </c>
      <c r="C418" s="660" t="s">
        <v>6759</v>
      </c>
      <c r="D418" s="661">
        <v>44264</v>
      </c>
      <c r="E418" s="660" t="s">
        <v>1182</v>
      </c>
      <c r="F418" s="660" t="s">
        <v>244</v>
      </c>
      <c r="G418" s="660" t="s">
        <v>1228</v>
      </c>
      <c r="H418" s="660" t="s">
        <v>3633</v>
      </c>
      <c r="I418" s="660" t="s">
        <v>244</v>
      </c>
      <c r="J418" s="660" t="s">
        <v>316</v>
      </c>
      <c r="K418" s="660" t="s">
        <v>1469</v>
      </c>
      <c r="L418" s="660" t="s">
        <v>308</v>
      </c>
      <c r="M418" s="660">
        <v>1</v>
      </c>
      <c r="N418" s="662">
        <v>4250</v>
      </c>
      <c r="O418" s="662">
        <v>4250</v>
      </c>
    </row>
    <row r="419" spans="1:15" hidden="1" x14ac:dyDescent="0.25">
      <c r="A419" s="660" t="s">
        <v>6057</v>
      </c>
      <c r="B419" s="661">
        <v>44265</v>
      </c>
      <c r="C419" s="660" t="s">
        <v>6760</v>
      </c>
      <c r="D419" s="661">
        <v>44265</v>
      </c>
      <c r="E419" s="660" t="s">
        <v>15</v>
      </c>
      <c r="F419" s="660" t="s">
        <v>244</v>
      </c>
      <c r="G419" s="660" t="s">
        <v>1231</v>
      </c>
      <c r="H419" s="660" t="s">
        <v>3683</v>
      </c>
      <c r="I419" s="660" t="s">
        <v>244</v>
      </c>
      <c r="J419" s="660" t="s">
        <v>1464</v>
      </c>
      <c r="K419" s="660" t="s">
        <v>1468</v>
      </c>
      <c r="L419" s="660" t="s">
        <v>1470</v>
      </c>
      <c r="M419" s="660">
        <v>1</v>
      </c>
      <c r="N419" s="660">
        <v>0</v>
      </c>
      <c r="O419" s="660">
        <v>0</v>
      </c>
    </row>
    <row r="420" spans="1:15" hidden="1" x14ac:dyDescent="0.25">
      <c r="A420" s="660" t="s">
        <v>6057</v>
      </c>
      <c r="B420" s="661">
        <v>44265</v>
      </c>
      <c r="C420" s="660" t="s">
        <v>6760</v>
      </c>
      <c r="D420" s="661">
        <v>44265</v>
      </c>
      <c r="E420" s="660" t="s">
        <v>15</v>
      </c>
      <c r="F420" s="660" t="s">
        <v>244</v>
      </c>
      <c r="G420" s="660" t="s">
        <v>1231</v>
      </c>
      <c r="H420" s="660" t="s">
        <v>1319</v>
      </c>
      <c r="I420" s="660" t="s">
        <v>244</v>
      </c>
      <c r="J420" s="660" t="s">
        <v>1464</v>
      </c>
      <c r="K420" s="660" t="s">
        <v>1468</v>
      </c>
      <c r="L420" s="660" t="s">
        <v>314</v>
      </c>
      <c r="M420" s="660">
        <v>1</v>
      </c>
      <c r="N420" s="660">
        <v>0</v>
      </c>
      <c r="O420" s="660">
        <v>0</v>
      </c>
    </row>
    <row r="421" spans="1:15" hidden="1" x14ac:dyDescent="0.25">
      <c r="A421" s="660" t="s">
        <v>6057</v>
      </c>
      <c r="B421" s="661">
        <v>44265</v>
      </c>
      <c r="C421" s="660" t="s">
        <v>6760</v>
      </c>
      <c r="D421" s="661">
        <v>44265</v>
      </c>
      <c r="E421" s="660" t="s">
        <v>15</v>
      </c>
      <c r="F421" s="660" t="s">
        <v>244</v>
      </c>
      <c r="G421" s="660" t="s">
        <v>1231</v>
      </c>
      <c r="H421" s="660" t="s">
        <v>1332</v>
      </c>
      <c r="I421" s="660" t="s">
        <v>244</v>
      </c>
      <c r="J421" s="660" t="s">
        <v>1464</v>
      </c>
      <c r="K421" s="660" t="s">
        <v>1468</v>
      </c>
      <c r="L421" s="660" t="s">
        <v>1470</v>
      </c>
      <c r="M421" s="660">
        <v>1</v>
      </c>
      <c r="N421" s="660">
        <v>0</v>
      </c>
      <c r="O421" s="660">
        <v>0</v>
      </c>
    </row>
    <row r="422" spans="1:15" hidden="1" x14ac:dyDescent="0.25">
      <c r="A422" s="660" t="s">
        <v>6057</v>
      </c>
      <c r="B422" s="661">
        <v>44265</v>
      </c>
      <c r="C422" s="660" t="s">
        <v>6760</v>
      </c>
      <c r="D422" s="661">
        <v>44265</v>
      </c>
      <c r="E422" s="660" t="s">
        <v>15</v>
      </c>
      <c r="F422" s="660" t="s">
        <v>244</v>
      </c>
      <c r="G422" s="660" t="s">
        <v>1231</v>
      </c>
      <c r="H422" s="660" t="s">
        <v>1321</v>
      </c>
      <c r="I422" s="660" t="s">
        <v>244</v>
      </c>
      <c r="J422" s="660" t="s">
        <v>1464</v>
      </c>
      <c r="K422" s="660" t="s">
        <v>1468</v>
      </c>
      <c r="L422" s="660" t="s">
        <v>314</v>
      </c>
      <c r="M422" s="660">
        <v>1</v>
      </c>
      <c r="N422" s="660">
        <v>0</v>
      </c>
      <c r="O422" s="660">
        <v>0</v>
      </c>
    </row>
    <row r="423" spans="1:15" hidden="1" x14ac:dyDescent="0.25">
      <c r="A423" s="660" t="s">
        <v>6057</v>
      </c>
      <c r="B423" s="661">
        <v>44265</v>
      </c>
      <c r="C423" s="660" t="s">
        <v>6760</v>
      </c>
      <c r="D423" s="661">
        <v>44265</v>
      </c>
      <c r="E423" s="660" t="s">
        <v>15</v>
      </c>
      <c r="F423" s="660" t="s">
        <v>244</v>
      </c>
      <c r="G423" s="660" t="s">
        <v>1231</v>
      </c>
      <c r="H423" s="660" t="s">
        <v>387</v>
      </c>
      <c r="I423" s="660" t="s">
        <v>244</v>
      </c>
      <c r="J423" s="660" t="s">
        <v>1464</v>
      </c>
      <c r="K423" s="660" t="s">
        <v>1468</v>
      </c>
      <c r="L423" s="660" t="s">
        <v>303</v>
      </c>
      <c r="M423" s="660">
        <v>1</v>
      </c>
      <c r="N423" s="660">
        <v>133</v>
      </c>
      <c r="O423" s="660">
        <v>133</v>
      </c>
    </row>
    <row r="424" spans="1:15" hidden="1" x14ac:dyDescent="0.25">
      <c r="A424" s="660" t="s">
        <v>6057</v>
      </c>
      <c r="B424" s="661">
        <v>44265</v>
      </c>
      <c r="C424" s="660" t="s">
        <v>6760</v>
      </c>
      <c r="D424" s="661">
        <v>44265</v>
      </c>
      <c r="E424" s="660" t="s">
        <v>15</v>
      </c>
      <c r="F424" s="660" t="s">
        <v>244</v>
      </c>
      <c r="G424" s="660" t="s">
        <v>1231</v>
      </c>
      <c r="H424" s="660" t="s">
        <v>1320</v>
      </c>
      <c r="I424" s="660" t="s">
        <v>244</v>
      </c>
      <c r="J424" s="660" t="s">
        <v>1464</v>
      </c>
      <c r="K424" s="660" t="s">
        <v>1468</v>
      </c>
      <c r="L424" s="660" t="s">
        <v>314</v>
      </c>
      <c r="M424" s="660">
        <v>1</v>
      </c>
      <c r="N424" s="662">
        <v>3500</v>
      </c>
      <c r="O424" s="662">
        <v>3500</v>
      </c>
    </row>
    <row r="425" spans="1:15" hidden="1" x14ac:dyDescent="0.25">
      <c r="A425" s="660" t="s">
        <v>6057</v>
      </c>
      <c r="B425" s="661">
        <v>44265</v>
      </c>
      <c r="C425" s="660" t="s">
        <v>6760</v>
      </c>
      <c r="D425" s="661">
        <v>44265</v>
      </c>
      <c r="E425" s="660" t="s">
        <v>15</v>
      </c>
      <c r="F425" s="660" t="s">
        <v>244</v>
      </c>
      <c r="G425" s="660" t="s">
        <v>1231</v>
      </c>
      <c r="H425" s="660" t="s">
        <v>1342</v>
      </c>
      <c r="I425" s="660" t="s">
        <v>244</v>
      </c>
      <c r="J425" s="660" t="s">
        <v>1464</v>
      </c>
      <c r="K425" s="660" t="s">
        <v>1468</v>
      </c>
      <c r="L425" s="660" t="s">
        <v>303</v>
      </c>
      <c r="M425" s="660">
        <v>1</v>
      </c>
      <c r="N425" s="662">
        <v>5000</v>
      </c>
      <c r="O425" s="662">
        <v>5000</v>
      </c>
    </row>
    <row r="426" spans="1:15" hidden="1" x14ac:dyDescent="0.25">
      <c r="A426" s="660" t="s">
        <v>6057</v>
      </c>
      <c r="B426" s="661">
        <v>44265</v>
      </c>
      <c r="C426" s="660" t="s">
        <v>6760</v>
      </c>
      <c r="D426" s="661">
        <v>44265</v>
      </c>
      <c r="E426" s="660" t="s">
        <v>15</v>
      </c>
      <c r="F426" s="660" t="s">
        <v>244</v>
      </c>
      <c r="G426" s="660" t="s">
        <v>1231</v>
      </c>
      <c r="H426" s="660" t="s">
        <v>3652</v>
      </c>
      <c r="I426" s="660" t="s">
        <v>244</v>
      </c>
      <c r="J426" s="660" t="s">
        <v>1464</v>
      </c>
      <c r="K426" s="660" t="s">
        <v>1468</v>
      </c>
      <c r="L426" s="660" t="s">
        <v>314</v>
      </c>
      <c r="M426" s="660">
        <v>1</v>
      </c>
      <c r="N426" s="662">
        <v>44700</v>
      </c>
      <c r="O426" s="662">
        <v>44700</v>
      </c>
    </row>
    <row r="427" spans="1:15" hidden="1" x14ac:dyDescent="0.25">
      <c r="A427" s="660" t="s">
        <v>6058</v>
      </c>
      <c r="B427" s="661">
        <v>44265</v>
      </c>
      <c r="C427" s="660" t="s">
        <v>6761</v>
      </c>
      <c r="D427" s="661">
        <v>44205</v>
      </c>
      <c r="E427" s="660" t="s">
        <v>1182</v>
      </c>
      <c r="F427" s="660" t="s">
        <v>244</v>
      </c>
      <c r="G427" s="660" t="s">
        <v>1213</v>
      </c>
      <c r="H427" s="660" t="s">
        <v>1397</v>
      </c>
      <c r="I427" s="660" t="s">
        <v>244</v>
      </c>
      <c r="J427" s="660" t="s">
        <v>1464</v>
      </c>
      <c r="K427" s="660" t="s">
        <v>1468</v>
      </c>
      <c r="L427" s="660" t="s">
        <v>1470</v>
      </c>
      <c r="M427" s="660">
        <v>10</v>
      </c>
      <c r="N427" s="662">
        <v>1697</v>
      </c>
      <c r="O427" s="662">
        <v>16970</v>
      </c>
    </row>
    <row r="428" spans="1:15" hidden="1" x14ac:dyDescent="0.25">
      <c r="A428" s="660" t="s">
        <v>6059</v>
      </c>
      <c r="B428" s="661">
        <v>44266</v>
      </c>
      <c r="C428" s="660" t="s">
        <v>6762</v>
      </c>
      <c r="D428" s="660" t="s">
        <v>6763</v>
      </c>
      <c r="E428" s="660" t="s">
        <v>15</v>
      </c>
      <c r="F428" s="660" t="s">
        <v>94</v>
      </c>
      <c r="G428" s="660" t="s">
        <v>356</v>
      </c>
      <c r="H428" s="660" t="s">
        <v>387</v>
      </c>
      <c r="I428" s="660" t="s">
        <v>94</v>
      </c>
      <c r="J428" s="660" t="s">
        <v>1464</v>
      </c>
      <c r="K428" s="660" t="s">
        <v>1468</v>
      </c>
      <c r="L428" s="660" t="s">
        <v>303</v>
      </c>
      <c r="M428" s="660">
        <v>1</v>
      </c>
      <c r="N428" s="662">
        <v>1017</v>
      </c>
      <c r="O428" s="662">
        <v>1017</v>
      </c>
    </row>
    <row r="429" spans="1:15" hidden="1" x14ac:dyDescent="0.25">
      <c r="A429" s="660" t="s">
        <v>6059</v>
      </c>
      <c r="B429" s="661">
        <v>44266</v>
      </c>
      <c r="C429" s="660" t="s">
        <v>6762</v>
      </c>
      <c r="D429" s="660" t="s">
        <v>6763</v>
      </c>
      <c r="E429" s="660" t="s">
        <v>1181</v>
      </c>
      <c r="F429" s="660" t="s">
        <v>94</v>
      </c>
      <c r="G429" s="660" t="s">
        <v>356</v>
      </c>
      <c r="H429" s="660" t="s">
        <v>1333</v>
      </c>
      <c r="I429" s="660" t="s">
        <v>94</v>
      </c>
      <c r="J429" s="660" t="s">
        <v>1464</v>
      </c>
      <c r="K429" s="660" t="s">
        <v>1468</v>
      </c>
      <c r="L429" s="660" t="s">
        <v>308</v>
      </c>
      <c r="M429" s="660">
        <v>37</v>
      </c>
      <c r="N429" s="662">
        <v>5500</v>
      </c>
      <c r="O429" s="662">
        <v>203500</v>
      </c>
    </row>
    <row r="430" spans="1:15" hidden="1" x14ac:dyDescent="0.25">
      <c r="A430" s="660" t="s">
        <v>6060</v>
      </c>
      <c r="B430" s="661">
        <v>44266</v>
      </c>
      <c r="C430" s="660" t="s">
        <v>6764</v>
      </c>
      <c r="D430" s="661">
        <v>44264</v>
      </c>
      <c r="E430" s="660" t="s">
        <v>15</v>
      </c>
      <c r="F430" s="660" t="s">
        <v>93</v>
      </c>
      <c r="G430" s="660" t="s">
        <v>1288</v>
      </c>
      <c r="H430" s="660" t="s">
        <v>387</v>
      </c>
      <c r="I430" s="660" t="s">
        <v>93</v>
      </c>
      <c r="J430" s="660" t="s">
        <v>1466</v>
      </c>
      <c r="K430" s="660" t="s">
        <v>1468</v>
      </c>
      <c r="L430" s="660" t="s">
        <v>303</v>
      </c>
      <c r="M430" s="660">
        <v>1</v>
      </c>
      <c r="N430" s="660">
        <v>163</v>
      </c>
      <c r="O430" s="660">
        <v>163</v>
      </c>
    </row>
    <row r="431" spans="1:15" hidden="1" x14ac:dyDescent="0.25">
      <c r="A431" s="660" t="s">
        <v>6060</v>
      </c>
      <c r="B431" s="661">
        <v>44266</v>
      </c>
      <c r="C431" s="660" t="s">
        <v>6764</v>
      </c>
      <c r="D431" s="661">
        <v>44264</v>
      </c>
      <c r="E431" s="660" t="s">
        <v>3226</v>
      </c>
      <c r="F431" s="660" t="s">
        <v>93</v>
      </c>
      <c r="G431" s="660" t="s">
        <v>1288</v>
      </c>
      <c r="H431" s="660" t="s">
        <v>1337</v>
      </c>
      <c r="I431" s="660" t="s">
        <v>93</v>
      </c>
      <c r="J431" s="660" t="s">
        <v>1466</v>
      </c>
      <c r="K431" s="660" t="s">
        <v>1468</v>
      </c>
      <c r="L431" s="660" t="s">
        <v>307</v>
      </c>
      <c r="M431" s="660">
        <v>10</v>
      </c>
      <c r="N431" s="662">
        <v>6500</v>
      </c>
      <c r="O431" s="662">
        <v>65000</v>
      </c>
    </row>
    <row r="432" spans="1:15" hidden="1" x14ac:dyDescent="0.25">
      <c r="A432" s="660" t="s">
        <v>6061</v>
      </c>
      <c r="B432" s="661">
        <v>44266</v>
      </c>
      <c r="C432" s="660" t="s">
        <v>6765</v>
      </c>
      <c r="D432" s="661">
        <v>44265</v>
      </c>
      <c r="E432" s="660" t="s">
        <v>15</v>
      </c>
      <c r="F432" s="660" t="s">
        <v>93</v>
      </c>
      <c r="G432" s="660" t="s">
        <v>1214</v>
      </c>
      <c r="H432" s="660" t="s">
        <v>387</v>
      </c>
      <c r="I432" s="660" t="s">
        <v>93</v>
      </c>
      <c r="J432" s="660" t="s">
        <v>1464</v>
      </c>
      <c r="K432" s="660" t="s">
        <v>1468</v>
      </c>
      <c r="L432" s="660" t="s">
        <v>303</v>
      </c>
      <c r="M432" s="660">
        <v>1</v>
      </c>
      <c r="N432" s="660">
        <v>281</v>
      </c>
      <c r="O432" s="660">
        <v>281</v>
      </c>
    </row>
    <row r="433" spans="1:15" x14ac:dyDescent="0.25">
      <c r="A433" s="660" t="s">
        <v>6061</v>
      </c>
      <c r="B433" s="661">
        <v>44266</v>
      </c>
      <c r="C433" s="660" t="s">
        <v>6765</v>
      </c>
      <c r="D433" s="661">
        <v>44265</v>
      </c>
      <c r="E433" s="660" t="s">
        <v>1184</v>
      </c>
      <c r="F433" s="660" t="s">
        <v>93</v>
      </c>
      <c r="G433" s="660" t="s">
        <v>1214</v>
      </c>
      <c r="H433" s="660" t="s">
        <v>1446</v>
      </c>
      <c r="I433" s="660" t="s">
        <v>93</v>
      </c>
      <c r="J433" s="660" t="s">
        <v>1464</v>
      </c>
      <c r="K433" s="660" t="s">
        <v>1468</v>
      </c>
      <c r="L433" s="660" t="s">
        <v>307</v>
      </c>
      <c r="M433" s="660">
        <v>25</v>
      </c>
      <c r="N433" s="662">
        <v>4500</v>
      </c>
      <c r="O433" s="662">
        <v>112500</v>
      </c>
    </row>
    <row r="434" spans="1:15" hidden="1" x14ac:dyDescent="0.25">
      <c r="A434" s="660" t="s">
        <v>6062</v>
      </c>
      <c r="B434" s="661">
        <v>44266</v>
      </c>
      <c r="C434" s="660" t="s">
        <v>912</v>
      </c>
      <c r="D434" s="661">
        <v>44266</v>
      </c>
      <c r="E434" s="660" t="s">
        <v>63</v>
      </c>
      <c r="F434" s="660" t="s">
        <v>93</v>
      </c>
      <c r="G434" s="660" t="s">
        <v>3581</v>
      </c>
      <c r="H434" s="660" t="s">
        <v>1437</v>
      </c>
      <c r="I434" s="660" t="s">
        <v>93</v>
      </c>
      <c r="J434" s="660" t="s">
        <v>316</v>
      </c>
      <c r="K434" s="660" t="s">
        <v>1469</v>
      </c>
      <c r="L434" s="660" t="s">
        <v>1470</v>
      </c>
      <c r="M434" s="660">
        <v>1</v>
      </c>
      <c r="N434" s="660">
        <v>140</v>
      </c>
      <c r="O434" s="660">
        <v>140</v>
      </c>
    </row>
    <row r="435" spans="1:15" hidden="1" x14ac:dyDescent="0.25">
      <c r="A435" s="660" t="s">
        <v>6062</v>
      </c>
      <c r="B435" s="661">
        <v>44266</v>
      </c>
      <c r="C435" s="660" t="s">
        <v>912</v>
      </c>
      <c r="D435" s="661">
        <v>44266</v>
      </c>
      <c r="E435" s="660" t="s">
        <v>63</v>
      </c>
      <c r="F435" s="660" t="s">
        <v>93</v>
      </c>
      <c r="G435" s="660" t="s">
        <v>3581</v>
      </c>
      <c r="H435" s="660" t="s">
        <v>1438</v>
      </c>
      <c r="I435" s="660" t="s">
        <v>93</v>
      </c>
      <c r="J435" s="660" t="s">
        <v>316</v>
      </c>
      <c r="K435" s="660" t="s">
        <v>1469</v>
      </c>
      <c r="L435" s="660" t="s">
        <v>1471</v>
      </c>
      <c r="M435" s="660">
        <v>1</v>
      </c>
      <c r="N435" s="660">
        <v>164</v>
      </c>
      <c r="O435" s="660">
        <v>164</v>
      </c>
    </row>
    <row r="436" spans="1:15" hidden="1" x14ac:dyDescent="0.25">
      <c r="A436" s="660" t="s">
        <v>6062</v>
      </c>
      <c r="B436" s="661">
        <v>44266</v>
      </c>
      <c r="C436" s="660" t="s">
        <v>912</v>
      </c>
      <c r="D436" s="661">
        <v>44266</v>
      </c>
      <c r="E436" s="660" t="s">
        <v>63</v>
      </c>
      <c r="F436" s="660" t="s">
        <v>93</v>
      </c>
      <c r="G436" s="660" t="s">
        <v>3581</v>
      </c>
      <c r="H436" s="660" t="s">
        <v>1439</v>
      </c>
      <c r="I436" s="660" t="s">
        <v>93</v>
      </c>
      <c r="J436" s="660" t="s">
        <v>316</v>
      </c>
      <c r="K436" s="660" t="s">
        <v>1469</v>
      </c>
      <c r="L436" s="660" t="s">
        <v>1471</v>
      </c>
      <c r="M436" s="660">
        <v>1</v>
      </c>
      <c r="N436" s="660">
        <v>232</v>
      </c>
      <c r="O436" s="660">
        <v>232</v>
      </c>
    </row>
    <row r="437" spans="1:15" hidden="1" x14ac:dyDescent="0.25">
      <c r="A437" s="660" t="s">
        <v>6062</v>
      </c>
      <c r="B437" s="661">
        <v>44266</v>
      </c>
      <c r="C437" s="660" t="s">
        <v>912</v>
      </c>
      <c r="D437" s="661">
        <v>44266</v>
      </c>
      <c r="E437" s="660" t="s">
        <v>63</v>
      </c>
      <c r="F437" s="660" t="s">
        <v>93</v>
      </c>
      <c r="G437" s="660" t="s">
        <v>3581</v>
      </c>
      <c r="H437" s="660" t="s">
        <v>1340</v>
      </c>
      <c r="I437" s="660" t="s">
        <v>93</v>
      </c>
      <c r="J437" s="660" t="s">
        <v>316</v>
      </c>
      <c r="K437" s="660" t="s">
        <v>1469</v>
      </c>
      <c r="L437" s="660" t="s">
        <v>303</v>
      </c>
      <c r="M437" s="660">
        <v>1</v>
      </c>
      <c r="N437" s="660">
        <v>500</v>
      </c>
      <c r="O437" s="660">
        <v>500</v>
      </c>
    </row>
    <row r="438" spans="1:15" hidden="1" x14ac:dyDescent="0.25">
      <c r="A438" s="660" t="s">
        <v>6063</v>
      </c>
      <c r="B438" s="661">
        <v>44266</v>
      </c>
      <c r="C438" s="660" t="s">
        <v>6766</v>
      </c>
      <c r="D438" s="661">
        <v>44266</v>
      </c>
      <c r="E438" s="660" t="s">
        <v>15</v>
      </c>
      <c r="F438" s="660" t="s">
        <v>1204</v>
      </c>
      <c r="G438" s="660" t="s">
        <v>1208</v>
      </c>
      <c r="H438" s="660" t="s">
        <v>387</v>
      </c>
      <c r="I438" s="660" t="s">
        <v>1204</v>
      </c>
      <c r="J438" s="660" t="s">
        <v>1464</v>
      </c>
      <c r="K438" s="660" t="s">
        <v>1468</v>
      </c>
      <c r="L438" s="660" t="s">
        <v>303</v>
      </c>
      <c r="M438" s="660">
        <v>1</v>
      </c>
      <c r="N438" s="660">
        <v>920</v>
      </c>
      <c r="O438" s="660">
        <v>920</v>
      </c>
    </row>
    <row r="439" spans="1:15" hidden="1" x14ac:dyDescent="0.25">
      <c r="A439" s="660" t="s">
        <v>6063</v>
      </c>
      <c r="B439" s="661">
        <v>44266</v>
      </c>
      <c r="C439" s="660" t="s">
        <v>6766</v>
      </c>
      <c r="D439" s="661">
        <v>44266</v>
      </c>
      <c r="E439" s="660" t="s">
        <v>1181</v>
      </c>
      <c r="F439" s="660" t="s">
        <v>1204</v>
      </c>
      <c r="G439" s="660" t="s">
        <v>1208</v>
      </c>
      <c r="H439" s="660" t="s">
        <v>3633</v>
      </c>
      <c r="I439" s="660" t="s">
        <v>1204</v>
      </c>
      <c r="J439" s="660" t="s">
        <v>1464</v>
      </c>
      <c r="K439" s="660" t="s">
        <v>1468</v>
      </c>
      <c r="L439" s="660" t="s">
        <v>308</v>
      </c>
      <c r="M439" s="660">
        <v>80</v>
      </c>
      <c r="N439" s="662">
        <v>2300</v>
      </c>
      <c r="O439" s="662">
        <v>184000</v>
      </c>
    </row>
    <row r="440" spans="1:15" hidden="1" x14ac:dyDescent="0.25">
      <c r="A440" s="660" t="s">
        <v>6063</v>
      </c>
      <c r="B440" s="661">
        <v>44266</v>
      </c>
      <c r="C440" s="660" t="s">
        <v>6766</v>
      </c>
      <c r="D440" s="661">
        <v>44266</v>
      </c>
      <c r="E440" s="660" t="s">
        <v>1181</v>
      </c>
      <c r="F440" s="660" t="s">
        <v>1204</v>
      </c>
      <c r="G440" s="660" t="s">
        <v>1208</v>
      </c>
      <c r="H440" s="660" t="s">
        <v>1314</v>
      </c>
      <c r="I440" s="660" t="s">
        <v>1204</v>
      </c>
      <c r="J440" s="660" t="s">
        <v>1464</v>
      </c>
      <c r="K440" s="660" t="s">
        <v>1468</v>
      </c>
      <c r="L440" s="660" t="s">
        <v>308</v>
      </c>
      <c r="M440" s="660">
        <v>20</v>
      </c>
      <c r="N440" s="662">
        <v>2300</v>
      </c>
      <c r="O440" s="662">
        <v>46000</v>
      </c>
    </row>
    <row r="441" spans="1:15" hidden="1" x14ac:dyDescent="0.25">
      <c r="A441" s="660" t="s">
        <v>6064</v>
      </c>
      <c r="B441" s="661">
        <v>44266</v>
      </c>
      <c r="C441" s="660" t="s">
        <v>912</v>
      </c>
      <c r="D441" s="661">
        <v>44264</v>
      </c>
      <c r="E441" s="660" t="s">
        <v>63</v>
      </c>
      <c r="F441" s="660" t="s">
        <v>93</v>
      </c>
      <c r="G441" s="660" t="s">
        <v>3559</v>
      </c>
      <c r="H441" s="660" t="s">
        <v>1437</v>
      </c>
      <c r="I441" s="660" t="s">
        <v>93</v>
      </c>
      <c r="J441" s="660" t="s">
        <v>317</v>
      </c>
      <c r="K441" s="660" t="s">
        <v>1468</v>
      </c>
      <c r="L441" s="660" t="s">
        <v>1470</v>
      </c>
      <c r="M441" s="660">
        <v>3</v>
      </c>
      <c r="N441" s="660">
        <v>140</v>
      </c>
      <c r="O441" s="660">
        <v>420</v>
      </c>
    </row>
    <row r="442" spans="1:15" hidden="1" x14ac:dyDescent="0.25">
      <c r="A442" s="660" t="s">
        <v>6064</v>
      </c>
      <c r="B442" s="661">
        <v>44266</v>
      </c>
      <c r="C442" s="660" t="s">
        <v>912</v>
      </c>
      <c r="D442" s="661">
        <v>44264</v>
      </c>
      <c r="E442" s="660" t="s">
        <v>63</v>
      </c>
      <c r="F442" s="660" t="s">
        <v>93</v>
      </c>
      <c r="G442" s="660" t="s">
        <v>3559</v>
      </c>
      <c r="H442" s="660" t="s">
        <v>1398</v>
      </c>
      <c r="I442" s="660" t="s">
        <v>93</v>
      </c>
      <c r="J442" s="660" t="s">
        <v>317</v>
      </c>
      <c r="K442" s="660" t="s">
        <v>1468</v>
      </c>
      <c r="L442" s="660" t="s">
        <v>1470</v>
      </c>
      <c r="M442" s="660">
        <v>1</v>
      </c>
      <c r="N442" s="660">
        <v>150</v>
      </c>
      <c r="O442" s="660">
        <v>150</v>
      </c>
    </row>
    <row r="443" spans="1:15" hidden="1" x14ac:dyDescent="0.25">
      <c r="A443" s="660" t="s">
        <v>6064</v>
      </c>
      <c r="B443" s="661">
        <v>44266</v>
      </c>
      <c r="C443" s="660" t="s">
        <v>912</v>
      </c>
      <c r="D443" s="661">
        <v>44264</v>
      </c>
      <c r="E443" s="660" t="s">
        <v>63</v>
      </c>
      <c r="F443" s="660" t="s">
        <v>93</v>
      </c>
      <c r="G443" s="660" t="s">
        <v>3559</v>
      </c>
      <c r="H443" s="660" t="s">
        <v>1438</v>
      </c>
      <c r="I443" s="660" t="s">
        <v>93</v>
      </c>
      <c r="J443" s="660" t="s">
        <v>317</v>
      </c>
      <c r="K443" s="660" t="s">
        <v>1468</v>
      </c>
      <c r="L443" s="660" t="s">
        <v>1471</v>
      </c>
      <c r="M443" s="660">
        <v>3</v>
      </c>
      <c r="N443" s="660">
        <v>164</v>
      </c>
      <c r="O443" s="660">
        <v>492</v>
      </c>
    </row>
    <row r="444" spans="1:15" hidden="1" x14ac:dyDescent="0.25">
      <c r="A444" s="660" t="s">
        <v>6064</v>
      </c>
      <c r="B444" s="661">
        <v>44266</v>
      </c>
      <c r="C444" s="660" t="s">
        <v>912</v>
      </c>
      <c r="D444" s="661">
        <v>44264</v>
      </c>
      <c r="E444" s="660" t="s">
        <v>63</v>
      </c>
      <c r="F444" s="660" t="s">
        <v>93</v>
      </c>
      <c r="G444" s="660" t="s">
        <v>3559</v>
      </c>
      <c r="H444" s="660" t="s">
        <v>1439</v>
      </c>
      <c r="I444" s="660" t="s">
        <v>93</v>
      </c>
      <c r="J444" s="660" t="s">
        <v>317</v>
      </c>
      <c r="K444" s="660" t="s">
        <v>1468</v>
      </c>
      <c r="L444" s="660" t="s">
        <v>1471</v>
      </c>
      <c r="M444" s="660">
        <v>3</v>
      </c>
      <c r="N444" s="660">
        <v>232</v>
      </c>
      <c r="O444" s="660">
        <v>696</v>
      </c>
    </row>
    <row r="445" spans="1:15" hidden="1" x14ac:dyDescent="0.25">
      <c r="A445" s="660" t="s">
        <v>6064</v>
      </c>
      <c r="B445" s="661">
        <v>44266</v>
      </c>
      <c r="C445" s="660" t="s">
        <v>912</v>
      </c>
      <c r="D445" s="661">
        <v>44264</v>
      </c>
      <c r="E445" s="660" t="s">
        <v>63</v>
      </c>
      <c r="F445" s="660" t="s">
        <v>93</v>
      </c>
      <c r="G445" s="660" t="s">
        <v>3559</v>
      </c>
      <c r="H445" s="660" t="s">
        <v>1340</v>
      </c>
      <c r="I445" s="660" t="s">
        <v>93</v>
      </c>
      <c r="J445" s="660" t="s">
        <v>317</v>
      </c>
      <c r="K445" s="660" t="s">
        <v>1468</v>
      </c>
      <c r="L445" s="660" t="s">
        <v>303</v>
      </c>
      <c r="M445" s="660">
        <v>3</v>
      </c>
      <c r="N445" s="660">
        <v>500</v>
      </c>
      <c r="O445" s="662">
        <v>1500</v>
      </c>
    </row>
    <row r="446" spans="1:15" hidden="1" x14ac:dyDescent="0.25">
      <c r="A446" s="660" t="s">
        <v>6064</v>
      </c>
      <c r="B446" s="661">
        <v>44266</v>
      </c>
      <c r="C446" s="660" t="s">
        <v>912</v>
      </c>
      <c r="D446" s="661">
        <v>44264</v>
      </c>
      <c r="E446" s="660" t="s">
        <v>63</v>
      </c>
      <c r="F446" s="660" t="s">
        <v>93</v>
      </c>
      <c r="G446" s="660" t="s">
        <v>3559</v>
      </c>
      <c r="H446" s="660" t="s">
        <v>1355</v>
      </c>
      <c r="I446" s="660" t="s">
        <v>93</v>
      </c>
      <c r="J446" s="660" t="s">
        <v>317</v>
      </c>
      <c r="K446" s="660" t="s">
        <v>1468</v>
      </c>
      <c r="L446" s="660" t="s">
        <v>1470</v>
      </c>
      <c r="M446" s="660">
        <v>2</v>
      </c>
      <c r="N446" s="660">
        <v>847</v>
      </c>
      <c r="O446" s="662">
        <v>1694</v>
      </c>
    </row>
    <row r="447" spans="1:15" hidden="1" x14ac:dyDescent="0.25">
      <c r="A447" s="660" t="s">
        <v>6065</v>
      </c>
      <c r="B447" s="661">
        <v>44266</v>
      </c>
      <c r="C447" s="660" t="s">
        <v>1161</v>
      </c>
      <c r="D447" s="661">
        <v>44223</v>
      </c>
      <c r="E447" s="660" t="s">
        <v>1182</v>
      </c>
      <c r="F447" s="660" t="s">
        <v>244</v>
      </c>
      <c r="G447" s="660" t="s">
        <v>1228</v>
      </c>
      <c r="H447" s="660" t="s">
        <v>3633</v>
      </c>
      <c r="I447" s="660" t="s">
        <v>244</v>
      </c>
      <c r="J447" s="660" t="s">
        <v>316</v>
      </c>
      <c r="K447" s="660" t="s">
        <v>1469</v>
      </c>
      <c r="L447" s="660" t="s">
        <v>308</v>
      </c>
      <c r="M447" s="660">
        <v>1</v>
      </c>
      <c r="N447" s="662">
        <v>4250</v>
      </c>
      <c r="O447" s="662">
        <v>4250</v>
      </c>
    </row>
    <row r="448" spans="1:15" hidden="1" x14ac:dyDescent="0.25">
      <c r="A448" s="660" t="s">
        <v>6066</v>
      </c>
      <c r="B448" s="661">
        <v>44266</v>
      </c>
      <c r="C448" s="660" t="s">
        <v>6767</v>
      </c>
      <c r="D448" s="661">
        <v>44266</v>
      </c>
      <c r="E448" s="660" t="s">
        <v>15</v>
      </c>
      <c r="F448" s="660" t="s">
        <v>1204</v>
      </c>
      <c r="G448" s="660" t="s">
        <v>1208</v>
      </c>
      <c r="H448" s="660" t="s">
        <v>387</v>
      </c>
      <c r="I448" s="660" t="s">
        <v>1204</v>
      </c>
      <c r="J448" s="660" t="s">
        <v>1464</v>
      </c>
      <c r="K448" s="660" t="s">
        <v>1468</v>
      </c>
      <c r="L448" s="660" t="s">
        <v>303</v>
      </c>
      <c r="M448" s="660">
        <v>1</v>
      </c>
      <c r="N448" s="660">
        <v>100</v>
      </c>
      <c r="O448" s="660">
        <v>100</v>
      </c>
    </row>
    <row r="449" spans="1:15" hidden="1" x14ac:dyDescent="0.25">
      <c r="A449" s="660" t="s">
        <v>6066</v>
      </c>
      <c r="B449" s="661">
        <v>44266</v>
      </c>
      <c r="C449" s="660" t="s">
        <v>6767</v>
      </c>
      <c r="D449" s="661">
        <v>44266</v>
      </c>
      <c r="E449" s="660" t="s">
        <v>15</v>
      </c>
      <c r="F449" s="660" t="s">
        <v>1204</v>
      </c>
      <c r="G449" s="660" t="s">
        <v>1208</v>
      </c>
      <c r="H449" s="660" t="s">
        <v>1318</v>
      </c>
      <c r="I449" s="660" t="s">
        <v>1204</v>
      </c>
      <c r="J449" s="660" t="s">
        <v>1464</v>
      </c>
      <c r="K449" s="660" t="s">
        <v>1468</v>
      </c>
      <c r="L449" s="660" t="s">
        <v>314</v>
      </c>
      <c r="M449" s="660">
        <v>1</v>
      </c>
      <c r="N449" s="662">
        <v>3250</v>
      </c>
      <c r="O449" s="662">
        <v>3250</v>
      </c>
    </row>
    <row r="450" spans="1:15" hidden="1" x14ac:dyDescent="0.25">
      <c r="A450" s="660" t="s">
        <v>6067</v>
      </c>
      <c r="B450" s="661">
        <v>44266</v>
      </c>
      <c r="C450" s="660" t="s">
        <v>6768</v>
      </c>
      <c r="D450" s="661">
        <v>44266</v>
      </c>
      <c r="E450" s="660" t="s">
        <v>15</v>
      </c>
      <c r="F450" s="660" t="s">
        <v>244</v>
      </c>
      <c r="G450" s="660" t="s">
        <v>1214</v>
      </c>
      <c r="H450" s="660" t="s">
        <v>387</v>
      </c>
      <c r="I450" s="660" t="s">
        <v>244</v>
      </c>
      <c r="J450" s="660" t="s">
        <v>1464</v>
      </c>
      <c r="K450" s="660" t="s">
        <v>1468</v>
      </c>
      <c r="L450" s="660" t="s">
        <v>303</v>
      </c>
      <c r="M450" s="660">
        <v>1</v>
      </c>
      <c r="N450" s="660">
        <v>50</v>
      </c>
      <c r="O450" s="660">
        <v>50</v>
      </c>
    </row>
    <row r="451" spans="1:15" hidden="1" x14ac:dyDescent="0.25">
      <c r="A451" s="660" t="s">
        <v>6067</v>
      </c>
      <c r="B451" s="661">
        <v>44266</v>
      </c>
      <c r="C451" s="660" t="s">
        <v>6768</v>
      </c>
      <c r="D451" s="661">
        <v>44266</v>
      </c>
      <c r="E451" s="660" t="s">
        <v>15</v>
      </c>
      <c r="F451" s="660" t="s">
        <v>244</v>
      </c>
      <c r="G451" s="660" t="s">
        <v>1214</v>
      </c>
      <c r="H451" s="660" t="s">
        <v>1320</v>
      </c>
      <c r="I451" s="660" t="s">
        <v>244</v>
      </c>
      <c r="J451" s="660" t="s">
        <v>1464</v>
      </c>
      <c r="K451" s="660" t="s">
        <v>1468</v>
      </c>
      <c r="L451" s="660" t="s">
        <v>314</v>
      </c>
      <c r="M451" s="660">
        <v>1</v>
      </c>
      <c r="N451" s="662">
        <v>3500</v>
      </c>
      <c r="O451" s="662">
        <v>3500</v>
      </c>
    </row>
    <row r="452" spans="1:15" hidden="1" x14ac:dyDescent="0.25">
      <c r="A452" s="660" t="s">
        <v>6068</v>
      </c>
      <c r="B452" s="661">
        <v>44266</v>
      </c>
      <c r="C452" s="660" t="s">
        <v>972</v>
      </c>
      <c r="D452" s="661">
        <v>44265</v>
      </c>
      <c r="E452" s="660" t="s">
        <v>1192</v>
      </c>
      <c r="F452" s="660" t="s">
        <v>253</v>
      </c>
      <c r="G452" s="660" t="s">
        <v>3568</v>
      </c>
      <c r="H452" s="660" t="s">
        <v>1341</v>
      </c>
      <c r="I452" s="660" t="s">
        <v>253</v>
      </c>
      <c r="J452" s="660" t="s">
        <v>317</v>
      </c>
      <c r="K452" s="660" t="s">
        <v>1468</v>
      </c>
      <c r="L452" s="660" t="s">
        <v>301</v>
      </c>
      <c r="M452" s="660">
        <v>5</v>
      </c>
      <c r="N452" s="660">
        <v>0</v>
      </c>
      <c r="O452" s="660">
        <v>0</v>
      </c>
    </row>
    <row r="453" spans="1:15" hidden="1" x14ac:dyDescent="0.25">
      <c r="A453" s="660" t="s">
        <v>6068</v>
      </c>
      <c r="B453" s="661">
        <v>44266</v>
      </c>
      <c r="C453" s="660" t="s">
        <v>972</v>
      </c>
      <c r="D453" s="661">
        <v>44265</v>
      </c>
      <c r="E453" s="660" t="s">
        <v>1192</v>
      </c>
      <c r="F453" s="660" t="s">
        <v>253</v>
      </c>
      <c r="G453" s="660" t="s">
        <v>3568</v>
      </c>
      <c r="H453" s="660" t="s">
        <v>3631</v>
      </c>
      <c r="I453" s="660" t="s">
        <v>253</v>
      </c>
      <c r="J453" s="660" t="s">
        <v>317</v>
      </c>
      <c r="K453" s="660" t="s">
        <v>1468</v>
      </c>
      <c r="L453" s="660" t="s">
        <v>301</v>
      </c>
      <c r="M453" s="660">
        <v>5</v>
      </c>
      <c r="N453" s="662">
        <v>3400</v>
      </c>
      <c r="O453" s="662">
        <v>17000</v>
      </c>
    </row>
    <row r="454" spans="1:15" hidden="1" x14ac:dyDescent="0.25">
      <c r="A454" s="660" t="s">
        <v>6069</v>
      </c>
      <c r="B454" s="661">
        <v>44266</v>
      </c>
      <c r="C454" s="660" t="s">
        <v>1003</v>
      </c>
      <c r="D454" s="661">
        <v>44200</v>
      </c>
      <c r="E454" s="660" t="s">
        <v>63</v>
      </c>
      <c r="F454" s="660" t="s">
        <v>93</v>
      </c>
      <c r="G454" s="660" t="s">
        <v>1251</v>
      </c>
      <c r="H454" s="660" t="s">
        <v>1310</v>
      </c>
      <c r="I454" s="660" t="s">
        <v>93</v>
      </c>
      <c r="J454" s="660" t="s">
        <v>316</v>
      </c>
      <c r="K454" s="660" t="s">
        <v>1469</v>
      </c>
      <c r="L454" s="660" t="s">
        <v>1470</v>
      </c>
      <c r="M454" s="660">
        <v>3</v>
      </c>
      <c r="N454" s="660">
        <v>525</v>
      </c>
      <c r="O454" s="662">
        <v>1575</v>
      </c>
    </row>
    <row r="455" spans="1:15" hidden="1" x14ac:dyDescent="0.25">
      <c r="A455" s="660" t="s">
        <v>6070</v>
      </c>
      <c r="B455" s="661">
        <v>44266</v>
      </c>
      <c r="C455" s="660" t="s">
        <v>6769</v>
      </c>
      <c r="D455" s="660" t="s">
        <v>5353</v>
      </c>
      <c r="E455" s="660" t="s">
        <v>15</v>
      </c>
      <c r="F455" s="660" t="s">
        <v>244</v>
      </c>
      <c r="G455" s="660" t="s">
        <v>356</v>
      </c>
      <c r="H455" s="660" t="s">
        <v>1327</v>
      </c>
      <c r="I455" s="660" t="s">
        <v>244</v>
      </c>
      <c r="J455" s="660" t="s">
        <v>1464</v>
      </c>
      <c r="K455" s="660" t="s">
        <v>1468</v>
      </c>
      <c r="L455" s="660" t="s">
        <v>1470</v>
      </c>
      <c r="M455" s="660">
        <v>6</v>
      </c>
      <c r="N455" s="660">
        <v>0</v>
      </c>
      <c r="O455" s="660">
        <v>0</v>
      </c>
    </row>
    <row r="456" spans="1:15" hidden="1" x14ac:dyDescent="0.25">
      <c r="A456" s="660" t="s">
        <v>6070</v>
      </c>
      <c r="B456" s="661">
        <v>44266</v>
      </c>
      <c r="C456" s="660" t="s">
        <v>6769</v>
      </c>
      <c r="D456" s="660" t="s">
        <v>5353</v>
      </c>
      <c r="E456" s="660" t="s">
        <v>15</v>
      </c>
      <c r="F456" s="660" t="s">
        <v>244</v>
      </c>
      <c r="G456" s="660" t="s">
        <v>356</v>
      </c>
      <c r="H456" s="660" t="s">
        <v>1332</v>
      </c>
      <c r="I456" s="660" t="s">
        <v>244</v>
      </c>
      <c r="J456" s="660" t="s">
        <v>1464</v>
      </c>
      <c r="K456" s="660" t="s">
        <v>1468</v>
      </c>
      <c r="L456" s="660" t="s">
        <v>1470</v>
      </c>
      <c r="M456" s="660">
        <v>6</v>
      </c>
      <c r="N456" s="660">
        <v>0</v>
      </c>
      <c r="O456" s="660">
        <v>0</v>
      </c>
    </row>
    <row r="457" spans="1:15" hidden="1" x14ac:dyDescent="0.25">
      <c r="A457" s="660" t="s">
        <v>6070</v>
      </c>
      <c r="B457" s="661">
        <v>44266</v>
      </c>
      <c r="C457" s="660" t="s">
        <v>6769</v>
      </c>
      <c r="D457" s="660" t="s">
        <v>5353</v>
      </c>
      <c r="E457" s="660" t="s">
        <v>15</v>
      </c>
      <c r="F457" s="660" t="s">
        <v>244</v>
      </c>
      <c r="G457" s="660" t="s">
        <v>356</v>
      </c>
      <c r="H457" s="660" t="s">
        <v>387</v>
      </c>
      <c r="I457" s="660" t="s">
        <v>244</v>
      </c>
      <c r="J457" s="660" t="s">
        <v>1464</v>
      </c>
      <c r="K457" s="660" t="s">
        <v>1468</v>
      </c>
      <c r="L457" s="660" t="s">
        <v>303</v>
      </c>
      <c r="M457" s="660">
        <v>1</v>
      </c>
      <c r="N457" s="662">
        <v>1653</v>
      </c>
      <c r="O457" s="662">
        <v>1653</v>
      </c>
    </row>
    <row r="458" spans="1:15" hidden="1" x14ac:dyDescent="0.25">
      <c r="A458" s="660" t="s">
        <v>6070</v>
      </c>
      <c r="B458" s="661">
        <v>44266</v>
      </c>
      <c r="C458" s="660" t="s">
        <v>6769</v>
      </c>
      <c r="D458" s="660" t="s">
        <v>5353</v>
      </c>
      <c r="E458" s="660" t="s">
        <v>15</v>
      </c>
      <c r="F458" s="660" t="s">
        <v>244</v>
      </c>
      <c r="G458" s="660" t="s">
        <v>356</v>
      </c>
      <c r="H458" s="660" t="s">
        <v>1326</v>
      </c>
      <c r="I458" s="660" t="s">
        <v>244</v>
      </c>
      <c r="J458" s="660" t="s">
        <v>1464</v>
      </c>
      <c r="K458" s="660" t="s">
        <v>1468</v>
      </c>
      <c r="L458" s="660" t="s">
        <v>314</v>
      </c>
      <c r="M458" s="660">
        <v>6</v>
      </c>
      <c r="N458" s="662">
        <v>55100</v>
      </c>
      <c r="O458" s="662">
        <v>330600</v>
      </c>
    </row>
    <row r="459" spans="1:15" hidden="1" x14ac:dyDescent="0.25">
      <c r="A459" s="660" t="s">
        <v>6071</v>
      </c>
      <c r="B459" s="661">
        <v>44266</v>
      </c>
      <c r="C459" s="660" t="s">
        <v>972</v>
      </c>
      <c r="D459" s="661">
        <v>44263</v>
      </c>
      <c r="E459" s="660" t="s">
        <v>1182</v>
      </c>
      <c r="F459" s="660" t="s">
        <v>244</v>
      </c>
      <c r="G459" s="660" t="s">
        <v>7069</v>
      </c>
      <c r="H459" s="660" t="s">
        <v>1340</v>
      </c>
      <c r="I459" s="660" t="s">
        <v>244</v>
      </c>
      <c r="J459" s="660" t="s">
        <v>316</v>
      </c>
      <c r="K459" s="660" t="s">
        <v>1469</v>
      </c>
      <c r="L459" s="660" t="s">
        <v>303</v>
      </c>
      <c r="M459" s="660">
        <v>1</v>
      </c>
      <c r="N459" s="662">
        <v>1000</v>
      </c>
      <c r="O459" s="662">
        <v>1000</v>
      </c>
    </row>
    <row r="460" spans="1:15" hidden="1" x14ac:dyDescent="0.25">
      <c r="A460" s="660" t="s">
        <v>6072</v>
      </c>
      <c r="B460" s="661">
        <v>44266</v>
      </c>
      <c r="C460" s="660">
        <v>6500000303</v>
      </c>
      <c r="D460" s="661">
        <v>44263</v>
      </c>
      <c r="E460" s="660" t="s">
        <v>1182</v>
      </c>
      <c r="F460" s="660" t="s">
        <v>244</v>
      </c>
      <c r="G460" s="660" t="s">
        <v>1211</v>
      </c>
      <c r="H460" s="660" t="s">
        <v>378</v>
      </c>
      <c r="I460" s="660" t="s">
        <v>244</v>
      </c>
      <c r="J460" s="660" t="s">
        <v>316</v>
      </c>
      <c r="K460" s="660" t="s">
        <v>1469</v>
      </c>
      <c r="L460" s="660" t="s">
        <v>1470</v>
      </c>
      <c r="M460" s="660">
        <v>2</v>
      </c>
      <c r="N460" s="660">
        <v>150</v>
      </c>
      <c r="O460" s="660">
        <v>300</v>
      </c>
    </row>
    <row r="461" spans="1:15" hidden="1" x14ac:dyDescent="0.25">
      <c r="A461" s="660" t="s">
        <v>6072</v>
      </c>
      <c r="B461" s="661">
        <v>44266</v>
      </c>
      <c r="C461" s="660">
        <v>6500000303</v>
      </c>
      <c r="D461" s="661">
        <v>44263</v>
      </c>
      <c r="E461" s="660" t="s">
        <v>1182</v>
      </c>
      <c r="F461" s="660" t="s">
        <v>244</v>
      </c>
      <c r="G461" s="660" t="s">
        <v>1211</v>
      </c>
      <c r="H461" s="660" t="s">
        <v>1340</v>
      </c>
      <c r="I461" s="660" t="s">
        <v>244</v>
      </c>
      <c r="J461" s="660" t="s">
        <v>316</v>
      </c>
      <c r="K461" s="660" t="s">
        <v>1469</v>
      </c>
      <c r="L461" s="660" t="s">
        <v>303</v>
      </c>
      <c r="M461" s="660">
        <v>1</v>
      </c>
      <c r="N461" s="660">
        <v>200</v>
      </c>
      <c r="O461" s="660">
        <v>200</v>
      </c>
    </row>
    <row r="462" spans="1:15" hidden="1" x14ac:dyDescent="0.25">
      <c r="A462" s="660" t="s">
        <v>6072</v>
      </c>
      <c r="B462" s="661">
        <v>44266</v>
      </c>
      <c r="C462" s="660">
        <v>6500000303</v>
      </c>
      <c r="D462" s="661">
        <v>44263</v>
      </c>
      <c r="E462" s="660" t="s">
        <v>1182</v>
      </c>
      <c r="F462" s="660" t="s">
        <v>244</v>
      </c>
      <c r="G462" s="660" t="s">
        <v>1211</v>
      </c>
      <c r="H462" s="660" t="s">
        <v>3617</v>
      </c>
      <c r="I462" s="660" t="s">
        <v>244</v>
      </c>
      <c r="J462" s="660" t="s">
        <v>316</v>
      </c>
      <c r="K462" s="660" t="s">
        <v>1469</v>
      </c>
      <c r="L462" s="660" t="s">
        <v>7151</v>
      </c>
      <c r="M462" s="660">
        <v>2</v>
      </c>
      <c r="N462" s="660">
        <v>350</v>
      </c>
      <c r="O462" s="660">
        <v>700</v>
      </c>
    </row>
    <row r="463" spans="1:15" hidden="1" x14ac:dyDescent="0.25">
      <c r="A463" s="660" t="s">
        <v>6072</v>
      </c>
      <c r="B463" s="661">
        <v>44266</v>
      </c>
      <c r="C463" s="660">
        <v>6500000303</v>
      </c>
      <c r="D463" s="661">
        <v>44263</v>
      </c>
      <c r="E463" s="660" t="s">
        <v>1182</v>
      </c>
      <c r="F463" s="660" t="s">
        <v>244</v>
      </c>
      <c r="G463" s="660" t="s">
        <v>1211</v>
      </c>
      <c r="H463" s="660" t="s">
        <v>1363</v>
      </c>
      <c r="I463" s="660" t="s">
        <v>244</v>
      </c>
      <c r="J463" s="660" t="s">
        <v>316</v>
      </c>
      <c r="K463" s="660" t="s">
        <v>1469</v>
      </c>
      <c r="L463" s="660" t="s">
        <v>1470</v>
      </c>
      <c r="M463" s="660">
        <v>1</v>
      </c>
      <c r="N463" s="660">
        <v>750</v>
      </c>
      <c r="O463" s="660">
        <v>750</v>
      </c>
    </row>
    <row r="464" spans="1:15" hidden="1" x14ac:dyDescent="0.25">
      <c r="A464" s="660" t="s">
        <v>6072</v>
      </c>
      <c r="B464" s="661">
        <v>44266</v>
      </c>
      <c r="C464" s="660">
        <v>6500000303</v>
      </c>
      <c r="D464" s="661">
        <v>44263</v>
      </c>
      <c r="E464" s="660" t="s">
        <v>1182</v>
      </c>
      <c r="F464" s="660" t="s">
        <v>244</v>
      </c>
      <c r="G464" s="660" t="s">
        <v>1211</v>
      </c>
      <c r="H464" s="660" t="s">
        <v>1397</v>
      </c>
      <c r="I464" s="660" t="s">
        <v>244</v>
      </c>
      <c r="J464" s="660" t="s">
        <v>316</v>
      </c>
      <c r="K464" s="660" t="s">
        <v>1469</v>
      </c>
      <c r="L464" s="660" t="s">
        <v>1470</v>
      </c>
      <c r="M464" s="660">
        <v>1</v>
      </c>
      <c r="N464" s="662">
        <v>2250</v>
      </c>
      <c r="O464" s="662">
        <v>2250</v>
      </c>
    </row>
    <row r="465" spans="1:15" hidden="1" x14ac:dyDescent="0.25">
      <c r="A465" s="660" t="s">
        <v>6072</v>
      </c>
      <c r="B465" s="661">
        <v>44266</v>
      </c>
      <c r="C465" s="660">
        <v>6500000303</v>
      </c>
      <c r="D465" s="661">
        <v>44263</v>
      </c>
      <c r="E465" s="660" t="s">
        <v>1182</v>
      </c>
      <c r="F465" s="660" t="s">
        <v>244</v>
      </c>
      <c r="G465" s="660" t="s">
        <v>1211</v>
      </c>
      <c r="H465" s="660" t="s">
        <v>1364</v>
      </c>
      <c r="I465" s="660" t="s">
        <v>244</v>
      </c>
      <c r="J465" s="660" t="s">
        <v>316</v>
      </c>
      <c r="K465" s="660" t="s">
        <v>1469</v>
      </c>
      <c r="L465" s="660" t="s">
        <v>1470</v>
      </c>
      <c r="M465" s="660">
        <v>2</v>
      </c>
      <c r="N465" s="662">
        <v>2250</v>
      </c>
      <c r="O465" s="662">
        <v>4500</v>
      </c>
    </row>
    <row r="466" spans="1:15" hidden="1" x14ac:dyDescent="0.25">
      <c r="A466" s="660" t="s">
        <v>6073</v>
      </c>
      <c r="B466" s="661">
        <v>44266</v>
      </c>
      <c r="C466" s="660" t="s">
        <v>211</v>
      </c>
      <c r="D466" s="661">
        <v>44265</v>
      </c>
      <c r="E466" s="660" t="s">
        <v>15</v>
      </c>
      <c r="F466" s="660" t="s">
        <v>94</v>
      </c>
      <c r="G466" s="660" t="s">
        <v>7070</v>
      </c>
      <c r="H466" s="660" t="s">
        <v>387</v>
      </c>
      <c r="I466" s="660" t="s">
        <v>94</v>
      </c>
      <c r="J466" s="660" t="s">
        <v>316</v>
      </c>
      <c r="K466" s="660" t="s">
        <v>1469</v>
      </c>
      <c r="L466" s="660" t="s">
        <v>303</v>
      </c>
      <c r="M466" s="660">
        <v>1</v>
      </c>
      <c r="N466" s="660">
        <v>150</v>
      </c>
      <c r="O466" s="660">
        <v>150</v>
      </c>
    </row>
    <row r="467" spans="1:15" hidden="1" x14ac:dyDescent="0.25">
      <c r="A467" s="660" t="s">
        <v>6073</v>
      </c>
      <c r="B467" s="661">
        <v>44266</v>
      </c>
      <c r="C467" s="660" t="s">
        <v>211</v>
      </c>
      <c r="D467" s="661">
        <v>44265</v>
      </c>
      <c r="E467" s="660" t="s">
        <v>1191</v>
      </c>
      <c r="F467" s="660" t="s">
        <v>94</v>
      </c>
      <c r="G467" s="660" t="s">
        <v>7070</v>
      </c>
      <c r="H467" s="660" t="s">
        <v>1440</v>
      </c>
      <c r="I467" s="660" t="s">
        <v>94</v>
      </c>
      <c r="J467" s="660" t="s">
        <v>316</v>
      </c>
      <c r="K467" s="660" t="s">
        <v>1469</v>
      </c>
      <c r="L467" s="660" t="s">
        <v>1471</v>
      </c>
      <c r="M467" s="660">
        <v>1</v>
      </c>
      <c r="N467" s="662">
        <v>1020</v>
      </c>
      <c r="O467" s="662">
        <v>1020</v>
      </c>
    </row>
    <row r="468" spans="1:15" hidden="1" x14ac:dyDescent="0.25">
      <c r="A468" s="660" t="s">
        <v>6074</v>
      </c>
      <c r="B468" s="661">
        <v>44267</v>
      </c>
      <c r="C468" s="660" t="s">
        <v>912</v>
      </c>
      <c r="D468" s="661">
        <v>44265</v>
      </c>
      <c r="E468" s="660" t="s">
        <v>63</v>
      </c>
      <c r="F468" s="660" t="s">
        <v>93</v>
      </c>
      <c r="G468" s="660" t="s">
        <v>1262</v>
      </c>
      <c r="H468" s="660" t="s">
        <v>1437</v>
      </c>
      <c r="I468" s="660" t="s">
        <v>93</v>
      </c>
      <c r="J468" s="660" t="s">
        <v>1466</v>
      </c>
      <c r="K468" s="660" t="s">
        <v>1468</v>
      </c>
      <c r="L468" s="660" t="s">
        <v>1470</v>
      </c>
      <c r="M468" s="660">
        <v>4</v>
      </c>
      <c r="N468" s="660">
        <v>140</v>
      </c>
      <c r="O468" s="660">
        <v>560</v>
      </c>
    </row>
    <row r="469" spans="1:15" hidden="1" x14ac:dyDescent="0.25">
      <c r="A469" s="660" t="s">
        <v>6074</v>
      </c>
      <c r="B469" s="661">
        <v>44267</v>
      </c>
      <c r="C469" s="660" t="s">
        <v>912</v>
      </c>
      <c r="D469" s="661">
        <v>44265</v>
      </c>
      <c r="E469" s="660" t="s">
        <v>63</v>
      </c>
      <c r="F469" s="660" t="s">
        <v>93</v>
      </c>
      <c r="G469" s="660" t="s">
        <v>1262</v>
      </c>
      <c r="H469" s="660" t="s">
        <v>1438</v>
      </c>
      <c r="I469" s="660" t="s">
        <v>93</v>
      </c>
      <c r="J469" s="660" t="s">
        <v>1466</v>
      </c>
      <c r="K469" s="660" t="s">
        <v>1468</v>
      </c>
      <c r="L469" s="660" t="s">
        <v>1471</v>
      </c>
      <c r="M469" s="660">
        <v>4</v>
      </c>
      <c r="N469" s="660">
        <v>164</v>
      </c>
      <c r="O469" s="660">
        <v>656</v>
      </c>
    </row>
    <row r="470" spans="1:15" hidden="1" x14ac:dyDescent="0.25">
      <c r="A470" s="660" t="s">
        <v>6074</v>
      </c>
      <c r="B470" s="661">
        <v>44267</v>
      </c>
      <c r="C470" s="660" t="s">
        <v>912</v>
      </c>
      <c r="D470" s="661">
        <v>44265</v>
      </c>
      <c r="E470" s="660" t="s">
        <v>63</v>
      </c>
      <c r="F470" s="660" t="s">
        <v>93</v>
      </c>
      <c r="G470" s="660" t="s">
        <v>1262</v>
      </c>
      <c r="H470" s="660" t="s">
        <v>1439</v>
      </c>
      <c r="I470" s="660" t="s">
        <v>93</v>
      </c>
      <c r="J470" s="660" t="s">
        <v>1466</v>
      </c>
      <c r="K470" s="660" t="s">
        <v>1468</v>
      </c>
      <c r="L470" s="660" t="s">
        <v>1471</v>
      </c>
      <c r="M470" s="660">
        <v>4</v>
      </c>
      <c r="N470" s="660">
        <v>232</v>
      </c>
      <c r="O470" s="660">
        <v>928</v>
      </c>
    </row>
    <row r="471" spans="1:15" hidden="1" x14ac:dyDescent="0.25">
      <c r="A471" s="660" t="s">
        <v>6074</v>
      </c>
      <c r="B471" s="661">
        <v>44267</v>
      </c>
      <c r="C471" s="660" t="s">
        <v>912</v>
      </c>
      <c r="D471" s="661">
        <v>44265</v>
      </c>
      <c r="E471" s="660" t="s">
        <v>63</v>
      </c>
      <c r="F471" s="660" t="s">
        <v>93</v>
      </c>
      <c r="G471" s="660" t="s">
        <v>1262</v>
      </c>
      <c r="H471" s="660" t="s">
        <v>1340</v>
      </c>
      <c r="I471" s="660" t="s">
        <v>93</v>
      </c>
      <c r="J471" s="660" t="s">
        <v>1466</v>
      </c>
      <c r="K471" s="660" t="s">
        <v>1468</v>
      </c>
      <c r="L471" s="660" t="s">
        <v>303</v>
      </c>
      <c r="M471" s="660">
        <v>4</v>
      </c>
      <c r="N471" s="660">
        <v>500</v>
      </c>
      <c r="O471" s="662">
        <v>2000</v>
      </c>
    </row>
    <row r="472" spans="1:15" hidden="1" x14ac:dyDescent="0.25">
      <c r="A472" s="660" t="s">
        <v>6075</v>
      </c>
      <c r="B472" s="661">
        <v>44267</v>
      </c>
      <c r="C472" s="660" t="s">
        <v>912</v>
      </c>
      <c r="D472" s="661">
        <v>44266</v>
      </c>
      <c r="E472" s="660" t="s">
        <v>63</v>
      </c>
      <c r="F472" s="660" t="s">
        <v>93</v>
      </c>
      <c r="G472" s="660" t="s">
        <v>7071</v>
      </c>
      <c r="H472" s="660" t="s">
        <v>1397</v>
      </c>
      <c r="I472" s="660" t="s">
        <v>93</v>
      </c>
      <c r="J472" s="660" t="s">
        <v>1466</v>
      </c>
      <c r="K472" s="660" t="s">
        <v>1468</v>
      </c>
      <c r="L472" s="660" t="s">
        <v>1470</v>
      </c>
      <c r="M472" s="660">
        <v>2</v>
      </c>
      <c r="N472" s="662">
        <v>1697</v>
      </c>
      <c r="O472" s="662">
        <v>3394</v>
      </c>
    </row>
    <row r="473" spans="1:15" hidden="1" x14ac:dyDescent="0.25">
      <c r="A473" s="660" t="s">
        <v>6076</v>
      </c>
      <c r="B473" s="661">
        <v>44267</v>
      </c>
      <c r="C473" s="660">
        <v>21030017</v>
      </c>
      <c r="D473" s="661">
        <v>44256</v>
      </c>
      <c r="E473" s="660" t="s">
        <v>15</v>
      </c>
      <c r="F473" s="660" t="s">
        <v>248</v>
      </c>
      <c r="G473" s="660" t="s">
        <v>1240</v>
      </c>
      <c r="H473" s="660" t="s">
        <v>387</v>
      </c>
      <c r="I473" s="660" t="s">
        <v>248</v>
      </c>
      <c r="J473" s="660" t="s">
        <v>317</v>
      </c>
      <c r="K473" s="660" t="s">
        <v>1468</v>
      </c>
      <c r="L473" s="660" t="s">
        <v>303</v>
      </c>
      <c r="M473" s="660">
        <v>1</v>
      </c>
      <c r="N473" s="660">
        <v>250</v>
      </c>
      <c r="O473" s="660">
        <v>250</v>
      </c>
    </row>
    <row r="474" spans="1:15" hidden="1" x14ac:dyDescent="0.25">
      <c r="A474" s="660" t="s">
        <v>6076</v>
      </c>
      <c r="B474" s="661">
        <v>44267</v>
      </c>
      <c r="C474" s="660">
        <v>21030017</v>
      </c>
      <c r="D474" s="661">
        <v>44256</v>
      </c>
      <c r="E474" s="660" t="s">
        <v>1195</v>
      </c>
      <c r="F474" s="660" t="s">
        <v>248</v>
      </c>
      <c r="G474" s="660" t="s">
        <v>1240</v>
      </c>
      <c r="H474" s="660" t="s">
        <v>1312</v>
      </c>
      <c r="I474" s="660" t="s">
        <v>248</v>
      </c>
      <c r="J474" s="660" t="s">
        <v>317</v>
      </c>
      <c r="K474" s="660" t="s">
        <v>1468</v>
      </c>
      <c r="L474" s="660" t="s">
        <v>307</v>
      </c>
      <c r="M474" s="660">
        <v>5</v>
      </c>
      <c r="N474" s="662">
        <v>11800</v>
      </c>
      <c r="O474" s="662">
        <v>59000</v>
      </c>
    </row>
    <row r="475" spans="1:15" hidden="1" x14ac:dyDescent="0.25">
      <c r="A475" s="660" t="s">
        <v>6077</v>
      </c>
      <c r="B475" s="661">
        <v>44267</v>
      </c>
      <c r="C475" s="660" t="s">
        <v>6770</v>
      </c>
      <c r="D475" s="660" t="s">
        <v>6771</v>
      </c>
      <c r="E475" s="660" t="s">
        <v>1183</v>
      </c>
      <c r="F475" s="660" t="s">
        <v>244</v>
      </c>
      <c r="G475" s="660" t="s">
        <v>1229</v>
      </c>
      <c r="H475" s="660" t="s">
        <v>1320</v>
      </c>
      <c r="I475" s="660" t="s">
        <v>244</v>
      </c>
      <c r="J475" s="660" t="s">
        <v>316</v>
      </c>
      <c r="K475" s="660" t="s">
        <v>1469</v>
      </c>
      <c r="L475" s="660" t="s">
        <v>314</v>
      </c>
      <c r="M475" s="660">
        <v>1</v>
      </c>
      <c r="N475" s="662">
        <v>3100</v>
      </c>
      <c r="O475" s="662">
        <v>3100</v>
      </c>
    </row>
    <row r="476" spans="1:15" hidden="1" x14ac:dyDescent="0.25">
      <c r="A476" s="660" t="s">
        <v>6077</v>
      </c>
      <c r="B476" s="661">
        <v>44267</v>
      </c>
      <c r="C476" s="660" t="s">
        <v>6770</v>
      </c>
      <c r="D476" s="660" t="s">
        <v>6771</v>
      </c>
      <c r="E476" s="660" t="s">
        <v>1183</v>
      </c>
      <c r="F476" s="660" t="s">
        <v>244</v>
      </c>
      <c r="G476" s="660" t="s">
        <v>1229</v>
      </c>
      <c r="H476" s="660" t="s">
        <v>1329</v>
      </c>
      <c r="I476" s="660" t="s">
        <v>244</v>
      </c>
      <c r="J476" s="660" t="s">
        <v>316</v>
      </c>
      <c r="K476" s="660" t="s">
        <v>1469</v>
      </c>
      <c r="L476" s="660" t="s">
        <v>314</v>
      </c>
      <c r="M476" s="660">
        <v>1</v>
      </c>
      <c r="N476" s="662">
        <v>38250</v>
      </c>
      <c r="O476" s="662">
        <v>38250</v>
      </c>
    </row>
    <row r="477" spans="1:15" hidden="1" x14ac:dyDescent="0.25">
      <c r="A477" s="660" t="s">
        <v>6078</v>
      </c>
      <c r="B477" s="661">
        <v>44267</v>
      </c>
      <c r="C477" s="660" t="s">
        <v>6772</v>
      </c>
      <c r="D477" s="660" t="s">
        <v>6771</v>
      </c>
      <c r="E477" s="660" t="s">
        <v>1183</v>
      </c>
      <c r="F477" s="660" t="s">
        <v>244</v>
      </c>
      <c r="G477" s="660" t="s">
        <v>1229</v>
      </c>
      <c r="H477" s="660" t="s">
        <v>1320</v>
      </c>
      <c r="I477" s="660" t="s">
        <v>244</v>
      </c>
      <c r="J477" s="660" t="s">
        <v>316</v>
      </c>
      <c r="K477" s="660" t="s">
        <v>1469</v>
      </c>
      <c r="L477" s="660" t="s">
        <v>314</v>
      </c>
      <c r="M477" s="660">
        <v>1</v>
      </c>
      <c r="N477" s="662">
        <v>3100</v>
      </c>
      <c r="O477" s="662">
        <v>3100</v>
      </c>
    </row>
    <row r="478" spans="1:15" hidden="1" x14ac:dyDescent="0.25">
      <c r="A478" s="660" t="s">
        <v>6078</v>
      </c>
      <c r="B478" s="661">
        <v>44267</v>
      </c>
      <c r="C478" s="660" t="s">
        <v>6772</v>
      </c>
      <c r="D478" s="660" t="s">
        <v>6771</v>
      </c>
      <c r="E478" s="660" t="s">
        <v>1183</v>
      </c>
      <c r="F478" s="660" t="s">
        <v>244</v>
      </c>
      <c r="G478" s="660" t="s">
        <v>1229</v>
      </c>
      <c r="H478" s="660" t="s">
        <v>1329</v>
      </c>
      <c r="I478" s="660" t="s">
        <v>244</v>
      </c>
      <c r="J478" s="660" t="s">
        <v>316</v>
      </c>
      <c r="K478" s="660" t="s">
        <v>1469</v>
      </c>
      <c r="L478" s="660" t="s">
        <v>314</v>
      </c>
      <c r="M478" s="660">
        <v>1</v>
      </c>
      <c r="N478" s="662">
        <v>38250</v>
      </c>
      <c r="O478" s="662">
        <v>38250</v>
      </c>
    </row>
    <row r="479" spans="1:15" hidden="1" x14ac:dyDescent="0.25">
      <c r="A479" s="660" t="s">
        <v>6079</v>
      </c>
      <c r="B479" s="661">
        <v>44267</v>
      </c>
      <c r="C479" s="660" t="s">
        <v>6773</v>
      </c>
      <c r="D479" s="661">
        <v>44267</v>
      </c>
      <c r="E479" s="660" t="s">
        <v>1182</v>
      </c>
      <c r="F479" s="660" t="s">
        <v>244</v>
      </c>
      <c r="G479" s="660" t="s">
        <v>1228</v>
      </c>
      <c r="H479" s="660" t="s">
        <v>1328</v>
      </c>
      <c r="I479" s="660" t="s">
        <v>244</v>
      </c>
      <c r="J479" s="660" t="s">
        <v>316</v>
      </c>
      <c r="K479" s="660" t="s">
        <v>1469</v>
      </c>
      <c r="L479" s="660" t="s">
        <v>1470</v>
      </c>
      <c r="M479" s="660">
        <v>1</v>
      </c>
      <c r="N479" s="662">
        <v>5750</v>
      </c>
      <c r="O479" s="662">
        <v>5750</v>
      </c>
    </row>
    <row r="480" spans="1:15" hidden="1" x14ac:dyDescent="0.25">
      <c r="A480" s="660" t="s">
        <v>6080</v>
      </c>
      <c r="B480" s="661">
        <v>44267</v>
      </c>
      <c r="C480" s="660" t="s">
        <v>6774</v>
      </c>
      <c r="D480" s="661">
        <v>44264</v>
      </c>
      <c r="E480" s="660" t="s">
        <v>1182</v>
      </c>
      <c r="F480" s="660" t="s">
        <v>244</v>
      </c>
      <c r="G480" s="660" t="s">
        <v>1228</v>
      </c>
      <c r="H480" s="660" t="s">
        <v>1393</v>
      </c>
      <c r="I480" s="660" t="s">
        <v>244</v>
      </c>
      <c r="J480" s="660" t="s">
        <v>316</v>
      </c>
      <c r="K480" s="660" t="s">
        <v>1469</v>
      </c>
      <c r="L480" s="660" t="s">
        <v>1470</v>
      </c>
      <c r="M480" s="660">
        <v>1</v>
      </c>
      <c r="N480" s="662">
        <v>2250</v>
      </c>
      <c r="O480" s="662">
        <v>2250</v>
      </c>
    </row>
    <row r="481" spans="1:15" hidden="1" x14ac:dyDescent="0.25">
      <c r="A481" s="660" t="s">
        <v>6081</v>
      </c>
      <c r="B481" s="661">
        <v>44267</v>
      </c>
      <c r="C481" s="660" t="s">
        <v>6775</v>
      </c>
      <c r="D481" s="661">
        <v>44267</v>
      </c>
      <c r="E481" s="660" t="s">
        <v>15</v>
      </c>
      <c r="F481" s="660" t="s">
        <v>244</v>
      </c>
      <c r="G481" s="660" t="s">
        <v>1208</v>
      </c>
      <c r="H481" s="660" t="s">
        <v>387</v>
      </c>
      <c r="I481" s="660" t="s">
        <v>244</v>
      </c>
      <c r="J481" s="660" t="s">
        <v>1464</v>
      </c>
      <c r="K481" s="660" t="s">
        <v>1468</v>
      </c>
      <c r="L481" s="660" t="s">
        <v>303</v>
      </c>
      <c r="M481" s="660">
        <v>1</v>
      </c>
      <c r="N481" s="662">
        <v>1085</v>
      </c>
      <c r="O481" s="662">
        <v>1085</v>
      </c>
    </row>
    <row r="482" spans="1:15" hidden="1" x14ac:dyDescent="0.25">
      <c r="A482" s="660" t="s">
        <v>6081</v>
      </c>
      <c r="B482" s="661">
        <v>44267</v>
      </c>
      <c r="C482" s="660" t="s">
        <v>6775</v>
      </c>
      <c r="D482" s="661">
        <v>44267</v>
      </c>
      <c r="E482" s="660" t="s">
        <v>15</v>
      </c>
      <c r="F482" s="660" t="s">
        <v>244</v>
      </c>
      <c r="G482" s="660" t="s">
        <v>1208</v>
      </c>
      <c r="H482" s="660" t="s">
        <v>3675</v>
      </c>
      <c r="I482" s="660" t="s">
        <v>244</v>
      </c>
      <c r="J482" s="660" t="s">
        <v>1464</v>
      </c>
      <c r="K482" s="660" t="s">
        <v>1468</v>
      </c>
      <c r="L482" s="660" t="s">
        <v>314</v>
      </c>
      <c r="M482" s="660">
        <v>4</v>
      </c>
      <c r="N482" s="662">
        <v>67800</v>
      </c>
      <c r="O482" s="662">
        <v>271200</v>
      </c>
    </row>
    <row r="483" spans="1:15" hidden="1" x14ac:dyDescent="0.25">
      <c r="A483" s="660" t="s">
        <v>6082</v>
      </c>
      <c r="B483" s="661">
        <v>44268</v>
      </c>
      <c r="C483" s="660" t="s">
        <v>3505</v>
      </c>
      <c r="D483" s="661">
        <v>44123</v>
      </c>
      <c r="E483" s="660" t="s">
        <v>1182</v>
      </c>
      <c r="F483" s="660" t="s">
        <v>244</v>
      </c>
      <c r="G483" s="660" t="s">
        <v>1228</v>
      </c>
      <c r="H483" s="660" t="s">
        <v>1340</v>
      </c>
      <c r="I483" s="660" t="s">
        <v>244</v>
      </c>
      <c r="J483" s="660" t="s">
        <v>316</v>
      </c>
      <c r="K483" s="660" t="s">
        <v>1469</v>
      </c>
      <c r="L483" s="660" t="s">
        <v>303</v>
      </c>
      <c r="M483" s="660">
        <v>1</v>
      </c>
      <c r="N483" s="660">
        <v>900</v>
      </c>
      <c r="O483" s="660">
        <v>900</v>
      </c>
    </row>
    <row r="484" spans="1:15" hidden="1" x14ac:dyDescent="0.25">
      <c r="A484" s="660" t="s">
        <v>6083</v>
      </c>
      <c r="B484" s="661">
        <v>44268</v>
      </c>
      <c r="C484" s="660" t="s">
        <v>3505</v>
      </c>
      <c r="D484" s="661">
        <v>44123</v>
      </c>
      <c r="E484" s="660" t="s">
        <v>1182</v>
      </c>
      <c r="F484" s="660" t="s">
        <v>244</v>
      </c>
      <c r="G484" s="660" t="s">
        <v>1228</v>
      </c>
      <c r="H484" s="660" t="s">
        <v>1340</v>
      </c>
      <c r="I484" s="660" t="s">
        <v>244</v>
      </c>
      <c r="J484" s="660" t="s">
        <v>316</v>
      </c>
      <c r="K484" s="660" t="s">
        <v>1469</v>
      </c>
      <c r="L484" s="660" t="s">
        <v>303</v>
      </c>
      <c r="M484" s="660">
        <v>1</v>
      </c>
      <c r="N484" s="660">
        <v>900</v>
      </c>
      <c r="O484" s="660">
        <v>900</v>
      </c>
    </row>
    <row r="485" spans="1:15" hidden="1" x14ac:dyDescent="0.25">
      <c r="A485" s="660" t="s">
        <v>6084</v>
      </c>
      <c r="B485" s="661">
        <v>44268</v>
      </c>
      <c r="C485" s="660" t="s">
        <v>3505</v>
      </c>
      <c r="D485" s="661">
        <v>44123</v>
      </c>
      <c r="E485" s="660" t="s">
        <v>1182</v>
      </c>
      <c r="F485" s="660" t="s">
        <v>244</v>
      </c>
      <c r="G485" s="660" t="s">
        <v>1228</v>
      </c>
      <c r="H485" s="660" t="s">
        <v>1340</v>
      </c>
      <c r="I485" s="660" t="s">
        <v>244</v>
      </c>
      <c r="J485" s="660" t="s">
        <v>316</v>
      </c>
      <c r="K485" s="660" t="s">
        <v>1469</v>
      </c>
      <c r="L485" s="660" t="s">
        <v>303</v>
      </c>
      <c r="M485" s="660">
        <v>1</v>
      </c>
      <c r="N485" s="660">
        <v>900</v>
      </c>
      <c r="O485" s="660">
        <v>900</v>
      </c>
    </row>
    <row r="486" spans="1:15" hidden="1" x14ac:dyDescent="0.25">
      <c r="A486" s="660" t="s">
        <v>6085</v>
      </c>
      <c r="B486" s="661">
        <v>44268</v>
      </c>
      <c r="C486" s="660" t="s">
        <v>6776</v>
      </c>
      <c r="D486" s="661">
        <v>44267</v>
      </c>
      <c r="E486" s="660" t="s">
        <v>15</v>
      </c>
      <c r="F486" s="660" t="s">
        <v>1204</v>
      </c>
      <c r="G486" s="660" t="s">
        <v>1208</v>
      </c>
      <c r="H486" s="660" t="s">
        <v>1327</v>
      </c>
      <c r="I486" s="660" t="s">
        <v>1204</v>
      </c>
      <c r="J486" s="660" t="s">
        <v>1464</v>
      </c>
      <c r="K486" s="660" t="s">
        <v>1468</v>
      </c>
      <c r="L486" s="660" t="s">
        <v>1470</v>
      </c>
      <c r="M486" s="660">
        <v>2</v>
      </c>
      <c r="N486" s="660">
        <v>0</v>
      </c>
      <c r="O486" s="660">
        <v>0</v>
      </c>
    </row>
    <row r="487" spans="1:15" hidden="1" x14ac:dyDescent="0.25">
      <c r="A487" s="660" t="s">
        <v>6085</v>
      </c>
      <c r="B487" s="661">
        <v>44268</v>
      </c>
      <c r="C487" s="660" t="s">
        <v>6776</v>
      </c>
      <c r="D487" s="661">
        <v>44267</v>
      </c>
      <c r="E487" s="660" t="s">
        <v>15</v>
      </c>
      <c r="F487" s="660" t="s">
        <v>1204</v>
      </c>
      <c r="G487" s="660" t="s">
        <v>1208</v>
      </c>
      <c r="H487" s="660" t="s">
        <v>1323</v>
      </c>
      <c r="I487" s="660" t="s">
        <v>1204</v>
      </c>
      <c r="J487" s="660" t="s">
        <v>1464</v>
      </c>
      <c r="K487" s="660" t="s">
        <v>1468</v>
      </c>
      <c r="L487" s="660" t="s">
        <v>1470</v>
      </c>
      <c r="M487" s="660">
        <v>2</v>
      </c>
      <c r="N487" s="660">
        <v>0</v>
      </c>
      <c r="O487" s="660">
        <v>0</v>
      </c>
    </row>
    <row r="488" spans="1:15" hidden="1" x14ac:dyDescent="0.25">
      <c r="A488" s="660" t="s">
        <v>6085</v>
      </c>
      <c r="B488" s="661">
        <v>44268</v>
      </c>
      <c r="C488" s="660" t="s">
        <v>6776</v>
      </c>
      <c r="D488" s="661">
        <v>44267</v>
      </c>
      <c r="E488" s="660" t="s">
        <v>15</v>
      </c>
      <c r="F488" s="660" t="s">
        <v>1204</v>
      </c>
      <c r="G488" s="660" t="s">
        <v>1208</v>
      </c>
      <c r="H488" s="660" t="s">
        <v>387</v>
      </c>
      <c r="I488" s="660" t="s">
        <v>1204</v>
      </c>
      <c r="J488" s="660" t="s">
        <v>1464</v>
      </c>
      <c r="K488" s="660" t="s">
        <v>1468</v>
      </c>
      <c r="L488" s="660" t="s">
        <v>303</v>
      </c>
      <c r="M488" s="660">
        <v>1</v>
      </c>
      <c r="N488" s="660">
        <v>436</v>
      </c>
      <c r="O488" s="660">
        <v>436</v>
      </c>
    </row>
    <row r="489" spans="1:15" hidden="1" x14ac:dyDescent="0.25">
      <c r="A489" s="660" t="s">
        <v>6085</v>
      </c>
      <c r="B489" s="661">
        <v>44268</v>
      </c>
      <c r="C489" s="660" t="s">
        <v>6776</v>
      </c>
      <c r="D489" s="661">
        <v>44267</v>
      </c>
      <c r="E489" s="660" t="s">
        <v>15</v>
      </c>
      <c r="F489" s="660" t="s">
        <v>1204</v>
      </c>
      <c r="G489" s="660" t="s">
        <v>1208</v>
      </c>
      <c r="H489" s="660" t="s">
        <v>1326</v>
      </c>
      <c r="I489" s="660" t="s">
        <v>1204</v>
      </c>
      <c r="J489" s="660" t="s">
        <v>1464</v>
      </c>
      <c r="K489" s="660" t="s">
        <v>1468</v>
      </c>
      <c r="L489" s="660" t="s">
        <v>314</v>
      </c>
      <c r="M489" s="660">
        <v>2</v>
      </c>
      <c r="N489" s="662">
        <v>54500</v>
      </c>
      <c r="O489" s="662">
        <v>109000</v>
      </c>
    </row>
    <row r="490" spans="1:15" hidden="1" x14ac:dyDescent="0.25">
      <c r="A490" s="660" t="s">
        <v>6086</v>
      </c>
      <c r="B490" s="661">
        <v>44268</v>
      </c>
      <c r="C490" s="660" t="s">
        <v>6777</v>
      </c>
      <c r="D490" s="660" t="s">
        <v>6778</v>
      </c>
      <c r="E490" s="660" t="s">
        <v>1180</v>
      </c>
      <c r="F490" s="660" t="s">
        <v>248</v>
      </c>
      <c r="G490" s="660" t="s">
        <v>1210</v>
      </c>
      <c r="H490" s="660" t="s">
        <v>268</v>
      </c>
      <c r="I490" s="660" t="s">
        <v>248</v>
      </c>
      <c r="J490" s="660" t="s">
        <v>1463</v>
      </c>
      <c r="K490" s="660" t="s">
        <v>1468</v>
      </c>
      <c r="L490" s="660" t="s">
        <v>306</v>
      </c>
      <c r="M490" s="660">
        <v>7</v>
      </c>
      <c r="N490" s="662">
        <v>3917</v>
      </c>
      <c r="O490" s="662">
        <v>27419</v>
      </c>
    </row>
    <row r="491" spans="1:15" hidden="1" x14ac:dyDescent="0.25">
      <c r="A491" s="660" t="s">
        <v>6086</v>
      </c>
      <c r="B491" s="661">
        <v>44268</v>
      </c>
      <c r="C491" s="660" t="s">
        <v>6777</v>
      </c>
      <c r="D491" s="660" t="s">
        <v>6778</v>
      </c>
      <c r="E491" s="660" t="s">
        <v>1180</v>
      </c>
      <c r="F491" s="660" t="s">
        <v>248</v>
      </c>
      <c r="G491" s="660" t="s">
        <v>1210</v>
      </c>
      <c r="H491" s="660" t="s">
        <v>1420</v>
      </c>
      <c r="I491" s="660" t="s">
        <v>248</v>
      </c>
      <c r="J491" s="660" t="s">
        <v>1463</v>
      </c>
      <c r="K491" s="660" t="s">
        <v>1468</v>
      </c>
      <c r="L491" s="660" t="s">
        <v>307</v>
      </c>
      <c r="M491" s="660">
        <v>7</v>
      </c>
      <c r="N491" s="662">
        <v>4853</v>
      </c>
      <c r="O491" s="662">
        <v>33971</v>
      </c>
    </row>
    <row r="492" spans="1:15" hidden="1" x14ac:dyDescent="0.25">
      <c r="A492" s="660" t="s">
        <v>6086</v>
      </c>
      <c r="B492" s="661">
        <v>44268</v>
      </c>
      <c r="C492" s="660" t="s">
        <v>6777</v>
      </c>
      <c r="D492" s="660" t="s">
        <v>6778</v>
      </c>
      <c r="E492" s="660" t="s">
        <v>1180</v>
      </c>
      <c r="F492" s="660" t="s">
        <v>248</v>
      </c>
      <c r="G492" s="660" t="s">
        <v>1210</v>
      </c>
      <c r="H492" s="660" t="s">
        <v>1421</v>
      </c>
      <c r="I492" s="660" t="s">
        <v>248</v>
      </c>
      <c r="J492" s="660" t="s">
        <v>1463</v>
      </c>
      <c r="K492" s="660" t="s">
        <v>1468</v>
      </c>
      <c r="L492" s="660" t="s">
        <v>302</v>
      </c>
      <c r="M492" s="660">
        <v>7</v>
      </c>
      <c r="N492" s="662">
        <v>12144</v>
      </c>
      <c r="O492" s="662">
        <v>85008</v>
      </c>
    </row>
    <row r="493" spans="1:15" hidden="1" x14ac:dyDescent="0.25">
      <c r="A493" s="660" t="s">
        <v>6086</v>
      </c>
      <c r="B493" s="661">
        <v>44268</v>
      </c>
      <c r="C493" s="660" t="s">
        <v>6777</v>
      </c>
      <c r="D493" s="660" t="s">
        <v>6778</v>
      </c>
      <c r="E493" s="660" t="s">
        <v>1180</v>
      </c>
      <c r="F493" s="660" t="s">
        <v>248</v>
      </c>
      <c r="G493" s="660" t="s">
        <v>1210</v>
      </c>
      <c r="H493" s="660" t="s">
        <v>7111</v>
      </c>
      <c r="I493" s="660" t="s">
        <v>248</v>
      </c>
      <c r="J493" s="660" t="s">
        <v>1463</v>
      </c>
      <c r="K493" s="660" t="s">
        <v>1468</v>
      </c>
      <c r="L493" s="660" t="s">
        <v>307</v>
      </c>
      <c r="M493" s="660">
        <v>7</v>
      </c>
      <c r="N493" s="662">
        <v>131079</v>
      </c>
      <c r="O493" s="662">
        <v>917553</v>
      </c>
    </row>
    <row r="494" spans="1:15" hidden="1" x14ac:dyDescent="0.25">
      <c r="A494" s="660" t="s">
        <v>6087</v>
      </c>
      <c r="B494" s="661">
        <v>44268</v>
      </c>
      <c r="C494" s="660" t="s">
        <v>6779</v>
      </c>
      <c r="D494" s="661">
        <v>44267</v>
      </c>
      <c r="E494" s="660" t="s">
        <v>15</v>
      </c>
      <c r="F494" s="660" t="s">
        <v>93</v>
      </c>
      <c r="G494" s="660" t="s">
        <v>1214</v>
      </c>
      <c r="H494" s="660" t="s">
        <v>1327</v>
      </c>
      <c r="I494" s="660" t="s">
        <v>93</v>
      </c>
      <c r="J494" s="660" t="s">
        <v>1464</v>
      </c>
      <c r="K494" s="660" t="s">
        <v>1468</v>
      </c>
      <c r="L494" s="660" t="s">
        <v>1470</v>
      </c>
      <c r="M494" s="660">
        <v>23</v>
      </c>
      <c r="N494" s="660">
        <v>0</v>
      </c>
      <c r="O494" s="660">
        <v>0</v>
      </c>
    </row>
    <row r="495" spans="1:15" hidden="1" x14ac:dyDescent="0.25">
      <c r="A495" s="660" t="s">
        <v>6087</v>
      </c>
      <c r="B495" s="661">
        <v>44268</v>
      </c>
      <c r="C495" s="660" t="s">
        <v>6779</v>
      </c>
      <c r="D495" s="661">
        <v>44267</v>
      </c>
      <c r="E495" s="660" t="s">
        <v>15</v>
      </c>
      <c r="F495" s="660" t="s">
        <v>93</v>
      </c>
      <c r="G495" s="660" t="s">
        <v>1214</v>
      </c>
      <c r="H495" s="660" t="s">
        <v>1332</v>
      </c>
      <c r="I495" s="660" t="s">
        <v>93</v>
      </c>
      <c r="J495" s="660" t="s">
        <v>1464</v>
      </c>
      <c r="K495" s="660" t="s">
        <v>1468</v>
      </c>
      <c r="L495" s="660" t="s">
        <v>1470</v>
      </c>
      <c r="M495" s="660">
        <v>23</v>
      </c>
      <c r="N495" s="660">
        <v>0</v>
      </c>
      <c r="O495" s="660">
        <v>0</v>
      </c>
    </row>
    <row r="496" spans="1:15" hidden="1" x14ac:dyDescent="0.25">
      <c r="A496" s="660" t="s">
        <v>6087</v>
      </c>
      <c r="B496" s="661">
        <v>44268</v>
      </c>
      <c r="C496" s="660" t="s">
        <v>6779</v>
      </c>
      <c r="D496" s="661">
        <v>44267</v>
      </c>
      <c r="E496" s="660" t="s">
        <v>15</v>
      </c>
      <c r="F496" s="660" t="s">
        <v>93</v>
      </c>
      <c r="G496" s="660" t="s">
        <v>1214</v>
      </c>
      <c r="H496" s="660" t="s">
        <v>387</v>
      </c>
      <c r="I496" s="660" t="s">
        <v>93</v>
      </c>
      <c r="J496" s="660" t="s">
        <v>1464</v>
      </c>
      <c r="K496" s="660" t="s">
        <v>1468</v>
      </c>
      <c r="L496" s="660" t="s">
        <v>303</v>
      </c>
      <c r="M496" s="660">
        <v>1</v>
      </c>
      <c r="N496" s="662">
        <v>2900</v>
      </c>
      <c r="O496" s="662">
        <v>2900</v>
      </c>
    </row>
    <row r="497" spans="1:15" hidden="1" x14ac:dyDescent="0.25">
      <c r="A497" s="660" t="s">
        <v>6087</v>
      </c>
      <c r="B497" s="661">
        <v>44268</v>
      </c>
      <c r="C497" s="660" t="s">
        <v>6779</v>
      </c>
      <c r="D497" s="661">
        <v>44267</v>
      </c>
      <c r="E497" s="660" t="s">
        <v>15</v>
      </c>
      <c r="F497" s="660" t="s">
        <v>93</v>
      </c>
      <c r="G497" s="660" t="s">
        <v>1214</v>
      </c>
      <c r="H497" s="660" t="s">
        <v>1392</v>
      </c>
      <c r="I497" s="660" t="s">
        <v>93</v>
      </c>
      <c r="J497" s="660" t="s">
        <v>1464</v>
      </c>
      <c r="K497" s="660" t="s">
        <v>1468</v>
      </c>
      <c r="L497" s="660" t="s">
        <v>314</v>
      </c>
      <c r="M497" s="660">
        <v>8</v>
      </c>
      <c r="N497" s="662">
        <v>43000</v>
      </c>
      <c r="O497" s="662">
        <v>344000</v>
      </c>
    </row>
    <row r="498" spans="1:15" hidden="1" x14ac:dyDescent="0.25">
      <c r="A498" s="660" t="s">
        <v>6087</v>
      </c>
      <c r="B498" s="661">
        <v>44268</v>
      </c>
      <c r="C498" s="660" t="s">
        <v>6779</v>
      </c>
      <c r="D498" s="661">
        <v>44267</v>
      </c>
      <c r="E498" s="660" t="s">
        <v>15</v>
      </c>
      <c r="F498" s="660" t="s">
        <v>93</v>
      </c>
      <c r="G498" s="660" t="s">
        <v>1214</v>
      </c>
      <c r="H498" s="660" t="s">
        <v>1326</v>
      </c>
      <c r="I498" s="660" t="s">
        <v>93</v>
      </c>
      <c r="J498" s="660" t="s">
        <v>1464</v>
      </c>
      <c r="K498" s="660" t="s">
        <v>1468</v>
      </c>
      <c r="L498" s="660" t="s">
        <v>314</v>
      </c>
      <c r="M498" s="660">
        <v>15</v>
      </c>
      <c r="N498" s="662">
        <v>54400</v>
      </c>
      <c r="O498" s="662">
        <v>816000</v>
      </c>
    </row>
    <row r="499" spans="1:15" hidden="1" x14ac:dyDescent="0.25">
      <c r="A499" s="660" t="s">
        <v>6088</v>
      </c>
      <c r="B499" s="661">
        <v>44268</v>
      </c>
      <c r="C499" s="660" t="s">
        <v>6780</v>
      </c>
      <c r="D499" s="661">
        <v>44267</v>
      </c>
      <c r="E499" s="660" t="s">
        <v>15</v>
      </c>
      <c r="F499" s="660" t="s">
        <v>244</v>
      </c>
      <c r="G499" s="660" t="s">
        <v>1214</v>
      </c>
      <c r="H499" s="660" t="s">
        <v>1332</v>
      </c>
      <c r="I499" s="660" t="s">
        <v>244</v>
      </c>
      <c r="J499" s="660" t="s">
        <v>1464</v>
      </c>
      <c r="K499" s="660" t="s">
        <v>1468</v>
      </c>
      <c r="L499" s="660" t="s">
        <v>1470</v>
      </c>
      <c r="M499" s="660">
        <v>7</v>
      </c>
      <c r="N499" s="660">
        <v>0</v>
      </c>
      <c r="O499" s="660">
        <v>0</v>
      </c>
    </row>
    <row r="500" spans="1:15" hidden="1" x14ac:dyDescent="0.25">
      <c r="A500" s="660" t="s">
        <v>6088</v>
      </c>
      <c r="B500" s="661">
        <v>44268</v>
      </c>
      <c r="C500" s="660" t="s">
        <v>6780</v>
      </c>
      <c r="D500" s="661">
        <v>44267</v>
      </c>
      <c r="E500" s="660" t="s">
        <v>15</v>
      </c>
      <c r="F500" s="660" t="s">
        <v>244</v>
      </c>
      <c r="G500" s="660" t="s">
        <v>1214</v>
      </c>
      <c r="H500" s="660" t="s">
        <v>387</v>
      </c>
      <c r="I500" s="660" t="s">
        <v>244</v>
      </c>
      <c r="J500" s="660" t="s">
        <v>1464</v>
      </c>
      <c r="K500" s="660" t="s">
        <v>1468</v>
      </c>
      <c r="L500" s="660" t="s">
        <v>303</v>
      </c>
      <c r="M500" s="660">
        <v>1</v>
      </c>
      <c r="N500" s="660">
        <v>752</v>
      </c>
      <c r="O500" s="660">
        <v>752</v>
      </c>
    </row>
    <row r="501" spans="1:15" hidden="1" x14ac:dyDescent="0.25">
      <c r="A501" s="660" t="s">
        <v>6088</v>
      </c>
      <c r="B501" s="661">
        <v>44268</v>
      </c>
      <c r="C501" s="660" t="s">
        <v>6780</v>
      </c>
      <c r="D501" s="661">
        <v>44267</v>
      </c>
      <c r="E501" s="660" t="s">
        <v>15</v>
      </c>
      <c r="F501" s="660" t="s">
        <v>244</v>
      </c>
      <c r="G501" s="660" t="s">
        <v>1214</v>
      </c>
      <c r="H501" s="660" t="s">
        <v>1392</v>
      </c>
      <c r="I501" s="660" t="s">
        <v>244</v>
      </c>
      <c r="J501" s="660" t="s">
        <v>1464</v>
      </c>
      <c r="K501" s="660" t="s">
        <v>1468</v>
      </c>
      <c r="L501" s="660" t="s">
        <v>314</v>
      </c>
      <c r="M501" s="660">
        <v>7</v>
      </c>
      <c r="N501" s="662">
        <v>43000</v>
      </c>
      <c r="O501" s="662">
        <v>301000</v>
      </c>
    </row>
    <row r="502" spans="1:15" hidden="1" x14ac:dyDescent="0.25">
      <c r="A502" s="660" t="s">
        <v>6089</v>
      </c>
      <c r="B502" s="661">
        <v>44269</v>
      </c>
      <c r="C502" s="660" t="s">
        <v>6781</v>
      </c>
      <c r="D502" s="661">
        <v>44078</v>
      </c>
      <c r="E502" s="660" t="s">
        <v>1182</v>
      </c>
      <c r="F502" s="660" t="s">
        <v>244</v>
      </c>
      <c r="G502" s="660" t="s">
        <v>1228</v>
      </c>
      <c r="H502" s="660" t="s">
        <v>1340</v>
      </c>
      <c r="I502" s="660" t="s">
        <v>244</v>
      </c>
      <c r="J502" s="660" t="s">
        <v>316</v>
      </c>
      <c r="K502" s="660" t="s">
        <v>1469</v>
      </c>
      <c r="L502" s="660" t="s">
        <v>303</v>
      </c>
      <c r="M502" s="660">
        <v>1</v>
      </c>
      <c r="N502" s="660">
        <v>900</v>
      </c>
      <c r="O502" s="660">
        <v>900</v>
      </c>
    </row>
    <row r="503" spans="1:15" hidden="1" x14ac:dyDescent="0.25">
      <c r="A503" s="660" t="s">
        <v>6090</v>
      </c>
      <c r="B503" s="661">
        <v>44269</v>
      </c>
      <c r="C503" s="660" t="s">
        <v>6715</v>
      </c>
      <c r="D503" s="661">
        <v>44112</v>
      </c>
      <c r="E503" s="660" t="s">
        <v>1182</v>
      </c>
      <c r="F503" s="660" t="s">
        <v>244</v>
      </c>
      <c r="G503" s="660" t="s">
        <v>1228</v>
      </c>
      <c r="H503" s="660" t="s">
        <v>1340</v>
      </c>
      <c r="I503" s="660" t="s">
        <v>244</v>
      </c>
      <c r="J503" s="660" t="s">
        <v>316</v>
      </c>
      <c r="K503" s="660" t="s">
        <v>1469</v>
      </c>
      <c r="L503" s="660" t="s">
        <v>303</v>
      </c>
      <c r="M503" s="660">
        <v>1</v>
      </c>
      <c r="N503" s="660">
        <v>900</v>
      </c>
      <c r="O503" s="660">
        <v>900</v>
      </c>
    </row>
    <row r="504" spans="1:15" hidden="1" x14ac:dyDescent="0.25">
      <c r="A504" s="660" t="s">
        <v>6091</v>
      </c>
      <c r="B504" s="661">
        <v>44269</v>
      </c>
      <c r="C504" s="660" t="s">
        <v>3534</v>
      </c>
      <c r="D504" s="661">
        <v>44112</v>
      </c>
      <c r="E504" s="660" t="s">
        <v>1182</v>
      </c>
      <c r="F504" s="660" t="s">
        <v>244</v>
      </c>
      <c r="G504" s="660" t="s">
        <v>1228</v>
      </c>
      <c r="H504" s="660" t="s">
        <v>1340</v>
      </c>
      <c r="I504" s="660" t="s">
        <v>244</v>
      </c>
      <c r="J504" s="660" t="s">
        <v>316</v>
      </c>
      <c r="K504" s="660" t="s">
        <v>1469</v>
      </c>
      <c r="L504" s="660" t="s">
        <v>303</v>
      </c>
      <c r="M504" s="660">
        <v>1</v>
      </c>
      <c r="N504" s="660">
        <v>900</v>
      </c>
      <c r="O504" s="660">
        <v>900</v>
      </c>
    </row>
    <row r="505" spans="1:15" hidden="1" x14ac:dyDescent="0.25">
      <c r="A505" s="660" t="s">
        <v>6092</v>
      </c>
      <c r="B505" s="661">
        <v>44270</v>
      </c>
      <c r="C505" s="660" t="s">
        <v>6782</v>
      </c>
      <c r="D505" s="661">
        <v>44267</v>
      </c>
      <c r="E505" s="660" t="s">
        <v>1180</v>
      </c>
      <c r="F505" s="660" t="s">
        <v>248</v>
      </c>
      <c r="G505" s="660" t="s">
        <v>1210</v>
      </c>
      <c r="H505" s="660" t="s">
        <v>291</v>
      </c>
      <c r="I505" s="660" t="s">
        <v>248</v>
      </c>
      <c r="J505" s="660" t="s">
        <v>1463</v>
      </c>
      <c r="K505" s="660" t="s">
        <v>1468</v>
      </c>
      <c r="L505" s="660" t="s">
        <v>307</v>
      </c>
      <c r="M505" s="660">
        <v>2</v>
      </c>
      <c r="N505" s="662">
        <v>3702</v>
      </c>
      <c r="O505" s="662">
        <v>7404</v>
      </c>
    </row>
    <row r="506" spans="1:15" hidden="1" x14ac:dyDescent="0.25">
      <c r="A506" s="660" t="s">
        <v>6092</v>
      </c>
      <c r="B506" s="661">
        <v>44270</v>
      </c>
      <c r="C506" s="660" t="s">
        <v>6782</v>
      </c>
      <c r="D506" s="661">
        <v>44267</v>
      </c>
      <c r="E506" s="660" t="s">
        <v>1180</v>
      </c>
      <c r="F506" s="660" t="s">
        <v>248</v>
      </c>
      <c r="G506" s="660" t="s">
        <v>1210</v>
      </c>
      <c r="H506" s="660" t="s">
        <v>295</v>
      </c>
      <c r="I506" s="660" t="s">
        <v>248</v>
      </c>
      <c r="J506" s="660" t="s">
        <v>1463</v>
      </c>
      <c r="K506" s="660" t="s">
        <v>1468</v>
      </c>
      <c r="L506" s="660" t="s">
        <v>302</v>
      </c>
      <c r="M506" s="660">
        <v>1</v>
      </c>
      <c r="N506" s="662">
        <v>7812</v>
      </c>
      <c r="O506" s="662">
        <v>7812</v>
      </c>
    </row>
    <row r="507" spans="1:15" hidden="1" x14ac:dyDescent="0.25">
      <c r="A507" s="660" t="s">
        <v>6093</v>
      </c>
      <c r="B507" s="661">
        <v>44270</v>
      </c>
      <c r="C507" s="660" t="s">
        <v>6783</v>
      </c>
      <c r="D507" s="661">
        <v>44267</v>
      </c>
      <c r="E507" s="660" t="s">
        <v>1180</v>
      </c>
      <c r="F507" s="660" t="s">
        <v>248</v>
      </c>
      <c r="G507" s="660" t="s">
        <v>1210</v>
      </c>
      <c r="H507" s="660" t="s">
        <v>3657</v>
      </c>
      <c r="I507" s="660" t="s">
        <v>248</v>
      </c>
      <c r="J507" s="660" t="s">
        <v>1463</v>
      </c>
      <c r="K507" s="660" t="s">
        <v>1468</v>
      </c>
      <c r="L507" s="660" t="s">
        <v>302</v>
      </c>
      <c r="M507" s="660">
        <v>1</v>
      </c>
      <c r="N507" s="660">
        <v>1</v>
      </c>
      <c r="O507" s="660">
        <v>1</v>
      </c>
    </row>
    <row r="508" spans="1:15" hidden="1" x14ac:dyDescent="0.25">
      <c r="A508" s="660" t="s">
        <v>6094</v>
      </c>
      <c r="B508" s="661">
        <v>44270</v>
      </c>
      <c r="C508" s="660" t="s">
        <v>6784</v>
      </c>
      <c r="D508" s="661">
        <v>44267</v>
      </c>
      <c r="E508" s="660" t="s">
        <v>1180</v>
      </c>
      <c r="F508" s="660" t="s">
        <v>248</v>
      </c>
      <c r="G508" s="660" t="s">
        <v>1210</v>
      </c>
      <c r="H508" s="660" t="s">
        <v>5023</v>
      </c>
      <c r="I508" s="660" t="s">
        <v>248</v>
      </c>
      <c r="J508" s="660" t="s">
        <v>1463</v>
      </c>
      <c r="K508" s="660" t="s">
        <v>1468</v>
      </c>
      <c r="L508" s="660" t="s">
        <v>307</v>
      </c>
      <c r="M508" s="660">
        <v>27</v>
      </c>
      <c r="N508" s="662">
        <v>5355</v>
      </c>
      <c r="O508" s="662">
        <v>144585</v>
      </c>
    </row>
    <row r="509" spans="1:15" hidden="1" x14ac:dyDescent="0.25">
      <c r="A509" s="660" t="s">
        <v>6095</v>
      </c>
      <c r="B509" s="661">
        <v>44270</v>
      </c>
      <c r="C509" s="660" t="s">
        <v>6785</v>
      </c>
      <c r="D509" s="661">
        <v>44270</v>
      </c>
      <c r="E509" s="660" t="s">
        <v>15</v>
      </c>
      <c r="F509" s="660" t="s">
        <v>244</v>
      </c>
      <c r="G509" s="660" t="s">
        <v>1226</v>
      </c>
      <c r="H509" s="660" t="s">
        <v>387</v>
      </c>
      <c r="I509" s="660" t="s">
        <v>244</v>
      </c>
      <c r="J509" s="660" t="s">
        <v>1464</v>
      </c>
      <c r="K509" s="660" t="s">
        <v>1468</v>
      </c>
      <c r="L509" s="660" t="s">
        <v>303</v>
      </c>
      <c r="M509" s="660">
        <v>1</v>
      </c>
      <c r="N509" s="660">
        <v>94</v>
      </c>
      <c r="O509" s="660">
        <v>94</v>
      </c>
    </row>
    <row r="510" spans="1:15" hidden="1" x14ac:dyDescent="0.25">
      <c r="A510" s="660" t="s">
        <v>6095</v>
      </c>
      <c r="B510" s="661">
        <v>44270</v>
      </c>
      <c r="C510" s="660" t="s">
        <v>6785</v>
      </c>
      <c r="D510" s="661">
        <v>44270</v>
      </c>
      <c r="E510" s="660" t="s">
        <v>15</v>
      </c>
      <c r="F510" s="660" t="s">
        <v>244</v>
      </c>
      <c r="G510" s="660" t="s">
        <v>1226</v>
      </c>
      <c r="H510" s="660" t="s">
        <v>1414</v>
      </c>
      <c r="I510" s="660" t="s">
        <v>244</v>
      </c>
      <c r="J510" s="660" t="s">
        <v>1464</v>
      </c>
      <c r="K510" s="660" t="s">
        <v>1468</v>
      </c>
      <c r="L510" s="660" t="s">
        <v>314</v>
      </c>
      <c r="M510" s="660">
        <v>5</v>
      </c>
      <c r="N510" s="662">
        <v>7475</v>
      </c>
      <c r="O510" s="662">
        <v>37375</v>
      </c>
    </row>
    <row r="511" spans="1:15" hidden="1" x14ac:dyDescent="0.25">
      <c r="A511" s="660" t="s">
        <v>6096</v>
      </c>
      <c r="B511" s="661">
        <v>44270</v>
      </c>
      <c r="C511" s="660" t="s">
        <v>6786</v>
      </c>
      <c r="D511" s="661">
        <v>44266</v>
      </c>
      <c r="E511" s="660" t="s">
        <v>1182</v>
      </c>
      <c r="F511" s="660" t="s">
        <v>244</v>
      </c>
      <c r="G511" s="660" t="s">
        <v>1228</v>
      </c>
      <c r="H511" s="660" t="s">
        <v>1393</v>
      </c>
      <c r="I511" s="660" t="s">
        <v>244</v>
      </c>
      <c r="J511" s="660" t="s">
        <v>316</v>
      </c>
      <c r="K511" s="660" t="s">
        <v>1469</v>
      </c>
      <c r="L511" s="660" t="s">
        <v>1470</v>
      </c>
      <c r="M511" s="660">
        <v>1</v>
      </c>
      <c r="N511" s="662">
        <v>2250</v>
      </c>
      <c r="O511" s="662">
        <v>2250</v>
      </c>
    </row>
    <row r="512" spans="1:15" hidden="1" x14ac:dyDescent="0.25">
      <c r="A512" s="660" t="s">
        <v>6097</v>
      </c>
      <c r="B512" s="661">
        <v>44270</v>
      </c>
      <c r="C512" s="660" t="s">
        <v>6787</v>
      </c>
      <c r="D512" s="661">
        <v>44268</v>
      </c>
      <c r="E512" s="660" t="s">
        <v>15</v>
      </c>
      <c r="F512" s="660" t="s">
        <v>1204</v>
      </c>
      <c r="G512" s="660" t="s">
        <v>1208</v>
      </c>
      <c r="H512" s="660" t="s">
        <v>1323</v>
      </c>
      <c r="I512" s="660" t="s">
        <v>1204</v>
      </c>
      <c r="J512" s="660" t="s">
        <v>1464</v>
      </c>
      <c r="K512" s="660" t="s">
        <v>1468</v>
      </c>
      <c r="L512" s="660" t="s">
        <v>1470</v>
      </c>
      <c r="M512" s="660">
        <v>2</v>
      </c>
      <c r="N512" s="660">
        <v>0</v>
      </c>
      <c r="O512" s="660">
        <v>0</v>
      </c>
    </row>
    <row r="513" spans="1:15" hidden="1" x14ac:dyDescent="0.25">
      <c r="A513" s="660" t="s">
        <v>6097</v>
      </c>
      <c r="B513" s="661">
        <v>44270</v>
      </c>
      <c r="C513" s="660" t="s">
        <v>6787</v>
      </c>
      <c r="D513" s="661">
        <v>44268</v>
      </c>
      <c r="E513" s="660" t="s">
        <v>15</v>
      </c>
      <c r="F513" s="660" t="s">
        <v>1204</v>
      </c>
      <c r="G513" s="660" t="s">
        <v>1208</v>
      </c>
      <c r="H513" s="660" t="s">
        <v>387</v>
      </c>
      <c r="I513" s="660" t="s">
        <v>1204</v>
      </c>
      <c r="J513" s="660" t="s">
        <v>1464</v>
      </c>
      <c r="K513" s="660" t="s">
        <v>1468</v>
      </c>
      <c r="L513" s="660" t="s">
        <v>303</v>
      </c>
      <c r="M513" s="660">
        <v>1</v>
      </c>
      <c r="N513" s="660">
        <v>502</v>
      </c>
      <c r="O513" s="660">
        <v>502</v>
      </c>
    </row>
    <row r="514" spans="1:15" hidden="1" x14ac:dyDescent="0.25">
      <c r="A514" s="660" t="s">
        <v>6097</v>
      </c>
      <c r="B514" s="661">
        <v>44270</v>
      </c>
      <c r="C514" s="660" t="s">
        <v>6787</v>
      </c>
      <c r="D514" s="661">
        <v>44268</v>
      </c>
      <c r="E514" s="660" t="s">
        <v>15</v>
      </c>
      <c r="F514" s="660" t="s">
        <v>1204</v>
      </c>
      <c r="G514" s="660" t="s">
        <v>1208</v>
      </c>
      <c r="H514" s="660" t="s">
        <v>1324</v>
      </c>
      <c r="I514" s="660" t="s">
        <v>1204</v>
      </c>
      <c r="J514" s="660" t="s">
        <v>1464</v>
      </c>
      <c r="K514" s="660" t="s">
        <v>1468</v>
      </c>
      <c r="L514" s="660" t="s">
        <v>314</v>
      </c>
      <c r="M514" s="660">
        <v>2</v>
      </c>
      <c r="N514" s="662">
        <v>5250</v>
      </c>
      <c r="O514" s="662">
        <v>10500</v>
      </c>
    </row>
    <row r="515" spans="1:15" hidden="1" x14ac:dyDescent="0.25">
      <c r="A515" s="660" t="s">
        <v>6097</v>
      </c>
      <c r="B515" s="661">
        <v>44270</v>
      </c>
      <c r="C515" s="660" t="s">
        <v>6787</v>
      </c>
      <c r="D515" s="661">
        <v>44268</v>
      </c>
      <c r="E515" s="660" t="s">
        <v>15</v>
      </c>
      <c r="F515" s="660" t="s">
        <v>1204</v>
      </c>
      <c r="G515" s="660" t="s">
        <v>1208</v>
      </c>
      <c r="H515" s="660" t="s">
        <v>1326</v>
      </c>
      <c r="I515" s="660" t="s">
        <v>1204</v>
      </c>
      <c r="J515" s="660" t="s">
        <v>1464</v>
      </c>
      <c r="K515" s="660" t="s">
        <v>1468</v>
      </c>
      <c r="L515" s="660" t="s">
        <v>314</v>
      </c>
      <c r="M515" s="660">
        <v>2</v>
      </c>
      <c r="N515" s="662">
        <v>57500</v>
      </c>
      <c r="O515" s="662">
        <v>115000</v>
      </c>
    </row>
    <row r="516" spans="1:15" hidden="1" x14ac:dyDescent="0.25">
      <c r="A516" s="660" t="s">
        <v>6098</v>
      </c>
      <c r="B516" s="661">
        <v>44270</v>
      </c>
      <c r="C516" s="660" t="s">
        <v>6650</v>
      </c>
      <c r="D516" s="661">
        <v>44268</v>
      </c>
      <c r="E516" s="660" t="s">
        <v>15</v>
      </c>
      <c r="F516" s="660" t="s">
        <v>1204</v>
      </c>
      <c r="G516" s="660" t="s">
        <v>1208</v>
      </c>
      <c r="H516" s="660" t="s">
        <v>1332</v>
      </c>
      <c r="I516" s="660" t="s">
        <v>1204</v>
      </c>
      <c r="J516" s="660" t="s">
        <v>1464</v>
      </c>
      <c r="K516" s="660" t="s">
        <v>1468</v>
      </c>
      <c r="L516" s="660" t="s">
        <v>1470</v>
      </c>
      <c r="M516" s="660">
        <v>1</v>
      </c>
      <c r="N516" s="660">
        <v>0</v>
      </c>
      <c r="O516" s="660">
        <v>0</v>
      </c>
    </row>
    <row r="517" spans="1:15" hidden="1" x14ac:dyDescent="0.25">
      <c r="A517" s="660" t="s">
        <v>6098</v>
      </c>
      <c r="B517" s="661">
        <v>44270</v>
      </c>
      <c r="C517" s="660" t="s">
        <v>6650</v>
      </c>
      <c r="D517" s="661">
        <v>44268</v>
      </c>
      <c r="E517" s="660" t="s">
        <v>15</v>
      </c>
      <c r="F517" s="660" t="s">
        <v>1204</v>
      </c>
      <c r="G517" s="660" t="s">
        <v>1208</v>
      </c>
      <c r="H517" s="660" t="s">
        <v>387</v>
      </c>
      <c r="I517" s="660" t="s">
        <v>1204</v>
      </c>
      <c r="J517" s="660" t="s">
        <v>1464</v>
      </c>
      <c r="K517" s="660" t="s">
        <v>1468</v>
      </c>
      <c r="L517" s="660" t="s">
        <v>303</v>
      </c>
      <c r="M517" s="660">
        <v>1</v>
      </c>
      <c r="N517" s="660">
        <v>248</v>
      </c>
      <c r="O517" s="660">
        <v>248</v>
      </c>
    </row>
    <row r="518" spans="1:15" hidden="1" x14ac:dyDescent="0.25">
      <c r="A518" s="660" t="s">
        <v>6098</v>
      </c>
      <c r="B518" s="661">
        <v>44270</v>
      </c>
      <c r="C518" s="660" t="s">
        <v>6650</v>
      </c>
      <c r="D518" s="661">
        <v>44268</v>
      </c>
      <c r="E518" s="660" t="s">
        <v>15</v>
      </c>
      <c r="F518" s="660" t="s">
        <v>1204</v>
      </c>
      <c r="G518" s="660" t="s">
        <v>1208</v>
      </c>
      <c r="H518" s="660" t="s">
        <v>1324</v>
      </c>
      <c r="I518" s="660" t="s">
        <v>1204</v>
      </c>
      <c r="J518" s="660" t="s">
        <v>1464</v>
      </c>
      <c r="K518" s="660" t="s">
        <v>1468</v>
      </c>
      <c r="L518" s="660" t="s">
        <v>314</v>
      </c>
      <c r="M518" s="660">
        <v>1</v>
      </c>
      <c r="N518" s="662">
        <v>5250</v>
      </c>
      <c r="O518" s="662">
        <v>5250</v>
      </c>
    </row>
    <row r="519" spans="1:15" hidden="1" x14ac:dyDescent="0.25">
      <c r="A519" s="660" t="s">
        <v>6098</v>
      </c>
      <c r="B519" s="661">
        <v>44270</v>
      </c>
      <c r="C519" s="660" t="s">
        <v>6650</v>
      </c>
      <c r="D519" s="661">
        <v>44268</v>
      </c>
      <c r="E519" s="660" t="s">
        <v>15</v>
      </c>
      <c r="F519" s="660" t="s">
        <v>1204</v>
      </c>
      <c r="G519" s="660" t="s">
        <v>1208</v>
      </c>
      <c r="H519" s="660" t="s">
        <v>1326</v>
      </c>
      <c r="I519" s="660" t="s">
        <v>1204</v>
      </c>
      <c r="J519" s="660" t="s">
        <v>1464</v>
      </c>
      <c r="K519" s="660" t="s">
        <v>1468</v>
      </c>
      <c r="L519" s="660" t="s">
        <v>314</v>
      </c>
      <c r="M519" s="660">
        <v>1</v>
      </c>
      <c r="N519" s="662">
        <v>56700</v>
      </c>
      <c r="O519" s="662">
        <v>56700</v>
      </c>
    </row>
    <row r="520" spans="1:15" hidden="1" x14ac:dyDescent="0.25">
      <c r="A520" s="660" t="s">
        <v>6099</v>
      </c>
      <c r="B520" s="661">
        <v>44270</v>
      </c>
      <c r="C520" s="660" t="s">
        <v>6650</v>
      </c>
      <c r="D520" s="661">
        <v>44268</v>
      </c>
      <c r="E520" s="660" t="s">
        <v>15</v>
      </c>
      <c r="F520" s="660" t="s">
        <v>1204</v>
      </c>
      <c r="G520" s="660" t="s">
        <v>1208</v>
      </c>
      <c r="H520" s="660" t="s">
        <v>1332</v>
      </c>
      <c r="I520" s="660" t="s">
        <v>1204</v>
      </c>
      <c r="J520" s="660" t="s">
        <v>1464</v>
      </c>
      <c r="K520" s="660" t="s">
        <v>1468</v>
      </c>
      <c r="L520" s="660" t="s">
        <v>1470</v>
      </c>
      <c r="M520" s="660">
        <v>1</v>
      </c>
      <c r="N520" s="660">
        <v>0</v>
      </c>
      <c r="O520" s="660">
        <v>0</v>
      </c>
    </row>
    <row r="521" spans="1:15" hidden="1" x14ac:dyDescent="0.25">
      <c r="A521" s="660" t="s">
        <v>6099</v>
      </c>
      <c r="B521" s="661">
        <v>44270</v>
      </c>
      <c r="C521" s="660" t="s">
        <v>6650</v>
      </c>
      <c r="D521" s="661">
        <v>44268</v>
      </c>
      <c r="E521" s="660" t="s">
        <v>15</v>
      </c>
      <c r="F521" s="660" t="s">
        <v>1204</v>
      </c>
      <c r="G521" s="660" t="s">
        <v>1208</v>
      </c>
      <c r="H521" s="660" t="s">
        <v>387</v>
      </c>
      <c r="I521" s="660" t="s">
        <v>1204</v>
      </c>
      <c r="J521" s="660" t="s">
        <v>1464</v>
      </c>
      <c r="K521" s="660" t="s">
        <v>1468</v>
      </c>
      <c r="L521" s="660" t="s">
        <v>303</v>
      </c>
      <c r="M521" s="660">
        <v>1</v>
      </c>
      <c r="N521" s="660">
        <v>248</v>
      </c>
      <c r="O521" s="660">
        <v>248</v>
      </c>
    </row>
    <row r="522" spans="1:15" hidden="1" x14ac:dyDescent="0.25">
      <c r="A522" s="660" t="s">
        <v>6099</v>
      </c>
      <c r="B522" s="661">
        <v>44270</v>
      </c>
      <c r="C522" s="660" t="s">
        <v>6650</v>
      </c>
      <c r="D522" s="661">
        <v>44268</v>
      </c>
      <c r="E522" s="660" t="s">
        <v>15</v>
      </c>
      <c r="F522" s="660" t="s">
        <v>1204</v>
      </c>
      <c r="G522" s="660" t="s">
        <v>1208</v>
      </c>
      <c r="H522" s="660" t="s">
        <v>1324</v>
      </c>
      <c r="I522" s="660" t="s">
        <v>1204</v>
      </c>
      <c r="J522" s="660" t="s">
        <v>1464</v>
      </c>
      <c r="K522" s="660" t="s">
        <v>1468</v>
      </c>
      <c r="L522" s="660" t="s">
        <v>314</v>
      </c>
      <c r="M522" s="660">
        <v>1</v>
      </c>
      <c r="N522" s="662">
        <v>5250</v>
      </c>
      <c r="O522" s="662">
        <v>5250</v>
      </c>
    </row>
    <row r="523" spans="1:15" hidden="1" x14ac:dyDescent="0.25">
      <c r="A523" s="660" t="s">
        <v>6099</v>
      </c>
      <c r="B523" s="661">
        <v>44270</v>
      </c>
      <c r="C523" s="660" t="s">
        <v>6650</v>
      </c>
      <c r="D523" s="661">
        <v>44268</v>
      </c>
      <c r="E523" s="660" t="s">
        <v>15</v>
      </c>
      <c r="F523" s="660" t="s">
        <v>1204</v>
      </c>
      <c r="G523" s="660" t="s">
        <v>1208</v>
      </c>
      <c r="H523" s="660" t="s">
        <v>1326</v>
      </c>
      <c r="I523" s="660" t="s">
        <v>1204</v>
      </c>
      <c r="J523" s="660" t="s">
        <v>1464</v>
      </c>
      <c r="K523" s="660" t="s">
        <v>1468</v>
      </c>
      <c r="L523" s="660" t="s">
        <v>314</v>
      </c>
      <c r="M523" s="660">
        <v>1</v>
      </c>
      <c r="N523" s="662">
        <v>56700</v>
      </c>
      <c r="O523" s="662">
        <v>56700</v>
      </c>
    </row>
    <row r="524" spans="1:15" hidden="1" x14ac:dyDescent="0.25">
      <c r="A524" s="660" t="s">
        <v>6100</v>
      </c>
      <c r="B524" s="661">
        <v>44270</v>
      </c>
      <c r="C524" s="660" t="s">
        <v>6788</v>
      </c>
      <c r="D524" s="660" t="s">
        <v>6771</v>
      </c>
      <c r="E524" s="660" t="s">
        <v>1183</v>
      </c>
      <c r="F524" s="660" t="s">
        <v>244</v>
      </c>
      <c r="G524" s="660" t="s">
        <v>1229</v>
      </c>
      <c r="H524" s="660" t="s">
        <v>1320</v>
      </c>
      <c r="I524" s="660" t="s">
        <v>244</v>
      </c>
      <c r="J524" s="660" t="s">
        <v>316</v>
      </c>
      <c r="K524" s="660" t="s">
        <v>1469</v>
      </c>
      <c r="L524" s="660" t="s">
        <v>314</v>
      </c>
      <c r="M524" s="660">
        <v>1</v>
      </c>
      <c r="N524" s="662">
        <v>3100</v>
      </c>
      <c r="O524" s="662">
        <v>3100</v>
      </c>
    </row>
    <row r="525" spans="1:15" hidden="1" x14ac:dyDescent="0.25">
      <c r="A525" s="660" t="s">
        <v>6100</v>
      </c>
      <c r="B525" s="661">
        <v>44270</v>
      </c>
      <c r="C525" s="660" t="s">
        <v>6788</v>
      </c>
      <c r="D525" s="660" t="s">
        <v>6771</v>
      </c>
      <c r="E525" s="660" t="s">
        <v>1183</v>
      </c>
      <c r="F525" s="660" t="s">
        <v>244</v>
      </c>
      <c r="G525" s="660" t="s">
        <v>1229</v>
      </c>
      <c r="H525" s="660" t="s">
        <v>1329</v>
      </c>
      <c r="I525" s="660" t="s">
        <v>244</v>
      </c>
      <c r="J525" s="660" t="s">
        <v>316</v>
      </c>
      <c r="K525" s="660" t="s">
        <v>1469</v>
      </c>
      <c r="L525" s="660" t="s">
        <v>314</v>
      </c>
      <c r="M525" s="660">
        <v>1</v>
      </c>
      <c r="N525" s="662">
        <v>38250</v>
      </c>
      <c r="O525" s="662">
        <v>38250</v>
      </c>
    </row>
    <row r="526" spans="1:15" hidden="1" x14ac:dyDescent="0.25">
      <c r="A526" s="660" t="s">
        <v>6101</v>
      </c>
      <c r="B526" s="661">
        <v>44270</v>
      </c>
      <c r="C526" s="660" t="s">
        <v>6789</v>
      </c>
      <c r="D526" s="661">
        <v>44270</v>
      </c>
      <c r="E526" s="660" t="s">
        <v>15</v>
      </c>
      <c r="F526" s="660" t="s">
        <v>248</v>
      </c>
      <c r="G526" s="660" t="s">
        <v>1219</v>
      </c>
      <c r="H526" s="660" t="s">
        <v>1320</v>
      </c>
      <c r="I526" s="660" t="s">
        <v>248</v>
      </c>
      <c r="J526" s="660" t="s">
        <v>1464</v>
      </c>
      <c r="K526" s="660" t="s">
        <v>1468</v>
      </c>
      <c r="L526" s="660" t="s">
        <v>314</v>
      </c>
      <c r="M526" s="660">
        <v>1</v>
      </c>
      <c r="N526" s="662">
        <v>3500</v>
      </c>
      <c r="O526" s="662">
        <v>3500</v>
      </c>
    </row>
    <row r="527" spans="1:15" hidden="1" x14ac:dyDescent="0.25">
      <c r="A527" s="660" t="s">
        <v>6102</v>
      </c>
      <c r="B527" s="661">
        <v>44270</v>
      </c>
      <c r="C527" s="660" t="s">
        <v>6790</v>
      </c>
      <c r="D527" s="661">
        <v>44270</v>
      </c>
      <c r="E527" s="660" t="s">
        <v>1180</v>
      </c>
      <c r="F527" s="660" t="s">
        <v>248</v>
      </c>
      <c r="G527" s="660" t="s">
        <v>1210</v>
      </c>
      <c r="H527" s="660" t="s">
        <v>7112</v>
      </c>
      <c r="I527" s="660" t="s">
        <v>248</v>
      </c>
      <c r="J527" s="660" t="s">
        <v>1463</v>
      </c>
      <c r="K527" s="660" t="s">
        <v>1468</v>
      </c>
      <c r="L527" s="660" t="s">
        <v>306</v>
      </c>
      <c r="M527" s="660">
        <v>4</v>
      </c>
      <c r="N527" s="662">
        <v>1444</v>
      </c>
      <c r="O527" s="662">
        <v>5776</v>
      </c>
    </row>
    <row r="528" spans="1:15" hidden="1" x14ac:dyDescent="0.25">
      <c r="A528" s="660" t="s">
        <v>6102</v>
      </c>
      <c r="B528" s="661">
        <v>44270</v>
      </c>
      <c r="C528" s="660" t="s">
        <v>6790</v>
      </c>
      <c r="D528" s="661">
        <v>44270</v>
      </c>
      <c r="E528" s="660" t="s">
        <v>1180</v>
      </c>
      <c r="F528" s="660" t="s">
        <v>248</v>
      </c>
      <c r="G528" s="660" t="s">
        <v>1210</v>
      </c>
      <c r="H528" s="660" t="s">
        <v>1313</v>
      </c>
      <c r="I528" s="660" t="s">
        <v>248</v>
      </c>
      <c r="J528" s="660" t="s">
        <v>1463</v>
      </c>
      <c r="K528" s="660" t="s">
        <v>1468</v>
      </c>
      <c r="L528" s="660" t="s">
        <v>301</v>
      </c>
      <c r="M528" s="660">
        <v>4</v>
      </c>
      <c r="N528" s="662">
        <v>3134</v>
      </c>
      <c r="O528" s="662">
        <v>12536</v>
      </c>
    </row>
    <row r="529" spans="1:15" hidden="1" x14ac:dyDescent="0.25">
      <c r="A529" s="660" t="s">
        <v>6103</v>
      </c>
      <c r="B529" s="661">
        <v>44270</v>
      </c>
      <c r="C529" s="660" t="s">
        <v>6791</v>
      </c>
      <c r="D529" s="661">
        <v>44270</v>
      </c>
      <c r="E529" s="660" t="s">
        <v>15</v>
      </c>
      <c r="F529" s="660" t="s">
        <v>244</v>
      </c>
      <c r="G529" s="660" t="s">
        <v>1226</v>
      </c>
      <c r="H529" s="660" t="s">
        <v>387</v>
      </c>
      <c r="I529" s="660" t="s">
        <v>244</v>
      </c>
      <c r="J529" s="660" t="s">
        <v>1464</v>
      </c>
      <c r="K529" s="660" t="s">
        <v>1468</v>
      </c>
      <c r="L529" s="660" t="s">
        <v>303</v>
      </c>
      <c r="M529" s="660">
        <v>1</v>
      </c>
      <c r="N529" s="660">
        <v>50</v>
      </c>
      <c r="O529" s="660">
        <v>50</v>
      </c>
    </row>
    <row r="530" spans="1:15" hidden="1" x14ac:dyDescent="0.25">
      <c r="A530" s="660" t="s">
        <v>6103</v>
      </c>
      <c r="B530" s="661">
        <v>44270</v>
      </c>
      <c r="C530" s="660" t="s">
        <v>6791</v>
      </c>
      <c r="D530" s="661">
        <v>44270</v>
      </c>
      <c r="E530" s="660" t="s">
        <v>1181</v>
      </c>
      <c r="F530" s="660" t="s">
        <v>244</v>
      </c>
      <c r="G530" s="660" t="s">
        <v>1226</v>
      </c>
      <c r="H530" s="660" t="s">
        <v>3637</v>
      </c>
      <c r="I530" s="660" t="s">
        <v>244</v>
      </c>
      <c r="J530" s="660" t="s">
        <v>1464</v>
      </c>
      <c r="K530" s="660" t="s">
        <v>1468</v>
      </c>
      <c r="L530" s="660" t="s">
        <v>308</v>
      </c>
      <c r="M530" s="660">
        <v>1</v>
      </c>
      <c r="N530" s="662">
        <v>9000</v>
      </c>
      <c r="O530" s="662">
        <v>9000</v>
      </c>
    </row>
    <row r="531" spans="1:15" hidden="1" x14ac:dyDescent="0.25">
      <c r="A531" s="660" t="s">
        <v>6104</v>
      </c>
      <c r="B531" s="661">
        <v>44271</v>
      </c>
      <c r="C531" s="660">
        <v>6200004418</v>
      </c>
      <c r="D531" s="661">
        <v>44237</v>
      </c>
      <c r="E531" s="660" t="s">
        <v>1183</v>
      </c>
      <c r="F531" s="660" t="s">
        <v>244</v>
      </c>
      <c r="G531" s="660" t="s">
        <v>1212</v>
      </c>
      <c r="H531" s="660" t="s">
        <v>1352</v>
      </c>
      <c r="I531" s="660" t="s">
        <v>244</v>
      </c>
      <c r="J531" s="660" t="s">
        <v>316</v>
      </c>
      <c r="K531" s="660" t="s">
        <v>1469</v>
      </c>
      <c r="L531" s="660" t="s">
        <v>1470</v>
      </c>
      <c r="M531" s="660">
        <v>8</v>
      </c>
      <c r="N531" s="660">
        <v>0</v>
      </c>
      <c r="O531" s="660">
        <v>0</v>
      </c>
    </row>
    <row r="532" spans="1:15" hidden="1" x14ac:dyDescent="0.25">
      <c r="A532" s="660" t="s">
        <v>6104</v>
      </c>
      <c r="B532" s="661">
        <v>44271</v>
      </c>
      <c r="C532" s="660">
        <v>6200004418</v>
      </c>
      <c r="D532" s="661">
        <v>44237</v>
      </c>
      <c r="E532" s="660" t="s">
        <v>1183</v>
      </c>
      <c r="F532" s="660" t="s">
        <v>244</v>
      </c>
      <c r="G532" s="660" t="s">
        <v>1212</v>
      </c>
      <c r="H532" s="660" t="s">
        <v>1317</v>
      </c>
      <c r="I532" s="660" t="s">
        <v>244</v>
      </c>
      <c r="J532" s="660" t="s">
        <v>316</v>
      </c>
      <c r="K532" s="660" t="s">
        <v>1469</v>
      </c>
      <c r="L532" s="660" t="s">
        <v>314</v>
      </c>
      <c r="M532" s="660">
        <v>8</v>
      </c>
      <c r="N532" s="660">
        <v>247</v>
      </c>
      <c r="O532" s="662">
        <v>1976</v>
      </c>
    </row>
    <row r="533" spans="1:15" hidden="1" x14ac:dyDescent="0.25">
      <c r="A533" s="660" t="s">
        <v>6104</v>
      </c>
      <c r="B533" s="661">
        <v>44271</v>
      </c>
      <c r="C533" s="660">
        <v>6200004418</v>
      </c>
      <c r="D533" s="661">
        <v>44237</v>
      </c>
      <c r="E533" s="660" t="s">
        <v>1183</v>
      </c>
      <c r="F533" s="660" t="s">
        <v>244</v>
      </c>
      <c r="G533" s="660" t="s">
        <v>1212</v>
      </c>
      <c r="H533" s="660" t="s">
        <v>1425</v>
      </c>
      <c r="I533" s="660" t="s">
        <v>244</v>
      </c>
      <c r="J533" s="660" t="s">
        <v>316</v>
      </c>
      <c r="K533" s="660" t="s">
        <v>1469</v>
      </c>
      <c r="L533" s="660" t="s">
        <v>314</v>
      </c>
      <c r="M533" s="660">
        <v>8</v>
      </c>
      <c r="N533" s="660">
        <v>436</v>
      </c>
      <c r="O533" s="662">
        <v>3488</v>
      </c>
    </row>
    <row r="534" spans="1:15" hidden="1" x14ac:dyDescent="0.25">
      <c r="A534" s="660" t="s">
        <v>6104</v>
      </c>
      <c r="B534" s="661">
        <v>44271</v>
      </c>
      <c r="C534" s="660">
        <v>6200004418</v>
      </c>
      <c r="D534" s="661">
        <v>44237</v>
      </c>
      <c r="E534" s="660" t="s">
        <v>1183</v>
      </c>
      <c r="F534" s="660" t="s">
        <v>244</v>
      </c>
      <c r="G534" s="660" t="s">
        <v>1212</v>
      </c>
      <c r="H534" s="660" t="s">
        <v>1349</v>
      </c>
      <c r="I534" s="660" t="s">
        <v>244</v>
      </c>
      <c r="J534" s="660" t="s">
        <v>316</v>
      </c>
      <c r="K534" s="660" t="s">
        <v>1469</v>
      </c>
      <c r="L534" s="660" t="s">
        <v>314</v>
      </c>
      <c r="M534" s="660">
        <v>8</v>
      </c>
      <c r="N534" s="662">
        <v>1744</v>
      </c>
      <c r="O534" s="662">
        <v>13952</v>
      </c>
    </row>
    <row r="535" spans="1:15" hidden="1" x14ac:dyDescent="0.25">
      <c r="A535" s="660" t="s">
        <v>6104</v>
      </c>
      <c r="B535" s="661">
        <v>44271</v>
      </c>
      <c r="C535" s="660">
        <v>6200004418</v>
      </c>
      <c r="D535" s="661">
        <v>44237</v>
      </c>
      <c r="E535" s="660" t="s">
        <v>3215</v>
      </c>
      <c r="F535" s="660" t="s">
        <v>244</v>
      </c>
      <c r="G535" s="660" t="s">
        <v>1212</v>
      </c>
      <c r="H535" s="660" t="s">
        <v>3633</v>
      </c>
      <c r="I535" s="660" t="s">
        <v>244</v>
      </c>
      <c r="J535" s="660" t="s">
        <v>316</v>
      </c>
      <c r="K535" s="660" t="s">
        <v>1469</v>
      </c>
      <c r="L535" s="660" t="s">
        <v>308</v>
      </c>
      <c r="M535" s="660">
        <v>6</v>
      </c>
      <c r="N535" s="662">
        <v>3499</v>
      </c>
      <c r="O535" s="662">
        <v>20994</v>
      </c>
    </row>
    <row r="536" spans="1:15" hidden="1" x14ac:dyDescent="0.25">
      <c r="A536" s="660" t="s">
        <v>6104</v>
      </c>
      <c r="B536" s="661">
        <v>44271</v>
      </c>
      <c r="C536" s="660">
        <v>6200004418</v>
      </c>
      <c r="D536" s="661">
        <v>44237</v>
      </c>
      <c r="E536" s="660" t="s">
        <v>3215</v>
      </c>
      <c r="F536" s="660" t="s">
        <v>244</v>
      </c>
      <c r="G536" s="660" t="s">
        <v>1212</v>
      </c>
      <c r="H536" s="660" t="s">
        <v>1314</v>
      </c>
      <c r="I536" s="660" t="s">
        <v>244</v>
      </c>
      <c r="J536" s="660" t="s">
        <v>316</v>
      </c>
      <c r="K536" s="660" t="s">
        <v>1469</v>
      </c>
      <c r="L536" s="660" t="s">
        <v>308</v>
      </c>
      <c r="M536" s="660">
        <v>2</v>
      </c>
      <c r="N536" s="662">
        <v>3499</v>
      </c>
      <c r="O536" s="662">
        <v>6998</v>
      </c>
    </row>
    <row r="537" spans="1:15" hidden="1" x14ac:dyDescent="0.25">
      <c r="A537" s="660" t="s">
        <v>6104</v>
      </c>
      <c r="B537" s="661">
        <v>44271</v>
      </c>
      <c r="C537" s="660">
        <v>6200004418</v>
      </c>
      <c r="D537" s="661">
        <v>44237</v>
      </c>
      <c r="E537" s="660" t="s">
        <v>1183</v>
      </c>
      <c r="F537" s="660" t="s">
        <v>244</v>
      </c>
      <c r="G537" s="660" t="s">
        <v>1212</v>
      </c>
      <c r="H537" s="660" t="s">
        <v>1381</v>
      </c>
      <c r="I537" s="660" t="s">
        <v>244</v>
      </c>
      <c r="J537" s="660" t="s">
        <v>316</v>
      </c>
      <c r="K537" s="660" t="s">
        <v>1469</v>
      </c>
      <c r="L537" s="660" t="s">
        <v>314</v>
      </c>
      <c r="M537" s="660">
        <v>8</v>
      </c>
      <c r="N537" s="662">
        <v>3561</v>
      </c>
      <c r="O537" s="662">
        <v>28488</v>
      </c>
    </row>
    <row r="538" spans="1:15" hidden="1" x14ac:dyDescent="0.25">
      <c r="A538" s="660" t="s">
        <v>6104</v>
      </c>
      <c r="B538" s="661">
        <v>44271</v>
      </c>
      <c r="C538" s="660">
        <v>6200004418</v>
      </c>
      <c r="D538" s="661">
        <v>44237</v>
      </c>
      <c r="E538" s="660" t="s">
        <v>3215</v>
      </c>
      <c r="F538" s="660" t="s">
        <v>244</v>
      </c>
      <c r="G538" s="660" t="s">
        <v>1212</v>
      </c>
      <c r="H538" s="660" t="s">
        <v>1442</v>
      </c>
      <c r="I538" s="660" t="s">
        <v>244</v>
      </c>
      <c r="J538" s="660" t="s">
        <v>316</v>
      </c>
      <c r="K538" s="660" t="s">
        <v>1469</v>
      </c>
      <c r="L538" s="660" t="s">
        <v>308</v>
      </c>
      <c r="M538" s="660">
        <v>9</v>
      </c>
      <c r="N538" s="662">
        <v>4800</v>
      </c>
      <c r="O538" s="662">
        <v>43200</v>
      </c>
    </row>
    <row r="539" spans="1:15" hidden="1" x14ac:dyDescent="0.25">
      <c r="A539" s="660" t="s">
        <v>6104</v>
      </c>
      <c r="B539" s="661">
        <v>44271</v>
      </c>
      <c r="C539" s="660">
        <v>6200004418</v>
      </c>
      <c r="D539" s="661">
        <v>44237</v>
      </c>
      <c r="E539" s="660" t="s">
        <v>1183</v>
      </c>
      <c r="F539" s="660" t="s">
        <v>244</v>
      </c>
      <c r="G539" s="660" t="s">
        <v>1212</v>
      </c>
      <c r="H539" s="660" t="s">
        <v>1319</v>
      </c>
      <c r="I539" s="660" t="s">
        <v>244</v>
      </c>
      <c r="J539" s="660" t="s">
        <v>316</v>
      </c>
      <c r="K539" s="660" t="s">
        <v>1469</v>
      </c>
      <c r="L539" s="660" t="s">
        <v>314</v>
      </c>
      <c r="M539" s="660">
        <v>8</v>
      </c>
      <c r="N539" s="662">
        <v>9800</v>
      </c>
      <c r="O539" s="662">
        <v>78400</v>
      </c>
    </row>
    <row r="540" spans="1:15" hidden="1" x14ac:dyDescent="0.25">
      <c r="A540" s="660" t="s">
        <v>6104</v>
      </c>
      <c r="B540" s="661">
        <v>44271</v>
      </c>
      <c r="C540" s="660">
        <v>6200004418</v>
      </c>
      <c r="D540" s="661">
        <v>44237</v>
      </c>
      <c r="E540" s="660" t="s">
        <v>1183</v>
      </c>
      <c r="F540" s="660" t="s">
        <v>244</v>
      </c>
      <c r="G540" s="660" t="s">
        <v>1212</v>
      </c>
      <c r="H540" s="660" t="s">
        <v>1329</v>
      </c>
      <c r="I540" s="660" t="s">
        <v>244</v>
      </c>
      <c r="J540" s="660" t="s">
        <v>316</v>
      </c>
      <c r="K540" s="660" t="s">
        <v>1469</v>
      </c>
      <c r="L540" s="660" t="s">
        <v>314</v>
      </c>
      <c r="M540" s="660">
        <v>8</v>
      </c>
      <c r="N540" s="662">
        <v>40605</v>
      </c>
      <c r="O540" s="662">
        <v>324840</v>
      </c>
    </row>
    <row r="541" spans="1:15" hidden="1" x14ac:dyDescent="0.25">
      <c r="A541" s="660" t="s">
        <v>6105</v>
      </c>
      <c r="B541" s="661">
        <v>44271</v>
      </c>
      <c r="C541" s="660">
        <v>6200004428</v>
      </c>
      <c r="D541" s="661">
        <v>44244</v>
      </c>
      <c r="E541" s="660" t="s">
        <v>1183</v>
      </c>
      <c r="F541" s="660" t="s">
        <v>244</v>
      </c>
      <c r="G541" s="660" t="s">
        <v>1212</v>
      </c>
      <c r="H541" s="660" t="s">
        <v>1352</v>
      </c>
      <c r="I541" s="660" t="s">
        <v>244</v>
      </c>
      <c r="J541" s="660" t="s">
        <v>316</v>
      </c>
      <c r="K541" s="660" t="s">
        <v>1469</v>
      </c>
      <c r="L541" s="660" t="s">
        <v>1470</v>
      </c>
      <c r="M541" s="660">
        <v>8</v>
      </c>
      <c r="N541" s="660">
        <v>0</v>
      </c>
      <c r="O541" s="660">
        <v>0</v>
      </c>
    </row>
    <row r="542" spans="1:15" hidden="1" x14ac:dyDescent="0.25">
      <c r="A542" s="660" t="s">
        <v>6105</v>
      </c>
      <c r="B542" s="661">
        <v>44271</v>
      </c>
      <c r="C542" s="660">
        <v>6200004428</v>
      </c>
      <c r="D542" s="661">
        <v>44244</v>
      </c>
      <c r="E542" s="660" t="s">
        <v>1183</v>
      </c>
      <c r="F542" s="660" t="s">
        <v>244</v>
      </c>
      <c r="G542" s="660" t="s">
        <v>1212</v>
      </c>
      <c r="H542" s="660" t="s">
        <v>1317</v>
      </c>
      <c r="I542" s="660" t="s">
        <v>244</v>
      </c>
      <c r="J542" s="660" t="s">
        <v>316</v>
      </c>
      <c r="K542" s="660" t="s">
        <v>1469</v>
      </c>
      <c r="L542" s="660" t="s">
        <v>314</v>
      </c>
      <c r="M542" s="660">
        <v>8</v>
      </c>
      <c r="N542" s="660">
        <v>247</v>
      </c>
      <c r="O542" s="662">
        <v>1976</v>
      </c>
    </row>
    <row r="543" spans="1:15" hidden="1" x14ac:dyDescent="0.25">
      <c r="A543" s="660" t="s">
        <v>6105</v>
      </c>
      <c r="B543" s="661">
        <v>44271</v>
      </c>
      <c r="C543" s="660">
        <v>6200004428</v>
      </c>
      <c r="D543" s="661">
        <v>44244</v>
      </c>
      <c r="E543" s="660" t="s">
        <v>1183</v>
      </c>
      <c r="F543" s="660" t="s">
        <v>244</v>
      </c>
      <c r="G543" s="660" t="s">
        <v>1212</v>
      </c>
      <c r="H543" s="660" t="s">
        <v>1425</v>
      </c>
      <c r="I543" s="660" t="s">
        <v>244</v>
      </c>
      <c r="J543" s="660" t="s">
        <v>316</v>
      </c>
      <c r="K543" s="660" t="s">
        <v>1469</v>
      </c>
      <c r="L543" s="660" t="s">
        <v>314</v>
      </c>
      <c r="M543" s="660">
        <v>8</v>
      </c>
      <c r="N543" s="660">
        <v>436</v>
      </c>
      <c r="O543" s="662">
        <v>3488</v>
      </c>
    </row>
    <row r="544" spans="1:15" hidden="1" x14ac:dyDescent="0.25">
      <c r="A544" s="660" t="s">
        <v>6105</v>
      </c>
      <c r="B544" s="661">
        <v>44271</v>
      </c>
      <c r="C544" s="660">
        <v>6200004428</v>
      </c>
      <c r="D544" s="661">
        <v>44244</v>
      </c>
      <c r="E544" s="660" t="s">
        <v>1183</v>
      </c>
      <c r="F544" s="660" t="s">
        <v>244</v>
      </c>
      <c r="G544" s="660" t="s">
        <v>1212</v>
      </c>
      <c r="H544" s="660" t="s">
        <v>1349</v>
      </c>
      <c r="I544" s="660" t="s">
        <v>244</v>
      </c>
      <c r="J544" s="660" t="s">
        <v>316</v>
      </c>
      <c r="K544" s="660" t="s">
        <v>1469</v>
      </c>
      <c r="L544" s="660" t="s">
        <v>314</v>
      </c>
      <c r="M544" s="660">
        <v>8</v>
      </c>
      <c r="N544" s="662">
        <v>1744</v>
      </c>
      <c r="O544" s="662">
        <v>13952</v>
      </c>
    </row>
    <row r="545" spans="1:15" hidden="1" x14ac:dyDescent="0.25">
      <c r="A545" s="660" t="s">
        <v>6105</v>
      </c>
      <c r="B545" s="661">
        <v>44271</v>
      </c>
      <c r="C545" s="660">
        <v>6200004428</v>
      </c>
      <c r="D545" s="661">
        <v>44244</v>
      </c>
      <c r="E545" s="660" t="s">
        <v>3215</v>
      </c>
      <c r="F545" s="660" t="s">
        <v>244</v>
      </c>
      <c r="G545" s="660" t="s">
        <v>1212</v>
      </c>
      <c r="H545" s="660" t="s">
        <v>3633</v>
      </c>
      <c r="I545" s="660" t="s">
        <v>244</v>
      </c>
      <c r="J545" s="660" t="s">
        <v>316</v>
      </c>
      <c r="K545" s="660" t="s">
        <v>1469</v>
      </c>
      <c r="L545" s="660" t="s">
        <v>308</v>
      </c>
      <c r="M545" s="660">
        <v>6</v>
      </c>
      <c r="N545" s="662">
        <v>3499</v>
      </c>
      <c r="O545" s="662">
        <v>20994</v>
      </c>
    </row>
    <row r="546" spans="1:15" hidden="1" x14ac:dyDescent="0.25">
      <c r="A546" s="660" t="s">
        <v>6105</v>
      </c>
      <c r="B546" s="661">
        <v>44271</v>
      </c>
      <c r="C546" s="660">
        <v>6200004428</v>
      </c>
      <c r="D546" s="661">
        <v>44244</v>
      </c>
      <c r="E546" s="660" t="s">
        <v>3215</v>
      </c>
      <c r="F546" s="660" t="s">
        <v>244</v>
      </c>
      <c r="G546" s="660" t="s">
        <v>1212</v>
      </c>
      <c r="H546" s="660" t="s">
        <v>1314</v>
      </c>
      <c r="I546" s="660" t="s">
        <v>244</v>
      </c>
      <c r="J546" s="660" t="s">
        <v>316</v>
      </c>
      <c r="K546" s="660" t="s">
        <v>1469</v>
      </c>
      <c r="L546" s="660" t="s">
        <v>308</v>
      </c>
      <c r="M546" s="660">
        <v>2</v>
      </c>
      <c r="N546" s="662">
        <v>3499</v>
      </c>
      <c r="O546" s="662">
        <v>6998</v>
      </c>
    </row>
    <row r="547" spans="1:15" hidden="1" x14ac:dyDescent="0.25">
      <c r="A547" s="660" t="s">
        <v>6105</v>
      </c>
      <c r="B547" s="661">
        <v>44271</v>
      </c>
      <c r="C547" s="660">
        <v>6200004428</v>
      </c>
      <c r="D547" s="661">
        <v>44244</v>
      </c>
      <c r="E547" s="660" t="s">
        <v>1183</v>
      </c>
      <c r="F547" s="660" t="s">
        <v>244</v>
      </c>
      <c r="G547" s="660" t="s">
        <v>1212</v>
      </c>
      <c r="H547" s="660" t="s">
        <v>1381</v>
      </c>
      <c r="I547" s="660" t="s">
        <v>244</v>
      </c>
      <c r="J547" s="660" t="s">
        <v>316</v>
      </c>
      <c r="K547" s="660" t="s">
        <v>1469</v>
      </c>
      <c r="L547" s="660" t="s">
        <v>314</v>
      </c>
      <c r="M547" s="660">
        <v>8</v>
      </c>
      <c r="N547" s="662">
        <v>3561</v>
      </c>
      <c r="O547" s="662">
        <v>28488</v>
      </c>
    </row>
    <row r="548" spans="1:15" hidden="1" x14ac:dyDescent="0.25">
      <c r="A548" s="660" t="s">
        <v>6105</v>
      </c>
      <c r="B548" s="661">
        <v>44271</v>
      </c>
      <c r="C548" s="660">
        <v>6200004428</v>
      </c>
      <c r="D548" s="661">
        <v>44244</v>
      </c>
      <c r="E548" s="660" t="s">
        <v>3215</v>
      </c>
      <c r="F548" s="660" t="s">
        <v>244</v>
      </c>
      <c r="G548" s="660" t="s">
        <v>1212</v>
      </c>
      <c r="H548" s="660" t="s">
        <v>1442</v>
      </c>
      <c r="I548" s="660" t="s">
        <v>244</v>
      </c>
      <c r="J548" s="660" t="s">
        <v>316</v>
      </c>
      <c r="K548" s="660" t="s">
        <v>1469</v>
      </c>
      <c r="L548" s="660" t="s">
        <v>308</v>
      </c>
      <c r="M548" s="660">
        <v>9</v>
      </c>
      <c r="N548" s="662">
        <v>4800</v>
      </c>
      <c r="O548" s="662">
        <v>43200</v>
      </c>
    </row>
    <row r="549" spans="1:15" hidden="1" x14ac:dyDescent="0.25">
      <c r="A549" s="660" t="s">
        <v>6105</v>
      </c>
      <c r="B549" s="661">
        <v>44271</v>
      </c>
      <c r="C549" s="660">
        <v>6200004428</v>
      </c>
      <c r="D549" s="661">
        <v>44244</v>
      </c>
      <c r="E549" s="660" t="s">
        <v>1183</v>
      </c>
      <c r="F549" s="660" t="s">
        <v>244</v>
      </c>
      <c r="G549" s="660" t="s">
        <v>1212</v>
      </c>
      <c r="H549" s="660" t="s">
        <v>1319</v>
      </c>
      <c r="I549" s="660" t="s">
        <v>244</v>
      </c>
      <c r="J549" s="660" t="s">
        <v>316</v>
      </c>
      <c r="K549" s="660" t="s">
        <v>1469</v>
      </c>
      <c r="L549" s="660" t="s">
        <v>314</v>
      </c>
      <c r="M549" s="660">
        <v>8</v>
      </c>
      <c r="N549" s="662">
        <v>9800</v>
      </c>
      <c r="O549" s="662">
        <v>78400</v>
      </c>
    </row>
    <row r="550" spans="1:15" hidden="1" x14ac:dyDescent="0.25">
      <c r="A550" s="660" t="s">
        <v>6105</v>
      </c>
      <c r="B550" s="661">
        <v>44271</v>
      </c>
      <c r="C550" s="660">
        <v>6200004428</v>
      </c>
      <c r="D550" s="661">
        <v>44244</v>
      </c>
      <c r="E550" s="660" t="s">
        <v>1183</v>
      </c>
      <c r="F550" s="660" t="s">
        <v>244</v>
      </c>
      <c r="G550" s="660" t="s">
        <v>1212</v>
      </c>
      <c r="H550" s="660" t="s">
        <v>1329</v>
      </c>
      <c r="I550" s="660" t="s">
        <v>244</v>
      </c>
      <c r="J550" s="660" t="s">
        <v>316</v>
      </c>
      <c r="K550" s="660" t="s">
        <v>1469</v>
      </c>
      <c r="L550" s="660" t="s">
        <v>314</v>
      </c>
      <c r="M550" s="660">
        <v>8</v>
      </c>
      <c r="N550" s="662">
        <v>40605</v>
      </c>
      <c r="O550" s="662">
        <v>324840</v>
      </c>
    </row>
    <row r="551" spans="1:15" hidden="1" x14ac:dyDescent="0.25">
      <c r="A551" s="660" t="s">
        <v>6106</v>
      </c>
      <c r="B551" s="661">
        <v>44271</v>
      </c>
      <c r="C551" s="660">
        <v>6200004510</v>
      </c>
      <c r="D551" s="661">
        <v>44246</v>
      </c>
      <c r="E551" s="660" t="s">
        <v>1183</v>
      </c>
      <c r="F551" s="660" t="s">
        <v>244</v>
      </c>
      <c r="G551" s="660" t="s">
        <v>1212</v>
      </c>
      <c r="H551" s="660" t="s">
        <v>1352</v>
      </c>
      <c r="I551" s="660" t="s">
        <v>244</v>
      </c>
      <c r="J551" s="660" t="s">
        <v>316</v>
      </c>
      <c r="K551" s="660" t="s">
        <v>1469</v>
      </c>
      <c r="L551" s="660" t="s">
        <v>1470</v>
      </c>
      <c r="M551" s="660">
        <v>4</v>
      </c>
      <c r="N551" s="660">
        <v>0</v>
      </c>
      <c r="O551" s="660">
        <v>0</v>
      </c>
    </row>
    <row r="552" spans="1:15" hidden="1" x14ac:dyDescent="0.25">
      <c r="A552" s="660" t="s">
        <v>6106</v>
      </c>
      <c r="B552" s="661">
        <v>44271</v>
      </c>
      <c r="C552" s="660">
        <v>6200004510</v>
      </c>
      <c r="D552" s="661">
        <v>44246</v>
      </c>
      <c r="E552" s="660" t="s">
        <v>1183</v>
      </c>
      <c r="F552" s="660" t="s">
        <v>244</v>
      </c>
      <c r="G552" s="660" t="s">
        <v>1212</v>
      </c>
      <c r="H552" s="660" t="s">
        <v>1317</v>
      </c>
      <c r="I552" s="660" t="s">
        <v>244</v>
      </c>
      <c r="J552" s="660" t="s">
        <v>316</v>
      </c>
      <c r="K552" s="660" t="s">
        <v>1469</v>
      </c>
      <c r="L552" s="660" t="s">
        <v>314</v>
      </c>
      <c r="M552" s="660">
        <v>4</v>
      </c>
      <c r="N552" s="660">
        <v>247</v>
      </c>
      <c r="O552" s="660">
        <v>988</v>
      </c>
    </row>
    <row r="553" spans="1:15" hidden="1" x14ac:dyDescent="0.25">
      <c r="A553" s="660" t="s">
        <v>6106</v>
      </c>
      <c r="B553" s="661">
        <v>44271</v>
      </c>
      <c r="C553" s="660">
        <v>6200004510</v>
      </c>
      <c r="D553" s="661">
        <v>44246</v>
      </c>
      <c r="E553" s="660" t="s">
        <v>1183</v>
      </c>
      <c r="F553" s="660" t="s">
        <v>244</v>
      </c>
      <c r="G553" s="660" t="s">
        <v>1212</v>
      </c>
      <c r="H553" s="660" t="s">
        <v>1425</v>
      </c>
      <c r="I553" s="660" t="s">
        <v>244</v>
      </c>
      <c r="J553" s="660" t="s">
        <v>316</v>
      </c>
      <c r="K553" s="660" t="s">
        <v>1469</v>
      </c>
      <c r="L553" s="660" t="s">
        <v>314</v>
      </c>
      <c r="M553" s="660">
        <v>4</v>
      </c>
      <c r="N553" s="660">
        <v>436</v>
      </c>
      <c r="O553" s="662">
        <v>1744</v>
      </c>
    </row>
    <row r="554" spans="1:15" hidden="1" x14ac:dyDescent="0.25">
      <c r="A554" s="660" t="s">
        <v>6106</v>
      </c>
      <c r="B554" s="661">
        <v>44271</v>
      </c>
      <c r="C554" s="660">
        <v>6200004510</v>
      </c>
      <c r="D554" s="661">
        <v>44246</v>
      </c>
      <c r="E554" s="660" t="s">
        <v>1183</v>
      </c>
      <c r="F554" s="660" t="s">
        <v>244</v>
      </c>
      <c r="G554" s="660" t="s">
        <v>1212</v>
      </c>
      <c r="H554" s="660" t="s">
        <v>1349</v>
      </c>
      <c r="I554" s="660" t="s">
        <v>244</v>
      </c>
      <c r="J554" s="660" t="s">
        <v>316</v>
      </c>
      <c r="K554" s="660" t="s">
        <v>1469</v>
      </c>
      <c r="L554" s="660" t="s">
        <v>314</v>
      </c>
      <c r="M554" s="660">
        <v>4</v>
      </c>
      <c r="N554" s="662">
        <v>1744</v>
      </c>
      <c r="O554" s="662">
        <v>6976</v>
      </c>
    </row>
    <row r="555" spans="1:15" hidden="1" x14ac:dyDescent="0.25">
      <c r="A555" s="660" t="s">
        <v>6106</v>
      </c>
      <c r="B555" s="661">
        <v>44271</v>
      </c>
      <c r="C555" s="660">
        <v>6200004510</v>
      </c>
      <c r="D555" s="661">
        <v>44246</v>
      </c>
      <c r="E555" s="660" t="s">
        <v>3215</v>
      </c>
      <c r="F555" s="660" t="s">
        <v>244</v>
      </c>
      <c r="G555" s="660" t="s">
        <v>1212</v>
      </c>
      <c r="H555" s="660" t="s">
        <v>3633</v>
      </c>
      <c r="I555" s="660" t="s">
        <v>244</v>
      </c>
      <c r="J555" s="660" t="s">
        <v>316</v>
      </c>
      <c r="K555" s="660" t="s">
        <v>1469</v>
      </c>
      <c r="L555" s="660" t="s">
        <v>308</v>
      </c>
      <c r="M555" s="660">
        <v>3</v>
      </c>
      <c r="N555" s="662">
        <v>3499</v>
      </c>
      <c r="O555" s="662">
        <v>10497</v>
      </c>
    </row>
    <row r="556" spans="1:15" hidden="1" x14ac:dyDescent="0.25">
      <c r="A556" s="660" t="s">
        <v>6106</v>
      </c>
      <c r="B556" s="661">
        <v>44271</v>
      </c>
      <c r="C556" s="660">
        <v>6200004510</v>
      </c>
      <c r="D556" s="661">
        <v>44246</v>
      </c>
      <c r="E556" s="660" t="s">
        <v>3215</v>
      </c>
      <c r="F556" s="660" t="s">
        <v>244</v>
      </c>
      <c r="G556" s="660" t="s">
        <v>1212</v>
      </c>
      <c r="H556" s="660" t="s">
        <v>1314</v>
      </c>
      <c r="I556" s="660" t="s">
        <v>244</v>
      </c>
      <c r="J556" s="660" t="s">
        <v>316</v>
      </c>
      <c r="K556" s="660" t="s">
        <v>1469</v>
      </c>
      <c r="L556" s="660" t="s">
        <v>308</v>
      </c>
      <c r="M556" s="660">
        <v>1</v>
      </c>
      <c r="N556" s="662">
        <v>3499</v>
      </c>
      <c r="O556" s="662">
        <v>3499</v>
      </c>
    </row>
    <row r="557" spans="1:15" hidden="1" x14ac:dyDescent="0.25">
      <c r="A557" s="660" t="s">
        <v>6106</v>
      </c>
      <c r="B557" s="661">
        <v>44271</v>
      </c>
      <c r="C557" s="660">
        <v>6200004510</v>
      </c>
      <c r="D557" s="661">
        <v>44246</v>
      </c>
      <c r="E557" s="660" t="s">
        <v>3215</v>
      </c>
      <c r="F557" s="660" t="s">
        <v>244</v>
      </c>
      <c r="G557" s="660" t="s">
        <v>1212</v>
      </c>
      <c r="H557" s="660" t="s">
        <v>1442</v>
      </c>
      <c r="I557" s="660" t="s">
        <v>244</v>
      </c>
      <c r="J557" s="660" t="s">
        <v>316</v>
      </c>
      <c r="K557" s="660" t="s">
        <v>1469</v>
      </c>
      <c r="L557" s="660" t="s">
        <v>308</v>
      </c>
      <c r="M557" s="660">
        <v>5</v>
      </c>
      <c r="N557" s="662">
        <v>4085</v>
      </c>
      <c r="O557" s="662">
        <v>20425</v>
      </c>
    </row>
    <row r="558" spans="1:15" hidden="1" x14ac:dyDescent="0.25">
      <c r="A558" s="660" t="s">
        <v>6106</v>
      </c>
      <c r="B558" s="661">
        <v>44271</v>
      </c>
      <c r="C558" s="660">
        <v>6200004510</v>
      </c>
      <c r="D558" s="661">
        <v>44246</v>
      </c>
      <c r="E558" s="660" t="s">
        <v>1183</v>
      </c>
      <c r="F558" s="660" t="s">
        <v>244</v>
      </c>
      <c r="G558" s="660" t="s">
        <v>1212</v>
      </c>
      <c r="H558" s="660" t="s">
        <v>1319</v>
      </c>
      <c r="I558" s="660" t="s">
        <v>244</v>
      </c>
      <c r="J558" s="660" t="s">
        <v>316</v>
      </c>
      <c r="K558" s="660" t="s">
        <v>1469</v>
      </c>
      <c r="L558" s="660" t="s">
        <v>314</v>
      </c>
      <c r="M558" s="660">
        <v>4</v>
      </c>
      <c r="N558" s="662">
        <v>9800</v>
      </c>
      <c r="O558" s="662">
        <v>39200</v>
      </c>
    </row>
    <row r="559" spans="1:15" hidden="1" x14ac:dyDescent="0.25">
      <c r="A559" s="660" t="s">
        <v>6106</v>
      </c>
      <c r="B559" s="661">
        <v>44271</v>
      </c>
      <c r="C559" s="660">
        <v>6200004510</v>
      </c>
      <c r="D559" s="661">
        <v>44246</v>
      </c>
      <c r="E559" s="660" t="s">
        <v>1183</v>
      </c>
      <c r="F559" s="660" t="s">
        <v>244</v>
      </c>
      <c r="G559" s="660" t="s">
        <v>1212</v>
      </c>
      <c r="H559" s="660" t="s">
        <v>1329</v>
      </c>
      <c r="I559" s="660" t="s">
        <v>244</v>
      </c>
      <c r="J559" s="660" t="s">
        <v>316</v>
      </c>
      <c r="K559" s="660" t="s">
        <v>1469</v>
      </c>
      <c r="L559" s="660" t="s">
        <v>314</v>
      </c>
      <c r="M559" s="660">
        <v>4</v>
      </c>
      <c r="N559" s="662">
        <v>40605</v>
      </c>
      <c r="O559" s="662">
        <v>162420</v>
      </c>
    </row>
    <row r="560" spans="1:15" hidden="1" x14ac:dyDescent="0.25">
      <c r="A560" s="660" t="s">
        <v>6107</v>
      </c>
      <c r="B560" s="661">
        <v>44271</v>
      </c>
      <c r="C560" s="660">
        <v>7900012195</v>
      </c>
      <c r="D560" s="660" t="s">
        <v>3369</v>
      </c>
      <c r="E560" s="660" t="s">
        <v>1197</v>
      </c>
      <c r="F560" s="660" t="s">
        <v>244</v>
      </c>
      <c r="G560" s="660" t="s">
        <v>3539</v>
      </c>
      <c r="H560" s="660" t="s">
        <v>1320</v>
      </c>
      <c r="I560" s="660" t="s">
        <v>244</v>
      </c>
      <c r="J560" s="660" t="s">
        <v>316</v>
      </c>
      <c r="K560" s="660" t="s">
        <v>1469</v>
      </c>
      <c r="L560" s="660" t="s">
        <v>314</v>
      </c>
      <c r="M560" s="660">
        <v>16</v>
      </c>
      <c r="N560" s="660">
        <v>0</v>
      </c>
      <c r="O560" s="660">
        <v>0</v>
      </c>
    </row>
    <row r="561" spans="1:15" hidden="1" x14ac:dyDescent="0.25">
      <c r="A561" s="660" t="s">
        <v>6107</v>
      </c>
      <c r="B561" s="661">
        <v>44271</v>
      </c>
      <c r="C561" s="660">
        <v>7900012195</v>
      </c>
      <c r="D561" s="660" t="s">
        <v>3369</v>
      </c>
      <c r="E561" s="660" t="s">
        <v>1197</v>
      </c>
      <c r="F561" s="660" t="s">
        <v>244</v>
      </c>
      <c r="G561" s="660" t="s">
        <v>3539</v>
      </c>
      <c r="H561" s="660" t="s">
        <v>1329</v>
      </c>
      <c r="I561" s="660" t="s">
        <v>244</v>
      </c>
      <c r="J561" s="660" t="s">
        <v>316</v>
      </c>
      <c r="K561" s="660" t="s">
        <v>1469</v>
      </c>
      <c r="L561" s="660" t="s">
        <v>314</v>
      </c>
      <c r="M561" s="660">
        <v>16</v>
      </c>
      <c r="N561" s="662">
        <v>36950</v>
      </c>
      <c r="O561" s="662">
        <v>591200</v>
      </c>
    </row>
    <row r="562" spans="1:15" hidden="1" x14ac:dyDescent="0.25">
      <c r="A562" s="660" t="s">
        <v>6108</v>
      </c>
      <c r="B562" s="661">
        <v>44271</v>
      </c>
      <c r="C562" s="660" t="s">
        <v>6792</v>
      </c>
      <c r="D562" s="661">
        <v>44268</v>
      </c>
      <c r="E562" s="660" t="s">
        <v>1182</v>
      </c>
      <c r="F562" s="660" t="s">
        <v>244</v>
      </c>
      <c r="G562" s="660" t="s">
        <v>1228</v>
      </c>
      <c r="H562" s="660" t="s">
        <v>1398</v>
      </c>
      <c r="I562" s="660" t="s">
        <v>244</v>
      </c>
      <c r="J562" s="660" t="s">
        <v>316</v>
      </c>
      <c r="K562" s="660" t="s">
        <v>1469</v>
      </c>
      <c r="L562" s="660" t="s">
        <v>1470</v>
      </c>
      <c r="M562" s="660">
        <v>1</v>
      </c>
      <c r="N562" s="660">
        <v>143</v>
      </c>
      <c r="O562" s="660">
        <v>143</v>
      </c>
    </row>
    <row r="563" spans="1:15" hidden="1" x14ac:dyDescent="0.25">
      <c r="A563" s="660" t="s">
        <v>6109</v>
      </c>
      <c r="B563" s="661">
        <v>44271</v>
      </c>
      <c r="C563" s="660" t="s">
        <v>6793</v>
      </c>
      <c r="D563" s="661">
        <v>44247</v>
      </c>
      <c r="E563" s="660" t="s">
        <v>1182</v>
      </c>
      <c r="F563" s="660" t="s">
        <v>244</v>
      </c>
      <c r="G563" s="660" t="s">
        <v>1230</v>
      </c>
      <c r="H563" s="660" t="s">
        <v>1404</v>
      </c>
      <c r="I563" s="660" t="s">
        <v>244</v>
      </c>
      <c r="J563" s="660" t="s">
        <v>316</v>
      </c>
      <c r="K563" s="660" t="s">
        <v>1469</v>
      </c>
      <c r="L563" s="660" t="s">
        <v>1470</v>
      </c>
      <c r="M563" s="660">
        <v>1</v>
      </c>
      <c r="N563" s="662">
        <v>3470</v>
      </c>
      <c r="O563" s="662">
        <v>3470</v>
      </c>
    </row>
    <row r="564" spans="1:15" hidden="1" x14ac:dyDescent="0.25">
      <c r="A564" s="660" t="s">
        <v>6110</v>
      </c>
      <c r="B564" s="661">
        <v>44271</v>
      </c>
      <c r="C564" s="660" t="s">
        <v>6794</v>
      </c>
      <c r="D564" s="661">
        <v>44254</v>
      </c>
      <c r="E564" s="660" t="s">
        <v>1180</v>
      </c>
      <c r="F564" s="660" t="s">
        <v>248</v>
      </c>
      <c r="G564" s="660" t="s">
        <v>1210</v>
      </c>
      <c r="H564" s="660" t="s">
        <v>7113</v>
      </c>
      <c r="I564" s="660" t="s">
        <v>248</v>
      </c>
      <c r="J564" s="660" t="s">
        <v>1463</v>
      </c>
      <c r="K564" s="660" t="s">
        <v>1468</v>
      </c>
      <c r="L564" s="660" t="s">
        <v>306</v>
      </c>
      <c r="M564" s="660">
        <v>5</v>
      </c>
      <c r="N564" s="660">
        <v>617</v>
      </c>
      <c r="O564" s="662">
        <v>3085</v>
      </c>
    </row>
    <row r="565" spans="1:15" hidden="1" x14ac:dyDescent="0.25">
      <c r="A565" s="660" t="s">
        <v>6110</v>
      </c>
      <c r="B565" s="661">
        <v>44271</v>
      </c>
      <c r="C565" s="660" t="s">
        <v>6794</v>
      </c>
      <c r="D565" s="661">
        <v>44254</v>
      </c>
      <c r="E565" s="660" t="s">
        <v>1180</v>
      </c>
      <c r="F565" s="660" t="s">
        <v>248</v>
      </c>
      <c r="G565" s="660" t="s">
        <v>1210</v>
      </c>
      <c r="H565" s="660" t="s">
        <v>278</v>
      </c>
      <c r="I565" s="660" t="s">
        <v>248</v>
      </c>
      <c r="J565" s="660" t="s">
        <v>1463</v>
      </c>
      <c r="K565" s="660" t="s">
        <v>1468</v>
      </c>
      <c r="L565" s="660" t="s">
        <v>301</v>
      </c>
      <c r="M565" s="660">
        <v>5</v>
      </c>
      <c r="N565" s="662">
        <v>50438</v>
      </c>
      <c r="O565" s="662">
        <v>252190</v>
      </c>
    </row>
    <row r="566" spans="1:15" hidden="1" x14ac:dyDescent="0.25">
      <c r="A566" s="660" t="s">
        <v>6111</v>
      </c>
      <c r="B566" s="661">
        <v>44271</v>
      </c>
      <c r="C566" s="660" t="s">
        <v>6795</v>
      </c>
      <c r="D566" s="661">
        <v>44270</v>
      </c>
      <c r="E566" s="660" t="s">
        <v>15</v>
      </c>
      <c r="F566" s="660" t="s">
        <v>93</v>
      </c>
      <c r="G566" s="660" t="s">
        <v>1214</v>
      </c>
      <c r="H566" s="660" t="s">
        <v>1328</v>
      </c>
      <c r="I566" s="660" t="s">
        <v>93</v>
      </c>
      <c r="J566" s="660" t="s">
        <v>1464</v>
      </c>
      <c r="K566" s="660" t="s">
        <v>1468</v>
      </c>
      <c r="L566" s="660" t="s">
        <v>1470</v>
      </c>
      <c r="M566" s="660">
        <v>2</v>
      </c>
      <c r="N566" s="660">
        <v>0</v>
      </c>
      <c r="O566" s="660">
        <v>0</v>
      </c>
    </row>
    <row r="567" spans="1:15" hidden="1" x14ac:dyDescent="0.25">
      <c r="A567" s="660" t="s">
        <v>6111</v>
      </c>
      <c r="B567" s="661">
        <v>44271</v>
      </c>
      <c r="C567" s="660" t="s">
        <v>6795</v>
      </c>
      <c r="D567" s="661">
        <v>44270</v>
      </c>
      <c r="E567" s="660" t="s">
        <v>15</v>
      </c>
      <c r="F567" s="660" t="s">
        <v>93</v>
      </c>
      <c r="G567" s="660" t="s">
        <v>1214</v>
      </c>
      <c r="H567" s="660" t="s">
        <v>1324</v>
      </c>
      <c r="I567" s="660" t="s">
        <v>93</v>
      </c>
      <c r="J567" s="660" t="s">
        <v>1464</v>
      </c>
      <c r="K567" s="660" t="s">
        <v>1468</v>
      </c>
      <c r="L567" s="660" t="s">
        <v>314</v>
      </c>
      <c r="M567" s="660">
        <v>2</v>
      </c>
      <c r="N567" s="660">
        <v>0</v>
      </c>
      <c r="O567" s="660">
        <v>0</v>
      </c>
    </row>
    <row r="568" spans="1:15" hidden="1" x14ac:dyDescent="0.25">
      <c r="A568" s="660" t="s">
        <v>6111</v>
      </c>
      <c r="B568" s="661">
        <v>44271</v>
      </c>
      <c r="C568" s="660" t="s">
        <v>6795</v>
      </c>
      <c r="D568" s="661">
        <v>44270</v>
      </c>
      <c r="E568" s="660" t="s">
        <v>15</v>
      </c>
      <c r="F568" s="660" t="s">
        <v>93</v>
      </c>
      <c r="G568" s="660" t="s">
        <v>1214</v>
      </c>
      <c r="H568" s="660" t="s">
        <v>387</v>
      </c>
      <c r="I568" s="660" t="s">
        <v>93</v>
      </c>
      <c r="J568" s="660" t="s">
        <v>1464</v>
      </c>
      <c r="K568" s="660" t="s">
        <v>1468</v>
      </c>
      <c r="L568" s="660" t="s">
        <v>303</v>
      </c>
      <c r="M568" s="660">
        <v>1</v>
      </c>
      <c r="N568" s="660">
        <v>369</v>
      </c>
      <c r="O568" s="660">
        <v>369</v>
      </c>
    </row>
    <row r="569" spans="1:15" hidden="1" x14ac:dyDescent="0.25">
      <c r="A569" s="660" t="s">
        <v>6111</v>
      </c>
      <c r="B569" s="661">
        <v>44271</v>
      </c>
      <c r="C569" s="660" t="s">
        <v>6795</v>
      </c>
      <c r="D569" s="661">
        <v>44270</v>
      </c>
      <c r="E569" s="660" t="s">
        <v>15</v>
      </c>
      <c r="F569" s="660" t="s">
        <v>93</v>
      </c>
      <c r="G569" s="660" t="s">
        <v>1214</v>
      </c>
      <c r="H569" s="660" t="s">
        <v>1305</v>
      </c>
      <c r="I569" s="660" t="s">
        <v>93</v>
      </c>
      <c r="J569" s="660" t="s">
        <v>1464</v>
      </c>
      <c r="K569" s="660" t="s">
        <v>1468</v>
      </c>
      <c r="L569" s="660" t="s">
        <v>314</v>
      </c>
      <c r="M569" s="660">
        <v>1</v>
      </c>
      <c r="N569" s="662">
        <v>2916</v>
      </c>
      <c r="O569" s="662">
        <v>2916</v>
      </c>
    </row>
    <row r="570" spans="1:15" hidden="1" x14ac:dyDescent="0.25">
      <c r="A570" s="660" t="s">
        <v>6111</v>
      </c>
      <c r="B570" s="661">
        <v>44271</v>
      </c>
      <c r="C570" s="660" t="s">
        <v>6795</v>
      </c>
      <c r="D570" s="661">
        <v>44270</v>
      </c>
      <c r="E570" s="660" t="s">
        <v>15</v>
      </c>
      <c r="F570" s="660" t="s">
        <v>93</v>
      </c>
      <c r="G570" s="660" t="s">
        <v>1214</v>
      </c>
      <c r="H570" s="660" t="s">
        <v>1372</v>
      </c>
      <c r="I570" s="660" t="s">
        <v>93</v>
      </c>
      <c r="J570" s="660" t="s">
        <v>1464</v>
      </c>
      <c r="K570" s="660" t="s">
        <v>1468</v>
      </c>
      <c r="L570" s="660" t="s">
        <v>314</v>
      </c>
      <c r="M570" s="660">
        <v>2</v>
      </c>
      <c r="N570" s="662">
        <v>72250</v>
      </c>
      <c r="O570" s="662">
        <v>144500</v>
      </c>
    </row>
    <row r="571" spans="1:15" hidden="1" x14ac:dyDescent="0.25">
      <c r="A571" s="660" t="s">
        <v>6112</v>
      </c>
      <c r="B571" s="661">
        <v>44271</v>
      </c>
      <c r="C571" s="660" t="s">
        <v>3405</v>
      </c>
      <c r="D571" s="661">
        <v>44237</v>
      </c>
      <c r="E571" s="660" t="s">
        <v>15</v>
      </c>
      <c r="F571" s="660" t="s">
        <v>1204</v>
      </c>
      <c r="G571" s="660" t="s">
        <v>1208</v>
      </c>
      <c r="H571" s="660" t="s">
        <v>387</v>
      </c>
      <c r="I571" s="660" t="s">
        <v>1204</v>
      </c>
      <c r="J571" s="660" t="s">
        <v>1464</v>
      </c>
      <c r="K571" s="660" t="s">
        <v>1468</v>
      </c>
      <c r="L571" s="660" t="s">
        <v>303</v>
      </c>
      <c r="M571" s="660">
        <v>1</v>
      </c>
      <c r="N571" s="660">
        <v>892</v>
      </c>
      <c r="O571" s="660">
        <v>892</v>
      </c>
    </row>
    <row r="572" spans="1:15" hidden="1" x14ac:dyDescent="0.25">
      <c r="A572" s="660" t="s">
        <v>6112</v>
      </c>
      <c r="B572" s="661">
        <v>44271</v>
      </c>
      <c r="C572" s="660" t="s">
        <v>3405</v>
      </c>
      <c r="D572" s="661">
        <v>44237</v>
      </c>
      <c r="E572" s="660" t="s">
        <v>15</v>
      </c>
      <c r="F572" s="660" t="s">
        <v>1204</v>
      </c>
      <c r="G572" s="660" t="s">
        <v>1208</v>
      </c>
      <c r="H572" s="660" t="s">
        <v>1320</v>
      </c>
      <c r="I572" s="660" t="s">
        <v>1204</v>
      </c>
      <c r="J572" s="660" t="s">
        <v>1464</v>
      </c>
      <c r="K572" s="660" t="s">
        <v>1468</v>
      </c>
      <c r="L572" s="660" t="s">
        <v>314</v>
      </c>
      <c r="M572" s="660">
        <v>1</v>
      </c>
      <c r="N572" s="662">
        <v>3500</v>
      </c>
      <c r="O572" s="662">
        <v>3500</v>
      </c>
    </row>
    <row r="573" spans="1:15" hidden="1" x14ac:dyDescent="0.25">
      <c r="A573" s="660" t="s">
        <v>6112</v>
      </c>
      <c r="B573" s="661">
        <v>44271</v>
      </c>
      <c r="C573" s="660" t="s">
        <v>3405</v>
      </c>
      <c r="D573" s="661">
        <v>44237</v>
      </c>
      <c r="E573" s="660" t="s">
        <v>15</v>
      </c>
      <c r="F573" s="660" t="s">
        <v>1204</v>
      </c>
      <c r="G573" s="660" t="s">
        <v>1208</v>
      </c>
      <c r="H573" s="660" t="s">
        <v>1329</v>
      </c>
      <c r="I573" s="660" t="s">
        <v>1204</v>
      </c>
      <c r="J573" s="660" t="s">
        <v>1464</v>
      </c>
      <c r="K573" s="660" t="s">
        <v>1468</v>
      </c>
      <c r="L573" s="660" t="s">
        <v>314</v>
      </c>
      <c r="M573" s="660">
        <v>6</v>
      </c>
      <c r="N573" s="662">
        <v>36600</v>
      </c>
      <c r="O573" s="662">
        <v>219600</v>
      </c>
    </row>
    <row r="574" spans="1:15" hidden="1" x14ac:dyDescent="0.25">
      <c r="A574" s="660" t="s">
        <v>6113</v>
      </c>
      <c r="B574" s="661">
        <v>44271</v>
      </c>
      <c r="C574" s="660" t="s">
        <v>6796</v>
      </c>
      <c r="D574" s="661">
        <v>44243</v>
      </c>
      <c r="E574" s="660" t="s">
        <v>15</v>
      </c>
      <c r="F574" s="660" t="s">
        <v>1204</v>
      </c>
      <c r="G574" s="660" t="s">
        <v>1208</v>
      </c>
      <c r="H574" s="660" t="s">
        <v>387</v>
      </c>
      <c r="I574" s="660" t="s">
        <v>1204</v>
      </c>
      <c r="J574" s="660" t="s">
        <v>1464</v>
      </c>
      <c r="K574" s="660" t="s">
        <v>1468</v>
      </c>
      <c r="L574" s="660" t="s">
        <v>303</v>
      </c>
      <c r="M574" s="660">
        <v>1</v>
      </c>
      <c r="N574" s="660">
        <v>585</v>
      </c>
      <c r="O574" s="660">
        <v>585</v>
      </c>
    </row>
    <row r="575" spans="1:15" hidden="1" x14ac:dyDescent="0.25">
      <c r="A575" s="660" t="s">
        <v>6113</v>
      </c>
      <c r="B575" s="661">
        <v>44271</v>
      </c>
      <c r="C575" s="660" t="s">
        <v>6796</v>
      </c>
      <c r="D575" s="661">
        <v>44243</v>
      </c>
      <c r="E575" s="660" t="s">
        <v>15</v>
      </c>
      <c r="F575" s="660" t="s">
        <v>1204</v>
      </c>
      <c r="G575" s="660" t="s">
        <v>1208</v>
      </c>
      <c r="H575" s="660" t="s">
        <v>1320</v>
      </c>
      <c r="I575" s="660" t="s">
        <v>1204</v>
      </c>
      <c r="J575" s="660" t="s">
        <v>1464</v>
      </c>
      <c r="K575" s="660" t="s">
        <v>1468</v>
      </c>
      <c r="L575" s="660" t="s">
        <v>314</v>
      </c>
      <c r="M575" s="660">
        <v>4</v>
      </c>
      <c r="N575" s="662">
        <v>3500</v>
      </c>
      <c r="O575" s="662">
        <v>14000</v>
      </c>
    </row>
    <row r="576" spans="1:15" hidden="1" x14ac:dyDescent="0.25">
      <c r="A576" s="660" t="s">
        <v>6113</v>
      </c>
      <c r="B576" s="661">
        <v>44271</v>
      </c>
      <c r="C576" s="660" t="s">
        <v>6796</v>
      </c>
      <c r="D576" s="661">
        <v>44243</v>
      </c>
      <c r="E576" s="660" t="s">
        <v>15</v>
      </c>
      <c r="F576" s="660" t="s">
        <v>1204</v>
      </c>
      <c r="G576" s="660" t="s">
        <v>1208</v>
      </c>
      <c r="H576" s="660" t="s">
        <v>1329</v>
      </c>
      <c r="I576" s="660" t="s">
        <v>1204</v>
      </c>
      <c r="J576" s="660" t="s">
        <v>1464</v>
      </c>
      <c r="K576" s="660" t="s">
        <v>1468</v>
      </c>
      <c r="L576" s="660" t="s">
        <v>314</v>
      </c>
      <c r="M576" s="660">
        <v>4</v>
      </c>
      <c r="N576" s="662">
        <v>36600</v>
      </c>
      <c r="O576" s="662">
        <v>146400</v>
      </c>
    </row>
    <row r="577" spans="1:15" hidden="1" x14ac:dyDescent="0.25">
      <c r="A577" s="660" t="s">
        <v>6114</v>
      </c>
      <c r="B577" s="661">
        <v>44271</v>
      </c>
      <c r="C577" s="660" t="s">
        <v>6797</v>
      </c>
      <c r="D577" s="661">
        <v>44239</v>
      </c>
      <c r="E577" s="660" t="s">
        <v>1185</v>
      </c>
      <c r="F577" s="660" t="s">
        <v>248</v>
      </c>
      <c r="G577" s="660" t="s">
        <v>7072</v>
      </c>
      <c r="H577" s="660" t="s">
        <v>1313</v>
      </c>
      <c r="I577" s="660" t="s">
        <v>248</v>
      </c>
      <c r="J577" s="660" t="s">
        <v>316</v>
      </c>
      <c r="K577" s="660" t="s">
        <v>1469</v>
      </c>
      <c r="L577" s="660" t="s">
        <v>301</v>
      </c>
      <c r="M577" s="660">
        <v>5</v>
      </c>
      <c r="N577" s="660">
        <v>0</v>
      </c>
      <c r="O577" s="660">
        <v>0</v>
      </c>
    </row>
    <row r="578" spans="1:15" hidden="1" x14ac:dyDescent="0.25">
      <c r="A578" s="660" t="s">
        <v>6114</v>
      </c>
      <c r="B578" s="661">
        <v>44271</v>
      </c>
      <c r="C578" s="660" t="s">
        <v>6797</v>
      </c>
      <c r="D578" s="661">
        <v>44239</v>
      </c>
      <c r="E578" s="660" t="s">
        <v>1186</v>
      </c>
      <c r="F578" s="660" t="s">
        <v>248</v>
      </c>
      <c r="G578" s="660" t="s">
        <v>7072</v>
      </c>
      <c r="H578" s="660" t="s">
        <v>3633</v>
      </c>
      <c r="I578" s="660" t="s">
        <v>248</v>
      </c>
      <c r="J578" s="660" t="s">
        <v>316</v>
      </c>
      <c r="K578" s="660" t="s">
        <v>1469</v>
      </c>
      <c r="L578" s="660" t="s">
        <v>308</v>
      </c>
      <c r="M578" s="660">
        <v>4</v>
      </c>
      <c r="N578" s="660">
        <v>0</v>
      </c>
      <c r="O578" s="660">
        <v>0</v>
      </c>
    </row>
    <row r="579" spans="1:15" hidden="1" x14ac:dyDescent="0.25">
      <c r="A579" s="660" t="s">
        <v>6114</v>
      </c>
      <c r="B579" s="661">
        <v>44271</v>
      </c>
      <c r="C579" s="660" t="s">
        <v>6797</v>
      </c>
      <c r="D579" s="661">
        <v>44239</v>
      </c>
      <c r="E579" s="660" t="s">
        <v>1186</v>
      </c>
      <c r="F579" s="660" t="s">
        <v>248</v>
      </c>
      <c r="G579" s="660" t="s">
        <v>7072</v>
      </c>
      <c r="H579" s="660" t="s">
        <v>1314</v>
      </c>
      <c r="I579" s="660" t="s">
        <v>248</v>
      </c>
      <c r="J579" s="660" t="s">
        <v>316</v>
      </c>
      <c r="K579" s="660" t="s">
        <v>1469</v>
      </c>
      <c r="L579" s="660" t="s">
        <v>308</v>
      </c>
      <c r="M579" s="660">
        <v>1</v>
      </c>
      <c r="N579" s="660">
        <v>0</v>
      </c>
      <c r="O579" s="660">
        <v>0</v>
      </c>
    </row>
    <row r="580" spans="1:15" hidden="1" x14ac:dyDescent="0.25">
      <c r="A580" s="660" t="s">
        <v>6114</v>
      </c>
      <c r="B580" s="661">
        <v>44271</v>
      </c>
      <c r="C580" s="660" t="s">
        <v>6797</v>
      </c>
      <c r="D580" s="661">
        <v>44239</v>
      </c>
      <c r="E580" s="660" t="s">
        <v>1187</v>
      </c>
      <c r="F580" s="660" t="s">
        <v>248</v>
      </c>
      <c r="G580" s="660" t="s">
        <v>7072</v>
      </c>
      <c r="H580" s="660" t="s">
        <v>1315</v>
      </c>
      <c r="I580" s="660" t="s">
        <v>248</v>
      </c>
      <c r="J580" s="660" t="s">
        <v>316</v>
      </c>
      <c r="K580" s="660" t="s">
        <v>1469</v>
      </c>
      <c r="L580" s="660" t="s">
        <v>314</v>
      </c>
      <c r="M580" s="660">
        <v>5</v>
      </c>
      <c r="N580" s="660">
        <v>0</v>
      </c>
      <c r="O580" s="660">
        <v>0</v>
      </c>
    </row>
    <row r="581" spans="1:15" hidden="1" x14ac:dyDescent="0.25">
      <c r="A581" s="660" t="s">
        <v>6114</v>
      </c>
      <c r="B581" s="661">
        <v>44271</v>
      </c>
      <c r="C581" s="660" t="s">
        <v>6797</v>
      </c>
      <c r="D581" s="661">
        <v>44239</v>
      </c>
      <c r="E581" s="660" t="s">
        <v>1187</v>
      </c>
      <c r="F581" s="660" t="s">
        <v>248</v>
      </c>
      <c r="G581" s="660" t="s">
        <v>7072</v>
      </c>
      <c r="H581" s="660" t="s">
        <v>1316</v>
      </c>
      <c r="I581" s="660" t="s">
        <v>248</v>
      </c>
      <c r="J581" s="660" t="s">
        <v>316</v>
      </c>
      <c r="K581" s="660" t="s">
        <v>1469</v>
      </c>
      <c r="L581" s="660" t="s">
        <v>1470</v>
      </c>
      <c r="M581" s="660">
        <v>5</v>
      </c>
      <c r="N581" s="660">
        <v>0</v>
      </c>
      <c r="O581" s="660">
        <v>0</v>
      </c>
    </row>
    <row r="582" spans="1:15" hidden="1" x14ac:dyDescent="0.25">
      <c r="A582" s="660" t="s">
        <v>6114</v>
      </c>
      <c r="B582" s="661">
        <v>44271</v>
      </c>
      <c r="C582" s="660" t="s">
        <v>6797</v>
      </c>
      <c r="D582" s="661">
        <v>44239</v>
      </c>
      <c r="E582" s="660" t="s">
        <v>1187</v>
      </c>
      <c r="F582" s="660" t="s">
        <v>248</v>
      </c>
      <c r="G582" s="660" t="s">
        <v>7072</v>
      </c>
      <c r="H582" s="660" t="s">
        <v>1317</v>
      </c>
      <c r="I582" s="660" t="s">
        <v>248</v>
      </c>
      <c r="J582" s="660" t="s">
        <v>316</v>
      </c>
      <c r="K582" s="660" t="s">
        <v>1469</v>
      </c>
      <c r="L582" s="660" t="s">
        <v>314</v>
      </c>
      <c r="M582" s="660">
        <v>5</v>
      </c>
      <c r="N582" s="660">
        <v>0</v>
      </c>
      <c r="O582" s="660">
        <v>0</v>
      </c>
    </row>
    <row r="583" spans="1:15" hidden="1" x14ac:dyDescent="0.25">
      <c r="A583" s="660" t="s">
        <v>6114</v>
      </c>
      <c r="B583" s="661">
        <v>44271</v>
      </c>
      <c r="C583" s="660" t="s">
        <v>6797</v>
      </c>
      <c r="D583" s="661">
        <v>44239</v>
      </c>
      <c r="E583" s="660" t="s">
        <v>1187</v>
      </c>
      <c r="F583" s="660" t="s">
        <v>248</v>
      </c>
      <c r="G583" s="660" t="s">
        <v>7072</v>
      </c>
      <c r="H583" s="660" t="s">
        <v>1318</v>
      </c>
      <c r="I583" s="660" t="s">
        <v>248</v>
      </c>
      <c r="J583" s="660" t="s">
        <v>316</v>
      </c>
      <c r="K583" s="660" t="s">
        <v>1469</v>
      </c>
      <c r="L583" s="660" t="s">
        <v>314</v>
      </c>
      <c r="M583" s="660">
        <v>5</v>
      </c>
      <c r="N583" s="660">
        <v>0</v>
      </c>
      <c r="O583" s="660">
        <v>0</v>
      </c>
    </row>
    <row r="584" spans="1:15" hidden="1" x14ac:dyDescent="0.25">
      <c r="A584" s="660" t="s">
        <v>6114</v>
      </c>
      <c r="B584" s="661">
        <v>44271</v>
      </c>
      <c r="C584" s="660" t="s">
        <v>6797</v>
      </c>
      <c r="D584" s="661">
        <v>44239</v>
      </c>
      <c r="E584" s="660" t="s">
        <v>1187</v>
      </c>
      <c r="F584" s="660" t="s">
        <v>248</v>
      </c>
      <c r="G584" s="660" t="s">
        <v>7072</v>
      </c>
      <c r="H584" s="660" t="s">
        <v>1424</v>
      </c>
      <c r="I584" s="660" t="s">
        <v>248</v>
      </c>
      <c r="J584" s="660" t="s">
        <v>316</v>
      </c>
      <c r="K584" s="660" t="s">
        <v>1469</v>
      </c>
      <c r="L584" s="660" t="s">
        <v>1470</v>
      </c>
      <c r="M584" s="660">
        <v>5</v>
      </c>
      <c r="N584" s="660">
        <v>0</v>
      </c>
      <c r="O584" s="660">
        <v>0</v>
      </c>
    </row>
    <row r="585" spans="1:15" hidden="1" x14ac:dyDescent="0.25">
      <c r="A585" s="660" t="s">
        <v>6114</v>
      </c>
      <c r="B585" s="661">
        <v>44271</v>
      </c>
      <c r="C585" s="660" t="s">
        <v>6797</v>
      </c>
      <c r="D585" s="661">
        <v>44239</v>
      </c>
      <c r="E585" s="660" t="s">
        <v>1187</v>
      </c>
      <c r="F585" s="660" t="s">
        <v>248</v>
      </c>
      <c r="G585" s="660" t="s">
        <v>7072</v>
      </c>
      <c r="H585" s="660" t="s">
        <v>1319</v>
      </c>
      <c r="I585" s="660" t="s">
        <v>248</v>
      </c>
      <c r="J585" s="660" t="s">
        <v>316</v>
      </c>
      <c r="K585" s="660" t="s">
        <v>1469</v>
      </c>
      <c r="L585" s="660" t="s">
        <v>314</v>
      </c>
      <c r="M585" s="660">
        <v>5</v>
      </c>
      <c r="N585" s="660">
        <v>0</v>
      </c>
      <c r="O585" s="660">
        <v>0</v>
      </c>
    </row>
    <row r="586" spans="1:15" hidden="1" x14ac:dyDescent="0.25">
      <c r="A586" s="660" t="s">
        <v>6114</v>
      </c>
      <c r="B586" s="661">
        <v>44271</v>
      </c>
      <c r="C586" s="660" t="s">
        <v>6797</v>
      </c>
      <c r="D586" s="661">
        <v>44239</v>
      </c>
      <c r="E586" s="660" t="s">
        <v>1187</v>
      </c>
      <c r="F586" s="660" t="s">
        <v>248</v>
      </c>
      <c r="G586" s="660" t="s">
        <v>7072</v>
      </c>
      <c r="H586" s="660" t="s">
        <v>1320</v>
      </c>
      <c r="I586" s="660" t="s">
        <v>248</v>
      </c>
      <c r="J586" s="660" t="s">
        <v>316</v>
      </c>
      <c r="K586" s="660" t="s">
        <v>1469</v>
      </c>
      <c r="L586" s="660" t="s">
        <v>314</v>
      </c>
      <c r="M586" s="660">
        <v>5</v>
      </c>
      <c r="N586" s="660">
        <v>0</v>
      </c>
      <c r="O586" s="660">
        <v>0</v>
      </c>
    </row>
    <row r="587" spans="1:15" hidden="1" x14ac:dyDescent="0.25">
      <c r="A587" s="660" t="s">
        <v>6114</v>
      </c>
      <c r="B587" s="661">
        <v>44271</v>
      </c>
      <c r="C587" s="660" t="s">
        <v>6797</v>
      </c>
      <c r="D587" s="661">
        <v>44239</v>
      </c>
      <c r="E587" s="660" t="s">
        <v>1187</v>
      </c>
      <c r="F587" s="660" t="s">
        <v>248</v>
      </c>
      <c r="G587" s="660" t="s">
        <v>7072</v>
      </c>
      <c r="H587" s="660" t="s">
        <v>1321</v>
      </c>
      <c r="I587" s="660" t="s">
        <v>248</v>
      </c>
      <c r="J587" s="660" t="s">
        <v>316</v>
      </c>
      <c r="K587" s="660" t="s">
        <v>1469</v>
      </c>
      <c r="L587" s="660" t="s">
        <v>314</v>
      </c>
      <c r="M587" s="660">
        <v>5</v>
      </c>
      <c r="N587" s="660">
        <v>0</v>
      </c>
      <c r="O587" s="660">
        <v>0</v>
      </c>
    </row>
    <row r="588" spans="1:15" hidden="1" x14ac:dyDescent="0.25">
      <c r="A588" s="660" t="s">
        <v>6114</v>
      </c>
      <c r="B588" s="661">
        <v>44271</v>
      </c>
      <c r="C588" s="660" t="s">
        <v>6797</v>
      </c>
      <c r="D588" s="661">
        <v>44239</v>
      </c>
      <c r="E588" s="660" t="s">
        <v>1185</v>
      </c>
      <c r="F588" s="660" t="s">
        <v>248</v>
      </c>
      <c r="G588" s="660" t="s">
        <v>7072</v>
      </c>
      <c r="H588" s="660" t="s">
        <v>1313</v>
      </c>
      <c r="I588" s="660" t="s">
        <v>248</v>
      </c>
      <c r="J588" s="660" t="s">
        <v>316</v>
      </c>
      <c r="K588" s="660" t="s">
        <v>1469</v>
      </c>
      <c r="L588" s="660" t="s">
        <v>301</v>
      </c>
      <c r="M588" s="660">
        <v>2</v>
      </c>
      <c r="N588" s="662">
        <v>3800</v>
      </c>
      <c r="O588" s="662">
        <v>7600</v>
      </c>
    </row>
    <row r="589" spans="1:15" hidden="1" x14ac:dyDescent="0.25">
      <c r="A589" s="660" t="s">
        <v>6114</v>
      </c>
      <c r="B589" s="661">
        <v>44271</v>
      </c>
      <c r="C589" s="660" t="s">
        <v>6797</v>
      </c>
      <c r="D589" s="661">
        <v>44239</v>
      </c>
      <c r="E589" s="660" t="s">
        <v>1187</v>
      </c>
      <c r="F589" s="660" t="s">
        <v>248</v>
      </c>
      <c r="G589" s="660" t="s">
        <v>7072</v>
      </c>
      <c r="H589" s="660" t="s">
        <v>1319</v>
      </c>
      <c r="I589" s="660" t="s">
        <v>248</v>
      </c>
      <c r="J589" s="660" t="s">
        <v>316</v>
      </c>
      <c r="K589" s="660" t="s">
        <v>1469</v>
      </c>
      <c r="L589" s="660" t="s">
        <v>314</v>
      </c>
      <c r="M589" s="660">
        <v>1</v>
      </c>
      <c r="N589" s="662">
        <v>9900</v>
      </c>
      <c r="O589" s="662">
        <v>9900</v>
      </c>
    </row>
    <row r="590" spans="1:15" hidden="1" x14ac:dyDescent="0.25">
      <c r="A590" s="660" t="s">
        <v>6114</v>
      </c>
      <c r="B590" s="661">
        <v>44271</v>
      </c>
      <c r="C590" s="660" t="s">
        <v>6797</v>
      </c>
      <c r="D590" s="661">
        <v>44239</v>
      </c>
      <c r="E590" s="660" t="s">
        <v>1187</v>
      </c>
      <c r="F590" s="660" t="s">
        <v>248</v>
      </c>
      <c r="G590" s="660" t="s">
        <v>7072</v>
      </c>
      <c r="H590" s="660" t="s">
        <v>3652</v>
      </c>
      <c r="I590" s="660" t="s">
        <v>248</v>
      </c>
      <c r="J590" s="660" t="s">
        <v>316</v>
      </c>
      <c r="K590" s="660" t="s">
        <v>1469</v>
      </c>
      <c r="L590" s="660" t="s">
        <v>314</v>
      </c>
      <c r="M590" s="660">
        <v>5</v>
      </c>
      <c r="N590" s="662">
        <v>52000</v>
      </c>
      <c r="O590" s="662">
        <v>260000</v>
      </c>
    </row>
    <row r="591" spans="1:15" hidden="1" x14ac:dyDescent="0.25">
      <c r="A591" s="660" t="s">
        <v>6115</v>
      </c>
      <c r="B591" s="661">
        <v>44271</v>
      </c>
      <c r="C591" s="660">
        <v>6200004553</v>
      </c>
      <c r="D591" s="661">
        <v>44256</v>
      </c>
      <c r="E591" s="660" t="s">
        <v>1183</v>
      </c>
      <c r="F591" s="660" t="s">
        <v>244</v>
      </c>
      <c r="G591" s="660" t="s">
        <v>1212</v>
      </c>
      <c r="H591" s="660" t="s">
        <v>1352</v>
      </c>
      <c r="I591" s="660" t="s">
        <v>244</v>
      </c>
      <c r="J591" s="660" t="s">
        <v>316</v>
      </c>
      <c r="K591" s="660" t="s">
        <v>1469</v>
      </c>
      <c r="L591" s="660" t="s">
        <v>1470</v>
      </c>
      <c r="M591" s="660">
        <v>9</v>
      </c>
      <c r="N591" s="660">
        <v>0</v>
      </c>
      <c r="O591" s="660">
        <v>0</v>
      </c>
    </row>
    <row r="592" spans="1:15" hidden="1" x14ac:dyDescent="0.25">
      <c r="A592" s="660" t="s">
        <v>6115</v>
      </c>
      <c r="B592" s="661">
        <v>44271</v>
      </c>
      <c r="C592" s="660">
        <v>6200004553</v>
      </c>
      <c r="D592" s="661">
        <v>44256</v>
      </c>
      <c r="E592" s="660" t="s">
        <v>1183</v>
      </c>
      <c r="F592" s="660" t="s">
        <v>244</v>
      </c>
      <c r="G592" s="660" t="s">
        <v>1212</v>
      </c>
      <c r="H592" s="660" t="s">
        <v>1317</v>
      </c>
      <c r="I592" s="660" t="s">
        <v>244</v>
      </c>
      <c r="J592" s="660" t="s">
        <v>316</v>
      </c>
      <c r="K592" s="660" t="s">
        <v>1469</v>
      </c>
      <c r="L592" s="660" t="s">
        <v>314</v>
      </c>
      <c r="M592" s="660">
        <v>9</v>
      </c>
      <c r="N592" s="660">
        <v>247</v>
      </c>
      <c r="O592" s="662">
        <v>2223</v>
      </c>
    </row>
    <row r="593" spans="1:15" hidden="1" x14ac:dyDescent="0.25">
      <c r="A593" s="660" t="s">
        <v>6115</v>
      </c>
      <c r="B593" s="661">
        <v>44271</v>
      </c>
      <c r="C593" s="660">
        <v>6200004553</v>
      </c>
      <c r="D593" s="661">
        <v>44256</v>
      </c>
      <c r="E593" s="660" t="s">
        <v>1183</v>
      </c>
      <c r="F593" s="660" t="s">
        <v>244</v>
      </c>
      <c r="G593" s="660" t="s">
        <v>1212</v>
      </c>
      <c r="H593" s="660" t="s">
        <v>1425</v>
      </c>
      <c r="I593" s="660" t="s">
        <v>244</v>
      </c>
      <c r="J593" s="660" t="s">
        <v>316</v>
      </c>
      <c r="K593" s="660" t="s">
        <v>1469</v>
      </c>
      <c r="L593" s="660" t="s">
        <v>314</v>
      </c>
      <c r="M593" s="660">
        <v>9</v>
      </c>
      <c r="N593" s="660">
        <v>436</v>
      </c>
      <c r="O593" s="662">
        <v>3924</v>
      </c>
    </row>
    <row r="594" spans="1:15" hidden="1" x14ac:dyDescent="0.25">
      <c r="A594" s="660" t="s">
        <v>6115</v>
      </c>
      <c r="B594" s="661">
        <v>44271</v>
      </c>
      <c r="C594" s="660">
        <v>6200004553</v>
      </c>
      <c r="D594" s="661">
        <v>44256</v>
      </c>
      <c r="E594" s="660" t="s">
        <v>1183</v>
      </c>
      <c r="F594" s="660" t="s">
        <v>244</v>
      </c>
      <c r="G594" s="660" t="s">
        <v>1212</v>
      </c>
      <c r="H594" s="660" t="s">
        <v>1349</v>
      </c>
      <c r="I594" s="660" t="s">
        <v>244</v>
      </c>
      <c r="J594" s="660" t="s">
        <v>316</v>
      </c>
      <c r="K594" s="660" t="s">
        <v>1469</v>
      </c>
      <c r="L594" s="660" t="s">
        <v>314</v>
      </c>
      <c r="M594" s="660">
        <v>9</v>
      </c>
      <c r="N594" s="662">
        <v>1744</v>
      </c>
      <c r="O594" s="662">
        <v>15696</v>
      </c>
    </row>
    <row r="595" spans="1:15" hidden="1" x14ac:dyDescent="0.25">
      <c r="A595" s="660" t="s">
        <v>6115</v>
      </c>
      <c r="B595" s="661">
        <v>44271</v>
      </c>
      <c r="C595" s="660">
        <v>6200004553</v>
      </c>
      <c r="D595" s="661">
        <v>44256</v>
      </c>
      <c r="E595" s="660" t="s">
        <v>3215</v>
      </c>
      <c r="F595" s="660" t="s">
        <v>244</v>
      </c>
      <c r="G595" s="660" t="s">
        <v>1212</v>
      </c>
      <c r="H595" s="660" t="s">
        <v>3633</v>
      </c>
      <c r="I595" s="660" t="s">
        <v>244</v>
      </c>
      <c r="J595" s="660" t="s">
        <v>316</v>
      </c>
      <c r="K595" s="660" t="s">
        <v>1469</v>
      </c>
      <c r="L595" s="660" t="s">
        <v>308</v>
      </c>
      <c r="M595" s="660">
        <v>7</v>
      </c>
      <c r="N595" s="662">
        <v>3499</v>
      </c>
      <c r="O595" s="662">
        <v>24493</v>
      </c>
    </row>
    <row r="596" spans="1:15" hidden="1" x14ac:dyDescent="0.25">
      <c r="A596" s="660" t="s">
        <v>6115</v>
      </c>
      <c r="B596" s="661">
        <v>44271</v>
      </c>
      <c r="C596" s="660">
        <v>6200004553</v>
      </c>
      <c r="D596" s="661">
        <v>44256</v>
      </c>
      <c r="E596" s="660" t="s">
        <v>3215</v>
      </c>
      <c r="F596" s="660" t="s">
        <v>244</v>
      </c>
      <c r="G596" s="660" t="s">
        <v>1212</v>
      </c>
      <c r="H596" s="660" t="s">
        <v>1314</v>
      </c>
      <c r="I596" s="660" t="s">
        <v>244</v>
      </c>
      <c r="J596" s="660" t="s">
        <v>316</v>
      </c>
      <c r="K596" s="660" t="s">
        <v>1469</v>
      </c>
      <c r="L596" s="660" t="s">
        <v>308</v>
      </c>
      <c r="M596" s="660">
        <v>2</v>
      </c>
      <c r="N596" s="662">
        <v>3499</v>
      </c>
      <c r="O596" s="662">
        <v>6998</v>
      </c>
    </row>
    <row r="597" spans="1:15" hidden="1" x14ac:dyDescent="0.25">
      <c r="A597" s="660" t="s">
        <v>6115</v>
      </c>
      <c r="B597" s="661">
        <v>44271</v>
      </c>
      <c r="C597" s="660">
        <v>6200004553</v>
      </c>
      <c r="D597" s="661">
        <v>44256</v>
      </c>
      <c r="E597" s="660" t="s">
        <v>1183</v>
      </c>
      <c r="F597" s="660" t="s">
        <v>244</v>
      </c>
      <c r="G597" s="660" t="s">
        <v>1212</v>
      </c>
      <c r="H597" s="660" t="s">
        <v>1381</v>
      </c>
      <c r="I597" s="660" t="s">
        <v>244</v>
      </c>
      <c r="J597" s="660" t="s">
        <v>316</v>
      </c>
      <c r="K597" s="660" t="s">
        <v>1469</v>
      </c>
      <c r="L597" s="660" t="s">
        <v>314</v>
      </c>
      <c r="M597" s="660">
        <v>9</v>
      </c>
      <c r="N597" s="662">
        <v>3561</v>
      </c>
      <c r="O597" s="662">
        <v>32049</v>
      </c>
    </row>
    <row r="598" spans="1:15" hidden="1" x14ac:dyDescent="0.25">
      <c r="A598" s="660" t="s">
        <v>6115</v>
      </c>
      <c r="B598" s="661">
        <v>44271</v>
      </c>
      <c r="C598" s="660">
        <v>6200004553</v>
      </c>
      <c r="D598" s="661">
        <v>44256</v>
      </c>
      <c r="E598" s="660" t="s">
        <v>3215</v>
      </c>
      <c r="F598" s="660" t="s">
        <v>244</v>
      </c>
      <c r="G598" s="660" t="s">
        <v>1212</v>
      </c>
      <c r="H598" s="660" t="s">
        <v>1442</v>
      </c>
      <c r="I598" s="660" t="s">
        <v>244</v>
      </c>
      <c r="J598" s="660" t="s">
        <v>316</v>
      </c>
      <c r="K598" s="660" t="s">
        <v>1469</v>
      </c>
      <c r="L598" s="660" t="s">
        <v>308</v>
      </c>
      <c r="M598" s="660">
        <v>10</v>
      </c>
      <c r="N598" s="662">
        <v>4085</v>
      </c>
      <c r="O598" s="662">
        <v>40850</v>
      </c>
    </row>
    <row r="599" spans="1:15" hidden="1" x14ac:dyDescent="0.25">
      <c r="A599" s="660" t="s">
        <v>6115</v>
      </c>
      <c r="B599" s="661">
        <v>44271</v>
      </c>
      <c r="C599" s="660">
        <v>6200004553</v>
      </c>
      <c r="D599" s="661">
        <v>44256</v>
      </c>
      <c r="E599" s="660" t="s">
        <v>1183</v>
      </c>
      <c r="F599" s="660" t="s">
        <v>244</v>
      </c>
      <c r="G599" s="660" t="s">
        <v>1212</v>
      </c>
      <c r="H599" s="660" t="s">
        <v>1319</v>
      </c>
      <c r="I599" s="660" t="s">
        <v>244</v>
      </c>
      <c r="J599" s="660" t="s">
        <v>316</v>
      </c>
      <c r="K599" s="660" t="s">
        <v>1469</v>
      </c>
      <c r="L599" s="660" t="s">
        <v>314</v>
      </c>
      <c r="M599" s="660">
        <v>9</v>
      </c>
      <c r="N599" s="662">
        <v>9800</v>
      </c>
      <c r="O599" s="662">
        <v>88200</v>
      </c>
    </row>
    <row r="600" spans="1:15" hidden="1" x14ac:dyDescent="0.25">
      <c r="A600" s="660" t="s">
        <v>6115</v>
      </c>
      <c r="B600" s="661">
        <v>44271</v>
      </c>
      <c r="C600" s="660">
        <v>6200004553</v>
      </c>
      <c r="D600" s="661">
        <v>44256</v>
      </c>
      <c r="E600" s="660" t="s">
        <v>1183</v>
      </c>
      <c r="F600" s="660" t="s">
        <v>244</v>
      </c>
      <c r="G600" s="660" t="s">
        <v>1212</v>
      </c>
      <c r="H600" s="660" t="s">
        <v>1329</v>
      </c>
      <c r="I600" s="660" t="s">
        <v>244</v>
      </c>
      <c r="J600" s="660" t="s">
        <v>316</v>
      </c>
      <c r="K600" s="660" t="s">
        <v>1469</v>
      </c>
      <c r="L600" s="660" t="s">
        <v>314</v>
      </c>
      <c r="M600" s="660">
        <v>9</v>
      </c>
      <c r="N600" s="662">
        <v>40605</v>
      </c>
      <c r="O600" s="662">
        <v>365445</v>
      </c>
    </row>
    <row r="601" spans="1:15" hidden="1" x14ac:dyDescent="0.25">
      <c r="A601" s="660" t="s">
        <v>6116</v>
      </c>
      <c r="B601" s="661">
        <v>44271</v>
      </c>
      <c r="C601" s="660" t="s">
        <v>6798</v>
      </c>
      <c r="D601" s="661">
        <v>44264</v>
      </c>
      <c r="E601" s="660" t="s">
        <v>1180</v>
      </c>
      <c r="F601" s="660" t="s">
        <v>248</v>
      </c>
      <c r="G601" s="660" t="s">
        <v>1210</v>
      </c>
      <c r="H601" s="660" t="s">
        <v>7104</v>
      </c>
      <c r="I601" s="660" t="s">
        <v>248</v>
      </c>
      <c r="J601" s="660" t="s">
        <v>1463</v>
      </c>
      <c r="K601" s="660" t="s">
        <v>1468</v>
      </c>
      <c r="L601" s="660" t="s">
        <v>315</v>
      </c>
      <c r="M601" s="660">
        <v>52</v>
      </c>
      <c r="N601" s="662">
        <v>5387</v>
      </c>
      <c r="O601" s="662">
        <v>280124</v>
      </c>
    </row>
    <row r="602" spans="1:15" hidden="1" x14ac:dyDescent="0.25">
      <c r="A602" s="660" t="s">
        <v>6117</v>
      </c>
      <c r="B602" s="661">
        <v>44271</v>
      </c>
      <c r="C602" s="660">
        <v>8400023606</v>
      </c>
      <c r="D602" s="661">
        <v>44268</v>
      </c>
      <c r="E602" s="660" t="s">
        <v>1182</v>
      </c>
      <c r="F602" s="660" t="s">
        <v>244</v>
      </c>
      <c r="G602" s="660" t="s">
        <v>1215</v>
      </c>
      <c r="H602" s="660" t="s">
        <v>1432</v>
      </c>
      <c r="I602" s="660" t="s">
        <v>244</v>
      </c>
      <c r="J602" s="660" t="s">
        <v>316</v>
      </c>
      <c r="K602" s="660" t="s">
        <v>1469</v>
      </c>
      <c r="L602" s="660" t="s">
        <v>1470</v>
      </c>
      <c r="M602" s="660">
        <v>1</v>
      </c>
      <c r="N602" s="662">
        <v>18900</v>
      </c>
      <c r="O602" s="662">
        <v>18900</v>
      </c>
    </row>
    <row r="603" spans="1:15" hidden="1" x14ac:dyDescent="0.25">
      <c r="A603" s="660" t="s">
        <v>6118</v>
      </c>
      <c r="B603" s="661">
        <v>44271</v>
      </c>
      <c r="C603" s="660" t="s">
        <v>6799</v>
      </c>
      <c r="D603" s="661">
        <v>44270</v>
      </c>
      <c r="E603" s="660" t="s">
        <v>1182</v>
      </c>
      <c r="F603" s="660" t="s">
        <v>244</v>
      </c>
      <c r="G603" s="660" t="s">
        <v>1213</v>
      </c>
      <c r="H603" s="660" t="s">
        <v>1354</v>
      </c>
      <c r="I603" s="660" t="s">
        <v>244</v>
      </c>
      <c r="J603" s="660" t="s">
        <v>1464</v>
      </c>
      <c r="K603" s="660" t="s">
        <v>1468</v>
      </c>
      <c r="L603" s="660" t="s">
        <v>1470</v>
      </c>
      <c r="M603" s="660">
        <v>1</v>
      </c>
      <c r="N603" s="662">
        <v>6221</v>
      </c>
      <c r="O603" s="662">
        <v>6221</v>
      </c>
    </row>
    <row r="604" spans="1:15" hidden="1" x14ac:dyDescent="0.25">
      <c r="A604" s="660" t="s">
        <v>6119</v>
      </c>
      <c r="B604" s="661">
        <v>44271</v>
      </c>
      <c r="C604" s="660" t="s">
        <v>3499</v>
      </c>
      <c r="D604" s="661">
        <v>44253</v>
      </c>
      <c r="E604" s="660" t="s">
        <v>15</v>
      </c>
      <c r="F604" s="660" t="s">
        <v>93</v>
      </c>
      <c r="G604" s="660" t="s">
        <v>1214</v>
      </c>
      <c r="H604" s="660" t="s">
        <v>1328</v>
      </c>
      <c r="I604" s="660" t="s">
        <v>93</v>
      </c>
      <c r="J604" s="660" t="s">
        <v>1464</v>
      </c>
      <c r="K604" s="660" t="s">
        <v>1468</v>
      </c>
      <c r="L604" s="660" t="s">
        <v>1470</v>
      </c>
      <c r="M604" s="660">
        <v>15</v>
      </c>
      <c r="N604" s="660">
        <v>0</v>
      </c>
      <c r="O604" s="660">
        <v>0</v>
      </c>
    </row>
    <row r="605" spans="1:15" hidden="1" x14ac:dyDescent="0.25">
      <c r="A605" s="660" t="s">
        <v>6119</v>
      </c>
      <c r="B605" s="661">
        <v>44271</v>
      </c>
      <c r="C605" s="660" t="s">
        <v>3499</v>
      </c>
      <c r="D605" s="661">
        <v>44253</v>
      </c>
      <c r="E605" s="660" t="s">
        <v>15</v>
      </c>
      <c r="F605" s="660" t="s">
        <v>93</v>
      </c>
      <c r="G605" s="660" t="s">
        <v>1214</v>
      </c>
      <c r="H605" s="660" t="s">
        <v>387</v>
      </c>
      <c r="I605" s="660" t="s">
        <v>93</v>
      </c>
      <c r="J605" s="660" t="s">
        <v>1464</v>
      </c>
      <c r="K605" s="660" t="s">
        <v>1468</v>
      </c>
      <c r="L605" s="660" t="s">
        <v>303</v>
      </c>
      <c r="M605" s="660">
        <v>1</v>
      </c>
      <c r="N605" s="662">
        <v>1346</v>
      </c>
      <c r="O605" s="662">
        <v>1346</v>
      </c>
    </row>
    <row r="606" spans="1:15" hidden="1" x14ac:dyDescent="0.25">
      <c r="A606" s="660" t="s">
        <v>6119</v>
      </c>
      <c r="B606" s="661">
        <v>44271</v>
      </c>
      <c r="C606" s="660" t="s">
        <v>3499</v>
      </c>
      <c r="D606" s="661">
        <v>44253</v>
      </c>
      <c r="E606" s="660" t="s">
        <v>15</v>
      </c>
      <c r="F606" s="660" t="s">
        <v>93</v>
      </c>
      <c r="G606" s="660" t="s">
        <v>1214</v>
      </c>
      <c r="H606" s="660" t="s">
        <v>1329</v>
      </c>
      <c r="I606" s="660" t="s">
        <v>93</v>
      </c>
      <c r="J606" s="660" t="s">
        <v>1464</v>
      </c>
      <c r="K606" s="660" t="s">
        <v>1468</v>
      </c>
      <c r="L606" s="660" t="s">
        <v>314</v>
      </c>
      <c r="M606" s="660">
        <v>15</v>
      </c>
      <c r="N606" s="662">
        <v>35900</v>
      </c>
      <c r="O606" s="662">
        <v>538500</v>
      </c>
    </row>
    <row r="607" spans="1:15" hidden="1" x14ac:dyDescent="0.25">
      <c r="A607" s="660" t="s">
        <v>6120</v>
      </c>
      <c r="B607" s="661">
        <v>44271</v>
      </c>
      <c r="C607" s="660" t="s">
        <v>972</v>
      </c>
      <c r="D607" s="661">
        <v>44270</v>
      </c>
      <c r="E607" s="660" t="s">
        <v>1182</v>
      </c>
      <c r="F607" s="660" t="s">
        <v>244</v>
      </c>
      <c r="G607" s="660" t="s">
        <v>1230</v>
      </c>
      <c r="H607" s="660" t="s">
        <v>1355</v>
      </c>
      <c r="I607" s="660" t="s">
        <v>244</v>
      </c>
      <c r="J607" s="660" t="s">
        <v>316</v>
      </c>
      <c r="K607" s="660" t="s">
        <v>1469</v>
      </c>
      <c r="L607" s="660" t="s">
        <v>1470</v>
      </c>
      <c r="M607" s="660">
        <v>1</v>
      </c>
      <c r="N607" s="662">
        <v>1100</v>
      </c>
      <c r="O607" s="662">
        <v>1100</v>
      </c>
    </row>
    <row r="608" spans="1:15" hidden="1" x14ac:dyDescent="0.25">
      <c r="A608" s="660" t="s">
        <v>6121</v>
      </c>
      <c r="B608" s="661">
        <v>44271</v>
      </c>
      <c r="C608" s="660" t="s">
        <v>912</v>
      </c>
      <c r="D608" s="661">
        <v>44267</v>
      </c>
      <c r="E608" s="660" t="s">
        <v>15</v>
      </c>
      <c r="F608" s="660" t="s">
        <v>93</v>
      </c>
      <c r="G608" s="660" t="s">
        <v>2235</v>
      </c>
      <c r="H608" s="660" t="s">
        <v>387</v>
      </c>
      <c r="I608" s="660" t="s">
        <v>93</v>
      </c>
      <c r="J608" s="660" t="s">
        <v>1466</v>
      </c>
      <c r="K608" s="660" t="s">
        <v>1468</v>
      </c>
      <c r="L608" s="660" t="s">
        <v>303</v>
      </c>
      <c r="M608" s="660">
        <v>1</v>
      </c>
      <c r="N608" s="660">
        <v>100</v>
      </c>
      <c r="O608" s="660">
        <v>100</v>
      </c>
    </row>
    <row r="609" spans="1:15" hidden="1" x14ac:dyDescent="0.25">
      <c r="A609" s="660" t="s">
        <v>6121</v>
      </c>
      <c r="B609" s="661">
        <v>44271</v>
      </c>
      <c r="C609" s="660" t="s">
        <v>912</v>
      </c>
      <c r="D609" s="661">
        <v>44267</v>
      </c>
      <c r="E609" s="660" t="s">
        <v>63</v>
      </c>
      <c r="F609" s="660" t="s">
        <v>93</v>
      </c>
      <c r="G609" s="660" t="s">
        <v>2235</v>
      </c>
      <c r="H609" s="660" t="s">
        <v>1368</v>
      </c>
      <c r="I609" s="660" t="s">
        <v>93</v>
      </c>
      <c r="J609" s="660" t="s">
        <v>1466</v>
      </c>
      <c r="K609" s="660" t="s">
        <v>1468</v>
      </c>
      <c r="L609" s="660" t="s">
        <v>1471</v>
      </c>
      <c r="M609" s="660">
        <v>3</v>
      </c>
      <c r="N609" s="662">
        <v>1077</v>
      </c>
      <c r="O609" s="662">
        <v>3231</v>
      </c>
    </row>
    <row r="610" spans="1:15" hidden="1" x14ac:dyDescent="0.25">
      <c r="A610" s="660" t="s">
        <v>6121</v>
      </c>
      <c r="B610" s="661">
        <v>44271</v>
      </c>
      <c r="C610" s="660" t="s">
        <v>912</v>
      </c>
      <c r="D610" s="661">
        <v>44267</v>
      </c>
      <c r="E610" s="660" t="s">
        <v>63</v>
      </c>
      <c r="F610" s="660" t="s">
        <v>93</v>
      </c>
      <c r="G610" s="660" t="s">
        <v>2235</v>
      </c>
      <c r="H610" s="660" t="s">
        <v>1390</v>
      </c>
      <c r="I610" s="660" t="s">
        <v>93</v>
      </c>
      <c r="J610" s="660" t="s">
        <v>1466</v>
      </c>
      <c r="K610" s="660" t="s">
        <v>1468</v>
      </c>
      <c r="L610" s="660" t="s">
        <v>1470</v>
      </c>
      <c r="M610" s="660">
        <v>2</v>
      </c>
      <c r="N610" s="662">
        <v>1131.0999999999999</v>
      </c>
      <c r="O610" s="662">
        <v>2262.1999999999998</v>
      </c>
    </row>
    <row r="611" spans="1:15" hidden="1" x14ac:dyDescent="0.25">
      <c r="A611" s="660" t="s">
        <v>6122</v>
      </c>
      <c r="B611" s="661">
        <v>44271</v>
      </c>
      <c r="C611" s="660" t="s">
        <v>972</v>
      </c>
      <c r="D611" s="661">
        <v>44271</v>
      </c>
      <c r="E611" s="660" t="s">
        <v>1182</v>
      </c>
      <c r="F611" s="660" t="s">
        <v>244</v>
      </c>
      <c r="G611" s="660" t="s">
        <v>1211</v>
      </c>
      <c r="H611" s="660" t="s">
        <v>1340</v>
      </c>
      <c r="I611" s="660" t="s">
        <v>244</v>
      </c>
      <c r="J611" s="660" t="s">
        <v>316</v>
      </c>
      <c r="K611" s="660" t="s">
        <v>1469</v>
      </c>
      <c r="L611" s="660" t="s">
        <v>303</v>
      </c>
      <c r="M611" s="660">
        <v>1</v>
      </c>
      <c r="N611" s="660">
        <v>200</v>
      </c>
      <c r="O611" s="660">
        <v>200</v>
      </c>
    </row>
    <row r="612" spans="1:15" hidden="1" x14ac:dyDescent="0.25">
      <c r="A612" s="660" t="s">
        <v>6122</v>
      </c>
      <c r="B612" s="661">
        <v>44271</v>
      </c>
      <c r="C612" s="660" t="s">
        <v>972</v>
      </c>
      <c r="D612" s="661">
        <v>44271</v>
      </c>
      <c r="E612" s="660" t="s">
        <v>1182</v>
      </c>
      <c r="F612" s="660" t="s">
        <v>244</v>
      </c>
      <c r="G612" s="660" t="s">
        <v>1211</v>
      </c>
      <c r="H612" s="660" t="s">
        <v>1363</v>
      </c>
      <c r="I612" s="660" t="s">
        <v>244</v>
      </c>
      <c r="J612" s="660" t="s">
        <v>316</v>
      </c>
      <c r="K612" s="660" t="s">
        <v>1469</v>
      </c>
      <c r="L612" s="660" t="s">
        <v>1470</v>
      </c>
      <c r="M612" s="660">
        <v>1</v>
      </c>
      <c r="N612" s="660">
        <v>750</v>
      </c>
      <c r="O612" s="660">
        <v>750</v>
      </c>
    </row>
    <row r="613" spans="1:15" hidden="1" x14ac:dyDescent="0.25">
      <c r="A613" s="660" t="s">
        <v>6123</v>
      </c>
      <c r="B613" s="661">
        <v>44271</v>
      </c>
      <c r="C613" s="660" t="s">
        <v>972</v>
      </c>
      <c r="D613" s="661">
        <v>44270</v>
      </c>
      <c r="E613" s="660" t="s">
        <v>15</v>
      </c>
      <c r="F613" s="660" t="s">
        <v>244</v>
      </c>
      <c r="G613" s="660" t="s">
        <v>1221</v>
      </c>
      <c r="H613" s="660" t="s">
        <v>387</v>
      </c>
      <c r="I613" s="660" t="s">
        <v>244</v>
      </c>
      <c r="J613" s="660" t="s">
        <v>1464</v>
      </c>
      <c r="K613" s="660" t="s">
        <v>1468</v>
      </c>
      <c r="L613" s="660" t="s">
        <v>303</v>
      </c>
      <c r="M613" s="660">
        <v>1</v>
      </c>
      <c r="N613" s="660">
        <v>100</v>
      </c>
      <c r="O613" s="660">
        <v>100</v>
      </c>
    </row>
    <row r="614" spans="1:15" hidden="1" x14ac:dyDescent="0.25">
      <c r="A614" s="660" t="s">
        <v>6123</v>
      </c>
      <c r="B614" s="661">
        <v>44271</v>
      </c>
      <c r="C614" s="660" t="s">
        <v>972</v>
      </c>
      <c r="D614" s="661">
        <v>44270</v>
      </c>
      <c r="E614" s="660" t="s">
        <v>1182</v>
      </c>
      <c r="F614" s="660" t="s">
        <v>244</v>
      </c>
      <c r="G614" s="660" t="s">
        <v>1221</v>
      </c>
      <c r="H614" s="660" t="s">
        <v>1397</v>
      </c>
      <c r="I614" s="660" t="s">
        <v>244</v>
      </c>
      <c r="J614" s="660" t="s">
        <v>1464</v>
      </c>
      <c r="K614" s="660" t="s">
        <v>1468</v>
      </c>
      <c r="L614" s="660" t="s">
        <v>1470</v>
      </c>
      <c r="M614" s="660">
        <v>1</v>
      </c>
      <c r="N614" s="662">
        <v>1697</v>
      </c>
      <c r="O614" s="662">
        <v>1697</v>
      </c>
    </row>
    <row r="615" spans="1:15" hidden="1" x14ac:dyDescent="0.25">
      <c r="A615" s="660" t="s">
        <v>6124</v>
      </c>
      <c r="B615" s="661">
        <v>44271</v>
      </c>
      <c r="C615" s="660" t="s">
        <v>6800</v>
      </c>
      <c r="D615" s="661">
        <v>44271</v>
      </c>
      <c r="E615" s="660" t="s">
        <v>1180</v>
      </c>
      <c r="F615" s="660" t="s">
        <v>248</v>
      </c>
      <c r="G615" s="660" t="s">
        <v>1210</v>
      </c>
      <c r="H615" s="660" t="s">
        <v>3670</v>
      </c>
      <c r="I615" s="660" t="s">
        <v>248</v>
      </c>
      <c r="J615" s="660" t="s">
        <v>1463</v>
      </c>
      <c r="K615" s="660" t="s">
        <v>1468</v>
      </c>
      <c r="L615" s="660" t="s">
        <v>307</v>
      </c>
      <c r="M615" s="660">
        <v>80</v>
      </c>
      <c r="N615" s="662">
        <v>5985</v>
      </c>
      <c r="O615" s="662">
        <v>478800</v>
      </c>
    </row>
    <row r="616" spans="1:15" hidden="1" x14ac:dyDescent="0.25">
      <c r="A616" s="660" t="s">
        <v>6125</v>
      </c>
      <c r="B616" s="661">
        <v>44271</v>
      </c>
      <c r="C616" s="660" t="s">
        <v>6801</v>
      </c>
      <c r="D616" s="661">
        <v>44267</v>
      </c>
      <c r="E616" s="660" t="s">
        <v>1180</v>
      </c>
      <c r="F616" s="660" t="s">
        <v>248</v>
      </c>
      <c r="G616" s="660" t="s">
        <v>1210</v>
      </c>
      <c r="H616" s="660" t="s">
        <v>286</v>
      </c>
      <c r="I616" s="660" t="s">
        <v>248</v>
      </c>
      <c r="J616" s="660" t="s">
        <v>1463</v>
      </c>
      <c r="K616" s="660" t="s">
        <v>1468</v>
      </c>
      <c r="L616" s="660" t="s">
        <v>307</v>
      </c>
      <c r="M616" s="660">
        <v>5</v>
      </c>
      <c r="N616" s="662">
        <v>7691.25</v>
      </c>
      <c r="O616" s="662">
        <v>38456.25</v>
      </c>
    </row>
    <row r="617" spans="1:15" hidden="1" x14ac:dyDescent="0.25">
      <c r="A617" s="660" t="s">
        <v>6126</v>
      </c>
      <c r="B617" s="661">
        <v>44271</v>
      </c>
      <c r="C617" s="660" t="s">
        <v>6802</v>
      </c>
      <c r="D617" s="661">
        <v>44243</v>
      </c>
      <c r="E617" s="660" t="s">
        <v>15</v>
      </c>
      <c r="F617" s="660" t="s">
        <v>1204</v>
      </c>
      <c r="G617" s="660" t="s">
        <v>1208</v>
      </c>
      <c r="H617" s="660" t="s">
        <v>1328</v>
      </c>
      <c r="I617" s="660" t="s">
        <v>1204</v>
      </c>
      <c r="J617" s="660" t="s">
        <v>1464</v>
      </c>
      <c r="K617" s="660" t="s">
        <v>1468</v>
      </c>
      <c r="L617" s="660" t="s">
        <v>1470</v>
      </c>
      <c r="M617" s="660">
        <v>10</v>
      </c>
      <c r="N617" s="660">
        <v>0</v>
      </c>
      <c r="O617" s="660">
        <v>0</v>
      </c>
    </row>
    <row r="618" spans="1:15" hidden="1" x14ac:dyDescent="0.25">
      <c r="A618" s="660" t="s">
        <v>6126</v>
      </c>
      <c r="B618" s="661">
        <v>44271</v>
      </c>
      <c r="C618" s="660" t="s">
        <v>6802</v>
      </c>
      <c r="D618" s="661">
        <v>44243</v>
      </c>
      <c r="E618" s="660" t="s">
        <v>15</v>
      </c>
      <c r="F618" s="660" t="s">
        <v>1204</v>
      </c>
      <c r="G618" s="660" t="s">
        <v>1208</v>
      </c>
      <c r="H618" s="660" t="s">
        <v>387</v>
      </c>
      <c r="I618" s="660" t="s">
        <v>1204</v>
      </c>
      <c r="J618" s="660" t="s">
        <v>1464</v>
      </c>
      <c r="K618" s="660" t="s">
        <v>1468</v>
      </c>
      <c r="L618" s="660" t="s">
        <v>303</v>
      </c>
      <c r="M618" s="660">
        <v>1</v>
      </c>
      <c r="N618" s="662">
        <v>1400</v>
      </c>
      <c r="O618" s="662">
        <v>1400</v>
      </c>
    </row>
    <row r="619" spans="1:15" hidden="1" x14ac:dyDescent="0.25">
      <c r="A619" s="660" t="s">
        <v>6126</v>
      </c>
      <c r="B619" s="661">
        <v>44271</v>
      </c>
      <c r="C619" s="660" t="s">
        <v>6802</v>
      </c>
      <c r="D619" s="661">
        <v>44243</v>
      </c>
      <c r="E619" s="660" t="s">
        <v>15</v>
      </c>
      <c r="F619" s="660" t="s">
        <v>1204</v>
      </c>
      <c r="G619" s="660" t="s">
        <v>1208</v>
      </c>
      <c r="H619" s="660" t="s">
        <v>1329</v>
      </c>
      <c r="I619" s="660" t="s">
        <v>1204</v>
      </c>
      <c r="J619" s="660" t="s">
        <v>1464</v>
      </c>
      <c r="K619" s="660" t="s">
        <v>1468</v>
      </c>
      <c r="L619" s="660" t="s">
        <v>314</v>
      </c>
      <c r="M619" s="660">
        <v>10</v>
      </c>
      <c r="N619" s="662">
        <v>35900</v>
      </c>
      <c r="O619" s="662">
        <v>359000</v>
      </c>
    </row>
    <row r="620" spans="1:15" hidden="1" x14ac:dyDescent="0.25">
      <c r="A620" s="660" t="s">
        <v>6127</v>
      </c>
      <c r="B620" s="661">
        <v>44271</v>
      </c>
      <c r="C620" s="660" t="s">
        <v>918</v>
      </c>
      <c r="D620" s="661">
        <v>44271</v>
      </c>
      <c r="E620" s="660" t="s">
        <v>15</v>
      </c>
      <c r="F620" s="660" t="s">
        <v>3584</v>
      </c>
      <c r="G620" s="660" t="s">
        <v>3585</v>
      </c>
      <c r="H620" s="660" t="s">
        <v>1327</v>
      </c>
      <c r="I620" s="660" t="s">
        <v>3584</v>
      </c>
      <c r="J620" s="660" t="s">
        <v>1464</v>
      </c>
      <c r="K620" s="660" t="s">
        <v>1468</v>
      </c>
      <c r="L620" s="660" t="s">
        <v>1470</v>
      </c>
      <c r="M620" s="660">
        <v>1</v>
      </c>
      <c r="N620" s="660">
        <v>0</v>
      </c>
      <c r="O620" s="660">
        <v>0</v>
      </c>
    </row>
    <row r="621" spans="1:15" hidden="1" x14ac:dyDescent="0.25">
      <c r="A621" s="660" t="s">
        <v>6127</v>
      </c>
      <c r="B621" s="661">
        <v>44271</v>
      </c>
      <c r="C621" s="660" t="s">
        <v>918</v>
      </c>
      <c r="D621" s="661">
        <v>44271</v>
      </c>
      <c r="E621" s="660" t="s">
        <v>15</v>
      </c>
      <c r="F621" s="660" t="s">
        <v>3584</v>
      </c>
      <c r="G621" s="660" t="s">
        <v>3585</v>
      </c>
      <c r="H621" s="660" t="s">
        <v>384</v>
      </c>
      <c r="I621" s="660" t="s">
        <v>3584</v>
      </c>
      <c r="J621" s="660" t="s">
        <v>1464</v>
      </c>
      <c r="K621" s="660" t="s">
        <v>1468</v>
      </c>
      <c r="L621" s="660" t="s">
        <v>1470</v>
      </c>
      <c r="M621" s="660">
        <v>1</v>
      </c>
      <c r="N621" s="660">
        <v>0</v>
      </c>
      <c r="O621" s="660">
        <v>0</v>
      </c>
    </row>
    <row r="622" spans="1:15" hidden="1" x14ac:dyDescent="0.25">
      <c r="A622" s="660" t="s">
        <v>6127</v>
      </c>
      <c r="B622" s="661">
        <v>44271</v>
      </c>
      <c r="C622" s="660" t="s">
        <v>918</v>
      </c>
      <c r="D622" s="661">
        <v>44271</v>
      </c>
      <c r="E622" s="660" t="s">
        <v>15</v>
      </c>
      <c r="F622" s="660" t="s">
        <v>3584</v>
      </c>
      <c r="G622" s="660" t="s">
        <v>3585</v>
      </c>
      <c r="H622" s="660" t="s">
        <v>387</v>
      </c>
      <c r="I622" s="660" t="s">
        <v>3584</v>
      </c>
      <c r="J622" s="660" t="s">
        <v>1464</v>
      </c>
      <c r="K622" s="660" t="s">
        <v>1468</v>
      </c>
      <c r="L622" s="660" t="s">
        <v>303</v>
      </c>
      <c r="M622" s="660">
        <v>1</v>
      </c>
      <c r="N622" s="660">
        <v>100</v>
      </c>
      <c r="O622" s="660">
        <v>100</v>
      </c>
    </row>
    <row r="623" spans="1:15" hidden="1" x14ac:dyDescent="0.25">
      <c r="A623" s="660" t="s">
        <v>6127</v>
      </c>
      <c r="B623" s="661">
        <v>44271</v>
      </c>
      <c r="C623" s="660" t="s">
        <v>918</v>
      </c>
      <c r="D623" s="661">
        <v>44271</v>
      </c>
      <c r="E623" s="660" t="s">
        <v>15</v>
      </c>
      <c r="F623" s="660" t="s">
        <v>3584</v>
      </c>
      <c r="G623" s="660" t="s">
        <v>3585</v>
      </c>
      <c r="H623" s="660" t="s">
        <v>1329</v>
      </c>
      <c r="I623" s="660" t="s">
        <v>3584</v>
      </c>
      <c r="J623" s="660" t="s">
        <v>1464</v>
      </c>
      <c r="K623" s="660" t="s">
        <v>1468</v>
      </c>
      <c r="L623" s="660" t="s">
        <v>314</v>
      </c>
      <c r="M623" s="660">
        <v>1</v>
      </c>
      <c r="N623" s="662">
        <v>40100</v>
      </c>
      <c r="O623" s="662">
        <v>40100</v>
      </c>
    </row>
    <row r="624" spans="1:15" hidden="1" x14ac:dyDescent="0.25">
      <c r="A624" s="660" t="s">
        <v>6128</v>
      </c>
      <c r="B624" s="661">
        <v>44272</v>
      </c>
      <c r="C624" s="660" t="s">
        <v>6803</v>
      </c>
      <c r="D624" s="660" t="s">
        <v>3398</v>
      </c>
      <c r="E624" s="660" t="s">
        <v>15</v>
      </c>
      <c r="F624" s="660" t="s">
        <v>94</v>
      </c>
      <c r="G624" s="660" t="s">
        <v>356</v>
      </c>
      <c r="H624" s="660" t="s">
        <v>387</v>
      </c>
      <c r="I624" s="660" t="s">
        <v>94</v>
      </c>
      <c r="J624" s="660" t="s">
        <v>1464</v>
      </c>
      <c r="K624" s="660" t="s">
        <v>1468</v>
      </c>
      <c r="L624" s="660" t="s">
        <v>303</v>
      </c>
      <c r="M624" s="660">
        <v>1</v>
      </c>
      <c r="N624" s="660">
        <v>100</v>
      </c>
      <c r="O624" s="660">
        <v>100</v>
      </c>
    </row>
    <row r="625" spans="1:15" hidden="1" x14ac:dyDescent="0.25">
      <c r="A625" s="660" t="s">
        <v>6128</v>
      </c>
      <c r="B625" s="661">
        <v>44272</v>
      </c>
      <c r="C625" s="660" t="s">
        <v>6803</v>
      </c>
      <c r="D625" s="660" t="s">
        <v>3398</v>
      </c>
      <c r="E625" s="660" t="s">
        <v>1191</v>
      </c>
      <c r="F625" s="660" t="s">
        <v>94</v>
      </c>
      <c r="G625" s="660" t="s">
        <v>356</v>
      </c>
      <c r="H625" s="660" t="s">
        <v>1413</v>
      </c>
      <c r="I625" s="660" t="s">
        <v>94</v>
      </c>
      <c r="J625" s="660" t="s">
        <v>1464</v>
      </c>
      <c r="K625" s="660" t="s">
        <v>1468</v>
      </c>
      <c r="L625" s="660" t="s">
        <v>1470</v>
      </c>
      <c r="M625" s="660">
        <v>2</v>
      </c>
      <c r="N625" s="662">
        <v>1200</v>
      </c>
      <c r="O625" s="662">
        <v>2400</v>
      </c>
    </row>
    <row r="626" spans="1:15" hidden="1" x14ac:dyDescent="0.25">
      <c r="A626" s="660" t="s">
        <v>6129</v>
      </c>
      <c r="B626" s="661">
        <v>44272</v>
      </c>
      <c r="C626" s="660" t="s">
        <v>6804</v>
      </c>
      <c r="D626" s="661">
        <v>44271</v>
      </c>
      <c r="E626" s="660" t="s">
        <v>15</v>
      </c>
      <c r="F626" s="660" t="s">
        <v>93</v>
      </c>
      <c r="G626" s="660" t="s">
        <v>1214</v>
      </c>
      <c r="H626" s="660" t="s">
        <v>387</v>
      </c>
      <c r="I626" s="660" t="s">
        <v>93</v>
      </c>
      <c r="J626" s="660" t="s">
        <v>1464</v>
      </c>
      <c r="K626" s="660" t="s">
        <v>1468</v>
      </c>
      <c r="L626" s="660" t="s">
        <v>303</v>
      </c>
      <c r="M626" s="660">
        <v>1</v>
      </c>
      <c r="N626" s="660">
        <v>100</v>
      </c>
      <c r="O626" s="660">
        <v>100</v>
      </c>
    </row>
    <row r="627" spans="1:15" hidden="1" x14ac:dyDescent="0.25">
      <c r="A627" s="660" t="s">
        <v>6129</v>
      </c>
      <c r="B627" s="661">
        <v>44272</v>
      </c>
      <c r="C627" s="660" t="s">
        <v>6804</v>
      </c>
      <c r="D627" s="661">
        <v>44271</v>
      </c>
      <c r="E627" s="660" t="s">
        <v>15</v>
      </c>
      <c r="F627" s="660" t="s">
        <v>93</v>
      </c>
      <c r="G627" s="660" t="s">
        <v>1214</v>
      </c>
      <c r="H627" s="660" t="s">
        <v>1320</v>
      </c>
      <c r="I627" s="660" t="s">
        <v>93</v>
      </c>
      <c r="J627" s="660" t="s">
        <v>1464</v>
      </c>
      <c r="K627" s="660" t="s">
        <v>1468</v>
      </c>
      <c r="L627" s="660" t="s">
        <v>314</v>
      </c>
      <c r="M627" s="660">
        <v>4</v>
      </c>
      <c r="N627" s="662">
        <v>3500</v>
      </c>
      <c r="O627" s="662">
        <v>14000</v>
      </c>
    </row>
    <row r="628" spans="1:15" hidden="1" x14ac:dyDescent="0.25">
      <c r="A628" s="660" t="s">
        <v>6130</v>
      </c>
      <c r="B628" s="661">
        <v>44272</v>
      </c>
      <c r="C628" s="660" t="s">
        <v>6805</v>
      </c>
      <c r="D628" s="661">
        <v>44243</v>
      </c>
      <c r="E628" s="660" t="s">
        <v>15</v>
      </c>
      <c r="F628" s="660" t="s">
        <v>1204</v>
      </c>
      <c r="G628" s="660" t="s">
        <v>1208</v>
      </c>
      <c r="H628" s="660" t="s">
        <v>1328</v>
      </c>
      <c r="I628" s="660" t="s">
        <v>1204</v>
      </c>
      <c r="J628" s="660" t="s">
        <v>1464</v>
      </c>
      <c r="K628" s="660" t="s">
        <v>1468</v>
      </c>
      <c r="L628" s="660" t="s">
        <v>1470</v>
      </c>
      <c r="M628" s="660">
        <v>10</v>
      </c>
      <c r="N628" s="660">
        <v>0</v>
      </c>
      <c r="O628" s="660">
        <v>0</v>
      </c>
    </row>
    <row r="629" spans="1:15" hidden="1" x14ac:dyDescent="0.25">
      <c r="A629" s="660" t="s">
        <v>6130</v>
      </c>
      <c r="B629" s="661">
        <v>44272</v>
      </c>
      <c r="C629" s="660" t="s">
        <v>6805</v>
      </c>
      <c r="D629" s="661">
        <v>44243</v>
      </c>
      <c r="E629" s="660" t="s">
        <v>15</v>
      </c>
      <c r="F629" s="660" t="s">
        <v>1204</v>
      </c>
      <c r="G629" s="660" t="s">
        <v>1208</v>
      </c>
      <c r="H629" s="660" t="s">
        <v>387</v>
      </c>
      <c r="I629" s="660" t="s">
        <v>1204</v>
      </c>
      <c r="J629" s="660" t="s">
        <v>1464</v>
      </c>
      <c r="K629" s="660" t="s">
        <v>1468</v>
      </c>
      <c r="L629" s="660" t="s">
        <v>303</v>
      </c>
      <c r="M629" s="660">
        <v>1</v>
      </c>
      <c r="N629" s="662">
        <v>1436</v>
      </c>
      <c r="O629" s="662">
        <v>1436</v>
      </c>
    </row>
    <row r="630" spans="1:15" hidden="1" x14ac:dyDescent="0.25">
      <c r="A630" s="660" t="s">
        <v>6130</v>
      </c>
      <c r="B630" s="661">
        <v>44272</v>
      </c>
      <c r="C630" s="660" t="s">
        <v>6805</v>
      </c>
      <c r="D630" s="661">
        <v>44243</v>
      </c>
      <c r="E630" s="660" t="s">
        <v>15</v>
      </c>
      <c r="F630" s="660" t="s">
        <v>1204</v>
      </c>
      <c r="G630" s="660" t="s">
        <v>1208</v>
      </c>
      <c r="H630" s="660" t="s">
        <v>1329</v>
      </c>
      <c r="I630" s="660" t="s">
        <v>1204</v>
      </c>
      <c r="J630" s="660" t="s">
        <v>1464</v>
      </c>
      <c r="K630" s="660" t="s">
        <v>1468</v>
      </c>
      <c r="L630" s="660" t="s">
        <v>314</v>
      </c>
      <c r="M630" s="660">
        <v>10</v>
      </c>
      <c r="N630" s="662">
        <v>35900</v>
      </c>
      <c r="O630" s="662">
        <v>359000</v>
      </c>
    </row>
    <row r="631" spans="1:15" hidden="1" x14ac:dyDescent="0.25">
      <c r="A631" s="660" t="s">
        <v>6131</v>
      </c>
      <c r="B631" s="661">
        <v>44272</v>
      </c>
      <c r="C631" s="660" t="s">
        <v>6651</v>
      </c>
      <c r="D631" s="661">
        <v>44271</v>
      </c>
      <c r="E631" s="660" t="s">
        <v>1180</v>
      </c>
      <c r="F631" s="660" t="s">
        <v>248</v>
      </c>
      <c r="G631" s="660" t="s">
        <v>1210</v>
      </c>
      <c r="H631" s="660" t="s">
        <v>298</v>
      </c>
      <c r="I631" s="660" t="s">
        <v>248</v>
      </c>
      <c r="J631" s="660" t="s">
        <v>1463</v>
      </c>
      <c r="K631" s="660" t="s">
        <v>1468</v>
      </c>
      <c r="L631" s="660" t="s">
        <v>310</v>
      </c>
      <c r="M631" s="660">
        <v>315</v>
      </c>
      <c r="N631" s="662">
        <v>28607</v>
      </c>
      <c r="O631" s="662">
        <v>9011205</v>
      </c>
    </row>
    <row r="632" spans="1:15" hidden="1" x14ac:dyDescent="0.25">
      <c r="A632" s="660" t="s">
        <v>6132</v>
      </c>
      <c r="B632" s="661">
        <v>44272</v>
      </c>
      <c r="C632" s="660" t="s">
        <v>3376</v>
      </c>
      <c r="D632" s="661">
        <v>44242</v>
      </c>
      <c r="E632" s="660" t="s">
        <v>1187</v>
      </c>
      <c r="F632" s="660" t="s">
        <v>248</v>
      </c>
      <c r="G632" s="660" t="s">
        <v>3565</v>
      </c>
      <c r="H632" s="660" t="s">
        <v>1327</v>
      </c>
      <c r="I632" s="660" t="s">
        <v>248</v>
      </c>
      <c r="J632" s="660" t="s">
        <v>316</v>
      </c>
      <c r="K632" s="660" t="s">
        <v>1469</v>
      </c>
      <c r="L632" s="660" t="s">
        <v>1470</v>
      </c>
      <c r="M632" s="660">
        <v>3</v>
      </c>
      <c r="N632" s="662">
        <v>2500</v>
      </c>
      <c r="O632" s="662">
        <v>7500</v>
      </c>
    </row>
    <row r="633" spans="1:15" hidden="1" x14ac:dyDescent="0.25">
      <c r="A633" s="660" t="s">
        <v>6133</v>
      </c>
      <c r="B633" s="661">
        <v>44272</v>
      </c>
      <c r="C633" s="660" t="s">
        <v>6806</v>
      </c>
      <c r="D633" s="661">
        <v>44242</v>
      </c>
      <c r="E633" s="660" t="s">
        <v>1187</v>
      </c>
      <c r="F633" s="660" t="s">
        <v>248</v>
      </c>
      <c r="G633" s="660" t="s">
        <v>3565</v>
      </c>
      <c r="H633" s="660" t="s">
        <v>1332</v>
      </c>
      <c r="I633" s="660" t="s">
        <v>248</v>
      </c>
      <c r="J633" s="660" t="s">
        <v>316</v>
      </c>
      <c r="K633" s="660" t="s">
        <v>1469</v>
      </c>
      <c r="L633" s="660" t="s">
        <v>1470</v>
      </c>
      <c r="M633" s="660">
        <v>1</v>
      </c>
      <c r="N633" s="660">
        <v>0</v>
      </c>
      <c r="O633" s="660">
        <v>0</v>
      </c>
    </row>
    <row r="634" spans="1:15" hidden="1" x14ac:dyDescent="0.25">
      <c r="A634" s="660" t="s">
        <v>6133</v>
      </c>
      <c r="B634" s="661">
        <v>44272</v>
      </c>
      <c r="C634" s="660" t="s">
        <v>6806</v>
      </c>
      <c r="D634" s="661">
        <v>44242</v>
      </c>
      <c r="E634" s="660" t="s">
        <v>1187</v>
      </c>
      <c r="F634" s="660" t="s">
        <v>248</v>
      </c>
      <c r="G634" s="660" t="s">
        <v>3565</v>
      </c>
      <c r="H634" s="660" t="s">
        <v>1363</v>
      </c>
      <c r="I634" s="660" t="s">
        <v>248</v>
      </c>
      <c r="J634" s="660" t="s">
        <v>316</v>
      </c>
      <c r="K634" s="660" t="s">
        <v>1469</v>
      </c>
      <c r="L634" s="660" t="s">
        <v>1470</v>
      </c>
      <c r="M634" s="660">
        <v>2</v>
      </c>
      <c r="N634" s="660">
        <v>700</v>
      </c>
      <c r="O634" s="662">
        <v>1400</v>
      </c>
    </row>
    <row r="635" spans="1:15" hidden="1" x14ac:dyDescent="0.25">
      <c r="A635" s="660" t="s">
        <v>6133</v>
      </c>
      <c r="B635" s="661">
        <v>44272</v>
      </c>
      <c r="C635" s="660" t="s">
        <v>6806</v>
      </c>
      <c r="D635" s="661">
        <v>44242</v>
      </c>
      <c r="E635" s="660" t="s">
        <v>1187</v>
      </c>
      <c r="F635" s="660" t="s">
        <v>248</v>
      </c>
      <c r="G635" s="660" t="s">
        <v>3565</v>
      </c>
      <c r="H635" s="660" t="s">
        <v>1319</v>
      </c>
      <c r="I635" s="660" t="s">
        <v>248</v>
      </c>
      <c r="J635" s="660" t="s">
        <v>316</v>
      </c>
      <c r="K635" s="660" t="s">
        <v>1469</v>
      </c>
      <c r="L635" s="660" t="s">
        <v>314</v>
      </c>
      <c r="M635" s="660">
        <v>1</v>
      </c>
      <c r="N635" s="662">
        <v>9900</v>
      </c>
      <c r="O635" s="662">
        <v>9900</v>
      </c>
    </row>
    <row r="636" spans="1:15" hidden="1" x14ac:dyDescent="0.25">
      <c r="A636" s="660" t="s">
        <v>6133</v>
      </c>
      <c r="B636" s="661">
        <v>44272</v>
      </c>
      <c r="C636" s="660" t="s">
        <v>6806</v>
      </c>
      <c r="D636" s="661">
        <v>44242</v>
      </c>
      <c r="E636" s="660" t="s">
        <v>1187</v>
      </c>
      <c r="F636" s="660" t="s">
        <v>248</v>
      </c>
      <c r="G636" s="660" t="s">
        <v>3565</v>
      </c>
      <c r="H636" s="660" t="s">
        <v>1326</v>
      </c>
      <c r="I636" s="660" t="s">
        <v>248</v>
      </c>
      <c r="J636" s="660" t="s">
        <v>316</v>
      </c>
      <c r="K636" s="660" t="s">
        <v>1469</v>
      </c>
      <c r="L636" s="660" t="s">
        <v>314</v>
      </c>
      <c r="M636" s="660">
        <v>1</v>
      </c>
      <c r="N636" s="662">
        <v>55880</v>
      </c>
      <c r="O636" s="662">
        <v>55880</v>
      </c>
    </row>
    <row r="637" spans="1:15" hidden="1" x14ac:dyDescent="0.25">
      <c r="A637" s="660" t="s">
        <v>6134</v>
      </c>
      <c r="B637" s="661">
        <v>44272</v>
      </c>
      <c r="C637" s="660" t="s">
        <v>6807</v>
      </c>
      <c r="D637" s="661">
        <v>44242</v>
      </c>
      <c r="E637" s="660" t="s">
        <v>1187</v>
      </c>
      <c r="F637" s="660" t="s">
        <v>248</v>
      </c>
      <c r="G637" s="660" t="s">
        <v>3565</v>
      </c>
      <c r="H637" s="660" t="s">
        <v>1332</v>
      </c>
      <c r="I637" s="660" t="s">
        <v>248</v>
      </c>
      <c r="J637" s="660" t="s">
        <v>316</v>
      </c>
      <c r="K637" s="660" t="s">
        <v>1469</v>
      </c>
      <c r="L637" s="660" t="s">
        <v>1470</v>
      </c>
      <c r="M637" s="660">
        <v>1</v>
      </c>
      <c r="N637" s="660">
        <v>0</v>
      </c>
      <c r="O637" s="660">
        <v>0</v>
      </c>
    </row>
    <row r="638" spans="1:15" hidden="1" x14ac:dyDescent="0.25">
      <c r="A638" s="660" t="s">
        <v>6134</v>
      </c>
      <c r="B638" s="661">
        <v>44272</v>
      </c>
      <c r="C638" s="660" t="s">
        <v>6807</v>
      </c>
      <c r="D638" s="661">
        <v>44242</v>
      </c>
      <c r="E638" s="660" t="s">
        <v>1187</v>
      </c>
      <c r="F638" s="660" t="s">
        <v>248</v>
      </c>
      <c r="G638" s="660" t="s">
        <v>3565</v>
      </c>
      <c r="H638" s="660" t="s">
        <v>1363</v>
      </c>
      <c r="I638" s="660" t="s">
        <v>248</v>
      </c>
      <c r="J638" s="660" t="s">
        <v>316</v>
      </c>
      <c r="K638" s="660" t="s">
        <v>1469</v>
      </c>
      <c r="L638" s="660" t="s">
        <v>1470</v>
      </c>
      <c r="M638" s="660">
        <v>2</v>
      </c>
      <c r="N638" s="660">
        <v>700</v>
      </c>
      <c r="O638" s="662">
        <v>1400</v>
      </c>
    </row>
    <row r="639" spans="1:15" hidden="1" x14ac:dyDescent="0.25">
      <c r="A639" s="660" t="s">
        <v>6134</v>
      </c>
      <c r="B639" s="661">
        <v>44272</v>
      </c>
      <c r="C639" s="660" t="s">
        <v>6807</v>
      </c>
      <c r="D639" s="661">
        <v>44242</v>
      </c>
      <c r="E639" s="660" t="s">
        <v>1187</v>
      </c>
      <c r="F639" s="660" t="s">
        <v>248</v>
      </c>
      <c r="G639" s="660" t="s">
        <v>3565</v>
      </c>
      <c r="H639" s="660" t="s">
        <v>1319</v>
      </c>
      <c r="I639" s="660" t="s">
        <v>248</v>
      </c>
      <c r="J639" s="660" t="s">
        <v>316</v>
      </c>
      <c r="K639" s="660" t="s">
        <v>1469</v>
      </c>
      <c r="L639" s="660" t="s">
        <v>314</v>
      </c>
      <c r="M639" s="660">
        <v>1</v>
      </c>
      <c r="N639" s="662">
        <v>9900</v>
      </c>
      <c r="O639" s="662">
        <v>9900</v>
      </c>
    </row>
    <row r="640" spans="1:15" hidden="1" x14ac:dyDescent="0.25">
      <c r="A640" s="660" t="s">
        <v>6134</v>
      </c>
      <c r="B640" s="661">
        <v>44272</v>
      </c>
      <c r="C640" s="660" t="s">
        <v>6807</v>
      </c>
      <c r="D640" s="661">
        <v>44242</v>
      </c>
      <c r="E640" s="660" t="s">
        <v>1187</v>
      </c>
      <c r="F640" s="660" t="s">
        <v>248</v>
      </c>
      <c r="G640" s="660" t="s">
        <v>3565</v>
      </c>
      <c r="H640" s="660" t="s">
        <v>1326</v>
      </c>
      <c r="I640" s="660" t="s">
        <v>248</v>
      </c>
      <c r="J640" s="660" t="s">
        <v>316</v>
      </c>
      <c r="K640" s="660" t="s">
        <v>1469</v>
      </c>
      <c r="L640" s="660" t="s">
        <v>314</v>
      </c>
      <c r="M640" s="660">
        <v>1</v>
      </c>
      <c r="N640" s="662">
        <v>55880</v>
      </c>
      <c r="O640" s="662">
        <v>55880</v>
      </c>
    </row>
    <row r="641" spans="1:15" hidden="1" x14ac:dyDescent="0.25">
      <c r="A641" s="660" t="s">
        <v>6135</v>
      </c>
      <c r="B641" s="661">
        <v>44272</v>
      </c>
      <c r="C641" s="660" t="s">
        <v>6808</v>
      </c>
      <c r="D641" s="661">
        <v>44242</v>
      </c>
      <c r="E641" s="660" t="s">
        <v>1187</v>
      </c>
      <c r="F641" s="660" t="s">
        <v>248</v>
      </c>
      <c r="G641" s="660" t="s">
        <v>3565</v>
      </c>
      <c r="H641" s="660" t="s">
        <v>1332</v>
      </c>
      <c r="I641" s="660" t="s">
        <v>248</v>
      </c>
      <c r="J641" s="660" t="s">
        <v>316</v>
      </c>
      <c r="K641" s="660" t="s">
        <v>1469</v>
      </c>
      <c r="L641" s="660" t="s">
        <v>1470</v>
      </c>
      <c r="M641" s="660">
        <v>1</v>
      </c>
      <c r="N641" s="660">
        <v>0</v>
      </c>
      <c r="O641" s="660">
        <v>0</v>
      </c>
    </row>
    <row r="642" spans="1:15" hidden="1" x14ac:dyDescent="0.25">
      <c r="A642" s="660" t="s">
        <v>6135</v>
      </c>
      <c r="B642" s="661">
        <v>44272</v>
      </c>
      <c r="C642" s="660" t="s">
        <v>6808</v>
      </c>
      <c r="D642" s="661">
        <v>44242</v>
      </c>
      <c r="E642" s="660" t="s">
        <v>1187</v>
      </c>
      <c r="F642" s="660" t="s">
        <v>248</v>
      </c>
      <c r="G642" s="660" t="s">
        <v>3565</v>
      </c>
      <c r="H642" s="660" t="s">
        <v>1363</v>
      </c>
      <c r="I642" s="660" t="s">
        <v>248</v>
      </c>
      <c r="J642" s="660" t="s">
        <v>316</v>
      </c>
      <c r="K642" s="660" t="s">
        <v>1469</v>
      </c>
      <c r="L642" s="660" t="s">
        <v>1470</v>
      </c>
      <c r="M642" s="660">
        <v>2</v>
      </c>
      <c r="N642" s="660">
        <v>700</v>
      </c>
      <c r="O642" s="662">
        <v>1400</v>
      </c>
    </row>
    <row r="643" spans="1:15" hidden="1" x14ac:dyDescent="0.25">
      <c r="A643" s="660" t="s">
        <v>6135</v>
      </c>
      <c r="B643" s="661">
        <v>44272</v>
      </c>
      <c r="C643" s="660" t="s">
        <v>6808</v>
      </c>
      <c r="D643" s="661">
        <v>44242</v>
      </c>
      <c r="E643" s="660" t="s">
        <v>1187</v>
      </c>
      <c r="F643" s="660" t="s">
        <v>248</v>
      </c>
      <c r="G643" s="660" t="s">
        <v>3565</v>
      </c>
      <c r="H643" s="660" t="s">
        <v>1319</v>
      </c>
      <c r="I643" s="660" t="s">
        <v>248</v>
      </c>
      <c r="J643" s="660" t="s">
        <v>316</v>
      </c>
      <c r="K643" s="660" t="s">
        <v>1469</v>
      </c>
      <c r="L643" s="660" t="s">
        <v>314</v>
      </c>
      <c r="M643" s="660">
        <v>1</v>
      </c>
      <c r="N643" s="662">
        <v>9900</v>
      </c>
      <c r="O643" s="662">
        <v>9900</v>
      </c>
    </row>
    <row r="644" spans="1:15" hidden="1" x14ac:dyDescent="0.25">
      <c r="A644" s="660" t="s">
        <v>6135</v>
      </c>
      <c r="B644" s="661">
        <v>44272</v>
      </c>
      <c r="C644" s="660" t="s">
        <v>6808</v>
      </c>
      <c r="D644" s="661">
        <v>44242</v>
      </c>
      <c r="E644" s="660" t="s">
        <v>1187</v>
      </c>
      <c r="F644" s="660" t="s">
        <v>248</v>
      </c>
      <c r="G644" s="660" t="s">
        <v>3565</v>
      </c>
      <c r="H644" s="660" t="s">
        <v>1326</v>
      </c>
      <c r="I644" s="660" t="s">
        <v>248</v>
      </c>
      <c r="J644" s="660" t="s">
        <v>316</v>
      </c>
      <c r="K644" s="660" t="s">
        <v>1469</v>
      </c>
      <c r="L644" s="660" t="s">
        <v>314</v>
      </c>
      <c r="M644" s="660">
        <v>1</v>
      </c>
      <c r="N644" s="662">
        <v>55880</v>
      </c>
      <c r="O644" s="662">
        <v>55880</v>
      </c>
    </row>
    <row r="645" spans="1:15" hidden="1" x14ac:dyDescent="0.25">
      <c r="A645" s="660" t="s">
        <v>6136</v>
      </c>
      <c r="B645" s="661">
        <v>44272</v>
      </c>
      <c r="C645" s="660">
        <v>150</v>
      </c>
      <c r="D645" s="661">
        <v>44272</v>
      </c>
      <c r="E645" s="660" t="s">
        <v>1188</v>
      </c>
      <c r="F645" s="660" t="s">
        <v>248</v>
      </c>
      <c r="G645" s="660" t="s">
        <v>1218</v>
      </c>
      <c r="H645" s="660" t="s">
        <v>1312</v>
      </c>
      <c r="I645" s="660" t="s">
        <v>248</v>
      </c>
      <c r="J645" s="660" t="s">
        <v>317</v>
      </c>
      <c r="K645" s="660" t="s">
        <v>1468</v>
      </c>
      <c r="L645" s="660" t="s">
        <v>307</v>
      </c>
      <c r="M645" s="660">
        <v>4</v>
      </c>
      <c r="N645" s="662">
        <v>11700</v>
      </c>
      <c r="O645" s="662">
        <v>46800</v>
      </c>
    </row>
    <row r="646" spans="1:15" hidden="1" x14ac:dyDescent="0.25">
      <c r="A646" s="660" t="s">
        <v>6137</v>
      </c>
      <c r="B646" s="661">
        <v>44272</v>
      </c>
      <c r="C646" s="660" t="s">
        <v>6809</v>
      </c>
      <c r="D646" s="661">
        <v>44264</v>
      </c>
      <c r="E646" s="660" t="s">
        <v>1182</v>
      </c>
      <c r="F646" s="660" t="s">
        <v>244</v>
      </c>
      <c r="G646" s="660" t="s">
        <v>1229</v>
      </c>
      <c r="H646" s="660" t="s">
        <v>1396</v>
      </c>
      <c r="I646" s="660" t="s">
        <v>244</v>
      </c>
      <c r="J646" s="660" t="s">
        <v>316</v>
      </c>
      <c r="K646" s="660" t="s">
        <v>1469</v>
      </c>
      <c r="L646" s="660" t="s">
        <v>1470</v>
      </c>
      <c r="M646" s="660">
        <v>2</v>
      </c>
      <c r="N646" s="662">
        <v>3500</v>
      </c>
      <c r="O646" s="662">
        <v>7000</v>
      </c>
    </row>
    <row r="647" spans="1:15" hidden="1" x14ac:dyDescent="0.25">
      <c r="A647" s="660" t="s">
        <v>6138</v>
      </c>
      <c r="B647" s="661">
        <v>44272</v>
      </c>
      <c r="C647" s="660" t="s">
        <v>6810</v>
      </c>
      <c r="D647" s="661">
        <v>44271</v>
      </c>
      <c r="E647" s="660" t="s">
        <v>15</v>
      </c>
      <c r="F647" s="660" t="s">
        <v>93</v>
      </c>
      <c r="G647" s="660" t="s">
        <v>1214</v>
      </c>
      <c r="H647" s="660" t="s">
        <v>3622</v>
      </c>
      <c r="I647" s="660" t="s">
        <v>93</v>
      </c>
      <c r="J647" s="660" t="s">
        <v>1464</v>
      </c>
      <c r="K647" s="660" t="s">
        <v>1468</v>
      </c>
      <c r="L647" s="660" t="s">
        <v>1470</v>
      </c>
      <c r="M647" s="660">
        <v>4</v>
      </c>
      <c r="N647" s="660">
        <v>0</v>
      </c>
      <c r="O647" s="660">
        <v>0</v>
      </c>
    </row>
    <row r="648" spans="1:15" hidden="1" x14ac:dyDescent="0.25">
      <c r="A648" s="660" t="s">
        <v>6138</v>
      </c>
      <c r="B648" s="661">
        <v>44272</v>
      </c>
      <c r="C648" s="660" t="s">
        <v>6810</v>
      </c>
      <c r="D648" s="661">
        <v>44271</v>
      </c>
      <c r="E648" s="660" t="s">
        <v>15</v>
      </c>
      <c r="F648" s="660" t="s">
        <v>93</v>
      </c>
      <c r="G648" s="660" t="s">
        <v>1214</v>
      </c>
      <c r="H648" s="660" t="s">
        <v>1332</v>
      </c>
      <c r="I648" s="660" t="s">
        <v>93</v>
      </c>
      <c r="J648" s="660" t="s">
        <v>1464</v>
      </c>
      <c r="K648" s="660" t="s">
        <v>1468</v>
      </c>
      <c r="L648" s="660" t="s">
        <v>1470</v>
      </c>
      <c r="M648" s="660">
        <v>4</v>
      </c>
      <c r="N648" s="660">
        <v>0</v>
      </c>
      <c r="O648" s="660">
        <v>0</v>
      </c>
    </row>
    <row r="649" spans="1:15" hidden="1" x14ac:dyDescent="0.25">
      <c r="A649" s="660" t="s">
        <v>6138</v>
      </c>
      <c r="B649" s="661">
        <v>44272</v>
      </c>
      <c r="C649" s="660" t="s">
        <v>6810</v>
      </c>
      <c r="D649" s="661">
        <v>44271</v>
      </c>
      <c r="E649" s="660" t="s">
        <v>15</v>
      </c>
      <c r="F649" s="660" t="s">
        <v>93</v>
      </c>
      <c r="G649" s="660" t="s">
        <v>1214</v>
      </c>
      <c r="H649" s="660" t="s">
        <v>1320</v>
      </c>
      <c r="I649" s="660" t="s">
        <v>93</v>
      </c>
      <c r="J649" s="660" t="s">
        <v>1464</v>
      </c>
      <c r="K649" s="660" t="s">
        <v>1468</v>
      </c>
      <c r="L649" s="660" t="s">
        <v>314</v>
      </c>
      <c r="M649" s="660">
        <v>4</v>
      </c>
      <c r="N649" s="660">
        <v>0</v>
      </c>
      <c r="O649" s="660">
        <v>0</v>
      </c>
    </row>
    <row r="650" spans="1:15" hidden="1" x14ac:dyDescent="0.25">
      <c r="A650" s="660" t="s">
        <v>6138</v>
      </c>
      <c r="B650" s="661">
        <v>44272</v>
      </c>
      <c r="C650" s="660" t="s">
        <v>6810</v>
      </c>
      <c r="D650" s="661">
        <v>44271</v>
      </c>
      <c r="E650" s="660" t="s">
        <v>15</v>
      </c>
      <c r="F650" s="660" t="s">
        <v>93</v>
      </c>
      <c r="G650" s="660" t="s">
        <v>1214</v>
      </c>
      <c r="H650" s="660" t="s">
        <v>387</v>
      </c>
      <c r="I650" s="660" t="s">
        <v>93</v>
      </c>
      <c r="J650" s="660" t="s">
        <v>1464</v>
      </c>
      <c r="K650" s="660" t="s">
        <v>1468</v>
      </c>
      <c r="L650" s="660" t="s">
        <v>303</v>
      </c>
      <c r="M650" s="660">
        <v>1</v>
      </c>
      <c r="N650" s="660">
        <v>640</v>
      </c>
      <c r="O650" s="660">
        <v>640</v>
      </c>
    </row>
    <row r="651" spans="1:15" hidden="1" x14ac:dyDescent="0.25">
      <c r="A651" s="660" t="s">
        <v>6138</v>
      </c>
      <c r="B651" s="661">
        <v>44272</v>
      </c>
      <c r="C651" s="660" t="s">
        <v>6810</v>
      </c>
      <c r="D651" s="661">
        <v>44271</v>
      </c>
      <c r="E651" s="660" t="s">
        <v>15</v>
      </c>
      <c r="F651" s="660" t="s">
        <v>93</v>
      </c>
      <c r="G651" s="660" t="s">
        <v>1214</v>
      </c>
      <c r="H651" s="660" t="s">
        <v>1342</v>
      </c>
      <c r="I651" s="660" t="s">
        <v>93</v>
      </c>
      <c r="J651" s="660" t="s">
        <v>1464</v>
      </c>
      <c r="K651" s="660" t="s">
        <v>1468</v>
      </c>
      <c r="L651" s="660" t="s">
        <v>303</v>
      </c>
      <c r="M651" s="660">
        <v>4</v>
      </c>
      <c r="N651" s="662">
        <v>1500</v>
      </c>
      <c r="O651" s="662">
        <v>6000</v>
      </c>
    </row>
    <row r="652" spans="1:15" hidden="1" x14ac:dyDescent="0.25">
      <c r="A652" s="660" t="s">
        <v>6138</v>
      </c>
      <c r="B652" s="661">
        <v>44272</v>
      </c>
      <c r="C652" s="660" t="s">
        <v>6810</v>
      </c>
      <c r="D652" s="661">
        <v>44271</v>
      </c>
      <c r="E652" s="660" t="s">
        <v>1181</v>
      </c>
      <c r="F652" s="660" t="s">
        <v>93</v>
      </c>
      <c r="G652" s="660" t="s">
        <v>1214</v>
      </c>
      <c r="H652" s="660" t="s">
        <v>7109</v>
      </c>
      <c r="I652" s="660" t="s">
        <v>93</v>
      </c>
      <c r="J652" s="660" t="s">
        <v>1464</v>
      </c>
      <c r="K652" s="660" t="s">
        <v>1468</v>
      </c>
      <c r="L652" s="660" t="s">
        <v>308</v>
      </c>
      <c r="M652" s="660">
        <v>1</v>
      </c>
      <c r="N652" s="662">
        <v>17000</v>
      </c>
      <c r="O652" s="662">
        <v>17000</v>
      </c>
    </row>
    <row r="653" spans="1:15" hidden="1" x14ac:dyDescent="0.25">
      <c r="A653" s="660" t="s">
        <v>6138</v>
      </c>
      <c r="B653" s="661">
        <v>44272</v>
      </c>
      <c r="C653" s="660" t="s">
        <v>6810</v>
      </c>
      <c r="D653" s="661">
        <v>44271</v>
      </c>
      <c r="E653" s="660" t="s">
        <v>15</v>
      </c>
      <c r="F653" s="660" t="s">
        <v>93</v>
      </c>
      <c r="G653" s="660" t="s">
        <v>1214</v>
      </c>
      <c r="H653" s="660" t="s">
        <v>1392</v>
      </c>
      <c r="I653" s="660" t="s">
        <v>93</v>
      </c>
      <c r="J653" s="660" t="s">
        <v>1464</v>
      </c>
      <c r="K653" s="660" t="s">
        <v>1468</v>
      </c>
      <c r="L653" s="660" t="s">
        <v>314</v>
      </c>
      <c r="M653" s="660">
        <v>4</v>
      </c>
      <c r="N653" s="662">
        <v>58300</v>
      </c>
      <c r="O653" s="662">
        <v>233200</v>
      </c>
    </row>
    <row r="654" spans="1:15" hidden="1" x14ac:dyDescent="0.25">
      <c r="A654" s="660" t="s">
        <v>6139</v>
      </c>
      <c r="B654" s="661">
        <v>44272</v>
      </c>
      <c r="C654" s="660" t="s">
        <v>211</v>
      </c>
      <c r="D654" s="661">
        <v>44271</v>
      </c>
      <c r="E654" s="660" t="s">
        <v>1191</v>
      </c>
      <c r="F654" s="660" t="s">
        <v>94</v>
      </c>
      <c r="G654" s="660" t="s">
        <v>1278</v>
      </c>
      <c r="H654" s="660" t="s">
        <v>1310</v>
      </c>
      <c r="I654" s="660" t="s">
        <v>94</v>
      </c>
      <c r="J654" s="660" t="s">
        <v>316</v>
      </c>
      <c r="K654" s="660" t="s">
        <v>1469</v>
      </c>
      <c r="L654" s="660" t="s">
        <v>1470</v>
      </c>
      <c r="M654" s="660">
        <v>2</v>
      </c>
      <c r="N654" s="660">
        <v>525</v>
      </c>
      <c r="O654" s="662">
        <v>1050</v>
      </c>
    </row>
    <row r="655" spans="1:15" hidden="1" x14ac:dyDescent="0.25">
      <c r="A655" s="660" t="s">
        <v>6139</v>
      </c>
      <c r="B655" s="661">
        <v>44272</v>
      </c>
      <c r="C655" s="660" t="s">
        <v>211</v>
      </c>
      <c r="D655" s="661">
        <v>44271</v>
      </c>
      <c r="E655" s="660" t="s">
        <v>1191</v>
      </c>
      <c r="F655" s="660" t="s">
        <v>94</v>
      </c>
      <c r="G655" s="660" t="s">
        <v>1278</v>
      </c>
      <c r="H655" s="660" t="s">
        <v>1340</v>
      </c>
      <c r="I655" s="660" t="s">
        <v>94</v>
      </c>
      <c r="J655" s="660" t="s">
        <v>316</v>
      </c>
      <c r="K655" s="660" t="s">
        <v>1469</v>
      </c>
      <c r="L655" s="660" t="s">
        <v>303</v>
      </c>
      <c r="M655" s="660">
        <v>1</v>
      </c>
      <c r="N655" s="662">
        <v>1000</v>
      </c>
      <c r="O655" s="662">
        <v>1000</v>
      </c>
    </row>
    <row r="656" spans="1:15" hidden="1" x14ac:dyDescent="0.25">
      <c r="A656" s="660" t="s">
        <v>6140</v>
      </c>
      <c r="B656" s="661">
        <v>44272</v>
      </c>
      <c r="C656" s="660" t="s">
        <v>6811</v>
      </c>
      <c r="D656" s="661">
        <v>44238</v>
      </c>
      <c r="E656" s="660" t="s">
        <v>15</v>
      </c>
      <c r="F656" s="660" t="s">
        <v>93</v>
      </c>
      <c r="G656" s="660" t="s">
        <v>1214</v>
      </c>
      <c r="H656" s="660" t="s">
        <v>1328</v>
      </c>
      <c r="I656" s="660" t="s">
        <v>93</v>
      </c>
      <c r="J656" s="660" t="s">
        <v>1464</v>
      </c>
      <c r="K656" s="660" t="s">
        <v>1468</v>
      </c>
      <c r="L656" s="660" t="s">
        <v>1470</v>
      </c>
      <c r="M656" s="660">
        <v>25</v>
      </c>
      <c r="N656" s="660">
        <v>0</v>
      </c>
      <c r="O656" s="660">
        <v>0</v>
      </c>
    </row>
    <row r="657" spans="1:15" hidden="1" x14ac:dyDescent="0.25">
      <c r="A657" s="660" t="s">
        <v>6140</v>
      </c>
      <c r="B657" s="661">
        <v>44272</v>
      </c>
      <c r="C657" s="660" t="s">
        <v>6811</v>
      </c>
      <c r="D657" s="661">
        <v>44238</v>
      </c>
      <c r="E657" s="660" t="s">
        <v>15</v>
      </c>
      <c r="F657" s="660" t="s">
        <v>93</v>
      </c>
      <c r="G657" s="660" t="s">
        <v>1214</v>
      </c>
      <c r="H657" s="660" t="s">
        <v>387</v>
      </c>
      <c r="I657" s="660" t="s">
        <v>93</v>
      </c>
      <c r="J657" s="660" t="s">
        <v>1464</v>
      </c>
      <c r="K657" s="660" t="s">
        <v>1468</v>
      </c>
      <c r="L657" s="660" t="s">
        <v>303</v>
      </c>
      <c r="M657" s="660">
        <v>1</v>
      </c>
      <c r="N657" s="662">
        <v>2244</v>
      </c>
      <c r="O657" s="662">
        <v>2244</v>
      </c>
    </row>
    <row r="658" spans="1:15" hidden="1" x14ac:dyDescent="0.25">
      <c r="A658" s="660" t="s">
        <v>6140</v>
      </c>
      <c r="B658" s="661">
        <v>44272</v>
      </c>
      <c r="C658" s="660" t="s">
        <v>6811</v>
      </c>
      <c r="D658" s="661">
        <v>44238</v>
      </c>
      <c r="E658" s="660" t="s">
        <v>15</v>
      </c>
      <c r="F658" s="660" t="s">
        <v>93</v>
      </c>
      <c r="G658" s="660" t="s">
        <v>1214</v>
      </c>
      <c r="H658" s="660" t="s">
        <v>1329</v>
      </c>
      <c r="I658" s="660" t="s">
        <v>93</v>
      </c>
      <c r="J658" s="660" t="s">
        <v>1464</v>
      </c>
      <c r="K658" s="660" t="s">
        <v>1468</v>
      </c>
      <c r="L658" s="660" t="s">
        <v>314</v>
      </c>
      <c r="M658" s="660">
        <v>25</v>
      </c>
      <c r="N658" s="662">
        <v>35900</v>
      </c>
      <c r="O658" s="662">
        <v>897500</v>
      </c>
    </row>
    <row r="659" spans="1:15" hidden="1" x14ac:dyDescent="0.25">
      <c r="A659" s="660" t="s">
        <v>6141</v>
      </c>
      <c r="B659" s="661">
        <v>44272</v>
      </c>
      <c r="C659" s="660" t="s">
        <v>6651</v>
      </c>
      <c r="D659" s="661">
        <v>44271</v>
      </c>
      <c r="E659" s="660" t="s">
        <v>1180</v>
      </c>
      <c r="F659" s="660" t="s">
        <v>248</v>
      </c>
      <c r="G659" s="660" t="s">
        <v>1210</v>
      </c>
      <c r="H659" s="660" t="s">
        <v>298</v>
      </c>
      <c r="I659" s="660" t="s">
        <v>248</v>
      </c>
      <c r="J659" s="660" t="s">
        <v>1463</v>
      </c>
      <c r="K659" s="660" t="s">
        <v>1468</v>
      </c>
      <c r="L659" s="660" t="s">
        <v>310</v>
      </c>
      <c r="M659" s="660">
        <v>314</v>
      </c>
      <c r="N659" s="662">
        <v>28607</v>
      </c>
      <c r="O659" s="662">
        <v>8982598</v>
      </c>
    </row>
    <row r="660" spans="1:15" hidden="1" x14ac:dyDescent="0.25">
      <c r="A660" s="660" t="s">
        <v>6142</v>
      </c>
      <c r="B660" s="661">
        <v>44272</v>
      </c>
      <c r="C660" s="660" t="s">
        <v>6812</v>
      </c>
      <c r="D660" s="661">
        <v>44272</v>
      </c>
      <c r="E660" s="660" t="s">
        <v>15</v>
      </c>
      <c r="F660" s="660" t="s">
        <v>248</v>
      </c>
      <c r="G660" s="660" t="s">
        <v>1219</v>
      </c>
      <c r="H660" s="660" t="s">
        <v>1316</v>
      </c>
      <c r="I660" s="660" t="s">
        <v>248</v>
      </c>
      <c r="J660" s="660" t="s">
        <v>1464</v>
      </c>
      <c r="K660" s="660" t="s">
        <v>1468</v>
      </c>
      <c r="L660" s="660" t="s">
        <v>1470</v>
      </c>
      <c r="M660" s="660">
        <v>5</v>
      </c>
      <c r="N660" s="660">
        <v>500</v>
      </c>
      <c r="O660" s="662">
        <v>2500</v>
      </c>
    </row>
    <row r="661" spans="1:15" hidden="1" x14ac:dyDescent="0.25">
      <c r="A661" s="660" t="s">
        <v>6142</v>
      </c>
      <c r="B661" s="661">
        <v>44272</v>
      </c>
      <c r="C661" s="660" t="s">
        <v>6812</v>
      </c>
      <c r="D661" s="661">
        <v>44272</v>
      </c>
      <c r="E661" s="660" t="s">
        <v>15</v>
      </c>
      <c r="F661" s="660" t="s">
        <v>248</v>
      </c>
      <c r="G661" s="660" t="s">
        <v>1219</v>
      </c>
      <c r="H661" s="660" t="s">
        <v>1318</v>
      </c>
      <c r="I661" s="660" t="s">
        <v>248</v>
      </c>
      <c r="J661" s="660" t="s">
        <v>1464</v>
      </c>
      <c r="K661" s="660" t="s">
        <v>1468</v>
      </c>
      <c r="L661" s="660" t="s">
        <v>314</v>
      </c>
      <c r="M661" s="660">
        <v>5</v>
      </c>
      <c r="N661" s="662">
        <v>3250</v>
      </c>
      <c r="O661" s="662">
        <v>16250</v>
      </c>
    </row>
    <row r="662" spans="1:15" hidden="1" x14ac:dyDescent="0.25">
      <c r="A662" s="660" t="s">
        <v>6143</v>
      </c>
      <c r="B662" s="661">
        <v>44272</v>
      </c>
      <c r="C662" s="660" t="s">
        <v>6813</v>
      </c>
      <c r="D662" s="661">
        <v>44272</v>
      </c>
      <c r="E662" s="660" t="s">
        <v>15</v>
      </c>
      <c r="F662" s="660" t="s">
        <v>259</v>
      </c>
      <c r="G662" s="660" t="s">
        <v>1239</v>
      </c>
      <c r="H662" s="660" t="s">
        <v>387</v>
      </c>
      <c r="I662" s="660" t="s">
        <v>259</v>
      </c>
      <c r="J662" s="660" t="s">
        <v>1465</v>
      </c>
      <c r="K662" s="660" t="s">
        <v>1468</v>
      </c>
      <c r="L662" s="660" t="s">
        <v>303</v>
      </c>
      <c r="M662" s="660">
        <v>1</v>
      </c>
      <c r="N662" s="660">
        <v>325</v>
      </c>
      <c r="O662" s="660">
        <v>325</v>
      </c>
    </row>
    <row r="663" spans="1:15" hidden="1" x14ac:dyDescent="0.25">
      <c r="A663" s="660" t="s">
        <v>6143</v>
      </c>
      <c r="B663" s="661">
        <v>44272</v>
      </c>
      <c r="C663" s="660" t="s">
        <v>6813</v>
      </c>
      <c r="D663" s="661">
        <v>44272</v>
      </c>
      <c r="E663" s="660" t="s">
        <v>7055</v>
      </c>
      <c r="F663" s="660" t="s">
        <v>259</v>
      </c>
      <c r="G663" s="660" t="s">
        <v>1239</v>
      </c>
      <c r="H663" s="660" t="s">
        <v>1337</v>
      </c>
      <c r="I663" s="660" t="s">
        <v>259</v>
      </c>
      <c r="J663" s="660" t="s">
        <v>1465</v>
      </c>
      <c r="K663" s="660" t="s">
        <v>1468</v>
      </c>
      <c r="L663" s="660" t="s">
        <v>307</v>
      </c>
      <c r="M663" s="660">
        <v>20</v>
      </c>
      <c r="N663" s="662">
        <v>6500</v>
      </c>
      <c r="O663" s="662">
        <v>130000</v>
      </c>
    </row>
    <row r="664" spans="1:15" hidden="1" x14ac:dyDescent="0.25">
      <c r="A664" s="660" t="s">
        <v>6144</v>
      </c>
      <c r="B664" s="661">
        <v>44272</v>
      </c>
      <c r="C664" s="660" t="s">
        <v>6814</v>
      </c>
      <c r="D664" s="661">
        <v>44272</v>
      </c>
      <c r="E664" s="660" t="s">
        <v>1180</v>
      </c>
      <c r="F664" s="660" t="s">
        <v>248</v>
      </c>
      <c r="G664" s="660" t="s">
        <v>1210</v>
      </c>
      <c r="H664" s="660" t="s">
        <v>294</v>
      </c>
      <c r="I664" s="660" t="s">
        <v>248</v>
      </c>
      <c r="J664" s="660" t="s">
        <v>1463</v>
      </c>
      <c r="K664" s="660" t="s">
        <v>1468</v>
      </c>
      <c r="L664" s="660" t="s">
        <v>301</v>
      </c>
      <c r="M664" s="660">
        <v>842</v>
      </c>
      <c r="N664" s="662">
        <v>4030.86</v>
      </c>
      <c r="O664" s="662">
        <v>3393984.12</v>
      </c>
    </row>
    <row r="665" spans="1:15" hidden="1" x14ac:dyDescent="0.25">
      <c r="A665" s="660" t="s">
        <v>6145</v>
      </c>
      <c r="B665" s="661">
        <v>44272</v>
      </c>
      <c r="C665" s="660">
        <v>293</v>
      </c>
      <c r="D665" s="661">
        <v>44270</v>
      </c>
      <c r="E665" s="660" t="s">
        <v>15</v>
      </c>
      <c r="F665" s="660" t="s">
        <v>93</v>
      </c>
      <c r="G665" s="660" t="s">
        <v>3577</v>
      </c>
      <c r="H665" s="660" t="s">
        <v>387</v>
      </c>
      <c r="I665" s="660" t="s">
        <v>93</v>
      </c>
      <c r="J665" s="660" t="s">
        <v>1466</v>
      </c>
      <c r="K665" s="660" t="s">
        <v>1468</v>
      </c>
      <c r="L665" s="660" t="s">
        <v>303</v>
      </c>
      <c r="M665" s="660">
        <v>1</v>
      </c>
      <c r="N665" s="660">
        <v>163</v>
      </c>
      <c r="O665" s="660">
        <v>163</v>
      </c>
    </row>
    <row r="666" spans="1:15" hidden="1" x14ac:dyDescent="0.25">
      <c r="A666" s="660" t="s">
        <v>6145</v>
      </c>
      <c r="B666" s="661">
        <v>44272</v>
      </c>
      <c r="C666" s="660">
        <v>293</v>
      </c>
      <c r="D666" s="661">
        <v>44270</v>
      </c>
      <c r="E666" s="660" t="s">
        <v>3226</v>
      </c>
      <c r="F666" s="660" t="s">
        <v>93</v>
      </c>
      <c r="G666" s="660" t="s">
        <v>3577</v>
      </c>
      <c r="H666" s="660" t="s">
        <v>1337</v>
      </c>
      <c r="I666" s="660" t="s">
        <v>93</v>
      </c>
      <c r="J666" s="660" t="s">
        <v>1466</v>
      </c>
      <c r="K666" s="660" t="s">
        <v>1468</v>
      </c>
      <c r="L666" s="660" t="s">
        <v>307</v>
      </c>
      <c r="M666" s="660">
        <v>10</v>
      </c>
      <c r="N666" s="662">
        <v>6500</v>
      </c>
      <c r="O666" s="662">
        <v>65000</v>
      </c>
    </row>
    <row r="667" spans="1:15" hidden="1" x14ac:dyDescent="0.25">
      <c r="A667" s="660" t="s">
        <v>6146</v>
      </c>
      <c r="B667" s="661">
        <v>44272</v>
      </c>
      <c r="C667" s="660" t="s">
        <v>6815</v>
      </c>
      <c r="D667" s="661">
        <v>44272</v>
      </c>
      <c r="E667" s="660" t="s">
        <v>1180</v>
      </c>
      <c r="F667" s="660" t="s">
        <v>248</v>
      </c>
      <c r="G667" s="660" t="s">
        <v>1210</v>
      </c>
      <c r="H667" s="660" t="s">
        <v>275</v>
      </c>
      <c r="I667" s="660" t="s">
        <v>248</v>
      </c>
      <c r="J667" s="660" t="s">
        <v>1463</v>
      </c>
      <c r="K667" s="660" t="s">
        <v>1468</v>
      </c>
      <c r="L667" s="660" t="s">
        <v>301</v>
      </c>
      <c r="M667" s="660">
        <v>390</v>
      </c>
      <c r="N667" s="660">
        <v>491.22</v>
      </c>
      <c r="O667" s="662">
        <v>191575.8</v>
      </c>
    </row>
    <row r="668" spans="1:15" hidden="1" x14ac:dyDescent="0.25">
      <c r="A668" s="660" t="s">
        <v>6147</v>
      </c>
      <c r="B668" s="661">
        <v>44272</v>
      </c>
      <c r="C668" s="660" t="s">
        <v>230</v>
      </c>
      <c r="D668" s="660" t="s">
        <v>5357</v>
      </c>
      <c r="E668" s="660" t="s">
        <v>1182</v>
      </c>
      <c r="F668" s="660" t="s">
        <v>244</v>
      </c>
      <c r="G668" s="660" t="s">
        <v>1209</v>
      </c>
      <c r="H668" s="660" t="s">
        <v>1310</v>
      </c>
      <c r="I668" s="660" t="s">
        <v>244</v>
      </c>
      <c r="J668" s="660" t="s">
        <v>316</v>
      </c>
      <c r="K668" s="660" t="s">
        <v>1469</v>
      </c>
      <c r="L668" s="660" t="s">
        <v>1470</v>
      </c>
      <c r="M668" s="660">
        <v>1</v>
      </c>
      <c r="N668" s="660">
        <v>525</v>
      </c>
      <c r="O668" s="660">
        <v>525</v>
      </c>
    </row>
    <row r="669" spans="1:15" hidden="1" x14ac:dyDescent="0.25">
      <c r="A669" s="660" t="s">
        <v>6148</v>
      </c>
      <c r="B669" s="661">
        <v>44272</v>
      </c>
      <c r="C669" s="660">
        <v>1000028484</v>
      </c>
      <c r="D669" s="661">
        <v>44253</v>
      </c>
      <c r="E669" s="660" t="s">
        <v>1183</v>
      </c>
      <c r="F669" s="660" t="s">
        <v>244</v>
      </c>
      <c r="G669" s="660" t="s">
        <v>1250</v>
      </c>
      <c r="H669" s="660" t="s">
        <v>1327</v>
      </c>
      <c r="I669" s="660" t="s">
        <v>244</v>
      </c>
      <c r="J669" s="660" t="s">
        <v>316</v>
      </c>
      <c r="K669" s="660" t="s">
        <v>1469</v>
      </c>
      <c r="L669" s="660" t="s">
        <v>1470</v>
      </c>
      <c r="M669" s="660">
        <v>20</v>
      </c>
      <c r="N669" s="660">
        <v>0</v>
      </c>
      <c r="O669" s="660">
        <v>0</v>
      </c>
    </row>
    <row r="670" spans="1:15" hidden="1" x14ac:dyDescent="0.25">
      <c r="A670" s="660" t="s">
        <v>6148</v>
      </c>
      <c r="B670" s="661">
        <v>44272</v>
      </c>
      <c r="C670" s="660">
        <v>1000028484</v>
      </c>
      <c r="D670" s="661">
        <v>44253</v>
      </c>
      <c r="E670" s="660" t="s">
        <v>1183</v>
      </c>
      <c r="F670" s="660" t="s">
        <v>244</v>
      </c>
      <c r="G670" s="660" t="s">
        <v>1250</v>
      </c>
      <c r="H670" s="660" t="s">
        <v>1349</v>
      </c>
      <c r="I670" s="660" t="s">
        <v>244</v>
      </c>
      <c r="J670" s="660" t="s">
        <v>316</v>
      </c>
      <c r="K670" s="660" t="s">
        <v>1469</v>
      </c>
      <c r="L670" s="660" t="s">
        <v>314</v>
      </c>
      <c r="M670" s="660">
        <v>20</v>
      </c>
      <c r="N670" s="662">
        <v>1629</v>
      </c>
      <c r="O670" s="662">
        <v>32580</v>
      </c>
    </row>
    <row r="671" spans="1:15" hidden="1" x14ac:dyDescent="0.25">
      <c r="A671" s="660" t="s">
        <v>6148</v>
      </c>
      <c r="B671" s="661">
        <v>44272</v>
      </c>
      <c r="C671" s="660">
        <v>1000028484</v>
      </c>
      <c r="D671" s="661">
        <v>44253</v>
      </c>
      <c r="E671" s="660" t="s">
        <v>3215</v>
      </c>
      <c r="F671" s="660" t="s">
        <v>244</v>
      </c>
      <c r="G671" s="660" t="s">
        <v>1250</v>
      </c>
      <c r="H671" s="660" t="s">
        <v>3633</v>
      </c>
      <c r="I671" s="660" t="s">
        <v>244</v>
      </c>
      <c r="J671" s="660" t="s">
        <v>316</v>
      </c>
      <c r="K671" s="660" t="s">
        <v>1469</v>
      </c>
      <c r="L671" s="660" t="s">
        <v>308</v>
      </c>
      <c r="M671" s="660">
        <v>16</v>
      </c>
      <c r="N671" s="662">
        <v>1713</v>
      </c>
      <c r="O671" s="662">
        <v>27408</v>
      </c>
    </row>
    <row r="672" spans="1:15" hidden="1" x14ac:dyDescent="0.25">
      <c r="A672" s="660" t="s">
        <v>6148</v>
      </c>
      <c r="B672" s="661">
        <v>44272</v>
      </c>
      <c r="C672" s="660">
        <v>1000028484</v>
      </c>
      <c r="D672" s="661">
        <v>44253</v>
      </c>
      <c r="E672" s="660" t="s">
        <v>3215</v>
      </c>
      <c r="F672" s="660" t="s">
        <v>244</v>
      </c>
      <c r="G672" s="660" t="s">
        <v>1250</v>
      </c>
      <c r="H672" s="660" t="s">
        <v>1314</v>
      </c>
      <c r="I672" s="660" t="s">
        <v>244</v>
      </c>
      <c r="J672" s="660" t="s">
        <v>316</v>
      </c>
      <c r="K672" s="660" t="s">
        <v>1469</v>
      </c>
      <c r="L672" s="660" t="s">
        <v>308</v>
      </c>
      <c r="M672" s="660">
        <v>4</v>
      </c>
      <c r="N672" s="662">
        <v>1713</v>
      </c>
      <c r="O672" s="662">
        <v>6852</v>
      </c>
    </row>
    <row r="673" spans="1:15" hidden="1" x14ac:dyDescent="0.25">
      <c r="A673" s="660" t="s">
        <v>6148</v>
      </c>
      <c r="B673" s="661">
        <v>44272</v>
      </c>
      <c r="C673" s="660">
        <v>1000028484</v>
      </c>
      <c r="D673" s="661">
        <v>44253</v>
      </c>
      <c r="E673" s="660" t="s">
        <v>1183</v>
      </c>
      <c r="F673" s="660" t="s">
        <v>244</v>
      </c>
      <c r="G673" s="660" t="s">
        <v>1250</v>
      </c>
      <c r="H673" s="660" t="s">
        <v>1381</v>
      </c>
      <c r="I673" s="660" t="s">
        <v>244</v>
      </c>
      <c r="J673" s="660" t="s">
        <v>316</v>
      </c>
      <c r="K673" s="660" t="s">
        <v>1469</v>
      </c>
      <c r="L673" s="660" t="s">
        <v>314</v>
      </c>
      <c r="M673" s="660">
        <v>20</v>
      </c>
      <c r="N673" s="662">
        <v>2299</v>
      </c>
      <c r="O673" s="662">
        <v>45980</v>
      </c>
    </row>
    <row r="674" spans="1:15" hidden="1" x14ac:dyDescent="0.25">
      <c r="A674" s="660" t="s">
        <v>6148</v>
      </c>
      <c r="B674" s="661">
        <v>44272</v>
      </c>
      <c r="C674" s="660">
        <v>1000028484</v>
      </c>
      <c r="D674" s="661">
        <v>44253</v>
      </c>
      <c r="E674" s="660" t="s">
        <v>1183</v>
      </c>
      <c r="F674" s="660" t="s">
        <v>244</v>
      </c>
      <c r="G674" s="660" t="s">
        <v>1250</v>
      </c>
      <c r="H674" s="660" t="s">
        <v>1320</v>
      </c>
      <c r="I674" s="660" t="s">
        <v>244</v>
      </c>
      <c r="J674" s="660" t="s">
        <v>316</v>
      </c>
      <c r="K674" s="660" t="s">
        <v>1469</v>
      </c>
      <c r="L674" s="660" t="s">
        <v>314</v>
      </c>
      <c r="M674" s="660">
        <v>20</v>
      </c>
      <c r="N674" s="662">
        <v>2971</v>
      </c>
      <c r="O674" s="662">
        <v>59420</v>
      </c>
    </row>
    <row r="675" spans="1:15" hidden="1" x14ac:dyDescent="0.25">
      <c r="A675" s="660" t="s">
        <v>6148</v>
      </c>
      <c r="B675" s="661">
        <v>44272</v>
      </c>
      <c r="C675" s="660">
        <v>1000028484</v>
      </c>
      <c r="D675" s="661">
        <v>44253</v>
      </c>
      <c r="E675" s="660" t="s">
        <v>1183</v>
      </c>
      <c r="F675" s="660" t="s">
        <v>244</v>
      </c>
      <c r="G675" s="660" t="s">
        <v>1250</v>
      </c>
      <c r="H675" s="660" t="s">
        <v>1319</v>
      </c>
      <c r="I675" s="660" t="s">
        <v>244</v>
      </c>
      <c r="J675" s="660" t="s">
        <v>316</v>
      </c>
      <c r="K675" s="660" t="s">
        <v>1469</v>
      </c>
      <c r="L675" s="660" t="s">
        <v>314</v>
      </c>
      <c r="M675" s="660">
        <v>20</v>
      </c>
      <c r="N675" s="662">
        <v>7187</v>
      </c>
      <c r="O675" s="662">
        <v>143740</v>
      </c>
    </row>
    <row r="676" spans="1:15" hidden="1" x14ac:dyDescent="0.25">
      <c r="A676" s="660" t="s">
        <v>6148</v>
      </c>
      <c r="B676" s="661">
        <v>44272</v>
      </c>
      <c r="C676" s="660">
        <v>1000028484</v>
      </c>
      <c r="D676" s="661">
        <v>44253</v>
      </c>
      <c r="E676" s="660" t="s">
        <v>1183</v>
      </c>
      <c r="F676" s="660" t="s">
        <v>244</v>
      </c>
      <c r="G676" s="660" t="s">
        <v>1250</v>
      </c>
      <c r="H676" s="660" t="s">
        <v>1329</v>
      </c>
      <c r="I676" s="660" t="s">
        <v>244</v>
      </c>
      <c r="J676" s="660" t="s">
        <v>316</v>
      </c>
      <c r="K676" s="660" t="s">
        <v>1469</v>
      </c>
      <c r="L676" s="660" t="s">
        <v>314</v>
      </c>
      <c r="M676" s="660">
        <v>20</v>
      </c>
      <c r="N676" s="662">
        <v>35809</v>
      </c>
      <c r="O676" s="662">
        <v>716180</v>
      </c>
    </row>
    <row r="677" spans="1:15" hidden="1" x14ac:dyDescent="0.25">
      <c r="A677" s="660" t="s">
        <v>6149</v>
      </c>
      <c r="B677" s="661">
        <v>44273</v>
      </c>
      <c r="C677" s="660" t="s">
        <v>6816</v>
      </c>
      <c r="D677" s="660" t="s">
        <v>6817</v>
      </c>
      <c r="E677" s="660" t="s">
        <v>15</v>
      </c>
      <c r="F677" s="660" t="s">
        <v>94</v>
      </c>
      <c r="G677" s="660" t="s">
        <v>356</v>
      </c>
      <c r="H677" s="660" t="s">
        <v>387</v>
      </c>
      <c r="I677" s="660" t="s">
        <v>94</v>
      </c>
      <c r="J677" s="660" t="s">
        <v>1464</v>
      </c>
      <c r="K677" s="660" t="s">
        <v>1468</v>
      </c>
      <c r="L677" s="660" t="s">
        <v>303</v>
      </c>
      <c r="M677" s="660">
        <v>1</v>
      </c>
      <c r="N677" s="660">
        <v>937.5</v>
      </c>
      <c r="O677" s="660">
        <v>937.5</v>
      </c>
    </row>
    <row r="678" spans="1:15" hidden="1" x14ac:dyDescent="0.25">
      <c r="A678" s="660" t="s">
        <v>6149</v>
      </c>
      <c r="B678" s="661">
        <v>44273</v>
      </c>
      <c r="C678" s="660" t="s">
        <v>6816</v>
      </c>
      <c r="D678" s="660" t="s">
        <v>6817</v>
      </c>
      <c r="E678" s="660" t="s">
        <v>1181</v>
      </c>
      <c r="F678" s="660" t="s">
        <v>94</v>
      </c>
      <c r="G678" s="660" t="s">
        <v>356</v>
      </c>
      <c r="H678" s="660" t="s">
        <v>1331</v>
      </c>
      <c r="I678" s="660" t="s">
        <v>94</v>
      </c>
      <c r="J678" s="660" t="s">
        <v>1464</v>
      </c>
      <c r="K678" s="660" t="s">
        <v>1468</v>
      </c>
      <c r="L678" s="660" t="s">
        <v>308</v>
      </c>
      <c r="M678" s="660">
        <v>150</v>
      </c>
      <c r="N678" s="662">
        <v>1250</v>
      </c>
      <c r="O678" s="662">
        <v>187500</v>
      </c>
    </row>
    <row r="679" spans="1:15" hidden="1" x14ac:dyDescent="0.25">
      <c r="A679" s="660" t="s">
        <v>6150</v>
      </c>
      <c r="B679" s="661">
        <v>44273</v>
      </c>
      <c r="C679" s="660" t="s">
        <v>6818</v>
      </c>
      <c r="D679" s="660" t="s">
        <v>5359</v>
      </c>
      <c r="E679" s="660" t="s">
        <v>1180</v>
      </c>
      <c r="F679" s="660" t="s">
        <v>244</v>
      </c>
      <c r="G679" s="660" t="s">
        <v>1207</v>
      </c>
      <c r="H679" s="660" t="s">
        <v>7114</v>
      </c>
      <c r="I679" s="660" t="s">
        <v>244</v>
      </c>
      <c r="J679" s="660" t="s">
        <v>1463</v>
      </c>
      <c r="K679" s="660" t="s">
        <v>1468</v>
      </c>
      <c r="L679" s="660" t="s">
        <v>7152</v>
      </c>
      <c r="M679" s="660">
        <v>1</v>
      </c>
      <c r="N679" s="662">
        <v>3784</v>
      </c>
      <c r="O679" s="662">
        <v>3784</v>
      </c>
    </row>
    <row r="680" spans="1:15" hidden="1" x14ac:dyDescent="0.25">
      <c r="A680" s="660" t="s">
        <v>6150</v>
      </c>
      <c r="B680" s="661">
        <v>44273</v>
      </c>
      <c r="C680" s="660" t="s">
        <v>6818</v>
      </c>
      <c r="D680" s="660" t="s">
        <v>5359</v>
      </c>
      <c r="E680" s="660" t="s">
        <v>1180</v>
      </c>
      <c r="F680" s="660" t="s">
        <v>244</v>
      </c>
      <c r="G680" s="660" t="s">
        <v>1207</v>
      </c>
      <c r="H680" s="660" t="s">
        <v>7115</v>
      </c>
      <c r="I680" s="660" t="s">
        <v>244</v>
      </c>
      <c r="J680" s="660" t="s">
        <v>1463</v>
      </c>
      <c r="K680" s="660" t="s">
        <v>1468</v>
      </c>
      <c r="L680" s="660" t="s">
        <v>7152</v>
      </c>
      <c r="M680" s="660">
        <v>5</v>
      </c>
      <c r="N680" s="662">
        <v>4303</v>
      </c>
      <c r="O680" s="662">
        <v>21515</v>
      </c>
    </row>
    <row r="681" spans="1:15" hidden="1" x14ac:dyDescent="0.25">
      <c r="A681" s="660" t="s">
        <v>6150</v>
      </c>
      <c r="B681" s="661">
        <v>44273</v>
      </c>
      <c r="C681" s="660" t="s">
        <v>6818</v>
      </c>
      <c r="D681" s="660" t="s">
        <v>5359</v>
      </c>
      <c r="E681" s="660" t="s">
        <v>1180</v>
      </c>
      <c r="F681" s="660" t="s">
        <v>244</v>
      </c>
      <c r="G681" s="660" t="s">
        <v>1207</v>
      </c>
      <c r="H681" s="660" t="s">
        <v>7116</v>
      </c>
      <c r="I681" s="660" t="s">
        <v>244</v>
      </c>
      <c r="J681" s="660" t="s">
        <v>1463</v>
      </c>
      <c r="K681" s="660" t="s">
        <v>1468</v>
      </c>
      <c r="L681" s="660" t="s">
        <v>58</v>
      </c>
      <c r="M681" s="660">
        <v>7</v>
      </c>
      <c r="N681" s="662">
        <v>14333</v>
      </c>
      <c r="O681" s="662">
        <v>100331</v>
      </c>
    </row>
    <row r="682" spans="1:15" hidden="1" x14ac:dyDescent="0.25">
      <c r="A682" s="660" t="s">
        <v>6151</v>
      </c>
      <c r="B682" s="661">
        <v>44273</v>
      </c>
      <c r="C682" s="660" t="s">
        <v>6819</v>
      </c>
      <c r="D682" s="661">
        <v>44271</v>
      </c>
      <c r="E682" s="660" t="s">
        <v>1180</v>
      </c>
      <c r="F682" s="660" t="s">
        <v>248</v>
      </c>
      <c r="G682" s="660" t="s">
        <v>1210</v>
      </c>
      <c r="H682" s="660" t="s">
        <v>280</v>
      </c>
      <c r="I682" s="660" t="s">
        <v>248</v>
      </c>
      <c r="J682" s="660" t="s">
        <v>1463</v>
      </c>
      <c r="K682" s="660" t="s">
        <v>1468</v>
      </c>
      <c r="L682" s="660" t="s">
        <v>303</v>
      </c>
      <c r="M682" s="660">
        <v>80</v>
      </c>
      <c r="N682" s="662">
        <v>1270.5</v>
      </c>
      <c r="O682" s="662">
        <v>101640</v>
      </c>
    </row>
    <row r="683" spans="1:15" hidden="1" x14ac:dyDescent="0.25">
      <c r="A683" s="660" t="s">
        <v>6152</v>
      </c>
      <c r="B683" s="661">
        <v>44273</v>
      </c>
      <c r="C683" s="660" t="s">
        <v>6820</v>
      </c>
      <c r="D683" s="661">
        <v>44271</v>
      </c>
      <c r="E683" s="660" t="s">
        <v>1180</v>
      </c>
      <c r="F683" s="660" t="s">
        <v>248</v>
      </c>
      <c r="G683" s="660" t="s">
        <v>1210</v>
      </c>
      <c r="H683" s="660" t="s">
        <v>280</v>
      </c>
      <c r="I683" s="660" t="s">
        <v>248</v>
      </c>
      <c r="J683" s="660" t="s">
        <v>1463</v>
      </c>
      <c r="K683" s="660" t="s">
        <v>1468</v>
      </c>
      <c r="L683" s="660" t="s">
        <v>303</v>
      </c>
      <c r="M683" s="660">
        <v>66</v>
      </c>
      <c r="N683" s="662">
        <v>1270.5</v>
      </c>
      <c r="O683" s="662">
        <v>83853</v>
      </c>
    </row>
    <row r="684" spans="1:15" hidden="1" x14ac:dyDescent="0.25">
      <c r="A684" s="660" t="s">
        <v>6153</v>
      </c>
      <c r="B684" s="661">
        <v>44273</v>
      </c>
      <c r="C684" s="660" t="s">
        <v>6821</v>
      </c>
      <c r="D684" s="661">
        <v>44272</v>
      </c>
      <c r="E684" s="660" t="s">
        <v>15</v>
      </c>
      <c r="F684" s="660" t="s">
        <v>1204</v>
      </c>
      <c r="G684" s="660" t="s">
        <v>1208</v>
      </c>
      <c r="H684" s="660" t="s">
        <v>1327</v>
      </c>
      <c r="I684" s="660" t="s">
        <v>1204</v>
      </c>
      <c r="J684" s="660" t="s">
        <v>1464</v>
      </c>
      <c r="K684" s="660" t="s">
        <v>1468</v>
      </c>
      <c r="L684" s="660" t="s">
        <v>1470</v>
      </c>
      <c r="M684" s="660">
        <v>3</v>
      </c>
      <c r="N684" s="660">
        <v>0</v>
      </c>
      <c r="O684" s="660">
        <v>0</v>
      </c>
    </row>
    <row r="685" spans="1:15" hidden="1" x14ac:dyDescent="0.25">
      <c r="A685" s="660" t="s">
        <v>6153</v>
      </c>
      <c r="B685" s="661">
        <v>44273</v>
      </c>
      <c r="C685" s="660" t="s">
        <v>6821</v>
      </c>
      <c r="D685" s="661">
        <v>44272</v>
      </c>
      <c r="E685" s="660" t="s">
        <v>15</v>
      </c>
      <c r="F685" s="660" t="s">
        <v>1204</v>
      </c>
      <c r="G685" s="660" t="s">
        <v>1208</v>
      </c>
      <c r="H685" s="660" t="s">
        <v>1323</v>
      </c>
      <c r="I685" s="660" t="s">
        <v>1204</v>
      </c>
      <c r="J685" s="660" t="s">
        <v>1464</v>
      </c>
      <c r="K685" s="660" t="s">
        <v>1468</v>
      </c>
      <c r="L685" s="660" t="s">
        <v>1470</v>
      </c>
      <c r="M685" s="660">
        <v>3</v>
      </c>
      <c r="N685" s="660">
        <v>0</v>
      </c>
      <c r="O685" s="660">
        <v>0</v>
      </c>
    </row>
    <row r="686" spans="1:15" hidden="1" x14ac:dyDescent="0.25">
      <c r="A686" s="660" t="s">
        <v>6153</v>
      </c>
      <c r="B686" s="661">
        <v>44273</v>
      </c>
      <c r="C686" s="660" t="s">
        <v>6821</v>
      </c>
      <c r="D686" s="661">
        <v>44272</v>
      </c>
      <c r="E686" s="660" t="s">
        <v>15</v>
      </c>
      <c r="F686" s="660" t="s">
        <v>1204</v>
      </c>
      <c r="G686" s="660" t="s">
        <v>1208</v>
      </c>
      <c r="H686" s="660" t="s">
        <v>387</v>
      </c>
      <c r="I686" s="660" t="s">
        <v>1204</v>
      </c>
      <c r="J686" s="660" t="s">
        <v>1464</v>
      </c>
      <c r="K686" s="660" t="s">
        <v>1468</v>
      </c>
      <c r="L686" s="660" t="s">
        <v>303</v>
      </c>
      <c r="M686" s="660">
        <v>1</v>
      </c>
      <c r="N686" s="660">
        <v>553</v>
      </c>
      <c r="O686" s="660">
        <v>553</v>
      </c>
    </row>
    <row r="687" spans="1:15" hidden="1" x14ac:dyDescent="0.25">
      <c r="A687" s="660" t="s">
        <v>6153</v>
      </c>
      <c r="B687" s="661">
        <v>44273</v>
      </c>
      <c r="C687" s="660" t="s">
        <v>6821</v>
      </c>
      <c r="D687" s="661">
        <v>44272</v>
      </c>
      <c r="E687" s="660" t="s">
        <v>15</v>
      </c>
      <c r="F687" s="660" t="s">
        <v>1204</v>
      </c>
      <c r="G687" s="660" t="s">
        <v>1208</v>
      </c>
      <c r="H687" s="660" t="s">
        <v>1326</v>
      </c>
      <c r="I687" s="660" t="s">
        <v>1204</v>
      </c>
      <c r="J687" s="660" t="s">
        <v>1464</v>
      </c>
      <c r="K687" s="660" t="s">
        <v>1468</v>
      </c>
      <c r="L687" s="660" t="s">
        <v>314</v>
      </c>
      <c r="M687" s="660">
        <v>3</v>
      </c>
      <c r="N687" s="662">
        <v>46100</v>
      </c>
      <c r="O687" s="662">
        <v>138300</v>
      </c>
    </row>
    <row r="688" spans="1:15" hidden="1" x14ac:dyDescent="0.25">
      <c r="A688" s="660" t="s">
        <v>6154</v>
      </c>
      <c r="B688" s="661">
        <v>44273</v>
      </c>
      <c r="C688" s="660" t="s">
        <v>6822</v>
      </c>
      <c r="D688" s="661">
        <v>44273</v>
      </c>
      <c r="E688" s="660" t="s">
        <v>15</v>
      </c>
      <c r="F688" s="660" t="s">
        <v>248</v>
      </c>
      <c r="G688" s="660" t="s">
        <v>1219</v>
      </c>
      <c r="H688" s="660" t="s">
        <v>1327</v>
      </c>
      <c r="I688" s="660" t="s">
        <v>248</v>
      </c>
      <c r="J688" s="660" t="s">
        <v>1464</v>
      </c>
      <c r="K688" s="660" t="s">
        <v>1468</v>
      </c>
      <c r="L688" s="660" t="s">
        <v>1470</v>
      </c>
      <c r="M688" s="660">
        <v>2</v>
      </c>
      <c r="N688" s="660">
        <v>0</v>
      </c>
      <c r="O688" s="660">
        <v>0</v>
      </c>
    </row>
    <row r="689" spans="1:15" hidden="1" x14ac:dyDescent="0.25">
      <c r="A689" s="660" t="s">
        <v>6154</v>
      </c>
      <c r="B689" s="661">
        <v>44273</v>
      </c>
      <c r="C689" s="660" t="s">
        <v>6822</v>
      </c>
      <c r="D689" s="661">
        <v>44273</v>
      </c>
      <c r="E689" s="660" t="s">
        <v>15</v>
      </c>
      <c r="F689" s="660" t="s">
        <v>248</v>
      </c>
      <c r="G689" s="660" t="s">
        <v>1219</v>
      </c>
      <c r="H689" s="660" t="s">
        <v>1328</v>
      </c>
      <c r="I689" s="660" t="s">
        <v>248</v>
      </c>
      <c r="J689" s="660" t="s">
        <v>1464</v>
      </c>
      <c r="K689" s="660" t="s">
        <v>1468</v>
      </c>
      <c r="L689" s="660" t="s">
        <v>1470</v>
      </c>
      <c r="M689" s="660">
        <v>2</v>
      </c>
      <c r="N689" s="660">
        <v>0</v>
      </c>
      <c r="O689" s="660">
        <v>0</v>
      </c>
    </row>
    <row r="690" spans="1:15" hidden="1" x14ac:dyDescent="0.25">
      <c r="A690" s="660" t="s">
        <v>6154</v>
      </c>
      <c r="B690" s="661">
        <v>44273</v>
      </c>
      <c r="C690" s="660" t="s">
        <v>6822</v>
      </c>
      <c r="D690" s="661">
        <v>44273</v>
      </c>
      <c r="E690" s="660" t="s">
        <v>15</v>
      </c>
      <c r="F690" s="660" t="s">
        <v>248</v>
      </c>
      <c r="G690" s="660" t="s">
        <v>1219</v>
      </c>
      <c r="H690" s="660" t="s">
        <v>1392</v>
      </c>
      <c r="I690" s="660" t="s">
        <v>248</v>
      </c>
      <c r="J690" s="660" t="s">
        <v>1464</v>
      </c>
      <c r="K690" s="660" t="s">
        <v>1468</v>
      </c>
      <c r="L690" s="660" t="s">
        <v>314</v>
      </c>
      <c r="M690" s="660">
        <v>2</v>
      </c>
      <c r="N690" s="662">
        <v>45000</v>
      </c>
      <c r="O690" s="662">
        <v>90000</v>
      </c>
    </row>
    <row r="691" spans="1:15" hidden="1" x14ac:dyDescent="0.25">
      <c r="A691" s="660" t="s">
        <v>6155</v>
      </c>
      <c r="B691" s="661">
        <v>44273</v>
      </c>
      <c r="C691" s="660" t="s">
        <v>6823</v>
      </c>
      <c r="D691" s="661">
        <v>44271</v>
      </c>
      <c r="E691" s="660" t="s">
        <v>15</v>
      </c>
      <c r="F691" s="660" t="s">
        <v>245</v>
      </c>
      <c r="G691" s="660" t="s">
        <v>1231</v>
      </c>
      <c r="H691" s="660" t="s">
        <v>1328</v>
      </c>
      <c r="I691" s="660" t="s">
        <v>245</v>
      </c>
      <c r="J691" s="660" t="s">
        <v>1464</v>
      </c>
      <c r="K691" s="660" t="s">
        <v>1468</v>
      </c>
      <c r="L691" s="660" t="s">
        <v>1470</v>
      </c>
      <c r="M691" s="660">
        <v>10</v>
      </c>
      <c r="N691" s="660">
        <v>0</v>
      </c>
      <c r="O691" s="660">
        <v>0</v>
      </c>
    </row>
    <row r="692" spans="1:15" hidden="1" x14ac:dyDescent="0.25">
      <c r="A692" s="660" t="s">
        <v>6155</v>
      </c>
      <c r="B692" s="661">
        <v>44273</v>
      </c>
      <c r="C692" s="660" t="s">
        <v>6823</v>
      </c>
      <c r="D692" s="661">
        <v>44271</v>
      </c>
      <c r="E692" s="660" t="s">
        <v>15</v>
      </c>
      <c r="F692" s="660" t="s">
        <v>245</v>
      </c>
      <c r="G692" s="660" t="s">
        <v>1231</v>
      </c>
      <c r="H692" s="660" t="s">
        <v>387</v>
      </c>
      <c r="I692" s="660" t="s">
        <v>245</v>
      </c>
      <c r="J692" s="660" t="s">
        <v>1464</v>
      </c>
      <c r="K692" s="660" t="s">
        <v>1468</v>
      </c>
      <c r="L692" s="660" t="s">
        <v>303</v>
      </c>
      <c r="M692" s="660">
        <v>1</v>
      </c>
      <c r="N692" s="660">
        <v>898</v>
      </c>
      <c r="O692" s="660">
        <v>898</v>
      </c>
    </row>
    <row r="693" spans="1:15" hidden="1" x14ac:dyDescent="0.25">
      <c r="A693" s="660" t="s">
        <v>6155</v>
      </c>
      <c r="B693" s="661">
        <v>44273</v>
      </c>
      <c r="C693" s="660" t="s">
        <v>6823</v>
      </c>
      <c r="D693" s="661">
        <v>44271</v>
      </c>
      <c r="E693" s="660" t="s">
        <v>15</v>
      </c>
      <c r="F693" s="660" t="s">
        <v>245</v>
      </c>
      <c r="G693" s="660" t="s">
        <v>1231</v>
      </c>
      <c r="H693" s="660" t="s">
        <v>1329</v>
      </c>
      <c r="I693" s="660" t="s">
        <v>245</v>
      </c>
      <c r="J693" s="660" t="s">
        <v>1464</v>
      </c>
      <c r="K693" s="660" t="s">
        <v>1468</v>
      </c>
      <c r="L693" s="660" t="s">
        <v>314</v>
      </c>
      <c r="M693" s="660">
        <v>10</v>
      </c>
      <c r="N693" s="662">
        <v>35900</v>
      </c>
      <c r="O693" s="662">
        <v>359000</v>
      </c>
    </row>
    <row r="694" spans="1:15" hidden="1" x14ac:dyDescent="0.25">
      <c r="A694" s="660" t="s">
        <v>6156</v>
      </c>
      <c r="B694" s="661">
        <v>44273</v>
      </c>
      <c r="C694" s="660" t="s">
        <v>6824</v>
      </c>
      <c r="D694" s="661">
        <v>44260</v>
      </c>
      <c r="E694" s="660" t="s">
        <v>1851</v>
      </c>
      <c r="F694" s="660" t="s">
        <v>244</v>
      </c>
      <c r="G694" s="660" t="s">
        <v>1235</v>
      </c>
      <c r="H694" s="660" t="s">
        <v>1327</v>
      </c>
      <c r="I694" s="660" t="s">
        <v>244</v>
      </c>
      <c r="J694" s="660" t="s">
        <v>1465</v>
      </c>
      <c r="K694" s="660" t="s">
        <v>1468</v>
      </c>
      <c r="L694" s="660" t="s">
        <v>1470</v>
      </c>
      <c r="M694" s="660">
        <v>17</v>
      </c>
      <c r="N694" s="660">
        <v>0</v>
      </c>
      <c r="O694" s="660">
        <v>0</v>
      </c>
    </row>
    <row r="695" spans="1:15" hidden="1" x14ac:dyDescent="0.25">
      <c r="A695" s="660" t="s">
        <v>6156</v>
      </c>
      <c r="B695" s="661">
        <v>44273</v>
      </c>
      <c r="C695" s="660" t="s">
        <v>6824</v>
      </c>
      <c r="D695" s="661">
        <v>44260</v>
      </c>
      <c r="E695" s="660" t="s">
        <v>1851</v>
      </c>
      <c r="F695" s="660" t="s">
        <v>244</v>
      </c>
      <c r="G695" s="660" t="s">
        <v>1235</v>
      </c>
      <c r="H695" s="660" t="s">
        <v>7117</v>
      </c>
      <c r="I695" s="660" t="s">
        <v>244</v>
      </c>
      <c r="J695" s="660" t="s">
        <v>1465</v>
      </c>
      <c r="K695" s="660" t="s">
        <v>1468</v>
      </c>
      <c r="L695" s="660" t="s">
        <v>1470</v>
      </c>
      <c r="M695" s="660">
        <v>17</v>
      </c>
      <c r="N695" s="660">
        <v>0</v>
      </c>
      <c r="O695" s="660">
        <v>0</v>
      </c>
    </row>
    <row r="696" spans="1:15" hidden="1" x14ac:dyDescent="0.25">
      <c r="A696" s="660" t="s">
        <v>6156</v>
      </c>
      <c r="B696" s="661">
        <v>44273</v>
      </c>
      <c r="C696" s="660" t="s">
        <v>6824</v>
      </c>
      <c r="D696" s="661">
        <v>44260</v>
      </c>
      <c r="E696" s="660" t="s">
        <v>1851</v>
      </c>
      <c r="F696" s="660" t="s">
        <v>244</v>
      </c>
      <c r="G696" s="660" t="s">
        <v>1235</v>
      </c>
      <c r="H696" s="660" t="s">
        <v>1328</v>
      </c>
      <c r="I696" s="660" t="s">
        <v>244</v>
      </c>
      <c r="J696" s="660" t="s">
        <v>1465</v>
      </c>
      <c r="K696" s="660" t="s">
        <v>1468</v>
      </c>
      <c r="L696" s="660" t="s">
        <v>1470</v>
      </c>
      <c r="M696" s="660">
        <v>17</v>
      </c>
      <c r="N696" s="660">
        <v>0</v>
      </c>
      <c r="O696" s="660">
        <v>0</v>
      </c>
    </row>
    <row r="697" spans="1:15" hidden="1" x14ac:dyDescent="0.25">
      <c r="A697" s="660" t="s">
        <v>6156</v>
      </c>
      <c r="B697" s="661">
        <v>44273</v>
      </c>
      <c r="C697" s="660" t="s">
        <v>6824</v>
      </c>
      <c r="D697" s="661">
        <v>44260</v>
      </c>
      <c r="E697" s="660" t="s">
        <v>1851</v>
      </c>
      <c r="F697" s="660" t="s">
        <v>244</v>
      </c>
      <c r="G697" s="660" t="s">
        <v>1235</v>
      </c>
      <c r="H697" s="660" t="s">
        <v>1349</v>
      </c>
      <c r="I697" s="660" t="s">
        <v>244</v>
      </c>
      <c r="J697" s="660" t="s">
        <v>1465</v>
      </c>
      <c r="K697" s="660" t="s">
        <v>1468</v>
      </c>
      <c r="L697" s="660" t="s">
        <v>314</v>
      </c>
      <c r="M697" s="660">
        <v>17</v>
      </c>
      <c r="N697" s="662">
        <v>2250</v>
      </c>
      <c r="O697" s="662">
        <v>38250</v>
      </c>
    </row>
    <row r="698" spans="1:15" hidden="1" x14ac:dyDescent="0.25">
      <c r="A698" s="660" t="s">
        <v>6156</v>
      </c>
      <c r="B698" s="661">
        <v>44273</v>
      </c>
      <c r="C698" s="660" t="s">
        <v>6824</v>
      </c>
      <c r="D698" s="661">
        <v>44260</v>
      </c>
      <c r="E698" s="660" t="s">
        <v>1851</v>
      </c>
      <c r="F698" s="660" t="s">
        <v>244</v>
      </c>
      <c r="G698" s="660" t="s">
        <v>1235</v>
      </c>
      <c r="H698" s="660" t="s">
        <v>1320</v>
      </c>
      <c r="I698" s="660" t="s">
        <v>244</v>
      </c>
      <c r="J698" s="660" t="s">
        <v>1465</v>
      </c>
      <c r="K698" s="660" t="s">
        <v>1468</v>
      </c>
      <c r="L698" s="660" t="s">
        <v>314</v>
      </c>
      <c r="M698" s="660">
        <v>17</v>
      </c>
      <c r="N698" s="662">
        <v>3500</v>
      </c>
      <c r="O698" s="662">
        <v>59500</v>
      </c>
    </row>
    <row r="699" spans="1:15" hidden="1" x14ac:dyDescent="0.25">
      <c r="A699" s="660" t="s">
        <v>6156</v>
      </c>
      <c r="B699" s="661">
        <v>44273</v>
      </c>
      <c r="C699" s="660" t="s">
        <v>6824</v>
      </c>
      <c r="D699" s="661">
        <v>44260</v>
      </c>
      <c r="E699" s="660" t="s">
        <v>1851</v>
      </c>
      <c r="F699" s="660" t="s">
        <v>244</v>
      </c>
      <c r="G699" s="660" t="s">
        <v>1235</v>
      </c>
      <c r="H699" s="660" t="s">
        <v>1329</v>
      </c>
      <c r="I699" s="660" t="s">
        <v>244</v>
      </c>
      <c r="J699" s="660" t="s">
        <v>1465</v>
      </c>
      <c r="K699" s="660" t="s">
        <v>1468</v>
      </c>
      <c r="L699" s="660" t="s">
        <v>314</v>
      </c>
      <c r="M699" s="660">
        <v>17</v>
      </c>
      <c r="N699" s="662">
        <v>41000</v>
      </c>
      <c r="O699" s="662">
        <v>697000</v>
      </c>
    </row>
    <row r="700" spans="1:15" hidden="1" x14ac:dyDescent="0.25">
      <c r="A700" s="660" t="s">
        <v>6157</v>
      </c>
      <c r="B700" s="661">
        <v>44273</v>
      </c>
      <c r="C700" s="660" t="s">
        <v>6825</v>
      </c>
      <c r="D700" s="660" t="s">
        <v>6771</v>
      </c>
      <c r="E700" s="660" t="s">
        <v>1183</v>
      </c>
      <c r="F700" s="660" t="s">
        <v>244</v>
      </c>
      <c r="G700" s="660" t="s">
        <v>1229</v>
      </c>
      <c r="H700" s="660" t="s">
        <v>1320</v>
      </c>
      <c r="I700" s="660" t="s">
        <v>244</v>
      </c>
      <c r="J700" s="660" t="s">
        <v>316</v>
      </c>
      <c r="K700" s="660" t="s">
        <v>1469</v>
      </c>
      <c r="L700" s="660" t="s">
        <v>314</v>
      </c>
      <c r="M700" s="660">
        <v>1</v>
      </c>
      <c r="N700" s="662">
        <v>3100</v>
      </c>
      <c r="O700" s="662">
        <v>3100</v>
      </c>
    </row>
    <row r="701" spans="1:15" hidden="1" x14ac:dyDescent="0.25">
      <c r="A701" s="660" t="s">
        <v>6157</v>
      </c>
      <c r="B701" s="661">
        <v>44273</v>
      </c>
      <c r="C701" s="660" t="s">
        <v>6825</v>
      </c>
      <c r="D701" s="660" t="s">
        <v>6771</v>
      </c>
      <c r="E701" s="660" t="s">
        <v>1183</v>
      </c>
      <c r="F701" s="660" t="s">
        <v>244</v>
      </c>
      <c r="G701" s="660" t="s">
        <v>1229</v>
      </c>
      <c r="H701" s="660" t="s">
        <v>1329</v>
      </c>
      <c r="I701" s="660" t="s">
        <v>244</v>
      </c>
      <c r="J701" s="660" t="s">
        <v>316</v>
      </c>
      <c r="K701" s="660" t="s">
        <v>1469</v>
      </c>
      <c r="L701" s="660" t="s">
        <v>314</v>
      </c>
      <c r="M701" s="660">
        <v>1</v>
      </c>
      <c r="N701" s="662">
        <v>38250</v>
      </c>
      <c r="O701" s="662">
        <v>38250</v>
      </c>
    </row>
    <row r="702" spans="1:15" hidden="1" x14ac:dyDescent="0.25">
      <c r="A702" s="660" t="s">
        <v>6158</v>
      </c>
      <c r="B702" s="661">
        <v>44273</v>
      </c>
      <c r="C702" s="660" t="s">
        <v>6826</v>
      </c>
      <c r="D702" s="660" t="s">
        <v>6771</v>
      </c>
      <c r="E702" s="660" t="s">
        <v>1183</v>
      </c>
      <c r="F702" s="660" t="s">
        <v>244</v>
      </c>
      <c r="G702" s="660" t="s">
        <v>1229</v>
      </c>
      <c r="H702" s="660" t="s">
        <v>1320</v>
      </c>
      <c r="I702" s="660" t="s">
        <v>244</v>
      </c>
      <c r="J702" s="660" t="s">
        <v>316</v>
      </c>
      <c r="K702" s="660" t="s">
        <v>1469</v>
      </c>
      <c r="L702" s="660" t="s">
        <v>314</v>
      </c>
      <c r="M702" s="660">
        <v>1</v>
      </c>
      <c r="N702" s="662">
        <v>3100</v>
      </c>
      <c r="O702" s="662">
        <v>3100</v>
      </c>
    </row>
    <row r="703" spans="1:15" hidden="1" x14ac:dyDescent="0.25">
      <c r="A703" s="660" t="s">
        <v>6158</v>
      </c>
      <c r="B703" s="661">
        <v>44273</v>
      </c>
      <c r="C703" s="660" t="s">
        <v>6826</v>
      </c>
      <c r="D703" s="660" t="s">
        <v>6771</v>
      </c>
      <c r="E703" s="660" t="s">
        <v>1183</v>
      </c>
      <c r="F703" s="660" t="s">
        <v>244</v>
      </c>
      <c r="G703" s="660" t="s">
        <v>1229</v>
      </c>
      <c r="H703" s="660" t="s">
        <v>1329</v>
      </c>
      <c r="I703" s="660" t="s">
        <v>244</v>
      </c>
      <c r="J703" s="660" t="s">
        <v>316</v>
      </c>
      <c r="K703" s="660" t="s">
        <v>1469</v>
      </c>
      <c r="L703" s="660" t="s">
        <v>314</v>
      </c>
      <c r="M703" s="660">
        <v>1</v>
      </c>
      <c r="N703" s="662">
        <v>38250</v>
      </c>
      <c r="O703" s="662">
        <v>38250</v>
      </c>
    </row>
    <row r="704" spans="1:15" hidden="1" x14ac:dyDescent="0.25">
      <c r="A704" s="660" t="s">
        <v>6159</v>
      </c>
      <c r="B704" s="661">
        <v>44273</v>
      </c>
      <c r="C704" s="660" t="s">
        <v>6827</v>
      </c>
      <c r="D704" s="660" t="s">
        <v>6771</v>
      </c>
      <c r="E704" s="660" t="s">
        <v>1183</v>
      </c>
      <c r="F704" s="660" t="s">
        <v>244</v>
      </c>
      <c r="G704" s="660" t="s">
        <v>1229</v>
      </c>
      <c r="H704" s="660" t="s">
        <v>1320</v>
      </c>
      <c r="I704" s="660" t="s">
        <v>244</v>
      </c>
      <c r="J704" s="660" t="s">
        <v>316</v>
      </c>
      <c r="K704" s="660" t="s">
        <v>1469</v>
      </c>
      <c r="L704" s="660" t="s">
        <v>314</v>
      </c>
      <c r="M704" s="660">
        <v>1</v>
      </c>
      <c r="N704" s="662">
        <v>3100</v>
      </c>
      <c r="O704" s="662">
        <v>3100</v>
      </c>
    </row>
    <row r="705" spans="1:15" hidden="1" x14ac:dyDescent="0.25">
      <c r="A705" s="660" t="s">
        <v>6159</v>
      </c>
      <c r="B705" s="661">
        <v>44273</v>
      </c>
      <c r="C705" s="660" t="s">
        <v>6827</v>
      </c>
      <c r="D705" s="660" t="s">
        <v>6771</v>
      </c>
      <c r="E705" s="660" t="s">
        <v>1183</v>
      </c>
      <c r="F705" s="660" t="s">
        <v>244</v>
      </c>
      <c r="G705" s="660" t="s">
        <v>1229</v>
      </c>
      <c r="H705" s="660" t="s">
        <v>1329</v>
      </c>
      <c r="I705" s="660" t="s">
        <v>244</v>
      </c>
      <c r="J705" s="660" t="s">
        <v>316</v>
      </c>
      <c r="K705" s="660" t="s">
        <v>1469</v>
      </c>
      <c r="L705" s="660" t="s">
        <v>314</v>
      </c>
      <c r="M705" s="660">
        <v>1</v>
      </c>
      <c r="N705" s="662">
        <v>38250</v>
      </c>
      <c r="O705" s="662">
        <v>38250</v>
      </c>
    </row>
    <row r="706" spans="1:15" hidden="1" x14ac:dyDescent="0.25">
      <c r="A706" s="660" t="s">
        <v>6160</v>
      </c>
      <c r="B706" s="661">
        <v>44273</v>
      </c>
      <c r="C706" s="660" t="s">
        <v>6828</v>
      </c>
      <c r="D706" s="660" t="s">
        <v>6771</v>
      </c>
      <c r="E706" s="660" t="s">
        <v>1183</v>
      </c>
      <c r="F706" s="660" t="s">
        <v>244</v>
      </c>
      <c r="G706" s="660" t="s">
        <v>1229</v>
      </c>
      <c r="H706" s="660" t="s">
        <v>1320</v>
      </c>
      <c r="I706" s="660" t="s">
        <v>244</v>
      </c>
      <c r="J706" s="660" t="s">
        <v>316</v>
      </c>
      <c r="K706" s="660" t="s">
        <v>1469</v>
      </c>
      <c r="L706" s="660" t="s">
        <v>314</v>
      </c>
      <c r="M706" s="660">
        <v>4</v>
      </c>
      <c r="N706" s="662">
        <v>3100</v>
      </c>
      <c r="O706" s="662">
        <v>12400</v>
      </c>
    </row>
    <row r="707" spans="1:15" hidden="1" x14ac:dyDescent="0.25">
      <c r="A707" s="660" t="s">
        <v>6160</v>
      </c>
      <c r="B707" s="661">
        <v>44273</v>
      </c>
      <c r="C707" s="660" t="s">
        <v>6828</v>
      </c>
      <c r="D707" s="660" t="s">
        <v>6771</v>
      </c>
      <c r="E707" s="660" t="s">
        <v>1183</v>
      </c>
      <c r="F707" s="660" t="s">
        <v>244</v>
      </c>
      <c r="G707" s="660" t="s">
        <v>1229</v>
      </c>
      <c r="H707" s="660" t="s">
        <v>1347</v>
      </c>
      <c r="I707" s="660" t="s">
        <v>244</v>
      </c>
      <c r="J707" s="660" t="s">
        <v>316</v>
      </c>
      <c r="K707" s="660" t="s">
        <v>1469</v>
      </c>
      <c r="L707" s="660" t="s">
        <v>314</v>
      </c>
      <c r="M707" s="660">
        <v>2</v>
      </c>
      <c r="N707" s="662">
        <v>20650</v>
      </c>
      <c r="O707" s="662">
        <v>41300</v>
      </c>
    </row>
    <row r="708" spans="1:15" hidden="1" x14ac:dyDescent="0.25">
      <c r="A708" s="660" t="s">
        <v>6160</v>
      </c>
      <c r="B708" s="661">
        <v>44273</v>
      </c>
      <c r="C708" s="660" t="s">
        <v>6828</v>
      </c>
      <c r="D708" s="660" t="s">
        <v>6771</v>
      </c>
      <c r="E708" s="660" t="s">
        <v>1183</v>
      </c>
      <c r="F708" s="660" t="s">
        <v>244</v>
      </c>
      <c r="G708" s="660" t="s">
        <v>1229</v>
      </c>
      <c r="H708" s="660" t="s">
        <v>1329</v>
      </c>
      <c r="I708" s="660" t="s">
        <v>244</v>
      </c>
      <c r="J708" s="660" t="s">
        <v>316</v>
      </c>
      <c r="K708" s="660" t="s">
        <v>1469</v>
      </c>
      <c r="L708" s="660" t="s">
        <v>314</v>
      </c>
      <c r="M708" s="660">
        <v>2</v>
      </c>
      <c r="N708" s="662">
        <v>38250</v>
      </c>
      <c r="O708" s="662">
        <v>76500</v>
      </c>
    </row>
    <row r="709" spans="1:15" hidden="1" x14ac:dyDescent="0.25">
      <c r="A709" s="660" t="s">
        <v>6161</v>
      </c>
      <c r="B709" s="661">
        <v>44273</v>
      </c>
      <c r="C709" s="660" t="s">
        <v>6829</v>
      </c>
      <c r="D709" s="660" t="s">
        <v>6771</v>
      </c>
      <c r="E709" s="660" t="s">
        <v>1183</v>
      </c>
      <c r="F709" s="660" t="s">
        <v>244</v>
      </c>
      <c r="G709" s="660" t="s">
        <v>1229</v>
      </c>
      <c r="H709" s="660" t="s">
        <v>1320</v>
      </c>
      <c r="I709" s="660" t="s">
        <v>244</v>
      </c>
      <c r="J709" s="660" t="s">
        <v>316</v>
      </c>
      <c r="K709" s="660" t="s">
        <v>1469</v>
      </c>
      <c r="L709" s="660" t="s">
        <v>314</v>
      </c>
      <c r="M709" s="660">
        <v>1</v>
      </c>
      <c r="N709" s="662">
        <v>3100</v>
      </c>
      <c r="O709" s="662">
        <v>3100</v>
      </c>
    </row>
    <row r="710" spans="1:15" hidden="1" x14ac:dyDescent="0.25">
      <c r="A710" s="660" t="s">
        <v>6161</v>
      </c>
      <c r="B710" s="661">
        <v>44273</v>
      </c>
      <c r="C710" s="660" t="s">
        <v>6829</v>
      </c>
      <c r="D710" s="660" t="s">
        <v>6771</v>
      </c>
      <c r="E710" s="660" t="s">
        <v>1183</v>
      </c>
      <c r="F710" s="660" t="s">
        <v>244</v>
      </c>
      <c r="G710" s="660" t="s">
        <v>1229</v>
      </c>
      <c r="H710" s="660" t="s">
        <v>1347</v>
      </c>
      <c r="I710" s="660" t="s">
        <v>244</v>
      </c>
      <c r="J710" s="660" t="s">
        <v>316</v>
      </c>
      <c r="K710" s="660" t="s">
        <v>1469</v>
      </c>
      <c r="L710" s="660" t="s">
        <v>314</v>
      </c>
      <c r="M710" s="660">
        <v>1</v>
      </c>
      <c r="N710" s="662">
        <v>20650</v>
      </c>
      <c r="O710" s="662">
        <v>20650</v>
      </c>
    </row>
    <row r="711" spans="1:15" hidden="1" x14ac:dyDescent="0.25">
      <c r="A711" s="660" t="s">
        <v>6162</v>
      </c>
      <c r="B711" s="661">
        <v>44273</v>
      </c>
      <c r="C711" s="660" t="s">
        <v>6830</v>
      </c>
      <c r="D711" s="660" t="s">
        <v>6771</v>
      </c>
      <c r="E711" s="660" t="s">
        <v>1183</v>
      </c>
      <c r="F711" s="660" t="s">
        <v>244</v>
      </c>
      <c r="G711" s="660" t="s">
        <v>1229</v>
      </c>
      <c r="H711" s="660" t="s">
        <v>1320</v>
      </c>
      <c r="I711" s="660" t="s">
        <v>244</v>
      </c>
      <c r="J711" s="660" t="s">
        <v>316</v>
      </c>
      <c r="K711" s="660" t="s">
        <v>1469</v>
      </c>
      <c r="L711" s="660" t="s">
        <v>314</v>
      </c>
      <c r="M711" s="660">
        <v>1</v>
      </c>
      <c r="N711" s="662">
        <v>3100</v>
      </c>
      <c r="O711" s="662">
        <v>3100</v>
      </c>
    </row>
    <row r="712" spans="1:15" hidden="1" x14ac:dyDescent="0.25">
      <c r="A712" s="660" t="s">
        <v>6162</v>
      </c>
      <c r="B712" s="661">
        <v>44273</v>
      </c>
      <c r="C712" s="660" t="s">
        <v>6830</v>
      </c>
      <c r="D712" s="660" t="s">
        <v>6771</v>
      </c>
      <c r="E712" s="660" t="s">
        <v>1183</v>
      </c>
      <c r="F712" s="660" t="s">
        <v>244</v>
      </c>
      <c r="G712" s="660" t="s">
        <v>1229</v>
      </c>
      <c r="H712" s="660" t="s">
        <v>1347</v>
      </c>
      <c r="I712" s="660" t="s">
        <v>244</v>
      </c>
      <c r="J712" s="660" t="s">
        <v>316</v>
      </c>
      <c r="K712" s="660" t="s">
        <v>1469</v>
      </c>
      <c r="L712" s="660" t="s">
        <v>314</v>
      </c>
      <c r="M712" s="660">
        <v>1</v>
      </c>
      <c r="N712" s="662">
        <v>20650</v>
      </c>
      <c r="O712" s="662">
        <v>20650</v>
      </c>
    </row>
    <row r="713" spans="1:15" hidden="1" x14ac:dyDescent="0.25">
      <c r="A713" s="660" t="s">
        <v>6163</v>
      </c>
      <c r="B713" s="661">
        <v>44273</v>
      </c>
      <c r="C713" s="660" t="s">
        <v>6831</v>
      </c>
      <c r="D713" s="661">
        <v>44272</v>
      </c>
      <c r="E713" s="660" t="s">
        <v>15</v>
      </c>
      <c r="F713" s="660" t="s">
        <v>258</v>
      </c>
      <c r="G713" s="660" t="s">
        <v>1221</v>
      </c>
      <c r="H713" s="660" t="s">
        <v>1327</v>
      </c>
      <c r="I713" s="660" t="s">
        <v>258</v>
      </c>
      <c r="J713" s="660" t="s">
        <v>1464</v>
      </c>
      <c r="K713" s="660" t="s">
        <v>1468</v>
      </c>
      <c r="L713" s="660" t="s">
        <v>1470</v>
      </c>
      <c r="M713" s="660">
        <v>1</v>
      </c>
      <c r="N713" s="660">
        <v>0</v>
      </c>
      <c r="O713" s="660">
        <v>0</v>
      </c>
    </row>
    <row r="714" spans="1:15" hidden="1" x14ac:dyDescent="0.25">
      <c r="A714" s="660" t="s">
        <v>6163</v>
      </c>
      <c r="B714" s="661">
        <v>44273</v>
      </c>
      <c r="C714" s="660" t="s">
        <v>6831</v>
      </c>
      <c r="D714" s="661">
        <v>44272</v>
      </c>
      <c r="E714" s="660" t="s">
        <v>15</v>
      </c>
      <c r="F714" s="660" t="s">
        <v>258</v>
      </c>
      <c r="G714" s="660" t="s">
        <v>1221</v>
      </c>
      <c r="H714" s="660" t="s">
        <v>1328</v>
      </c>
      <c r="I714" s="660" t="s">
        <v>258</v>
      </c>
      <c r="J714" s="660" t="s">
        <v>1464</v>
      </c>
      <c r="K714" s="660" t="s">
        <v>1468</v>
      </c>
      <c r="L714" s="660" t="s">
        <v>1470</v>
      </c>
      <c r="M714" s="660">
        <v>1</v>
      </c>
      <c r="N714" s="660">
        <v>0</v>
      </c>
      <c r="O714" s="660">
        <v>0</v>
      </c>
    </row>
    <row r="715" spans="1:15" hidden="1" x14ac:dyDescent="0.25">
      <c r="A715" s="660" t="s">
        <v>6163</v>
      </c>
      <c r="B715" s="661">
        <v>44273</v>
      </c>
      <c r="C715" s="660" t="s">
        <v>6831</v>
      </c>
      <c r="D715" s="661">
        <v>44272</v>
      </c>
      <c r="E715" s="660" t="s">
        <v>15</v>
      </c>
      <c r="F715" s="660" t="s">
        <v>258</v>
      </c>
      <c r="G715" s="660" t="s">
        <v>1221</v>
      </c>
      <c r="H715" s="660" t="s">
        <v>387</v>
      </c>
      <c r="I715" s="660" t="s">
        <v>258</v>
      </c>
      <c r="J715" s="660" t="s">
        <v>1464</v>
      </c>
      <c r="K715" s="660" t="s">
        <v>1468</v>
      </c>
      <c r="L715" s="660" t="s">
        <v>303</v>
      </c>
      <c r="M715" s="660">
        <v>1</v>
      </c>
      <c r="N715" s="660">
        <v>376</v>
      </c>
      <c r="O715" s="660">
        <v>376</v>
      </c>
    </row>
    <row r="716" spans="1:15" hidden="1" x14ac:dyDescent="0.25">
      <c r="A716" s="660" t="s">
        <v>6163</v>
      </c>
      <c r="B716" s="661">
        <v>44273</v>
      </c>
      <c r="C716" s="660" t="s">
        <v>6831</v>
      </c>
      <c r="D716" s="661">
        <v>44272</v>
      </c>
      <c r="E716" s="660" t="s">
        <v>15</v>
      </c>
      <c r="F716" s="660" t="s">
        <v>258</v>
      </c>
      <c r="G716" s="660" t="s">
        <v>1221</v>
      </c>
      <c r="H716" s="660" t="s">
        <v>1326</v>
      </c>
      <c r="I716" s="660" t="s">
        <v>258</v>
      </c>
      <c r="J716" s="660" t="s">
        <v>1464</v>
      </c>
      <c r="K716" s="660" t="s">
        <v>1468</v>
      </c>
      <c r="L716" s="660" t="s">
        <v>314</v>
      </c>
      <c r="M716" s="660">
        <v>1</v>
      </c>
      <c r="N716" s="662">
        <v>53700</v>
      </c>
      <c r="O716" s="662">
        <v>53700</v>
      </c>
    </row>
    <row r="717" spans="1:15" hidden="1" x14ac:dyDescent="0.25">
      <c r="A717" s="660" t="s">
        <v>6164</v>
      </c>
      <c r="B717" s="661">
        <v>44273</v>
      </c>
      <c r="C717" s="660" t="s">
        <v>6652</v>
      </c>
      <c r="D717" s="661">
        <v>44263</v>
      </c>
      <c r="E717" s="660" t="s">
        <v>1182</v>
      </c>
      <c r="F717" s="660" t="s">
        <v>244</v>
      </c>
      <c r="G717" s="660" t="s">
        <v>1229</v>
      </c>
      <c r="H717" s="660" t="s">
        <v>1397</v>
      </c>
      <c r="I717" s="660" t="s">
        <v>244</v>
      </c>
      <c r="J717" s="660" t="s">
        <v>316</v>
      </c>
      <c r="K717" s="660" t="s">
        <v>1469</v>
      </c>
      <c r="L717" s="660" t="s">
        <v>1470</v>
      </c>
      <c r="M717" s="660">
        <v>1</v>
      </c>
      <c r="N717" s="662">
        <v>2250</v>
      </c>
      <c r="O717" s="662">
        <v>2250</v>
      </c>
    </row>
    <row r="718" spans="1:15" hidden="1" x14ac:dyDescent="0.25">
      <c r="A718" s="660" t="s">
        <v>6165</v>
      </c>
      <c r="B718" s="661">
        <v>44273</v>
      </c>
      <c r="C718" s="660" t="s">
        <v>972</v>
      </c>
      <c r="D718" s="661">
        <v>44273</v>
      </c>
      <c r="E718" s="660" t="s">
        <v>15</v>
      </c>
      <c r="F718" s="660" t="s">
        <v>244</v>
      </c>
      <c r="G718" s="660" t="s">
        <v>7073</v>
      </c>
      <c r="H718" s="660" t="s">
        <v>387</v>
      </c>
      <c r="I718" s="660" t="s">
        <v>244</v>
      </c>
      <c r="J718" s="660" t="s">
        <v>317</v>
      </c>
      <c r="K718" s="660" t="s">
        <v>1468</v>
      </c>
      <c r="L718" s="660" t="s">
        <v>303</v>
      </c>
      <c r="M718" s="660">
        <v>1</v>
      </c>
      <c r="N718" s="660">
        <v>150</v>
      </c>
      <c r="O718" s="660">
        <v>150</v>
      </c>
    </row>
    <row r="719" spans="1:15" hidden="1" x14ac:dyDescent="0.25">
      <c r="A719" s="660" t="s">
        <v>6165</v>
      </c>
      <c r="B719" s="661">
        <v>44273</v>
      </c>
      <c r="C719" s="660" t="s">
        <v>972</v>
      </c>
      <c r="D719" s="661">
        <v>44273</v>
      </c>
      <c r="E719" s="660" t="s">
        <v>1182</v>
      </c>
      <c r="F719" s="660" t="s">
        <v>244</v>
      </c>
      <c r="G719" s="660" t="s">
        <v>7073</v>
      </c>
      <c r="H719" s="660" t="s">
        <v>378</v>
      </c>
      <c r="I719" s="660" t="s">
        <v>244</v>
      </c>
      <c r="J719" s="660" t="s">
        <v>317</v>
      </c>
      <c r="K719" s="660" t="s">
        <v>1468</v>
      </c>
      <c r="L719" s="660" t="s">
        <v>1470</v>
      </c>
      <c r="M719" s="660">
        <v>1</v>
      </c>
      <c r="N719" s="660">
        <v>150</v>
      </c>
      <c r="O719" s="660">
        <v>150</v>
      </c>
    </row>
    <row r="720" spans="1:15" hidden="1" x14ac:dyDescent="0.25">
      <c r="A720" s="660" t="s">
        <v>6165</v>
      </c>
      <c r="B720" s="661">
        <v>44273</v>
      </c>
      <c r="C720" s="660" t="s">
        <v>972</v>
      </c>
      <c r="D720" s="661">
        <v>44273</v>
      </c>
      <c r="E720" s="660" t="s">
        <v>1182</v>
      </c>
      <c r="F720" s="660" t="s">
        <v>244</v>
      </c>
      <c r="G720" s="660" t="s">
        <v>7073</v>
      </c>
      <c r="H720" s="660" t="s">
        <v>1397</v>
      </c>
      <c r="I720" s="660" t="s">
        <v>244</v>
      </c>
      <c r="J720" s="660" t="s">
        <v>317</v>
      </c>
      <c r="K720" s="660" t="s">
        <v>1468</v>
      </c>
      <c r="L720" s="660" t="s">
        <v>1470</v>
      </c>
      <c r="M720" s="660">
        <v>1</v>
      </c>
      <c r="N720" s="662">
        <v>2250</v>
      </c>
      <c r="O720" s="662">
        <v>2250</v>
      </c>
    </row>
    <row r="721" spans="1:15" hidden="1" x14ac:dyDescent="0.25">
      <c r="A721" s="660" t="s">
        <v>6166</v>
      </c>
      <c r="B721" s="661">
        <v>44273</v>
      </c>
      <c r="C721" s="660">
        <v>153</v>
      </c>
      <c r="D721" s="661">
        <v>44273</v>
      </c>
      <c r="E721" s="660" t="s">
        <v>1188</v>
      </c>
      <c r="F721" s="660" t="s">
        <v>248</v>
      </c>
      <c r="G721" s="660" t="s">
        <v>1218</v>
      </c>
      <c r="H721" s="660" t="s">
        <v>1312</v>
      </c>
      <c r="I721" s="660" t="s">
        <v>248</v>
      </c>
      <c r="J721" s="660" t="s">
        <v>317</v>
      </c>
      <c r="K721" s="660" t="s">
        <v>1468</v>
      </c>
      <c r="L721" s="660" t="s">
        <v>307</v>
      </c>
      <c r="M721" s="660">
        <v>5</v>
      </c>
      <c r="N721" s="662">
        <v>11700</v>
      </c>
      <c r="O721" s="662">
        <v>58500</v>
      </c>
    </row>
    <row r="722" spans="1:15" hidden="1" x14ac:dyDescent="0.25">
      <c r="A722" s="660" t="s">
        <v>6167</v>
      </c>
      <c r="B722" s="661">
        <v>44273</v>
      </c>
      <c r="C722" s="660" t="s">
        <v>6832</v>
      </c>
      <c r="D722" s="661">
        <v>44218</v>
      </c>
      <c r="E722" s="660" t="s">
        <v>1182</v>
      </c>
      <c r="F722" s="660" t="s">
        <v>244</v>
      </c>
      <c r="G722" s="660" t="s">
        <v>3553</v>
      </c>
      <c r="H722" s="660" t="s">
        <v>268</v>
      </c>
      <c r="I722" s="660" t="s">
        <v>244</v>
      </c>
      <c r="J722" s="660" t="s">
        <v>317</v>
      </c>
      <c r="K722" s="660" t="s">
        <v>1468</v>
      </c>
      <c r="L722" s="660" t="s">
        <v>306</v>
      </c>
      <c r="M722" s="660">
        <v>2</v>
      </c>
      <c r="N722" s="662">
        <v>3044</v>
      </c>
      <c r="O722" s="662">
        <v>6088</v>
      </c>
    </row>
    <row r="723" spans="1:15" hidden="1" x14ac:dyDescent="0.25">
      <c r="A723" s="660" t="s">
        <v>6168</v>
      </c>
      <c r="B723" s="661">
        <v>44273</v>
      </c>
      <c r="C723" s="660" t="s">
        <v>211</v>
      </c>
      <c r="D723" s="660" t="s">
        <v>5359</v>
      </c>
      <c r="E723" s="660" t="s">
        <v>63</v>
      </c>
      <c r="F723" s="660" t="s">
        <v>93</v>
      </c>
      <c r="G723" s="660" t="s">
        <v>7074</v>
      </c>
      <c r="H723" s="660" t="s">
        <v>1340</v>
      </c>
      <c r="I723" s="660" t="s">
        <v>93</v>
      </c>
      <c r="J723" s="660" t="s">
        <v>317</v>
      </c>
      <c r="K723" s="660" t="s">
        <v>1468</v>
      </c>
      <c r="L723" s="660" t="s">
        <v>303</v>
      </c>
      <c r="M723" s="660">
        <v>3</v>
      </c>
      <c r="N723" s="660">
        <v>500</v>
      </c>
      <c r="O723" s="662">
        <v>1500</v>
      </c>
    </row>
    <row r="724" spans="1:15" hidden="1" x14ac:dyDescent="0.25">
      <c r="A724" s="660" t="s">
        <v>6169</v>
      </c>
      <c r="B724" s="661">
        <v>44273</v>
      </c>
      <c r="C724" s="660" t="s">
        <v>6659</v>
      </c>
      <c r="D724" s="663">
        <v>44266</v>
      </c>
      <c r="E724" s="660" t="s">
        <v>1191</v>
      </c>
      <c r="F724" s="660" t="s">
        <v>94</v>
      </c>
      <c r="G724" s="660" t="s">
        <v>1245</v>
      </c>
      <c r="H724" s="660" t="s">
        <v>7102</v>
      </c>
      <c r="I724" s="660" t="s">
        <v>94</v>
      </c>
      <c r="J724" s="660" t="s">
        <v>316</v>
      </c>
      <c r="K724" s="660" t="s">
        <v>1469</v>
      </c>
      <c r="L724" s="660" t="s">
        <v>1470</v>
      </c>
      <c r="M724" s="660">
        <v>1</v>
      </c>
      <c r="N724" s="662">
        <v>1500</v>
      </c>
      <c r="O724" s="662">
        <v>1500</v>
      </c>
    </row>
    <row r="725" spans="1:15" hidden="1" x14ac:dyDescent="0.25">
      <c r="A725" s="660" t="s">
        <v>6170</v>
      </c>
      <c r="B725" s="661">
        <v>44273</v>
      </c>
      <c r="C725" s="660">
        <v>153</v>
      </c>
      <c r="D725" s="661">
        <v>44273</v>
      </c>
      <c r="E725" s="660" t="s">
        <v>1188</v>
      </c>
      <c r="F725" s="660" t="s">
        <v>248</v>
      </c>
      <c r="G725" s="660" t="s">
        <v>1218</v>
      </c>
      <c r="H725" s="660" t="s">
        <v>1312</v>
      </c>
      <c r="I725" s="660" t="s">
        <v>248</v>
      </c>
      <c r="J725" s="660" t="s">
        <v>317</v>
      </c>
      <c r="K725" s="660" t="s">
        <v>1468</v>
      </c>
      <c r="L725" s="660" t="s">
        <v>307</v>
      </c>
      <c r="M725" s="660">
        <v>5</v>
      </c>
      <c r="N725" s="662">
        <v>11700</v>
      </c>
      <c r="O725" s="662">
        <v>58500</v>
      </c>
    </row>
    <row r="726" spans="1:15" hidden="1" x14ac:dyDescent="0.25">
      <c r="A726" s="660" t="s">
        <v>6171</v>
      </c>
      <c r="B726" s="661">
        <v>44273</v>
      </c>
      <c r="C726" s="660" t="s">
        <v>912</v>
      </c>
      <c r="D726" s="661">
        <v>44273</v>
      </c>
      <c r="E726" s="660" t="s">
        <v>1191</v>
      </c>
      <c r="F726" s="660" t="s">
        <v>94</v>
      </c>
      <c r="G726" s="660" t="s">
        <v>7075</v>
      </c>
      <c r="H726" s="660" t="s">
        <v>1340</v>
      </c>
      <c r="I726" s="660" t="s">
        <v>94</v>
      </c>
      <c r="J726" s="660" t="s">
        <v>316</v>
      </c>
      <c r="K726" s="660" t="s">
        <v>1469</v>
      </c>
      <c r="L726" s="660" t="s">
        <v>303</v>
      </c>
      <c r="M726" s="660">
        <v>1</v>
      </c>
      <c r="N726" s="662">
        <v>1000</v>
      </c>
      <c r="O726" s="662">
        <v>1000</v>
      </c>
    </row>
    <row r="727" spans="1:15" hidden="1" x14ac:dyDescent="0.25">
      <c r="A727" s="660" t="s">
        <v>6171</v>
      </c>
      <c r="B727" s="661">
        <v>44273</v>
      </c>
      <c r="C727" s="660" t="s">
        <v>912</v>
      </c>
      <c r="D727" s="661">
        <v>44273</v>
      </c>
      <c r="E727" s="660" t="s">
        <v>1191</v>
      </c>
      <c r="F727" s="660" t="s">
        <v>94</v>
      </c>
      <c r="G727" s="660" t="s">
        <v>7075</v>
      </c>
      <c r="H727" s="660" t="s">
        <v>1419</v>
      </c>
      <c r="I727" s="660" t="s">
        <v>94</v>
      </c>
      <c r="J727" s="660" t="s">
        <v>316</v>
      </c>
      <c r="K727" s="660" t="s">
        <v>1469</v>
      </c>
      <c r="L727" s="660" t="s">
        <v>1470</v>
      </c>
      <c r="M727" s="660">
        <v>1</v>
      </c>
      <c r="N727" s="662">
        <v>8400</v>
      </c>
      <c r="O727" s="662">
        <v>8400</v>
      </c>
    </row>
    <row r="728" spans="1:15" hidden="1" x14ac:dyDescent="0.25">
      <c r="A728" s="660" t="s">
        <v>6172</v>
      </c>
      <c r="B728" s="661">
        <v>44273</v>
      </c>
      <c r="C728" s="660" t="s">
        <v>6833</v>
      </c>
      <c r="D728" s="661">
        <v>44272</v>
      </c>
      <c r="E728" s="660" t="s">
        <v>1189</v>
      </c>
      <c r="F728" s="660" t="s">
        <v>94</v>
      </c>
      <c r="G728" s="660" t="s">
        <v>7076</v>
      </c>
      <c r="H728" s="660" t="s">
        <v>1336</v>
      </c>
      <c r="I728" s="660" t="s">
        <v>94</v>
      </c>
      <c r="J728" s="660" t="s">
        <v>317</v>
      </c>
      <c r="K728" s="660" t="s">
        <v>1468</v>
      </c>
      <c r="L728" s="660" t="s">
        <v>301</v>
      </c>
      <c r="M728" s="660">
        <v>4</v>
      </c>
      <c r="N728" s="660">
        <v>0</v>
      </c>
      <c r="O728" s="660">
        <v>0</v>
      </c>
    </row>
    <row r="729" spans="1:15" hidden="1" x14ac:dyDescent="0.25">
      <c r="A729" s="660" t="s">
        <v>6172</v>
      </c>
      <c r="B729" s="661">
        <v>44273</v>
      </c>
      <c r="C729" s="660" t="s">
        <v>6833</v>
      </c>
      <c r="D729" s="661">
        <v>44272</v>
      </c>
      <c r="E729" s="660" t="s">
        <v>15</v>
      </c>
      <c r="F729" s="660" t="s">
        <v>94</v>
      </c>
      <c r="G729" s="660" t="s">
        <v>7076</v>
      </c>
      <c r="H729" s="660" t="s">
        <v>387</v>
      </c>
      <c r="I729" s="660" t="s">
        <v>94</v>
      </c>
      <c r="J729" s="660" t="s">
        <v>317</v>
      </c>
      <c r="K729" s="660" t="s">
        <v>1468</v>
      </c>
      <c r="L729" s="660" t="s">
        <v>303</v>
      </c>
      <c r="M729" s="660">
        <v>1</v>
      </c>
      <c r="N729" s="662">
        <v>1404</v>
      </c>
      <c r="O729" s="662">
        <v>1404</v>
      </c>
    </row>
    <row r="730" spans="1:15" hidden="1" x14ac:dyDescent="0.25">
      <c r="A730" s="660" t="s">
        <v>6172</v>
      </c>
      <c r="B730" s="661">
        <v>44273</v>
      </c>
      <c r="C730" s="660" t="s">
        <v>6833</v>
      </c>
      <c r="D730" s="661">
        <v>44272</v>
      </c>
      <c r="E730" s="660" t="s">
        <v>1189</v>
      </c>
      <c r="F730" s="660" t="s">
        <v>94</v>
      </c>
      <c r="G730" s="660" t="s">
        <v>7076</v>
      </c>
      <c r="H730" s="660" t="s">
        <v>1411</v>
      </c>
      <c r="I730" s="660" t="s">
        <v>94</v>
      </c>
      <c r="J730" s="660" t="s">
        <v>317</v>
      </c>
      <c r="K730" s="660" t="s">
        <v>1468</v>
      </c>
      <c r="L730" s="660" t="s">
        <v>301</v>
      </c>
      <c r="M730" s="660">
        <v>194</v>
      </c>
      <c r="N730" s="662">
        <v>1850</v>
      </c>
      <c r="O730" s="662">
        <v>358900</v>
      </c>
    </row>
    <row r="731" spans="1:15" hidden="1" x14ac:dyDescent="0.25">
      <c r="A731" s="660" t="s">
        <v>6173</v>
      </c>
      <c r="B731" s="661">
        <v>44274</v>
      </c>
      <c r="C731" s="660" t="s">
        <v>6713</v>
      </c>
      <c r="D731" s="660" t="s">
        <v>6714</v>
      </c>
      <c r="E731" s="660" t="s">
        <v>1183</v>
      </c>
      <c r="F731" s="660" t="s">
        <v>244</v>
      </c>
      <c r="G731" s="660" t="s">
        <v>1229</v>
      </c>
      <c r="H731" s="660" t="s">
        <v>1350</v>
      </c>
      <c r="I731" s="660" t="s">
        <v>244</v>
      </c>
      <c r="J731" s="660" t="s">
        <v>316</v>
      </c>
      <c r="K731" s="660" t="s">
        <v>1469</v>
      </c>
      <c r="L731" s="660" t="s">
        <v>314</v>
      </c>
      <c r="M731" s="660">
        <v>4</v>
      </c>
      <c r="N731" s="662">
        <v>9490</v>
      </c>
      <c r="O731" s="662">
        <v>37960</v>
      </c>
    </row>
    <row r="732" spans="1:15" hidden="1" x14ac:dyDescent="0.25">
      <c r="A732" s="660" t="s">
        <v>6174</v>
      </c>
      <c r="B732" s="661">
        <v>44274</v>
      </c>
      <c r="C732" s="660" t="s">
        <v>6780</v>
      </c>
      <c r="D732" s="661">
        <v>44267</v>
      </c>
      <c r="E732" s="660" t="s">
        <v>15</v>
      </c>
      <c r="F732" s="660" t="s">
        <v>93</v>
      </c>
      <c r="G732" s="660" t="s">
        <v>1214</v>
      </c>
      <c r="H732" s="660" t="s">
        <v>387</v>
      </c>
      <c r="I732" s="660" t="s">
        <v>93</v>
      </c>
      <c r="J732" s="660" t="s">
        <v>1464</v>
      </c>
      <c r="K732" s="660" t="s">
        <v>1468</v>
      </c>
      <c r="L732" s="660" t="s">
        <v>303</v>
      </c>
      <c r="M732" s="660">
        <v>1</v>
      </c>
      <c r="N732" s="660">
        <v>100</v>
      </c>
      <c r="O732" s="660">
        <v>100</v>
      </c>
    </row>
    <row r="733" spans="1:15" hidden="1" x14ac:dyDescent="0.25">
      <c r="A733" s="660" t="s">
        <v>6174</v>
      </c>
      <c r="B733" s="661">
        <v>44274</v>
      </c>
      <c r="C733" s="660" t="s">
        <v>6780</v>
      </c>
      <c r="D733" s="661">
        <v>44267</v>
      </c>
      <c r="E733" s="660" t="s">
        <v>15</v>
      </c>
      <c r="F733" s="660" t="s">
        <v>93</v>
      </c>
      <c r="G733" s="660" t="s">
        <v>1214</v>
      </c>
      <c r="H733" s="660" t="s">
        <v>1350</v>
      </c>
      <c r="I733" s="660" t="s">
        <v>93</v>
      </c>
      <c r="J733" s="660" t="s">
        <v>1464</v>
      </c>
      <c r="K733" s="660" t="s">
        <v>1468</v>
      </c>
      <c r="L733" s="660" t="s">
        <v>314</v>
      </c>
      <c r="M733" s="660">
        <v>3</v>
      </c>
      <c r="N733" s="662">
        <v>9350</v>
      </c>
      <c r="O733" s="662">
        <v>28050</v>
      </c>
    </row>
    <row r="734" spans="1:15" hidden="1" x14ac:dyDescent="0.25">
      <c r="A734" s="660" t="s">
        <v>6175</v>
      </c>
      <c r="B734" s="661">
        <v>44274</v>
      </c>
      <c r="C734" s="660" t="s">
        <v>6689</v>
      </c>
      <c r="D734" s="661">
        <v>44249</v>
      </c>
      <c r="E734" s="660" t="s">
        <v>15</v>
      </c>
      <c r="F734" s="660" t="s">
        <v>245</v>
      </c>
      <c r="G734" s="660" t="s">
        <v>1231</v>
      </c>
      <c r="H734" s="660" t="s">
        <v>387</v>
      </c>
      <c r="I734" s="660" t="s">
        <v>245</v>
      </c>
      <c r="J734" s="660" t="s">
        <v>1464</v>
      </c>
      <c r="K734" s="660" t="s">
        <v>1468</v>
      </c>
      <c r="L734" s="660" t="s">
        <v>303</v>
      </c>
      <c r="M734" s="660">
        <v>1</v>
      </c>
      <c r="N734" s="660">
        <v>148</v>
      </c>
      <c r="O734" s="660">
        <v>148</v>
      </c>
    </row>
    <row r="735" spans="1:15" hidden="1" x14ac:dyDescent="0.25">
      <c r="A735" s="660" t="s">
        <v>6175</v>
      </c>
      <c r="B735" s="661">
        <v>44274</v>
      </c>
      <c r="C735" s="660" t="s">
        <v>6689</v>
      </c>
      <c r="D735" s="661">
        <v>44249</v>
      </c>
      <c r="E735" s="660" t="s">
        <v>15</v>
      </c>
      <c r="F735" s="660" t="s">
        <v>245</v>
      </c>
      <c r="G735" s="660" t="s">
        <v>1231</v>
      </c>
      <c r="H735" s="660" t="s">
        <v>7105</v>
      </c>
      <c r="I735" s="660" t="s">
        <v>245</v>
      </c>
      <c r="J735" s="660" t="s">
        <v>1464</v>
      </c>
      <c r="K735" s="660" t="s">
        <v>1468</v>
      </c>
      <c r="L735" s="660" t="s">
        <v>314</v>
      </c>
      <c r="M735" s="660">
        <v>7</v>
      </c>
      <c r="N735" s="662">
        <v>8500</v>
      </c>
      <c r="O735" s="662">
        <v>59500</v>
      </c>
    </row>
    <row r="736" spans="1:15" hidden="1" x14ac:dyDescent="0.25">
      <c r="A736" s="660" t="s">
        <v>6176</v>
      </c>
      <c r="B736" s="661">
        <v>44274</v>
      </c>
      <c r="C736" s="660" t="s">
        <v>3430</v>
      </c>
      <c r="D736" s="661">
        <v>44232</v>
      </c>
      <c r="E736" s="660" t="s">
        <v>1193</v>
      </c>
      <c r="F736" s="660" t="s">
        <v>244</v>
      </c>
      <c r="G736" s="660" t="s">
        <v>1227</v>
      </c>
      <c r="H736" s="660" t="s">
        <v>1357</v>
      </c>
      <c r="I736" s="660" t="s">
        <v>244</v>
      </c>
      <c r="J736" s="660" t="s">
        <v>316</v>
      </c>
      <c r="K736" s="660" t="s">
        <v>1469</v>
      </c>
      <c r="L736" s="660" t="s">
        <v>314</v>
      </c>
      <c r="M736" s="660">
        <v>3</v>
      </c>
      <c r="N736" s="660">
        <v>1</v>
      </c>
      <c r="O736" s="660">
        <v>3</v>
      </c>
    </row>
    <row r="737" spans="1:15" hidden="1" x14ac:dyDescent="0.25">
      <c r="A737" s="660" t="s">
        <v>6177</v>
      </c>
      <c r="B737" s="661">
        <v>44274</v>
      </c>
      <c r="C737" s="660" t="s">
        <v>6807</v>
      </c>
      <c r="D737" s="661">
        <v>44242</v>
      </c>
      <c r="E737" s="660" t="s">
        <v>1187</v>
      </c>
      <c r="F737" s="660" t="s">
        <v>248</v>
      </c>
      <c r="G737" s="660" t="s">
        <v>3565</v>
      </c>
      <c r="H737" s="660" t="s">
        <v>1357</v>
      </c>
      <c r="I737" s="660" t="s">
        <v>248</v>
      </c>
      <c r="J737" s="660" t="s">
        <v>316</v>
      </c>
      <c r="K737" s="660" t="s">
        <v>1469</v>
      </c>
      <c r="L737" s="660" t="s">
        <v>314</v>
      </c>
      <c r="M737" s="660">
        <v>2</v>
      </c>
      <c r="N737" s="662">
        <v>3946</v>
      </c>
      <c r="O737" s="662">
        <v>7892</v>
      </c>
    </row>
    <row r="738" spans="1:15" hidden="1" x14ac:dyDescent="0.25">
      <c r="A738" s="660" t="s">
        <v>6178</v>
      </c>
      <c r="B738" s="661">
        <v>44274</v>
      </c>
      <c r="C738" s="660" t="s">
        <v>6808</v>
      </c>
      <c r="D738" s="661">
        <v>44242</v>
      </c>
      <c r="E738" s="660" t="s">
        <v>1187</v>
      </c>
      <c r="F738" s="660" t="s">
        <v>248</v>
      </c>
      <c r="G738" s="660" t="s">
        <v>3565</v>
      </c>
      <c r="H738" s="660" t="s">
        <v>1357</v>
      </c>
      <c r="I738" s="660" t="s">
        <v>248</v>
      </c>
      <c r="J738" s="660" t="s">
        <v>316</v>
      </c>
      <c r="K738" s="660" t="s">
        <v>1469</v>
      </c>
      <c r="L738" s="660" t="s">
        <v>314</v>
      </c>
      <c r="M738" s="660">
        <v>2</v>
      </c>
      <c r="N738" s="662">
        <v>3946</v>
      </c>
      <c r="O738" s="662">
        <v>7892</v>
      </c>
    </row>
    <row r="739" spans="1:15" hidden="1" x14ac:dyDescent="0.25">
      <c r="A739" s="660" t="s">
        <v>6179</v>
      </c>
      <c r="B739" s="661">
        <v>44274</v>
      </c>
      <c r="C739" s="660" t="s">
        <v>6806</v>
      </c>
      <c r="D739" s="661">
        <v>44242</v>
      </c>
      <c r="E739" s="660" t="s">
        <v>1187</v>
      </c>
      <c r="F739" s="660" t="s">
        <v>248</v>
      </c>
      <c r="G739" s="660" t="s">
        <v>3565</v>
      </c>
      <c r="H739" s="660" t="s">
        <v>1357</v>
      </c>
      <c r="I739" s="660" t="s">
        <v>248</v>
      </c>
      <c r="J739" s="660" t="s">
        <v>316</v>
      </c>
      <c r="K739" s="660" t="s">
        <v>1469</v>
      </c>
      <c r="L739" s="660" t="s">
        <v>314</v>
      </c>
      <c r="M739" s="660">
        <v>2</v>
      </c>
      <c r="N739" s="662">
        <v>3946</v>
      </c>
      <c r="O739" s="662">
        <v>7892</v>
      </c>
    </row>
    <row r="740" spans="1:15" hidden="1" x14ac:dyDescent="0.25">
      <c r="A740" s="660" t="s">
        <v>6180</v>
      </c>
      <c r="B740" s="661">
        <v>44274</v>
      </c>
      <c r="C740" s="660">
        <v>149</v>
      </c>
      <c r="D740" s="661">
        <v>44224</v>
      </c>
      <c r="E740" s="660" t="s">
        <v>63</v>
      </c>
      <c r="F740" s="660" t="s">
        <v>93</v>
      </c>
      <c r="G740" s="660" t="s">
        <v>3597</v>
      </c>
      <c r="H740" s="660" t="s">
        <v>1412</v>
      </c>
      <c r="I740" s="660" t="s">
        <v>93</v>
      </c>
      <c r="J740" s="660" t="s">
        <v>316</v>
      </c>
      <c r="K740" s="660" t="s">
        <v>1469</v>
      </c>
      <c r="L740" s="660" t="s">
        <v>303</v>
      </c>
      <c r="M740" s="660">
        <v>12</v>
      </c>
      <c r="N740" s="662">
        <v>5250</v>
      </c>
      <c r="O740" s="662">
        <v>63000</v>
      </c>
    </row>
    <row r="741" spans="1:15" hidden="1" x14ac:dyDescent="0.25">
      <c r="A741" s="660" t="s">
        <v>6181</v>
      </c>
      <c r="B741" s="661">
        <v>44274</v>
      </c>
      <c r="C741" s="660" t="s">
        <v>6834</v>
      </c>
      <c r="D741" s="661">
        <v>44273</v>
      </c>
      <c r="E741" s="660" t="s">
        <v>1194</v>
      </c>
      <c r="F741" s="660" t="s">
        <v>244</v>
      </c>
      <c r="G741" s="660" t="s">
        <v>1265</v>
      </c>
      <c r="H741" s="660" t="s">
        <v>1370</v>
      </c>
      <c r="I741" s="660" t="s">
        <v>244</v>
      </c>
      <c r="J741" s="660" t="s">
        <v>1467</v>
      </c>
      <c r="K741" s="660" t="s">
        <v>1468</v>
      </c>
      <c r="L741" s="660" t="s">
        <v>301</v>
      </c>
      <c r="M741" s="660">
        <v>4</v>
      </c>
      <c r="N741" s="660">
        <v>0</v>
      </c>
      <c r="O741" s="660">
        <v>0</v>
      </c>
    </row>
    <row r="742" spans="1:15" hidden="1" x14ac:dyDescent="0.25">
      <c r="A742" s="660" t="s">
        <v>6181</v>
      </c>
      <c r="B742" s="661">
        <v>44274</v>
      </c>
      <c r="C742" s="660" t="s">
        <v>6834</v>
      </c>
      <c r="D742" s="661">
        <v>44273</v>
      </c>
      <c r="E742" s="660" t="s">
        <v>15</v>
      </c>
      <c r="F742" s="660" t="s">
        <v>244</v>
      </c>
      <c r="G742" s="660" t="s">
        <v>1265</v>
      </c>
      <c r="H742" s="660" t="s">
        <v>387</v>
      </c>
      <c r="I742" s="660" t="s">
        <v>244</v>
      </c>
      <c r="J742" s="660" t="s">
        <v>1467</v>
      </c>
      <c r="K742" s="660" t="s">
        <v>1468</v>
      </c>
      <c r="L742" s="660" t="s">
        <v>303</v>
      </c>
      <c r="M742" s="660">
        <v>1</v>
      </c>
      <c r="N742" s="660">
        <v>943</v>
      </c>
      <c r="O742" s="660">
        <v>943</v>
      </c>
    </row>
    <row r="743" spans="1:15" hidden="1" x14ac:dyDescent="0.25">
      <c r="A743" s="660" t="s">
        <v>6181</v>
      </c>
      <c r="B743" s="661">
        <v>44274</v>
      </c>
      <c r="C743" s="660" t="s">
        <v>6834</v>
      </c>
      <c r="D743" s="661">
        <v>44273</v>
      </c>
      <c r="E743" s="660" t="s">
        <v>1194</v>
      </c>
      <c r="F743" s="660" t="s">
        <v>244</v>
      </c>
      <c r="G743" s="660" t="s">
        <v>1265</v>
      </c>
      <c r="H743" s="660" t="s">
        <v>1337</v>
      </c>
      <c r="I743" s="660" t="s">
        <v>244</v>
      </c>
      <c r="J743" s="660" t="s">
        <v>1467</v>
      </c>
      <c r="K743" s="660" t="s">
        <v>1468</v>
      </c>
      <c r="L743" s="660" t="s">
        <v>307</v>
      </c>
      <c r="M743" s="660">
        <v>10</v>
      </c>
      <c r="N743" s="662">
        <v>6500</v>
      </c>
      <c r="O743" s="662">
        <v>65000</v>
      </c>
    </row>
    <row r="744" spans="1:15" hidden="1" x14ac:dyDescent="0.25">
      <c r="A744" s="660" t="s">
        <v>6181</v>
      </c>
      <c r="B744" s="661">
        <v>44274</v>
      </c>
      <c r="C744" s="660" t="s">
        <v>6834</v>
      </c>
      <c r="D744" s="661">
        <v>44273</v>
      </c>
      <c r="E744" s="660" t="s">
        <v>1194</v>
      </c>
      <c r="F744" s="660" t="s">
        <v>244</v>
      </c>
      <c r="G744" s="660" t="s">
        <v>1265</v>
      </c>
      <c r="H744" s="660" t="s">
        <v>1370</v>
      </c>
      <c r="I744" s="660" t="s">
        <v>244</v>
      </c>
      <c r="J744" s="660" t="s">
        <v>1467</v>
      </c>
      <c r="K744" s="660" t="s">
        <v>1468</v>
      </c>
      <c r="L744" s="660" t="s">
        <v>301</v>
      </c>
      <c r="M744" s="660">
        <v>40</v>
      </c>
      <c r="N744" s="662">
        <v>7800</v>
      </c>
      <c r="O744" s="662">
        <v>312000</v>
      </c>
    </row>
    <row r="745" spans="1:15" hidden="1" x14ac:dyDescent="0.25">
      <c r="A745" s="660" t="s">
        <v>6182</v>
      </c>
      <c r="B745" s="661">
        <v>44274</v>
      </c>
      <c r="C745" s="660" t="s">
        <v>6835</v>
      </c>
      <c r="D745" s="660" t="s">
        <v>5361</v>
      </c>
      <c r="E745" s="660" t="s">
        <v>1180</v>
      </c>
      <c r="F745" s="660" t="s">
        <v>244</v>
      </c>
      <c r="G745" s="660" t="s">
        <v>1207</v>
      </c>
      <c r="H745" s="660" t="s">
        <v>7118</v>
      </c>
      <c r="I745" s="660" t="s">
        <v>244</v>
      </c>
      <c r="J745" s="660" t="s">
        <v>1463</v>
      </c>
      <c r="K745" s="660" t="s">
        <v>1468</v>
      </c>
      <c r="L745" s="660" t="s">
        <v>58</v>
      </c>
      <c r="M745" s="660">
        <v>15</v>
      </c>
      <c r="N745" s="662">
        <v>9797</v>
      </c>
      <c r="O745" s="662">
        <v>146955</v>
      </c>
    </row>
    <row r="746" spans="1:15" hidden="1" x14ac:dyDescent="0.25">
      <c r="A746" s="660" t="s">
        <v>6182</v>
      </c>
      <c r="B746" s="661">
        <v>44274</v>
      </c>
      <c r="C746" s="660" t="s">
        <v>6835</v>
      </c>
      <c r="D746" s="660" t="s">
        <v>5361</v>
      </c>
      <c r="E746" s="660" t="s">
        <v>1180</v>
      </c>
      <c r="F746" s="660" t="s">
        <v>244</v>
      </c>
      <c r="G746" s="660" t="s">
        <v>1207</v>
      </c>
      <c r="H746" s="660" t="s">
        <v>3655</v>
      </c>
      <c r="I746" s="660" t="s">
        <v>244</v>
      </c>
      <c r="J746" s="660" t="s">
        <v>1463</v>
      </c>
      <c r="K746" s="660" t="s">
        <v>1468</v>
      </c>
      <c r="L746" s="660" t="s">
        <v>2596</v>
      </c>
      <c r="M746" s="660">
        <v>15</v>
      </c>
      <c r="N746" s="662">
        <v>10465</v>
      </c>
      <c r="O746" s="662">
        <v>156975</v>
      </c>
    </row>
    <row r="747" spans="1:15" hidden="1" x14ac:dyDescent="0.25">
      <c r="A747" s="660" t="s">
        <v>6183</v>
      </c>
      <c r="B747" s="661">
        <v>44274</v>
      </c>
      <c r="C747" s="660">
        <v>4500063271</v>
      </c>
      <c r="D747" s="661">
        <v>44211</v>
      </c>
      <c r="E747" s="660" t="s">
        <v>1183</v>
      </c>
      <c r="F747" s="660" t="s">
        <v>244</v>
      </c>
      <c r="G747" s="660" t="s">
        <v>1243</v>
      </c>
      <c r="H747" s="660" t="s">
        <v>1357</v>
      </c>
      <c r="I747" s="660" t="s">
        <v>244</v>
      </c>
      <c r="J747" s="660" t="s">
        <v>316</v>
      </c>
      <c r="K747" s="660" t="s">
        <v>1469</v>
      </c>
      <c r="L747" s="660" t="s">
        <v>314</v>
      </c>
      <c r="M747" s="660">
        <v>54</v>
      </c>
      <c r="N747" s="662">
        <v>5400</v>
      </c>
      <c r="O747" s="662">
        <v>291600</v>
      </c>
    </row>
    <row r="748" spans="1:15" hidden="1" x14ac:dyDescent="0.25">
      <c r="A748" s="660" t="s">
        <v>6184</v>
      </c>
      <c r="B748" s="661">
        <v>44274</v>
      </c>
      <c r="C748" s="660" t="s">
        <v>6836</v>
      </c>
      <c r="D748" s="661">
        <v>44265</v>
      </c>
      <c r="E748" s="660" t="s">
        <v>1191</v>
      </c>
      <c r="F748" s="660" t="s">
        <v>94</v>
      </c>
      <c r="G748" s="660" t="s">
        <v>356</v>
      </c>
      <c r="H748" s="660" t="s">
        <v>1342</v>
      </c>
      <c r="I748" s="660" t="s">
        <v>94</v>
      </c>
      <c r="J748" s="660" t="s">
        <v>1464</v>
      </c>
      <c r="K748" s="660" t="s">
        <v>1468</v>
      </c>
      <c r="L748" s="660" t="s">
        <v>303</v>
      </c>
      <c r="M748" s="660">
        <v>5</v>
      </c>
      <c r="N748" s="660">
        <v>500</v>
      </c>
      <c r="O748" s="662">
        <v>2500</v>
      </c>
    </row>
    <row r="749" spans="1:15" hidden="1" x14ac:dyDescent="0.25">
      <c r="A749" s="660" t="s">
        <v>6184</v>
      </c>
      <c r="B749" s="661">
        <v>44274</v>
      </c>
      <c r="C749" s="660" t="s">
        <v>6836</v>
      </c>
      <c r="D749" s="661">
        <v>44265</v>
      </c>
      <c r="E749" s="660" t="s">
        <v>1191</v>
      </c>
      <c r="F749" s="660" t="s">
        <v>94</v>
      </c>
      <c r="G749" s="660" t="s">
        <v>356</v>
      </c>
      <c r="H749" s="660" t="s">
        <v>1342</v>
      </c>
      <c r="I749" s="660" t="s">
        <v>94</v>
      </c>
      <c r="J749" s="660" t="s">
        <v>1464</v>
      </c>
      <c r="K749" s="660" t="s">
        <v>1468</v>
      </c>
      <c r="L749" s="660" t="s">
        <v>303</v>
      </c>
      <c r="M749" s="660">
        <v>1</v>
      </c>
      <c r="N749" s="662">
        <v>6000</v>
      </c>
      <c r="O749" s="662">
        <v>6000</v>
      </c>
    </row>
    <row r="750" spans="1:15" hidden="1" x14ac:dyDescent="0.25">
      <c r="A750" s="660" t="s">
        <v>6185</v>
      </c>
      <c r="B750" s="661">
        <v>44274</v>
      </c>
      <c r="C750" s="660" t="s">
        <v>3471</v>
      </c>
      <c r="D750" s="661">
        <v>44250</v>
      </c>
      <c r="E750" s="660" t="s">
        <v>15</v>
      </c>
      <c r="F750" s="660" t="s">
        <v>245</v>
      </c>
      <c r="G750" s="660" t="s">
        <v>1231</v>
      </c>
      <c r="H750" s="660" t="s">
        <v>1357</v>
      </c>
      <c r="I750" s="660" t="s">
        <v>245</v>
      </c>
      <c r="J750" s="660" t="s">
        <v>1464</v>
      </c>
      <c r="K750" s="660" t="s">
        <v>1468</v>
      </c>
      <c r="L750" s="660" t="s">
        <v>314</v>
      </c>
      <c r="M750" s="660">
        <v>17</v>
      </c>
      <c r="N750" s="660">
        <v>1</v>
      </c>
      <c r="O750" s="660">
        <v>17</v>
      </c>
    </row>
    <row r="751" spans="1:15" hidden="1" x14ac:dyDescent="0.25">
      <c r="A751" s="660" t="s">
        <v>6186</v>
      </c>
      <c r="B751" s="661">
        <v>44274</v>
      </c>
      <c r="C751" s="660" t="s">
        <v>3427</v>
      </c>
      <c r="D751" s="661">
        <v>44245</v>
      </c>
      <c r="E751" s="660" t="s">
        <v>15</v>
      </c>
      <c r="F751" s="660" t="s">
        <v>245</v>
      </c>
      <c r="G751" s="660" t="s">
        <v>1231</v>
      </c>
      <c r="H751" s="660" t="s">
        <v>1357</v>
      </c>
      <c r="I751" s="660" t="s">
        <v>245</v>
      </c>
      <c r="J751" s="660" t="s">
        <v>1464</v>
      </c>
      <c r="K751" s="660" t="s">
        <v>1468</v>
      </c>
      <c r="L751" s="660" t="s">
        <v>314</v>
      </c>
      <c r="M751" s="660">
        <v>10</v>
      </c>
      <c r="N751" s="660">
        <v>1</v>
      </c>
      <c r="O751" s="660">
        <v>10</v>
      </c>
    </row>
    <row r="752" spans="1:15" hidden="1" x14ac:dyDescent="0.25">
      <c r="A752" s="660" t="s">
        <v>6187</v>
      </c>
      <c r="B752" s="661">
        <v>44274</v>
      </c>
      <c r="C752" s="660" t="s">
        <v>3397</v>
      </c>
      <c r="D752" s="661">
        <v>44244</v>
      </c>
      <c r="E752" s="660" t="s">
        <v>15</v>
      </c>
      <c r="F752" s="660" t="s">
        <v>245</v>
      </c>
      <c r="G752" s="660" t="s">
        <v>1231</v>
      </c>
      <c r="H752" s="660" t="s">
        <v>1357</v>
      </c>
      <c r="I752" s="660" t="s">
        <v>245</v>
      </c>
      <c r="J752" s="660" t="s">
        <v>1464</v>
      </c>
      <c r="K752" s="660" t="s">
        <v>1468</v>
      </c>
      <c r="L752" s="660" t="s">
        <v>314</v>
      </c>
      <c r="M752" s="660">
        <v>8</v>
      </c>
      <c r="N752" s="660">
        <v>1</v>
      </c>
      <c r="O752" s="660">
        <v>8</v>
      </c>
    </row>
    <row r="753" spans="1:15" hidden="1" x14ac:dyDescent="0.25">
      <c r="A753" s="660" t="s">
        <v>6188</v>
      </c>
      <c r="B753" s="661">
        <v>44274</v>
      </c>
      <c r="C753" s="660" t="s">
        <v>3429</v>
      </c>
      <c r="D753" s="661">
        <v>44232</v>
      </c>
      <c r="E753" s="660" t="s">
        <v>1193</v>
      </c>
      <c r="F753" s="660" t="s">
        <v>244</v>
      </c>
      <c r="G753" s="660" t="s">
        <v>1227</v>
      </c>
      <c r="H753" s="660" t="s">
        <v>1357</v>
      </c>
      <c r="I753" s="660" t="s">
        <v>244</v>
      </c>
      <c r="J753" s="660" t="s">
        <v>316</v>
      </c>
      <c r="K753" s="660" t="s">
        <v>1469</v>
      </c>
      <c r="L753" s="660" t="s">
        <v>314</v>
      </c>
      <c r="M753" s="660">
        <v>4</v>
      </c>
      <c r="N753" s="660">
        <v>1</v>
      </c>
      <c r="O753" s="660">
        <v>4</v>
      </c>
    </row>
    <row r="754" spans="1:15" hidden="1" x14ac:dyDescent="0.25">
      <c r="A754" s="660" t="s">
        <v>6189</v>
      </c>
      <c r="B754" s="661">
        <v>44274</v>
      </c>
      <c r="C754" s="660" t="s">
        <v>3388</v>
      </c>
      <c r="D754" s="661">
        <v>44244</v>
      </c>
      <c r="E754" s="660" t="s">
        <v>15</v>
      </c>
      <c r="F754" s="660" t="s">
        <v>245</v>
      </c>
      <c r="G754" s="660" t="s">
        <v>1231</v>
      </c>
      <c r="H754" s="660" t="s">
        <v>1357</v>
      </c>
      <c r="I754" s="660" t="s">
        <v>245</v>
      </c>
      <c r="J754" s="660" t="s">
        <v>1464</v>
      </c>
      <c r="K754" s="660" t="s">
        <v>1468</v>
      </c>
      <c r="L754" s="660" t="s">
        <v>314</v>
      </c>
      <c r="M754" s="660">
        <v>4</v>
      </c>
      <c r="N754" s="660">
        <v>1</v>
      </c>
      <c r="O754" s="660">
        <v>4</v>
      </c>
    </row>
    <row r="755" spans="1:15" hidden="1" x14ac:dyDescent="0.25">
      <c r="A755" s="660" t="s">
        <v>6190</v>
      </c>
      <c r="B755" s="661">
        <v>44274</v>
      </c>
      <c r="C755" s="660" t="s">
        <v>6694</v>
      </c>
      <c r="D755" s="661">
        <v>44247</v>
      </c>
      <c r="E755" s="660" t="s">
        <v>1193</v>
      </c>
      <c r="F755" s="660" t="s">
        <v>244</v>
      </c>
      <c r="G755" s="660" t="s">
        <v>1227</v>
      </c>
      <c r="H755" s="660" t="s">
        <v>1357</v>
      </c>
      <c r="I755" s="660" t="s">
        <v>244</v>
      </c>
      <c r="J755" s="660" t="s">
        <v>316</v>
      </c>
      <c r="K755" s="660" t="s">
        <v>1469</v>
      </c>
      <c r="L755" s="660" t="s">
        <v>314</v>
      </c>
      <c r="M755" s="660">
        <v>4</v>
      </c>
      <c r="N755" s="660">
        <v>1</v>
      </c>
      <c r="O755" s="660">
        <v>4</v>
      </c>
    </row>
    <row r="756" spans="1:15" hidden="1" x14ac:dyDescent="0.25">
      <c r="A756" s="660" t="s">
        <v>6191</v>
      </c>
      <c r="B756" s="661">
        <v>44274</v>
      </c>
      <c r="C756" s="660" t="s">
        <v>6760</v>
      </c>
      <c r="D756" s="661">
        <v>44265</v>
      </c>
      <c r="E756" s="660" t="s">
        <v>15</v>
      </c>
      <c r="F756" s="660" t="s">
        <v>245</v>
      </c>
      <c r="G756" s="660" t="s">
        <v>1231</v>
      </c>
      <c r="H756" s="660" t="s">
        <v>1357</v>
      </c>
      <c r="I756" s="660" t="s">
        <v>245</v>
      </c>
      <c r="J756" s="660" t="s">
        <v>1464</v>
      </c>
      <c r="K756" s="660" t="s">
        <v>1468</v>
      </c>
      <c r="L756" s="660" t="s">
        <v>314</v>
      </c>
      <c r="M756" s="660">
        <v>1</v>
      </c>
      <c r="N756" s="660">
        <v>1</v>
      </c>
      <c r="O756" s="660">
        <v>1</v>
      </c>
    </row>
    <row r="757" spans="1:15" hidden="1" x14ac:dyDescent="0.25">
      <c r="A757" s="660" t="s">
        <v>6192</v>
      </c>
      <c r="B757" s="661">
        <v>44274</v>
      </c>
      <c r="C757" s="660" t="s">
        <v>6731</v>
      </c>
      <c r="D757" s="661">
        <v>44263</v>
      </c>
      <c r="E757" s="660" t="s">
        <v>15</v>
      </c>
      <c r="F757" s="660" t="s">
        <v>245</v>
      </c>
      <c r="G757" s="660" t="s">
        <v>1231</v>
      </c>
      <c r="H757" s="660" t="s">
        <v>1357</v>
      </c>
      <c r="I757" s="660" t="s">
        <v>245</v>
      </c>
      <c r="J757" s="660" t="s">
        <v>1464</v>
      </c>
      <c r="K757" s="660" t="s">
        <v>1468</v>
      </c>
      <c r="L757" s="660" t="s">
        <v>314</v>
      </c>
      <c r="M757" s="660">
        <v>3</v>
      </c>
      <c r="N757" s="660">
        <v>1</v>
      </c>
      <c r="O757" s="660">
        <v>3</v>
      </c>
    </row>
    <row r="758" spans="1:15" hidden="1" x14ac:dyDescent="0.25">
      <c r="A758" s="660" t="s">
        <v>6193</v>
      </c>
      <c r="B758" s="661">
        <v>44274</v>
      </c>
      <c r="C758" s="660" t="s">
        <v>6837</v>
      </c>
      <c r="D758" s="661">
        <v>44166</v>
      </c>
      <c r="E758" s="660" t="s">
        <v>15</v>
      </c>
      <c r="F758" s="660" t="s">
        <v>1204</v>
      </c>
      <c r="G758" s="660" t="s">
        <v>1208</v>
      </c>
      <c r="H758" s="660" t="s">
        <v>387</v>
      </c>
      <c r="I758" s="660" t="s">
        <v>1204</v>
      </c>
      <c r="J758" s="660" t="s">
        <v>1464</v>
      </c>
      <c r="K758" s="660" t="s">
        <v>1468</v>
      </c>
      <c r="L758" s="660" t="s">
        <v>303</v>
      </c>
      <c r="M758" s="660">
        <v>1</v>
      </c>
      <c r="N758" s="660">
        <v>200</v>
      </c>
      <c r="O758" s="660">
        <v>200</v>
      </c>
    </row>
    <row r="759" spans="1:15" hidden="1" x14ac:dyDescent="0.25">
      <c r="A759" s="660" t="s">
        <v>6193</v>
      </c>
      <c r="B759" s="661">
        <v>44274</v>
      </c>
      <c r="C759" s="660" t="s">
        <v>6837</v>
      </c>
      <c r="D759" s="661">
        <v>44166</v>
      </c>
      <c r="E759" s="660" t="s">
        <v>1181</v>
      </c>
      <c r="F759" s="660" t="s">
        <v>1204</v>
      </c>
      <c r="G759" s="660" t="s">
        <v>1208</v>
      </c>
      <c r="H759" s="660" t="s">
        <v>3643</v>
      </c>
      <c r="I759" s="660" t="s">
        <v>1204</v>
      </c>
      <c r="J759" s="660" t="s">
        <v>1464</v>
      </c>
      <c r="K759" s="660" t="s">
        <v>1468</v>
      </c>
      <c r="L759" s="660" t="s">
        <v>1471</v>
      </c>
      <c r="M759" s="660">
        <v>11</v>
      </c>
      <c r="N759" s="660">
        <v>250</v>
      </c>
      <c r="O759" s="662">
        <v>2750</v>
      </c>
    </row>
    <row r="760" spans="1:15" hidden="1" x14ac:dyDescent="0.25">
      <c r="A760" s="660" t="s">
        <v>6193</v>
      </c>
      <c r="B760" s="661">
        <v>44274</v>
      </c>
      <c r="C760" s="660" t="s">
        <v>6837</v>
      </c>
      <c r="D760" s="661">
        <v>44166</v>
      </c>
      <c r="E760" s="660" t="s">
        <v>1181</v>
      </c>
      <c r="F760" s="660" t="s">
        <v>1204</v>
      </c>
      <c r="G760" s="660" t="s">
        <v>1208</v>
      </c>
      <c r="H760" s="660" t="s">
        <v>1384</v>
      </c>
      <c r="I760" s="660" t="s">
        <v>1204</v>
      </c>
      <c r="J760" s="660" t="s">
        <v>1464</v>
      </c>
      <c r="K760" s="660" t="s">
        <v>1468</v>
      </c>
      <c r="L760" s="660" t="s">
        <v>308</v>
      </c>
      <c r="M760" s="660">
        <v>11</v>
      </c>
      <c r="N760" s="662">
        <v>1900</v>
      </c>
      <c r="O760" s="662">
        <v>20900</v>
      </c>
    </row>
    <row r="761" spans="1:15" hidden="1" x14ac:dyDescent="0.25">
      <c r="A761" s="660" t="s">
        <v>6194</v>
      </c>
      <c r="B761" s="661">
        <v>44274</v>
      </c>
      <c r="C761" s="660" t="s">
        <v>1156</v>
      </c>
      <c r="D761" s="661">
        <v>44196</v>
      </c>
      <c r="E761" s="660" t="s">
        <v>15</v>
      </c>
      <c r="F761" s="660" t="s">
        <v>244</v>
      </c>
      <c r="G761" s="660" t="s">
        <v>1226</v>
      </c>
      <c r="H761" s="660" t="s">
        <v>3643</v>
      </c>
      <c r="I761" s="660" t="s">
        <v>244</v>
      </c>
      <c r="J761" s="660" t="s">
        <v>1464</v>
      </c>
      <c r="K761" s="660" t="s">
        <v>1468</v>
      </c>
      <c r="L761" s="660" t="s">
        <v>1471</v>
      </c>
      <c r="M761" s="660">
        <v>20</v>
      </c>
      <c r="N761" s="660">
        <v>250</v>
      </c>
      <c r="O761" s="662">
        <v>5000</v>
      </c>
    </row>
    <row r="762" spans="1:15" hidden="1" x14ac:dyDescent="0.25">
      <c r="A762" s="660" t="s">
        <v>6194</v>
      </c>
      <c r="B762" s="661">
        <v>44274</v>
      </c>
      <c r="C762" s="660" t="s">
        <v>1156</v>
      </c>
      <c r="D762" s="661">
        <v>44196</v>
      </c>
      <c r="E762" s="660" t="s">
        <v>15</v>
      </c>
      <c r="F762" s="660" t="s">
        <v>244</v>
      </c>
      <c r="G762" s="660" t="s">
        <v>1226</v>
      </c>
      <c r="H762" s="660" t="s">
        <v>387</v>
      </c>
      <c r="I762" s="660" t="s">
        <v>244</v>
      </c>
      <c r="J762" s="660" t="s">
        <v>1464</v>
      </c>
      <c r="K762" s="660" t="s">
        <v>1468</v>
      </c>
      <c r="L762" s="660" t="s">
        <v>303</v>
      </c>
      <c r="M762" s="660">
        <v>1</v>
      </c>
      <c r="N762" s="660">
        <v>440</v>
      </c>
      <c r="O762" s="660">
        <v>440</v>
      </c>
    </row>
    <row r="763" spans="1:15" hidden="1" x14ac:dyDescent="0.25">
      <c r="A763" s="660" t="s">
        <v>6194</v>
      </c>
      <c r="B763" s="661">
        <v>44274</v>
      </c>
      <c r="C763" s="660" t="s">
        <v>1156</v>
      </c>
      <c r="D763" s="661">
        <v>44196</v>
      </c>
      <c r="E763" s="660" t="s">
        <v>15</v>
      </c>
      <c r="F763" s="660" t="s">
        <v>244</v>
      </c>
      <c r="G763" s="660" t="s">
        <v>1226</v>
      </c>
      <c r="H763" s="660" t="s">
        <v>1384</v>
      </c>
      <c r="I763" s="660" t="s">
        <v>244</v>
      </c>
      <c r="J763" s="660" t="s">
        <v>1464</v>
      </c>
      <c r="K763" s="660" t="s">
        <v>1468</v>
      </c>
      <c r="L763" s="660" t="s">
        <v>308</v>
      </c>
      <c r="M763" s="660">
        <v>50</v>
      </c>
      <c r="N763" s="662">
        <v>2100</v>
      </c>
      <c r="O763" s="662">
        <v>105000</v>
      </c>
    </row>
    <row r="764" spans="1:15" hidden="1" x14ac:dyDescent="0.25">
      <c r="A764" s="660" t="s">
        <v>6195</v>
      </c>
      <c r="B764" s="661">
        <v>44274</v>
      </c>
      <c r="C764" s="660" t="s">
        <v>6838</v>
      </c>
      <c r="D764" s="661">
        <v>44196</v>
      </c>
      <c r="E764" s="660" t="s">
        <v>15</v>
      </c>
      <c r="F764" s="660" t="s">
        <v>1204</v>
      </c>
      <c r="G764" s="660" t="s">
        <v>1208</v>
      </c>
      <c r="H764" s="660" t="s">
        <v>387</v>
      </c>
      <c r="I764" s="660" t="s">
        <v>1204</v>
      </c>
      <c r="J764" s="660" t="s">
        <v>1464</v>
      </c>
      <c r="K764" s="660" t="s">
        <v>1468</v>
      </c>
      <c r="L764" s="660" t="s">
        <v>303</v>
      </c>
      <c r="M764" s="660">
        <v>1</v>
      </c>
      <c r="N764" s="660">
        <v>150</v>
      </c>
      <c r="O764" s="660">
        <v>150</v>
      </c>
    </row>
    <row r="765" spans="1:15" hidden="1" x14ac:dyDescent="0.25">
      <c r="A765" s="660" t="s">
        <v>6195</v>
      </c>
      <c r="B765" s="661">
        <v>44274</v>
      </c>
      <c r="C765" s="660" t="s">
        <v>6838</v>
      </c>
      <c r="D765" s="661">
        <v>44196</v>
      </c>
      <c r="E765" s="660" t="s">
        <v>1181</v>
      </c>
      <c r="F765" s="660" t="s">
        <v>1204</v>
      </c>
      <c r="G765" s="660" t="s">
        <v>1208</v>
      </c>
      <c r="H765" s="660" t="s">
        <v>1384</v>
      </c>
      <c r="I765" s="660" t="s">
        <v>1204</v>
      </c>
      <c r="J765" s="660" t="s">
        <v>1464</v>
      </c>
      <c r="K765" s="660" t="s">
        <v>1468</v>
      </c>
      <c r="L765" s="660" t="s">
        <v>308</v>
      </c>
      <c r="M765" s="660">
        <v>15</v>
      </c>
      <c r="N765" s="662">
        <v>1900</v>
      </c>
      <c r="O765" s="662">
        <v>28500</v>
      </c>
    </row>
    <row r="766" spans="1:15" hidden="1" x14ac:dyDescent="0.25">
      <c r="A766" s="660" t="s">
        <v>6196</v>
      </c>
      <c r="B766" s="661">
        <v>44274</v>
      </c>
      <c r="C766" s="660" t="s">
        <v>6839</v>
      </c>
      <c r="D766" s="661">
        <v>44196</v>
      </c>
      <c r="E766" s="660" t="s">
        <v>15</v>
      </c>
      <c r="F766" s="660" t="s">
        <v>1204</v>
      </c>
      <c r="G766" s="660" t="s">
        <v>1208</v>
      </c>
      <c r="H766" s="660" t="s">
        <v>387</v>
      </c>
      <c r="I766" s="660" t="s">
        <v>1204</v>
      </c>
      <c r="J766" s="660" t="s">
        <v>1464</v>
      </c>
      <c r="K766" s="660" t="s">
        <v>1468</v>
      </c>
      <c r="L766" s="660" t="s">
        <v>303</v>
      </c>
      <c r="M766" s="660">
        <v>1</v>
      </c>
      <c r="N766" s="660">
        <v>150</v>
      </c>
      <c r="O766" s="660">
        <v>150</v>
      </c>
    </row>
    <row r="767" spans="1:15" hidden="1" x14ac:dyDescent="0.25">
      <c r="A767" s="660" t="s">
        <v>6196</v>
      </c>
      <c r="B767" s="661">
        <v>44274</v>
      </c>
      <c r="C767" s="660" t="s">
        <v>6839</v>
      </c>
      <c r="D767" s="661">
        <v>44196</v>
      </c>
      <c r="E767" s="660" t="s">
        <v>1181</v>
      </c>
      <c r="F767" s="660" t="s">
        <v>1204</v>
      </c>
      <c r="G767" s="660" t="s">
        <v>1208</v>
      </c>
      <c r="H767" s="660" t="s">
        <v>1384</v>
      </c>
      <c r="I767" s="660" t="s">
        <v>1204</v>
      </c>
      <c r="J767" s="660" t="s">
        <v>1464</v>
      </c>
      <c r="K767" s="660" t="s">
        <v>1468</v>
      </c>
      <c r="L767" s="660" t="s">
        <v>308</v>
      </c>
      <c r="M767" s="660">
        <v>15</v>
      </c>
      <c r="N767" s="662">
        <v>1900</v>
      </c>
      <c r="O767" s="662">
        <v>28500</v>
      </c>
    </row>
    <row r="768" spans="1:15" hidden="1" x14ac:dyDescent="0.25">
      <c r="A768" s="660" t="s">
        <v>6197</v>
      </c>
      <c r="B768" s="661">
        <v>44274</v>
      </c>
      <c r="C768" s="660" t="s">
        <v>6840</v>
      </c>
      <c r="D768" s="661">
        <v>44186</v>
      </c>
      <c r="E768" s="660" t="s">
        <v>15</v>
      </c>
      <c r="F768" s="660" t="s">
        <v>93</v>
      </c>
      <c r="G768" s="660" t="s">
        <v>1214</v>
      </c>
      <c r="H768" s="660" t="s">
        <v>387</v>
      </c>
      <c r="I768" s="660" t="s">
        <v>93</v>
      </c>
      <c r="J768" s="660" t="s">
        <v>1464</v>
      </c>
      <c r="K768" s="660" t="s">
        <v>1468</v>
      </c>
      <c r="L768" s="660" t="s">
        <v>303</v>
      </c>
      <c r="M768" s="660">
        <v>1</v>
      </c>
      <c r="N768" s="660">
        <v>146.25</v>
      </c>
      <c r="O768" s="660">
        <v>146.25</v>
      </c>
    </row>
    <row r="769" spans="1:15" hidden="1" x14ac:dyDescent="0.25">
      <c r="A769" s="660" t="s">
        <v>6197</v>
      </c>
      <c r="B769" s="661">
        <v>44274</v>
      </c>
      <c r="C769" s="660" t="s">
        <v>6840</v>
      </c>
      <c r="D769" s="661">
        <v>44186</v>
      </c>
      <c r="E769" s="660" t="s">
        <v>1181</v>
      </c>
      <c r="F769" s="660" t="s">
        <v>93</v>
      </c>
      <c r="G769" s="660" t="s">
        <v>1214</v>
      </c>
      <c r="H769" s="660" t="s">
        <v>1384</v>
      </c>
      <c r="I769" s="660" t="s">
        <v>93</v>
      </c>
      <c r="J769" s="660" t="s">
        <v>1464</v>
      </c>
      <c r="K769" s="660" t="s">
        <v>1468</v>
      </c>
      <c r="L769" s="660" t="s">
        <v>308</v>
      </c>
      <c r="M769" s="660">
        <v>30</v>
      </c>
      <c r="N769" s="662">
        <v>1950</v>
      </c>
      <c r="O769" s="662">
        <v>58500</v>
      </c>
    </row>
    <row r="770" spans="1:15" hidden="1" x14ac:dyDescent="0.25">
      <c r="A770" s="660" t="s">
        <v>6198</v>
      </c>
      <c r="B770" s="661">
        <v>44274</v>
      </c>
      <c r="C770" s="660" t="s">
        <v>1003</v>
      </c>
      <c r="D770" s="663">
        <v>44200</v>
      </c>
      <c r="E770" s="660" t="s">
        <v>63</v>
      </c>
      <c r="F770" s="660" t="s">
        <v>93</v>
      </c>
      <c r="G770" s="660" t="s">
        <v>1251</v>
      </c>
      <c r="H770" s="660" t="s">
        <v>1409</v>
      </c>
      <c r="I770" s="660" t="s">
        <v>93</v>
      </c>
      <c r="J770" s="660" t="s">
        <v>316</v>
      </c>
      <c r="K770" s="660" t="s">
        <v>1469</v>
      </c>
      <c r="L770" s="660" t="s">
        <v>1470</v>
      </c>
      <c r="M770" s="660">
        <v>1</v>
      </c>
      <c r="N770" s="660">
        <v>150</v>
      </c>
      <c r="O770" s="660">
        <v>150</v>
      </c>
    </row>
    <row r="771" spans="1:15" hidden="1" x14ac:dyDescent="0.25">
      <c r="A771" s="660" t="s">
        <v>6198</v>
      </c>
      <c r="B771" s="661">
        <v>44274</v>
      </c>
      <c r="C771" s="660" t="s">
        <v>1003</v>
      </c>
      <c r="D771" s="663">
        <v>44200</v>
      </c>
      <c r="E771" s="660" t="s">
        <v>63</v>
      </c>
      <c r="F771" s="660" t="s">
        <v>93</v>
      </c>
      <c r="G771" s="660" t="s">
        <v>1251</v>
      </c>
      <c r="H771" s="660" t="s">
        <v>1408</v>
      </c>
      <c r="I771" s="660" t="s">
        <v>93</v>
      </c>
      <c r="J771" s="660" t="s">
        <v>316</v>
      </c>
      <c r="K771" s="660" t="s">
        <v>1469</v>
      </c>
      <c r="L771" s="660" t="s">
        <v>1470</v>
      </c>
      <c r="M771" s="660">
        <v>1</v>
      </c>
      <c r="N771" s="660">
        <v>250</v>
      </c>
      <c r="O771" s="660">
        <v>250</v>
      </c>
    </row>
    <row r="772" spans="1:15" hidden="1" x14ac:dyDescent="0.25">
      <c r="A772" s="660" t="s">
        <v>6199</v>
      </c>
      <c r="B772" s="661">
        <v>44274</v>
      </c>
      <c r="C772" s="660" t="s">
        <v>6841</v>
      </c>
      <c r="D772" s="661">
        <v>44196</v>
      </c>
      <c r="E772" s="660" t="s">
        <v>15</v>
      </c>
      <c r="F772" s="660" t="s">
        <v>1204</v>
      </c>
      <c r="G772" s="660" t="s">
        <v>1208</v>
      </c>
      <c r="H772" s="660" t="s">
        <v>387</v>
      </c>
      <c r="I772" s="660" t="s">
        <v>1204</v>
      </c>
      <c r="J772" s="660" t="s">
        <v>1464</v>
      </c>
      <c r="K772" s="660" t="s">
        <v>1468</v>
      </c>
      <c r="L772" s="660" t="s">
        <v>303</v>
      </c>
      <c r="M772" s="660">
        <v>1</v>
      </c>
      <c r="N772" s="660">
        <v>456</v>
      </c>
      <c r="O772" s="660">
        <v>456</v>
      </c>
    </row>
    <row r="773" spans="1:15" hidden="1" x14ac:dyDescent="0.25">
      <c r="A773" s="660" t="s">
        <v>6199</v>
      </c>
      <c r="B773" s="661">
        <v>44274</v>
      </c>
      <c r="C773" s="660" t="s">
        <v>6841</v>
      </c>
      <c r="D773" s="661">
        <v>44196</v>
      </c>
      <c r="E773" s="660" t="s">
        <v>1181</v>
      </c>
      <c r="F773" s="660" t="s">
        <v>1204</v>
      </c>
      <c r="G773" s="660" t="s">
        <v>1208</v>
      </c>
      <c r="H773" s="660" t="s">
        <v>1384</v>
      </c>
      <c r="I773" s="660" t="s">
        <v>1204</v>
      </c>
      <c r="J773" s="660" t="s">
        <v>1464</v>
      </c>
      <c r="K773" s="660" t="s">
        <v>1468</v>
      </c>
      <c r="L773" s="660" t="s">
        <v>308</v>
      </c>
      <c r="M773" s="660">
        <v>60</v>
      </c>
      <c r="N773" s="662">
        <v>1900</v>
      </c>
      <c r="O773" s="662">
        <v>114000</v>
      </c>
    </row>
    <row r="774" spans="1:15" hidden="1" x14ac:dyDescent="0.25">
      <c r="A774" s="660" t="s">
        <v>6200</v>
      </c>
      <c r="B774" s="661">
        <v>44274</v>
      </c>
      <c r="C774" s="660" t="s">
        <v>6842</v>
      </c>
      <c r="D774" s="661">
        <v>44186</v>
      </c>
      <c r="E774" s="660" t="s">
        <v>15</v>
      </c>
      <c r="F774" s="660" t="s">
        <v>258</v>
      </c>
      <c r="G774" s="660" t="s">
        <v>1221</v>
      </c>
      <c r="H774" s="660" t="s">
        <v>387</v>
      </c>
      <c r="I774" s="660" t="s">
        <v>258</v>
      </c>
      <c r="J774" s="660" t="s">
        <v>1464</v>
      </c>
      <c r="K774" s="660" t="s">
        <v>1468</v>
      </c>
      <c r="L774" s="660" t="s">
        <v>303</v>
      </c>
      <c r="M774" s="660">
        <v>1</v>
      </c>
      <c r="N774" s="660">
        <v>0</v>
      </c>
      <c r="O774" s="660">
        <v>0</v>
      </c>
    </row>
    <row r="775" spans="1:15" hidden="1" x14ac:dyDescent="0.25">
      <c r="A775" s="660" t="s">
        <v>6200</v>
      </c>
      <c r="B775" s="661">
        <v>44274</v>
      </c>
      <c r="C775" s="660" t="s">
        <v>6842</v>
      </c>
      <c r="D775" s="661">
        <v>44186</v>
      </c>
      <c r="E775" s="660" t="s">
        <v>1181</v>
      </c>
      <c r="F775" s="660" t="s">
        <v>258</v>
      </c>
      <c r="G775" s="660" t="s">
        <v>1221</v>
      </c>
      <c r="H775" s="660" t="s">
        <v>1384</v>
      </c>
      <c r="I775" s="660" t="s">
        <v>258</v>
      </c>
      <c r="J775" s="660" t="s">
        <v>1464</v>
      </c>
      <c r="K775" s="660" t="s">
        <v>1468</v>
      </c>
      <c r="L775" s="660" t="s">
        <v>308</v>
      </c>
      <c r="M775" s="660">
        <v>75</v>
      </c>
      <c r="N775" s="662">
        <v>1900</v>
      </c>
      <c r="O775" s="662">
        <v>142500</v>
      </c>
    </row>
    <row r="776" spans="1:15" hidden="1" x14ac:dyDescent="0.25">
      <c r="A776" s="660" t="s">
        <v>6201</v>
      </c>
      <c r="B776" s="661">
        <v>44274</v>
      </c>
      <c r="C776" s="660" t="s">
        <v>912</v>
      </c>
      <c r="D776" s="661">
        <v>44273</v>
      </c>
      <c r="E776" s="660" t="s">
        <v>63</v>
      </c>
      <c r="F776" s="660" t="s">
        <v>93</v>
      </c>
      <c r="G776" s="660" t="s">
        <v>1836</v>
      </c>
      <c r="H776" s="660" t="s">
        <v>1439</v>
      </c>
      <c r="I776" s="660" t="s">
        <v>93</v>
      </c>
      <c r="J776" s="660" t="s">
        <v>1466</v>
      </c>
      <c r="K776" s="660" t="s">
        <v>1468</v>
      </c>
      <c r="L776" s="660" t="s">
        <v>1471</v>
      </c>
      <c r="M776" s="660">
        <v>20</v>
      </c>
      <c r="N776" s="660">
        <v>114.24</v>
      </c>
      <c r="O776" s="662">
        <v>2284.8000000000002</v>
      </c>
    </row>
    <row r="777" spans="1:15" hidden="1" x14ac:dyDescent="0.25">
      <c r="A777" s="660" t="s">
        <v>6201</v>
      </c>
      <c r="B777" s="661">
        <v>44274</v>
      </c>
      <c r="C777" s="660" t="s">
        <v>912</v>
      </c>
      <c r="D777" s="661">
        <v>44273</v>
      </c>
      <c r="E777" s="660" t="s">
        <v>15</v>
      </c>
      <c r="F777" s="660" t="s">
        <v>93</v>
      </c>
      <c r="G777" s="660" t="s">
        <v>1836</v>
      </c>
      <c r="H777" s="660" t="s">
        <v>387</v>
      </c>
      <c r="I777" s="660" t="s">
        <v>93</v>
      </c>
      <c r="J777" s="660" t="s">
        <v>1466</v>
      </c>
      <c r="K777" s="660" t="s">
        <v>1468</v>
      </c>
      <c r="L777" s="660" t="s">
        <v>303</v>
      </c>
      <c r="M777" s="660">
        <v>1</v>
      </c>
      <c r="N777" s="660">
        <v>150</v>
      </c>
      <c r="O777" s="660">
        <v>150</v>
      </c>
    </row>
    <row r="778" spans="1:15" hidden="1" x14ac:dyDescent="0.25">
      <c r="A778" s="660" t="s">
        <v>6201</v>
      </c>
      <c r="B778" s="661">
        <v>44274</v>
      </c>
      <c r="C778" s="660" t="s">
        <v>912</v>
      </c>
      <c r="D778" s="661">
        <v>44273</v>
      </c>
      <c r="E778" s="660" t="s">
        <v>63</v>
      </c>
      <c r="F778" s="660" t="s">
        <v>93</v>
      </c>
      <c r="G778" s="660" t="s">
        <v>1836</v>
      </c>
      <c r="H778" s="660" t="s">
        <v>1396</v>
      </c>
      <c r="I778" s="660" t="s">
        <v>93</v>
      </c>
      <c r="J778" s="660" t="s">
        <v>1466</v>
      </c>
      <c r="K778" s="660" t="s">
        <v>1468</v>
      </c>
      <c r="L778" s="660" t="s">
        <v>1470</v>
      </c>
      <c r="M778" s="660">
        <v>1</v>
      </c>
      <c r="N778" s="662">
        <v>2827.75</v>
      </c>
      <c r="O778" s="662">
        <v>2827.75</v>
      </c>
    </row>
    <row r="779" spans="1:15" hidden="1" x14ac:dyDescent="0.25">
      <c r="A779" s="660" t="s">
        <v>6201</v>
      </c>
      <c r="B779" s="661">
        <v>44274</v>
      </c>
      <c r="C779" s="660" t="s">
        <v>912</v>
      </c>
      <c r="D779" s="661">
        <v>44273</v>
      </c>
      <c r="E779" s="660" t="s">
        <v>63</v>
      </c>
      <c r="F779" s="660" t="s">
        <v>93</v>
      </c>
      <c r="G779" s="660" t="s">
        <v>1836</v>
      </c>
      <c r="H779" s="660" t="s">
        <v>3624</v>
      </c>
      <c r="I779" s="660" t="s">
        <v>93</v>
      </c>
      <c r="J779" s="660" t="s">
        <v>1466</v>
      </c>
      <c r="K779" s="660" t="s">
        <v>1468</v>
      </c>
      <c r="L779" s="660" t="s">
        <v>1470</v>
      </c>
      <c r="M779" s="660">
        <v>1</v>
      </c>
      <c r="N779" s="662">
        <v>3619.52</v>
      </c>
      <c r="O779" s="662">
        <v>3619.52</v>
      </c>
    </row>
    <row r="780" spans="1:15" hidden="1" x14ac:dyDescent="0.25">
      <c r="A780" s="660" t="s">
        <v>6202</v>
      </c>
      <c r="B780" s="661">
        <v>44274</v>
      </c>
      <c r="C780" s="660" t="s">
        <v>6843</v>
      </c>
      <c r="D780" s="661">
        <v>44196</v>
      </c>
      <c r="E780" s="660" t="s">
        <v>15</v>
      </c>
      <c r="F780" s="660" t="s">
        <v>1204</v>
      </c>
      <c r="G780" s="660" t="s">
        <v>1208</v>
      </c>
      <c r="H780" s="660" t="s">
        <v>387</v>
      </c>
      <c r="I780" s="660" t="s">
        <v>1204</v>
      </c>
      <c r="J780" s="660" t="s">
        <v>1464</v>
      </c>
      <c r="K780" s="660" t="s">
        <v>1468</v>
      </c>
      <c r="L780" s="660" t="s">
        <v>303</v>
      </c>
      <c r="M780" s="660">
        <v>1</v>
      </c>
      <c r="N780" s="660">
        <v>190</v>
      </c>
      <c r="O780" s="660">
        <v>190</v>
      </c>
    </row>
    <row r="781" spans="1:15" hidden="1" x14ac:dyDescent="0.25">
      <c r="A781" s="660" t="s">
        <v>6202</v>
      </c>
      <c r="B781" s="661">
        <v>44274</v>
      </c>
      <c r="C781" s="660" t="s">
        <v>6843</v>
      </c>
      <c r="D781" s="661">
        <v>44196</v>
      </c>
      <c r="E781" s="660" t="s">
        <v>1181</v>
      </c>
      <c r="F781" s="660" t="s">
        <v>1204</v>
      </c>
      <c r="G781" s="660" t="s">
        <v>1208</v>
      </c>
      <c r="H781" s="660" t="s">
        <v>1384</v>
      </c>
      <c r="I781" s="660" t="s">
        <v>1204</v>
      </c>
      <c r="J781" s="660" t="s">
        <v>1464</v>
      </c>
      <c r="K781" s="660" t="s">
        <v>1468</v>
      </c>
      <c r="L781" s="660" t="s">
        <v>308</v>
      </c>
      <c r="M781" s="660">
        <v>10</v>
      </c>
      <c r="N781" s="662">
        <v>1900</v>
      </c>
      <c r="O781" s="662">
        <v>19000</v>
      </c>
    </row>
    <row r="782" spans="1:15" hidden="1" x14ac:dyDescent="0.25">
      <c r="A782" s="660" t="s">
        <v>6203</v>
      </c>
      <c r="B782" s="661">
        <v>44274</v>
      </c>
      <c r="C782" s="660" t="s">
        <v>6844</v>
      </c>
      <c r="D782" s="661">
        <v>44169</v>
      </c>
      <c r="E782" s="660" t="s">
        <v>15</v>
      </c>
      <c r="F782" s="660" t="s">
        <v>93</v>
      </c>
      <c r="G782" s="660" t="s">
        <v>1214</v>
      </c>
      <c r="H782" s="660" t="s">
        <v>387</v>
      </c>
      <c r="I782" s="660" t="s">
        <v>93</v>
      </c>
      <c r="J782" s="660" t="s">
        <v>1464</v>
      </c>
      <c r="K782" s="660" t="s">
        <v>1468</v>
      </c>
      <c r="L782" s="660" t="s">
        <v>303</v>
      </c>
      <c r="M782" s="660">
        <v>1</v>
      </c>
      <c r="N782" s="660">
        <v>146</v>
      </c>
      <c r="O782" s="660">
        <v>146</v>
      </c>
    </row>
    <row r="783" spans="1:15" hidden="1" x14ac:dyDescent="0.25">
      <c r="A783" s="660" t="s">
        <v>6203</v>
      </c>
      <c r="B783" s="661">
        <v>44274</v>
      </c>
      <c r="C783" s="660" t="s">
        <v>6844</v>
      </c>
      <c r="D783" s="661">
        <v>44169</v>
      </c>
      <c r="E783" s="660" t="s">
        <v>1181</v>
      </c>
      <c r="F783" s="660" t="s">
        <v>93</v>
      </c>
      <c r="G783" s="660" t="s">
        <v>1214</v>
      </c>
      <c r="H783" s="660" t="s">
        <v>1384</v>
      </c>
      <c r="I783" s="660" t="s">
        <v>93</v>
      </c>
      <c r="J783" s="660" t="s">
        <v>1464</v>
      </c>
      <c r="K783" s="660" t="s">
        <v>1468</v>
      </c>
      <c r="L783" s="660" t="s">
        <v>308</v>
      </c>
      <c r="M783" s="660">
        <v>30</v>
      </c>
      <c r="N783" s="662">
        <v>1950</v>
      </c>
      <c r="O783" s="662">
        <v>58500</v>
      </c>
    </row>
    <row r="784" spans="1:15" hidden="1" x14ac:dyDescent="0.25">
      <c r="A784" s="660" t="s">
        <v>6204</v>
      </c>
      <c r="B784" s="661">
        <v>44274</v>
      </c>
      <c r="C784" s="660" t="s">
        <v>6845</v>
      </c>
      <c r="D784" s="661">
        <v>44169</v>
      </c>
      <c r="E784" s="660" t="s">
        <v>15</v>
      </c>
      <c r="F784" s="660" t="s">
        <v>93</v>
      </c>
      <c r="G784" s="660" t="s">
        <v>1214</v>
      </c>
      <c r="H784" s="660" t="s">
        <v>387</v>
      </c>
      <c r="I784" s="660" t="s">
        <v>93</v>
      </c>
      <c r="J784" s="660" t="s">
        <v>1464</v>
      </c>
      <c r="K784" s="660" t="s">
        <v>1468</v>
      </c>
      <c r="L784" s="660" t="s">
        <v>303</v>
      </c>
      <c r="M784" s="660">
        <v>1</v>
      </c>
      <c r="N784" s="660">
        <v>341</v>
      </c>
      <c r="O784" s="660">
        <v>341</v>
      </c>
    </row>
    <row r="785" spans="1:15" hidden="1" x14ac:dyDescent="0.25">
      <c r="A785" s="660" t="s">
        <v>6204</v>
      </c>
      <c r="B785" s="661">
        <v>44274</v>
      </c>
      <c r="C785" s="660" t="s">
        <v>6845</v>
      </c>
      <c r="D785" s="661">
        <v>44169</v>
      </c>
      <c r="E785" s="660" t="s">
        <v>1181</v>
      </c>
      <c r="F785" s="660" t="s">
        <v>93</v>
      </c>
      <c r="G785" s="660" t="s">
        <v>1214</v>
      </c>
      <c r="H785" s="660" t="s">
        <v>1384</v>
      </c>
      <c r="I785" s="660" t="s">
        <v>93</v>
      </c>
      <c r="J785" s="660" t="s">
        <v>1464</v>
      </c>
      <c r="K785" s="660" t="s">
        <v>1468</v>
      </c>
      <c r="L785" s="660" t="s">
        <v>308</v>
      </c>
      <c r="M785" s="660">
        <v>70</v>
      </c>
      <c r="N785" s="662">
        <v>1950</v>
      </c>
      <c r="O785" s="662">
        <v>136500</v>
      </c>
    </row>
    <row r="786" spans="1:15" hidden="1" x14ac:dyDescent="0.25">
      <c r="A786" s="660" t="s">
        <v>6205</v>
      </c>
      <c r="B786" s="661">
        <v>44274</v>
      </c>
      <c r="C786" s="660" t="s">
        <v>912</v>
      </c>
      <c r="D786" s="661">
        <v>44273</v>
      </c>
      <c r="E786" s="660" t="s">
        <v>63</v>
      </c>
      <c r="F786" s="660" t="s">
        <v>93</v>
      </c>
      <c r="G786" s="660" t="s">
        <v>1271</v>
      </c>
      <c r="H786" s="660" t="s">
        <v>1368</v>
      </c>
      <c r="I786" s="660" t="s">
        <v>93</v>
      </c>
      <c r="J786" s="660" t="s">
        <v>1466</v>
      </c>
      <c r="K786" s="660" t="s">
        <v>1468</v>
      </c>
      <c r="L786" s="660" t="s">
        <v>1471</v>
      </c>
      <c r="M786" s="660">
        <v>1</v>
      </c>
      <c r="N786" s="662">
        <v>1428</v>
      </c>
      <c r="O786" s="662">
        <v>1428</v>
      </c>
    </row>
    <row r="787" spans="1:15" hidden="1" x14ac:dyDescent="0.25">
      <c r="A787" s="660" t="s">
        <v>6206</v>
      </c>
      <c r="B787" s="661">
        <v>44274</v>
      </c>
      <c r="C787" s="660" t="s">
        <v>938</v>
      </c>
      <c r="D787" s="661">
        <v>44186</v>
      </c>
      <c r="E787" s="660" t="s">
        <v>15</v>
      </c>
      <c r="F787" s="660" t="s">
        <v>93</v>
      </c>
      <c r="G787" s="660" t="s">
        <v>1214</v>
      </c>
      <c r="H787" s="660" t="s">
        <v>387</v>
      </c>
      <c r="I787" s="660" t="s">
        <v>93</v>
      </c>
      <c r="J787" s="660" t="s">
        <v>1464</v>
      </c>
      <c r="K787" s="660" t="s">
        <v>1468</v>
      </c>
      <c r="L787" s="660" t="s">
        <v>303</v>
      </c>
      <c r="M787" s="660">
        <v>1</v>
      </c>
      <c r="N787" s="660">
        <v>341</v>
      </c>
      <c r="O787" s="660">
        <v>341</v>
      </c>
    </row>
    <row r="788" spans="1:15" hidden="1" x14ac:dyDescent="0.25">
      <c r="A788" s="660" t="s">
        <v>6206</v>
      </c>
      <c r="B788" s="661">
        <v>44274</v>
      </c>
      <c r="C788" s="660" t="s">
        <v>938</v>
      </c>
      <c r="D788" s="661">
        <v>44186</v>
      </c>
      <c r="E788" s="660" t="s">
        <v>1181</v>
      </c>
      <c r="F788" s="660" t="s">
        <v>93</v>
      </c>
      <c r="G788" s="660" t="s">
        <v>1214</v>
      </c>
      <c r="H788" s="660" t="s">
        <v>1384</v>
      </c>
      <c r="I788" s="660" t="s">
        <v>93</v>
      </c>
      <c r="J788" s="660" t="s">
        <v>1464</v>
      </c>
      <c r="K788" s="660" t="s">
        <v>1468</v>
      </c>
      <c r="L788" s="660" t="s">
        <v>308</v>
      </c>
      <c r="M788" s="660">
        <v>70</v>
      </c>
      <c r="N788" s="662">
        <v>1950</v>
      </c>
      <c r="O788" s="662">
        <v>136500</v>
      </c>
    </row>
    <row r="789" spans="1:15" hidden="1" x14ac:dyDescent="0.25">
      <c r="A789" s="660" t="s">
        <v>6207</v>
      </c>
      <c r="B789" s="661">
        <v>44274</v>
      </c>
      <c r="C789" s="660" t="s">
        <v>6846</v>
      </c>
      <c r="D789" s="661">
        <v>44166</v>
      </c>
      <c r="E789" s="660" t="s">
        <v>15</v>
      </c>
      <c r="F789" s="660" t="s">
        <v>1204</v>
      </c>
      <c r="G789" s="660" t="s">
        <v>1208</v>
      </c>
      <c r="H789" s="660" t="s">
        <v>387</v>
      </c>
      <c r="I789" s="660" t="s">
        <v>1204</v>
      </c>
      <c r="J789" s="660" t="s">
        <v>1464</v>
      </c>
      <c r="K789" s="660" t="s">
        <v>1468</v>
      </c>
      <c r="L789" s="660" t="s">
        <v>303</v>
      </c>
      <c r="M789" s="660">
        <v>1</v>
      </c>
      <c r="N789" s="660">
        <v>190</v>
      </c>
      <c r="O789" s="660">
        <v>190</v>
      </c>
    </row>
    <row r="790" spans="1:15" hidden="1" x14ac:dyDescent="0.25">
      <c r="A790" s="660" t="s">
        <v>6207</v>
      </c>
      <c r="B790" s="661">
        <v>44274</v>
      </c>
      <c r="C790" s="660" t="s">
        <v>6846</v>
      </c>
      <c r="D790" s="661">
        <v>44166</v>
      </c>
      <c r="E790" s="660" t="s">
        <v>1181</v>
      </c>
      <c r="F790" s="660" t="s">
        <v>1204</v>
      </c>
      <c r="G790" s="660" t="s">
        <v>1208</v>
      </c>
      <c r="H790" s="660" t="s">
        <v>1384</v>
      </c>
      <c r="I790" s="660" t="s">
        <v>1204</v>
      </c>
      <c r="J790" s="660" t="s">
        <v>1464</v>
      </c>
      <c r="K790" s="660" t="s">
        <v>1468</v>
      </c>
      <c r="L790" s="660" t="s">
        <v>308</v>
      </c>
      <c r="M790" s="660">
        <v>25</v>
      </c>
      <c r="N790" s="662">
        <v>1900</v>
      </c>
      <c r="O790" s="662">
        <v>47500</v>
      </c>
    </row>
    <row r="791" spans="1:15" hidden="1" x14ac:dyDescent="0.25">
      <c r="A791" s="660" t="s">
        <v>6208</v>
      </c>
      <c r="B791" s="661">
        <v>44274</v>
      </c>
      <c r="C791" s="660" t="s">
        <v>6847</v>
      </c>
      <c r="D791" s="661">
        <v>44274</v>
      </c>
      <c r="E791" s="660" t="s">
        <v>15</v>
      </c>
      <c r="F791" s="660" t="s">
        <v>258</v>
      </c>
      <c r="G791" s="660" t="s">
        <v>1221</v>
      </c>
      <c r="H791" s="660" t="s">
        <v>387</v>
      </c>
      <c r="I791" s="660" t="s">
        <v>258</v>
      </c>
      <c r="J791" s="660" t="s">
        <v>1464</v>
      </c>
      <c r="K791" s="660" t="s">
        <v>1468</v>
      </c>
      <c r="L791" s="660" t="s">
        <v>303</v>
      </c>
      <c r="M791" s="660">
        <v>1</v>
      </c>
      <c r="N791" s="662">
        <v>2263.8000000000002</v>
      </c>
      <c r="O791" s="662">
        <v>2263.8000000000002</v>
      </c>
    </row>
    <row r="792" spans="1:15" hidden="1" x14ac:dyDescent="0.25">
      <c r="A792" s="660" t="s">
        <v>6208</v>
      </c>
      <c r="B792" s="661">
        <v>44274</v>
      </c>
      <c r="C792" s="660" t="s">
        <v>6847</v>
      </c>
      <c r="D792" s="661">
        <v>44274</v>
      </c>
      <c r="E792" s="660" t="s">
        <v>1181</v>
      </c>
      <c r="F792" s="660" t="s">
        <v>258</v>
      </c>
      <c r="G792" s="660" t="s">
        <v>1221</v>
      </c>
      <c r="H792" s="660" t="s">
        <v>1433</v>
      </c>
      <c r="I792" s="660" t="s">
        <v>258</v>
      </c>
      <c r="J792" s="660" t="s">
        <v>1464</v>
      </c>
      <c r="K792" s="660" t="s">
        <v>1468</v>
      </c>
      <c r="L792" s="660" t="s">
        <v>308</v>
      </c>
      <c r="M792" s="660">
        <v>49</v>
      </c>
      <c r="N792" s="662">
        <v>6600</v>
      </c>
      <c r="O792" s="662">
        <v>323400</v>
      </c>
    </row>
    <row r="793" spans="1:15" hidden="1" x14ac:dyDescent="0.25">
      <c r="A793" s="660" t="s">
        <v>6209</v>
      </c>
      <c r="B793" s="661">
        <v>44274</v>
      </c>
      <c r="C793" s="660" t="s">
        <v>6848</v>
      </c>
      <c r="D793" s="661">
        <v>44273</v>
      </c>
      <c r="E793" s="660" t="s">
        <v>15</v>
      </c>
      <c r="F793" s="660" t="s">
        <v>244</v>
      </c>
      <c r="G793" s="660" t="s">
        <v>1226</v>
      </c>
      <c r="H793" s="660" t="s">
        <v>387</v>
      </c>
      <c r="I793" s="660" t="s">
        <v>244</v>
      </c>
      <c r="J793" s="660" t="s">
        <v>1464</v>
      </c>
      <c r="K793" s="660" t="s">
        <v>1468</v>
      </c>
      <c r="L793" s="660" t="s">
        <v>303</v>
      </c>
      <c r="M793" s="660">
        <v>1</v>
      </c>
      <c r="N793" s="660">
        <v>450</v>
      </c>
      <c r="O793" s="660">
        <v>450</v>
      </c>
    </row>
    <row r="794" spans="1:15" hidden="1" x14ac:dyDescent="0.25">
      <c r="A794" s="660" t="s">
        <v>6209</v>
      </c>
      <c r="B794" s="661">
        <v>44274</v>
      </c>
      <c r="C794" s="660" t="s">
        <v>6848</v>
      </c>
      <c r="D794" s="661">
        <v>44273</v>
      </c>
      <c r="E794" s="660" t="s">
        <v>15</v>
      </c>
      <c r="F794" s="660" t="s">
        <v>244</v>
      </c>
      <c r="G794" s="660" t="s">
        <v>1226</v>
      </c>
      <c r="H794" s="660" t="s">
        <v>1357</v>
      </c>
      <c r="I794" s="660" t="s">
        <v>244</v>
      </c>
      <c r="J794" s="660" t="s">
        <v>1464</v>
      </c>
      <c r="K794" s="660" t="s">
        <v>1468</v>
      </c>
      <c r="L794" s="660" t="s">
        <v>314</v>
      </c>
      <c r="M794" s="660">
        <v>27</v>
      </c>
      <c r="N794" s="662">
        <v>4250</v>
      </c>
      <c r="O794" s="662">
        <v>114750</v>
      </c>
    </row>
    <row r="795" spans="1:15" hidden="1" x14ac:dyDescent="0.25">
      <c r="A795" s="660" t="s">
        <v>6210</v>
      </c>
      <c r="B795" s="661">
        <v>44274</v>
      </c>
      <c r="C795" s="660" t="s">
        <v>6653</v>
      </c>
      <c r="D795" s="661">
        <v>44273</v>
      </c>
      <c r="E795" s="660" t="s">
        <v>15</v>
      </c>
      <c r="F795" s="660" t="s">
        <v>244</v>
      </c>
      <c r="G795" s="660" t="s">
        <v>1226</v>
      </c>
      <c r="H795" s="660" t="s">
        <v>387</v>
      </c>
      <c r="I795" s="660" t="s">
        <v>244</v>
      </c>
      <c r="J795" s="660" t="s">
        <v>1464</v>
      </c>
      <c r="K795" s="660" t="s">
        <v>1468</v>
      </c>
      <c r="L795" s="660" t="s">
        <v>303</v>
      </c>
      <c r="M795" s="660">
        <v>1</v>
      </c>
      <c r="N795" s="660">
        <v>510</v>
      </c>
      <c r="O795" s="660">
        <v>510</v>
      </c>
    </row>
    <row r="796" spans="1:15" hidden="1" x14ac:dyDescent="0.25">
      <c r="A796" s="660" t="s">
        <v>6210</v>
      </c>
      <c r="B796" s="661">
        <v>44274</v>
      </c>
      <c r="C796" s="660" t="s">
        <v>6653</v>
      </c>
      <c r="D796" s="661">
        <v>44273</v>
      </c>
      <c r="E796" s="660" t="s">
        <v>15</v>
      </c>
      <c r="F796" s="660" t="s">
        <v>244</v>
      </c>
      <c r="G796" s="660" t="s">
        <v>1226</v>
      </c>
      <c r="H796" s="660" t="s">
        <v>1357</v>
      </c>
      <c r="I796" s="660" t="s">
        <v>244</v>
      </c>
      <c r="J796" s="660" t="s">
        <v>1464</v>
      </c>
      <c r="K796" s="660" t="s">
        <v>1468</v>
      </c>
      <c r="L796" s="660" t="s">
        <v>314</v>
      </c>
      <c r="M796" s="660">
        <v>30</v>
      </c>
      <c r="N796" s="662">
        <v>4250</v>
      </c>
      <c r="O796" s="662">
        <v>127500</v>
      </c>
    </row>
    <row r="797" spans="1:15" hidden="1" x14ac:dyDescent="0.25">
      <c r="A797" s="660" t="s">
        <v>6211</v>
      </c>
      <c r="B797" s="661">
        <v>44274</v>
      </c>
      <c r="C797" s="660" t="s">
        <v>6654</v>
      </c>
      <c r="D797" s="661">
        <v>44273</v>
      </c>
      <c r="E797" s="660" t="s">
        <v>15</v>
      </c>
      <c r="F797" s="660" t="s">
        <v>244</v>
      </c>
      <c r="G797" s="660" t="s">
        <v>1226</v>
      </c>
      <c r="H797" s="660" t="s">
        <v>387</v>
      </c>
      <c r="I797" s="660" t="s">
        <v>244</v>
      </c>
      <c r="J797" s="660" t="s">
        <v>1464</v>
      </c>
      <c r="K797" s="660" t="s">
        <v>1468</v>
      </c>
      <c r="L797" s="660" t="s">
        <v>303</v>
      </c>
      <c r="M797" s="660">
        <v>1</v>
      </c>
      <c r="N797" s="660">
        <v>450</v>
      </c>
      <c r="O797" s="660">
        <v>450</v>
      </c>
    </row>
    <row r="798" spans="1:15" hidden="1" x14ac:dyDescent="0.25">
      <c r="A798" s="660" t="s">
        <v>6211</v>
      </c>
      <c r="B798" s="661">
        <v>44274</v>
      </c>
      <c r="C798" s="660" t="s">
        <v>6654</v>
      </c>
      <c r="D798" s="661">
        <v>44273</v>
      </c>
      <c r="E798" s="660" t="s">
        <v>15</v>
      </c>
      <c r="F798" s="660" t="s">
        <v>244</v>
      </c>
      <c r="G798" s="660" t="s">
        <v>1226</v>
      </c>
      <c r="H798" s="660" t="s">
        <v>1357</v>
      </c>
      <c r="I798" s="660" t="s">
        <v>244</v>
      </c>
      <c r="J798" s="660" t="s">
        <v>1464</v>
      </c>
      <c r="K798" s="660" t="s">
        <v>1468</v>
      </c>
      <c r="L798" s="660" t="s">
        <v>314</v>
      </c>
      <c r="M798" s="660">
        <v>21</v>
      </c>
      <c r="N798" s="662">
        <v>4250</v>
      </c>
      <c r="O798" s="662">
        <v>89250</v>
      </c>
    </row>
    <row r="799" spans="1:15" hidden="1" x14ac:dyDescent="0.25">
      <c r="A799" s="660" t="s">
        <v>6212</v>
      </c>
      <c r="B799" s="661">
        <v>44274</v>
      </c>
      <c r="C799" s="660" t="s">
        <v>6849</v>
      </c>
      <c r="D799" s="661">
        <v>44273</v>
      </c>
      <c r="E799" s="660" t="s">
        <v>15</v>
      </c>
      <c r="F799" s="660" t="s">
        <v>244</v>
      </c>
      <c r="G799" s="660" t="s">
        <v>1226</v>
      </c>
      <c r="H799" s="660" t="s">
        <v>387</v>
      </c>
      <c r="I799" s="660" t="s">
        <v>244</v>
      </c>
      <c r="J799" s="660" t="s">
        <v>1464</v>
      </c>
      <c r="K799" s="660" t="s">
        <v>1468</v>
      </c>
      <c r="L799" s="660" t="s">
        <v>303</v>
      </c>
      <c r="M799" s="660">
        <v>1</v>
      </c>
      <c r="N799" s="660">
        <v>500</v>
      </c>
      <c r="O799" s="660">
        <v>500</v>
      </c>
    </row>
    <row r="800" spans="1:15" hidden="1" x14ac:dyDescent="0.25">
      <c r="A800" s="660" t="s">
        <v>6212</v>
      </c>
      <c r="B800" s="661">
        <v>44274</v>
      </c>
      <c r="C800" s="660" t="s">
        <v>6849</v>
      </c>
      <c r="D800" s="661">
        <v>44273</v>
      </c>
      <c r="E800" s="660" t="s">
        <v>15</v>
      </c>
      <c r="F800" s="660" t="s">
        <v>244</v>
      </c>
      <c r="G800" s="660" t="s">
        <v>1226</v>
      </c>
      <c r="H800" s="660" t="s">
        <v>1357</v>
      </c>
      <c r="I800" s="660" t="s">
        <v>244</v>
      </c>
      <c r="J800" s="660" t="s">
        <v>1464</v>
      </c>
      <c r="K800" s="660" t="s">
        <v>1468</v>
      </c>
      <c r="L800" s="660" t="s">
        <v>314</v>
      </c>
      <c r="M800" s="660">
        <v>28</v>
      </c>
      <c r="N800" s="662">
        <v>4250</v>
      </c>
      <c r="O800" s="662">
        <v>119000</v>
      </c>
    </row>
    <row r="801" spans="1:15" hidden="1" x14ac:dyDescent="0.25">
      <c r="A801" s="660" t="s">
        <v>6213</v>
      </c>
      <c r="B801" s="661">
        <v>44274</v>
      </c>
      <c r="C801" s="660" t="s">
        <v>6653</v>
      </c>
      <c r="D801" s="661">
        <v>44273</v>
      </c>
      <c r="E801" s="660" t="s">
        <v>15</v>
      </c>
      <c r="F801" s="660" t="s">
        <v>244</v>
      </c>
      <c r="G801" s="660" t="s">
        <v>1226</v>
      </c>
      <c r="H801" s="660" t="s">
        <v>387</v>
      </c>
      <c r="I801" s="660" t="s">
        <v>244</v>
      </c>
      <c r="J801" s="660" t="s">
        <v>1464</v>
      </c>
      <c r="K801" s="660" t="s">
        <v>1468</v>
      </c>
      <c r="L801" s="660" t="s">
        <v>303</v>
      </c>
      <c r="M801" s="660">
        <v>1</v>
      </c>
      <c r="N801" s="660">
        <v>510</v>
      </c>
      <c r="O801" s="660">
        <v>510</v>
      </c>
    </row>
    <row r="802" spans="1:15" hidden="1" x14ac:dyDescent="0.25">
      <c r="A802" s="660" t="s">
        <v>6213</v>
      </c>
      <c r="B802" s="661">
        <v>44274</v>
      </c>
      <c r="C802" s="660" t="s">
        <v>6653</v>
      </c>
      <c r="D802" s="661">
        <v>44273</v>
      </c>
      <c r="E802" s="660" t="s">
        <v>15</v>
      </c>
      <c r="F802" s="660" t="s">
        <v>244</v>
      </c>
      <c r="G802" s="660" t="s">
        <v>1226</v>
      </c>
      <c r="H802" s="660" t="s">
        <v>1357</v>
      </c>
      <c r="I802" s="660" t="s">
        <v>244</v>
      </c>
      <c r="J802" s="660" t="s">
        <v>1464</v>
      </c>
      <c r="K802" s="660" t="s">
        <v>1468</v>
      </c>
      <c r="L802" s="660" t="s">
        <v>314</v>
      </c>
      <c r="M802" s="660">
        <v>30</v>
      </c>
      <c r="N802" s="662">
        <v>4250</v>
      </c>
      <c r="O802" s="662">
        <v>127500</v>
      </c>
    </row>
    <row r="803" spans="1:15" hidden="1" x14ac:dyDescent="0.25">
      <c r="A803" s="660" t="s">
        <v>6214</v>
      </c>
      <c r="B803" s="661">
        <v>44274</v>
      </c>
      <c r="C803" s="660" t="s">
        <v>912</v>
      </c>
      <c r="D803" s="661">
        <v>44168</v>
      </c>
      <c r="E803" s="660" t="s">
        <v>15</v>
      </c>
      <c r="F803" s="660" t="s">
        <v>244</v>
      </c>
      <c r="G803" s="660" t="s">
        <v>7077</v>
      </c>
      <c r="H803" s="660" t="s">
        <v>387</v>
      </c>
      <c r="I803" s="660" t="s">
        <v>244</v>
      </c>
      <c r="J803" s="660" t="s">
        <v>316</v>
      </c>
      <c r="K803" s="660" t="s">
        <v>1469</v>
      </c>
      <c r="L803" s="660" t="s">
        <v>303</v>
      </c>
      <c r="M803" s="660">
        <v>1</v>
      </c>
      <c r="N803" s="660">
        <v>150</v>
      </c>
      <c r="O803" s="660">
        <v>150</v>
      </c>
    </row>
    <row r="804" spans="1:15" hidden="1" x14ac:dyDescent="0.25">
      <c r="A804" s="660" t="s">
        <v>6214</v>
      </c>
      <c r="B804" s="661">
        <v>44274</v>
      </c>
      <c r="C804" s="660" t="s">
        <v>912</v>
      </c>
      <c r="D804" s="661">
        <v>44168</v>
      </c>
      <c r="E804" s="660" t="s">
        <v>1182</v>
      </c>
      <c r="F804" s="660" t="s">
        <v>244</v>
      </c>
      <c r="G804" s="660" t="s">
        <v>7077</v>
      </c>
      <c r="H804" s="660" t="s">
        <v>1340</v>
      </c>
      <c r="I804" s="660" t="s">
        <v>244</v>
      </c>
      <c r="J804" s="660" t="s">
        <v>316</v>
      </c>
      <c r="K804" s="660" t="s">
        <v>1469</v>
      </c>
      <c r="L804" s="660" t="s">
        <v>303</v>
      </c>
      <c r="M804" s="660">
        <v>1</v>
      </c>
      <c r="N804" s="662">
        <v>1000</v>
      </c>
      <c r="O804" s="662">
        <v>1000</v>
      </c>
    </row>
    <row r="805" spans="1:15" hidden="1" x14ac:dyDescent="0.25">
      <c r="A805" s="660" t="s">
        <v>6214</v>
      </c>
      <c r="B805" s="661">
        <v>44274</v>
      </c>
      <c r="C805" s="660" t="s">
        <v>912</v>
      </c>
      <c r="D805" s="661">
        <v>44168</v>
      </c>
      <c r="E805" s="660" t="s">
        <v>1182</v>
      </c>
      <c r="F805" s="660" t="s">
        <v>244</v>
      </c>
      <c r="G805" s="660" t="s">
        <v>7077</v>
      </c>
      <c r="H805" s="660" t="s">
        <v>1390</v>
      </c>
      <c r="I805" s="660" t="s">
        <v>244</v>
      </c>
      <c r="J805" s="660" t="s">
        <v>316</v>
      </c>
      <c r="K805" s="660" t="s">
        <v>1469</v>
      </c>
      <c r="L805" s="660" t="s">
        <v>1470</v>
      </c>
      <c r="M805" s="660">
        <v>1</v>
      </c>
      <c r="N805" s="662">
        <v>1400</v>
      </c>
      <c r="O805" s="662">
        <v>1400</v>
      </c>
    </row>
    <row r="806" spans="1:15" hidden="1" x14ac:dyDescent="0.25">
      <c r="A806" s="660" t="s">
        <v>6214</v>
      </c>
      <c r="B806" s="661">
        <v>44274</v>
      </c>
      <c r="C806" s="660" t="s">
        <v>912</v>
      </c>
      <c r="D806" s="661">
        <v>44168</v>
      </c>
      <c r="E806" s="660" t="s">
        <v>1182</v>
      </c>
      <c r="F806" s="660" t="s">
        <v>244</v>
      </c>
      <c r="G806" s="660" t="s">
        <v>7077</v>
      </c>
      <c r="H806" s="660" t="s">
        <v>7119</v>
      </c>
      <c r="I806" s="660" t="s">
        <v>244</v>
      </c>
      <c r="J806" s="660" t="s">
        <v>316</v>
      </c>
      <c r="K806" s="660" t="s">
        <v>1469</v>
      </c>
      <c r="L806" s="660" t="s">
        <v>1470</v>
      </c>
      <c r="M806" s="660">
        <v>1</v>
      </c>
      <c r="N806" s="662">
        <v>10500</v>
      </c>
      <c r="O806" s="662">
        <v>10500</v>
      </c>
    </row>
    <row r="807" spans="1:15" hidden="1" x14ac:dyDescent="0.25">
      <c r="A807" s="660" t="s">
        <v>6215</v>
      </c>
      <c r="B807" s="661">
        <v>44274</v>
      </c>
      <c r="C807" s="660" t="s">
        <v>6654</v>
      </c>
      <c r="D807" s="661">
        <v>44273</v>
      </c>
      <c r="E807" s="660" t="s">
        <v>15</v>
      </c>
      <c r="F807" s="660" t="s">
        <v>244</v>
      </c>
      <c r="G807" s="660" t="s">
        <v>1226</v>
      </c>
      <c r="H807" s="660" t="s">
        <v>387</v>
      </c>
      <c r="I807" s="660" t="s">
        <v>244</v>
      </c>
      <c r="J807" s="660" t="s">
        <v>1464</v>
      </c>
      <c r="K807" s="660" t="s">
        <v>1468</v>
      </c>
      <c r="L807" s="660" t="s">
        <v>303</v>
      </c>
      <c r="M807" s="660">
        <v>1</v>
      </c>
      <c r="N807" s="660">
        <v>450</v>
      </c>
      <c r="O807" s="660">
        <v>450</v>
      </c>
    </row>
    <row r="808" spans="1:15" hidden="1" x14ac:dyDescent="0.25">
      <c r="A808" s="660" t="s">
        <v>6215</v>
      </c>
      <c r="B808" s="661">
        <v>44274</v>
      </c>
      <c r="C808" s="660" t="s">
        <v>6654</v>
      </c>
      <c r="D808" s="661">
        <v>44273</v>
      </c>
      <c r="E808" s="660" t="s">
        <v>15</v>
      </c>
      <c r="F808" s="660" t="s">
        <v>244</v>
      </c>
      <c r="G808" s="660" t="s">
        <v>1226</v>
      </c>
      <c r="H808" s="660" t="s">
        <v>1357</v>
      </c>
      <c r="I808" s="660" t="s">
        <v>244</v>
      </c>
      <c r="J808" s="660" t="s">
        <v>1464</v>
      </c>
      <c r="K808" s="660" t="s">
        <v>1468</v>
      </c>
      <c r="L808" s="660" t="s">
        <v>314</v>
      </c>
      <c r="M808" s="660">
        <v>21</v>
      </c>
      <c r="N808" s="662">
        <v>4250</v>
      </c>
      <c r="O808" s="662">
        <v>89250</v>
      </c>
    </row>
    <row r="809" spans="1:15" hidden="1" x14ac:dyDescent="0.25">
      <c r="A809" s="660" t="s">
        <v>6216</v>
      </c>
      <c r="B809" s="661">
        <v>44274</v>
      </c>
      <c r="C809" s="660" t="s">
        <v>6850</v>
      </c>
      <c r="D809" s="661">
        <v>44273</v>
      </c>
      <c r="E809" s="660" t="s">
        <v>15</v>
      </c>
      <c r="F809" s="660" t="s">
        <v>244</v>
      </c>
      <c r="G809" s="660" t="s">
        <v>1226</v>
      </c>
      <c r="H809" s="660" t="s">
        <v>387</v>
      </c>
      <c r="I809" s="660" t="s">
        <v>244</v>
      </c>
      <c r="J809" s="660" t="s">
        <v>1464</v>
      </c>
      <c r="K809" s="660" t="s">
        <v>1468</v>
      </c>
      <c r="L809" s="660" t="s">
        <v>303</v>
      </c>
      <c r="M809" s="660">
        <v>1</v>
      </c>
      <c r="N809" s="660">
        <v>300</v>
      </c>
      <c r="O809" s="660">
        <v>300</v>
      </c>
    </row>
    <row r="810" spans="1:15" hidden="1" x14ac:dyDescent="0.25">
      <c r="A810" s="660" t="s">
        <v>6216</v>
      </c>
      <c r="B810" s="661">
        <v>44274</v>
      </c>
      <c r="C810" s="660" t="s">
        <v>6850</v>
      </c>
      <c r="D810" s="661">
        <v>44273</v>
      </c>
      <c r="E810" s="660" t="s">
        <v>15</v>
      </c>
      <c r="F810" s="660" t="s">
        <v>244</v>
      </c>
      <c r="G810" s="660" t="s">
        <v>1226</v>
      </c>
      <c r="H810" s="660" t="s">
        <v>1357</v>
      </c>
      <c r="I810" s="660" t="s">
        <v>244</v>
      </c>
      <c r="J810" s="660" t="s">
        <v>1464</v>
      </c>
      <c r="K810" s="660" t="s">
        <v>1468</v>
      </c>
      <c r="L810" s="660" t="s">
        <v>314</v>
      </c>
      <c r="M810" s="660">
        <v>19</v>
      </c>
      <c r="N810" s="662">
        <v>4250</v>
      </c>
      <c r="O810" s="662">
        <v>80750</v>
      </c>
    </row>
    <row r="811" spans="1:15" hidden="1" x14ac:dyDescent="0.25">
      <c r="A811" s="660" t="s">
        <v>6217</v>
      </c>
      <c r="B811" s="661">
        <v>44274</v>
      </c>
      <c r="C811" s="660" t="s">
        <v>6851</v>
      </c>
      <c r="D811" s="661">
        <v>44274</v>
      </c>
      <c r="E811" s="660" t="s">
        <v>15</v>
      </c>
      <c r="F811" s="660" t="s">
        <v>258</v>
      </c>
      <c r="G811" s="660" t="s">
        <v>1221</v>
      </c>
      <c r="H811" s="660" t="s">
        <v>387</v>
      </c>
      <c r="I811" s="660" t="s">
        <v>258</v>
      </c>
      <c r="J811" s="660" t="s">
        <v>1464</v>
      </c>
      <c r="K811" s="660" t="s">
        <v>1468</v>
      </c>
      <c r="L811" s="660" t="s">
        <v>303</v>
      </c>
      <c r="M811" s="660">
        <v>1</v>
      </c>
      <c r="N811" s="660">
        <v>250</v>
      </c>
      <c r="O811" s="660">
        <v>250</v>
      </c>
    </row>
    <row r="812" spans="1:15" hidden="1" x14ac:dyDescent="0.25">
      <c r="A812" s="660" t="s">
        <v>6217</v>
      </c>
      <c r="B812" s="661">
        <v>44274</v>
      </c>
      <c r="C812" s="660" t="s">
        <v>6851</v>
      </c>
      <c r="D812" s="661">
        <v>44274</v>
      </c>
      <c r="E812" s="660" t="s">
        <v>15</v>
      </c>
      <c r="F812" s="660" t="s">
        <v>258</v>
      </c>
      <c r="G812" s="660" t="s">
        <v>1221</v>
      </c>
      <c r="H812" s="660" t="s">
        <v>384</v>
      </c>
      <c r="I812" s="660" t="s">
        <v>258</v>
      </c>
      <c r="J812" s="660" t="s">
        <v>1464</v>
      </c>
      <c r="K812" s="660" t="s">
        <v>1468</v>
      </c>
      <c r="L812" s="660" t="s">
        <v>1470</v>
      </c>
      <c r="M812" s="660">
        <v>6</v>
      </c>
      <c r="N812" s="662">
        <v>1200</v>
      </c>
      <c r="O812" s="662">
        <v>7200</v>
      </c>
    </row>
    <row r="813" spans="1:15" hidden="1" x14ac:dyDescent="0.25">
      <c r="A813" s="660" t="s">
        <v>6217</v>
      </c>
      <c r="B813" s="661">
        <v>44274</v>
      </c>
      <c r="C813" s="660" t="s">
        <v>6851</v>
      </c>
      <c r="D813" s="661">
        <v>44274</v>
      </c>
      <c r="E813" s="660" t="s">
        <v>15</v>
      </c>
      <c r="F813" s="660" t="s">
        <v>258</v>
      </c>
      <c r="G813" s="660" t="s">
        <v>1221</v>
      </c>
      <c r="H813" s="660" t="s">
        <v>1349</v>
      </c>
      <c r="I813" s="660" t="s">
        <v>258</v>
      </c>
      <c r="J813" s="660" t="s">
        <v>1464</v>
      </c>
      <c r="K813" s="660" t="s">
        <v>1468</v>
      </c>
      <c r="L813" s="660" t="s">
        <v>314</v>
      </c>
      <c r="M813" s="660">
        <v>8</v>
      </c>
      <c r="N813" s="662">
        <v>2250</v>
      </c>
      <c r="O813" s="662">
        <v>18000</v>
      </c>
    </row>
    <row r="814" spans="1:15" hidden="1" x14ac:dyDescent="0.25">
      <c r="A814" s="660" t="s">
        <v>6218</v>
      </c>
      <c r="B814" s="661">
        <v>44274</v>
      </c>
      <c r="C814" s="660" t="s">
        <v>6852</v>
      </c>
      <c r="D814" s="661">
        <v>44236</v>
      </c>
      <c r="E814" s="660" t="s">
        <v>1187</v>
      </c>
      <c r="F814" s="660" t="s">
        <v>248</v>
      </c>
      <c r="G814" s="660" t="s">
        <v>1251</v>
      </c>
      <c r="H814" s="660" t="s">
        <v>1357</v>
      </c>
      <c r="I814" s="660" t="s">
        <v>248</v>
      </c>
      <c r="J814" s="660" t="s">
        <v>316</v>
      </c>
      <c r="K814" s="660" t="s">
        <v>1469</v>
      </c>
      <c r="L814" s="660" t="s">
        <v>314</v>
      </c>
      <c r="M814" s="660">
        <v>2</v>
      </c>
      <c r="N814" s="662">
        <v>3996</v>
      </c>
      <c r="O814" s="662">
        <v>7992</v>
      </c>
    </row>
    <row r="815" spans="1:15" hidden="1" x14ac:dyDescent="0.25">
      <c r="A815" s="660" t="s">
        <v>6219</v>
      </c>
      <c r="B815" s="661">
        <v>44274</v>
      </c>
      <c r="C815" s="660" t="s">
        <v>6853</v>
      </c>
      <c r="D815" s="660" t="s">
        <v>5362</v>
      </c>
      <c r="E815" s="660" t="s">
        <v>15</v>
      </c>
      <c r="F815" s="660" t="s">
        <v>94</v>
      </c>
      <c r="G815" s="660" t="s">
        <v>356</v>
      </c>
      <c r="H815" s="660" t="s">
        <v>387</v>
      </c>
      <c r="I815" s="660" t="s">
        <v>94</v>
      </c>
      <c r="J815" s="660" t="s">
        <v>1464</v>
      </c>
      <c r="K815" s="660" t="s">
        <v>1468</v>
      </c>
      <c r="L815" s="660" t="s">
        <v>303</v>
      </c>
      <c r="M815" s="660">
        <v>1</v>
      </c>
      <c r="N815" s="660">
        <v>670</v>
      </c>
      <c r="O815" s="660">
        <v>670</v>
      </c>
    </row>
    <row r="816" spans="1:15" hidden="1" x14ac:dyDescent="0.25">
      <c r="A816" s="660" t="s">
        <v>6219</v>
      </c>
      <c r="B816" s="661">
        <v>44274</v>
      </c>
      <c r="C816" s="660" t="s">
        <v>6853</v>
      </c>
      <c r="D816" s="660" t="s">
        <v>5362</v>
      </c>
      <c r="E816" s="660" t="s">
        <v>15</v>
      </c>
      <c r="F816" s="660" t="s">
        <v>94</v>
      </c>
      <c r="G816" s="660" t="s">
        <v>356</v>
      </c>
      <c r="H816" s="660" t="s">
        <v>7105</v>
      </c>
      <c r="I816" s="660" t="s">
        <v>94</v>
      </c>
      <c r="J816" s="660" t="s">
        <v>1464</v>
      </c>
      <c r="K816" s="660" t="s">
        <v>1468</v>
      </c>
      <c r="L816" s="660" t="s">
        <v>314</v>
      </c>
      <c r="M816" s="660">
        <v>2</v>
      </c>
      <c r="N816" s="662">
        <v>8500</v>
      </c>
      <c r="O816" s="662">
        <v>17000</v>
      </c>
    </row>
    <row r="817" spans="1:15" hidden="1" x14ac:dyDescent="0.25">
      <c r="A817" s="660" t="s">
        <v>6219</v>
      </c>
      <c r="B817" s="661">
        <v>44274</v>
      </c>
      <c r="C817" s="660" t="s">
        <v>6853</v>
      </c>
      <c r="D817" s="660" t="s">
        <v>5362</v>
      </c>
      <c r="E817" s="660" t="s">
        <v>15</v>
      </c>
      <c r="F817" s="660" t="s">
        <v>94</v>
      </c>
      <c r="G817" s="660" t="s">
        <v>356</v>
      </c>
      <c r="H817" s="660" t="s">
        <v>3627</v>
      </c>
      <c r="I817" s="660" t="s">
        <v>94</v>
      </c>
      <c r="J817" s="660" t="s">
        <v>1464</v>
      </c>
      <c r="K817" s="660" t="s">
        <v>1468</v>
      </c>
      <c r="L817" s="660" t="s">
        <v>314</v>
      </c>
      <c r="M817" s="660">
        <v>6</v>
      </c>
      <c r="N817" s="662">
        <v>19500</v>
      </c>
      <c r="O817" s="662">
        <v>117000</v>
      </c>
    </row>
    <row r="818" spans="1:15" hidden="1" x14ac:dyDescent="0.25">
      <c r="A818" s="660" t="s">
        <v>6220</v>
      </c>
      <c r="B818" s="661">
        <v>44274</v>
      </c>
      <c r="C818" s="660" t="s">
        <v>6854</v>
      </c>
      <c r="D818" s="660" t="s">
        <v>5362</v>
      </c>
      <c r="E818" s="660" t="s">
        <v>1180</v>
      </c>
      <c r="F818" s="660" t="s">
        <v>248</v>
      </c>
      <c r="G818" s="660" t="s">
        <v>1210</v>
      </c>
      <c r="H818" s="660" t="s">
        <v>276</v>
      </c>
      <c r="I818" s="660" t="s">
        <v>248</v>
      </c>
      <c r="J818" s="660" t="s">
        <v>1463</v>
      </c>
      <c r="K818" s="660" t="s">
        <v>1468</v>
      </c>
      <c r="L818" s="660" t="s">
        <v>315</v>
      </c>
      <c r="M818" s="660">
        <v>33</v>
      </c>
      <c r="N818" s="662">
        <v>5665.8</v>
      </c>
      <c r="O818" s="662">
        <v>186971.4</v>
      </c>
    </row>
    <row r="819" spans="1:15" hidden="1" x14ac:dyDescent="0.25">
      <c r="A819" s="660" t="s">
        <v>6221</v>
      </c>
      <c r="B819" s="661">
        <v>44274</v>
      </c>
      <c r="C819" s="660" t="s">
        <v>6855</v>
      </c>
      <c r="D819" s="661">
        <v>44274</v>
      </c>
      <c r="E819" s="660" t="s">
        <v>1180</v>
      </c>
      <c r="F819" s="660" t="s">
        <v>248</v>
      </c>
      <c r="G819" s="660" t="s">
        <v>1210</v>
      </c>
      <c r="H819" s="660" t="s">
        <v>3638</v>
      </c>
      <c r="I819" s="660" t="s">
        <v>248</v>
      </c>
      <c r="J819" s="660" t="s">
        <v>1463</v>
      </c>
      <c r="K819" s="660" t="s">
        <v>1468</v>
      </c>
      <c r="L819" s="660" t="s">
        <v>315</v>
      </c>
      <c r="M819" s="660">
        <v>11</v>
      </c>
      <c r="N819" s="660">
        <v>356.07</v>
      </c>
      <c r="O819" s="662">
        <v>3916.77</v>
      </c>
    </row>
    <row r="820" spans="1:15" hidden="1" x14ac:dyDescent="0.25">
      <c r="A820" s="660" t="s">
        <v>6221</v>
      </c>
      <c r="B820" s="661">
        <v>44274</v>
      </c>
      <c r="C820" s="660" t="s">
        <v>6855</v>
      </c>
      <c r="D820" s="661">
        <v>44274</v>
      </c>
      <c r="E820" s="660" t="s">
        <v>1180</v>
      </c>
      <c r="F820" s="660" t="s">
        <v>248</v>
      </c>
      <c r="G820" s="660" t="s">
        <v>1210</v>
      </c>
      <c r="H820" s="660" t="s">
        <v>3639</v>
      </c>
      <c r="I820" s="660" t="s">
        <v>248</v>
      </c>
      <c r="J820" s="660" t="s">
        <v>1463</v>
      </c>
      <c r="K820" s="660" t="s">
        <v>1468</v>
      </c>
      <c r="L820" s="660" t="s">
        <v>315</v>
      </c>
      <c r="M820" s="660">
        <v>11</v>
      </c>
      <c r="N820" s="660">
        <v>851.42</v>
      </c>
      <c r="O820" s="662">
        <v>9365.6200000000008</v>
      </c>
    </row>
    <row r="821" spans="1:15" hidden="1" x14ac:dyDescent="0.25">
      <c r="A821" s="660" t="s">
        <v>6221</v>
      </c>
      <c r="B821" s="661">
        <v>44274</v>
      </c>
      <c r="C821" s="660" t="s">
        <v>6855</v>
      </c>
      <c r="D821" s="661">
        <v>44274</v>
      </c>
      <c r="E821" s="660" t="s">
        <v>1180</v>
      </c>
      <c r="F821" s="660" t="s">
        <v>248</v>
      </c>
      <c r="G821" s="660" t="s">
        <v>1210</v>
      </c>
      <c r="H821" s="660" t="s">
        <v>279</v>
      </c>
      <c r="I821" s="660" t="s">
        <v>248</v>
      </c>
      <c r="J821" s="660" t="s">
        <v>1463</v>
      </c>
      <c r="K821" s="660" t="s">
        <v>1468</v>
      </c>
      <c r="L821" s="660" t="s">
        <v>315</v>
      </c>
      <c r="M821" s="660">
        <v>11</v>
      </c>
      <c r="N821" s="662">
        <v>4147.5</v>
      </c>
      <c r="O821" s="662">
        <v>45622.5</v>
      </c>
    </row>
    <row r="822" spans="1:15" hidden="1" x14ac:dyDescent="0.25">
      <c r="A822" s="660" t="s">
        <v>6222</v>
      </c>
      <c r="B822" s="661">
        <v>44274</v>
      </c>
      <c r="C822" s="660" t="s">
        <v>1153</v>
      </c>
      <c r="D822" s="660" t="s">
        <v>1031</v>
      </c>
      <c r="E822" s="660" t="s">
        <v>15</v>
      </c>
      <c r="F822" s="660" t="s">
        <v>94</v>
      </c>
      <c r="G822" s="660" t="s">
        <v>356</v>
      </c>
      <c r="H822" s="660" t="s">
        <v>387</v>
      </c>
      <c r="I822" s="660" t="s">
        <v>94</v>
      </c>
      <c r="J822" s="660" t="s">
        <v>1464</v>
      </c>
      <c r="K822" s="660" t="s">
        <v>1468</v>
      </c>
      <c r="L822" s="660" t="s">
        <v>303</v>
      </c>
      <c r="M822" s="660">
        <v>1</v>
      </c>
      <c r="N822" s="662">
        <v>1135</v>
      </c>
      <c r="O822" s="662">
        <v>1135</v>
      </c>
    </row>
    <row r="823" spans="1:15" hidden="1" x14ac:dyDescent="0.25">
      <c r="A823" s="660" t="s">
        <v>6222</v>
      </c>
      <c r="B823" s="661">
        <v>44274</v>
      </c>
      <c r="C823" s="660" t="s">
        <v>1153</v>
      </c>
      <c r="D823" s="660" t="s">
        <v>1031</v>
      </c>
      <c r="E823" s="660" t="s">
        <v>15</v>
      </c>
      <c r="F823" s="660" t="s">
        <v>94</v>
      </c>
      <c r="G823" s="660" t="s">
        <v>356</v>
      </c>
      <c r="H823" s="660" t="s">
        <v>1357</v>
      </c>
      <c r="I823" s="660" t="s">
        <v>94</v>
      </c>
      <c r="J823" s="660" t="s">
        <v>1464</v>
      </c>
      <c r="K823" s="660" t="s">
        <v>1468</v>
      </c>
      <c r="L823" s="660" t="s">
        <v>314</v>
      </c>
      <c r="M823" s="660">
        <v>50</v>
      </c>
      <c r="N823" s="662">
        <v>4540</v>
      </c>
      <c r="O823" s="662">
        <v>227000</v>
      </c>
    </row>
    <row r="824" spans="1:15" hidden="1" x14ac:dyDescent="0.25">
      <c r="A824" s="660" t="s">
        <v>6223</v>
      </c>
      <c r="B824" s="661">
        <v>44274</v>
      </c>
      <c r="C824" s="660" t="s">
        <v>924</v>
      </c>
      <c r="D824" s="660" t="s">
        <v>920</v>
      </c>
      <c r="E824" s="660" t="s">
        <v>15</v>
      </c>
      <c r="F824" s="660" t="s">
        <v>94</v>
      </c>
      <c r="G824" s="660" t="s">
        <v>356</v>
      </c>
      <c r="H824" s="660" t="s">
        <v>387</v>
      </c>
      <c r="I824" s="660" t="s">
        <v>94</v>
      </c>
      <c r="J824" s="660" t="s">
        <v>1464</v>
      </c>
      <c r="K824" s="660" t="s">
        <v>1468</v>
      </c>
      <c r="L824" s="660" t="s">
        <v>303</v>
      </c>
      <c r="M824" s="660">
        <v>1</v>
      </c>
      <c r="N824" s="660">
        <v>363.2</v>
      </c>
      <c r="O824" s="660">
        <v>363.2</v>
      </c>
    </row>
    <row r="825" spans="1:15" hidden="1" x14ac:dyDescent="0.25">
      <c r="A825" s="660" t="s">
        <v>6223</v>
      </c>
      <c r="B825" s="661">
        <v>44274</v>
      </c>
      <c r="C825" s="660" t="s">
        <v>924</v>
      </c>
      <c r="D825" s="660" t="s">
        <v>920</v>
      </c>
      <c r="E825" s="660" t="s">
        <v>15</v>
      </c>
      <c r="F825" s="660" t="s">
        <v>94</v>
      </c>
      <c r="G825" s="660" t="s">
        <v>356</v>
      </c>
      <c r="H825" s="660" t="s">
        <v>1357</v>
      </c>
      <c r="I825" s="660" t="s">
        <v>94</v>
      </c>
      <c r="J825" s="660" t="s">
        <v>1464</v>
      </c>
      <c r="K825" s="660" t="s">
        <v>1468</v>
      </c>
      <c r="L825" s="660" t="s">
        <v>314</v>
      </c>
      <c r="M825" s="660">
        <v>20</v>
      </c>
      <c r="N825" s="662">
        <v>4540</v>
      </c>
      <c r="O825" s="662">
        <v>90800</v>
      </c>
    </row>
    <row r="826" spans="1:15" hidden="1" x14ac:dyDescent="0.25">
      <c r="A826" s="660" t="s">
        <v>6224</v>
      </c>
      <c r="B826" s="661">
        <v>44274</v>
      </c>
      <c r="C826" s="660" t="s">
        <v>6856</v>
      </c>
      <c r="D826" s="660" t="s">
        <v>5350</v>
      </c>
      <c r="E826" s="660" t="s">
        <v>15</v>
      </c>
      <c r="F826" s="660" t="s">
        <v>94</v>
      </c>
      <c r="G826" s="660" t="s">
        <v>356</v>
      </c>
      <c r="H826" s="660" t="s">
        <v>387</v>
      </c>
      <c r="I826" s="660" t="s">
        <v>94</v>
      </c>
      <c r="J826" s="660" t="s">
        <v>1464</v>
      </c>
      <c r="K826" s="660" t="s">
        <v>1468</v>
      </c>
      <c r="L826" s="660" t="s">
        <v>303</v>
      </c>
      <c r="M826" s="660">
        <v>1</v>
      </c>
      <c r="N826" s="660">
        <v>370</v>
      </c>
      <c r="O826" s="660">
        <v>370</v>
      </c>
    </row>
    <row r="827" spans="1:15" hidden="1" x14ac:dyDescent="0.25">
      <c r="A827" s="660" t="s">
        <v>6224</v>
      </c>
      <c r="B827" s="661">
        <v>44274</v>
      </c>
      <c r="C827" s="660" t="s">
        <v>6856</v>
      </c>
      <c r="D827" s="660" t="s">
        <v>5350</v>
      </c>
      <c r="E827" s="660" t="s">
        <v>1181</v>
      </c>
      <c r="F827" s="660" t="s">
        <v>94</v>
      </c>
      <c r="G827" s="660" t="s">
        <v>356</v>
      </c>
      <c r="H827" s="660" t="s">
        <v>1384</v>
      </c>
      <c r="I827" s="660" t="s">
        <v>94</v>
      </c>
      <c r="J827" s="660" t="s">
        <v>1464</v>
      </c>
      <c r="K827" s="660" t="s">
        <v>1468</v>
      </c>
      <c r="L827" s="660" t="s">
        <v>308</v>
      </c>
      <c r="M827" s="660">
        <v>39</v>
      </c>
      <c r="N827" s="662">
        <v>1900</v>
      </c>
      <c r="O827" s="662">
        <v>74100</v>
      </c>
    </row>
    <row r="828" spans="1:15" hidden="1" x14ac:dyDescent="0.25">
      <c r="A828" s="660" t="s">
        <v>6225</v>
      </c>
      <c r="B828" s="661">
        <v>44274</v>
      </c>
      <c r="C828" s="660" t="s">
        <v>6816</v>
      </c>
      <c r="D828" s="660" t="s">
        <v>6817</v>
      </c>
      <c r="E828" s="660" t="s">
        <v>15</v>
      </c>
      <c r="F828" s="660" t="s">
        <v>94</v>
      </c>
      <c r="G828" s="660" t="s">
        <v>356</v>
      </c>
      <c r="H828" s="660" t="s">
        <v>387</v>
      </c>
      <c r="I828" s="660" t="s">
        <v>94</v>
      </c>
      <c r="J828" s="660" t="s">
        <v>1464</v>
      </c>
      <c r="K828" s="660" t="s">
        <v>1468</v>
      </c>
      <c r="L828" s="660" t="s">
        <v>303</v>
      </c>
      <c r="M828" s="660">
        <v>1</v>
      </c>
      <c r="N828" s="660">
        <v>456</v>
      </c>
      <c r="O828" s="660">
        <v>456</v>
      </c>
    </row>
    <row r="829" spans="1:15" hidden="1" x14ac:dyDescent="0.25">
      <c r="A829" s="660" t="s">
        <v>6225</v>
      </c>
      <c r="B829" s="661">
        <v>44274</v>
      </c>
      <c r="C829" s="660" t="s">
        <v>6816</v>
      </c>
      <c r="D829" s="660" t="s">
        <v>6817</v>
      </c>
      <c r="E829" s="660" t="s">
        <v>1181</v>
      </c>
      <c r="F829" s="660" t="s">
        <v>94</v>
      </c>
      <c r="G829" s="660" t="s">
        <v>356</v>
      </c>
      <c r="H829" s="660" t="s">
        <v>1384</v>
      </c>
      <c r="I829" s="660" t="s">
        <v>94</v>
      </c>
      <c r="J829" s="660" t="s">
        <v>1464</v>
      </c>
      <c r="K829" s="660" t="s">
        <v>1468</v>
      </c>
      <c r="L829" s="660" t="s">
        <v>308</v>
      </c>
      <c r="M829" s="660">
        <v>48</v>
      </c>
      <c r="N829" s="662">
        <v>1900</v>
      </c>
      <c r="O829" s="662">
        <v>91200</v>
      </c>
    </row>
    <row r="830" spans="1:15" hidden="1" x14ac:dyDescent="0.25">
      <c r="A830" s="660" t="s">
        <v>6226</v>
      </c>
      <c r="B830" s="661">
        <v>44274</v>
      </c>
      <c r="C830" s="660" t="s">
        <v>6816</v>
      </c>
      <c r="D830" s="660" t="s">
        <v>6817</v>
      </c>
      <c r="E830" s="660" t="s">
        <v>15</v>
      </c>
      <c r="F830" s="660" t="s">
        <v>94</v>
      </c>
      <c r="G830" s="660" t="s">
        <v>356</v>
      </c>
      <c r="H830" s="660" t="s">
        <v>387</v>
      </c>
      <c r="I830" s="660" t="s">
        <v>94</v>
      </c>
      <c r="J830" s="660" t="s">
        <v>1464</v>
      </c>
      <c r="K830" s="660" t="s">
        <v>1468</v>
      </c>
      <c r="L830" s="660" t="s">
        <v>303</v>
      </c>
      <c r="M830" s="660">
        <v>1</v>
      </c>
      <c r="N830" s="660">
        <v>399</v>
      </c>
      <c r="O830" s="660">
        <v>399</v>
      </c>
    </row>
    <row r="831" spans="1:15" hidden="1" x14ac:dyDescent="0.25">
      <c r="A831" s="660" t="s">
        <v>6226</v>
      </c>
      <c r="B831" s="661">
        <v>44274</v>
      </c>
      <c r="C831" s="660" t="s">
        <v>6816</v>
      </c>
      <c r="D831" s="660" t="s">
        <v>6817</v>
      </c>
      <c r="E831" s="660" t="s">
        <v>1181</v>
      </c>
      <c r="F831" s="660" t="s">
        <v>94</v>
      </c>
      <c r="G831" s="660" t="s">
        <v>356</v>
      </c>
      <c r="H831" s="660" t="s">
        <v>1384</v>
      </c>
      <c r="I831" s="660" t="s">
        <v>94</v>
      </c>
      <c r="J831" s="660" t="s">
        <v>1464</v>
      </c>
      <c r="K831" s="660" t="s">
        <v>1468</v>
      </c>
      <c r="L831" s="660" t="s">
        <v>308</v>
      </c>
      <c r="M831" s="660">
        <v>42</v>
      </c>
      <c r="N831" s="662">
        <v>1900</v>
      </c>
      <c r="O831" s="662">
        <v>79800</v>
      </c>
    </row>
    <row r="832" spans="1:15" hidden="1" x14ac:dyDescent="0.25">
      <c r="A832" s="660" t="s">
        <v>6227</v>
      </c>
      <c r="B832" s="661">
        <v>44275</v>
      </c>
      <c r="C832" s="660">
        <v>21030164</v>
      </c>
      <c r="D832" s="661">
        <v>44270</v>
      </c>
      <c r="E832" s="660" t="s">
        <v>15</v>
      </c>
      <c r="F832" s="660" t="s">
        <v>248</v>
      </c>
      <c r="G832" s="660" t="s">
        <v>1240</v>
      </c>
      <c r="H832" s="660" t="s">
        <v>387</v>
      </c>
      <c r="I832" s="660" t="s">
        <v>248</v>
      </c>
      <c r="J832" s="660" t="s">
        <v>317</v>
      </c>
      <c r="K832" s="660" t="s">
        <v>1468</v>
      </c>
      <c r="L832" s="660" t="s">
        <v>303</v>
      </c>
      <c r="M832" s="660">
        <v>1</v>
      </c>
      <c r="N832" s="660">
        <v>250</v>
      </c>
      <c r="O832" s="660">
        <v>250</v>
      </c>
    </row>
    <row r="833" spans="1:15" hidden="1" x14ac:dyDescent="0.25">
      <c r="A833" s="660" t="s">
        <v>6227</v>
      </c>
      <c r="B833" s="661">
        <v>44275</v>
      </c>
      <c r="C833" s="660">
        <v>21030164</v>
      </c>
      <c r="D833" s="661">
        <v>44270</v>
      </c>
      <c r="E833" s="660" t="s">
        <v>1195</v>
      </c>
      <c r="F833" s="660" t="s">
        <v>248</v>
      </c>
      <c r="G833" s="660" t="s">
        <v>1240</v>
      </c>
      <c r="H833" s="660" t="s">
        <v>1312</v>
      </c>
      <c r="I833" s="660" t="s">
        <v>248</v>
      </c>
      <c r="J833" s="660" t="s">
        <v>317</v>
      </c>
      <c r="K833" s="660" t="s">
        <v>1468</v>
      </c>
      <c r="L833" s="660" t="s">
        <v>307</v>
      </c>
      <c r="M833" s="660">
        <v>5</v>
      </c>
      <c r="N833" s="662">
        <v>11800</v>
      </c>
      <c r="O833" s="662">
        <v>59000</v>
      </c>
    </row>
    <row r="834" spans="1:15" hidden="1" x14ac:dyDescent="0.25">
      <c r="A834" s="660" t="s">
        <v>6228</v>
      </c>
      <c r="B834" s="661">
        <v>44275</v>
      </c>
      <c r="C834" s="660" t="s">
        <v>6857</v>
      </c>
      <c r="D834" s="661">
        <v>44275</v>
      </c>
      <c r="E834" s="660" t="s">
        <v>1180</v>
      </c>
      <c r="F834" s="660" t="s">
        <v>244</v>
      </c>
      <c r="G834" s="660" t="s">
        <v>1207</v>
      </c>
      <c r="H834" s="660" t="s">
        <v>3662</v>
      </c>
      <c r="I834" s="660" t="s">
        <v>244</v>
      </c>
      <c r="J834" s="660" t="s">
        <v>1463</v>
      </c>
      <c r="K834" s="660" t="s">
        <v>1468</v>
      </c>
      <c r="L834" s="660" t="s">
        <v>58</v>
      </c>
      <c r="M834" s="660">
        <v>1</v>
      </c>
      <c r="N834" s="662">
        <v>1562</v>
      </c>
      <c r="O834" s="662">
        <v>1562</v>
      </c>
    </row>
    <row r="835" spans="1:15" hidden="1" x14ac:dyDescent="0.25">
      <c r="A835" s="660" t="s">
        <v>6228</v>
      </c>
      <c r="B835" s="661">
        <v>44275</v>
      </c>
      <c r="C835" s="660" t="s">
        <v>6857</v>
      </c>
      <c r="D835" s="661">
        <v>44275</v>
      </c>
      <c r="E835" s="660" t="s">
        <v>1180</v>
      </c>
      <c r="F835" s="660" t="s">
        <v>244</v>
      </c>
      <c r="G835" s="660" t="s">
        <v>1207</v>
      </c>
      <c r="H835" s="660" t="s">
        <v>3664</v>
      </c>
      <c r="I835" s="660" t="s">
        <v>244</v>
      </c>
      <c r="J835" s="660" t="s">
        <v>1463</v>
      </c>
      <c r="K835" s="660" t="s">
        <v>1468</v>
      </c>
      <c r="L835" s="660" t="s">
        <v>58</v>
      </c>
      <c r="M835" s="660">
        <v>1</v>
      </c>
      <c r="N835" s="662">
        <v>1562</v>
      </c>
      <c r="O835" s="662">
        <v>1562</v>
      </c>
    </row>
    <row r="836" spans="1:15" hidden="1" x14ac:dyDescent="0.25">
      <c r="A836" s="660" t="s">
        <v>6228</v>
      </c>
      <c r="B836" s="661">
        <v>44275</v>
      </c>
      <c r="C836" s="660" t="s">
        <v>6857</v>
      </c>
      <c r="D836" s="661">
        <v>44275</v>
      </c>
      <c r="E836" s="660" t="s">
        <v>1180</v>
      </c>
      <c r="F836" s="660" t="s">
        <v>244</v>
      </c>
      <c r="G836" s="660" t="s">
        <v>1207</v>
      </c>
      <c r="H836" s="660" t="s">
        <v>7120</v>
      </c>
      <c r="I836" s="660" t="s">
        <v>244</v>
      </c>
      <c r="J836" s="660" t="s">
        <v>1463</v>
      </c>
      <c r="K836" s="660" t="s">
        <v>1468</v>
      </c>
      <c r="L836" s="660" t="s">
        <v>58</v>
      </c>
      <c r="M836" s="660">
        <v>1</v>
      </c>
      <c r="N836" s="662">
        <v>4529</v>
      </c>
      <c r="O836" s="662">
        <v>4529</v>
      </c>
    </row>
    <row r="837" spans="1:15" hidden="1" x14ac:dyDescent="0.25">
      <c r="A837" s="660" t="s">
        <v>6228</v>
      </c>
      <c r="B837" s="661">
        <v>44275</v>
      </c>
      <c r="C837" s="660" t="s">
        <v>6857</v>
      </c>
      <c r="D837" s="661">
        <v>44275</v>
      </c>
      <c r="E837" s="660" t="s">
        <v>1180</v>
      </c>
      <c r="F837" s="660" t="s">
        <v>244</v>
      </c>
      <c r="G837" s="660" t="s">
        <v>1207</v>
      </c>
      <c r="H837" s="660" t="s">
        <v>3665</v>
      </c>
      <c r="I837" s="660" t="s">
        <v>244</v>
      </c>
      <c r="J837" s="660" t="s">
        <v>1463</v>
      </c>
      <c r="K837" s="660" t="s">
        <v>1468</v>
      </c>
      <c r="L837" s="660" t="s">
        <v>58</v>
      </c>
      <c r="M837" s="660">
        <v>15</v>
      </c>
      <c r="N837" s="662">
        <v>20299</v>
      </c>
      <c r="O837" s="662">
        <v>304485</v>
      </c>
    </row>
    <row r="838" spans="1:15" hidden="1" x14ac:dyDescent="0.25">
      <c r="A838" s="660" t="s">
        <v>6228</v>
      </c>
      <c r="B838" s="661">
        <v>44275</v>
      </c>
      <c r="C838" s="660" t="s">
        <v>6857</v>
      </c>
      <c r="D838" s="661">
        <v>44275</v>
      </c>
      <c r="E838" s="660" t="s">
        <v>1180</v>
      </c>
      <c r="F838" s="660" t="s">
        <v>244</v>
      </c>
      <c r="G838" s="660" t="s">
        <v>1207</v>
      </c>
      <c r="H838" s="660" t="s">
        <v>7121</v>
      </c>
      <c r="I838" s="660" t="s">
        <v>244</v>
      </c>
      <c r="J838" s="660" t="s">
        <v>1463</v>
      </c>
      <c r="K838" s="660" t="s">
        <v>1468</v>
      </c>
      <c r="L838" s="660" t="s">
        <v>58</v>
      </c>
      <c r="M838" s="660">
        <v>76</v>
      </c>
      <c r="N838" s="662">
        <v>20455</v>
      </c>
      <c r="O838" s="662">
        <v>1554580</v>
      </c>
    </row>
    <row r="839" spans="1:15" hidden="1" x14ac:dyDescent="0.25">
      <c r="A839" s="660" t="s">
        <v>6228</v>
      </c>
      <c r="B839" s="661">
        <v>44275</v>
      </c>
      <c r="C839" s="660" t="s">
        <v>6857</v>
      </c>
      <c r="D839" s="661">
        <v>44275</v>
      </c>
      <c r="E839" s="660" t="s">
        <v>1180</v>
      </c>
      <c r="F839" s="660" t="s">
        <v>244</v>
      </c>
      <c r="G839" s="660" t="s">
        <v>1207</v>
      </c>
      <c r="H839" s="660" t="s">
        <v>3663</v>
      </c>
      <c r="I839" s="660" t="s">
        <v>244</v>
      </c>
      <c r="J839" s="660" t="s">
        <v>1463</v>
      </c>
      <c r="K839" s="660" t="s">
        <v>1468</v>
      </c>
      <c r="L839" s="660" t="s">
        <v>58</v>
      </c>
      <c r="M839" s="660">
        <v>2</v>
      </c>
      <c r="N839" s="662">
        <v>20455</v>
      </c>
      <c r="O839" s="662">
        <v>40910</v>
      </c>
    </row>
    <row r="840" spans="1:15" hidden="1" x14ac:dyDescent="0.25">
      <c r="A840" s="660" t="s">
        <v>6229</v>
      </c>
      <c r="B840" s="661">
        <v>44275</v>
      </c>
      <c r="C840" s="660" t="s">
        <v>6856</v>
      </c>
      <c r="D840" s="660" t="s">
        <v>6858</v>
      </c>
      <c r="E840" s="660" t="s">
        <v>15</v>
      </c>
      <c r="F840" s="660" t="s">
        <v>94</v>
      </c>
      <c r="G840" s="660" t="s">
        <v>356</v>
      </c>
      <c r="H840" s="660" t="s">
        <v>387</v>
      </c>
      <c r="I840" s="660" t="s">
        <v>94</v>
      </c>
      <c r="J840" s="660" t="s">
        <v>1464</v>
      </c>
      <c r="K840" s="660" t="s">
        <v>1468</v>
      </c>
      <c r="L840" s="660" t="s">
        <v>303</v>
      </c>
      <c r="M840" s="660">
        <v>1</v>
      </c>
      <c r="N840" s="660">
        <v>674</v>
      </c>
      <c r="O840" s="660">
        <v>674</v>
      </c>
    </row>
    <row r="841" spans="1:15" hidden="1" x14ac:dyDescent="0.25">
      <c r="A841" s="660" t="s">
        <v>6229</v>
      </c>
      <c r="B841" s="661">
        <v>44275</v>
      </c>
      <c r="C841" s="660" t="s">
        <v>6856</v>
      </c>
      <c r="D841" s="660" t="s">
        <v>6858</v>
      </c>
      <c r="E841" s="660" t="s">
        <v>1181</v>
      </c>
      <c r="F841" s="660" t="s">
        <v>94</v>
      </c>
      <c r="G841" s="660" t="s">
        <v>356</v>
      </c>
      <c r="H841" s="660" t="s">
        <v>1384</v>
      </c>
      <c r="I841" s="660" t="s">
        <v>94</v>
      </c>
      <c r="J841" s="660" t="s">
        <v>1464</v>
      </c>
      <c r="K841" s="660" t="s">
        <v>1468</v>
      </c>
      <c r="L841" s="660" t="s">
        <v>308</v>
      </c>
      <c r="M841" s="660">
        <v>71</v>
      </c>
      <c r="N841" s="662">
        <v>1900</v>
      </c>
      <c r="O841" s="662">
        <v>134900</v>
      </c>
    </row>
    <row r="842" spans="1:15" hidden="1" x14ac:dyDescent="0.25">
      <c r="A842" s="660" t="s">
        <v>6230</v>
      </c>
      <c r="B842" s="661">
        <v>44277</v>
      </c>
      <c r="C842" s="660" t="s">
        <v>6859</v>
      </c>
      <c r="D842" s="661">
        <v>44274</v>
      </c>
      <c r="E842" s="660" t="s">
        <v>15</v>
      </c>
      <c r="F842" s="660" t="s">
        <v>1204</v>
      </c>
      <c r="G842" s="660" t="s">
        <v>1208</v>
      </c>
      <c r="H842" s="660" t="s">
        <v>1327</v>
      </c>
      <c r="I842" s="660" t="s">
        <v>1204</v>
      </c>
      <c r="J842" s="660" t="s">
        <v>1464</v>
      </c>
      <c r="K842" s="660" t="s">
        <v>1468</v>
      </c>
      <c r="L842" s="660" t="s">
        <v>1470</v>
      </c>
      <c r="M842" s="660">
        <v>1</v>
      </c>
      <c r="N842" s="660">
        <v>0</v>
      </c>
      <c r="O842" s="660">
        <v>0</v>
      </c>
    </row>
    <row r="843" spans="1:15" hidden="1" x14ac:dyDescent="0.25">
      <c r="A843" s="660" t="s">
        <v>6230</v>
      </c>
      <c r="B843" s="661">
        <v>44277</v>
      </c>
      <c r="C843" s="660" t="s">
        <v>6859</v>
      </c>
      <c r="D843" s="661">
        <v>44274</v>
      </c>
      <c r="E843" s="660" t="s">
        <v>15</v>
      </c>
      <c r="F843" s="660" t="s">
        <v>1204</v>
      </c>
      <c r="G843" s="660" t="s">
        <v>1208</v>
      </c>
      <c r="H843" s="660" t="s">
        <v>1332</v>
      </c>
      <c r="I843" s="660" t="s">
        <v>1204</v>
      </c>
      <c r="J843" s="660" t="s">
        <v>1464</v>
      </c>
      <c r="K843" s="660" t="s">
        <v>1468</v>
      </c>
      <c r="L843" s="660" t="s">
        <v>1470</v>
      </c>
      <c r="M843" s="660">
        <v>1</v>
      </c>
      <c r="N843" s="660">
        <v>0</v>
      </c>
      <c r="O843" s="660">
        <v>0</v>
      </c>
    </row>
    <row r="844" spans="1:15" hidden="1" x14ac:dyDescent="0.25">
      <c r="A844" s="660" t="s">
        <v>6230</v>
      </c>
      <c r="B844" s="661">
        <v>44277</v>
      </c>
      <c r="C844" s="660" t="s">
        <v>6859</v>
      </c>
      <c r="D844" s="661">
        <v>44274</v>
      </c>
      <c r="E844" s="660" t="s">
        <v>15</v>
      </c>
      <c r="F844" s="660" t="s">
        <v>1204</v>
      </c>
      <c r="G844" s="660" t="s">
        <v>1208</v>
      </c>
      <c r="H844" s="660" t="s">
        <v>387</v>
      </c>
      <c r="I844" s="660" t="s">
        <v>1204</v>
      </c>
      <c r="J844" s="660" t="s">
        <v>1464</v>
      </c>
      <c r="K844" s="660" t="s">
        <v>1468</v>
      </c>
      <c r="L844" s="660" t="s">
        <v>303</v>
      </c>
      <c r="M844" s="660">
        <v>1</v>
      </c>
      <c r="N844" s="660">
        <v>150</v>
      </c>
      <c r="O844" s="660">
        <v>150</v>
      </c>
    </row>
    <row r="845" spans="1:15" hidden="1" x14ac:dyDescent="0.25">
      <c r="A845" s="660" t="s">
        <v>6230</v>
      </c>
      <c r="B845" s="661">
        <v>44277</v>
      </c>
      <c r="C845" s="660" t="s">
        <v>6859</v>
      </c>
      <c r="D845" s="661">
        <v>44274</v>
      </c>
      <c r="E845" s="660" t="s">
        <v>15</v>
      </c>
      <c r="F845" s="660" t="s">
        <v>1204</v>
      </c>
      <c r="G845" s="660" t="s">
        <v>1208</v>
      </c>
      <c r="H845" s="660" t="s">
        <v>1392</v>
      </c>
      <c r="I845" s="660" t="s">
        <v>1204</v>
      </c>
      <c r="J845" s="660" t="s">
        <v>1464</v>
      </c>
      <c r="K845" s="660" t="s">
        <v>1468</v>
      </c>
      <c r="L845" s="660" t="s">
        <v>314</v>
      </c>
      <c r="M845" s="660">
        <v>1</v>
      </c>
      <c r="N845" s="662">
        <v>43000</v>
      </c>
      <c r="O845" s="662">
        <v>43000</v>
      </c>
    </row>
    <row r="846" spans="1:15" hidden="1" x14ac:dyDescent="0.25">
      <c r="A846" s="660" t="s">
        <v>6231</v>
      </c>
      <c r="B846" s="661">
        <v>44277</v>
      </c>
      <c r="C846" s="660" t="s">
        <v>1109</v>
      </c>
      <c r="D846" s="660" t="s">
        <v>1110</v>
      </c>
      <c r="E846" s="660" t="s">
        <v>15</v>
      </c>
      <c r="F846" s="660" t="s">
        <v>94</v>
      </c>
      <c r="G846" s="660" t="s">
        <v>356</v>
      </c>
      <c r="H846" s="660" t="s">
        <v>1328</v>
      </c>
      <c r="I846" s="660" t="s">
        <v>94</v>
      </c>
      <c r="J846" s="660" t="s">
        <v>1464</v>
      </c>
      <c r="K846" s="660" t="s">
        <v>1468</v>
      </c>
      <c r="L846" s="660" t="s">
        <v>1470</v>
      </c>
      <c r="M846" s="660">
        <v>6</v>
      </c>
      <c r="N846" s="660">
        <v>0</v>
      </c>
      <c r="O846" s="660">
        <v>0</v>
      </c>
    </row>
    <row r="847" spans="1:15" hidden="1" x14ac:dyDescent="0.25">
      <c r="A847" s="660" t="s">
        <v>6231</v>
      </c>
      <c r="B847" s="661">
        <v>44277</v>
      </c>
      <c r="C847" s="660" t="s">
        <v>1109</v>
      </c>
      <c r="D847" s="660" t="s">
        <v>1110</v>
      </c>
      <c r="E847" s="660" t="s">
        <v>15</v>
      </c>
      <c r="F847" s="660" t="s">
        <v>94</v>
      </c>
      <c r="G847" s="660" t="s">
        <v>356</v>
      </c>
      <c r="H847" s="660" t="s">
        <v>1350</v>
      </c>
      <c r="I847" s="660" t="s">
        <v>94</v>
      </c>
      <c r="J847" s="660" t="s">
        <v>1464</v>
      </c>
      <c r="K847" s="660" t="s">
        <v>1468</v>
      </c>
      <c r="L847" s="660" t="s">
        <v>314</v>
      </c>
      <c r="M847" s="660">
        <v>6</v>
      </c>
      <c r="N847" s="662">
        <v>9000</v>
      </c>
      <c r="O847" s="662">
        <v>54000</v>
      </c>
    </row>
    <row r="848" spans="1:15" hidden="1" x14ac:dyDescent="0.25">
      <c r="A848" s="660" t="s">
        <v>6231</v>
      </c>
      <c r="B848" s="661">
        <v>44277</v>
      </c>
      <c r="C848" s="660" t="s">
        <v>1109</v>
      </c>
      <c r="D848" s="660" t="s">
        <v>1110</v>
      </c>
      <c r="E848" s="660" t="s">
        <v>15</v>
      </c>
      <c r="F848" s="660" t="s">
        <v>94</v>
      </c>
      <c r="G848" s="660" t="s">
        <v>356</v>
      </c>
      <c r="H848" s="660" t="s">
        <v>1329</v>
      </c>
      <c r="I848" s="660" t="s">
        <v>94</v>
      </c>
      <c r="J848" s="660" t="s">
        <v>1464</v>
      </c>
      <c r="K848" s="660" t="s">
        <v>1468</v>
      </c>
      <c r="L848" s="660" t="s">
        <v>314</v>
      </c>
      <c r="M848" s="660">
        <v>6</v>
      </c>
      <c r="N848" s="662">
        <v>34650</v>
      </c>
      <c r="O848" s="662">
        <v>207900</v>
      </c>
    </row>
    <row r="849" spans="1:15" hidden="1" x14ac:dyDescent="0.25">
      <c r="A849" s="660" t="s">
        <v>6232</v>
      </c>
      <c r="B849" s="661">
        <v>44277</v>
      </c>
      <c r="C849" s="660" t="s">
        <v>6658</v>
      </c>
      <c r="D849" s="661">
        <v>44274</v>
      </c>
      <c r="E849" s="660" t="s">
        <v>15</v>
      </c>
      <c r="F849" s="660" t="s">
        <v>248</v>
      </c>
      <c r="G849" s="660" t="s">
        <v>1219</v>
      </c>
      <c r="H849" s="660" t="s">
        <v>3659</v>
      </c>
      <c r="I849" s="660" t="s">
        <v>248</v>
      </c>
      <c r="J849" s="660" t="s">
        <v>1464</v>
      </c>
      <c r="K849" s="660" t="s">
        <v>1468</v>
      </c>
      <c r="L849" s="660" t="s">
        <v>314</v>
      </c>
      <c r="M849" s="660">
        <v>2</v>
      </c>
      <c r="N849" s="662">
        <v>36500</v>
      </c>
      <c r="O849" s="662">
        <v>73000</v>
      </c>
    </row>
    <row r="850" spans="1:15" hidden="1" x14ac:dyDescent="0.25">
      <c r="A850" s="660" t="s">
        <v>6233</v>
      </c>
      <c r="B850" s="661">
        <v>44277</v>
      </c>
      <c r="C850" s="660" t="s">
        <v>6860</v>
      </c>
      <c r="D850" s="661">
        <v>44271</v>
      </c>
      <c r="E850" s="660" t="s">
        <v>15</v>
      </c>
      <c r="F850" s="660" t="s">
        <v>244</v>
      </c>
      <c r="G850" s="660" t="s">
        <v>1228</v>
      </c>
      <c r="H850" s="660" t="s">
        <v>1348</v>
      </c>
      <c r="I850" s="660" t="s">
        <v>244</v>
      </c>
      <c r="J850" s="660" t="s">
        <v>316</v>
      </c>
      <c r="K850" s="660" t="s">
        <v>1469</v>
      </c>
      <c r="L850" s="660" t="s">
        <v>314</v>
      </c>
      <c r="M850" s="660">
        <v>1</v>
      </c>
      <c r="N850" s="662">
        <v>7500</v>
      </c>
      <c r="O850" s="662">
        <v>7500</v>
      </c>
    </row>
    <row r="851" spans="1:15" hidden="1" x14ac:dyDescent="0.25">
      <c r="A851" s="660" t="s">
        <v>6234</v>
      </c>
      <c r="B851" s="661">
        <v>44277</v>
      </c>
      <c r="C851" s="660" t="s">
        <v>6861</v>
      </c>
      <c r="D851" s="661">
        <v>44274</v>
      </c>
      <c r="E851" s="660" t="s">
        <v>15</v>
      </c>
      <c r="F851" s="660" t="s">
        <v>93</v>
      </c>
      <c r="G851" s="660" t="s">
        <v>1214</v>
      </c>
      <c r="H851" s="660" t="s">
        <v>387</v>
      </c>
      <c r="I851" s="660" t="s">
        <v>93</v>
      </c>
      <c r="J851" s="660" t="s">
        <v>1464</v>
      </c>
      <c r="K851" s="660" t="s">
        <v>1468</v>
      </c>
      <c r="L851" s="660" t="s">
        <v>303</v>
      </c>
      <c r="M851" s="660">
        <v>1</v>
      </c>
      <c r="N851" s="660">
        <v>190</v>
      </c>
      <c r="O851" s="660">
        <v>190</v>
      </c>
    </row>
    <row r="852" spans="1:15" x14ac:dyDescent="0.25">
      <c r="A852" s="660" t="s">
        <v>6234</v>
      </c>
      <c r="B852" s="661">
        <v>44277</v>
      </c>
      <c r="C852" s="660" t="s">
        <v>6861</v>
      </c>
      <c r="D852" s="661">
        <v>44274</v>
      </c>
      <c r="E852" s="660" t="s">
        <v>1184</v>
      </c>
      <c r="F852" s="660" t="s">
        <v>93</v>
      </c>
      <c r="G852" s="660" t="s">
        <v>1214</v>
      </c>
      <c r="H852" s="660" t="s">
        <v>1335</v>
      </c>
      <c r="I852" s="660" t="s">
        <v>93</v>
      </c>
      <c r="J852" s="660" t="s">
        <v>1464</v>
      </c>
      <c r="K852" s="660" t="s">
        <v>1468</v>
      </c>
      <c r="L852" s="660" t="s">
        <v>307</v>
      </c>
      <c r="M852" s="660">
        <v>20</v>
      </c>
      <c r="N852" s="662">
        <v>3800</v>
      </c>
      <c r="O852" s="662">
        <v>76000</v>
      </c>
    </row>
    <row r="853" spans="1:15" hidden="1" x14ac:dyDescent="0.25">
      <c r="A853" s="660" t="s">
        <v>6235</v>
      </c>
      <c r="B853" s="661">
        <v>44277</v>
      </c>
      <c r="C853" s="660" t="s">
        <v>912</v>
      </c>
      <c r="D853" s="661">
        <v>44277</v>
      </c>
      <c r="E853" s="660" t="s">
        <v>63</v>
      </c>
      <c r="F853" s="660" t="s">
        <v>93</v>
      </c>
      <c r="G853" s="660" t="s">
        <v>7078</v>
      </c>
      <c r="H853" s="660" t="s">
        <v>1340</v>
      </c>
      <c r="I853" s="660" t="s">
        <v>93</v>
      </c>
      <c r="J853" s="660" t="s">
        <v>316</v>
      </c>
      <c r="K853" s="660" t="s">
        <v>1469</v>
      </c>
      <c r="L853" s="660" t="s">
        <v>303</v>
      </c>
      <c r="M853" s="660">
        <v>1</v>
      </c>
      <c r="N853" s="660">
        <v>500</v>
      </c>
      <c r="O853" s="660">
        <v>500</v>
      </c>
    </row>
    <row r="854" spans="1:15" hidden="1" x14ac:dyDescent="0.25">
      <c r="A854" s="660" t="s">
        <v>6235</v>
      </c>
      <c r="B854" s="661">
        <v>44277</v>
      </c>
      <c r="C854" s="660" t="s">
        <v>912</v>
      </c>
      <c r="D854" s="661">
        <v>44277</v>
      </c>
      <c r="E854" s="660" t="s">
        <v>63</v>
      </c>
      <c r="F854" s="660" t="s">
        <v>93</v>
      </c>
      <c r="G854" s="660" t="s">
        <v>7078</v>
      </c>
      <c r="H854" s="660" t="s">
        <v>1310</v>
      </c>
      <c r="I854" s="660" t="s">
        <v>93</v>
      </c>
      <c r="J854" s="660" t="s">
        <v>316</v>
      </c>
      <c r="K854" s="660" t="s">
        <v>1469</v>
      </c>
      <c r="L854" s="660" t="s">
        <v>1470</v>
      </c>
      <c r="M854" s="660">
        <v>1</v>
      </c>
      <c r="N854" s="660">
        <v>525</v>
      </c>
      <c r="O854" s="660">
        <v>525</v>
      </c>
    </row>
    <row r="855" spans="1:15" hidden="1" x14ac:dyDescent="0.25">
      <c r="A855" s="660" t="s">
        <v>6236</v>
      </c>
      <c r="B855" s="661">
        <v>44277</v>
      </c>
      <c r="C855" s="660" t="s">
        <v>6862</v>
      </c>
      <c r="D855" s="661">
        <v>44275</v>
      </c>
      <c r="E855" s="660" t="s">
        <v>15</v>
      </c>
      <c r="F855" s="660" t="s">
        <v>93</v>
      </c>
      <c r="G855" s="660" t="s">
        <v>1214</v>
      </c>
      <c r="H855" s="660" t="s">
        <v>387</v>
      </c>
      <c r="I855" s="660" t="s">
        <v>93</v>
      </c>
      <c r="J855" s="660" t="s">
        <v>1464</v>
      </c>
      <c r="K855" s="660" t="s">
        <v>1468</v>
      </c>
      <c r="L855" s="660" t="s">
        <v>303</v>
      </c>
      <c r="M855" s="660">
        <v>1</v>
      </c>
      <c r="N855" s="660">
        <v>50</v>
      </c>
      <c r="O855" s="660">
        <v>50</v>
      </c>
    </row>
    <row r="856" spans="1:15" hidden="1" x14ac:dyDescent="0.25">
      <c r="A856" s="660" t="s">
        <v>6236</v>
      </c>
      <c r="B856" s="661">
        <v>44277</v>
      </c>
      <c r="C856" s="660" t="s">
        <v>6862</v>
      </c>
      <c r="D856" s="661">
        <v>44275</v>
      </c>
      <c r="E856" s="660" t="s">
        <v>15</v>
      </c>
      <c r="F856" s="660" t="s">
        <v>93</v>
      </c>
      <c r="G856" s="660" t="s">
        <v>1214</v>
      </c>
      <c r="H856" s="660" t="s">
        <v>1320</v>
      </c>
      <c r="I856" s="660" t="s">
        <v>93</v>
      </c>
      <c r="J856" s="660" t="s">
        <v>1464</v>
      </c>
      <c r="K856" s="660" t="s">
        <v>1468</v>
      </c>
      <c r="L856" s="660" t="s">
        <v>314</v>
      </c>
      <c r="M856" s="660">
        <v>3</v>
      </c>
      <c r="N856" s="662">
        <v>3500</v>
      </c>
      <c r="O856" s="662">
        <v>10500</v>
      </c>
    </row>
    <row r="857" spans="1:15" hidden="1" x14ac:dyDescent="0.25">
      <c r="A857" s="660" t="s">
        <v>6237</v>
      </c>
      <c r="B857" s="661">
        <v>44277</v>
      </c>
      <c r="C857" s="660">
        <v>6500000126</v>
      </c>
      <c r="D857" s="660" t="s">
        <v>3481</v>
      </c>
      <c r="E857" s="660" t="s">
        <v>1182</v>
      </c>
      <c r="F857" s="660" t="s">
        <v>244</v>
      </c>
      <c r="G857" s="660" t="s">
        <v>1211</v>
      </c>
      <c r="H857" s="660" t="s">
        <v>1340</v>
      </c>
      <c r="I857" s="660" t="s">
        <v>244</v>
      </c>
      <c r="J857" s="660" t="s">
        <v>316</v>
      </c>
      <c r="K857" s="660" t="s">
        <v>1469</v>
      </c>
      <c r="L857" s="660" t="s">
        <v>303</v>
      </c>
      <c r="M857" s="660">
        <v>16</v>
      </c>
      <c r="N857" s="660">
        <v>750</v>
      </c>
      <c r="O857" s="662">
        <v>12000</v>
      </c>
    </row>
    <row r="858" spans="1:15" hidden="1" x14ac:dyDescent="0.25">
      <c r="A858" s="660" t="s">
        <v>6238</v>
      </c>
      <c r="B858" s="661">
        <v>44277</v>
      </c>
      <c r="C858" s="660" t="s">
        <v>1109</v>
      </c>
      <c r="D858" s="660" t="s">
        <v>5345</v>
      </c>
      <c r="E858" s="660" t="s">
        <v>15</v>
      </c>
      <c r="F858" s="660" t="s">
        <v>94</v>
      </c>
      <c r="G858" s="660" t="s">
        <v>356</v>
      </c>
      <c r="H858" s="660" t="s">
        <v>1328</v>
      </c>
      <c r="I858" s="660" t="s">
        <v>94</v>
      </c>
      <c r="J858" s="660" t="s">
        <v>1464</v>
      </c>
      <c r="K858" s="660" t="s">
        <v>1468</v>
      </c>
      <c r="L858" s="660" t="s">
        <v>1470</v>
      </c>
      <c r="M858" s="660">
        <v>21</v>
      </c>
      <c r="N858" s="660">
        <v>0</v>
      </c>
      <c r="O858" s="660">
        <v>0</v>
      </c>
    </row>
    <row r="859" spans="1:15" hidden="1" x14ac:dyDescent="0.25">
      <c r="A859" s="660" t="s">
        <v>6238</v>
      </c>
      <c r="B859" s="661">
        <v>44277</v>
      </c>
      <c r="C859" s="660" t="s">
        <v>1109</v>
      </c>
      <c r="D859" s="660" t="s">
        <v>5345</v>
      </c>
      <c r="E859" s="660" t="s">
        <v>15</v>
      </c>
      <c r="F859" s="660" t="s">
        <v>94</v>
      </c>
      <c r="G859" s="660" t="s">
        <v>356</v>
      </c>
      <c r="H859" s="660" t="s">
        <v>387</v>
      </c>
      <c r="I859" s="660" t="s">
        <v>94</v>
      </c>
      <c r="J859" s="660" t="s">
        <v>1464</v>
      </c>
      <c r="K859" s="660" t="s">
        <v>1468</v>
      </c>
      <c r="L859" s="660" t="s">
        <v>303</v>
      </c>
      <c r="M859" s="660">
        <v>1</v>
      </c>
      <c r="N859" s="662">
        <v>5892.75</v>
      </c>
      <c r="O859" s="662">
        <v>5892.75</v>
      </c>
    </row>
    <row r="860" spans="1:15" hidden="1" x14ac:dyDescent="0.25">
      <c r="A860" s="660" t="s">
        <v>6238</v>
      </c>
      <c r="B860" s="661">
        <v>44277</v>
      </c>
      <c r="C860" s="660" t="s">
        <v>1109</v>
      </c>
      <c r="D860" s="660" t="s">
        <v>5345</v>
      </c>
      <c r="E860" s="660" t="s">
        <v>15</v>
      </c>
      <c r="F860" s="660" t="s">
        <v>94</v>
      </c>
      <c r="G860" s="660" t="s">
        <v>356</v>
      </c>
      <c r="H860" s="660" t="s">
        <v>1350</v>
      </c>
      <c r="I860" s="660" t="s">
        <v>94</v>
      </c>
      <c r="J860" s="660" t="s">
        <v>1464</v>
      </c>
      <c r="K860" s="660" t="s">
        <v>1468</v>
      </c>
      <c r="L860" s="660" t="s">
        <v>314</v>
      </c>
      <c r="M860" s="660">
        <v>21</v>
      </c>
      <c r="N860" s="662">
        <v>9000</v>
      </c>
      <c r="O860" s="662">
        <v>189000</v>
      </c>
    </row>
    <row r="861" spans="1:15" hidden="1" x14ac:dyDescent="0.25">
      <c r="A861" s="660" t="s">
        <v>6238</v>
      </c>
      <c r="B861" s="661">
        <v>44277</v>
      </c>
      <c r="C861" s="660" t="s">
        <v>1109</v>
      </c>
      <c r="D861" s="660" t="s">
        <v>5345</v>
      </c>
      <c r="E861" s="660" t="s">
        <v>15</v>
      </c>
      <c r="F861" s="660" t="s">
        <v>94</v>
      </c>
      <c r="G861" s="660" t="s">
        <v>356</v>
      </c>
      <c r="H861" s="660" t="s">
        <v>1329</v>
      </c>
      <c r="I861" s="660" t="s">
        <v>94</v>
      </c>
      <c r="J861" s="660" t="s">
        <v>1464</v>
      </c>
      <c r="K861" s="660" t="s">
        <v>1468</v>
      </c>
      <c r="L861" s="660" t="s">
        <v>314</v>
      </c>
      <c r="M861" s="660">
        <v>21</v>
      </c>
      <c r="N861" s="662">
        <v>34650</v>
      </c>
      <c r="O861" s="662">
        <v>727650</v>
      </c>
    </row>
    <row r="862" spans="1:15" hidden="1" x14ac:dyDescent="0.25">
      <c r="A862" s="660" t="s">
        <v>6239</v>
      </c>
      <c r="B862" s="661">
        <v>44277</v>
      </c>
      <c r="C862" s="660" t="s">
        <v>6863</v>
      </c>
      <c r="D862" s="661">
        <v>44275</v>
      </c>
      <c r="E862" s="660" t="s">
        <v>15</v>
      </c>
      <c r="F862" s="660" t="s">
        <v>93</v>
      </c>
      <c r="G862" s="660" t="s">
        <v>1214</v>
      </c>
      <c r="H862" s="660" t="s">
        <v>7122</v>
      </c>
      <c r="I862" s="660" t="s">
        <v>93</v>
      </c>
      <c r="J862" s="660" t="s">
        <v>1464</v>
      </c>
      <c r="K862" s="660" t="s">
        <v>1468</v>
      </c>
      <c r="L862" s="660" t="s">
        <v>1470</v>
      </c>
      <c r="M862" s="660">
        <v>1</v>
      </c>
      <c r="N862" s="660">
        <v>0</v>
      </c>
      <c r="O862" s="660">
        <v>0</v>
      </c>
    </row>
    <row r="863" spans="1:15" hidden="1" x14ac:dyDescent="0.25">
      <c r="A863" s="660" t="s">
        <v>6239</v>
      </c>
      <c r="B863" s="661">
        <v>44277</v>
      </c>
      <c r="C863" s="660" t="s">
        <v>6863</v>
      </c>
      <c r="D863" s="661">
        <v>44275</v>
      </c>
      <c r="E863" s="660" t="s">
        <v>15</v>
      </c>
      <c r="F863" s="660" t="s">
        <v>93</v>
      </c>
      <c r="G863" s="660" t="s">
        <v>1214</v>
      </c>
      <c r="H863" s="660" t="s">
        <v>387</v>
      </c>
      <c r="I863" s="660" t="s">
        <v>93</v>
      </c>
      <c r="J863" s="660" t="s">
        <v>1464</v>
      </c>
      <c r="K863" s="660" t="s">
        <v>1468</v>
      </c>
      <c r="L863" s="660" t="s">
        <v>303</v>
      </c>
      <c r="M863" s="660">
        <v>1</v>
      </c>
      <c r="N863" s="660">
        <v>209</v>
      </c>
      <c r="O863" s="660">
        <v>209</v>
      </c>
    </row>
    <row r="864" spans="1:15" hidden="1" x14ac:dyDescent="0.25">
      <c r="A864" s="660" t="s">
        <v>6239</v>
      </c>
      <c r="B864" s="661">
        <v>44277</v>
      </c>
      <c r="C864" s="660" t="s">
        <v>6863</v>
      </c>
      <c r="D864" s="661">
        <v>44275</v>
      </c>
      <c r="E864" s="660" t="s">
        <v>15</v>
      </c>
      <c r="F864" s="660" t="s">
        <v>93</v>
      </c>
      <c r="G864" s="660" t="s">
        <v>1214</v>
      </c>
      <c r="H864" s="660" t="s">
        <v>3684</v>
      </c>
      <c r="I864" s="660" t="s">
        <v>93</v>
      </c>
      <c r="J864" s="660" t="s">
        <v>1464</v>
      </c>
      <c r="K864" s="660" t="s">
        <v>1468</v>
      </c>
      <c r="L864" s="660" t="s">
        <v>314</v>
      </c>
      <c r="M864" s="660">
        <v>1</v>
      </c>
      <c r="N864" s="662">
        <v>83750</v>
      </c>
      <c r="O864" s="662">
        <v>83750</v>
      </c>
    </row>
    <row r="865" spans="1:15" hidden="1" x14ac:dyDescent="0.25">
      <c r="A865" s="660" t="s">
        <v>6240</v>
      </c>
      <c r="B865" s="661">
        <v>44277</v>
      </c>
      <c r="C865" s="660" t="s">
        <v>6864</v>
      </c>
      <c r="D865" s="661">
        <v>44277</v>
      </c>
      <c r="E865" s="660" t="s">
        <v>15</v>
      </c>
      <c r="F865" s="660" t="s">
        <v>245</v>
      </c>
      <c r="G865" s="660" t="s">
        <v>1231</v>
      </c>
      <c r="H865" s="660" t="s">
        <v>387</v>
      </c>
      <c r="I865" s="660" t="s">
        <v>245</v>
      </c>
      <c r="J865" s="660" t="s">
        <v>1464</v>
      </c>
      <c r="K865" s="660" t="s">
        <v>1468</v>
      </c>
      <c r="L865" s="660" t="s">
        <v>303</v>
      </c>
      <c r="M865" s="660">
        <v>1</v>
      </c>
      <c r="N865" s="660">
        <v>175</v>
      </c>
      <c r="O865" s="660">
        <v>175</v>
      </c>
    </row>
    <row r="866" spans="1:15" hidden="1" x14ac:dyDescent="0.25">
      <c r="A866" s="660" t="s">
        <v>6240</v>
      </c>
      <c r="B866" s="661">
        <v>44277</v>
      </c>
      <c r="C866" s="660" t="s">
        <v>6864</v>
      </c>
      <c r="D866" s="661">
        <v>44277</v>
      </c>
      <c r="E866" s="660" t="s">
        <v>15</v>
      </c>
      <c r="F866" s="660" t="s">
        <v>245</v>
      </c>
      <c r="G866" s="660" t="s">
        <v>1231</v>
      </c>
      <c r="H866" s="660" t="s">
        <v>1357</v>
      </c>
      <c r="I866" s="660" t="s">
        <v>245</v>
      </c>
      <c r="J866" s="660" t="s">
        <v>1464</v>
      </c>
      <c r="K866" s="660" t="s">
        <v>1468</v>
      </c>
      <c r="L866" s="660" t="s">
        <v>314</v>
      </c>
      <c r="M866" s="660">
        <v>15</v>
      </c>
      <c r="N866" s="662">
        <v>4675</v>
      </c>
      <c r="O866" s="662">
        <v>70125</v>
      </c>
    </row>
    <row r="867" spans="1:15" hidden="1" x14ac:dyDescent="0.25">
      <c r="A867" s="660" t="s">
        <v>6241</v>
      </c>
      <c r="B867" s="661">
        <v>44277</v>
      </c>
      <c r="C867" s="660" t="s">
        <v>6865</v>
      </c>
      <c r="D867" s="660" t="s">
        <v>6866</v>
      </c>
      <c r="E867" s="660" t="s">
        <v>1182</v>
      </c>
      <c r="F867" s="660" t="s">
        <v>244</v>
      </c>
      <c r="G867" s="660" t="s">
        <v>1229</v>
      </c>
      <c r="H867" s="660" t="s">
        <v>1396</v>
      </c>
      <c r="I867" s="660" t="s">
        <v>244</v>
      </c>
      <c r="J867" s="660" t="s">
        <v>316</v>
      </c>
      <c r="K867" s="660" t="s">
        <v>1469</v>
      </c>
      <c r="L867" s="660" t="s">
        <v>1470</v>
      </c>
      <c r="M867" s="660">
        <v>1</v>
      </c>
      <c r="N867" s="662">
        <v>3500</v>
      </c>
      <c r="O867" s="662">
        <v>3500</v>
      </c>
    </row>
    <row r="868" spans="1:15" hidden="1" x14ac:dyDescent="0.25">
      <c r="A868" s="660" t="s">
        <v>6242</v>
      </c>
      <c r="B868" s="661">
        <v>44277</v>
      </c>
      <c r="C868" s="660" t="s">
        <v>6867</v>
      </c>
      <c r="D868" s="660" t="s">
        <v>6868</v>
      </c>
      <c r="E868" s="660" t="s">
        <v>1182</v>
      </c>
      <c r="F868" s="660" t="s">
        <v>244</v>
      </c>
      <c r="G868" s="660" t="s">
        <v>1229</v>
      </c>
      <c r="H868" s="660" t="s">
        <v>1396</v>
      </c>
      <c r="I868" s="660" t="s">
        <v>244</v>
      </c>
      <c r="J868" s="660" t="s">
        <v>316</v>
      </c>
      <c r="K868" s="660" t="s">
        <v>1469</v>
      </c>
      <c r="L868" s="660" t="s">
        <v>1470</v>
      </c>
      <c r="M868" s="660">
        <v>1</v>
      </c>
      <c r="N868" s="662">
        <v>3500</v>
      </c>
      <c r="O868" s="662">
        <v>3500</v>
      </c>
    </row>
    <row r="869" spans="1:15" hidden="1" x14ac:dyDescent="0.25">
      <c r="A869" s="660" t="s">
        <v>6243</v>
      </c>
      <c r="B869" s="661">
        <v>44277</v>
      </c>
      <c r="C869" s="660" t="s">
        <v>6869</v>
      </c>
      <c r="D869" s="661">
        <v>44271</v>
      </c>
      <c r="E869" s="660" t="s">
        <v>1187</v>
      </c>
      <c r="F869" s="660" t="s">
        <v>248</v>
      </c>
      <c r="G869" s="660" t="s">
        <v>1281</v>
      </c>
      <c r="H869" s="660" t="s">
        <v>1342</v>
      </c>
      <c r="I869" s="660" t="s">
        <v>248</v>
      </c>
      <c r="J869" s="660" t="s">
        <v>316</v>
      </c>
      <c r="K869" s="660" t="s">
        <v>1469</v>
      </c>
      <c r="L869" s="660" t="s">
        <v>303</v>
      </c>
      <c r="M869" s="660">
        <v>4</v>
      </c>
      <c r="N869" s="660">
        <v>475</v>
      </c>
      <c r="O869" s="662">
        <v>1900</v>
      </c>
    </row>
    <row r="870" spans="1:15" hidden="1" x14ac:dyDescent="0.25">
      <c r="A870" s="660" t="s">
        <v>6243</v>
      </c>
      <c r="B870" s="661">
        <v>44277</v>
      </c>
      <c r="C870" s="660" t="s">
        <v>6869</v>
      </c>
      <c r="D870" s="661">
        <v>44271</v>
      </c>
      <c r="E870" s="660" t="s">
        <v>1186</v>
      </c>
      <c r="F870" s="660" t="s">
        <v>248</v>
      </c>
      <c r="G870" s="660" t="s">
        <v>1281</v>
      </c>
      <c r="H870" s="660" t="s">
        <v>3633</v>
      </c>
      <c r="I870" s="660" t="s">
        <v>248</v>
      </c>
      <c r="J870" s="660" t="s">
        <v>316</v>
      </c>
      <c r="K870" s="660" t="s">
        <v>1469</v>
      </c>
      <c r="L870" s="660" t="s">
        <v>308</v>
      </c>
      <c r="M870" s="660">
        <v>4</v>
      </c>
      <c r="N870" s="662">
        <v>4600</v>
      </c>
      <c r="O870" s="662">
        <v>18400</v>
      </c>
    </row>
    <row r="871" spans="1:15" hidden="1" x14ac:dyDescent="0.25">
      <c r="A871" s="660" t="s">
        <v>6244</v>
      </c>
      <c r="B871" s="661">
        <v>44277</v>
      </c>
      <c r="C871" s="660">
        <v>6500000135</v>
      </c>
      <c r="D871" s="660" t="s">
        <v>3481</v>
      </c>
      <c r="E871" s="660" t="s">
        <v>1182</v>
      </c>
      <c r="F871" s="660" t="s">
        <v>244</v>
      </c>
      <c r="G871" s="660" t="s">
        <v>1211</v>
      </c>
      <c r="H871" s="660" t="s">
        <v>1340</v>
      </c>
      <c r="I871" s="660" t="s">
        <v>244</v>
      </c>
      <c r="J871" s="660" t="s">
        <v>316</v>
      </c>
      <c r="K871" s="660" t="s">
        <v>1469</v>
      </c>
      <c r="L871" s="660" t="s">
        <v>303</v>
      </c>
      <c r="M871" s="660">
        <v>46</v>
      </c>
      <c r="N871" s="660">
        <v>750</v>
      </c>
      <c r="O871" s="662">
        <v>34500</v>
      </c>
    </row>
    <row r="872" spans="1:15" hidden="1" x14ac:dyDescent="0.25">
      <c r="A872" s="660" t="s">
        <v>6245</v>
      </c>
      <c r="B872" s="661">
        <v>44277</v>
      </c>
      <c r="C872" s="660" t="s">
        <v>6870</v>
      </c>
      <c r="D872" s="660" t="s">
        <v>6871</v>
      </c>
      <c r="E872" s="660" t="s">
        <v>1182</v>
      </c>
      <c r="F872" s="660" t="s">
        <v>244</v>
      </c>
      <c r="G872" s="660" t="s">
        <v>1229</v>
      </c>
      <c r="H872" s="660" t="s">
        <v>1396</v>
      </c>
      <c r="I872" s="660" t="s">
        <v>244</v>
      </c>
      <c r="J872" s="660" t="s">
        <v>316</v>
      </c>
      <c r="K872" s="660" t="s">
        <v>1469</v>
      </c>
      <c r="L872" s="660" t="s">
        <v>1470</v>
      </c>
      <c r="M872" s="660">
        <v>2</v>
      </c>
      <c r="N872" s="662">
        <v>3500</v>
      </c>
      <c r="O872" s="662">
        <v>7000</v>
      </c>
    </row>
    <row r="873" spans="1:15" hidden="1" x14ac:dyDescent="0.25">
      <c r="A873" s="660" t="s">
        <v>6246</v>
      </c>
      <c r="B873" s="661">
        <v>44277</v>
      </c>
      <c r="C873" s="660" t="s">
        <v>6872</v>
      </c>
      <c r="D873" s="661">
        <v>44275</v>
      </c>
      <c r="E873" s="660" t="s">
        <v>15</v>
      </c>
      <c r="F873" s="660" t="s">
        <v>93</v>
      </c>
      <c r="G873" s="660" t="s">
        <v>1214</v>
      </c>
      <c r="H873" s="660" t="s">
        <v>387</v>
      </c>
      <c r="I873" s="660" t="s">
        <v>93</v>
      </c>
      <c r="J873" s="660" t="s">
        <v>1464</v>
      </c>
      <c r="K873" s="660" t="s">
        <v>1468</v>
      </c>
      <c r="L873" s="660" t="s">
        <v>303</v>
      </c>
      <c r="M873" s="660">
        <v>1</v>
      </c>
      <c r="N873" s="660">
        <v>117</v>
      </c>
      <c r="O873" s="660">
        <v>117</v>
      </c>
    </row>
    <row r="874" spans="1:15" hidden="1" x14ac:dyDescent="0.25">
      <c r="A874" s="660" t="s">
        <v>6246</v>
      </c>
      <c r="B874" s="661">
        <v>44277</v>
      </c>
      <c r="C874" s="660" t="s">
        <v>6872</v>
      </c>
      <c r="D874" s="661">
        <v>44275</v>
      </c>
      <c r="E874" s="660" t="s">
        <v>15</v>
      </c>
      <c r="F874" s="660" t="s">
        <v>93</v>
      </c>
      <c r="G874" s="660" t="s">
        <v>1214</v>
      </c>
      <c r="H874" s="660" t="s">
        <v>1350</v>
      </c>
      <c r="I874" s="660" t="s">
        <v>93</v>
      </c>
      <c r="J874" s="660" t="s">
        <v>1464</v>
      </c>
      <c r="K874" s="660" t="s">
        <v>1468</v>
      </c>
      <c r="L874" s="660" t="s">
        <v>314</v>
      </c>
      <c r="M874" s="660">
        <v>5</v>
      </c>
      <c r="N874" s="662">
        <v>9350</v>
      </c>
      <c r="O874" s="662">
        <v>46750</v>
      </c>
    </row>
    <row r="875" spans="1:15" hidden="1" x14ac:dyDescent="0.25">
      <c r="A875" s="660" t="s">
        <v>6247</v>
      </c>
      <c r="B875" s="661">
        <v>44277</v>
      </c>
      <c r="C875" s="660">
        <v>6200004685</v>
      </c>
      <c r="D875" s="661">
        <v>44268</v>
      </c>
      <c r="E875" s="660" t="s">
        <v>3215</v>
      </c>
      <c r="F875" s="660" t="s">
        <v>244</v>
      </c>
      <c r="G875" s="660" t="s">
        <v>1212</v>
      </c>
      <c r="H875" s="660" t="s">
        <v>1384</v>
      </c>
      <c r="I875" s="660" t="s">
        <v>244</v>
      </c>
      <c r="J875" s="660" t="s">
        <v>316</v>
      </c>
      <c r="K875" s="660" t="s">
        <v>1469</v>
      </c>
      <c r="L875" s="660" t="s">
        <v>308</v>
      </c>
      <c r="M875" s="660">
        <v>2</v>
      </c>
      <c r="N875" s="662">
        <v>4085</v>
      </c>
      <c r="O875" s="662">
        <v>8170</v>
      </c>
    </row>
    <row r="876" spans="1:15" hidden="1" x14ac:dyDescent="0.25">
      <c r="A876" s="660" t="s">
        <v>6248</v>
      </c>
      <c r="B876" s="661">
        <v>44277</v>
      </c>
      <c r="C876" s="660">
        <v>6200004622</v>
      </c>
      <c r="D876" s="661">
        <v>44268</v>
      </c>
      <c r="E876" s="660" t="s">
        <v>1183</v>
      </c>
      <c r="F876" s="660" t="s">
        <v>244</v>
      </c>
      <c r="G876" s="660" t="s">
        <v>1212</v>
      </c>
      <c r="H876" s="660" t="s">
        <v>1352</v>
      </c>
      <c r="I876" s="660" t="s">
        <v>244</v>
      </c>
      <c r="J876" s="660" t="s">
        <v>316</v>
      </c>
      <c r="K876" s="660" t="s">
        <v>1469</v>
      </c>
      <c r="L876" s="660" t="s">
        <v>1470</v>
      </c>
      <c r="M876" s="660">
        <v>4</v>
      </c>
      <c r="N876" s="660">
        <v>0</v>
      </c>
      <c r="O876" s="660">
        <v>0</v>
      </c>
    </row>
    <row r="877" spans="1:15" hidden="1" x14ac:dyDescent="0.25">
      <c r="A877" s="660" t="s">
        <v>6248</v>
      </c>
      <c r="B877" s="661">
        <v>44277</v>
      </c>
      <c r="C877" s="660">
        <v>6200004622</v>
      </c>
      <c r="D877" s="661">
        <v>44268</v>
      </c>
      <c r="E877" s="660" t="s">
        <v>1183</v>
      </c>
      <c r="F877" s="660" t="s">
        <v>244</v>
      </c>
      <c r="G877" s="660" t="s">
        <v>1212</v>
      </c>
      <c r="H877" s="660" t="s">
        <v>1317</v>
      </c>
      <c r="I877" s="660" t="s">
        <v>244</v>
      </c>
      <c r="J877" s="660" t="s">
        <v>316</v>
      </c>
      <c r="K877" s="660" t="s">
        <v>1469</v>
      </c>
      <c r="L877" s="660" t="s">
        <v>314</v>
      </c>
      <c r="M877" s="660">
        <v>4</v>
      </c>
      <c r="N877" s="660">
        <v>247</v>
      </c>
      <c r="O877" s="660">
        <v>988</v>
      </c>
    </row>
    <row r="878" spans="1:15" hidden="1" x14ac:dyDescent="0.25">
      <c r="A878" s="660" t="s">
        <v>6248</v>
      </c>
      <c r="B878" s="661">
        <v>44277</v>
      </c>
      <c r="C878" s="660">
        <v>6200004622</v>
      </c>
      <c r="D878" s="661">
        <v>44268</v>
      </c>
      <c r="E878" s="660" t="s">
        <v>1183</v>
      </c>
      <c r="F878" s="660" t="s">
        <v>244</v>
      </c>
      <c r="G878" s="660" t="s">
        <v>1212</v>
      </c>
      <c r="H878" s="660" t="s">
        <v>1425</v>
      </c>
      <c r="I878" s="660" t="s">
        <v>244</v>
      </c>
      <c r="J878" s="660" t="s">
        <v>316</v>
      </c>
      <c r="K878" s="660" t="s">
        <v>1469</v>
      </c>
      <c r="L878" s="660" t="s">
        <v>314</v>
      </c>
      <c r="M878" s="660">
        <v>4</v>
      </c>
      <c r="N878" s="660">
        <v>436</v>
      </c>
      <c r="O878" s="662">
        <v>1744</v>
      </c>
    </row>
    <row r="879" spans="1:15" hidden="1" x14ac:dyDescent="0.25">
      <c r="A879" s="660" t="s">
        <v>6248</v>
      </c>
      <c r="B879" s="661">
        <v>44277</v>
      </c>
      <c r="C879" s="660">
        <v>6200004622</v>
      </c>
      <c r="D879" s="661">
        <v>44268</v>
      </c>
      <c r="E879" s="660" t="s">
        <v>1183</v>
      </c>
      <c r="F879" s="660" t="s">
        <v>244</v>
      </c>
      <c r="G879" s="660" t="s">
        <v>1212</v>
      </c>
      <c r="H879" s="660" t="s">
        <v>1349</v>
      </c>
      <c r="I879" s="660" t="s">
        <v>244</v>
      </c>
      <c r="J879" s="660" t="s">
        <v>316</v>
      </c>
      <c r="K879" s="660" t="s">
        <v>1469</v>
      </c>
      <c r="L879" s="660" t="s">
        <v>314</v>
      </c>
      <c r="M879" s="660">
        <v>4</v>
      </c>
      <c r="N879" s="662">
        <v>1744</v>
      </c>
      <c r="O879" s="662">
        <v>6976</v>
      </c>
    </row>
    <row r="880" spans="1:15" hidden="1" x14ac:dyDescent="0.25">
      <c r="A880" s="660" t="s">
        <v>6248</v>
      </c>
      <c r="B880" s="661">
        <v>44277</v>
      </c>
      <c r="C880" s="660">
        <v>6200004622</v>
      </c>
      <c r="D880" s="661">
        <v>44268</v>
      </c>
      <c r="E880" s="660" t="s">
        <v>3215</v>
      </c>
      <c r="F880" s="660" t="s">
        <v>244</v>
      </c>
      <c r="G880" s="660" t="s">
        <v>1212</v>
      </c>
      <c r="H880" s="660" t="s">
        <v>3633</v>
      </c>
      <c r="I880" s="660" t="s">
        <v>244</v>
      </c>
      <c r="J880" s="660" t="s">
        <v>316</v>
      </c>
      <c r="K880" s="660" t="s">
        <v>1469</v>
      </c>
      <c r="L880" s="660" t="s">
        <v>308</v>
      </c>
      <c r="M880" s="660">
        <v>4</v>
      </c>
      <c r="N880" s="662">
        <v>3499</v>
      </c>
      <c r="O880" s="662">
        <v>13996</v>
      </c>
    </row>
    <row r="881" spans="1:15" hidden="1" x14ac:dyDescent="0.25">
      <c r="A881" s="660" t="s">
        <v>6248</v>
      </c>
      <c r="B881" s="661">
        <v>44277</v>
      </c>
      <c r="C881" s="660">
        <v>6200004622</v>
      </c>
      <c r="D881" s="661">
        <v>44268</v>
      </c>
      <c r="E881" s="660" t="s">
        <v>3215</v>
      </c>
      <c r="F881" s="660" t="s">
        <v>244</v>
      </c>
      <c r="G881" s="660" t="s">
        <v>1212</v>
      </c>
      <c r="H881" s="660" t="s">
        <v>1384</v>
      </c>
      <c r="I881" s="660" t="s">
        <v>244</v>
      </c>
      <c r="J881" s="660" t="s">
        <v>316</v>
      </c>
      <c r="K881" s="660" t="s">
        <v>1469</v>
      </c>
      <c r="L881" s="660" t="s">
        <v>308</v>
      </c>
      <c r="M881" s="660">
        <v>5</v>
      </c>
      <c r="N881" s="662">
        <v>4085</v>
      </c>
      <c r="O881" s="662">
        <v>20425</v>
      </c>
    </row>
    <row r="882" spans="1:15" hidden="1" x14ac:dyDescent="0.25">
      <c r="A882" s="660" t="s">
        <v>6248</v>
      </c>
      <c r="B882" s="661">
        <v>44277</v>
      </c>
      <c r="C882" s="660">
        <v>6200004622</v>
      </c>
      <c r="D882" s="661">
        <v>44268</v>
      </c>
      <c r="E882" s="660" t="s">
        <v>1183</v>
      </c>
      <c r="F882" s="660" t="s">
        <v>244</v>
      </c>
      <c r="G882" s="660" t="s">
        <v>1212</v>
      </c>
      <c r="H882" s="660" t="s">
        <v>1319</v>
      </c>
      <c r="I882" s="660" t="s">
        <v>244</v>
      </c>
      <c r="J882" s="660" t="s">
        <v>316</v>
      </c>
      <c r="K882" s="660" t="s">
        <v>1469</v>
      </c>
      <c r="L882" s="660" t="s">
        <v>314</v>
      </c>
      <c r="M882" s="660">
        <v>4</v>
      </c>
      <c r="N882" s="662">
        <v>9800</v>
      </c>
      <c r="O882" s="662">
        <v>39200</v>
      </c>
    </row>
    <row r="883" spans="1:15" hidden="1" x14ac:dyDescent="0.25">
      <c r="A883" s="660" t="s">
        <v>6248</v>
      </c>
      <c r="B883" s="661">
        <v>44277</v>
      </c>
      <c r="C883" s="660">
        <v>6200004622</v>
      </c>
      <c r="D883" s="661">
        <v>44268</v>
      </c>
      <c r="E883" s="660" t="s">
        <v>1183</v>
      </c>
      <c r="F883" s="660" t="s">
        <v>244</v>
      </c>
      <c r="G883" s="660" t="s">
        <v>1212</v>
      </c>
      <c r="H883" s="660" t="s">
        <v>1329</v>
      </c>
      <c r="I883" s="660" t="s">
        <v>244</v>
      </c>
      <c r="J883" s="660" t="s">
        <v>316</v>
      </c>
      <c r="K883" s="660" t="s">
        <v>1469</v>
      </c>
      <c r="L883" s="660" t="s">
        <v>314</v>
      </c>
      <c r="M883" s="660">
        <v>4</v>
      </c>
      <c r="N883" s="662">
        <v>40605</v>
      </c>
      <c r="O883" s="662">
        <v>162420</v>
      </c>
    </row>
    <row r="884" spans="1:15" hidden="1" x14ac:dyDescent="0.25">
      <c r="A884" s="660" t="s">
        <v>6249</v>
      </c>
      <c r="B884" s="661">
        <v>44277</v>
      </c>
      <c r="C884" s="660" t="s">
        <v>6873</v>
      </c>
      <c r="D884" s="663">
        <v>44242</v>
      </c>
      <c r="E884" s="660" t="s">
        <v>15</v>
      </c>
      <c r="F884" s="660" t="s">
        <v>244</v>
      </c>
      <c r="G884" s="660" t="s">
        <v>1213</v>
      </c>
      <c r="H884" s="660" t="s">
        <v>387</v>
      </c>
      <c r="I884" s="660" t="s">
        <v>244</v>
      </c>
      <c r="J884" s="660" t="s">
        <v>1464</v>
      </c>
      <c r="K884" s="660" t="s">
        <v>1468</v>
      </c>
      <c r="L884" s="660" t="s">
        <v>303</v>
      </c>
      <c r="M884" s="660">
        <v>1</v>
      </c>
      <c r="N884" s="662">
        <v>2196</v>
      </c>
      <c r="O884" s="662">
        <v>2196</v>
      </c>
    </row>
    <row r="885" spans="1:15" hidden="1" x14ac:dyDescent="0.25">
      <c r="A885" s="660" t="s">
        <v>6249</v>
      </c>
      <c r="B885" s="661">
        <v>44277</v>
      </c>
      <c r="C885" s="660" t="s">
        <v>6873</v>
      </c>
      <c r="D885" s="663">
        <v>44242</v>
      </c>
      <c r="E885" s="660" t="s">
        <v>15</v>
      </c>
      <c r="F885" s="660" t="s">
        <v>244</v>
      </c>
      <c r="G885" s="660" t="s">
        <v>1213</v>
      </c>
      <c r="H885" s="660" t="s">
        <v>1329</v>
      </c>
      <c r="I885" s="660" t="s">
        <v>244</v>
      </c>
      <c r="J885" s="660" t="s">
        <v>1464</v>
      </c>
      <c r="K885" s="660" t="s">
        <v>1468</v>
      </c>
      <c r="L885" s="660" t="s">
        <v>314</v>
      </c>
      <c r="M885" s="660">
        <v>15</v>
      </c>
      <c r="N885" s="662">
        <v>36600</v>
      </c>
      <c r="O885" s="662">
        <v>549000</v>
      </c>
    </row>
    <row r="886" spans="1:15" hidden="1" x14ac:dyDescent="0.25">
      <c r="A886" s="660" t="s">
        <v>6250</v>
      </c>
      <c r="B886" s="661">
        <v>44277</v>
      </c>
      <c r="C886" s="660">
        <v>6200004631</v>
      </c>
      <c r="D886" s="661">
        <v>44268</v>
      </c>
      <c r="E886" s="660" t="s">
        <v>1183</v>
      </c>
      <c r="F886" s="660" t="s">
        <v>244</v>
      </c>
      <c r="G886" s="660" t="s">
        <v>1212</v>
      </c>
      <c r="H886" s="660" t="s">
        <v>1352</v>
      </c>
      <c r="I886" s="660" t="s">
        <v>244</v>
      </c>
      <c r="J886" s="660" t="s">
        <v>316</v>
      </c>
      <c r="K886" s="660" t="s">
        <v>1469</v>
      </c>
      <c r="L886" s="660" t="s">
        <v>1470</v>
      </c>
      <c r="M886" s="660">
        <v>4</v>
      </c>
      <c r="N886" s="660">
        <v>0</v>
      </c>
      <c r="O886" s="660">
        <v>0</v>
      </c>
    </row>
    <row r="887" spans="1:15" hidden="1" x14ac:dyDescent="0.25">
      <c r="A887" s="660" t="s">
        <v>6250</v>
      </c>
      <c r="B887" s="661">
        <v>44277</v>
      </c>
      <c r="C887" s="660">
        <v>6200004631</v>
      </c>
      <c r="D887" s="661">
        <v>44268</v>
      </c>
      <c r="E887" s="660" t="s">
        <v>1183</v>
      </c>
      <c r="F887" s="660" t="s">
        <v>244</v>
      </c>
      <c r="G887" s="660" t="s">
        <v>1212</v>
      </c>
      <c r="H887" s="660" t="s">
        <v>1317</v>
      </c>
      <c r="I887" s="660" t="s">
        <v>244</v>
      </c>
      <c r="J887" s="660" t="s">
        <v>316</v>
      </c>
      <c r="K887" s="660" t="s">
        <v>1469</v>
      </c>
      <c r="L887" s="660" t="s">
        <v>314</v>
      </c>
      <c r="M887" s="660">
        <v>4</v>
      </c>
      <c r="N887" s="660">
        <v>247</v>
      </c>
      <c r="O887" s="660">
        <v>988</v>
      </c>
    </row>
    <row r="888" spans="1:15" hidden="1" x14ac:dyDescent="0.25">
      <c r="A888" s="660" t="s">
        <v>6250</v>
      </c>
      <c r="B888" s="661">
        <v>44277</v>
      </c>
      <c r="C888" s="660">
        <v>6200004631</v>
      </c>
      <c r="D888" s="661">
        <v>44268</v>
      </c>
      <c r="E888" s="660" t="s">
        <v>1183</v>
      </c>
      <c r="F888" s="660" t="s">
        <v>244</v>
      </c>
      <c r="G888" s="660" t="s">
        <v>1212</v>
      </c>
      <c r="H888" s="660" t="s">
        <v>1425</v>
      </c>
      <c r="I888" s="660" t="s">
        <v>244</v>
      </c>
      <c r="J888" s="660" t="s">
        <v>316</v>
      </c>
      <c r="K888" s="660" t="s">
        <v>1469</v>
      </c>
      <c r="L888" s="660" t="s">
        <v>314</v>
      </c>
      <c r="M888" s="660">
        <v>4</v>
      </c>
      <c r="N888" s="660">
        <v>436</v>
      </c>
      <c r="O888" s="662">
        <v>1744</v>
      </c>
    </row>
    <row r="889" spans="1:15" hidden="1" x14ac:dyDescent="0.25">
      <c r="A889" s="660" t="s">
        <v>6250</v>
      </c>
      <c r="B889" s="661">
        <v>44277</v>
      </c>
      <c r="C889" s="660">
        <v>6200004631</v>
      </c>
      <c r="D889" s="661">
        <v>44268</v>
      </c>
      <c r="E889" s="660" t="s">
        <v>1183</v>
      </c>
      <c r="F889" s="660" t="s">
        <v>244</v>
      </c>
      <c r="G889" s="660" t="s">
        <v>1212</v>
      </c>
      <c r="H889" s="660" t="s">
        <v>1349</v>
      </c>
      <c r="I889" s="660" t="s">
        <v>244</v>
      </c>
      <c r="J889" s="660" t="s">
        <v>316</v>
      </c>
      <c r="K889" s="660" t="s">
        <v>1469</v>
      </c>
      <c r="L889" s="660" t="s">
        <v>314</v>
      </c>
      <c r="M889" s="660">
        <v>4</v>
      </c>
      <c r="N889" s="662">
        <v>1744</v>
      </c>
      <c r="O889" s="662">
        <v>6976</v>
      </c>
    </row>
    <row r="890" spans="1:15" hidden="1" x14ac:dyDescent="0.25">
      <c r="A890" s="660" t="s">
        <v>6250</v>
      </c>
      <c r="B890" s="661">
        <v>44277</v>
      </c>
      <c r="C890" s="660">
        <v>6200004631</v>
      </c>
      <c r="D890" s="661">
        <v>44268</v>
      </c>
      <c r="E890" s="660" t="s">
        <v>3215</v>
      </c>
      <c r="F890" s="660" t="s">
        <v>244</v>
      </c>
      <c r="G890" s="660" t="s">
        <v>1212</v>
      </c>
      <c r="H890" s="660" t="s">
        <v>3633</v>
      </c>
      <c r="I890" s="660" t="s">
        <v>244</v>
      </c>
      <c r="J890" s="660" t="s">
        <v>316</v>
      </c>
      <c r="K890" s="660" t="s">
        <v>1469</v>
      </c>
      <c r="L890" s="660" t="s">
        <v>308</v>
      </c>
      <c r="M890" s="660">
        <v>4</v>
      </c>
      <c r="N890" s="662">
        <v>3499</v>
      </c>
      <c r="O890" s="662">
        <v>13996</v>
      </c>
    </row>
    <row r="891" spans="1:15" hidden="1" x14ac:dyDescent="0.25">
      <c r="A891" s="660" t="s">
        <v>6250</v>
      </c>
      <c r="B891" s="661">
        <v>44277</v>
      </c>
      <c r="C891" s="660">
        <v>6200004631</v>
      </c>
      <c r="D891" s="661">
        <v>44268</v>
      </c>
      <c r="E891" s="660" t="s">
        <v>3215</v>
      </c>
      <c r="F891" s="660" t="s">
        <v>244</v>
      </c>
      <c r="G891" s="660" t="s">
        <v>1212</v>
      </c>
      <c r="H891" s="660" t="s">
        <v>1384</v>
      </c>
      <c r="I891" s="660" t="s">
        <v>244</v>
      </c>
      <c r="J891" s="660" t="s">
        <v>316</v>
      </c>
      <c r="K891" s="660" t="s">
        <v>1469</v>
      </c>
      <c r="L891" s="660" t="s">
        <v>308</v>
      </c>
      <c r="M891" s="660">
        <v>5</v>
      </c>
      <c r="N891" s="662">
        <v>4085</v>
      </c>
      <c r="O891" s="662">
        <v>20425</v>
      </c>
    </row>
    <row r="892" spans="1:15" hidden="1" x14ac:dyDescent="0.25">
      <c r="A892" s="660" t="s">
        <v>6250</v>
      </c>
      <c r="B892" s="661">
        <v>44277</v>
      </c>
      <c r="C892" s="660">
        <v>6200004631</v>
      </c>
      <c r="D892" s="661">
        <v>44268</v>
      </c>
      <c r="E892" s="660" t="s">
        <v>1183</v>
      </c>
      <c r="F892" s="660" t="s">
        <v>244</v>
      </c>
      <c r="G892" s="660" t="s">
        <v>1212</v>
      </c>
      <c r="H892" s="660" t="s">
        <v>1319</v>
      </c>
      <c r="I892" s="660" t="s">
        <v>244</v>
      </c>
      <c r="J892" s="660" t="s">
        <v>316</v>
      </c>
      <c r="K892" s="660" t="s">
        <v>1469</v>
      </c>
      <c r="L892" s="660" t="s">
        <v>314</v>
      </c>
      <c r="M892" s="660">
        <v>4</v>
      </c>
      <c r="N892" s="662">
        <v>9800</v>
      </c>
      <c r="O892" s="662">
        <v>39200</v>
      </c>
    </row>
    <row r="893" spans="1:15" hidden="1" x14ac:dyDescent="0.25">
      <c r="A893" s="660" t="s">
        <v>6250</v>
      </c>
      <c r="B893" s="661">
        <v>44277</v>
      </c>
      <c r="C893" s="660">
        <v>6200004631</v>
      </c>
      <c r="D893" s="661">
        <v>44268</v>
      </c>
      <c r="E893" s="660" t="s">
        <v>1183</v>
      </c>
      <c r="F893" s="660" t="s">
        <v>244</v>
      </c>
      <c r="G893" s="660" t="s">
        <v>1212</v>
      </c>
      <c r="H893" s="660" t="s">
        <v>1329</v>
      </c>
      <c r="I893" s="660" t="s">
        <v>244</v>
      </c>
      <c r="J893" s="660" t="s">
        <v>316</v>
      </c>
      <c r="K893" s="660" t="s">
        <v>1469</v>
      </c>
      <c r="L893" s="660" t="s">
        <v>314</v>
      </c>
      <c r="M893" s="660">
        <v>4</v>
      </c>
      <c r="N893" s="662">
        <v>40605</v>
      </c>
      <c r="O893" s="662">
        <v>162420</v>
      </c>
    </row>
    <row r="894" spans="1:15" hidden="1" x14ac:dyDescent="0.25">
      <c r="A894" s="660" t="s">
        <v>6251</v>
      </c>
      <c r="B894" s="661">
        <v>44277</v>
      </c>
      <c r="C894" s="660" t="s">
        <v>6874</v>
      </c>
      <c r="D894" s="661">
        <v>44273</v>
      </c>
      <c r="E894" s="660" t="s">
        <v>1181</v>
      </c>
      <c r="F894" s="660" t="s">
        <v>244</v>
      </c>
      <c r="G894" s="660" t="s">
        <v>1213</v>
      </c>
      <c r="H894" s="660" t="s">
        <v>3643</v>
      </c>
      <c r="I894" s="660" t="s">
        <v>244</v>
      </c>
      <c r="J894" s="660" t="s">
        <v>1464</v>
      </c>
      <c r="K894" s="660" t="s">
        <v>1468</v>
      </c>
      <c r="L894" s="660" t="s">
        <v>1471</v>
      </c>
      <c r="M894" s="660">
        <v>10</v>
      </c>
      <c r="N894" s="660">
        <v>200</v>
      </c>
      <c r="O894" s="662">
        <v>2000</v>
      </c>
    </row>
    <row r="895" spans="1:15" hidden="1" x14ac:dyDescent="0.25">
      <c r="A895" s="660" t="s">
        <v>6251</v>
      </c>
      <c r="B895" s="661">
        <v>44277</v>
      </c>
      <c r="C895" s="660" t="s">
        <v>6874</v>
      </c>
      <c r="D895" s="661">
        <v>44273</v>
      </c>
      <c r="E895" s="660" t="s">
        <v>15</v>
      </c>
      <c r="F895" s="660" t="s">
        <v>244</v>
      </c>
      <c r="G895" s="660" t="s">
        <v>1213</v>
      </c>
      <c r="H895" s="660" t="s">
        <v>387</v>
      </c>
      <c r="I895" s="660" t="s">
        <v>244</v>
      </c>
      <c r="J895" s="660" t="s">
        <v>1464</v>
      </c>
      <c r="K895" s="660" t="s">
        <v>1468</v>
      </c>
      <c r="L895" s="660" t="s">
        <v>303</v>
      </c>
      <c r="M895" s="660">
        <v>1</v>
      </c>
      <c r="N895" s="660">
        <v>500</v>
      </c>
      <c r="O895" s="660">
        <v>500</v>
      </c>
    </row>
    <row r="896" spans="1:15" hidden="1" x14ac:dyDescent="0.25">
      <c r="A896" s="660" t="s">
        <v>6251</v>
      </c>
      <c r="B896" s="661">
        <v>44277</v>
      </c>
      <c r="C896" s="660" t="s">
        <v>6874</v>
      </c>
      <c r="D896" s="661">
        <v>44273</v>
      </c>
      <c r="E896" s="660" t="s">
        <v>1181</v>
      </c>
      <c r="F896" s="660" t="s">
        <v>244</v>
      </c>
      <c r="G896" s="660" t="s">
        <v>1213</v>
      </c>
      <c r="H896" s="660" t="s">
        <v>3612</v>
      </c>
      <c r="I896" s="660" t="s">
        <v>244</v>
      </c>
      <c r="J896" s="660" t="s">
        <v>1464</v>
      </c>
      <c r="K896" s="660" t="s">
        <v>1468</v>
      </c>
      <c r="L896" s="660" t="s">
        <v>308</v>
      </c>
      <c r="M896" s="660">
        <v>5</v>
      </c>
      <c r="N896" s="662">
        <v>3500</v>
      </c>
      <c r="O896" s="662">
        <v>17500</v>
      </c>
    </row>
    <row r="897" spans="1:15" hidden="1" x14ac:dyDescent="0.25">
      <c r="A897" s="660" t="s">
        <v>6252</v>
      </c>
      <c r="B897" s="661">
        <v>44277</v>
      </c>
      <c r="C897" s="660" t="s">
        <v>6875</v>
      </c>
      <c r="D897" s="661">
        <v>44277</v>
      </c>
      <c r="E897" s="660" t="s">
        <v>1181</v>
      </c>
      <c r="F897" s="660" t="s">
        <v>248</v>
      </c>
      <c r="G897" s="660" t="s">
        <v>1219</v>
      </c>
      <c r="H897" s="660" t="s">
        <v>1345</v>
      </c>
      <c r="I897" s="660" t="s">
        <v>248</v>
      </c>
      <c r="J897" s="660" t="s">
        <v>1464</v>
      </c>
      <c r="K897" s="660" t="s">
        <v>1468</v>
      </c>
      <c r="L897" s="660" t="s">
        <v>308</v>
      </c>
      <c r="M897" s="660">
        <v>2</v>
      </c>
      <c r="N897" s="662">
        <v>12500</v>
      </c>
      <c r="O897" s="662">
        <v>25000</v>
      </c>
    </row>
    <row r="898" spans="1:15" hidden="1" x14ac:dyDescent="0.25">
      <c r="A898" s="660" t="s">
        <v>6253</v>
      </c>
      <c r="B898" s="661">
        <v>44277</v>
      </c>
      <c r="C898" s="660" t="s">
        <v>1155</v>
      </c>
      <c r="D898" s="661">
        <v>44225</v>
      </c>
      <c r="E898" s="660" t="s">
        <v>15</v>
      </c>
      <c r="F898" s="660" t="s">
        <v>244</v>
      </c>
      <c r="G898" s="660" t="s">
        <v>1213</v>
      </c>
      <c r="H898" s="660" t="s">
        <v>387</v>
      </c>
      <c r="I898" s="660" t="s">
        <v>244</v>
      </c>
      <c r="J898" s="660" t="s">
        <v>1464</v>
      </c>
      <c r="K898" s="660" t="s">
        <v>1468</v>
      </c>
      <c r="L898" s="660" t="s">
        <v>303</v>
      </c>
      <c r="M898" s="660">
        <v>1</v>
      </c>
      <c r="N898" s="660">
        <v>369</v>
      </c>
      <c r="O898" s="660">
        <v>369</v>
      </c>
    </row>
    <row r="899" spans="1:15" hidden="1" x14ac:dyDescent="0.25">
      <c r="A899" s="660" t="s">
        <v>6253</v>
      </c>
      <c r="B899" s="661">
        <v>44277</v>
      </c>
      <c r="C899" s="660" t="s">
        <v>1155</v>
      </c>
      <c r="D899" s="661">
        <v>44225</v>
      </c>
      <c r="E899" s="660" t="s">
        <v>1181</v>
      </c>
      <c r="F899" s="660" t="s">
        <v>244</v>
      </c>
      <c r="G899" s="660" t="s">
        <v>1213</v>
      </c>
      <c r="H899" s="660" t="s">
        <v>1433</v>
      </c>
      <c r="I899" s="660" t="s">
        <v>244</v>
      </c>
      <c r="J899" s="660" t="s">
        <v>1464</v>
      </c>
      <c r="K899" s="660" t="s">
        <v>1468</v>
      </c>
      <c r="L899" s="660" t="s">
        <v>308</v>
      </c>
      <c r="M899" s="660">
        <v>14</v>
      </c>
      <c r="N899" s="662">
        <v>6600</v>
      </c>
      <c r="O899" s="662">
        <v>92400</v>
      </c>
    </row>
    <row r="900" spans="1:15" hidden="1" x14ac:dyDescent="0.25">
      <c r="A900" s="660" t="s">
        <v>6254</v>
      </c>
      <c r="B900" s="661">
        <v>44277</v>
      </c>
      <c r="C900" s="660">
        <v>4500883378</v>
      </c>
      <c r="D900" s="660" t="s">
        <v>5356</v>
      </c>
      <c r="E900" s="660" t="s">
        <v>1191</v>
      </c>
      <c r="F900" s="660" t="s">
        <v>94</v>
      </c>
      <c r="G900" s="660" t="s">
        <v>1269</v>
      </c>
      <c r="H900" s="660" t="s">
        <v>1437</v>
      </c>
      <c r="I900" s="660" t="s">
        <v>94</v>
      </c>
      <c r="J900" s="660" t="s">
        <v>316</v>
      </c>
      <c r="K900" s="660" t="s">
        <v>1469</v>
      </c>
      <c r="L900" s="660" t="s">
        <v>1470</v>
      </c>
      <c r="M900" s="660">
        <v>100</v>
      </c>
      <c r="N900" s="660">
        <v>140</v>
      </c>
      <c r="O900" s="662">
        <v>14000</v>
      </c>
    </row>
    <row r="901" spans="1:15" hidden="1" x14ac:dyDescent="0.25">
      <c r="A901" s="660" t="s">
        <v>6254</v>
      </c>
      <c r="B901" s="661">
        <v>44277</v>
      </c>
      <c r="C901" s="660">
        <v>4500883378</v>
      </c>
      <c r="D901" s="660" t="s">
        <v>5356</v>
      </c>
      <c r="E901" s="660" t="s">
        <v>1191</v>
      </c>
      <c r="F901" s="660" t="s">
        <v>94</v>
      </c>
      <c r="G901" s="660" t="s">
        <v>1269</v>
      </c>
      <c r="H901" s="660" t="s">
        <v>1439</v>
      </c>
      <c r="I901" s="660" t="s">
        <v>94</v>
      </c>
      <c r="J901" s="660" t="s">
        <v>316</v>
      </c>
      <c r="K901" s="660" t="s">
        <v>1469</v>
      </c>
      <c r="L901" s="660" t="s">
        <v>1471</v>
      </c>
      <c r="M901" s="660">
        <v>100</v>
      </c>
      <c r="N901" s="660">
        <v>232</v>
      </c>
      <c r="O901" s="662">
        <v>23200</v>
      </c>
    </row>
    <row r="902" spans="1:15" hidden="1" x14ac:dyDescent="0.25">
      <c r="A902" s="660" t="s">
        <v>6255</v>
      </c>
      <c r="B902" s="661">
        <v>44277</v>
      </c>
      <c r="C902" s="660" t="s">
        <v>6863</v>
      </c>
      <c r="D902" s="661">
        <v>44275</v>
      </c>
      <c r="E902" s="660" t="s">
        <v>15</v>
      </c>
      <c r="F902" s="660" t="s">
        <v>93</v>
      </c>
      <c r="G902" s="660" t="s">
        <v>1214</v>
      </c>
      <c r="H902" s="660" t="s">
        <v>387</v>
      </c>
      <c r="I902" s="660" t="s">
        <v>93</v>
      </c>
      <c r="J902" s="660" t="s">
        <v>1464</v>
      </c>
      <c r="K902" s="660" t="s">
        <v>1468</v>
      </c>
      <c r="L902" s="660" t="s">
        <v>303</v>
      </c>
      <c r="M902" s="660">
        <v>1</v>
      </c>
      <c r="N902" s="660">
        <v>234</v>
      </c>
      <c r="O902" s="660">
        <v>234</v>
      </c>
    </row>
    <row r="903" spans="1:15" hidden="1" x14ac:dyDescent="0.25">
      <c r="A903" s="660" t="s">
        <v>6255</v>
      </c>
      <c r="B903" s="661">
        <v>44277</v>
      </c>
      <c r="C903" s="660" t="s">
        <v>6863</v>
      </c>
      <c r="D903" s="661">
        <v>44275</v>
      </c>
      <c r="E903" s="660" t="s">
        <v>15</v>
      </c>
      <c r="F903" s="660" t="s">
        <v>93</v>
      </c>
      <c r="G903" s="660" t="s">
        <v>1214</v>
      </c>
      <c r="H903" s="660" t="s">
        <v>1350</v>
      </c>
      <c r="I903" s="660" t="s">
        <v>93</v>
      </c>
      <c r="J903" s="660" t="s">
        <v>1464</v>
      </c>
      <c r="K903" s="660" t="s">
        <v>1468</v>
      </c>
      <c r="L903" s="660" t="s">
        <v>314</v>
      </c>
      <c r="M903" s="660">
        <v>10</v>
      </c>
      <c r="N903" s="662">
        <v>9350</v>
      </c>
      <c r="O903" s="662">
        <v>93500</v>
      </c>
    </row>
    <row r="904" spans="1:15" hidden="1" x14ac:dyDescent="0.25">
      <c r="A904" s="660" t="s">
        <v>6256</v>
      </c>
      <c r="B904" s="661">
        <v>44277</v>
      </c>
      <c r="C904" s="660" t="s">
        <v>1155</v>
      </c>
      <c r="D904" s="661">
        <v>44217</v>
      </c>
      <c r="E904" s="660" t="s">
        <v>15</v>
      </c>
      <c r="F904" s="660" t="s">
        <v>244</v>
      </c>
      <c r="G904" s="660" t="s">
        <v>1213</v>
      </c>
      <c r="H904" s="660" t="s">
        <v>387</v>
      </c>
      <c r="I904" s="660" t="s">
        <v>244</v>
      </c>
      <c r="J904" s="660" t="s">
        <v>1464</v>
      </c>
      <c r="K904" s="660" t="s">
        <v>1468</v>
      </c>
      <c r="L904" s="660" t="s">
        <v>303</v>
      </c>
      <c r="M904" s="660">
        <v>1</v>
      </c>
      <c r="N904" s="660">
        <v>300</v>
      </c>
      <c r="O904" s="660">
        <v>300</v>
      </c>
    </row>
    <row r="905" spans="1:15" hidden="1" x14ac:dyDescent="0.25">
      <c r="A905" s="660" t="s">
        <v>6256</v>
      </c>
      <c r="B905" s="661">
        <v>44277</v>
      </c>
      <c r="C905" s="660" t="s">
        <v>1155</v>
      </c>
      <c r="D905" s="661">
        <v>44217</v>
      </c>
      <c r="E905" s="660" t="s">
        <v>15</v>
      </c>
      <c r="F905" s="660" t="s">
        <v>244</v>
      </c>
      <c r="G905" s="660" t="s">
        <v>1213</v>
      </c>
      <c r="H905" s="660" t="s">
        <v>3633</v>
      </c>
      <c r="I905" s="660" t="s">
        <v>244</v>
      </c>
      <c r="J905" s="660" t="s">
        <v>1464</v>
      </c>
      <c r="K905" s="660" t="s">
        <v>1468</v>
      </c>
      <c r="L905" s="660" t="s">
        <v>308</v>
      </c>
      <c r="M905" s="660">
        <v>10</v>
      </c>
      <c r="N905" s="662">
        <v>2450</v>
      </c>
      <c r="O905" s="662">
        <v>24500</v>
      </c>
    </row>
    <row r="906" spans="1:15" hidden="1" x14ac:dyDescent="0.25">
      <c r="A906" s="660" t="s">
        <v>6256</v>
      </c>
      <c r="B906" s="661">
        <v>44277</v>
      </c>
      <c r="C906" s="660" t="s">
        <v>1155</v>
      </c>
      <c r="D906" s="661">
        <v>44217</v>
      </c>
      <c r="E906" s="660" t="s">
        <v>15</v>
      </c>
      <c r="F906" s="660" t="s">
        <v>244</v>
      </c>
      <c r="G906" s="660" t="s">
        <v>1213</v>
      </c>
      <c r="H906" s="660" t="s">
        <v>1433</v>
      </c>
      <c r="I906" s="660" t="s">
        <v>244</v>
      </c>
      <c r="J906" s="660" t="s">
        <v>1464</v>
      </c>
      <c r="K906" s="660" t="s">
        <v>1468</v>
      </c>
      <c r="L906" s="660" t="s">
        <v>308</v>
      </c>
      <c r="M906" s="660">
        <v>10</v>
      </c>
      <c r="N906" s="662">
        <v>6600</v>
      </c>
      <c r="O906" s="662">
        <v>66000</v>
      </c>
    </row>
    <row r="907" spans="1:15" hidden="1" x14ac:dyDescent="0.25">
      <c r="A907" s="660" t="s">
        <v>6257</v>
      </c>
      <c r="B907" s="661">
        <v>44277</v>
      </c>
      <c r="C907" s="660" t="s">
        <v>6876</v>
      </c>
      <c r="D907" s="661">
        <v>44277</v>
      </c>
      <c r="E907" s="660" t="s">
        <v>1180</v>
      </c>
      <c r="F907" s="660" t="s">
        <v>248</v>
      </c>
      <c r="G907" s="660" t="s">
        <v>1210</v>
      </c>
      <c r="H907" s="660" t="s">
        <v>1361</v>
      </c>
      <c r="I907" s="660" t="s">
        <v>248</v>
      </c>
      <c r="J907" s="660" t="s">
        <v>1463</v>
      </c>
      <c r="K907" s="660" t="s">
        <v>1468</v>
      </c>
      <c r="L907" s="660" t="s">
        <v>307</v>
      </c>
      <c r="M907" s="660">
        <v>1</v>
      </c>
      <c r="N907" s="662">
        <v>8007</v>
      </c>
      <c r="O907" s="662">
        <v>8007</v>
      </c>
    </row>
    <row r="908" spans="1:15" hidden="1" x14ac:dyDescent="0.25">
      <c r="A908" s="660" t="s">
        <v>6258</v>
      </c>
      <c r="B908" s="661">
        <v>44277</v>
      </c>
      <c r="C908" s="660" t="s">
        <v>6651</v>
      </c>
      <c r="D908" s="661">
        <v>44271</v>
      </c>
      <c r="E908" s="660" t="s">
        <v>1180</v>
      </c>
      <c r="F908" s="660" t="s">
        <v>248</v>
      </c>
      <c r="G908" s="660" t="s">
        <v>1210</v>
      </c>
      <c r="H908" s="660" t="s">
        <v>298</v>
      </c>
      <c r="I908" s="660" t="s">
        <v>248</v>
      </c>
      <c r="J908" s="660" t="s">
        <v>1463</v>
      </c>
      <c r="K908" s="660" t="s">
        <v>1468</v>
      </c>
      <c r="L908" s="660" t="s">
        <v>310</v>
      </c>
      <c r="M908" s="660">
        <v>1</v>
      </c>
      <c r="N908" s="662">
        <v>28607</v>
      </c>
      <c r="O908" s="662">
        <v>28607</v>
      </c>
    </row>
    <row r="909" spans="1:15" hidden="1" x14ac:dyDescent="0.25">
      <c r="A909" s="660" t="s">
        <v>6259</v>
      </c>
      <c r="B909" s="661">
        <v>44277</v>
      </c>
      <c r="C909" s="660" t="s">
        <v>6877</v>
      </c>
      <c r="D909" s="661">
        <v>44273</v>
      </c>
      <c r="E909" s="660" t="s">
        <v>1183</v>
      </c>
      <c r="F909" s="660" t="s">
        <v>244</v>
      </c>
      <c r="G909" s="660" t="s">
        <v>1228</v>
      </c>
      <c r="H909" s="660" t="s">
        <v>1327</v>
      </c>
      <c r="I909" s="660" t="s">
        <v>244</v>
      </c>
      <c r="J909" s="660" t="s">
        <v>316</v>
      </c>
      <c r="K909" s="660" t="s">
        <v>1469</v>
      </c>
      <c r="L909" s="660" t="s">
        <v>1470</v>
      </c>
      <c r="M909" s="660">
        <v>2</v>
      </c>
      <c r="N909" s="660">
        <v>0</v>
      </c>
      <c r="O909" s="660">
        <v>0</v>
      </c>
    </row>
    <row r="910" spans="1:15" hidden="1" x14ac:dyDescent="0.25">
      <c r="A910" s="660" t="s">
        <v>6259</v>
      </c>
      <c r="B910" s="661">
        <v>44277</v>
      </c>
      <c r="C910" s="660" t="s">
        <v>6877</v>
      </c>
      <c r="D910" s="661">
        <v>44273</v>
      </c>
      <c r="E910" s="660" t="s">
        <v>1183</v>
      </c>
      <c r="F910" s="660" t="s">
        <v>244</v>
      </c>
      <c r="G910" s="660" t="s">
        <v>1228</v>
      </c>
      <c r="H910" s="660" t="s">
        <v>7117</v>
      </c>
      <c r="I910" s="660" t="s">
        <v>244</v>
      </c>
      <c r="J910" s="660" t="s">
        <v>316</v>
      </c>
      <c r="K910" s="660" t="s">
        <v>1469</v>
      </c>
      <c r="L910" s="660" t="s">
        <v>1470</v>
      </c>
      <c r="M910" s="660">
        <v>2</v>
      </c>
      <c r="N910" s="660">
        <v>0</v>
      </c>
      <c r="O910" s="660">
        <v>0</v>
      </c>
    </row>
    <row r="911" spans="1:15" hidden="1" x14ac:dyDescent="0.25">
      <c r="A911" s="660" t="s">
        <v>6259</v>
      </c>
      <c r="B911" s="661">
        <v>44277</v>
      </c>
      <c r="C911" s="660" t="s">
        <v>6877</v>
      </c>
      <c r="D911" s="661">
        <v>44273</v>
      </c>
      <c r="E911" s="660" t="s">
        <v>1183</v>
      </c>
      <c r="F911" s="660" t="s">
        <v>244</v>
      </c>
      <c r="G911" s="660" t="s">
        <v>1228</v>
      </c>
      <c r="H911" s="660" t="s">
        <v>1349</v>
      </c>
      <c r="I911" s="660" t="s">
        <v>244</v>
      </c>
      <c r="J911" s="660" t="s">
        <v>316</v>
      </c>
      <c r="K911" s="660" t="s">
        <v>1469</v>
      </c>
      <c r="L911" s="660" t="s">
        <v>314</v>
      </c>
      <c r="M911" s="660">
        <v>2</v>
      </c>
      <c r="N911" s="662">
        <v>2850</v>
      </c>
      <c r="O911" s="662">
        <v>5700</v>
      </c>
    </row>
    <row r="912" spans="1:15" hidden="1" x14ac:dyDescent="0.25">
      <c r="A912" s="660" t="s">
        <v>6259</v>
      </c>
      <c r="B912" s="661">
        <v>44277</v>
      </c>
      <c r="C912" s="660" t="s">
        <v>6877</v>
      </c>
      <c r="D912" s="661">
        <v>44273</v>
      </c>
      <c r="E912" s="660" t="s">
        <v>3215</v>
      </c>
      <c r="F912" s="660" t="s">
        <v>244</v>
      </c>
      <c r="G912" s="660" t="s">
        <v>1228</v>
      </c>
      <c r="H912" s="660" t="s">
        <v>3633</v>
      </c>
      <c r="I912" s="660" t="s">
        <v>244</v>
      </c>
      <c r="J912" s="660" t="s">
        <v>316</v>
      </c>
      <c r="K912" s="660" t="s">
        <v>1469</v>
      </c>
      <c r="L912" s="660" t="s">
        <v>308</v>
      </c>
      <c r="M912" s="660">
        <v>2</v>
      </c>
      <c r="N912" s="662">
        <v>4250</v>
      </c>
      <c r="O912" s="662">
        <v>8500</v>
      </c>
    </row>
    <row r="913" spans="1:15" hidden="1" x14ac:dyDescent="0.25">
      <c r="A913" s="660" t="s">
        <v>6259</v>
      </c>
      <c r="B913" s="661">
        <v>44277</v>
      </c>
      <c r="C913" s="660" t="s">
        <v>6877</v>
      </c>
      <c r="D913" s="661">
        <v>44273</v>
      </c>
      <c r="E913" s="660" t="s">
        <v>1183</v>
      </c>
      <c r="F913" s="660" t="s">
        <v>244</v>
      </c>
      <c r="G913" s="660" t="s">
        <v>1228</v>
      </c>
      <c r="H913" s="660" t="s">
        <v>1324</v>
      </c>
      <c r="I913" s="660" t="s">
        <v>244</v>
      </c>
      <c r="J913" s="660" t="s">
        <v>316</v>
      </c>
      <c r="K913" s="660" t="s">
        <v>1469</v>
      </c>
      <c r="L913" s="660" t="s">
        <v>314</v>
      </c>
      <c r="M913" s="660">
        <v>2</v>
      </c>
      <c r="N913" s="662">
        <v>5350</v>
      </c>
      <c r="O913" s="662">
        <v>10700</v>
      </c>
    </row>
    <row r="914" spans="1:15" hidden="1" x14ac:dyDescent="0.25">
      <c r="A914" s="660" t="s">
        <v>6259</v>
      </c>
      <c r="B914" s="661">
        <v>44277</v>
      </c>
      <c r="C914" s="660" t="s">
        <v>6877</v>
      </c>
      <c r="D914" s="661">
        <v>44273</v>
      </c>
      <c r="E914" s="660" t="s">
        <v>1183</v>
      </c>
      <c r="F914" s="660" t="s">
        <v>244</v>
      </c>
      <c r="G914" s="660" t="s">
        <v>1228</v>
      </c>
      <c r="H914" s="660" t="s">
        <v>1350</v>
      </c>
      <c r="I914" s="660" t="s">
        <v>244</v>
      </c>
      <c r="J914" s="660" t="s">
        <v>316</v>
      </c>
      <c r="K914" s="660" t="s">
        <v>1469</v>
      </c>
      <c r="L914" s="660" t="s">
        <v>314</v>
      </c>
      <c r="M914" s="660">
        <v>2</v>
      </c>
      <c r="N914" s="662">
        <v>12700</v>
      </c>
      <c r="O914" s="662">
        <v>25400</v>
      </c>
    </row>
    <row r="915" spans="1:15" hidden="1" x14ac:dyDescent="0.25">
      <c r="A915" s="660" t="s">
        <v>6259</v>
      </c>
      <c r="B915" s="661">
        <v>44277</v>
      </c>
      <c r="C915" s="660" t="s">
        <v>6877</v>
      </c>
      <c r="D915" s="661">
        <v>44273</v>
      </c>
      <c r="E915" s="660" t="s">
        <v>1183</v>
      </c>
      <c r="F915" s="660" t="s">
        <v>244</v>
      </c>
      <c r="G915" s="660" t="s">
        <v>1228</v>
      </c>
      <c r="H915" s="660" t="s">
        <v>1326</v>
      </c>
      <c r="I915" s="660" t="s">
        <v>244</v>
      </c>
      <c r="J915" s="660" t="s">
        <v>316</v>
      </c>
      <c r="K915" s="660" t="s">
        <v>1469</v>
      </c>
      <c r="L915" s="660" t="s">
        <v>314</v>
      </c>
      <c r="M915" s="660">
        <v>2</v>
      </c>
      <c r="N915" s="662">
        <v>63500</v>
      </c>
      <c r="O915" s="662">
        <v>127000</v>
      </c>
    </row>
    <row r="916" spans="1:15" hidden="1" x14ac:dyDescent="0.25">
      <c r="A916" s="660" t="s">
        <v>6260</v>
      </c>
      <c r="B916" s="661">
        <v>44277</v>
      </c>
      <c r="C916" s="660" t="s">
        <v>6878</v>
      </c>
      <c r="D916" s="660" t="s">
        <v>6879</v>
      </c>
      <c r="E916" s="660" t="s">
        <v>1183</v>
      </c>
      <c r="F916" s="660" t="s">
        <v>244</v>
      </c>
      <c r="G916" s="660" t="s">
        <v>1228</v>
      </c>
      <c r="H916" s="660" t="s">
        <v>1327</v>
      </c>
      <c r="I916" s="660" t="s">
        <v>244</v>
      </c>
      <c r="J916" s="660" t="s">
        <v>316</v>
      </c>
      <c r="K916" s="660" t="s">
        <v>1469</v>
      </c>
      <c r="L916" s="660" t="s">
        <v>1470</v>
      </c>
      <c r="M916" s="660">
        <v>1</v>
      </c>
      <c r="N916" s="660">
        <v>0</v>
      </c>
      <c r="O916" s="660">
        <v>0</v>
      </c>
    </row>
    <row r="917" spans="1:15" hidden="1" x14ac:dyDescent="0.25">
      <c r="A917" s="660" t="s">
        <v>6260</v>
      </c>
      <c r="B917" s="661">
        <v>44277</v>
      </c>
      <c r="C917" s="660" t="s">
        <v>6878</v>
      </c>
      <c r="D917" s="660" t="s">
        <v>6879</v>
      </c>
      <c r="E917" s="660" t="s">
        <v>1183</v>
      </c>
      <c r="F917" s="660" t="s">
        <v>244</v>
      </c>
      <c r="G917" s="660" t="s">
        <v>1228</v>
      </c>
      <c r="H917" s="660" t="s">
        <v>7117</v>
      </c>
      <c r="I917" s="660" t="s">
        <v>244</v>
      </c>
      <c r="J917" s="660" t="s">
        <v>316</v>
      </c>
      <c r="K917" s="660" t="s">
        <v>1469</v>
      </c>
      <c r="L917" s="660" t="s">
        <v>1470</v>
      </c>
      <c r="M917" s="660">
        <v>1</v>
      </c>
      <c r="N917" s="660">
        <v>0</v>
      </c>
      <c r="O917" s="660">
        <v>0</v>
      </c>
    </row>
    <row r="918" spans="1:15" hidden="1" x14ac:dyDescent="0.25">
      <c r="A918" s="660" t="s">
        <v>6260</v>
      </c>
      <c r="B918" s="661">
        <v>44277</v>
      </c>
      <c r="C918" s="660" t="s">
        <v>6878</v>
      </c>
      <c r="D918" s="660" t="s">
        <v>6879</v>
      </c>
      <c r="E918" s="660" t="s">
        <v>1183</v>
      </c>
      <c r="F918" s="660" t="s">
        <v>244</v>
      </c>
      <c r="G918" s="660" t="s">
        <v>1228</v>
      </c>
      <c r="H918" s="660" t="s">
        <v>1349</v>
      </c>
      <c r="I918" s="660" t="s">
        <v>244</v>
      </c>
      <c r="J918" s="660" t="s">
        <v>316</v>
      </c>
      <c r="K918" s="660" t="s">
        <v>1469</v>
      </c>
      <c r="L918" s="660" t="s">
        <v>314</v>
      </c>
      <c r="M918" s="660">
        <v>1</v>
      </c>
      <c r="N918" s="662">
        <v>2850</v>
      </c>
      <c r="O918" s="662">
        <v>2850</v>
      </c>
    </row>
    <row r="919" spans="1:15" hidden="1" x14ac:dyDescent="0.25">
      <c r="A919" s="660" t="s">
        <v>6260</v>
      </c>
      <c r="B919" s="661">
        <v>44277</v>
      </c>
      <c r="C919" s="660" t="s">
        <v>6878</v>
      </c>
      <c r="D919" s="660" t="s">
        <v>6879</v>
      </c>
      <c r="E919" s="660" t="s">
        <v>3215</v>
      </c>
      <c r="F919" s="660" t="s">
        <v>244</v>
      </c>
      <c r="G919" s="660" t="s">
        <v>1228</v>
      </c>
      <c r="H919" s="660" t="s">
        <v>3633</v>
      </c>
      <c r="I919" s="660" t="s">
        <v>244</v>
      </c>
      <c r="J919" s="660" t="s">
        <v>316</v>
      </c>
      <c r="K919" s="660" t="s">
        <v>1469</v>
      </c>
      <c r="L919" s="660" t="s">
        <v>308</v>
      </c>
      <c r="M919" s="660">
        <v>1</v>
      </c>
      <c r="N919" s="662">
        <v>4250</v>
      </c>
      <c r="O919" s="662">
        <v>4250</v>
      </c>
    </row>
    <row r="920" spans="1:15" hidden="1" x14ac:dyDescent="0.25">
      <c r="A920" s="660" t="s">
        <v>6260</v>
      </c>
      <c r="B920" s="661">
        <v>44277</v>
      </c>
      <c r="C920" s="660" t="s">
        <v>6878</v>
      </c>
      <c r="D920" s="660" t="s">
        <v>6879</v>
      </c>
      <c r="E920" s="660" t="s">
        <v>1183</v>
      </c>
      <c r="F920" s="660" t="s">
        <v>244</v>
      </c>
      <c r="G920" s="660" t="s">
        <v>1228</v>
      </c>
      <c r="H920" s="660" t="s">
        <v>1324</v>
      </c>
      <c r="I920" s="660" t="s">
        <v>244</v>
      </c>
      <c r="J920" s="660" t="s">
        <v>316</v>
      </c>
      <c r="K920" s="660" t="s">
        <v>1469</v>
      </c>
      <c r="L920" s="660" t="s">
        <v>314</v>
      </c>
      <c r="M920" s="660">
        <v>1</v>
      </c>
      <c r="N920" s="662">
        <v>5350</v>
      </c>
      <c r="O920" s="662">
        <v>5350</v>
      </c>
    </row>
    <row r="921" spans="1:15" hidden="1" x14ac:dyDescent="0.25">
      <c r="A921" s="660" t="s">
        <v>6260</v>
      </c>
      <c r="B921" s="661">
        <v>44277</v>
      </c>
      <c r="C921" s="660" t="s">
        <v>6878</v>
      </c>
      <c r="D921" s="660" t="s">
        <v>6879</v>
      </c>
      <c r="E921" s="660" t="s">
        <v>1183</v>
      </c>
      <c r="F921" s="660" t="s">
        <v>244</v>
      </c>
      <c r="G921" s="660" t="s">
        <v>1228</v>
      </c>
      <c r="H921" s="660" t="s">
        <v>1350</v>
      </c>
      <c r="I921" s="660" t="s">
        <v>244</v>
      </c>
      <c r="J921" s="660" t="s">
        <v>316</v>
      </c>
      <c r="K921" s="660" t="s">
        <v>1469</v>
      </c>
      <c r="L921" s="660" t="s">
        <v>314</v>
      </c>
      <c r="M921" s="660">
        <v>1</v>
      </c>
      <c r="N921" s="662">
        <v>12700</v>
      </c>
      <c r="O921" s="662">
        <v>12700</v>
      </c>
    </row>
    <row r="922" spans="1:15" hidden="1" x14ac:dyDescent="0.25">
      <c r="A922" s="660" t="s">
        <v>6260</v>
      </c>
      <c r="B922" s="661">
        <v>44277</v>
      </c>
      <c r="C922" s="660" t="s">
        <v>6878</v>
      </c>
      <c r="D922" s="660" t="s">
        <v>6879</v>
      </c>
      <c r="E922" s="660" t="s">
        <v>1183</v>
      </c>
      <c r="F922" s="660" t="s">
        <v>244</v>
      </c>
      <c r="G922" s="660" t="s">
        <v>1228</v>
      </c>
      <c r="H922" s="660" t="s">
        <v>1326</v>
      </c>
      <c r="I922" s="660" t="s">
        <v>244</v>
      </c>
      <c r="J922" s="660" t="s">
        <v>316</v>
      </c>
      <c r="K922" s="660" t="s">
        <v>1469</v>
      </c>
      <c r="L922" s="660" t="s">
        <v>314</v>
      </c>
      <c r="M922" s="660">
        <v>1</v>
      </c>
      <c r="N922" s="662">
        <v>63500</v>
      </c>
      <c r="O922" s="662">
        <v>63500</v>
      </c>
    </row>
    <row r="923" spans="1:15" hidden="1" x14ac:dyDescent="0.25">
      <c r="A923" s="660" t="s">
        <v>6261</v>
      </c>
      <c r="B923" s="661">
        <v>44277</v>
      </c>
      <c r="C923" s="660" t="s">
        <v>972</v>
      </c>
      <c r="D923" s="661">
        <v>44256</v>
      </c>
      <c r="E923" s="660" t="s">
        <v>15</v>
      </c>
      <c r="F923" s="660" t="s">
        <v>244</v>
      </c>
      <c r="G923" s="660" t="s">
        <v>7079</v>
      </c>
      <c r="H923" s="660" t="s">
        <v>387</v>
      </c>
      <c r="I923" s="660" t="s">
        <v>244</v>
      </c>
      <c r="J923" s="660" t="s">
        <v>316</v>
      </c>
      <c r="K923" s="660" t="s">
        <v>1469</v>
      </c>
      <c r="L923" s="660" t="s">
        <v>303</v>
      </c>
      <c r="M923" s="660">
        <v>1</v>
      </c>
      <c r="N923" s="660">
        <v>150</v>
      </c>
      <c r="O923" s="660">
        <v>150</v>
      </c>
    </row>
    <row r="924" spans="1:15" hidden="1" x14ac:dyDescent="0.25">
      <c r="A924" s="660" t="s">
        <v>6261</v>
      </c>
      <c r="B924" s="661">
        <v>44277</v>
      </c>
      <c r="C924" s="660" t="s">
        <v>972</v>
      </c>
      <c r="D924" s="661">
        <v>44256</v>
      </c>
      <c r="E924" s="660" t="s">
        <v>1182</v>
      </c>
      <c r="F924" s="660" t="s">
        <v>244</v>
      </c>
      <c r="G924" s="660" t="s">
        <v>7079</v>
      </c>
      <c r="H924" s="660" t="s">
        <v>1404</v>
      </c>
      <c r="I924" s="660" t="s">
        <v>244</v>
      </c>
      <c r="J924" s="660" t="s">
        <v>316</v>
      </c>
      <c r="K924" s="660" t="s">
        <v>1469</v>
      </c>
      <c r="L924" s="660" t="s">
        <v>1470</v>
      </c>
      <c r="M924" s="660">
        <v>1</v>
      </c>
      <c r="N924" s="662">
        <v>6450</v>
      </c>
      <c r="O924" s="662">
        <v>6450</v>
      </c>
    </row>
    <row r="925" spans="1:15" hidden="1" x14ac:dyDescent="0.25">
      <c r="A925" s="660" t="s">
        <v>6262</v>
      </c>
      <c r="B925" s="661">
        <v>44277</v>
      </c>
      <c r="C925" s="660" t="s">
        <v>6880</v>
      </c>
      <c r="D925" s="661">
        <v>44270</v>
      </c>
      <c r="E925" s="660" t="s">
        <v>1180</v>
      </c>
      <c r="F925" s="660" t="s">
        <v>248</v>
      </c>
      <c r="G925" s="660" t="s">
        <v>1210</v>
      </c>
      <c r="H925" s="660" t="s">
        <v>3618</v>
      </c>
      <c r="I925" s="660" t="s">
        <v>248</v>
      </c>
      <c r="J925" s="660" t="s">
        <v>1463</v>
      </c>
      <c r="K925" s="660" t="s">
        <v>1468</v>
      </c>
      <c r="L925" s="660" t="s">
        <v>301</v>
      </c>
      <c r="M925" s="660">
        <v>4</v>
      </c>
      <c r="N925" s="660">
        <v>515.78</v>
      </c>
      <c r="O925" s="662">
        <v>2063.12</v>
      </c>
    </row>
    <row r="926" spans="1:15" hidden="1" x14ac:dyDescent="0.25">
      <c r="A926" s="660" t="s">
        <v>6263</v>
      </c>
      <c r="B926" s="661">
        <v>44278</v>
      </c>
      <c r="C926" s="660" t="s">
        <v>211</v>
      </c>
      <c r="D926" s="663">
        <v>44273</v>
      </c>
      <c r="E926" s="660" t="s">
        <v>1182</v>
      </c>
      <c r="F926" s="660" t="s">
        <v>244</v>
      </c>
      <c r="G926" s="660" t="s">
        <v>1211</v>
      </c>
      <c r="H926" s="660" t="s">
        <v>1340</v>
      </c>
      <c r="I926" s="660" t="s">
        <v>244</v>
      </c>
      <c r="J926" s="660" t="s">
        <v>316</v>
      </c>
      <c r="K926" s="660" t="s">
        <v>1469</v>
      </c>
      <c r="L926" s="660" t="s">
        <v>303</v>
      </c>
      <c r="M926" s="660">
        <v>1</v>
      </c>
      <c r="N926" s="660">
        <v>200</v>
      </c>
      <c r="O926" s="660">
        <v>200</v>
      </c>
    </row>
    <row r="927" spans="1:15" hidden="1" x14ac:dyDescent="0.25">
      <c r="A927" s="660" t="s">
        <v>6263</v>
      </c>
      <c r="B927" s="661">
        <v>44278</v>
      </c>
      <c r="C927" s="660" t="s">
        <v>211</v>
      </c>
      <c r="D927" s="663">
        <v>44273</v>
      </c>
      <c r="E927" s="660" t="s">
        <v>1182</v>
      </c>
      <c r="F927" s="660" t="s">
        <v>244</v>
      </c>
      <c r="G927" s="660" t="s">
        <v>1211</v>
      </c>
      <c r="H927" s="660" t="s">
        <v>1363</v>
      </c>
      <c r="I927" s="660" t="s">
        <v>244</v>
      </c>
      <c r="J927" s="660" t="s">
        <v>316</v>
      </c>
      <c r="K927" s="660" t="s">
        <v>1469</v>
      </c>
      <c r="L927" s="660" t="s">
        <v>1470</v>
      </c>
      <c r="M927" s="660">
        <v>1</v>
      </c>
      <c r="N927" s="660">
        <v>750</v>
      </c>
      <c r="O927" s="660">
        <v>750</v>
      </c>
    </row>
    <row r="928" spans="1:15" hidden="1" x14ac:dyDescent="0.25">
      <c r="A928" s="660" t="s">
        <v>6264</v>
      </c>
      <c r="B928" s="661">
        <v>44278</v>
      </c>
      <c r="C928" s="660" t="s">
        <v>6881</v>
      </c>
      <c r="D928" s="661">
        <v>44277</v>
      </c>
      <c r="E928" s="660" t="s">
        <v>15</v>
      </c>
      <c r="F928" s="660" t="s">
        <v>93</v>
      </c>
      <c r="G928" s="660" t="s">
        <v>1214</v>
      </c>
      <c r="H928" s="660" t="s">
        <v>387</v>
      </c>
      <c r="I928" s="660" t="s">
        <v>93</v>
      </c>
      <c r="J928" s="660" t="s">
        <v>1464</v>
      </c>
      <c r="K928" s="660" t="s">
        <v>1468</v>
      </c>
      <c r="L928" s="660" t="s">
        <v>303</v>
      </c>
      <c r="M928" s="660">
        <v>1</v>
      </c>
      <c r="N928" s="660">
        <v>100</v>
      </c>
      <c r="O928" s="660">
        <v>100</v>
      </c>
    </row>
    <row r="929" spans="1:15" hidden="1" x14ac:dyDescent="0.25">
      <c r="A929" s="660" t="s">
        <v>6264</v>
      </c>
      <c r="B929" s="661">
        <v>44278</v>
      </c>
      <c r="C929" s="660" t="s">
        <v>6881</v>
      </c>
      <c r="D929" s="661">
        <v>44277</v>
      </c>
      <c r="E929" s="660" t="s">
        <v>63</v>
      </c>
      <c r="F929" s="660" t="s">
        <v>93</v>
      </c>
      <c r="G929" s="660" t="s">
        <v>1214</v>
      </c>
      <c r="H929" s="660" t="s">
        <v>7123</v>
      </c>
      <c r="I929" s="660" t="s">
        <v>93</v>
      </c>
      <c r="J929" s="660" t="s">
        <v>1464</v>
      </c>
      <c r="K929" s="660" t="s">
        <v>1468</v>
      </c>
      <c r="L929" s="660" t="s">
        <v>1470</v>
      </c>
      <c r="M929" s="660">
        <v>1</v>
      </c>
      <c r="N929" s="662">
        <v>12700</v>
      </c>
      <c r="O929" s="662">
        <v>12700</v>
      </c>
    </row>
    <row r="930" spans="1:15" hidden="1" x14ac:dyDescent="0.25">
      <c r="A930" s="660" t="s">
        <v>6265</v>
      </c>
      <c r="B930" s="661">
        <v>44278</v>
      </c>
      <c r="C930" s="660" t="s">
        <v>6882</v>
      </c>
      <c r="D930" s="661">
        <v>44273</v>
      </c>
      <c r="E930" s="660" t="s">
        <v>15</v>
      </c>
      <c r="F930" s="660" t="s">
        <v>244</v>
      </c>
      <c r="G930" s="660" t="s">
        <v>1213</v>
      </c>
      <c r="H930" s="660" t="s">
        <v>1342</v>
      </c>
      <c r="I930" s="660" t="s">
        <v>244</v>
      </c>
      <c r="J930" s="660" t="s">
        <v>1464</v>
      </c>
      <c r="K930" s="660" t="s">
        <v>1468</v>
      </c>
      <c r="L930" s="660" t="s">
        <v>303</v>
      </c>
      <c r="M930" s="660">
        <v>2</v>
      </c>
      <c r="N930" s="662">
        <v>4000</v>
      </c>
      <c r="O930" s="662">
        <v>8000</v>
      </c>
    </row>
    <row r="931" spans="1:15" hidden="1" x14ac:dyDescent="0.25">
      <c r="A931" s="660" t="s">
        <v>6266</v>
      </c>
      <c r="B931" s="661">
        <v>44278</v>
      </c>
      <c r="C931" s="660" t="s">
        <v>6883</v>
      </c>
      <c r="D931" s="661">
        <v>44229</v>
      </c>
      <c r="E931" s="660" t="s">
        <v>15</v>
      </c>
      <c r="F931" s="660" t="s">
        <v>244</v>
      </c>
      <c r="G931" s="660" t="s">
        <v>1213</v>
      </c>
      <c r="H931" s="660" t="s">
        <v>1342</v>
      </c>
      <c r="I931" s="660" t="s">
        <v>244</v>
      </c>
      <c r="J931" s="660" t="s">
        <v>1464</v>
      </c>
      <c r="K931" s="660" t="s">
        <v>1468</v>
      </c>
      <c r="L931" s="660" t="s">
        <v>303</v>
      </c>
      <c r="M931" s="660">
        <v>1</v>
      </c>
      <c r="N931" s="662">
        <v>4000</v>
      </c>
      <c r="O931" s="662">
        <v>4000</v>
      </c>
    </row>
    <row r="932" spans="1:15" hidden="1" x14ac:dyDescent="0.25">
      <c r="A932" s="660" t="s">
        <v>6267</v>
      </c>
      <c r="B932" s="661">
        <v>44278</v>
      </c>
      <c r="C932" s="660" t="s">
        <v>6884</v>
      </c>
      <c r="D932" s="661">
        <v>44229</v>
      </c>
      <c r="E932" s="660" t="s">
        <v>15</v>
      </c>
      <c r="F932" s="660" t="s">
        <v>244</v>
      </c>
      <c r="G932" s="660" t="s">
        <v>1213</v>
      </c>
      <c r="H932" s="660" t="s">
        <v>1342</v>
      </c>
      <c r="I932" s="660" t="s">
        <v>244</v>
      </c>
      <c r="J932" s="660" t="s">
        <v>1464</v>
      </c>
      <c r="K932" s="660" t="s">
        <v>1468</v>
      </c>
      <c r="L932" s="660" t="s">
        <v>303</v>
      </c>
      <c r="M932" s="660">
        <v>3</v>
      </c>
      <c r="N932" s="662">
        <v>4000</v>
      </c>
      <c r="O932" s="662">
        <v>12000</v>
      </c>
    </row>
    <row r="933" spans="1:15" hidden="1" x14ac:dyDescent="0.25">
      <c r="A933" s="660" t="s">
        <v>6268</v>
      </c>
      <c r="B933" s="661">
        <v>44278</v>
      </c>
      <c r="C933" s="660" t="s">
        <v>3505</v>
      </c>
      <c r="D933" s="661">
        <v>44123</v>
      </c>
      <c r="E933" s="660" t="s">
        <v>1182</v>
      </c>
      <c r="F933" s="660" t="s">
        <v>244</v>
      </c>
      <c r="G933" s="660" t="s">
        <v>1228</v>
      </c>
      <c r="H933" s="660" t="s">
        <v>1340</v>
      </c>
      <c r="I933" s="660" t="s">
        <v>244</v>
      </c>
      <c r="J933" s="660" t="s">
        <v>316</v>
      </c>
      <c r="K933" s="660" t="s">
        <v>1469</v>
      </c>
      <c r="L933" s="660" t="s">
        <v>303</v>
      </c>
      <c r="M933" s="660">
        <v>1</v>
      </c>
      <c r="N933" s="660">
        <v>900</v>
      </c>
      <c r="O933" s="660">
        <v>900</v>
      </c>
    </row>
    <row r="934" spans="1:15" hidden="1" x14ac:dyDescent="0.25">
      <c r="A934" s="660" t="s">
        <v>6269</v>
      </c>
      <c r="B934" s="661">
        <v>44278</v>
      </c>
      <c r="C934" s="660" t="s">
        <v>6885</v>
      </c>
      <c r="D934" s="661">
        <v>44135</v>
      </c>
      <c r="E934" s="660" t="s">
        <v>1182</v>
      </c>
      <c r="F934" s="660" t="s">
        <v>244</v>
      </c>
      <c r="G934" s="660" t="s">
        <v>1228</v>
      </c>
      <c r="H934" s="660" t="s">
        <v>1340</v>
      </c>
      <c r="I934" s="660" t="s">
        <v>244</v>
      </c>
      <c r="J934" s="660" t="s">
        <v>316</v>
      </c>
      <c r="K934" s="660" t="s">
        <v>1469</v>
      </c>
      <c r="L934" s="660" t="s">
        <v>303</v>
      </c>
      <c r="M934" s="660">
        <v>1</v>
      </c>
      <c r="N934" s="660">
        <v>900</v>
      </c>
      <c r="O934" s="660">
        <v>900</v>
      </c>
    </row>
    <row r="935" spans="1:15" hidden="1" x14ac:dyDescent="0.25">
      <c r="A935" s="660" t="s">
        <v>6270</v>
      </c>
      <c r="B935" s="661">
        <v>44278</v>
      </c>
      <c r="C935" s="660" t="s">
        <v>6885</v>
      </c>
      <c r="D935" s="661">
        <v>44135</v>
      </c>
      <c r="E935" s="660" t="s">
        <v>1182</v>
      </c>
      <c r="F935" s="660" t="s">
        <v>244</v>
      </c>
      <c r="G935" s="660" t="s">
        <v>1228</v>
      </c>
      <c r="H935" s="660" t="s">
        <v>1340</v>
      </c>
      <c r="I935" s="660" t="s">
        <v>244</v>
      </c>
      <c r="J935" s="660" t="s">
        <v>316</v>
      </c>
      <c r="K935" s="660" t="s">
        <v>1469</v>
      </c>
      <c r="L935" s="660" t="s">
        <v>303</v>
      </c>
      <c r="M935" s="660">
        <v>1</v>
      </c>
      <c r="N935" s="660">
        <v>900</v>
      </c>
      <c r="O935" s="660">
        <v>900</v>
      </c>
    </row>
    <row r="936" spans="1:15" hidden="1" x14ac:dyDescent="0.25">
      <c r="A936" s="660" t="s">
        <v>6271</v>
      </c>
      <c r="B936" s="661">
        <v>44278</v>
      </c>
      <c r="C936" s="660" t="s">
        <v>6885</v>
      </c>
      <c r="D936" s="661">
        <v>44135</v>
      </c>
      <c r="E936" s="660" t="s">
        <v>1182</v>
      </c>
      <c r="F936" s="660" t="s">
        <v>244</v>
      </c>
      <c r="G936" s="660" t="s">
        <v>1228</v>
      </c>
      <c r="H936" s="660" t="s">
        <v>1340</v>
      </c>
      <c r="I936" s="660" t="s">
        <v>244</v>
      </c>
      <c r="J936" s="660" t="s">
        <v>316</v>
      </c>
      <c r="K936" s="660" t="s">
        <v>1469</v>
      </c>
      <c r="L936" s="660" t="s">
        <v>303</v>
      </c>
      <c r="M936" s="660">
        <v>1</v>
      </c>
      <c r="N936" s="660">
        <v>900</v>
      </c>
      <c r="O936" s="660">
        <v>900</v>
      </c>
    </row>
    <row r="937" spans="1:15" hidden="1" x14ac:dyDescent="0.25">
      <c r="A937" s="660" t="s">
        <v>6272</v>
      </c>
      <c r="B937" s="661">
        <v>44278</v>
      </c>
      <c r="C937" s="660" t="s">
        <v>6885</v>
      </c>
      <c r="D937" s="661">
        <v>44135</v>
      </c>
      <c r="E937" s="660" t="s">
        <v>1182</v>
      </c>
      <c r="F937" s="660" t="s">
        <v>244</v>
      </c>
      <c r="G937" s="660" t="s">
        <v>1228</v>
      </c>
      <c r="H937" s="660" t="s">
        <v>1340</v>
      </c>
      <c r="I937" s="660" t="s">
        <v>244</v>
      </c>
      <c r="J937" s="660" t="s">
        <v>316</v>
      </c>
      <c r="K937" s="660" t="s">
        <v>1469</v>
      </c>
      <c r="L937" s="660" t="s">
        <v>303</v>
      </c>
      <c r="M937" s="660">
        <v>1</v>
      </c>
      <c r="N937" s="660">
        <v>900</v>
      </c>
      <c r="O937" s="660">
        <v>900</v>
      </c>
    </row>
    <row r="938" spans="1:15" hidden="1" x14ac:dyDescent="0.25">
      <c r="A938" s="660" t="s">
        <v>6273</v>
      </c>
      <c r="B938" s="661">
        <v>44278</v>
      </c>
      <c r="C938" s="660" t="s">
        <v>3508</v>
      </c>
      <c r="D938" s="661">
        <v>44140</v>
      </c>
      <c r="E938" s="660" t="s">
        <v>1182</v>
      </c>
      <c r="F938" s="660" t="s">
        <v>244</v>
      </c>
      <c r="G938" s="660" t="s">
        <v>1228</v>
      </c>
      <c r="H938" s="660" t="s">
        <v>1340</v>
      </c>
      <c r="I938" s="660" t="s">
        <v>244</v>
      </c>
      <c r="J938" s="660" t="s">
        <v>316</v>
      </c>
      <c r="K938" s="660" t="s">
        <v>1469</v>
      </c>
      <c r="L938" s="660" t="s">
        <v>303</v>
      </c>
      <c r="M938" s="660">
        <v>1</v>
      </c>
      <c r="N938" s="660">
        <v>900</v>
      </c>
      <c r="O938" s="660">
        <v>900</v>
      </c>
    </row>
    <row r="939" spans="1:15" hidden="1" x14ac:dyDescent="0.25">
      <c r="A939" s="660" t="s">
        <v>6274</v>
      </c>
      <c r="B939" s="661">
        <v>44278</v>
      </c>
      <c r="C939" s="660" t="s">
        <v>6886</v>
      </c>
      <c r="D939" s="661">
        <v>44144</v>
      </c>
      <c r="E939" s="660" t="s">
        <v>1182</v>
      </c>
      <c r="F939" s="660" t="s">
        <v>244</v>
      </c>
      <c r="G939" s="660" t="s">
        <v>1228</v>
      </c>
      <c r="H939" s="660" t="s">
        <v>1340</v>
      </c>
      <c r="I939" s="660" t="s">
        <v>244</v>
      </c>
      <c r="J939" s="660" t="s">
        <v>316</v>
      </c>
      <c r="K939" s="660" t="s">
        <v>1469</v>
      </c>
      <c r="L939" s="660" t="s">
        <v>303</v>
      </c>
      <c r="M939" s="660">
        <v>1</v>
      </c>
      <c r="N939" s="660">
        <v>900</v>
      </c>
      <c r="O939" s="660">
        <v>900</v>
      </c>
    </row>
    <row r="940" spans="1:15" hidden="1" x14ac:dyDescent="0.25">
      <c r="A940" s="660" t="s">
        <v>6275</v>
      </c>
      <c r="B940" s="661">
        <v>44278</v>
      </c>
      <c r="C940" s="660" t="s">
        <v>6886</v>
      </c>
      <c r="D940" s="661">
        <v>44144</v>
      </c>
      <c r="E940" s="660" t="s">
        <v>1182</v>
      </c>
      <c r="F940" s="660" t="s">
        <v>244</v>
      </c>
      <c r="G940" s="660" t="s">
        <v>1228</v>
      </c>
      <c r="H940" s="660" t="s">
        <v>1340</v>
      </c>
      <c r="I940" s="660" t="s">
        <v>244</v>
      </c>
      <c r="J940" s="660" t="s">
        <v>316</v>
      </c>
      <c r="K940" s="660" t="s">
        <v>1469</v>
      </c>
      <c r="L940" s="660" t="s">
        <v>303</v>
      </c>
      <c r="M940" s="660">
        <v>1</v>
      </c>
      <c r="N940" s="660">
        <v>900</v>
      </c>
      <c r="O940" s="660">
        <v>900</v>
      </c>
    </row>
    <row r="941" spans="1:15" hidden="1" x14ac:dyDescent="0.25">
      <c r="A941" s="660" t="s">
        <v>6276</v>
      </c>
      <c r="B941" s="661">
        <v>44278</v>
      </c>
      <c r="C941" s="660" t="s">
        <v>6887</v>
      </c>
      <c r="D941" s="661">
        <v>44144</v>
      </c>
      <c r="E941" s="660" t="s">
        <v>1182</v>
      </c>
      <c r="F941" s="660" t="s">
        <v>244</v>
      </c>
      <c r="G941" s="660" t="s">
        <v>1228</v>
      </c>
      <c r="H941" s="660" t="s">
        <v>1340</v>
      </c>
      <c r="I941" s="660" t="s">
        <v>244</v>
      </c>
      <c r="J941" s="660" t="s">
        <v>316</v>
      </c>
      <c r="K941" s="660" t="s">
        <v>1469</v>
      </c>
      <c r="L941" s="660" t="s">
        <v>303</v>
      </c>
      <c r="M941" s="660">
        <v>1</v>
      </c>
      <c r="N941" s="660">
        <v>900</v>
      </c>
      <c r="O941" s="660">
        <v>900</v>
      </c>
    </row>
    <row r="942" spans="1:15" hidden="1" x14ac:dyDescent="0.25">
      <c r="A942" s="660" t="s">
        <v>6277</v>
      </c>
      <c r="B942" s="661">
        <v>44278</v>
      </c>
      <c r="C942" s="660" t="s">
        <v>6887</v>
      </c>
      <c r="D942" s="661">
        <v>44144</v>
      </c>
      <c r="E942" s="660" t="s">
        <v>1182</v>
      </c>
      <c r="F942" s="660" t="s">
        <v>244</v>
      </c>
      <c r="G942" s="660" t="s">
        <v>1228</v>
      </c>
      <c r="H942" s="660" t="s">
        <v>1340</v>
      </c>
      <c r="I942" s="660" t="s">
        <v>244</v>
      </c>
      <c r="J942" s="660" t="s">
        <v>316</v>
      </c>
      <c r="K942" s="660" t="s">
        <v>1469</v>
      </c>
      <c r="L942" s="660" t="s">
        <v>303</v>
      </c>
      <c r="M942" s="660">
        <v>1</v>
      </c>
      <c r="N942" s="660">
        <v>900</v>
      </c>
      <c r="O942" s="660">
        <v>900</v>
      </c>
    </row>
    <row r="943" spans="1:15" hidden="1" x14ac:dyDescent="0.25">
      <c r="A943" s="660" t="s">
        <v>6278</v>
      </c>
      <c r="B943" s="661">
        <v>44278</v>
      </c>
      <c r="C943" s="660" t="s">
        <v>211</v>
      </c>
      <c r="D943" s="663">
        <v>44273</v>
      </c>
      <c r="E943" s="660" t="s">
        <v>63</v>
      </c>
      <c r="F943" s="660" t="s">
        <v>93</v>
      </c>
      <c r="G943" s="660" t="s">
        <v>3578</v>
      </c>
      <c r="H943" s="660" t="s">
        <v>7124</v>
      </c>
      <c r="I943" s="660" t="s">
        <v>93</v>
      </c>
      <c r="J943" s="660" t="s">
        <v>316</v>
      </c>
      <c r="K943" s="660" t="s">
        <v>1469</v>
      </c>
      <c r="L943" s="660" t="s">
        <v>314</v>
      </c>
      <c r="M943" s="660">
        <v>1</v>
      </c>
      <c r="N943" s="662">
        <v>2800</v>
      </c>
      <c r="O943" s="662">
        <v>2800</v>
      </c>
    </row>
    <row r="944" spans="1:15" hidden="1" x14ac:dyDescent="0.25">
      <c r="A944" s="660" t="s">
        <v>6279</v>
      </c>
      <c r="B944" s="661">
        <v>44278</v>
      </c>
      <c r="C944" s="660" t="s">
        <v>6888</v>
      </c>
      <c r="D944" s="661">
        <v>44273</v>
      </c>
      <c r="E944" s="660" t="s">
        <v>1182</v>
      </c>
      <c r="F944" s="660" t="s">
        <v>244</v>
      </c>
      <c r="G944" s="660" t="s">
        <v>1228</v>
      </c>
      <c r="H944" s="660" t="s">
        <v>1355</v>
      </c>
      <c r="I944" s="660" t="s">
        <v>244</v>
      </c>
      <c r="J944" s="660" t="s">
        <v>316</v>
      </c>
      <c r="K944" s="660" t="s">
        <v>1469</v>
      </c>
      <c r="L944" s="660" t="s">
        <v>1470</v>
      </c>
      <c r="M944" s="660">
        <v>1</v>
      </c>
      <c r="N944" s="662">
        <v>1045</v>
      </c>
      <c r="O944" s="662">
        <v>1045</v>
      </c>
    </row>
    <row r="945" spans="1:15" hidden="1" x14ac:dyDescent="0.25">
      <c r="A945" s="660" t="s">
        <v>6279</v>
      </c>
      <c r="B945" s="661">
        <v>44278</v>
      </c>
      <c r="C945" s="660" t="s">
        <v>6888</v>
      </c>
      <c r="D945" s="661">
        <v>44273</v>
      </c>
      <c r="E945" s="660" t="s">
        <v>1182</v>
      </c>
      <c r="F945" s="660" t="s">
        <v>244</v>
      </c>
      <c r="G945" s="660" t="s">
        <v>1228</v>
      </c>
      <c r="H945" s="660" t="s">
        <v>1388</v>
      </c>
      <c r="I945" s="660" t="s">
        <v>244</v>
      </c>
      <c r="J945" s="660" t="s">
        <v>316</v>
      </c>
      <c r="K945" s="660" t="s">
        <v>1469</v>
      </c>
      <c r="L945" s="660" t="s">
        <v>1470</v>
      </c>
      <c r="M945" s="660">
        <v>1</v>
      </c>
      <c r="N945" s="662">
        <v>1250</v>
      </c>
      <c r="O945" s="662">
        <v>1250</v>
      </c>
    </row>
    <row r="946" spans="1:15" hidden="1" x14ac:dyDescent="0.25">
      <c r="A946" s="660" t="s">
        <v>6280</v>
      </c>
      <c r="B946" s="661">
        <v>44278</v>
      </c>
      <c r="C946" s="660" t="s">
        <v>912</v>
      </c>
      <c r="D946" s="661">
        <v>44277</v>
      </c>
      <c r="E946" s="660" t="s">
        <v>63</v>
      </c>
      <c r="F946" s="660" t="s">
        <v>93</v>
      </c>
      <c r="G946" s="660" t="s">
        <v>7080</v>
      </c>
      <c r="H946" s="660" t="s">
        <v>1432</v>
      </c>
      <c r="I946" s="660" t="s">
        <v>93</v>
      </c>
      <c r="J946" s="660" t="s">
        <v>316</v>
      </c>
      <c r="K946" s="660" t="s">
        <v>1469</v>
      </c>
      <c r="L946" s="660" t="s">
        <v>1470</v>
      </c>
      <c r="M946" s="660">
        <v>1</v>
      </c>
      <c r="N946" s="662">
        <v>18900</v>
      </c>
      <c r="O946" s="662">
        <v>18900</v>
      </c>
    </row>
    <row r="947" spans="1:15" hidden="1" x14ac:dyDescent="0.25">
      <c r="A947" s="660" t="s">
        <v>6281</v>
      </c>
      <c r="B947" s="661">
        <v>44278</v>
      </c>
      <c r="C947" s="660">
        <v>22</v>
      </c>
      <c r="D947" s="661">
        <v>44197</v>
      </c>
      <c r="E947" s="660" t="s">
        <v>1188</v>
      </c>
      <c r="F947" s="660" t="s">
        <v>248</v>
      </c>
      <c r="G947" s="660" t="s">
        <v>4427</v>
      </c>
      <c r="H947" s="660" t="s">
        <v>274</v>
      </c>
      <c r="I947" s="660" t="s">
        <v>248</v>
      </c>
      <c r="J947" s="660" t="s">
        <v>1467</v>
      </c>
      <c r="K947" s="660" t="s">
        <v>1468</v>
      </c>
      <c r="L947" s="660" t="s">
        <v>307</v>
      </c>
      <c r="M947" s="660">
        <v>4</v>
      </c>
      <c r="N947" s="662">
        <v>4025</v>
      </c>
      <c r="O947" s="662">
        <v>16100</v>
      </c>
    </row>
    <row r="948" spans="1:15" hidden="1" x14ac:dyDescent="0.25">
      <c r="A948" s="660" t="s">
        <v>6281</v>
      </c>
      <c r="B948" s="661">
        <v>44278</v>
      </c>
      <c r="C948" s="660">
        <v>22</v>
      </c>
      <c r="D948" s="661">
        <v>44197</v>
      </c>
      <c r="E948" s="660" t="s">
        <v>1188</v>
      </c>
      <c r="F948" s="660" t="s">
        <v>248</v>
      </c>
      <c r="G948" s="660" t="s">
        <v>4427</v>
      </c>
      <c r="H948" s="660" t="s">
        <v>1420</v>
      </c>
      <c r="I948" s="660" t="s">
        <v>248</v>
      </c>
      <c r="J948" s="660" t="s">
        <v>1467</v>
      </c>
      <c r="K948" s="660" t="s">
        <v>1468</v>
      </c>
      <c r="L948" s="660" t="s">
        <v>307</v>
      </c>
      <c r="M948" s="660">
        <v>5</v>
      </c>
      <c r="N948" s="662">
        <v>4830</v>
      </c>
      <c r="O948" s="662">
        <v>24150</v>
      </c>
    </row>
    <row r="949" spans="1:15" hidden="1" x14ac:dyDescent="0.25">
      <c r="A949" s="660" t="s">
        <v>6281</v>
      </c>
      <c r="B949" s="661">
        <v>44278</v>
      </c>
      <c r="C949" s="660">
        <v>22</v>
      </c>
      <c r="D949" s="661">
        <v>44197</v>
      </c>
      <c r="E949" s="660" t="s">
        <v>1188</v>
      </c>
      <c r="F949" s="660" t="s">
        <v>248</v>
      </c>
      <c r="G949" s="660" t="s">
        <v>4427</v>
      </c>
      <c r="H949" s="660" t="s">
        <v>7125</v>
      </c>
      <c r="I949" s="660" t="s">
        <v>248</v>
      </c>
      <c r="J949" s="691" t="s">
        <v>1467</v>
      </c>
      <c r="K949" s="660" t="s">
        <v>1468</v>
      </c>
      <c r="L949" s="660" t="s">
        <v>302</v>
      </c>
      <c r="M949" s="660">
        <v>1</v>
      </c>
      <c r="N949" s="662">
        <v>13800</v>
      </c>
      <c r="O949" s="662">
        <v>13800</v>
      </c>
    </row>
    <row r="950" spans="1:15" hidden="1" x14ac:dyDescent="0.25">
      <c r="A950" s="660" t="s">
        <v>6281</v>
      </c>
      <c r="B950" s="661">
        <v>44278</v>
      </c>
      <c r="C950" s="660">
        <v>22</v>
      </c>
      <c r="D950" s="661">
        <v>44197</v>
      </c>
      <c r="E950" s="660" t="s">
        <v>1188</v>
      </c>
      <c r="F950" s="660" t="s">
        <v>248</v>
      </c>
      <c r="G950" s="660" t="s">
        <v>4427</v>
      </c>
      <c r="H950" s="660" t="s">
        <v>7126</v>
      </c>
      <c r="I950" s="660" t="s">
        <v>248</v>
      </c>
      <c r="J950" s="691" t="s">
        <v>1467</v>
      </c>
      <c r="K950" s="660" t="s">
        <v>1468</v>
      </c>
      <c r="L950" s="660" t="s">
        <v>302</v>
      </c>
      <c r="M950" s="660">
        <v>5</v>
      </c>
      <c r="N950" s="662">
        <v>58500</v>
      </c>
      <c r="O950" s="662">
        <v>292500</v>
      </c>
    </row>
    <row r="951" spans="1:15" hidden="1" x14ac:dyDescent="0.25">
      <c r="A951" s="660" t="s">
        <v>6282</v>
      </c>
      <c r="B951" s="661">
        <v>44278</v>
      </c>
      <c r="C951" s="660" t="s">
        <v>6887</v>
      </c>
      <c r="D951" s="661">
        <v>44144</v>
      </c>
      <c r="E951" s="660" t="s">
        <v>1182</v>
      </c>
      <c r="F951" s="660" t="s">
        <v>244</v>
      </c>
      <c r="G951" s="660" t="s">
        <v>1228</v>
      </c>
      <c r="H951" s="660" t="s">
        <v>1340</v>
      </c>
      <c r="I951" s="660" t="s">
        <v>244</v>
      </c>
      <c r="J951" s="660" t="s">
        <v>316</v>
      </c>
      <c r="K951" s="660" t="s">
        <v>1469</v>
      </c>
      <c r="L951" s="660" t="s">
        <v>303</v>
      </c>
      <c r="M951" s="660">
        <v>1</v>
      </c>
      <c r="N951" s="660">
        <v>900</v>
      </c>
      <c r="O951" s="660">
        <v>900</v>
      </c>
    </row>
    <row r="952" spans="1:15" hidden="1" x14ac:dyDescent="0.25">
      <c r="A952" s="660" t="s">
        <v>6283</v>
      </c>
      <c r="B952" s="661">
        <v>44278</v>
      </c>
      <c r="C952" s="660" t="s">
        <v>6887</v>
      </c>
      <c r="D952" s="661">
        <v>44144</v>
      </c>
      <c r="E952" s="660" t="s">
        <v>1182</v>
      </c>
      <c r="F952" s="660" t="s">
        <v>244</v>
      </c>
      <c r="G952" s="660" t="s">
        <v>1228</v>
      </c>
      <c r="H952" s="660" t="s">
        <v>1340</v>
      </c>
      <c r="I952" s="660" t="s">
        <v>244</v>
      </c>
      <c r="J952" s="660" t="s">
        <v>316</v>
      </c>
      <c r="K952" s="660" t="s">
        <v>1469</v>
      </c>
      <c r="L952" s="660" t="s">
        <v>303</v>
      </c>
      <c r="M952" s="660">
        <v>1</v>
      </c>
      <c r="N952" s="660">
        <v>900</v>
      </c>
      <c r="O952" s="660">
        <v>900</v>
      </c>
    </row>
    <row r="953" spans="1:15" hidden="1" x14ac:dyDescent="0.25">
      <c r="A953" s="660" t="s">
        <v>6284</v>
      </c>
      <c r="B953" s="661">
        <v>44278</v>
      </c>
      <c r="C953" s="660" t="s">
        <v>6887</v>
      </c>
      <c r="D953" s="661">
        <v>44144</v>
      </c>
      <c r="E953" s="660" t="s">
        <v>1182</v>
      </c>
      <c r="F953" s="660" t="s">
        <v>244</v>
      </c>
      <c r="G953" s="660" t="s">
        <v>1228</v>
      </c>
      <c r="H953" s="660" t="s">
        <v>1340</v>
      </c>
      <c r="I953" s="660" t="s">
        <v>244</v>
      </c>
      <c r="J953" s="660" t="s">
        <v>316</v>
      </c>
      <c r="K953" s="660" t="s">
        <v>1469</v>
      </c>
      <c r="L953" s="660" t="s">
        <v>303</v>
      </c>
      <c r="M953" s="660">
        <v>1</v>
      </c>
      <c r="N953" s="660">
        <v>900</v>
      </c>
      <c r="O953" s="660">
        <v>900</v>
      </c>
    </row>
    <row r="954" spans="1:15" hidden="1" x14ac:dyDescent="0.25">
      <c r="A954" s="660" t="s">
        <v>6285</v>
      </c>
      <c r="B954" s="661">
        <v>44278</v>
      </c>
      <c r="C954" s="660" t="s">
        <v>6887</v>
      </c>
      <c r="D954" s="661">
        <v>44144</v>
      </c>
      <c r="E954" s="660" t="s">
        <v>1182</v>
      </c>
      <c r="F954" s="660" t="s">
        <v>244</v>
      </c>
      <c r="G954" s="660" t="s">
        <v>1228</v>
      </c>
      <c r="H954" s="660" t="s">
        <v>1340</v>
      </c>
      <c r="I954" s="660" t="s">
        <v>244</v>
      </c>
      <c r="J954" s="660" t="s">
        <v>316</v>
      </c>
      <c r="K954" s="660" t="s">
        <v>1469</v>
      </c>
      <c r="L954" s="660" t="s">
        <v>303</v>
      </c>
      <c r="M954" s="660">
        <v>1</v>
      </c>
      <c r="N954" s="660">
        <v>900</v>
      </c>
      <c r="O954" s="660">
        <v>900</v>
      </c>
    </row>
    <row r="955" spans="1:15" hidden="1" x14ac:dyDescent="0.25">
      <c r="A955" s="660" t="s">
        <v>6286</v>
      </c>
      <c r="B955" s="661">
        <v>44278</v>
      </c>
      <c r="C955" s="660" t="s">
        <v>3380</v>
      </c>
      <c r="D955" s="661">
        <v>44244</v>
      </c>
      <c r="E955" s="660" t="s">
        <v>15</v>
      </c>
      <c r="F955" s="660" t="s">
        <v>1204</v>
      </c>
      <c r="G955" s="660" t="s">
        <v>1208</v>
      </c>
      <c r="H955" s="660" t="s">
        <v>387</v>
      </c>
      <c r="I955" s="660" t="s">
        <v>1204</v>
      </c>
      <c r="J955" s="660" t="s">
        <v>1464</v>
      </c>
      <c r="K955" s="660" t="s">
        <v>1468</v>
      </c>
      <c r="L955" s="660" t="s">
        <v>303</v>
      </c>
      <c r="M955" s="660">
        <v>1</v>
      </c>
      <c r="N955" s="660">
        <v>100</v>
      </c>
      <c r="O955" s="660">
        <v>100</v>
      </c>
    </row>
    <row r="956" spans="1:15" hidden="1" x14ac:dyDescent="0.25">
      <c r="A956" s="660" t="s">
        <v>6286</v>
      </c>
      <c r="B956" s="661">
        <v>44278</v>
      </c>
      <c r="C956" s="660" t="s">
        <v>3380</v>
      </c>
      <c r="D956" s="661">
        <v>44244</v>
      </c>
      <c r="E956" s="660" t="s">
        <v>15</v>
      </c>
      <c r="F956" s="660" t="s">
        <v>1204</v>
      </c>
      <c r="G956" s="660" t="s">
        <v>1208</v>
      </c>
      <c r="H956" s="660" t="s">
        <v>1413</v>
      </c>
      <c r="I956" s="660" t="s">
        <v>1204</v>
      </c>
      <c r="J956" s="660" t="s">
        <v>1464</v>
      </c>
      <c r="K956" s="660" t="s">
        <v>1468</v>
      </c>
      <c r="L956" s="660" t="s">
        <v>1470</v>
      </c>
      <c r="M956" s="660">
        <v>10</v>
      </c>
      <c r="N956" s="662">
        <v>1200</v>
      </c>
      <c r="O956" s="662">
        <v>12000</v>
      </c>
    </row>
    <row r="957" spans="1:15" hidden="1" x14ac:dyDescent="0.25">
      <c r="A957" s="660" t="s">
        <v>6287</v>
      </c>
      <c r="B957" s="661">
        <v>44278</v>
      </c>
      <c r="C957" s="660" t="s">
        <v>6889</v>
      </c>
      <c r="D957" s="661">
        <v>44278</v>
      </c>
      <c r="E957" s="660" t="s">
        <v>15</v>
      </c>
      <c r="F957" s="660" t="s">
        <v>244</v>
      </c>
      <c r="G957" s="660" t="s">
        <v>1213</v>
      </c>
      <c r="H957" s="660" t="s">
        <v>387</v>
      </c>
      <c r="I957" s="660" t="s">
        <v>244</v>
      </c>
      <c r="J957" s="660" t="s">
        <v>1464</v>
      </c>
      <c r="K957" s="660" t="s">
        <v>1468</v>
      </c>
      <c r="L957" s="660" t="s">
        <v>303</v>
      </c>
      <c r="M957" s="660">
        <v>1</v>
      </c>
      <c r="N957" s="660">
        <v>149</v>
      </c>
      <c r="O957" s="660">
        <v>149</v>
      </c>
    </row>
    <row r="958" spans="1:15" hidden="1" x14ac:dyDescent="0.25">
      <c r="A958" s="660" t="s">
        <v>6287</v>
      </c>
      <c r="B958" s="661">
        <v>44278</v>
      </c>
      <c r="C958" s="660" t="s">
        <v>6889</v>
      </c>
      <c r="D958" s="661">
        <v>44278</v>
      </c>
      <c r="E958" s="660" t="s">
        <v>15</v>
      </c>
      <c r="F958" s="660" t="s">
        <v>244</v>
      </c>
      <c r="G958" s="660" t="s">
        <v>1213</v>
      </c>
      <c r="H958" s="660" t="s">
        <v>1350</v>
      </c>
      <c r="I958" s="660" t="s">
        <v>244</v>
      </c>
      <c r="J958" s="660" t="s">
        <v>1464</v>
      </c>
      <c r="K958" s="660" t="s">
        <v>1468</v>
      </c>
      <c r="L958" s="660" t="s">
        <v>314</v>
      </c>
      <c r="M958" s="660">
        <v>4</v>
      </c>
      <c r="N958" s="662">
        <v>9350</v>
      </c>
      <c r="O958" s="662">
        <v>37400</v>
      </c>
    </row>
    <row r="959" spans="1:15" hidden="1" x14ac:dyDescent="0.25">
      <c r="A959" s="660" t="s">
        <v>6288</v>
      </c>
      <c r="B959" s="661">
        <v>44278</v>
      </c>
      <c r="C959" s="660" t="s">
        <v>6890</v>
      </c>
      <c r="D959" s="661">
        <v>44277</v>
      </c>
      <c r="E959" s="660" t="s">
        <v>1180</v>
      </c>
      <c r="F959" s="660" t="s">
        <v>248</v>
      </c>
      <c r="G959" s="660" t="s">
        <v>1210</v>
      </c>
      <c r="H959" s="660" t="s">
        <v>292</v>
      </c>
      <c r="I959" s="660" t="s">
        <v>248</v>
      </c>
      <c r="J959" s="660" t="s">
        <v>1463</v>
      </c>
      <c r="K959" s="660" t="s">
        <v>1468</v>
      </c>
      <c r="L959" s="660" t="s">
        <v>307</v>
      </c>
      <c r="M959" s="660">
        <v>6</v>
      </c>
      <c r="N959" s="662">
        <v>8715</v>
      </c>
      <c r="O959" s="662">
        <v>52290</v>
      </c>
    </row>
    <row r="960" spans="1:15" hidden="1" x14ac:dyDescent="0.25">
      <c r="A960" s="660" t="s">
        <v>6289</v>
      </c>
      <c r="B960" s="661">
        <v>44278</v>
      </c>
      <c r="C960" s="660" t="s">
        <v>6891</v>
      </c>
      <c r="D960" s="661">
        <v>44278</v>
      </c>
      <c r="E960" s="660" t="s">
        <v>15</v>
      </c>
      <c r="F960" s="660" t="s">
        <v>245</v>
      </c>
      <c r="G960" s="660" t="s">
        <v>1231</v>
      </c>
      <c r="H960" s="660" t="s">
        <v>1323</v>
      </c>
      <c r="I960" s="660" t="s">
        <v>245</v>
      </c>
      <c r="J960" s="660" t="s">
        <v>1464</v>
      </c>
      <c r="K960" s="660" t="s">
        <v>1468</v>
      </c>
      <c r="L960" s="660" t="s">
        <v>1470</v>
      </c>
      <c r="M960" s="660">
        <v>3</v>
      </c>
      <c r="N960" s="660">
        <v>0</v>
      </c>
      <c r="O960" s="660">
        <v>0</v>
      </c>
    </row>
    <row r="961" spans="1:15" hidden="1" x14ac:dyDescent="0.25">
      <c r="A961" s="660" t="s">
        <v>6289</v>
      </c>
      <c r="B961" s="661">
        <v>44278</v>
      </c>
      <c r="C961" s="660" t="s">
        <v>6891</v>
      </c>
      <c r="D961" s="661">
        <v>44278</v>
      </c>
      <c r="E961" s="660" t="s">
        <v>15</v>
      </c>
      <c r="F961" s="660" t="s">
        <v>245</v>
      </c>
      <c r="G961" s="660" t="s">
        <v>1231</v>
      </c>
      <c r="H961" s="660" t="s">
        <v>387</v>
      </c>
      <c r="I961" s="660" t="s">
        <v>245</v>
      </c>
      <c r="J961" s="660" t="s">
        <v>1464</v>
      </c>
      <c r="K961" s="660" t="s">
        <v>1468</v>
      </c>
      <c r="L961" s="660" t="s">
        <v>303</v>
      </c>
      <c r="M961" s="660">
        <v>1</v>
      </c>
      <c r="N961" s="660">
        <v>443</v>
      </c>
      <c r="O961" s="660">
        <v>443</v>
      </c>
    </row>
    <row r="962" spans="1:15" hidden="1" x14ac:dyDescent="0.25">
      <c r="A962" s="660" t="s">
        <v>6289</v>
      </c>
      <c r="B962" s="661">
        <v>44278</v>
      </c>
      <c r="C962" s="660" t="s">
        <v>6891</v>
      </c>
      <c r="D962" s="661">
        <v>44278</v>
      </c>
      <c r="E962" s="660" t="s">
        <v>15</v>
      </c>
      <c r="F962" s="660" t="s">
        <v>245</v>
      </c>
      <c r="G962" s="660" t="s">
        <v>1231</v>
      </c>
      <c r="H962" s="660" t="s">
        <v>1324</v>
      </c>
      <c r="I962" s="660" t="s">
        <v>245</v>
      </c>
      <c r="J962" s="660" t="s">
        <v>1464</v>
      </c>
      <c r="K962" s="660" t="s">
        <v>1468</v>
      </c>
      <c r="L962" s="660" t="s">
        <v>314</v>
      </c>
      <c r="M962" s="660">
        <v>3</v>
      </c>
      <c r="N962" s="662">
        <v>5250</v>
      </c>
      <c r="O962" s="662">
        <v>15750</v>
      </c>
    </row>
    <row r="963" spans="1:15" hidden="1" x14ac:dyDescent="0.25">
      <c r="A963" s="660" t="s">
        <v>6289</v>
      </c>
      <c r="B963" s="661">
        <v>44278</v>
      </c>
      <c r="C963" s="660" t="s">
        <v>6891</v>
      </c>
      <c r="D963" s="661">
        <v>44278</v>
      </c>
      <c r="E963" s="660" t="s">
        <v>15</v>
      </c>
      <c r="F963" s="660" t="s">
        <v>245</v>
      </c>
      <c r="G963" s="660" t="s">
        <v>1231</v>
      </c>
      <c r="H963" s="660" t="s">
        <v>1326</v>
      </c>
      <c r="I963" s="660" t="s">
        <v>245</v>
      </c>
      <c r="J963" s="660" t="s">
        <v>1464</v>
      </c>
      <c r="K963" s="660" t="s">
        <v>1468</v>
      </c>
      <c r="L963" s="660" t="s">
        <v>314</v>
      </c>
      <c r="M963" s="660">
        <v>3</v>
      </c>
      <c r="N963" s="662">
        <v>53825</v>
      </c>
      <c r="O963" s="662">
        <v>161475</v>
      </c>
    </row>
    <row r="964" spans="1:15" hidden="1" x14ac:dyDescent="0.25">
      <c r="A964" s="660" t="s">
        <v>6290</v>
      </c>
      <c r="B964" s="661">
        <v>44278</v>
      </c>
      <c r="C964" s="660" t="s">
        <v>6892</v>
      </c>
      <c r="D964" s="661">
        <v>44278</v>
      </c>
      <c r="E964" s="660" t="s">
        <v>15</v>
      </c>
      <c r="F964" s="660" t="s">
        <v>245</v>
      </c>
      <c r="G964" s="660" t="s">
        <v>1231</v>
      </c>
      <c r="H964" s="660" t="s">
        <v>387</v>
      </c>
      <c r="I964" s="660" t="s">
        <v>245</v>
      </c>
      <c r="J964" s="660" t="s">
        <v>1464</v>
      </c>
      <c r="K964" s="660" t="s">
        <v>1468</v>
      </c>
      <c r="L964" s="660" t="s">
        <v>303</v>
      </c>
      <c r="M964" s="660">
        <v>1</v>
      </c>
      <c r="N964" s="660">
        <v>119</v>
      </c>
      <c r="O964" s="660">
        <v>119</v>
      </c>
    </row>
    <row r="965" spans="1:15" hidden="1" x14ac:dyDescent="0.25">
      <c r="A965" s="660" t="s">
        <v>6290</v>
      </c>
      <c r="B965" s="661">
        <v>44278</v>
      </c>
      <c r="C965" s="660" t="s">
        <v>6892</v>
      </c>
      <c r="D965" s="661">
        <v>44278</v>
      </c>
      <c r="E965" s="660" t="s">
        <v>1181</v>
      </c>
      <c r="F965" s="660" t="s">
        <v>245</v>
      </c>
      <c r="G965" s="660" t="s">
        <v>1231</v>
      </c>
      <c r="H965" s="660" t="s">
        <v>1384</v>
      </c>
      <c r="I965" s="660" t="s">
        <v>245</v>
      </c>
      <c r="J965" s="660" t="s">
        <v>1464</v>
      </c>
      <c r="K965" s="660" t="s">
        <v>1468</v>
      </c>
      <c r="L965" s="660" t="s">
        <v>308</v>
      </c>
      <c r="M965" s="660">
        <v>25</v>
      </c>
      <c r="N965" s="662">
        <v>1900</v>
      </c>
      <c r="O965" s="662">
        <v>47500</v>
      </c>
    </row>
    <row r="966" spans="1:15" hidden="1" x14ac:dyDescent="0.25">
      <c r="A966" s="660" t="s">
        <v>6291</v>
      </c>
      <c r="B966" s="661">
        <v>44278</v>
      </c>
      <c r="C966" s="660" t="s">
        <v>6892</v>
      </c>
      <c r="D966" s="661">
        <v>44278</v>
      </c>
      <c r="E966" s="660" t="s">
        <v>15</v>
      </c>
      <c r="F966" s="660" t="s">
        <v>245</v>
      </c>
      <c r="G966" s="660" t="s">
        <v>1231</v>
      </c>
      <c r="H966" s="660" t="s">
        <v>387</v>
      </c>
      <c r="I966" s="660" t="s">
        <v>245</v>
      </c>
      <c r="J966" s="660" t="s">
        <v>1464</v>
      </c>
      <c r="K966" s="660" t="s">
        <v>1468</v>
      </c>
      <c r="L966" s="660" t="s">
        <v>303</v>
      </c>
      <c r="M966" s="660">
        <v>1</v>
      </c>
      <c r="N966" s="660">
        <v>119</v>
      </c>
      <c r="O966" s="660">
        <v>119</v>
      </c>
    </row>
    <row r="967" spans="1:15" hidden="1" x14ac:dyDescent="0.25">
      <c r="A967" s="660" t="s">
        <v>6291</v>
      </c>
      <c r="B967" s="661">
        <v>44278</v>
      </c>
      <c r="C967" s="660" t="s">
        <v>6892</v>
      </c>
      <c r="D967" s="661">
        <v>44278</v>
      </c>
      <c r="E967" s="660" t="s">
        <v>1181</v>
      </c>
      <c r="F967" s="660" t="s">
        <v>245</v>
      </c>
      <c r="G967" s="660" t="s">
        <v>1231</v>
      </c>
      <c r="H967" s="660" t="s">
        <v>1384</v>
      </c>
      <c r="I967" s="660" t="s">
        <v>245</v>
      </c>
      <c r="J967" s="660" t="s">
        <v>1464</v>
      </c>
      <c r="K967" s="660" t="s">
        <v>1468</v>
      </c>
      <c r="L967" s="660" t="s">
        <v>308</v>
      </c>
      <c r="M967" s="660">
        <v>25</v>
      </c>
      <c r="N967" s="662">
        <v>1900</v>
      </c>
      <c r="O967" s="662">
        <v>47500</v>
      </c>
    </row>
    <row r="968" spans="1:15" hidden="1" x14ac:dyDescent="0.25">
      <c r="A968" s="660" t="s">
        <v>6292</v>
      </c>
      <c r="B968" s="661">
        <v>44278</v>
      </c>
      <c r="C968" s="660" t="s">
        <v>972</v>
      </c>
      <c r="D968" s="661">
        <v>44272</v>
      </c>
      <c r="E968" s="660" t="s">
        <v>15</v>
      </c>
      <c r="F968" s="660" t="s">
        <v>244</v>
      </c>
      <c r="G968" s="660" t="s">
        <v>1296</v>
      </c>
      <c r="H968" s="660" t="s">
        <v>387</v>
      </c>
      <c r="I968" s="660" t="s">
        <v>244</v>
      </c>
      <c r="J968" s="660" t="s">
        <v>316</v>
      </c>
      <c r="K968" s="660" t="s">
        <v>1469</v>
      </c>
      <c r="L968" s="660" t="s">
        <v>303</v>
      </c>
      <c r="M968" s="660">
        <v>1</v>
      </c>
      <c r="N968" s="660">
        <v>150</v>
      </c>
      <c r="O968" s="660">
        <v>150</v>
      </c>
    </row>
    <row r="969" spans="1:15" hidden="1" x14ac:dyDescent="0.25">
      <c r="A969" s="660" t="s">
        <v>6292</v>
      </c>
      <c r="B969" s="661">
        <v>44278</v>
      </c>
      <c r="C969" s="660" t="s">
        <v>972</v>
      </c>
      <c r="D969" s="661">
        <v>44272</v>
      </c>
      <c r="E969" s="660" t="s">
        <v>1182</v>
      </c>
      <c r="F969" s="660" t="s">
        <v>244</v>
      </c>
      <c r="G969" s="660" t="s">
        <v>1296</v>
      </c>
      <c r="H969" s="660" t="s">
        <v>1418</v>
      </c>
      <c r="I969" s="660" t="s">
        <v>244</v>
      </c>
      <c r="J969" s="660" t="s">
        <v>316</v>
      </c>
      <c r="K969" s="660" t="s">
        <v>1469</v>
      </c>
      <c r="L969" s="660" t="s">
        <v>1470</v>
      </c>
      <c r="M969" s="660">
        <v>2</v>
      </c>
      <c r="N969" s="662">
        <v>1950</v>
      </c>
      <c r="O969" s="662">
        <v>3900</v>
      </c>
    </row>
    <row r="970" spans="1:15" hidden="1" x14ac:dyDescent="0.25">
      <c r="A970" s="660" t="s">
        <v>6293</v>
      </c>
      <c r="B970" s="661">
        <v>44278</v>
      </c>
      <c r="C970" s="660" t="s">
        <v>6893</v>
      </c>
      <c r="D970" s="661">
        <v>44278</v>
      </c>
      <c r="E970" s="660" t="s">
        <v>1180</v>
      </c>
      <c r="F970" s="660" t="s">
        <v>248</v>
      </c>
      <c r="G970" s="660" t="s">
        <v>1210</v>
      </c>
      <c r="H970" s="660" t="s">
        <v>291</v>
      </c>
      <c r="I970" s="660" t="s">
        <v>248</v>
      </c>
      <c r="J970" s="660" t="s">
        <v>1463</v>
      </c>
      <c r="K970" s="660" t="s">
        <v>1468</v>
      </c>
      <c r="L970" s="660" t="s">
        <v>307</v>
      </c>
      <c r="M970" s="660">
        <v>31</v>
      </c>
      <c r="N970" s="662">
        <v>3702</v>
      </c>
      <c r="O970" s="662">
        <v>114762</v>
      </c>
    </row>
    <row r="971" spans="1:15" hidden="1" x14ac:dyDescent="0.25">
      <c r="A971" s="660" t="s">
        <v>6294</v>
      </c>
      <c r="B971" s="661">
        <v>44278</v>
      </c>
      <c r="C971" s="660" t="s">
        <v>6894</v>
      </c>
      <c r="D971" s="661">
        <v>44253</v>
      </c>
      <c r="E971" s="660" t="s">
        <v>15</v>
      </c>
      <c r="F971" s="660" t="s">
        <v>244</v>
      </c>
      <c r="G971" s="660" t="s">
        <v>1213</v>
      </c>
      <c r="H971" s="660" t="s">
        <v>1327</v>
      </c>
      <c r="I971" s="660" t="s">
        <v>244</v>
      </c>
      <c r="J971" s="660" t="s">
        <v>1464</v>
      </c>
      <c r="K971" s="660" t="s">
        <v>1468</v>
      </c>
      <c r="L971" s="660" t="s">
        <v>1470</v>
      </c>
      <c r="M971" s="660">
        <v>10</v>
      </c>
      <c r="N971" s="660">
        <v>0</v>
      </c>
      <c r="O971" s="660">
        <v>0</v>
      </c>
    </row>
    <row r="972" spans="1:15" hidden="1" x14ac:dyDescent="0.25">
      <c r="A972" s="660" t="s">
        <v>6294</v>
      </c>
      <c r="B972" s="661">
        <v>44278</v>
      </c>
      <c r="C972" s="660" t="s">
        <v>6894</v>
      </c>
      <c r="D972" s="661">
        <v>44253</v>
      </c>
      <c r="E972" s="660" t="s">
        <v>15</v>
      </c>
      <c r="F972" s="660" t="s">
        <v>244</v>
      </c>
      <c r="G972" s="660" t="s">
        <v>1213</v>
      </c>
      <c r="H972" s="660" t="s">
        <v>1332</v>
      </c>
      <c r="I972" s="660" t="s">
        <v>244</v>
      </c>
      <c r="J972" s="660" t="s">
        <v>1464</v>
      </c>
      <c r="K972" s="660" t="s">
        <v>1468</v>
      </c>
      <c r="L972" s="660" t="s">
        <v>1470</v>
      </c>
      <c r="M972" s="660">
        <v>10</v>
      </c>
      <c r="N972" s="660">
        <v>0</v>
      </c>
      <c r="O972" s="660">
        <v>0</v>
      </c>
    </row>
    <row r="973" spans="1:15" hidden="1" x14ac:dyDescent="0.25">
      <c r="A973" s="660" t="s">
        <v>6294</v>
      </c>
      <c r="B973" s="661">
        <v>44278</v>
      </c>
      <c r="C973" s="660" t="s">
        <v>6894</v>
      </c>
      <c r="D973" s="661">
        <v>44253</v>
      </c>
      <c r="E973" s="660" t="s">
        <v>15</v>
      </c>
      <c r="F973" s="660" t="s">
        <v>244</v>
      </c>
      <c r="G973" s="660" t="s">
        <v>1213</v>
      </c>
      <c r="H973" s="660" t="s">
        <v>387</v>
      </c>
      <c r="I973" s="660" t="s">
        <v>244</v>
      </c>
      <c r="J973" s="660" t="s">
        <v>1464</v>
      </c>
      <c r="K973" s="660" t="s">
        <v>1468</v>
      </c>
      <c r="L973" s="660" t="s">
        <v>303</v>
      </c>
      <c r="M973" s="660">
        <v>1</v>
      </c>
      <c r="N973" s="662">
        <v>2000</v>
      </c>
      <c r="O973" s="662">
        <v>2000</v>
      </c>
    </row>
    <row r="974" spans="1:15" hidden="1" x14ac:dyDescent="0.25">
      <c r="A974" s="660" t="s">
        <v>6294</v>
      </c>
      <c r="B974" s="661">
        <v>44278</v>
      </c>
      <c r="C974" s="660" t="s">
        <v>6894</v>
      </c>
      <c r="D974" s="661">
        <v>44253</v>
      </c>
      <c r="E974" s="660" t="s">
        <v>15</v>
      </c>
      <c r="F974" s="660" t="s">
        <v>244</v>
      </c>
      <c r="G974" s="660" t="s">
        <v>1213</v>
      </c>
      <c r="H974" s="660" t="s">
        <v>1326</v>
      </c>
      <c r="I974" s="660" t="s">
        <v>244</v>
      </c>
      <c r="J974" s="660" t="s">
        <v>1464</v>
      </c>
      <c r="K974" s="660" t="s">
        <v>1468</v>
      </c>
      <c r="L974" s="660" t="s">
        <v>314</v>
      </c>
      <c r="M974" s="660">
        <v>10</v>
      </c>
      <c r="N974" s="662">
        <v>50000</v>
      </c>
      <c r="O974" s="662">
        <v>500000</v>
      </c>
    </row>
    <row r="975" spans="1:15" hidden="1" x14ac:dyDescent="0.25">
      <c r="A975" s="660" t="s">
        <v>6295</v>
      </c>
      <c r="B975" s="661">
        <v>44278</v>
      </c>
      <c r="C975" s="660" t="s">
        <v>6895</v>
      </c>
      <c r="D975" s="660" t="s">
        <v>5365</v>
      </c>
      <c r="E975" s="660" t="s">
        <v>1181</v>
      </c>
      <c r="F975" s="660" t="s">
        <v>94</v>
      </c>
      <c r="G975" s="660" t="s">
        <v>356</v>
      </c>
      <c r="H975" s="660" t="s">
        <v>1433</v>
      </c>
      <c r="I975" s="660" t="s">
        <v>94</v>
      </c>
      <c r="J975" s="660" t="s">
        <v>1464</v>
      </c>
      <c r="K975" s="660" t="s">
        <v>1468</v>
      </c>
      <c r="L975" s="660" t="s">
        <v>308</v>
      </c>
      <c r="M975" s="660">
        <v>4</v>
      </c>
      <c r="N975" s="660">
        <v>0</v>
      </c>
      <c r="O975" s="660">
        <v>0</v>
      </c>
    </row>
    <row r="976" spans="1:15" hidden="1" x14ac:dyDescent="0.25">
      <c r="A976" s="660" t="s">
        <v>6295</v>
      </c>
      <c r="B976" s="661">
        <v>44278</v>
      </c>
      <c r="C976" s="660" t="s">
        <v>6895</v>
      </c>
      <c r="D976" s="660" t="s">
        <v>5365</v>
      </c>
      <c r="E976" s="660" t="s">
        <v>1181</v>
      </c>
      <c r="F976" s="660" t="s">
        <v>94</v>
      </c>
      <c r="G976" s="660" t="s">
        <v>356</v>
      </c>
      <c r="H976" s="660" t="s">
        <v>3633</v>
      </c>
      <c r="I976" s="660" t="s">
        <v>94</v>
      </c>
      <c r="J976" s="660" t="s">
        <v>1464</v>
      </c>
      <c r="K976" s="660" t="s">
        <v>1468</v>
      </c>
      <c r="L976" s="660" t="s">
        <v>308</v>
      </c>
      <c r="M976" s="660">
        <v>100</v>
      </c>
      <c r="N976" s="662">
        <v>2450</v>
      </c>
      <c r="O976" s="662">
        <v>245000</v>
      </c>
    </row>
    <row r="977" spans="1:15" hidden="1" x14ac:dyDescent="0.25">
      <c r="A977" s="660" t="s">
        <v>6295</v>
      </c>
      <c r="B977" s="661">
        <v>44278</v>
      </c>
      <c r="C977" s="660" t="s">
        <v>6895</v>
      </c>
      <c r="D977" s="660" t="s">
        <v>5365</v>
      </c>
      <c r="E977" s="660" t="s">
        <v>15</v>
      </c>
      <c r="F977" s="660" t="s">
        <v>94</v>
      </c>
      <c r="G977" s="660" t="s">
        <v>356</v>
      </c>
      <c r="H977" s="660" t="s">
        <v>387</v>
      </c>
      <c r="I977" s="660" t="s">
        <v>94</v>
      </c>
      <c r="J977" s="660" t="s">
        <v>1464</v>
      </c>
      <c r="K977" s="660" t="s">
        <v>1468</v>
      </c>
      <c r="L977" s="660" t="s">
        <v>303</v>
      </c>
      <c r="M977" s="660">
        <v>1</v>
      </c>
      <c r="N977" s="662">
        <v>4345</v>
      </c>
      <c r="O977" s="662">
        <v>4345</v>
      </c>
    </row>
    <row r="978" spans="1:15" hidden="1" x14ac:dyDescent="0.25">
      <c r="A978" s="660" t="s">
        <v>6295</v>
      </c>
      <c r="B978" s="661">
        <v>44278</v>
      </c>
      <c r="C978" s="660" t="s">
        <v>6895</v>
      </c>
      <c r="D978" s="660" t="s">
        <v>5365</v>
      </c>
      <c r="E978" s="660" t="s">
        <v>1181</v>
      </c>
      <c r="F978" s="660" t="s">
        <v>94</v>
      </c>
      <c r="G978" s="660" t="s">
        <v>356</v>
      </c>
      <c r="H978" s="660" t="s">
        <v>1433</v>
      </c>
      <c r="I978" s="660" t="s">
        <v>94</v>
      </c>
      <c r="J978" s="660" t="s">
        <v>1464</v>
      </c>
      <c r="K978" s="660" t="s">
        <v>1468</v>
      </c>
      <c r="L978" s="660" t="s">
        <v>308</v>
      </c>
      <c r="M978" s="660">
        <v>96</v>
      </c>
      <c r="N978" s="662">
        <v>6500</v>
      </c>
      <c r="O978" s="662">
        <v>624000</v>
      </c>
    </row>
    <row r="979" spans="1:15" hidden="1" x14ac:dyDescent="0.25">
      <c r="A979" s="660" t="s">
        <v>6296</v>
      </c>
      <c r="B979" s="661">
        <v>44278</v>
      </c>
      <c r="C979" s="660" t="s">
        <v>6896</v>
      </c>
      <c r="D979" s="661">
        <v>44273</v>
      </c>
      <c r="E979" s="660" t="s">
        <v>15</v>
      </c>
      <c r="F979" s="660" t="s">
        <v>244</v>
      </c>
      <c r="G979" s="660" t="s">
        <v>1208</v>
      </c>
      <c r="H979" s="660" t="s">
        <v>387</v>
      </c>
      <c r="I979" s="660" t="s">
        <v>244</v>
      </c>
      <c r="J979" s="660" t="s">
        <v>1464</v>
      </c>
      <c r="K979" s="660" t="s">
        <v>1468</v>
      </c>
      <c r="L979" s="660" t="s">
        <v>303</v>
      </c>
      <c r="M979" s="660">
        <v>1</v>
      </c>
      <c r="N979" s="660">
        <v>150</v>
      </c>
      <c r="O979" s="660">
        <v>150</v>
      </c>
    </row>
    <row r="980" spans="1:15" hidden="1" x14ac:dyDescent="0.25">
      <c r="A980" s="660" t="s">
        <v>6296</v>
      </c>
      <c r="B980" s="661">
        <v>44278</v>
      </c>
      <c r="C980" s="660" t="s">
        <v>6896</v>
      </c>
      <c r="D980" s="661">
        <v>44273</v>
      </c>
      <c r="E980" s="660" t="s">
        <v>1182</v>
      </c>
      <c r="F980" s="660" t="s">
        <v>244</v>
      </c>
      <c r="G980" s="660" t="s">
        <v>1208</v>
      </c>
      <c r="H980" s="660" t="s">
        <v>1339</v>
      </c>
      <c r="I980" s="660" t="s">
        <v>244</v>
      </c>
      <c r="J980" s="660" t="s">
        <v>1464</v>
      </c>
      <c r="K980" s="660" t="s">
        <v>1468</v>
      </c>
      <c r="L980" s="660" t="s">
        <v>1471</v>
      </c>
      <c r="M980" s="660">
        <v>2</v>
      </c>
      <c r="N980" s="660">
        <v>961</v>
      </c>
      <c r="O980" s="662">
        <v>1922</v>
      </c>
    </row>
    <row r="981" spans="1:15" hidden="1" x14ac:dyDescent="0.25">
      <c r="A981" s="660" t="s">
        <v>6296</v>
      </c>
      <c r="B981" s="661">
        <v>44278</v>
      </c>
      <c r="C981" s="660" t="s">
        <v>6896</v>
      </c>
      <c r="D981" s="661">
        <v>44273</v>
      </c>
      <c r="E981" s="660" t="s">
        <v>1182</v>
      </c>
      <c r="F981" s="660" t="s">
        <v>244</v>
      </c>
      <c r="G981" s="660" t="s">
        <v>1208</v>
      </c>
      <c r="H981" s="660" t="s">
        <v>1368</v>
      </c>
      <c r="I981" s="660" t="s">
        <v>244</v>
      </c>
      <c r="J981" s="660" t="s">
        <v>1464</v>
      </c>
      <c r="K981" s="660" t="s">
        <v>1468</v>
      </c>
      <c r="L981" s="660" t="s">
        <v>1471</v>
      </c>
      <c r="M981" s="660">
        <v>2</v>
      </c>
      <c r="N981" s="662">
        <v>1076</v>
      </c>
      <c r="O981" s="662">
        <v>2152</v>
      </c>
    </row>
    <row r="982" spans="1:15" hidden="1" x14ac:dyDescent="0.25">
      <c r="A982" s="660" t="s">
        <v>6297</v>
      </c>
      <c r="B982" s="661">
        <v>44279</v>
      </c>
      <c r="C982" s="660" t="s">
        <v>6887</v>
      </c>
      <c r="D982" s="661">
        <v>44144</v>
      </c>
      <c r="E982" s="660" t="s">
        <v>1182</v>
      </c>
      <c r="F982" s="660" t="s">
        <v>244</v>
      </c>
      <c r="G982" s="660" t="s">
        <v>1228</v>
      </c>
      <c r="H982" s="660" t="s">
        <v>1340</v>
      </c>
      <c r="I982" s="660" t="s">
        <v>244</v>
      </c>
      <c r="J982" s="660" t="s">
        <v>316</v>
      </c>
      <c r="K982" s="660" t="s">
        <v>1469</v>
      </c>
      <c r="L982" s="660" t="s">
        <v>303</v>
      </c>
      <c r="M982" s="660">
        <v>1</v>
      </c>
      <c r="N982" s="660">
        <v>900</v>
      </c>
      <c r="O982" s="660">
        <v>900</v>
      </c>
    </row>
    <row r="983" spans="1:15" hidden="1" x14ac:dyDescent="0.25">
      <c r="A983" s="660" t="s">
        <v>6298</v>
      </c>
      <c r="B983" s="661">
        <v>44279</v>
      </c>
      <c r="C983" s="660" t="s">
        <v>6897</v>
      </c>
      <c r="D983" s="661">
        <v>44278</v>
      </c>
      <c r="E983" s="660" t="s">
        <v>15</v>
      </c>
      <c r="F983" s="660" t="s">
        <v>93</v>
      </c>
      <c r="G983" s="660" t="s">
        <v>1214</v>
      </c>
      <c r="H983" s="660" t="s">
        <v>387</v>
      </c>
      <c r="I983" s="660" t="s">
        <v>93</v>
      </c>
      <c r="J983" s="660" t="s">
        <v>1464</v>
      </c>
      <c r="K983" s="660" t="s">
        <v>1468</v>
      </c>
      <c r="L983" s="660" t="s">
        <v>303</v>
      </c>
      <c r="M983" s="660">
        <v>1</v>
      </c>
      <c r="N983" s="662">
        <v>1588</v>
      </c>
      <c r="O983" s="662">
        <v>1588</v>
      </c>
    </row>
    <row r="984" spans="1:15" x14ac:dyDescent="0.25">
      <c r="A984" s="660" t="s">
        <v>6298</v>
      </c>
      <c r="B984" s="661">
        <v>44279</v>
      </c>
      <c r="C984" s="660" t="s">
        <v>6897</v>
      </c>
      <c r="D984" s="661">
        <v>44278</v>
      </c>
      <c r="E984" s="660" t="s">
        <v>1184</v>
      </c>
      <c r="F984" s="660" t="s">
        <v>93</v>
      </c>
      <c r="G984" s="660" t="s">
        <v>1214</v>
      </c>
      <c r="H984" s="660" t="s">
        <v>1337</v>
      </c>
      <c r="I984" s="660" t="s">
        <v>93</v>
      </c>
      <c r="J984" s="660" t="s">
        <v>1464</v>
      </c>
      <c r="K984" s="660" t="s">
        <v>1468</v>
      </c>
      <c r="L984" s="660" t="s">
        <v>307</v>
      </c>
      <c r="M984" s="660">
        <v>100</v>
      </c>
      <c r="N984" s="662">
        <v>6350</v>
      </c>
      <c r="O984" s="662">
        <v>635000</v>
      </c>
    </row>
    <row r="985" spans="1:15" x14ac:dyDescent="0.25">
      <c r="A985" s="660" t="s">
        <v>6299</v>
      </c>
      <c r="B985" s="661">
        <v>44279</v>
      </c>
      <c r="C985" s="660" t="s">
        <v>6898</v>
      </c>
      <c r="D985" s="661">
        <v>44278</v>
      </c>
      <c r="E985" s="660" t="s">
        <v>1184</v>
      </c>
      <c r="F985" s="660" t="s">
        <v>93</v>
      </c>
      <c r="G985" s="660" t="s">
        <v>1214</v>
      </c>
      <c r="H985" s="660" t="s">
        <v>1370</v>
      </c>
      <c r="I985" s="660" t="s">
        <v>93</v>
      </c>
      <c r="J985" s="660" t="s">
        <v>1464</v>
      </c>
      <c r="K985" s="660" t="s">
        <v>1468</v>
      </c>
      <c r="L985" s="660" t="s">
        <v>301</v>
      </c>
      <c r="M985" s="660">
        <v>11</v>
      </c>
      <c r="N985" s="660">
        <v>0</v>
      </c>
      <c r="O985" s="660">
        <v>0</v>
      </c>
    </row>
    <row r="986" spans="1:15" hidden="1" x14ac:dyDescent="0.25">
      <c r="A986" s="660" t="s">
        <v>6299</v>
      </c>
      <c r="B986" s="661">
        <v>44279</v>
      </c>
      <c r="C986" s="660" t="s">
        <v>6898</v>
      </c>
      <c r="D986" s="661">
        <v>44278</v>
      </c>
      <c r="E986" s="660" t="s">
        <v>15</v>
      </c>
      <c r="F986" s="660" t="s">
        <v>93</v>
      </c>
      <c r="G986" s="660" t="s">
        <v>1214</v>
      </c>
      <c r="H986" s="660" t="s">
        <v>387</v>
      </c>
      <c r="I986" s="660" t="s">
        <v>93</v>
      </c>
      <c r="J986" s="660" t="s">
        <v>1464</v>
      </c>
      <c r="K986" s="660" t="s">
        <v>1468</v>
      </c>
      <c r="L986" s="660" t="s">
        <v>303</v>
      </c>
      <c r="M986" s="660">
        <v>1</v>
      </c>
      <c r="N986" s="662">
        <v>3513</v>
      </c>
      <c r="O986" s="662">
        <v>3513</v>
      </c>
    </row>
    <row r="987" spans="1:15" hidden="1" x14ac:dyDescent="0.25">
      <c r="A987" s="660" t="s">
        <v>6299</v>
      </c>
      <c r="B987" s="661">
        <v>44279</v>
      </c>
      <c r="C987" s="660" t="s">
        <v>6898</v>
      </c>
      <c r="D987" s="661">
        <v>44278</v>
      </c>
      <c r="E987" s="660" t="s">
        <v>3226</v>
      </c>
      <c r="F987" s="660" t="s">
        <v>93</v>
      </c>
      <c r="G987" s="660" t="s">
        <v>1214</v>
      </c>
      <c r="H987" s="660" t="s">
        <v>1337</v>
      </c>
      <c r="I987" s="660" t="s">
        <v>93</v>
      </c>
      <c r="J987" s="660" t="s">
        <v>1464</v>
      </c>
      <c r="K987" s="660" t="s">
        <v>1468</v>
      </c>
      <c r="L987" s="660" t="s">
        <v>307</v>
      </c>
      <c r="M987" s="660">
        <v>100</v>
      </c>
      <c r="N987" s="662">
        <v>6350</v>
      </c>
      <c r="O987" s="662">
        <v>635000</v>
      </c>
    </row>
    <row r="988" spans="1:15" x14ac:dyDescent="0.25">
      <c r="A988" s="660" t="s">
        <v>6299</v>
      </c>
      <c r="B988" s="661">
        <v>44279</v>
      </c>
      <c r="C988" s="660" t="s">
        <v>6898</v>
      </c>
      <c r="D988" s="661">
        <v>44278</v>
      </c>
      <c r="E988" s="660" t="s">
        <v>1184</v>
      </c>
      <c r="F988" s="660" t="s">
        <v>93</v>
      </c>
      <c r="G988" s="660" t="s">
        <v>1214</v>
      </c>
      <c r="H988" s="660" t="s">
        <v>1370</v>
      </c>
      <c r="I988" s="660" t="s">
        <v>93</v>
      </c>
      <c r="J988" s="660" t="s">
        <v>1464</v>
      </c>
      <c r="K988" s="660" t="s">
        <v>1468</v>
      </c>
      <c r="L988" s="660" t="s">
        <v>301</v>
      </c>
      <c r="M988" s="660">
        <v>100</v>
      </c>
      <c r="N988" s="662">
        <v>7700</v>
      </c>
      <c r="O988" s="662">
        <v>770000</v>
      </c>
    </row>
    <row r="989" spans="1:15" hidden="1" x14ac:dyDescent="0.25">
      <c r="A989" s="660" t="s">
        <v>6300</v>
      </c>
      <c r="B989" s="661">
        <v>44279</v>
      </c>
      <c r="C989" s="660" t="s">
        <v>6899</v>
      </c>
      <c r="D989" s="660" t="s">
        <v>6900</v>
      </c>
      <c r="E989" s="660" t="s">
        <v>15</v>
      </c>
      <c r="F989" s="660" t="s">
        <v>94</v>
      </c>
      <c r="G989" s="660" t="s">
        <v>356</v>
      </c>
      <c r="H989" s="660" t="s">
        <v>1327</v>
      </c>
      <c r="I989" s="660" t="s">
        <v>94</v>
      </c>
      <c r="J989" s="660" t="s">
        <v>1464</v>
      </c>
      <c r="K989" s="660" t="s">
        <v>1468</v>
      </c>
      <c r="L989" s="660" t="s">
        <v>1470</v>
      </c>
      <c r="M989" s="660">
        <v>2</v>
      </c>
      <c r="N989" s="660">
        <v>0</v>
      </c>
      <c r="O989" s="660">
        <v>0</v>
      </c>
    </row>
    <row r="990" spans="1:15" hidden="1" x14ac:dyDescent="0.25">
      <c r="A990" s="660" t="s">
        <v>6300</v>
      </c>
      <c r="B990" s="661">
        <v>44279</v>
      </c>
      <c r="C990" s="660" t="s">
        <v>6899</v>
      </c>
      <c r="D990" s="660" t="s">
        <v>6900</v>
      </c>
      <c r="E990" s="660" t="s">
        <v>15</v>
      </c>
      <c r="F990" s="660" t="s">
        <v>94</v>
      </c>
      <c r="G990" s="660" t="s">
        <v>356</v>
      </c>
      <c r="H990" s="660" t="s">
        <v>1332</v>
      </c>
      <c r="I990" s="660" t="s">
        <v>94</v>
      </c>
      <c r="J990" s="660" t="s">
        <v>1464</v>
      </c>
      <c r="K990" s="660" t="s">
        <v>1468</v>
      </c>
      <c r="L990" s="660" t="s">
        <v>1470</v>
      </c>
      <c r="M990" s="660">
        <v>2</v>
      </c>
      <c r="N990" s="660">
        <v>0</v>
      </c>
      <c r="O990" s="660">
        <v>0</v>
      </c>
    </row>
    <row r="991" spans="1:15" hidden="1" x14ac:dyDescent="0.25">
      <c r="A991" s="660" t="s">
        <v>6300</v>
      </c>
      <c r="B991" s="661">
        <v>44279</v>
      </c>
      <c r="C991" s="660" t="s">
        <v>6899</v>
      </c>
      <c r="D991" s="660" t="s">
        <v>6900</v>
      </c>
      <c r="E991" s="660" t="s">
        <v>15</v>
      </c>
      <c r="F991" s="660" t="s">
        <v>94</v>
      </c>
      <c r="G991" s="660" t="s">
        <v>356</v>
      </c>
      <c r="H991" s="660" t="s">
        <v>387</v>
      </c>
      <c r="I991" s="660" t="s">
        <v>94</v>
      </c>
      <c r="J991" s="660" t="s">
        <v>1464</v>
      </c>
      <c r="K991" s="660" t="s">
        <v>1468</v>
      </c>
      <c r="L991" s="660" t="s">
        <v>303</v>
      </c>
      <c r="M991" s="660">
        <v>1</v>
      </c>
      <c r="N991" s="660">
        <v>551</v>
      </c>
      <c r="O991" s="660">
        <v>551</v>
      </c>
    </row>
    <row r="992" spans="1:15" hidden="1" x14ac:dyDescent="0.25">
      <c r="A992" s="660" t="s">
        <v>6300</v>
      </c>
      <c r="B992" s="661">
        <v>44279</v>
      </c>
      <c r="C992" s="660" t="s">
        <v>6899</v>
      </c>
      <c r="D992" s="660" t="s">
        <v>6900</v>
      </c>
      <c r="E992" s="660" t="s">
        <v>15</v>
      </c>
      <c r="F992" s="660" t="s">
        <v>94</v>
      </c>
      <c r="G992" s="660" t="s">
        <v>356</v>
      </c>
      <c r="H992" s="660" t="s">
        <v>1326</v>
      </c>
      <c r="I992" s="660" t="s">
        <v>94</v>
      </c>
      <c r="J992" s="660" t="s">
        <v>1464</v>
      </c>
      <c r="K992" s="660" t="s">
        <v>1468</v>
      </c>
      <c r="L992" s="660" t="s">
        <v>314</v>
      </c>
      <c r="M992" s="660">
        <v>2</v>
      </c>
      <c r="N992" s="662">
        <v>55100</v>
      </c>
      <c r="O992" s="662">
        <v>110200</v>
      </c>
    </row>
    <row r="993" spans="1:15" hidden="1" x14ac:dyDescent="0.25">
      <c r="A993" s="660" t="s">
        <v>6301</v>
      </c>
      <c r="B993" s="661">
        <v>44279</v>
      </c>
      <c r="C993" s="660">
        <v>14</v>
      </c>
      <c r="D993" s="661">
        <v>44278</v>
      </c>
      <c r="E993" s="660" t="s">
        <v>15</v>
      </c>
      <c r="F993" s="660" t="s">
        <v>244</v>
      </c>
      <c r="G993" s="660" t="s">
        <v>7081</v>
      </c>
      <c r="H993" s="660" t="s">
        <v>387</v>
      </c>
      <c r="I993" s="660" t="s">
        <v>244</v>
      </c>
      <c r="J993" s="660" t="s">
        <v>317</v>
      </c>
      <c r="K993" s="660" t="s">
        <v>1468</v>
      </c>
      <c r="L993" s="660" t="s">
        <v>303</v>
      </c>
      <c r="M993" s="660">
        <v>1</v>
      </c>
      <c r="N993" s="660">
        <v>250</v>
      </c>
      <c r="O993" s="660">
        <v>250</v>
      </c>
    </row>
    <row r="994" spans="1:15" hidden="1" x14ac:dyDescent="0.25">
      <c r="A994" s="660" t="s">
        <v>6301</v>
      </c>
      <c r="B994" s="661">
        <v>44279</v>
      </c>
      <c r="C994" s="660">
        <v>14</v>
      </c>
      <c r="D994" s="661">
        <v>44278</v>
      </c>
      <c r="E994" s="660" t="s">
        <v>1195</v>
      </c>
      <c r="F994" s="660" t="s">
        <v>244</v>
      </c>
      <c r="G994" s="660" t="s">
        <v>7081</v>
      </c>
      <c r="H994" s="660" t="s">
        <v>1312</v>
      </c>
      <c r="I994" s="660" t="s">
        <v>244</v>
      </c>
      <c r="J994" s="660" t="s">
        <v>317</v>
      </c>
      <c r="K994" s="660" t="s">
        <v>1468</v>
      </c>
      <c r="L994" s="660" t="s">
        <v>307</v>
      </c>
      <c r="M994" s="660">
        <v>5</v>
      </c>
      <c r="N994" s="662">
        <v>11900</v>
      </c>
      <c r="O994" s="662">
        <v>59500</v>
      </c>
    </row>
    <row r="995" spans="1:15" hidden="1" x14ac:dyDescent="0.25">
      <c r="A995" s="660" t="s">
        <v>6302</v>
      </c>
      <c r="B995" s="661">
        <v>44279</v>
      </c>
      <c r="C995" s="660" t="s">
        <v>211</v>
      </c>
      <c r="D995" s="660" t="s">
        <v>5357</v>
      </c>
      <c r="E995" s="660" t="s">
        <v>1182</v>
      </c>
      <c r="F995" s="660" t="s">
        <v>244</v>
      </c>
      <c r="G995" s="660" t="s">
        <v>7079</v>
      </c>
      <c r="H995" s="660" t="s">
        <v>1340</v>
      </c>
      <c r="I995" s="660" t="s">
        <v>244</v>
      </c>
      <c r="J995" s="660" t="s">
        <v>316</v>
      </c>
      <c r="K995" s="660" t="s">
        <v>1469</v>
      </c>
      <c r="L995" s="660" t="s">
        <v>303</v>
      </c>
      <c r="M995" s="660">
        <v>2</v>
      </c>
      <c r="N995" s="662">
        <v>1000</v>
      </c>
      <c r="O995" s="662">
        <v>2000</v>
      </c>
    </row>
    <row r="996" spans="1:15" hidden="1" x14ac:dyDescent="0.25">
      <c r="A996" s="660" t="s">
        <v>6303</v>
      </c>
      <c r="B996" s="661">
        <v>44279</v>
      </c>
      <c r="C996" s="660" t="s">
        <v>211</v>
      </c>
      <c r="D996" s="660" t="s">
        <v>6900</v>
      </c>
      <c r="E996" s="660" t="s">
        <v>1182</v>
      </c>
      <c r="F996" s="660" t="s">
        <v>244</v>
      </c>
      <c r="G996" s="660" t="s">
        <v>1209</v>
      </c>
      <c r="H996" s="660" t="s">
        <v>1397</v>
      </c>
      <c r="I996" s="660" t="s">
        <v>244</v>
      </c>
      <c r="J996" s="660" t="s">
        <v>316</v>
      </c>
      <c r="K996" s="660" t="s">
        <v>1469</v>
      </c>
      <c r="L996" s="660" t="s">
        <v>1470</v>
      </c>
      <c r="M996" s="660">
        <v>1</v>
      </c>
      <c r="N996" s="662">
        <v>2250</v>
      </c>
      <c r="O996" s="662">
        <v>2250</v>
      </c>
    </row>
    <row r="997" spans="1:15" hidden="1" x14ac:dyDescent="0.25">
      <c r="A997" s="660" t="s">
        <v>6303</v>
      </c>
      <c r="B997" s="661">
        <v>44279</v>
      </c>
      <c r="C997" s="660" t="s">
        <v>211</v>
      </c>
      <c r="D997" s="660" t="s">
        <v>6900</v>
      </c>
      <c r="E997" s="660" t="s">
        <v>1182</v>
      </c>
      <c r="F997" s="660" t="s">
        <v>244</v>
      </c>
      <c r="G997" s="660" t="s">
        <v>1209</v>
      </c>
      <c r="H997" s="660" t="s">
        <v>1364</v>
      </c>
      <c r="I997" s="660" t="s">
        <v>244</v>
      </c>
      <c r="J997" s="660" t="s">
        <v>316</v>
      </c>
      <c r="K997" s="660" t="s">
        <v>1469</v>
      </c>
      <c r="L997" s="660" t="s">
        <v>1470</v>
      </c>
      <c r="M997" s="660">
        <v>1</v>
      </c>
      <c r="N997" s="662">
        <v>2250</v>
      </c>
      <c r="O997" s="662">
        <v>2250</v>
      </c>
    </row>
    <row r="998" spans="1:15" hidden="1" x14ac:dyDescent="0.25">
      <c r="A998" s="660" t="s">
        <v>6304</v>
      </c>
      <c r="B998" s="661">
        <v>44279</v>
      </c>
      <c r="C998" s="660" t="s">
        <v>6901</v>
      </c>
      <c r="D998" s="661">
        <v>44278</v>
      </c>
      <c r="E998" s="660" t="s">
        <v>15</v>
      </c>
      <c r="F998" s="660" t="s">
        <v>1204</v>
      </c>
      <c r="G998" s="660" t="s">
        <v>1208</v>
      </c>
      <c r="H998" s="660" t="s">
        <v>387</v>
      </c>
      <c r="I998" s="660" t="s">
        <v>1204</v>
      </c>
      <c r="J998" s="660" t="s">
        <v>1464</v>
      </c>
      <c r="K998" s="660" t="s">
        <v>1468</v>
      </c>
      <c r="L998" s="660" t="s">
        <v>303</v>
      </c>
      <c r="M998" s="660">
        <v>1</v>
      </c>
      <c r="N998" s="660">
        <v>250</v>
      </c>
      <c r="O998" s="660">
        <v>250</v>
      </c>
    </row>
    <row r="999" spans="1:15" hidden="1" x14ac:dyDescent="0.25">
      <c r="A999" s="660" t="s">
        <v>6304</v>
      </c>
      <c r="B999" s="661">
        <v>44279</v>
      </c>
      <c r="C999" s="660" t="s">
        <v>6901</v>
      </c>
      <c r="D999" s="661">
        <v>44278</v>
      </c>
      <c r="E999" s="660" t="s">
        <v>1181</v>
      </c>
      <c r="F999" s="660" t="s">
        <v>1204</v>
      </c>
      <c r="G999" s="660" t="s">
        <v>1208</v>
      </c>
      <c r="H999" s="660" t="s">
        <v>1303</v>
      </c>
      <c r="I999" s="660" t="s">
        <v>1204</v>
      </c>
      <c r="J999" s="660" t="s">
        <v>1464</v>
      </c>
      <c r="K999" s="660" t="s">
        <v>1468</v>
      </c>
      <c r="L999" s="660" t="s">
        <v>308</v>
      </c>
      <c r="M999" s="660">
        <v>15</v>
      </c>
      <c r="N999" s="662">
        <v>4200</v>
      </c>
      <c r="O999" s="662">
        <v>63000</v>
      </c>
    </row>
    <row r="1000" spans="1:15" hidden="1" x14ac:dyDescent="0.25">
      <c r="A1000" s="660" t="s">
        <v>6305</v>
      </c>
      <c r="B1000" s="661">
        <v>44279</v>
      </c>
      <c r="C1000" s="660">
        <v>8400023712</v>
      </c>
      <c r="D1000" s="661">
        <v>44272</v>
      </c>
      <c r="E1000" s="660" t="s">
        <v>1182</v>
      </c>
      <c r="F1000" s="660" t="s">
        <v>244</v>
      </c>
      <c r="G1000" s="660" t="s">
        <v>1215</v>
      </c>
      <c r="H1000" s="660" t="s">
        <v>1377</v>
      </c>
      <c r="I1000" s="660" t="s">
        <v>244</v>
      </c>
      <c r="J1000" s="660" t="s">
        <v>316</v>
      </c>
      <c r="K1000" s="660" t="s">
        <v>1469</v>
      </c>
      <c r="L1000" s="660" t="s">
        <v>1470</v>
      </c>
      <c r="M1000" s="660">
        <v>23</v>
      </c>
      <c r="N1000" s="660">
        <v>96</v>
      </c>
      <c r="O1000" s="662">
        <v>2208</v>
      </c>
    </row>
    <row r="1001" spans="1:15" hidden="1" x14ac:dyDescent="0.25">
      <c r="A1001" s="660" t="s">
        <v>6305</v>
      </c>
      <c r="B1001" s="661">
        <v>44279</v>
      </c>
      <c r="C1001" s="660">
        <v>8400023712</v>
      </c>
      <c r="D1001" s="661">
        <v>44272</v>
      </c>
      <c r="E1001" s="660" t="s">
        <v>1182</v>
      </c>
      <c r="F1001" s="660" t="s">
        <v>244</v>
      </c>
      <c r="G1001" s="660" t="s">
        <v>1215</v>
      </c>
      <c r="H1001" s="660" t="s">
        <v>1416</v>
      </c>
      <c r="I1001" s="660" t="s">
        <v>244</v>
      </c>
      <c r="J1001" s="660" t="s">
        <v>316</v>
      </c>
      <c r="K1001" s="660" t="s">
        <v>1469</v>
      </c>
      <c r="L1001" s="660" t="s">
        <v>1470</v>
      </c>
      <c r="M1001" s="660">
        <v>6</v>
      </c>
      <c r="N1001" s="660">
        <v>196</v>
      </c>
      <c r="O1001" s="662">
        <v>1176</v>
      </c>
    </row>
    <row r="1002" spans="1:15" hidden="1" x14ac:dyDescent="0.25">
      <c r="A1002" s="660" t="s">
        <v>6306</v>
      </c>
      <c r="B1002" s="661">
        <v>44279</v>
      </c>
      <c r="C1002" s="660" t="s">
        <v>6902</v>
      </c>
      <c r="D1002" s="660" t="s">
        <v>6903</v>
      </c>
      <c r="E1002" s="660" t="s">
        <v>1182</v>
      </c>
      <c r="F1002" s="660" t="s">
        <v>244</v>
      </c>
      <c r="G1002" s="660" t="s">
        <v>1230</v>
      </c>
      <c r="H1002" s="660" t="s">
        <v>1311</v>
      </c>
      <c r="I1002" s="660" t="s">
        <v>244</v>
      </c>
      <c r="J1002" s="660" t="s">
        <v>316</v>
      </c>
      <c r="K1002" s="660" t="s">
        <v>1469</v>
      </c>
      <c r="L1002" s="660" t="s">
        <v>1470</v>
      </c>
      <c r="M1002" s="660">
        <v>1</v>
      </c>
      <c r="N1002" s="660">
        <v>750</v>
      </c>
      <c r="O1002" s="660">
        <v>750</v>
      </c>
    </row>
    <row r="1003" spans="1:15" hidden="1" x14ac:dyDescent="0.25">
      <c r="A1003" s="660" t="s">
        <v>6307</v>
      </c>
      <c r="B1003" s="661">
        <v>44279</v>
      </c>
      <c r="C1003" s="660" t="s">
        <v>3491</v>
      </c>
      <c r="D1003" s="661">
        <v>44251</v>
      </c>
      <c r="E1003" s="660" t="s">
        <v>1187</v>
      </c>
      <c r="F1003" s="660" t="s">
        <v>248</v>
      </c>
      <c r="G1003" s="660" t="s">
        <v>3588</v>
      </c>
      <c r="H1003" s="660" t="s">
        <v>1328</v>
      </c>
      <c r="I1003" s="660" t="s">
        <v>248</v>
      </c>
      <c r="J1003" s="660" t="s">
        <v>1465</v>
      </c>
      <c r="K1003" s="660" t="s">
        <v>1468</v>
      </c>
      <c r="L1003" s="660" t="s">
        <v>1470</v>
      </c>
      <c r="M1003" s="660">
        <v>34</v>
      </c>
      <c r="N1003" s="660">
        <v>0</v>
      </c>
      <c r="O1003" s="660">
        <v>0</v>
      </c>
    </row>
    <row r="1004" spans="1:15" hidden="1" x14ac:dyDescent="0.25">
      <c r="A1004" s="660" t="s">
        <v>6307</v>
      </c>
      <c r="B1004" s="661">
        <v>44279</v>
      </c>
      <c r="C1004" s="660" t="s">
        <v>3491</v>
      </c>
      <c r="D1004" s="661">
        <v>44251</v>
      </c>
      <c r="E1004" s="660" t="s">
        <v>1187</v>
      </c>
      <c r="F1004" s="660" t="s">
        <v>248</v>
      </c>
      <c r="G1004" s="660" t="s">
        <v>3588</v>
      </c>
      <c r="H1004" s="660" t="s">
        <v>3669</v>
      </c>
      <c r="I1004" s="660" t="s">
        <v>248</v>
      </c>
      <c r="J1004" s="660" t="s">
        <v>1465</v>
      </c>
      <c r="K1004" s="660" t="s">
        <v>1468</v>
      </c>
      <c r="L1004" s="660" t="s">
        <v>314</v>
      </c>
      <c r="M1004" s="660">
        <v>34</v>
      </c>
      <c r="N1004" s="662">
        <v>38150</v>
      </c>
      <c r="O1004" s="662">
        <v>1297100</v>
      </c>
    </row>
    <row r="1005" spans="1:15" hidden="1" x14ac:dyDescent="0.25">
      <c r="A1005" s="660" t="s">
        <v>6308</v>
      </c>
      <c r="B1005" s="661">
        <v>44279</v>
      </c>
      <c r="C1005" s="660" t="s">
        <v>3491</v>
      </c>
      <c r="D1005" s="661">
        <v>44251</v>
      </c>
      <c r="E1005" s="660" t="s">
        <v>1187</v>
      </c>
      <c r="F1005" s="660" t="s">
        <v>248</v>
      </c>
      <c r="G1005" s="660" t="s">
        <v>3588</v>
      </c>
      <c r="H1005" s="660" t="s">
        <v>1328</v>
      </c>
      <c r="I1005" s="660" t="s">
        <v>248</v>
      </c>
      <c r="J1005" s="660" t="s">
        <v>1465</v>
      </c>
      <c r="K1005" s="660" t="s">
        <v>1468</v>
      </c>
      <c r="L1005" s="660" t="s">
        <v>1470</v>
      </c>
      <c r="M1005" s="660">
        <v>34</v>
      </c>
      <c r="N1005" s="660">
        <v>0</v>
      </c>
      <c r="O1005" s="660">
        <v>0</v>
      </c>
    </row>
    <row r="1006" spans="1:15" hidden="1" x14ac:dyDescent="0.25">
      <c r="A1006" s="660" t="s">
        <v>6308</v>
      </c>
      <c r="B1006" s="661">
        <v>44279</v>
      </c>
      <c r="C1006" s="660" t="s">
        <v>3491</v>
      </c>
      <c r="D1006" s="661">
        <v>44251</v>
      </c>
      <c r="E1006" s="660" t="s">
        <v>1187</v>
      </c>
      <c r="F1006" s="660" t="s">
        <v>248</v>
      </c>
      <c r="G1006" s="660" t="s">
        <v>3588</v>
      </c>
      <c r="H1006" s="660" t="s">
        <v>3669</v>
      </c>
      <c r="I1006" s="660" t="s">
        <v>248</v>
      </c>
      <c r="J1006" s="660" t="s">
        <v>1465</v>
      </c>
      <c r="K1006" s="660" t="s">
        <v>1468</v>
      </c>
      <c r="L1006" s="660" t="s">
        <v>314</v>
      </c>
      <c r="M1006" s="660">
        <v>34</v>
      </c>
      <c r="N1006" s="662">
        <v>38150</v>
      </c>
      <c r="O1006" s="662">
        <v>1297100</v>
      </c>
    </row>
    <row r="1007" spans="1:15" hidden="1" x14ac:dyDescent="0.25">
      <c r="A1007" s="660" t="s">
        <v>6309</v>
      </c>
      <c r="B1007" s="661">
        <v>44279</v>
      </c>
      <c r="C1007" s="660" t="s">
        <v>6904</v>
      </c>
      <c r="D1007" s="661">
        <v>44278</v>
      </c>
      <c r="E1007" s="660" t="s">
        <v>15</v>
      </c>
      <c r="F1007" s="660" t="s">
        <v>1204</v>
      </c>
      <c r="G1007" s="660" t="s">
        <v>1208</v>
      </c>
      <c r="H1007" s="660" t="s">
        <v>387</v>
      </c>
      <c r="I1007" s="660" t="s">
        <v>1204</v>
      </c>
      <c r="J1007" s="660" t="s">
        <v>1464</v>
      </c>
      <c r="K1007" s="660" t="s">
        <v>1468</v>
      </c>
      <c r="L1007" s="660" t="s">
        <v>303</v>
      </c>
      <c r="M1007" s="660">
        <v>1</v>
      </c>
      <c r="N1007" s="662">
        <v>1400</v>
      </c>
      <c r="O1007" s="662">
        <v>1400</v>
      </c>
    </row>
    <row r="1008" spans="1:15" hidden="1" x14ac:dyDescent="0.25">
      <c r="A1008" s="660" t="s">
        <v>6309</v>
      </c>
      <c r="B1008" s="661">
        <v>44279</v>
      </c>
      <c r="C1008" s="660" t="s">
        <v>6904</v>
      </c>
      <c r="D1008" s="661">
        <v>44278</v>
      </c>
      <c r="E1008" s="660" t="s">
        <v>1181</v>
      </c>
      <c r="F1008" s="660" t="s">
        <v>1204</v>
      </c>
      <c r="G1008" s="660" t="s">
        <v>1208</v>
      </c>
      <c r="H1008" s="660" t="s">
        <v>1303</v>
      </c>
      <c r="I1008" s="660" t="s">
        <v>1204</v>
      </c>
      <c r="J1008" s="660" t="s">
        <v>1464</v>
      </c>
      <c r="K1008" s="660" t="s">
        <v>1468</v>
      </c>
      <c r="L1008" s="660" t="s">
        <v>308</v>
      </c>
      <c r="M1008" s="660">
        <v>85</v>
      </c>
      <c r="N1008" s="662">
        <v>4200</v>
      </c>
      <c r="O1008" s="662">
        <v>357000</v>
      </c>
    </row>
    <row r="1009" spans="1:15" hidden="1" x14ac:dyDescent="0.25">
      <c r="A1009" s="660" t="s">
        <v>6310</v>
      </c>
      <c r="B1009" s="661">
        <v>44279</v>
      </c>
      <c r="C1009" s="660" t="s">
        <v>6905</v>
      </c>
      <c r="D1009" s="661">
        <v>44277</v>
      </c>
      <c r="E1009" s="660" t="s">
        <v>15</v>
      </c>
      <c r="F1009" s="660" t="s">
        <v>93</v>
      </c>
      <c r="G1009" s="660" t="s">
        <v>1214</v>
      </c>
      <c r="H1009" s="660" t="s">
        <v>387</v>
      </c>
      <c r="I1009" s="660" t="s">
        <v>93</v>
      </c>
      <c r="J1009" s="660" t="s">
        <v>1464</v>
      </c>
      <c r="K1009" s="660" t="s">
        <v>1468</v>
      </c>
      <c r="L1009" s="660" t="s">
        <v>303</v>
      </c>
      <c r="M1009" s="660">
        <v>1</v>
      </c>
      <c r="N1009" s="660">
        <v>100</v>
      </c>
      <c r="O1009" s="660">
        <v>100</v>
      </c>
    </row>
    <row r="1010" spans="1:15" hidden="1" x14ac:dyDescent="0.25">
      <c r="A1010" s="660" t="s">
        <v>6310</v>
      </c>
      <c r="B1010" s="661">
        <v>44279</v>
      </c>
      <c r="C1010" s="660" t="s">
        <v>6905</v>
      </c>
      <c r="D1010" s="661">
        <v>44277</v>
      </c>
      <c r="E1010" s="660" t="s">
        <v>63</v>
      </c>
      <c r="F1010" s="660" t="s">
        <v>93</v>
      </c>
      <c r="G1010" s="660" t="s">
        <v>1214</v>
      </c>
      <c r="H1010" s="660" t="s">
        <v>1440</v>
      </c>
      <c r="I1010" s="660" t="s">
        <v>93</v>
      </c>
      <c r="J1010" s="660" t="s">
        <v>1464</v>
      </c>
      <c r="K1010" s="660" t="s">
        <v>1468</v>
      </c>
      <c r="L1010" s="660" t="s">
        <v>1471</v>
      </c>
      <c r="M1010" s="660">
        <v>20</v>
      </c>
      <c r="N1010" s="660">
        <v>810</v>
      </c>
      <c r="O1010" s="662">
        <v>16200</v>
      </c>
    </row>
    <row r="1011" spans="1:15" hidden="1" x14ac:dyDescent="0.25">
      <c r="A1011" s="660" t="s">
        <v>6310</v>
      </c>
      <c r="B1011" s="661">
        <v>44279</v>
      </c>
      <c r="C1011" s="660" t="s">
        <v>6905</v>
      </c>
      <c r="D1011" s="661">
        <v>44277</v>
      </c>
      <c r="E1011" s="660" t="s">
        <v>63</v>
      </c>
      <c r="F1011" s="660" t="s">
        <v>93</v>
      </c>
      <c r="G1011" s="660" t="s">
        <v>1214</v>
      </c>
      <c r="H1011" s="660" t="s">
        <v>1368</v>
      </c>
      <c r="I1011" s="660" t="s">
        <v>93</v>
      </c>
      <c r="J1011" s="660" t="s">
        <v>1464</v>
      </c>
      <c r="K1011" s="660" t="s">
        <v>1468</v>
      </c>
      <c r="L1011" s="660" t="s">
        <v>1471</v>
      </c>
      <c r="M1011" s="660">
        <v>3</v>
      </c>
      <c r="N1011" s="662">
        <v>1127</v>
      </c>
      <c r="O1011" s="662">
        <v>3381</v>
      </c>
    </row>
    <row r="1012" spans="1:15" hidden="1" x14ac:dyDescent="0.25">
      <c r="A1012" s="660" t="s">
        <v>6310</v>
      </c>
      <c r="B1012" s="661">
        <v>44279</v>
      </c>
      <c r="C1012" s="660" t="s">
        <v>6905</v>
      </c>
      <c r="D1012" s="661">
        <v>44277</v>
      </c>
      <c r="E1012" s="660" t="s">
        <v>63</v>
      </c>
      <c r="F1012" s="660" t="s">
        <v>93</v>
      </c>
      <c r="G1012" s="660" t="s">
        <v>1214</v>
      </c>
      <c r="H1012" s="660" t="s">
        <v>1390</v>
      </c>
      <c r="I1012" s="660" t="s">
        <v>93</v>
      </c>
      <c r="J1012" s="660" t="s">
        <v>1464</v>
      </c>
      <c r="K1012" s="660" t="s">
        <v>1468</v>
      </c>
      <c r="L1012" s="660" t="s">
        <v>1470</v>
      </c>
      <c r="M1012" s="660">
        <v>2</v>
      </c>
      <c r="N1012" s="662">
        <v>1175</v>
      </c>
      <c r="O1012" s="662">
        <v>2350</v>
      </c>
    </row>
    <row r="1013" spans="1:15" hidden="1" x14ac:dyDescent="0.25">
      <c r="A1013" s="660" t="s">
        <v>6311</v>
      </c>
      <c r="B1013" s="661">
        <v>44279</v>
      </c>
      <c r="C1013" s="660" t="s">
        <v>211</v>
      </c>
      <c r="D1013" s="660" t="s">
        <v>5365</v>
      </c>
      <c r="E1013" s="660" t="s">
        <v>1182</v>
      </c>
      <c r="F1013" s="660" t="s">
        <v>244</v>
      </c>
      <c r="G1013" s="660" t="s">
        <v>1209</v>
      </c>
      <c r="H1013" s="660" t="s">
        <v>7127</v>
      </c>
      <c r="I1013" s="660" t="s">
        <v>244</v>
      </c>
      <c r="J1013" s="660" t="s">
        <v>316</v>
      </c>
      <c r="K1013" s="660" t="s">
        <v>1469</v>
      </c>
      <c r="L1013" s="660" t="s">
        <v>1470</v>
      </c>
      <c r="M1013" s="660">
        <v>1</v>
      </c>
      <c r="N1013" s="660">
        <v>450</v>
      </c>
      <c r="O1013" s="660">
        <v>450</v>
      </c>
    </row>
    <row r="1014" spans="1:15" hidden="1" x14ac:dyDescent="0.25">
      <c r="A1014" s="660" t="s">
        <v>6311</v>
      </c>
      <c r="B1014" s="661">
        <v>44279</v>
      </c>
      <c r="C1014" s="660" t="s">
        <v>211</v>
      </c>
      <c r="D1014" s="660" t="s">
        <v>5365</v>
      </c>
      <c r="E1014" s="660" t="s">
        <v>1182</v>
      </c>
      <c r="F1014" s="660" t="s">
        <v>244</v>
      </c>
      <c r="G1014" s="660" t="s">
        <v>1209</v>
      </c>
      <c r="H1014" s="660" t="s">
        <v>1397</v>
      </c>
      <c r="I1014" s="660" t="s">
        <v>244</v>
      </c>
      <c r="J1014" s="660" t="s">
        <v>316</v>
      </c>
      <c r="K1014" s="660" t="s">
        <v>1469</v>
      </c>
      <c r="L1014" s="660" t="s">
        <v>1470</v>
      </c>
      <c r="M1014" s="660">
        <v>1</v>
      </c>
      <c r="N1014" s="662">
        <v>2250</v>
      </c>
      <c r="O1014" s="662">
        <v>2250</v>
      </c>
    </row>
    <row r="1015" spans="1:15" hidden="1" x14ac:dyDescent="0.25">
      <c r="A1015" s="660" t="s">
        <v>6312</v>
      </c>
      <c r="B1015" s="661">
        <v>44279</v>
      </c>
      <c r="C1015" s="660" t="s">
        <v>6906</v>
      </c>
      <c r="D1015" s="660" t="s">
        <v>6903</v>
      </c>
      <c r="E1015" s="660" t="s">
        <v>1182</v>
      </c>
      <c r="F1015" s="660" t="s">
        <v>244</v>
      </c>
      <c r="G1015" s="660" t="s">
        <v>1230</v>
      </c>
      <c r="H1015" s="660" t="s">
        <v>1364</v>
      </c>
      <c r="I1015" s="660" t="s">
        <v>244</v>
      </c>
      <c r="J1015" s="660" t="s">
        <v>316</v>
      </c>
      <c r="K1015" s="660" t="s">
        <v>1469</v>
      </c>
      <c r="L1015" s="660" t="s">
        <v>1470</v>
      </c>
      <c r="M1015" s="660">
        <v>2</v>
      </c>
      <c r="N1015" s="662">
        <v>1210</v>
      </c>
      <c r="O1015" s="662">
        <v>2420</v>
      </c>
    </row>
    <row r="1016" spans="1:15" hidden="1" x14ac:dyDescent="0.25">
      <c r="A1016" s="660" t="s">
        <v>6312</v>
      </c>
      <c r="B1016" s="661">
        <v>44279</v>
      </c>
      <c r="C1016" s="660" t="s">
        <v>6906</v>
      </c>
      <c r="D1016" s="660" t="s">
        <v>6903</v>
      </c>
      <c r="E1016" s="660" t="s">
        <v>1182</v>
      </c>
      <c r="F1016" s="660" t="s">
        <v>244</v>
      </c>
      <c r="G1016" s="660" t="s">
        <v>1230</v>
      </c>
      <c r="H1016" s="660" t="s">
        <v>1404</v>
      </c>
      <c r="I1016" s="660" t="s">
        <v>244</v>
      </c>
      <c r="J1016" s="660" t="s">
        <v>316</v>
      </c>
      <c r="K1016" s="660" t="s">
        <v>1469</v>
      </c>
      <c r="L1016" s="660" t="s">
        <v>1470</v>
      </c>
      <c r="M1016" s="660">
        <v>2</v>
      </c>
      <c r="N1016" s="662">
        <v>3470</v>
      </c>
      <c r="O1016" s="662">
        <v>6940</v>
      </c>
    </row>
    <row r="1017" spans="1:15" hidden="1" x14ac:dyDescent="0.25">
      <c r="A1017" s="660" t="s">
        <v>6313</v>
      </c>
      <c r="B1017" s="661">
        <v>44279</v>
      </c>
      <c r="C1017" s="660" t="s">
        <v>6907</v>
      </c>
      <c r="D1017" s="661">
        <v>44278</v>
      </c>
      <c r="E1017" s="660" t="s">
        <v>15</v>
      </c>
      <c r="F1017" s="660" t="s">
        <v>93</v>
      </c>
      <c r="G1017" s="660" t="s">
        <v>2217</v>
      </c>
      <c r="H1017" s="660" t="s">
        <v>387</v>
      </c>
      <c r="I1017" s="660" t="s">
        <v>93</v>
      </c>
      <c r="J1017" s="660" t="s">
        <v>1465</v>
      </c>
      <c r="K1017" s="660" t="s">
        <v>1468</v>
      </c>
      <c r="L1017" s="660" t="s">
        <v>303</v>
      </c>
      <c r="M1017" s="660">
        <v>1</v>
      </c>
      <c r="N1017" s="660">
        <v>302</v>
      </c>
      <c r="O1017" s="660">
        <v>302</v>
      </c>
    </row>
    <row r="1018" spans="1:15" hidden="1" x14ac:dyDescent="0.25">
      <c r="A1018" s="660" t="s">
        <v>6313</v>
      </c>
      <c r="B1018" s="661">
        <v>44279</v>
      </c>
      <c r="C1018" s="660" t="s">
        <v>6907</v>
      </c>
      <c r="D1018" s="661">
        <v>44278</v>
      </c>
      <c r="E1018" s="660" t="s">
        <v>3226</v>
      </c>
      <c r="F1018" s="660" t="s">
        <v>93</v>
      </c>
      <c r="G1018" s="660" t="s">
        <v>2217</v>
      </c>
      <c r="H1018" s="660" t="s">
        <v>1361</v>
      </c>
      <c r="I1018" s="660" t="s">
        <v>93</v>
      </c>
      <c r="J1018" s="660" t="s">
        <v>1465</v>
      </c>
      <c r="K1018" s="660" t="s">
        <v>1468</v>
      </c>
      <c r="L1018" s="660" t="s">
        <v>307</v>
      </c>
      <c r="M1018" s="660">
        <v>5</v>
      </c>
      <c r="N1018" s="662">
        <v>7800</v>
      </c>
      <c r="O1018" s="662">
        <v>39000</v>
      </c>
    </row>
    <row r="1019" spans="1:15" hidden="1" x14ac:dyDescent="0.25">
      <c r="A1019" s="660" t="s">
        <v>6313</v>
      </c>
      <c r="B1019" s="661">
        <v>44279</v>
      </c>
      <c r="C1019" s="660" t="s">
        <v>6907</v>
      </c>
      <c r="D1019" s="661">
        <v>44278</v>
      </c>
      <c r="E1019" s="660" t="s">
        <v>3226</v>
      </c>
      <c r="F1019" s="660" t="s">
        <v>93</v>
      </c>
      <c r="G1019" s="660" t="s">
        <v>2217</v>
      </c>
      <c r="H1019" s="660" t="s">
        <v>1312</v>
      </c>
      <c r="I1019" s="660" t="s">
        <v>93</v>
      </c>
      <c r="J1019" s="660" t="s">
        <v>1465</v>
      </c>
      <c r="K1019" s="660" t="s">
        <v>1468</v>
      </c>
      <c r="L1019" s="660" t="s">
        <v>307</v>
      </c>
      <c r="M1019" s="660">
        <v>7</v>
      </c>
      <c r="N1019" s="662">
        <v>11700</v>
      </c>
      <c r="O1019" s="662">
        <v>81900</v>
      </c>
    </row>
    <row r="1020" spans="1:15" hidden="1" x14ac:dyDescent="0.25">
      <c r="A1020" s="660" t="s">
        <v>6314</v>
      </c>
      <c r="B1020" s="661">
        <v>44279</v>
      </c>
      <c r="C1020" s="660" t="s">
        <v>6908</v>
      </c>
      <c r="D1020" s="661">
        <v>44309</v>
      </c>
      <c r="E1020" s="660" t="s">
        <v>15</v>
      </c>
      <c r="F1020" s="660" t="s">
        <v>245</v>
      </c>
      <c r="G1020" s="660" t="s">
        <v>1231</v>
      </c>
      <c r="H1020" s="660" t="s">
        <v>1357</v>
      </c>
      <c r="I1020" s="660" t="s">
        <v>245</v>
      </c>
      <c r="J1020" s="660" t="s">
        <v>1464</v>
      </c>
      <c r="K1020" s="660" t="s">
        <v>1468</v>
      </c>
      <c r="L1020" s="660" t="s">
        <v>314</v>
      </c>
      <c r="M1020" s="660">
        <v>1</v>
      </c>
      <c r="N1020" s="660">
        <v>0</v>
      </c>
      <c r="O1020" s="660">
        <v>0</v>
      </c>
    </row>
    <row r="1021" spans="1:15" hidden="1" x14ac:dyDescent="0.25">
      <c r="A1021" s="660" t="s">
        <v>6314</v>
      </c>
      <c r="B1021" s="661">
        <v>44279</v>
      </c>
      <c r="C1021" s="660" t="s">
        <v>6908</v>
      </c>
      <c r="D1021" s="661">
        <v>44309</v>
      </c>
      <c r="E1021" s="660" t="s">
        <v>15</v>
      </c>
      <c r="F1021" s="660" t="s">
        <v>245</v>
      </c>
      <c r="G1021" s="660" t="s">
        <v>1231</v>
      </c>
      <c r="H1021" s="660" t="s">
        <v>7128</v>
      </c>
      <c r="I1021" s="660" t="s">
        <v>245</v>
      </c>
      <c r="J1021" s="660" t="s">
        <v>1464</v>
      </c>
      <c r="K1021" s="660" t="s">
        <v>1468</v>
      </c>
      <c r="L1021" s="660" t="s">
        <v>1470</v>
      </c>
      <c r="M1021" s="660">
        <v>1</v>
      </c>
      <c r="N1021" s="660">
        <v>0</v>
      </c>
      <c r="O1021" s="660">
        <v>0</v>
      </c>
    </row>
    <row r="1022" spans="1:15" hidden="1" x14ac:dyDescent="0.25">
      <c r="A1022" s="660" t="s">
        <v>6314</v>
      </c>
      <c r="B1022" s="661">
        <v>44279</v>
      </c>
      <c r="C1022" s="660" t="s">
        <v>6908</v>
      </c>
      <c r="D1022" s="661">
        <v>44309</v>
      </c>
      <c r="E1022" s="660" t="s">
        <v>15</v>
      </c>
      <c r="F1022" s="660" t="s">
        <v>245</v>
      </c>
      <c r="G1022" s="660" t="s">
        <v>1231</v>
      </c>
      <c r="H1022" s="660" t="s">
        <v>1319</v>
      </c>
      <c r="I1022" s="660" t="s">
        <v>245</v>
      </c>
      <c r="J1022" s="660" t="s">
        <v>1464</v>
      </c>
      <c r="K1022" s="660" t="s">
        <v>1468</v>
      </c>
      <c r="L1022" s="660" t="s">
        <v>314</v>
      </c>
      <c r="M1022" s="660">
        <v>1</v>
      </c>
      <c r="N1022" s="660">
        <v>0</v>
      </c>
      <c r="O1022" s="660">
        <v>0</v>
      </c>
    </row>
    <row r="1023" spans="1:15" hidden="1" x14ac:dyDescent="0.25">
      <c r="A1023" s="660" t="s">
        <v>6314</v>
      </c>
      <c r="B1023" s="661">
        <v>44279</v>
      </c>
      <c r="C1023" s="660" t="s">
        <v>6908</v>
      </c>
      <c r="D1023" s="661">
        <v>44309</v>
      </c>
      <c r="E1023" s="660" t="s">
        <v>15</v>
      </c>
      <c r="F1023" s="660" t="s">
        <v>245</v>
      </c>
      <c r="G1023" s="660" t="s">
        <v>1231</v>
      </c>
      <c r="H1023" s="660" t="s">
        <v>1332</v>
      </c>
      <c r="I1023" s="660" t="s">
        <v>245</v>
      </c>
      <c r="J1023" s="660" t="s">
        <v>1464</v>
      </c>
      <c r="K1023" s="660" t="s">
        <v>1468</v>
      </c>
      <c r="L1023" s="660" t="s">
        <v>1470</v>
      </c>
      <c r="M1023" s="660">
        <v>1</v>
      </c>
      <c r="N1023" s="660">
        <v>0</v>
      </c>
      <c r="O1023" s="660">
        <v>0</v>
      </c>
    </row>
    <row r="1024" spans="1:15" hidden="1" x14ac:dyDescent="0.25">
      <c r="A1024" s="660" t="s">
        <v>6314</v>
      </c>
      <c r="B1024" s="661">
        <v>44279</v>
      </c>
      <c r="C1024" s="660" t="s">
        <v>6908</v>
      </c>
      <c r="D1024" s="661">
        <v>44309</v>
      </c>
      <c r="E1024" s="660" t="s">
        <v>15</v>
      </c>
      <c r="F1024" s="660" t="s">
        <v>245</v>
      </c>
      <c r="G1024" s="660" t="s">
        <v>1231</v>
      </c>
      <c r="H1024" s="660" t="s">
        <v>1321</v>
      </c>
      <c r="I1024" s="660" t="s">
        <v>245</v>
      </c>
      <c r="J1024" s="660" t="s">
        <v>1464</v>
      </c>
      <c r="K1024" s="660" t="s">
        <v>1468</v>
      </c>
      <c r="L1024" s="660" t="s">
        <v>314</v>
      </c>
      <c r="M1024" s="660">
        <v>1</v>
      </c>
      <c r="N1024" s="660">
        <v>0</v>
      </c>
      <c r="O1024" s="660">
        <v>0</v>
      </c>
    </row>
    <row r="1025" spans="1:15" hidden="1" x14ac:dyDescent="0.25">
      <c r="A1025" s="660" t="s">
        <v>6314</v>
      </c>
      <c r="B1025" s="661">
        <v>44279</v>
      </c>
      <c r="C1025" s="660" t="s">
        <v>6908</v>
      </c>
      <c r="D1025" s="661">
        <v>44309</v>
      </c>
      <c r="E1025" s="660" t="s">
        <v>15</v>
      </c>
      <c r="F1025" s="660" t="s">
        <v>245</v>
      </c>
      <c r="G1025" s="660" t="s">
        <v>1231</v>
      </c>
      <c r="H1025" s="660" t="s">
        <v>387</v>
      </c>
      <c r="I1025" s="660" t="s">
        <v>245</v>
      </c>
      <c r="J1025" s="660" t="s">
        <v>1464</v>
      </c>
      <c r="K1025" s="660" t="s">
        <v>1468</v>
      </c>
      <c r="L1025" s="660" t="s">
        <v>303</v>
      </c>
      <c r="M1025" s="660">
        <v>1</v>
      </c>
      <c r="N1025" s="660">
        <v>133</v>
      </c>
      <c r="O1025" s="660">
        <v>133</v>
      </c>
    </row>
    <row r="1026" spans="1:15" hidden="1" x14ac:dyDescent="0.25">
      <c r="A1026" s="660" t="s">
        <v>6314</v>
      </c>
      <c r="B1026" s="661">
        <v>44279</v>
      </c>
      <c r="C1026" s="660" t="s">
        <v>6908</v>
      </c>
      <c r="D1026" s="661">
        <v>44309</v>
      </c>
      <c r="E1026" s="660" t="s">
        <v>15</v>
      </c>
      <c r="F1026" s="660" t="s">
        <v>245</v>
      </c>
      <c r="G1026" s="660" t="s">
        <v>1231</v>
      </c>
      <c r="H1026" s="660" t="s">
        <v>1320</v>
      </c>
      <c r="I1026" s="660" t="s">
        <v>245</v>
      </c>
      <c r="J1026" s="660" t="s">
        <v>1464</v>
      </c>
      <c r="K1026" s="660" t="s">
        <v>1468</v>
      </c>
      <c r="L1026" s="660" t="s">
        <v>314</v>
      </c>
      <c r="M1026" s="660">
        <v>1</v>
      </c>
      <c r="N1026" s="662">
        <v>3500</v>
      </c>
      <c r="O1026" s="662">
        <v>3500</v>
      </c>
    </row>
    <row r="1027" spans="1:15" hidden="1" x14ac:dyDescent="0.25">
      <c r="A1027" s="660" t="s">
        <v>6314</v>
      </c>
      <c r="B1027" s="661">
        <v>44279</v>
      </c>
      <c r="C1027" s="660" t="s">
        <v>6908</v>
      </c>
      <c r="D1027" s="661">
        <v>44309</v>
      </c>
      <c r="E1027" s="660" t="s">
        <v>15</v>
      </c>
      <c r="F1027" s="660" t="s">
        <v>245</v>
      </c>
      <c r="G1027" s="660" t="s">
        <v>1231</v>
      </c>
      <c r="H1027" s="660" t="s">
        <v>1342</v>
      </c>
      <c r="I1027" s="660" t="s">
        <v>245</v>
      </c>
      <c r="J1027" s="660" t="s">
        <v>1464</v>
      </c>
      <c r="K1027" s="660" t="s">
        <v>1468</v>
      </c>
      <c r="L1027" s="660" t="s">
        <v>303</v>
      </c>
      <c r="M1027" s="660">
        <v>1</v>
      </c>
      <c r="N1027" s="662">
        <v>5000</v>
      </c>
      <c r="O1027" s="662">
        <v>5000</v>
      </c>
    </row>
    <row r="1028" spans="1:15" hidden="1" x14ac:dyDescent="0.25">
      <c r="A1028" s="660" t="s">
        <v>6314</v>
      </c>
      <c r="B1028" s="661">
        <v>44279</v>
      </c>
      <c r="C1028" s="660" t="s">
        <v>6908</v>
      </c>
      <c r="D1028" s="661">
        <v>44309</v>
      </c>
      <c r="E1028" s="660" t="s">
        <v>15</v>
      </c>
      <c r="F1028" s="660" t="s">
        <v>245</v>
      </c>
      <c r="G1028" s="660" t="s">
        <v>1231</v>
      </c>
      <c r="H1028" s="660" t="s">
        <v>3652</v>
      </c>
      <c r="I1028" s="660" t="s">
        <v>245</v>
      </c>
      <c r="J1028" s="660" t="s">
        <v>1464</v>
      </c>
      <c r="K1028" s="660" t="s">
        <v>1468</v>
      </c>
      <c r="L1028" s="660" t="s">
        <v>314</v>
      </c>
      <c r="M1028" s="660">
        <v>1</v>
      </c>
      <c r="N1028" s="662">
        <v>44700</v>
      </c>
      <c r="O1028" s="662">
        <v>44700</v>
      </c>
    </row>
    <row r="1029" spans="1:15" hidden="1" x14ac:dyDescent="0.25">
      <c r="A1029" s="660" t="s">
        <v>6315</v>
      </c>
      <c r="B1029" s="661">
        <v>44279</v>
      </c>
      <c r="C1029" s="660" t="s">
        <v>6909</v>
      </c>
      <c r="D1029" s="661">
        <v>44279</v>
      </c>
      <c r="E1029" s="660" t="s">
        <v>15</v>
      </c>
      <c r="F1029" s="660" t="s">
        <v>248</v>
      </c>
      <c r="G1029" s="660" t="s">
        <v>1219</v>
      </c>
      <c r="H1029" s="660" t="s">
        <v>1320</v>
      </c>
      <c r="I1029" s="660" t="s">
        <v>248</v>
      </c>
      <c r="J1029" s="660" t="s">
        <v>1464</v>
      </c>
      <c r="K1029" s="660" t="s">
        <v>1468</v>
      </c>
      <c r="L1029" s="660" t="s">
        <v>314</v>
      </c>
      <c r="M1029" s="660">
        <v>2</v>
      </c>
      <c r="N1029" s="662">
        <v>3500</v>
      </c>
      <c r="O1029" s="662">
        <v>7000</v>
      </c>
    </row>
    <row r="1030" spans="1:15" hidden="1" x14ac:dyDescent="0.25">
      <c r="A1030" s="660" t="s">
        <v>6316</v>
      </c>
      <c r="B1030" s="661">
        <v>44279</v>
      </c>
      <c r="C1030" s="660" t="s">
        <v>3300</v>
      </c>
      <c r="D1030" s="660" t="s">
        <v>3301</v>
      </c>
      <c r="E1030" s="660" t="s">
        <v>15</v>
      </c>
      <c r="F1030" s="660" t="s">
        <v>94</v>
      </c>
      <c r="G1030" s="660" t="s">
        <v>356</v>
      </c>
      <c r="H1030" s="660" t="s">
        <v>387</v>
      </c>
      <c r="I1030" s="660" t="s">
        <v>94</v>
      </c>
      <c r="J1030" s="660" t="s">
        <v>1464</v>
      </c>
      <c r="K1030" s="660" t="s">
        <v>1468</v>
      </c>
      <c r="L1030" s="660" t="s">
        <v>303</v>
      </c>
      <c r="M1030" s="660">
        <v>1</v>
      </c>
      <c r="N1030" s="660">
        <v>340</v>
      </c>
      <c r="O1030" s="660">
        <v>340</v>
      </c>
    </row>
    <row r="1031" spans="1:15" hidden="1" x14ac:dyDescent="0.25">
      <c r="A1031" s="660" t="s">
        <v>6316</v>
      </c>
      <c r="B1031" s="661">
        <v>44279</v>
      </c>
      <c r="C1031" s="660" t="s">
        <v>3300</v>
      </c>
      <c r="D1031" s="660" t="s">
        <v>3301</v>
      </c>
      <c r="E1031" s="660" t="s">
        <v>15</v>
      </c>
      <c r="F1031" s="660" t="s">
        <v>94</v>
      </c>
      <c r="G1031" s="660" t="s">
        <v>356</v>
      </c>
      <c r="H1031" s="660" t="s">
        <v>1357</v>
      </c>
      <c r="I1031" s="660" t="s">
        <v>94</v>
      </c>
      <c r="J1031" s="660" t="s">
        <v>1464</v>
      </c>
      <c r="K1031" s="660" t="s">
        <v>1468</v>
      </c>
      <c r="L1031" s="660" t="s">
        <v>314</v>
      </c>
      <c r="M1031" s="660">
        <v>15</v>
      </c>
      <c r="N1031" s="662">
        <v>4540</v>
      </c>
      <c r="O1031" s="662">
        <v>68100</v>
      </c>
    </row>
    <row r="1032" spans="1:15" hidden="1" x14ac:dyDescent="0.25">
      <c r="A1032" s="660" t="s">
        <v>6317</v>
      </c>
      <c r="B1032" s="661">
        <v>44279</v>
      </c>
      <c r="C1032" s="660" t="s">
        <v>6910</v>
      </c>
      <c r="D1032" s="661">
        <v>44237</v>
      </c>
      <c r="E1032" s="660" t="s">
        <v>15</v>
      </c>
      <c r="F1032" s="660" t="s">
        <v>244</v>
      </c>
      <c r="G1032" s="660" t="s">
        <v>1213</v>
      </c>
      <c r="H1032" s="660" t="s">
        <v>1327</v>
      </c>
      <c r="I1032" s="660" t="s">
        <v>244</v>
      </c>
      <c r="J1032" s="660" t="s">
        <v>1464</v>
      </c>
      <c r="K1032" s="660" t="s">
        <v>1468</v>
      </c>
      <c r="L1032" s="660" t="s">
        <v>1470</v>
      </c>
      <c r="M1032" s="660">
        <v>13</v>
      </c>
      <c r="N1032" s="660">
        <v>0</v>
      </c>
      <c r="O1032" s="660">
        <v>0</v>
      </c>
    </row>
    <row r="1033" spans="1:15" hidden="1" x14ac:dyDescent="0.25">
      <c r="A1033" s="660" t="s">
        <v>6317</v>
      </c>
      <c r="B1033" s="661">
        <v>44279</v>
      </c>
      <c r="C1033" s="660" t="s">
        <v>6910</v>
      </c>
      <c r="D1033" s="661">
        <v>44237</v>
      </c>
      <c r="E1033" s="660" t="s">
        <v>15</v>
      </c>
      <c r="F1033" s="660" t="s">
        <v>244</v>
      </c>
      <c r="G1033" s="660" t="s">
        <v>1213</v>
      </c>
      <c r="H1033" s="660" t="s">
        <v>1332</v>
      </c>
      <c r="I1033" s="660" t="s">
        <v>244</v>
      </c>
      <c r="J1033" s="660" t="s">
        <v>1464</v>
      </c>
      <c r="K1033" s="660" t="s">
        <v>1468</v>
      </c>
      <c r="L1033" s="660" t="s">
        <v>1470</v>
      </c>
      <c r="M1033" s="660">
        <v>13</v>
      </c>
      <c r="N1033" s="660">
        <v>0</v>
      </c>
      <c r="O1033" s="660">
        <v>0</v>
      </c>
    </row>
    <row r="1034" spans="1:15" hidden="1" x14ac:dyDescent="0.25">
      <c r="A1034" s="660" t="s">
        <v>6317</v>
      </c>
      <c r="B1034" s="661">
        <v>44279</v>
      </c>
      <c r="C1034" s="660" t="s">
        <v>6910</v>
      </c>
      <c r="D1034" s="661">
        <v>44237</v>
      </c>
      <c r="E1034" s="660" t="s">
        <v>15</v>
      </c>
      <c r="F1034" s="660" t="s">
        <v>244</v>
      </c>
      <c r="G1034" s="660" t="s">
        <v>1213</v>
      </c>
      <c r="H1034" s="660" t="s">
        <v>1430</v>
      </c>
      <c r="I1034" s="660" t="s">
        <v>244</v>
      </c>
      <c r="J1034" s="660" t="s">
        <v>1464</v>
      </c>
      <c r="K1034" s="660" t="s">
        <v>1468</v>
      </c>
      <c r="L1034" s="660" t="s">
        <v>1470</v>
      </c>
      <c r="M1034" s="660">
        <v>13</v>
      </c>
      <c r="N1034" s="662">
        <v>1500</v>
      </c>
      <c r="O1034" s="662">
        <v>19500</v>
      </c>
    </row>
    <row r="1035" spans="1:15" hidden="1" x14ac:dyDescent="0.25">
      <c r="A1035" s="660" t="s">
        <v>6317</v>
      </c>
      <c r="B1035" s="661">
        <v>44279</v>
      </c>
      <c r="C1035" s="660" t="s">
        <v>6910</v>
      </c>
      <c r="D1035" s="661">
        <v>44237</v>
      </c>
      <c r="E1035" s="660" t="s">
        <v>15</v>
      </c>
      <c r="F1035" s="660" t="s">
        <v>244</v>
      </c>
      <c r="G1035" s="660" t="s">
        <v>1213</v>
      </c>
      <c r="H1035" s="660" t="s">
        <v>387</v>
      </c>
      <c r="I1035" s="660" t="s">
        <v>244</v>
      </c>
      <c r="J1035" s="660" t="s">
        <v>1464</v>
      </c>
      <c r="K1035" s="660" t="s">
        <v>1468</v>
      </c>
      <c r="L1035" s="660" t="s">
        <v>303</v>
      </c>
      <c r="M1035" s="660">
        <v>1</v>
      </c>
      <c r="N1035" s="662">
        <v>2400</v>
      </c>
      <c r="O1035" s="662">
        <v>2400</v>
      </c>
    </row>
    <row r="1036" spans="1:15" hidden="1" x14ac:dyDescent="0.25">
      <c r="A1036" s="660" t="s">
        <v>6317</v>
      </c>
      <c r="B1036" s="661">
        <v>44279</v>
      </c>
      <c r="C1036" s="660" t="s">
        <v>6910</v>
      </c>
      <c r="D1036" s="661">
        <v>44237</v>
      </c>
      <c r="E1036" s="660" t="s">
        <v>15</v>
      </c>
      <c r="F1036" s="660" t="s">
        <v>244</v>
      </c>
      <c r="G1036" s="660" t="s">
        <v>1213</v>
      </c>
      <c r="H1036" s="660" t="s">
        <v>1320</v>
      </c>
      <c r="I1036" s="660" t="s">
        <v>244</v>
      </c>
      <c r="J1036" s="660" t="s">
        <v>1464</v>
      </c>
      <c r="K1036" s="660" t="s">
        <v>1468</v>
      </c>
      <c r="L1036" s="660" t="s">
        <v>314</v>
      </c>
      <c r="M1036" s="660">
        <v>13</v>
      </c>
      <c r="N1036" s="662">
        <v>3500</v>
      </c>
      <c r="O1036" s="662">
        <v>45500</v>
      </c>
    </row>
    <row r="1037" spans="1:15" hidden="1" x14ac:dyDescent="0.25">
      <c r="A1037" s="660" t="s">
        <v>6317</v>
      </c>
      <c r="B1037" s="661">
        <v>44279</v>
      </c>
      <c r="C1037" s="660" t="s">
        <v>6910</v>
      </c>
      <c r="D1037" s="661">
        <v>44237</v>
      </c>
      <c r="E1037" s="660" t="s">
        <v>15</v>
      </c>
      <c r="F1037" s="660" t="s">
        <v>244</v>
      </c>
      <c r="G1037" s="660" t="s">
        <v>1213</v>
      </c>
      <c r="H1037" s="660" t="s">
        <v>1392</v>
      </c>
      <c r="I1037" s="660" t="s">
        <v>244</v>
      </c>
      <c r="J1037" s="660" t="s">
        <v>1464</v>
      </c>
      <c r="K1037" s="660" t="s">
        <v>1468</v>
      </c>
      <c r="L1037" s="660" t="s">
        <v>314</v>
      </c>
      <c r="M1037" s="660">
        <v>13</v>
      </c>
      <c r="N1037" s="662">
        <v>43000</v>
      </c>
      <c r="O1037" s="662">
        <v>559000</v>
      </c>
    </row>
    <row r="1038" spans="1:15" hidden="1" x14ac:dyDescent="0.25">
      <c r="A1038" s="660" t="s">
        <v>6318</v>
      </c>
      <c r="B1038" s="661">
        <v>44280</v>
      </c>
      <c r="C1038" s="660" t="s">
        <v>6911</v>
      </c>
      <c r="D1038" s="661">
        <v>44217</v>
      </c>
      <c r="E1038" s="660" t="s">
        <v>63</v>
      </c>
      <c r="F1038" s="660" t="s">
        <v>93</v>
      </c>
      <c r="G1038" s="660" t="s">
        <v>1281</v>
      </c>
      <c r="H1038" s="660" t="s">
        <v>1340</v>
      </c>
      <c r="I1038" s="660" t="s">
        <v>93</v>
      </c>
      <c r="J1038" s="660" t="s">
        <v>316</v>
      </c>
      <c r="K1038" s="660" t="s">
        <v>1469</v>
      </c>
      <c r="L1038" s="660" t="s">
        <v>303</v>
      </c>
      <c r="M1038" s="660">
        <v>2</v>
      </c>
      <c r="N1038" s="662">
        <v>2500</v>
      </c>
      <c r="O1038" s="662">
        <v>5000</v>
      </c>
    </row>
    <row r="1039" spans="1:15" hidden="1" x14ac:dyDescent="0.25">
      <c r="A1039" s="660" t="s">
        <v>6318</v>
      </c>
      <c r="B1039" s="661">
        <v>44280</v>
      </c>
      <c r="C1039" s="660" t="s">
        <v>6911</v>
      </c>
      <c r="D1039" s="661">
        <v>44217</v>
      </c>
      <c r="E1039" s="660" t="s">
        <v>63</v>
      </c>
      <c r="F1039" s="660" t="s">
        <v>93</v>
      </c>
      <c r="G1039" s="660" t="s">
        <v>1281</v>
      </c>
      <c r="H1039" s="660" t="s">
        <v>7129</v>
      </c>
      <c r="I1039" s="660" t="s">
        <v>93</v>
      </c>
      <c r="J1039" s="660" t="s">
        <v>316</v>
      </c>
      <c r="K1039" s="660" t="s">
        <v>1469</v>
      </c>
      <c r="L1039" s="660" t="s">
        <v>302</v>
      </c>
      <c r="M1039" s="660">
        <v>2</v>
      </c>
      <c r="N1039" s="662">
        <v>35750</v>
      </c>
      <c r="O1039" s="662">
        <v>71500</v>
      </c>
    </row>
    <row r="1040" spans="1:15" hidden="1" x14ac:dyDescent="0.25">
      <c r="A1040" s="660" t="s">
        <v>6319</v>
      </c>
      <c r="B1040" s="661">
        <v>44280</v>
      </c>
      <c r="C1040" s="660" t="s">
        <v>6912</v>
      </c>
      <c r="D1040" s="660" t="s">
        <v>6900</v>
      </c>
      <c r="E1040" s="660" t="s">
        <v>15</v>
      </c>
      <c r="F1040" s="660" t="s">
        <v>94</v>
      </c>
      <c r="G1040" s="660" t="s">
        <v>356</v>
      </c>
      <c r="H1040" s="660" t="s">
        <v>387</v>
      </c>
      <c r="I1040" s="660" t="s">
        <v>94</v>
      </c>
      <c r="J1040" s="660" t="s">
        <v>1464</v>
      </c>
      <c r="K1040" s="660" t="s">
        <v>1468</v>
      </c>
      <c r="L1040" s="660" t="s">
        <v>303</v>
      </c>
      <c r="M1040" s="660">
        <v>1</v>
      </c>
      <c r="N1040" s="662">
        <v>1464</v>
      </c>
      <c r="O1040" s="662">
        <v>1464</v>
      </c>
    </row>
    <row r="1041" spans="1:15" hidden="1" x14ac:dyDescent="0.25">
      <c r="A1041" s="660" t="s">
        <v>6319</v>
      </c>
      <c r="B1041" s="661">
        <v>44280</v>
      </c>
      <c r="C1041" s="660" t="s">
        <v>6912</v>
      </c>
      <c r="D1041" s="660" t="s">
        <v>6900</v>
      </c>
      <c r="E1041" s="660" t="s">
        <v>15</v>
      </c>
      <c r="F1041" s="660" t="s">
        <v>94</v>
      </c>
      <c r="G1041" s="660" t="s">
        <v>356</v>
      </c>
      <c r="H1041" s="660" t="s">
        <v>1329</v>
      </c>
      <c r="I1041" s="660" t="s">
        <v>94</v>
      </c>
      <c r="J1041" s="660" t="s">
        <v>1464</v>
      </c>
      <c r="K1041" s="660" t="s">
        <v>1468</v>
      </c>
      <c r="L1041" s="660" t="s">
        <v>314</v>
      </c>
      <c r="M1041" s="660">
        <v>8</v>
      </c>
      <c r="N1041" s="662">
        <v>36600</v>
      </c>
      <c r="O1041" s="662">
        <v>292800</v>
      </c>
    </row>
    <row r="1042" spans="1:15" hidden="1" x14ac:dyDescent="0.25">
      <c r="A1042" s="660" t="s">
        <v>6320</v>
      </c>
      <c r="B1042" s="661">
        <v>44280</v>
      </c>
      <c r="C1042" s="660" t="s">
        <v>6913</v>
      </c>
      <c r="D1042" s="661">
        <v>44279</v>
      </c>
      <c r="E1042" s="660" t="s">
        <v>1180</v>
      </c>
      <c r="F1042" s="660" t="s">
        <v>248</v>
      </c>
      <c r="G1042" s="660" t="s">
        <v>1210</v>
      </c>
      <c r="H1042" s="660" t="s">
        <v>284</v>
      </c>
      <c r="I1042" s="660" t="s">
        <v>248</v>
      </c>
      <c r="J1042" s="660" t="s">
        <v>1463</v>
      </c>
      <c r="K1042" s="660" t="s">
        <v>1468</v>
      </c>
      <c r="L1042" s="660" t="s">
        <v>301</v>
      </c>
      <c r="M1042" s="660">
        <v>1</v>
      </c>
      <c r="N1042" s="662">
        <v>1732.5</v>
      </c>
      <c r="O1042" s="662">
        <v>1732.5</v>
      </c>
    </row>
    <row r="1043" spans="1:15" hidden="1" x14ac:dyDescent="0.25">
      <c r="A1043" s="660" t="s">
        <v>6321</v>
      </c>
      <c r="B1043" s="661">
        <v>44280</v>
      </c>
      <c r="C1043" s="660" t="s">
        <v>6914</v>
      </c>
      <c r="D1043" s="661">
        <v>44254</v>
      </c>
      <c r="E1043" s="660" t="s">
        <v>1193</v>
      </c>
      <c r="F1043" s="660" t="s">
        <v>244</v>
      </c>
      <c r="G1043" s="660" t="s">
        <v>1227</v>
      </c>
      <c r="H1043" s="660" t="s">
        <v>1404</v>
      </c>
      <c r="I1043" s="660" t="s">
        <v>244</v>
      </c>
      <c r="J1043" s="660" t="s">
        <v>316</v>
      </c>
      <c r="K1043" s="660" t="s">
        <v>1469</v>
      </c>
      <c r="L1043" s="660" t="s">
        <v>1470</v>
      </c>
      <c r="M1043" s="660">
        <v>80</v>
      </c>
      <c r="N1043" s="660">
        <v>0</v>
      </c>
      <c r="O1043" s="660">
        <v>0</v>
      </c>
    </row>
    <row r="1044" spans="1:15" hidden="1" x14ac:dyDescent="0.25">
      <c r="A1044" s="660" t="s">
        <v>6321</v>
      </c>
      <c r="B1044" s="661">
        <v>44280</v>
      </c>
      <c r="C1044" s="660" t="s">
        <v>6914</v>
      </c>
      <c r="D1044" s="661">
        <v>44254</v>
      </c>
      <c r="E1044" s="660" t="s">
        <v>1193</v>
      </c>
      <c r="F1044" s="660" t="s">
        <v>244</v>
      </c>
      <c r="G1044" s="660" t="s">
        <v>1227</v>
      </c>
      <c r="H1044" s="660" t="s">
        <v>1332</v>
      </c>
      <c r="I1044" s="660" t="s">
        <v>244</v>
      </c>
      <c r="J1044" s="660" t="s">
        <v>316</v>
      </c>
      <c r="K1044" s="660" t="s">
        <v>1469</v>
      </c>
      <c r="L1044" s="660" t="s">
        <v>1470</v>
      </c>
      <c r="M1044" s="660">
        <v>80</v>
      </c>
      <c r="N1044" s="660">
        <v>0</v>
      </c>
      <c r="O1044" s="660">
        <v>0</v>
      </c>
    </row>
    <row r="1045" spans="1:15" hidden="1" x14ac:dyDescent="0.25">
      <c r="A1045" s="660" t="s">
        <v>6321</v>
      </c>
      <c r="B1045" s="661">
        <v>44280</v>
      </c>
      <c r="C1045" s="660" t="s">
        <v>6914</v>
      </c>
      <c r="D1045" s="661">
        <v>44254</v>
      </c>
      <c r="E1045" s="660" t="s">
        <v>1193</v>
      </c>
      <c r="F1045" s="660" t="s">
        <v>244</v>
      </c>
      <c r="G1045" s="660" t="s">
        <v>1227</v>
      </c>
      <c r="H1045" s="660" t="s">
        <v>3652</v>
      </c>
      <c r="I1045" s="660" t="s">
        <v>244</v>
      </c>
      <c r="J1045" s="660" t="s">
        <v>316</v>
      </c>
      <c r="K1045" s="660" t="s">
        <v>1469</v>
      </c>
      <c r="L1045" s="660" t="s">
        <v>314</v>
      </c>
      <c r="M1045" s="660">
        <v>80</v>
      </c>
      <c r="N1045" s="662">
        <v>42188</v>
      </c>
      <c r="O1045" s="662">
        <v>3375040</v>
      </c>
    </row>
    <row r="1046" spans="1:15" hidden="1" x14ac:dyDescent="0.25">
      <c r="A1046" s="660" t="s">
        <v>6322</v>
      </c>
      <c r="B1046" s="661">
        <v>44280</v>
      </c>
      <c r="C1046" s="660" t="s">
        <v>6915</v>
      </c>
      <c r="D1046" s="661">
        <v>44259</v>
      </c>
      <c r="E1046" s="660" t="s">
        <v>1194</v>
      </c>
      <c r="F1046" s="660" t="s">
        <v>244</v>
      </c>
      <c r="G1046" s="660" t="s">
        <v>1227</v>
      </c>
      <c r="H1046" s="660" t="s">
        <v>1356</v>
      </c>
      <c r="I1046" s="660" t="s">
        <v>244</v>
      </c>
      <c r="J1046" s="660" t="s">
        <v>316</v>
      </c>
      <c r="K1046" s="660" t="s">
        <v>1469</v>
      </c>
      <c r="L1046" s="660" t="s">
        <v>301</v>
      </c>
      <c r="M1046" s="660">
        <v>6</v>
      </c>
      <c r="N1046" s="660">
        <v>0</v>
      </c>
      <c r="O1046" s="660">
        <v>0</v>
      </c>
    </row>
    <row r="1047" spans="1:15" hidden="1" x14ac:dyDescent="0.25">
      <c r="A1047" s="660" t="s">
        <v>6322</v>
      </c>
      <c r="B1047" s="661">
        <v>44280</v>
      </c>
      <c r="C1047" s="660" t="s">
        <v>6915</v>
      </c>
      <c r="D1047" s="661">
        <v>44259</v>
      </c>
      <c r="E1047" s="660" t="s">
        <v>1193</v>
      </c>
      <c r="F1047" s="660" t="s">
        <v>244</v>
      </c>
      <c r="G1047" s="660" t="s">
        <v>1227</v>
      </c>
      <c r="H1047" s="660" t="s">
        <v>1357</v>
      </c>
      <c r="I1047" s="660" t="s">
        <v>244</v>
      </c>
      <c r="J1047" s="660" t="s">
        <v>316</v>
      </c>
      <c r="K1047" s="660" t="s">
        <v>1469</v>
      </c>
      <c r="L1047" s="660" t="s">
        <v>314</v>
      </c>
      <c r="M1047" s="660">
        <v>6</v>
      </c>
      <c r="N1047" s="660">
        <v>0</v>
      </c>
      <c r="O1047" s="660">
        <v>0</v>
      </c>
    </row>
    <row r="1048" spans="1:15" hidden="1" x14ac:dyDescent="0.25">
      <c r="A1048" s="660" t="s">
        <v>6322</v>
      </c>
      <c r="B1048" s="661">
        <v>44280</v>
      </c>
      <c r="C1048" s="660" t="s">
        <v>6915</v>
      </c>
      <c r="D1048" s="661">
        <v>44259</v>
      </c>
      <c r="E1048" s="660" t="s">
        <v>1193</v>
      </c>
      <c r="F1048" s="660" t="s">
        <v>244</v>
      </c>
      <c r="G1048" s="660" t="s">
        <v>1227</v>
      </c>
      <c r="H1048" s="660" t="s">
        <v>1359</v>
      </c>
      <c r="I1048" s="660" t="s">
        <v>244</v>
      </c>
      <c r="J1048" s="660" t="s">
        <v>316</v>
      </c>
      <c r="K1048" s="660" t="s">
        <v>1469</v>
      </c>
      <c r="L1048" s="660" t="s">
        <v>314</v>
      </c>
      <c r="M1048" s="660">
        <v>6</v>
      </c>
      <c r="N1048" s="660">
        <v>0</v>
      </c>
      <c r="O1048" s="660">
        <v>0</v>
      </c>
    </row>
    <row r="1049" spans="1:15" hidden="1" x14ac:dyDescent="0.25">
      <c r="A1049" s="660" t="s">
        <v>6322</v>
      </c>
      <c r="B1049" s="661">
        <v>44280</v>
      </c>
      <c r="C1049" s="660" t="s">
        <v>6915</v>
      </c>
      <c r="D1049" s="661">
        <v>44259</v>
      </c>
      <c r="E1049" s="660" t="s">
        <v>1193</v>
      </c>
      <c r="F1049" s="660" t="s">
        <v>244</v>
      </c>
      <c r="G1049" s="660" t="s">
        <v>1227</v>
      </c>
      <c r="H1049" s="660" t="s">
        <v>1317</v>
      </c>
      <c r="I1049" s="660" t="s">
        <v>244</v>
      </c>
      <c r="J1049" s="660" t="s">
        <v>316</v>
      </c>
      <c r="K1049" s="660" t="s">
        <v>1469</v>
      </c>
      <c r="L1049" s="660" t="s">
        <v>314</v>
      </c>
      <c r="M1049" s="660">
        <v>6</v>
      </c>
      <c r="N1049" s="660">
        <v>0</v>
      </c>
      <c r="O1049" s="660">
        <v>0</v>
      </c>
    </row>
    <row r="1050" spans="1:15" hidden="1" x14ac:dyDescent="0.25">
      <c r="A1050" s="660" t="s">
        <v>6322</v>
      </c>
      <c r="B1050" s="661">
        <v>44280</v>
      </c>
      <c r="C1050" s="660" t="s">
        <v>6915</v>
      </c>
      <c r="D1050" s="661">
        <v>44259</v>
      </c>
      <c r="E1050" s="660" t="s">
        <v>1193</v>
      </c>
      <c r="F1050" s="660" t="s">
        <v>244</v>
      </c>
      <c r="G1050" s="660" t="s">
        <v>1227</v>
      </c>
      <c r="H1050" s="660" t="s">
        <v>1404</v>
      </c>
      <c r="I1050" s="660" t="s">
        <v>244</v>
      </c>
      <c r="J1050" s="660" t="s">
        <v>316</v>
      </c>
      <c r="K1050" s="660" t="s">
        <v>1469</v>
      </c>
      <c r="L1050" s="660" t="s">
        <v>1470</v>
      </c>
      <c r="M1050" s="660">
        <v>6</v>
      </c>
      <c r="N1050" s="660">
        <v>0</v>
      </c>
      <c r="O1050" s="660">
        <v>0</v>
      </c>
    </row>
    <row r="1051" spans="1:15" hidden="1" x14ac:dyDescent="0.25">
      <c r="A1051" s="660" t="s">
        <v>6322</v>
      </c>
      <c r="B1051" s="661">
        <v>44280</v>
      </c>
      <c r="C1051" s="660" t="s">
        <v>6915</v>
      </c>
      <c r="D1051" s="661">
        <v>44259</v>
      </c>
      <c r="E1051" s="660" t="s">
        <v>1193</v>
      </c>
      <c r="F1051" s="660" t="s">
        <v>244</v>
      </c>
      <c r="G1051" s="660" t="s">
        <v>1227</v>
      </c>
      <c r="H1051" s="660" t="s">
        <v>1319</v>
      </c>
      <c r="I1051" s="660" t="s">
        <v>244</v>
      </c>
      <c r="J1051" s="660" t="s">
        <v>316</v>
      </c>
      <c r="K1051" s="660" t="s">
        <v>1469</v>
      </c>
      <c r="L1051" s="660" t="s">
        <v>314</v>
      </c>
      <c r="M1051" s="660">
        <v>6</v>
      </c>
      <c r="N1051" s="660">
        <v>0</v>
      </c>
      <c r="O1051" s="660">
        <v>0</v>
      </c>
    </row>
    <row r="1052" spans="1:15" hidden="1" x14ac:dyDescent="0.25">
      <c r="A1052" s="660" t="s">
        <v>6322</v>
      </c>
      <c r="B1052" s="661">
        <v>44280</v>
      </c>
      <c r="C1052" s="660" t="s">
        <v>6915</v>
      </c>
      <c r="D1052" s="661">
        <v>44259</v>
      </c>
      <c r="E1052" s="660" t="s">
        <v>1193</v>
      </c>
      <c r="F1052" s="660" t="s">
        <v>244</v>
      </c>
      <c r="G1052" s="660" t="s">
        <v>1227</v>
      </c>
      <c r="H1052" s="660" t="s">
        <v>1332</v>
      </c>
      <c r="I1052" s="660" t="s">
        <v>244</v>
      </c>
      <c r="J1052" s="660" t="s">
        <v>316</v>
      </c>
      <c r="K1052" s="660" t="s">
        <v>1469</v>
      </c>
      <c r="L1052" s="660" t="s">
        <v>1470</v>
      </c>
      <c r="M1052" s="660">
        <v>6</v>
      </c>
      <c r="N1052" s="660">
        <v>0</v>
      </c>
      <c r="O1052" s="660">
        <v>0</v>
      </c>
    </row>
    <row r="1053" spans="1:15" hidden="1" x14ac:dyDescent="0.25">
      <c r="A1053" s="660" t="s">
        <v>6322</v>
      </c>
      <c r="B1053" s="661">
        <v>44280</v>
      </c>
      <c r="C1053" s="660" t="s">
        <v>6915</v>
      </c>
      <c r="D1053" s="661">
        <v>44259</v>
      </c>
      <c r="E1053" s="660" t="s">
        <v>1193</v>
      </c>
      <c r="F1053" s="660" t="s">
        <v>244</v>
      </c>
      <c r="G1053" s="660" t="s">
        <v>1227</v>
      </c>
      <c r="H1053" s="660" t="s">
        <v>1324</v>
      </c>
      <c r="I1053" s="660" t="s">
        <v>244</v>
      </c>
      <c r="J1053" s="660" t="s">
        <v>316</v>
      </c>
      <c r="K1053" s="660" t="s">
        <v>1469</v>
      </c>
      <c r="L1053" s="660" t="s">
        <v>314</v>
      </c>
      <c r="M1053" s="660">
        <v>6</v>
      </c>
      <c r="N1053" s="660">
        <v>0</v>
      </c>
      <c r="O1053" s="660">
        <v>0</v>
      </c>
    </row>
    <row r="1054" spans="1:15" hidden="1" x14ac:dyDescent="0.25">
      <c r="A1054" s="660" t="s">
        <v>6322</v>
      </c>
      <c r="B1054" s="661">
        <v>44280</v>
      </c>
      <c r="C1054" s="660" t="s">
        <v>6915</v>
      </c>
      <c r="D1054" s="661">
        <v>44259</v>
      </c>
      <c r="E1054" s="660" t="s">
        <v>1193</v>
      </c>
      <c r="F1054" s="660" t="s">
        <v>244</v>
      </c>
      <c r="G1054" s="660" t="s">
        <v>1227</v>
      </c>
      <c r="H1054" s="660" t="s">
        <v>1321</v>
      </c>
      <c r="I1054" s="660" t="s">
        <v>244</v>
      </c>
      <c r="J1054" s="660" t="s">
        <v>316</v>
      </c>
      <c r="K1054" s="660" t="s">
        <v>1469</v>
      </c>
      <c r="L1054" s="660" t="s">
        <v>314</v>
      </c>
      <c r="M1054" s="660">
        <v>6</v>
      </c>
      <c r="N1054" s="660">
        <v>0</v>
      </c>
      <c r="O1054" s="660">
        <v>0</v>
      </c>
    </row>
    <row r="1055" spans="1:15" hidden="1" x14ac:dyDescent="0.25">
      <c r="A1055" s="660" t="s">
        <v>6322</v>
      </c>
      <c r="B1055" s="661">
        <v>44280</v>
      </c>
      <c r="C1055" s="660" t="s">
        <v>6915</v>
      </c>
      <c r="D1055" s="661">
        <v>44259</v>
      </c>
      <c r="E1055" s="660" t="s">
        <v>1193</v>
      </c>
      <c r="F1055" s="660" t="s">
        <v>244</v>
      </c>
      <c r="G1055" s="660" t="s">
        <v>1227</v>
      </c>
      <c r="H1055" s="660" t="s">
        <v>3652</v>
      </c>
      <c r="I1055" s="660" t="s">
        <v>244</v>
      </c>
      <c r="J1055" s="660" t="s">
        <v>316</v>
      </c>
      <c r="K1055" s="660" t="s">
        <v>1469</v>
      </c>
      <c r="L1055" s="660" t="s">
        <v>314</v>
      </c>
      <c r="M1055" s="660">
        <v>6</v>
      </c>
      <c r="N1055" s="662">
        <v>81404</v>
      </c>
      <c r="O1055" s="662">
        <v>488424</v>
      </c>
    </row>
    <row r="1056" spans="1:15" hidden="1" x14ac:dyDescent="0.25">
      <c r="A1056" s="660" t="s">
        <v>6323</v>
      </c>
      <c r="B1056" s="661">
        <v>44280</v>
      </c>
      <c r="C1056" s="660" t="s">
        <v>6916</v>
      </c>
      <c r="D1056" s="661">
        <v>44259</v>
      </c>
      <c r="E1056" s="660" t="s">
        <v>1194</v>
      </c>
      <c r="F1056" s="660" t="s">
        <v>244</v>
      </c>
      <c r="G1056" s="660" t="s">
        <v>1227</v>
      </c>
      <c r="H1056" s="660" t="s">
        <v>1356</v>
      </c>
      <c r="I1056" s="660" t="s">
        <v>244</v>
      </c>
      <c r="J1056" s="660" t="s">
        <v>316</v>
      </c>
      <c r="K1056" s="660" t="s">
        <v>1469</v>
      </c>
      <c r="L1056" s="660" t="s">
        <v>301</v>
      </c>
      <c r="M1056" s="660">
        <v>3</v>
      </c>
      <c r="N1056" s="660">
        <v>0</v>
      </c>
      <c r="O1056" s="660">
        <v>0</v>
      </c>
    </row>
    <row r="1057" spans="1:15" hidden="1" x14ac:dyDescent="0.25">
      <c r="A1057" s="660" t="s">
        <v>6323</v>
      </c>
      <c r="B1057" s="661">
        <v>44280</v>
      </c>
      <c r="C1057" s="660" t="s">
        <v>6916</v>
      </c>
      <c r="D1057" s="661">
        <v>44259</v>
      </c>
      <c r="E1057" s="660" t="s">
        <v>1193</v>
      </c>
      <c r="F1057" s="660" t="s">
        <v>244</v>
      </c>
      <c r="G1057" s="660" t="s">
        <v>1227</v>
      </c>
      <c r="H1057" s="660" t="s">
        <v>1357</v>
      </c>
      <c r="I1057" s="660" t="s">
        <v>244</v>
      </c>
      <c r="J1057" s="660" t="s">
        <v>316</v>
      </c>
      <c r="K1057" s="660" t="s">
        <v>1469</v>
      </c>
      <c r="L1057" s="660" t="s">
        <v>314</v>
      </c>
      <c r="M1057" s="660">
        <v>3</v>
      </c>
      <c r="N1057" s="660">
        <v>0</v>
      </c>
      <c r="O1057" s="660">
        <v>0</v>
      </c>
    </row>
    <row r="1058" spans="1:15" hidden="1" x14ac:dyDescent="0.25">
      <c r="A1058" s="660" t="s">
        <v>6323</v>
      </c>
      <c r="B1058" s="661">
        <v>44280</v>
      </c>
      <c r="C1058" s="660" t="s">
        <v>6916</v>
      </c>
      <c r="D1058" s="661">
        <v>44259</v>
      </c>
      <c r="E1058" s="660" t="s">
        <v>1193</v>
      </c>
      <c r="F1058" s="660" t="s">
        <v>244</v>
      </c>
      <c r="G1058" s="660" t="s">
        <v>1227</v>
      </c>
      <c r="H1058" s="660" t="s">
        <v>3656</v>
      </c>
      <c r="I1058" s="660" t="s">
        <v>244</v>
      </c>
      <c r="J1058" s="660" t="s">
        <v>316</v>
      </c>
      <c r="K1058" s="660" t="s">
        <v>1469</v>
      </c>
      <c r="L1058" s="660" t="s">
        <v>1470</v>
      </c>
      <c r="M1058" s="660">
        <v>3</v>
      </c>
      <c r="N1058" s="660">
        <v>0</v>
      </c>
      <c r="O1058" s="660">
        <v>0</v>
      </c>
    </row>
    <row r="1059" spans="1:15" hidden="1" x14ac:dyDescent="0.25">
      <c r="A1059" s="660" t="s">
        <v>6323</v>
      </c>
      <c r="B1059" s="661">
        <v>44280</v>
      </c>
      <c r="C1059" s="660" t="s">
        <v>6916</v>
      </c>
      <c r="D1059" s="661">
        <v>44259</v>
      </c>
      <c r="E1059" s="660" t="s">
        <v>1193</v>
      </c>
      <c r="F1059" s="660" t="s">
        <v>244</v>
      </c>
      <c r="G1059" s="660" t="s">
        <v>1227</v>
      </c>
      <c r="H1059" s="660" t="s">
        <v>1359</v>
      </c>
      <c r="I1059" s="660" t="s">
        <v>244</v>
      </c>
      <c r="J1059" s="660" t="s">
        <v>316</v>
      </c>
      <c r="K1059" s="660" t="s">
        <v>1469</v>
      </c>
      <c r="L1059" s="660" t="s">
        <v>314</v>
      </c>
      <c r="M1059" s="660">
        <v>3</v>
      </c>
      <c r="N1059" s="660">
        <v>0</v>
      </c>
      <c r="O1059" s="660">
        <v>0</v>
      </c>
    </row>
    <row r="1060" spans="1:15" hidden="1" x14ac:dyDescent="0.25">
      <c r="A1060" s="660" t="s">
        <v>6323</v>
      </c>
      <c r="B1060" s="661">
        <v>44280</v>
      </c>
      <c r="C1060" s="660" t="s">
        <v>6916</v>
      </c>
      <c r="D1060" s="661">
        <v>44259</v>
      </c>
      <c r="E1060" s="660" t="s">
        <v>1193</v>
      </c>
      <c r="F1060" s="660" t="s">
        <v>244</v>
      </c>
      <c r="G1060" s="660" t="s">
        <v>1227</v>
      </c>
      <c r="H1060" s="660" t="s">
        <v>1317</v>
      </c>
      <c r="I1060" s="660" t="s">
        <v>244</v>
      </c>
      <c r="J1060" s="660" t="s">
        <v>316</v>
      </c>
      <c r="K1060" s="660" t="s">
        <v>1469</v>
      </c>
      <c r="L1060" s="660" t="s">
        <v>314</v>
      </c>
      <c r="M1060" s="660">
        <v>3</v>
      </c>
      <c r="N1060" s="660">
        <v>0</v>
      </c>
      <c r="O1060" s="660">
        <v>0</v>
      </c>
    </row>
    <row r="1061" spans="1:15" hidden="1" x14ac:dyDescent="0.25">
      <c r="A1061" s="660" t="s">
        <v>6323</v>
      </c>
      <c r="B1061" s="661">
        <v>44280</v>
      </c>
      <c r="C1061" s="660" t="s">
        <v>6916</v>
      </c>
      <c r="D1061" s="661">
        <v>44259</v>
      </c>
      <c r="E1061" s="660" t="s">
        <v>1193</v>
      </c>
      <c r="F1061" s="660" t="s">
        <v>244</v>
      </c>
      <c r="G1061" s="660" t="s">
        <v>1227</v>
      </c>
      <c r="H1061" s="660" t="s">
        <v>1404</v>
      </c>
      <c r="I1061" s="660" t="s">
        <v>244</v>
      </c>
      <c r="J1061" s="660" t="s">
        <v>316</v>
      </c>
      <c r="K1061" s="660" t="s">
        <v>1469</v>
      </c>
      <c r="L1061" s="660" t="s">
        <v>1470</v>
      </c>
      <c r="M1061" s="660">
        <v>3</v>
      </c>
      <c r="N1061" s="660">
        <v>0</v>
      </c>
      <c r="O1061" s="660">
        <v>0</v>
      </c>
    </row>
    <row r="1062" spans="1:15" hidden="1" x14ac:dyDescent="0.25">
      <c r="A1062" s="660" t="s">
        <v>6323</v>
      </c>
      <c r="B1062" s="661">
        <v>44280</v>
      </c>
      <c r="C1062" s="660" t="s">
        <v>6916</v>
      </c>
      <c r="D1062" s="661">
        <v>44259</v>
      </c>
      <c r="E1062" s="660" t="s">
        <v>1193</v>
      </c>
      <c r="F1062" s="660" t="s">
        <v>244</v>
      </c>
      <c r="G1062" s="660" t="s">
        <v>1227</v>
      </c>
      <c r="H1062" s="660" t="s">
        <v>1319</v>
      </c>
      <c r="I1062" s="660" t="s">
        <v>244</v>
      </c>
      <c r="J1062" s="660" t="s">
        <v>316</v>
      </c>
      <c r="K1062" s="660" t="s">
        <v>1469</v>
      </c>
      <c r="L1062" s="660" t="s">
        <v>314</v>
      </c>
      <c r="M1062" s="660">
        <v>3</v>
      </c>
      <c r="N1062" s="660">
        <v>0</v>
      </c>
      <c r="O1062" s="660">
        <v>0</v>
      </c>
    </row>
    <row r="1063" spans="1:15" hidden="1" x14ac:dyDescent="0.25">
      <c r="A1063" s="660" t="s">
        <v>6323</v>
      </c>
      <c r="B1063" s="661">
        <v>44280</v>
      </c>
      <c r="C1063" s="660" t="s">
        <v>6916</v>
      </c>
      <c r="D1063" s="661">
        <v>44259</v>
      </c>
      <c r="E1063" s="660" t="s">
        <v>1193</v>
      </c>
      <c r="F1063" s="660" t="s">
        <v>244</v>
      </c>
      <c r="G1063" s="660" t="s">
        <v>1227</v>
      </c>
      <c r="H1063" s="660" t="s">
        <v>1332</v>
      </c>
      <c r="I1063" s="660" t="s">
        <v>244</v>
      </c>
      <c r="J1063" s="660" t="s">
        <v>316</v>
      </c>
      <c r="K1063" s="660" t="s">
        <v>1469</v>
      </c>
      <c r="L1063" s="660" t="s">
        <v>1470</v>
      </c>
      <c r="M1063" s="660">
        <v>3</v>
      </c>
      <c r="N1063" s="660">
        <v>0</v>
      </c>
      <c r="O1063" s="660">
        <v>0</v>
      </c>
    </row>
    <row r="1064" spans="1:15" hidden="1" x14ac:dyDescent="0.25">
      <c r="A1064" s="660" t="s">
        <v>6323</v>
      </c>
      <c r="B1064" s="661">
        <v>44280</v>
      </c>
      <c r="C1064" s="660" t="s">
        <v>6916</v>
      </c>
      <c r="D1064" s="661">
        <v>44259</v>
      </c>
      <c r="E1064" s="660" t="s">
        <v>1193</v>
      </c>
      <c r="F1064" s="660" t="s">
        <v>244</v>
      </c>
      <c r="G1064" s="660" t="s">
        <v>1227</v>
      </c>
      <c r="H1064" s="660" t="s">
        <v>1324</v>
      </c>
      <c r="I1064" s="660" t="s">
        <v>244</v>
      </c>
      <c r="J1064" s="660" t="s">
        <v>316</v>
      </c>
      <c r="K1064" s="660" t="s">
        <v>1469</v>
      </c>
      <c r="L1064" s="660" t="s">
        <v>314</v>
      </c>
      <c r="M1064" s="660">
        <v>3</v>
      </c>
      <c r="N1064" s="660">
        <v>0</v>
      </c>
      <c r="O1064" s="660">
        <v>0</v>
      </c>
    </row>
    <row r="1065" spans="1:15" hidden="1" x14ac:dyDescent="0.25">
      <c r="A1065" s="660" t="s">
        <v>6323</v>
      </c>
      <c r="B1065" s="661">
        <v>44280</v>
      </c>
      <c r="C1065" s="660" t="s">
        <v>6916</v>
      </c>
      <c r="D1065" s="661">
        <v>44259</v>
      </c>
      <c r="E1065" s="660" t="s">
        <v>1193</v>
      </c>
      <c r="F1065" s="660" t="s">
        <v>244</v>
      </c>
      <c r="G1065" s="660" t="s">
        <v>1227</v>
      </c>
      <c r="H1065" s="660" t="s">
        <v>1321</v>
      </c>
      <c r="I1065" s="660" t="s">
        <v>244</v>
      </c>
      <c r="J1065" s="660" t="s">
        <v>316</v>
      </c>
      <c r="K1065" s="660" t="s">
        <v>1469</v>
      </c>
      <c r="L1065" s="660" t="s">
        <v>314</v>
      </c>
      <c r="M1065" s="660">
        <v>3</v>
      </c>
      <c r="N1065" s="660">
        <v>0</v>
      </c>
      <c r="O1065" s="660">
        <v>0</v>
      </c>
    </row>
    <row r="1066" spans="1:15" hidden="1" x14ac:dyDescent="0.25">
      <c r="A1066" s="660" t="s">
        <v>6323</v>
      </c>
      <c r="B1066" s="661">
        <v>44280</v>
      </c>
      <c r="C1066" s="660" t="s">
        <v>6916</v>
      </c>
      <c r="D1066" s="661">
        <v>44259</v>
      </c>
      <c r="E1066" s="660" t="s">
        <v>1193</v>
      </c>
      <c r="F1066" s="660" t="s">
        <v>244</v>
      </c>
      <c r="G1066" s="660" t="s">
        <v>1227</v>
      </c>
      <c r="H1066" s="660" t="s">
        <v>3652</v>
      </c>
      <c r="I1066" s="660" t="s">
        <v>244</v>
      </c>
      <c r="J1066" s="660" t="s">
        <v>316</v>
      </c>
      <c r="K1066" s="660" t="s">
        <v>1469</v>
      </c>
      <c r="L1066" s="660" t="s">
        <v>314</v>
      </c>
      <c r="M1066" s="660">
        <v>3</v>
      </c>
      <c r="N1066" s="662">
        <v>81404</v>
      </c>
      <c r="O1066" s="662">
        <v>244212</v>
      </c>
    </row>
    <row r="1067" spans="1:15" hidden="1" x14ac:dyDescent="0.25">
      <c r="A1067" s="660" t="s">
        <v>6324</v>
      </c>
      <c r="B1067" s="661">
        <v>44280</v>
      </c>
      <c r="C1067" s="660" t="s">
        <v>6917</v>
      </c>
      <c r="D1067" s="660" t="s">
        <v>5362</v>
      </c>
      <c r="E1067" s="660" t="s">
        <v>1191</v>
      </c>
      <c r="F1067" s="660" t="s">
        <v>94</v>
      </c>
      <c r="G1067" s="660" t="s">
        <v>356</v>
      </c>
      <c r="H1067" s="660" t="s">
        <v>1342</v>
      </c>
      <c r="I1067" s="660" t="s">
        <v>94</v>
      </c>
      <c r="J1067" s="660" t="s">
        <v>1464</v>
      </c>
      <c r="K1067" s="660" t="s">
        <v>1468</v>
      </c>
      <c r="L1067" s="660" t="s">
        <v>303</v>
      </c>
      <c r="M1067" s="660">
        <v>6</v>
      </c>
      <c r="N1067" s="660">
        <v>750</v>
      </c>
      <c r="O1067" s="662">
        <v>4500</v>
      </c>
    </row>
    <row r="1068" spans="1:15" hidden="1" x14ac:dyDescent="0.25">
      <c r="A1068" s="660" t="s">
        <v>6325</v>
      </c>
      <c r="B1068" s="661">
        <v>44280</v>
      </c>
      <c r="C1068" s="660">
        <v>210304</v>
      </c>
      <c r="D1068" s="661">
        <v>44270</v>
      </c>
      <c r="E1068" s="660" t="s">
        <v>15</v>
      </c>
      <c r="F1068" s="660" t="s">
        <v>1205</v>
      </c>
      <c r="G1068" s="660" t="s">
        <v>1252</v>
      </c>
      <c r="H1068" s="660" t="s">
        <v>1327</v>
      </c>
      <c r="I1068" s="660" t="s">
        <v>1205</v>
      </c>
      <c r="J1068" s="660" t="s">
        <v>1464</v>
      </c>
      <c r="K1068" s="660" t="s">
        <v>1468</v>
      </c>
      <c r="L1068" s="660" t="s">
        <v>1470</v>
      </c>
      <c r="M1068" s="660">
        <v>4</v>
      </c>
      <c r="N1068" s="660">
        <v>0</v>
      </c>
      <c r="O1068" s="660">
        <v>0</v>
      </c>
    </row>
    <row r="1069" spans="1:15" hidden="1" x14ac:dyDescent="0.25">
      <c r="A1069" s="660" t="s">
        <v>6325</v>
      </c>
      <c r="B1069" s="661">
        <v>44280</v>
      </c>
      <c r="C1069" s="660">
        <v>210304</v>
      </c>
      <c r="D1069" s="661">
        <v>44270</v>
      </c>
      <c r="E1069" s="660" t="s">
        <v>15</v>
      </c>
      <c r="F1069" s="660" t="s">
        <v>1205</v>
      </c>
      <c r="G1069" s="660" t="s">
        <v>1252</v>
      </c>
      <c r="H1069" s="660" t="s">
        <v>1332</v>
      </c>
      <c r="I1069" s="660" t="s">
        <v>1205</v>
      </c>
      <c r="J1069" s="660" t="s">
        <v>1464</v>
      </c>
      <c r="K1069" s="660" t="s">
        <v>1468</v>
      </c>
      <c r="L1069" s="660" t="s">
        <v>1470</v>
      </c>
      <c r="M1069" s="660">
        <v>4</v>
      </c>
      <c r="N1069" s="660">
        <v>0</v>
      </c>
      <c r="O1069" s="660">
        <v>0</v>
      </c>
    </row>
    <row r="1070" spans="1:15" hidden="1" x14ac:dyDescent="0.25">
      <c r="A1070" s="660" t="s">
        <v>6325</v>
      </c>
      <c r="B1070" s="661">
        <v>44280</v>
      </c>
      <c r="C1070" s="660">
        <v>210304</v>
      </c>
      <c r="D1070" s="661">
        <v>44270</v>
      </c>
      <c r="E1070" s="660" t="s">
        <v>15</v>
      </c>
      <c r="F1070" s="660" t="s">
        <v>1205</v>
      </c>
      <c r="G1070" s="660" t="s">
        <v>1252</v>
      </c>
      <c r="H1070" s="660" t="s">
        <v>387</v>
      </c>
      <c r="I1070" s="660" t="s">
        <v>1205</v>
      </c>
      <c r="J1070" s="660" t="s">
        <v>1464</v>
      </c>
      <c r="K1070" s="660" t="s">
        <v>1468</v>
      </c>
      <c r="L1070" s="660" t="s">
        <v>303</v>
      </c>
      <c r="M1070" s="660">
        <v>1</v>
      </c>
      <c r="N1070" s="662">
        <v>1191</v>
      </c>
      <c r="O1070" s="662">
        <v>1191</v>
      </c>
    </row>
    <row r="1071" spans="1:15" hidden="1" x14ac:dyDescent="0.25">
      <c r="A1071" s="660" t="s">
        <v>6325</v>
      </c>
      <c r="B1071" s="661">
        <v>44280</v>
      </c>
      <c r="C1071" s="660">
        <v>210304</v>
      </c>
      <c r="D1071" s="661">
        <v>44270</v>
      </c>
      <c r="E1071" s="660" t="s">
        <v>15</v>
      </c>
      <c r="F1071" s="660" t="s">
        <v>1205</v>
      </c>
      <c r="G1071" s="660" t="s">
        <v>1252</v>
      </c>
      <c r="H1071" s="660" t="s">
        <v>1350</v>
      </c>
      <c r="I1071" s="660" t="s">
        <v>1205</v>
      </c>
      <c r="J1071" s="660" t="s">
        <v>1464</v>
      </c>
      <c r="K1071" s="660" t="s">
        <v>1468</v>
      </c>
      <c r="L1071" s="660" t="s">
        <v>314</v>
      </c>
      <c r="M1071" s="660">
        <v>5</v>
      </c>
      <c r="N1071" s="662">
        <v>9350</v>
      </c>
      <c r="O1071" s="662">
        <v>46750</v>
      </c>
    </row>
    <row r="1072" spans="1:15" hidden="1" x14ac:dyDescent="0.25">
      <c r="A1072" s="660" t="s">
        <v>6325</v>
      </c>
      <c r="B1072" s="661">
        <v>44280</v>
      </c>
      <c r="C1072" s="660">
        <v>210304</v>
      </c>
      <c r="D1072" s="661">
        <v>44270</v>
      </c>
      <c r="E1072" s="660" t="s">
        <v>15</v>
      </c>
      <c r="F1072" s="660" t="s">
        <v>1205</v>
      </c>
      <c r="G1072" s="660" t="s">
        <v>1252</v>
      </c>
      <c r="H1072" s="660" t="s">
        <v>1326</v>
      </c>
      <c r="I1072" s="660" t="s">
        <v>1205</v>
      </c>
      <c r="J1072" s="660" t="s">
        <v>1464</v>
      </c>
      <c r="K1072" s="660" t="s">
        <v>1468</v>
      </c>
      <c r="L1072" s="660" t="s">
        <v>314</v>
      </c>
      <c r="M1072" s="660">
        <v>2</v>
      </c>
      <c r="N1072" s="662">
        <v>54700</v>
      </c>
      <c r="O1072" s="662">
        <v>109400</v>
      </c>
    </row>
    <row r="1073" spans="1:15" hidden="1" x14ac:dyDescent="0.25">
      <c r="A1073" s="660" t="s">
        <v>6325</v>
      </c>
      <c r="B1073" s="661">
        <v>44280</v>
      </c>
      <c r="C1073" s="660">
        <v>210304</v>
      </c>
      <c r="D1073" s="661">
        <v>44270</v>
      </c>
      <c r="E1073" s="660" t="s">
        <v>15</v>
      </c>
      <c r="F1073" s="660" t="s">
        <v>1205</v>
      </c>
      <c r="G1073" s="660" t="s">
        <v>1252</v>
      </c>
      <c r="H1073" s="660" t="s">
        <v>1326</v>
      </c>
      <c r="I1073" s="660" t="s">
        <v>1205</v>
      </c>
      <c r="J1073" s="660" t="s">
        <v>1464</v>
      </c>
      <c r="K1073" s="660" t="s">
        <v>1468</v>
      </c>
      <c r="L1073" s="660" t="s">
        <v>314</v>
      </c>
      <c r="M1073" s="660">
        <v>2</v>
      </c>
      <c r="N1073" s="662">
        <v>55400</v>
      </c>
      <c r="O1073" s="662">
        <v>110800</v>
      </c>
    </row>
    <row r="1074" spans="1:15" hidden="1" x14ac:dyDescent="0.25">
      <c r="A1074" s="660" t="s">
        <v>6325</v>
      </c>
      <c r="B1074" s="661">
        <v>44280</v>
      </c>
      <c r="C1074" s="660">
        <v>210304</v>
      </c>
      <c r="D1074" s="661">
        <v>44270</v>
      </c>
      <c r="E1074" s="660" t="s">
        <v>15</v>
      </c>
      <c r="F1074" s="660" t="s">
        <v>1205</v>
      </c>
      <c r="G1074" s="660" t="s">
        <v>1252</v>
      </c>
      <c r="H1074" s="660" t="s">
        <v>1326</v>
      </c>
      <c r="I1074" s="660" t="s">
        <v>1205</v>
      </c>
      <c r="J1074" s="660" t="s">
        <v>1464</v>
      </c>
      <c r="K1074" s="660" t="s">
        <v>1468</v>
      </c>
      <c r="L1074" s="660" t="s">
        <v>314</v>
      </c>
      <c r="M1074" s="660">
        <v>2</v>
      </c>
      <c r="N1074" s="662">
        <v>57700</v>
      </c>
      <c r="O1074" s="662">
        <v>115400</v>
      </c>
    </row>
    <row r="1075" spans="1:15" hidden="1" x14ac:dyDescent="0.25">
      <c r="A1075" s="660" t="s">
        <v>6326</v>
      </c>
      <c r="B1075" s="661">
        <v>44280</v>
      </c>
      <c r="C1075" s="660" t="s">
        <v>972</v>
      </c>
      <c r="D1075" s="661">
        <v>44280</v>
      </c>
      <c r="E1075" s="660" t="s">
        <v>1182</v>
      </c>
      <c r="F1075" s="660" t="s">
        <v>244</v>
      </c>
      <c r="G1075" s="660" t="s">
        <v>7082</v>
      </c>
      <c r="H1075" s="660" t="s">
        <v>1340</v>
      </c>
      <c r="I1075" s="660" t="s">
        <v>244</v>
      </c>
      <c r="J1075" s="660" t="s">
        <v>316</v>
      </c>
      <c r="K1075" s="660" t="s">
        <v>1469</v>
      </c>
      <c r="L1075" s="660" t="s">
        <v>303</v>
      </c>
      <c r="M1075" s="660">
        <v>1</v>
      </c>
      <c r="N1075" s="662">
        <v>1000</v>
      </c>
      <c r="O1075" s="662">
        <v>1000</v>
      </c>
    </row>
    <row r="1076" spans="1:15" hidden="1" x14ac:dyDescent="0.25">
      <c r="A1076" s="660" t="s">
        <v>6327</v>
      </c>
      <c r="B1076" s="661">
        <v>44280</v>
      </c>
      <c r="C1076" s="660">
        <v>22</v>
      </c>
      <c r="D1076" s="661">
        <v>44197</v>
      </c>
      <c r="E1076" s="660" t="s">
        <v>1188</v>
      </c>
      <c r="F1076" s="660" t="s">
        <v>248</v>
      </c>
      <c r="G1076" s="660" t="s">
        <v>4427</v>
      </c>
      <c r="H1076" s="660" t="s">
        <v>274</v>
      </c>
      <c r="I1076" s="660" t="s">
        <v>248</v>
      </c>
      <c r="J1076" s="660" t="s">
        <v>1467</v>
      </c>
      <c r="K1076" s="660" t="s">
        <v>1468</v>
      </c>
      <c r="L1076" s="660" t="s">
        <v>307</v>
      </c>
      <c r="M1076" s="660">
        <v>1</v>
      </c>
      <c r="N1076" s="662">
        <v>4025</v>
      </c>
      <c r="O1076" s="662">
        <v>4025</v>
      </c>
    </row>
    <row r="1077" spans="1:15" hidden="1" x14ac:dyDescent="0.25">
      <c r="A1077" s="660" t="s">
        <v>6328</v>
      </c>
      <c r="B1077" s="661">
        <v>44280</v>
      </c>
      <c r="C1077" s="660" t="s">
        <v>6918</v>
      </c>
      <c r="D1077" s="661">
        <v>44260</v>
      </c>
      <c r="E1077" s="660" t="s">
        <v>1194</v>
      </c>
      <c r="F1077" s="660" t="s">
        <v>244</v>
      </c>
      <c r="G1077" s="660" t="s">
        <v>1227</v>
      </c>
      <c r="H1077" s="660" t="s">
        <v>1356</v>
      </c>
      <c r="I1077" s="660" t="s">
        <v>244</v>
      </c>
      <c r="J1077" s="660" t="s">
        <v>316</v>
      </c>
      <c r="K1077" s="660" t="s">
        <v>1469</v>
      </c>
      <c r="L1077" s="660" t="s">
        <v>301</v>
      </c>
      <c r="M1077" s="660">
        <v>2</v>
      </c>
      <c r="N1077" s="660">
        <v>0</v>
      </c>
      <c r="O1077" s="660">
        <v>0</v>
      </c>
    </row>
    <row r="1078" spans="1:15" hidden="1" x14ac:dyDescent="0.25">
      <c r="A1078" s="660" t="s">
        <v>6328</v>
      </c>
      <c r="B1078" s="661">
        <v>44280</v>
      </c>
      <c r="C1078" s="660" t="s">
        <v>6918</v>
      </c>
      <c r="D1078" s="661">
        <v>44260</v>
      </c>
      <c r="E1078" s="660" t="s">
        <v>1193</v>
      </c>
      <c r="F1078" s="660" t="s">
        <v>244</v>
      </c>
      <c r="G1078" s="660" t="s">
        <v>1227</v>
      </c>
      <c r="H1078" s="660" t="s">
        <v>1357</v>
      </c>
      <c r="I1078" s="660" t="s">
        <v>244</v>
      </c>
      <c r="J1078" s="660" t="s">
        <v>316</v>
      </c>
      <c r="K1078" s="660" t="s">
        <v>1469</v>
      </c>
      <c r="L1078" s="660" t="s">
        <v>314</v>
      </c>
      <c r="M1078" s="660">
        <v>2</v>
      </c>
      <c r="N1078" s="660">
        <v>0</v>
      </c>
      <c r="O1078" s="660">
        <v>0</v>
      </c>
    </row>
    <row r="1079" spans="1:15" hidden="1" x14ac:dyDescent="0.25">
      <c r="A1079" s="660" t="s">
        <v>6328</v>
      </c>
      <c r="B1079" s="661">
        <v>44280</v>
      </c>
      <c r="C1079" s="660" t="s">
        <v>6918</v>
      </c>
      <c r="D1079" s="661">
        <v>44260</v>
      </c>
      <c r="E1079" s="660" t="s">
        <v>1193</v>
      </c>
      <c r="F1079" s="660" t="s">
        <v>244</v>
      </c>
      <c r="G1079" s="660" t="s">
        <v>1227</v>
      </c>
      <c r="H1079" s="660" t="s">
        <v>3656</v>
      </c>
      <c r="I1079" s="660" t="s">
        <v>244</v>
      </c>
      <c r="J1079" s="660" t="s">
        <v>316</v>
      </c>
      <c r="K1079" s="660" t="s">
        <v>1469</v>
      </c>
      <c r="L1079" s="660" t="s">
        <v>1470</v>
      </c>
      <c r="M1079" s="660">
        <v>2</v>
      </c>
      <c r="N1079" s="660">
        <v>0</v>
      </c>
      <c r="O1079" s="660">
        <v>0</v>
      </c>
    </row>
    <row r="1080" spans="1:15" hidden="1" x14ac:dyDescent="0.25">
      <c r="A1080" s="660" t="s">
        <v>6328</v>
      </c>
      <c r="B1080" s="661">
        <v>44280</v>
      </c>
      <c r="C1080" s="660" t="s">
        <v>6918</v>
      </c>
      <c r="D1080" s="661">
        <v>44260</v>
      </c>
      <c r="E1080" s="660" t="s">
        <v>1193</v>
      </c>
      <c r="F1080" s="660" t="s">
        <v>244</v>
      </c>
      <c r="G1080" s="660" t="s">
        <v>1227</v>
      </c>
      <c r="H1080" s="660" t="s">
        <v>1359</v>
      </c>
      <c r="I1080" s="660" t="s">
        <v>244</v>
      </c>
      <c r="J1080" s="660" t="s">
        <v>316</v>
      </c>
      <c r="K1080" s="660" t="s">
        <v>1469</v>
      </c>
      <c r="L1080" s="660" t="s">
        <v>314</v>
      </c>
      <c r="M1080" s="660">
        <v>2</v>
      </c>
      <c r="N1080" s="660">
        <v>0</v>
      </c>
      <c r="O1080" s="660">
        <v>0</v>
      </c>
    </row>
    <row r="1081" spans="1:15" hidden="1" x14ac:dyDescent="0.25">
      <c r="A1081" s="660" t="s">
        <v>6328</v>
      </c>
      <c r="B1081" s="661">
        <v>44280</v>
      </c>
      <c r="C1081" s="660" t="s">
        <v>6918</v>
      </c>
      <c r="D1081" s="661">
        <v>44260</v>
      </c>
      <c r="E1081" s="660" t="s">
        <v>1193</v>
      </c>
      <c r="F1081" s="660" t="s">
        <v>244</v>
      </c>
      <c r="G1081" s="660" t="s">
        <v>1227</v>
      </c>
      <c r="H1081" s="660" t="s">
        <v>1317</v>
      </c>
      <c r="I1081" s="660" t="s">
        <v>244</v>
      </c>
      <c r="J1081" s="660" t="s">
        <v>316</v>
      </c>
      <c r="K1081" s="660" t="s">
        <v>1469</v>
      </c>
      <c r="L1081" s="660" t="s">
        <v>314</v>
      </c>
      <c r="M1081" s="660">
        <v>2</v>
      </c>
      <c r="N1081" s="660">
        <v>0</v>
      </c>
      <c r="O1081" s="660">
        <v>0</v>
      </c>
    </row>
    <row r="1082" spans="1:15" hidden="1" x14ac:dyDescent="0.25">
      <c r="A1082" s="660" t="s">
        <v>6328</v>
      </c>
      <c r="B1082" s="661">
        <v>44280</v>
      </c>
      <c r="C1082" s="660" t="s">
        <v>6918</v>
      </c>
      <c r="D1082" s="661">
        <v>44260</v>
      </c>
      <c r="E1082" s="660" t="s">
        <v>1193</v>
      </c>
      <c r="F1082" s="660" t="s">
        <v>244</v>
      </c>
      <c r="G1082" s="660" t="s">
        <v>1227</v>
      </c>
      <c r="H1082" s="660" t="s">
        <v>1404</v>
      </c>
      <c r="I1082" s="660" t="s">
        <v>244</v>
      </c>
      <c r="J1082" s="660" t="s">
        <v>316</v>
      </c>
      <c r="K1082" s="660" t="s">
        <v>1469</v>
      </c>
      <c r="L1082" s="660" t="s">
        <v>1470</v>
      </c>
      <c r="M1082" s="660">
        <v>2</v>
      </c>
      <c r="N1082" s="660">
        <v>0</v>
      </c>
      <c r="O1082" s="660">
        <v>0</v>
      </c>
    </row>
    <row r="1083" spans="1:15" hidden="1" x14ac:dyDescent="0.25">
      <c r="A1083" s="660" t="s">
        <v>6328</v>
      </c>
      <c r="B1083" s="661">
        <v>44280</v>
      </c>
      <c r="C1083" s="660" t="s">
        <v>6918</v>
      </c>
      <c r="D1083" s="661">
        <v>44260</v>
      </c>
      <c r="E1083" s="660" t="s">
        <v>1193</v>
      </c>
      <c r="F1083" s="660" t="s">
        <v>244</v>
      </c>
      <c r="G1083" s="660" t="s">
        <v>1227</v>
      </c>
      <c r="H1083" s="660" t="s">
        <v>1319</v>
      </c>
      <c r="I1083" s="660" t="s">
        <v>244</v>
      </c>
      <c r="J1083" s="660" t="s">
        <v>316</v>
      </c>
      <c r="K1083" s="660" t="s">
        <v>1469</v>
      </c>
      <c r="L1083" s="660" t="s">
        <v>314</v>
      </c>
      <c r="M1083" s="660">
        <v>2</v>
      </c>
      <c r="N1083" s="660">
        <v>0</v>
      </c>
      <c r="O1083" s="660">
        <v>0</v>
      </c>
    </row>
    <row r="1084" spans="1:15" hidden="1" x14ac:dyDescent="0.25">
      <c r="A1084" s="660" t="s">
        <v>6328</v>
      </c>
      <c r="B1084" s="661">
        <v>44280</v>
      </c>
      <c r="C1084" s="660" t="s">
        <v>6918</v>
      </c>
      <c r="D1084" s="661">
        <v>44260</v>
      </c>
      <c r="E1084" s="660" t="s">
        <v>1193</v>
      </c>
      <c r="F1084" s="660" t="s">
        <v>244</v>
      </c>
      <c r="G1084" s="660" t="s">
        <v>1227</v>
      </c>
      <c r="H1084" s="660" t="s">
        <v>1332</v>
      </c>
      <c r="I1084" s="660" t="s">
        <v>244</v>
      </c>
      <c r="J1084" s="660" t="s">
        <v>316</v>
      </c>
      <c r="K1084" s="660" t="s">
        <v>1469</v>
      </c>
      <c r="L1084" s="660" t="s">
        <v>1470</v>
      </c>
      <c r="M1084" s="660">
        <v>2</v>
      </c>
      <c r="N1084" s="660">
        <v>0</v>
      </c>
      <c r="O1084" s="660">
        <v>0</v>
      </c>
    </row>
    <row r="1085" spans="1:15" hidden="1" x14ac:dyDescent="0.25">
      <c r="A1085" s="660" t="s">
        <v>6328</v>
      </c>
      <c r="B1085" s="661">
        <v>44280</v>
      </c>
      <c r="C1085" s="660" t="s">
        <v>6918</v>
      </c>
      <c r="D1085" s="661">
        <v>44260</v>
      </c>
      <c r="E1085" s="660" t="s">
        <v>1193</v>
      </c>
      <c r="F1085" s="660" t="s">
        <v>244</v>
      </c>
      <c r="G1085" s="660" t="s">
        <v>1227</v>
      </c>
      <c r="H1085" s="660" t="s">
        <v>1324</v>
      </c>
      <c r="I1085" s="660" t="s">
        <v>244</v>
      </c>
      <c r="J1085" s="660" t="s">
        <v>316</v>
      </c>
      <c r="K1085" s="660" t="s">
        <v>1469</v>
      </c>
      <c r="L1085" s="660" t="s">
        <v>314</v>
      </c>
      <c r="M1085" s="660">
        <v>2</v>
      </c>
      <c r="N1085" s="660">
        <v>0</v>
      </c>
      <c r="O1085" s="660">
        <v>0</v>
      </c>
    </row>
    <row r="1086" spans="1:15" hidden="1" x14ac:dyDescent="0.25">
      <c r="A1086" s="660" t="s">
        <v>6328</v>
      </c>
      <c r="B1086" s="661">
        <v>44280</v>
      </c>
      <c r="C1086" s="660" t="s">
        <v>6918</v>
      </c>
      <c r="D1086" s="661">
        <v>44260</v>
      </c>
      <c r="E1086" s="660" t="s">
        <v>1193</v>
      </c>
      <c r="F1086" s="660" t="s">
        <v>244</v>
      </c>
      <c r="G1086" s="660" t="s">
        <v>1227</v>
      </c>
      <c r="H1086" s="660" t="s">
        <v>1321</v>
      </c>
      <c r="I1086" s="660" t="s">
        <v>244</v>
      </c>
      <c r="J1086" s="660" t="s">
        <v>316</v>
      </c>
      <c r="K1086" s="660" t="s">
        <v>1469</v>
      </c>
      <c r="L1086" s="660" t="s">
        <v>314</v>
      </c>
      <c r="M1086" s="660">
        <v>2</v>
      </c>
      <c r="N1086" s="660">
        <v>0</v>
      </c>
      <c r="O1086" s="660">
        <v>0</v>
      </c>
    </row>
    <row r="1087" spans="1:15" hidden="1" x14ac:dyDescent="0.25">
      <c r="A1087" s="660" t="s">
        <v>6328</v>
      </c>
      <c r="B1087" s="661">
        <v>44280</v>
      </c>
      <c r="C1087" s="660" t="s">
        <v>6918</v>
      </c>
      <c r="D1087" s="661">
        <v>44260</v>
      </c>
      <c r="E1087" s="660" t="s">
        <v>1193</v>
      </c>
      <c r="F1087" s="660" t="s">
        <v>244</v>
      </c>
      <c r="G1087" s="660" t="s">
        <v>1227</v>
      </c>
      <c r="H1087" s="660" t="s">
        <v>3652</v>
      </c>
      <c r="I1087" s="660" t="s">
        <v>244</v>
      </c>
      <c r="J1087" s="660" t="s">
        <v>316</v>
      </c>
      <c r="K1087" s="660" t="s">
        <v>1469</v>
      </c>
      <c r="L1087" s="660" t="s">
        <v>314</v>
      </c>
      <c r="M1087" s="660">
        <v>2</v>
      </c>
      <c r="N1087" s="662">
        <v>81404</v>
      </c>
      <c r="O1087" s="662">
        <v>162808</v>
      </c>
    </row>
    <row r="1088" spans="1:15" hidden="1" x14ac:dyDescent="0.25">
      <c r="A1088" s="660" t="s">
        <v>6329</v>
      </c>
      <c r="B1088" s="661">
        <v>44280</v>
      </c>
      <c r="C1088" s="660">
        <v>412104545</v>
      </c>
      <c r="D1088" s="661">
        <v>44271</v>
      </c>
      <c r="E1088" s="660" t="s">
        <v>1183</v>
      </c>
      <c r="F1088" s="660" t="s">
        <v>244</v>
      </c>
      <c r="G1088" s="660" t="s">
        <v>1283</v>
      </c>
      <c r="H1088" s="660" t="s">
        <v>1318</v>
      </c>
      <c r="I1088" s="660" t="s">
        <v>244</v>
      </c>
      <c r="J1088" s="660" t="s">
        <v>316</v>
      </c>
      <c r="K1088" s="660" t="s">
        <v>1469</v>
      </c>
      <c r="L1088" s="660" t="s">
        <v>314</v>
      </c>
      <c r="M1088" s="660">
        <v>5</v>
      </c>
      <c r="N1088" s="662">
        <v>2000</v>
      </c>
      <c r="O1088" s="662">
        <v>10000</v>
      </c>
    </row>
    <row r="1089" spans="1:15" hidden="1" x14ac:dyDescent="0.25">
      <c r="A1089" s="660" t="s">
        <v>6329</v>
      </c>
      <c r="B1089" s="661">
        <v>44280</v>
      </c>
      <c r="C1089" s="660">
        <v>412104545</v>
      </c>
      <c r="D1089" s="661">
        <v>44271</v>
      </c>
      <c r="E1089" s="660" t="s">
        <v>1183</v>
      </c>
      <c r="F1089" s="660" t="s">
        <v>244</v>
      </c>
      <c r="G1089" s="660" t="s">
        <v>1283</v>
      </c>
      <c r="H1089" s="660" t="s">
        <v>1431</v>
      </c>
      <c r="I1089" s="660" t="s">
        <v>244</v>
      </c>
      <c r="J1089" s="660" t="s">
        <v>316</v>
      </c>
      <c r="K1089" s="660" t="s">
        <v>1469</v>
      </c>
      <c r="L1089" s="660" t="s">
        <v>314</v>
      </c>
      <c r="M1089" s="660">
        <v>5</v>
      </c>
      <c r="N1089" s="662">
        <v>4500</v>
      </c>
      <c r="O1089" s="662">
        <v>22500</v>
      </c>
    </row>
    <row r="1090" spans="1:15" hidden="1" x14ac:dyDescent="0.25">
      <c r="A1090" s="660" t="s">
        <v>6329</v>
      </c>
      <c r="B1090" s="661">
        <v>44280</v>
      </c>
      <c r="C1090" s="660">
        <v>412104545</v>
      </c>
      <c r="D1090" s="661">
        <v>44271</v>
      </c>
      <c r="E1090" s="660" t="s">
        <v>3215</v>
      </c>
      <c r="F1090" s="660" t="s">
        <v>244</v>
      </c>
      <c r="G1090" s="660" t="s">
        <v>1283</v>
      </c>
      <c r="H1090" s="660" t="s">
        <v>3633</v>
      </c>
      <c r="I1090" s="660" t="s">
        <v>244</v>
      </c>
      <c r="J1090" s="660" t="s">
        <v>316</v>
      </c>
      <c r="K1090" s="660" t="s">
        <v>1469</v>
      </c>
      <c r="L1090" s="660" t="s">
        <v>308</v>
      </c>
      <c r="M1090" s="660">
        <v>5</v>
      </c>
      <c r="N1090" s="662">
        <v>4800</v>
      </c>
      <c r="O1090" s="662">
        <v>24000</v>
      </c>
    </row>
    <row r="1091" spans="1:15" hidden="1" x14ac:dyDescent="0.25">
      <c r="A1091" s="660" t="s">
        <v>6329</v>
      </c>
      <c r="B1091" s="661">
        <v>44280</v>
      </c>
      <c r="C1091" s="660">
        <v>412104545</v>
      </c>
      <c r="D1091" s="661">
        <v>44271</v>
      </c>
      <c r="E1091" s="660" t="s">
        <v>1183</v>
      </c>
      <c r="F1091" s="660" t="s">
        <v>244</v>
      </c>
      <c r="G1091" s="660" t="s">
        <v>1283</v>
      </c>
      <c r="H1091" s="660" t="s">
        <v>1319</v>
      </c>
      <c r="I1091" s="660" t="s">
        <v>244</v>
      </c>
      <c r="J1091" s="660" t="s">
        <v>316</v>
      </c>
      <c r="K1091" s="660" t="s">
        <v>1469</v>
      </c>
      <c r="L1091" s="660" t="s">
        <v>314</v>
      </c>
      <c r="M1091" s="660">
        <v>5</v>
      </c>
      <c r="N1091" s="662">
        <v>9000</v>
      </c>
      <c r="O1091" s="662">
        <v>45000</v>
      </c>
    </row>
    <row r="1092" spans="1:15" hidden="1" x14ac:dyDescent="0.25">
      <c r="A1092" s="660" t="s">
        <v>6329</v>
      </c>
      <c r="B1092" s="661">
        <v>44280</v>
      </c>
      <c r="C1092" s="660">
        <v>412104545</v>
      </c>
      <c r="D1092" s="661">
        <v>44271</v>
      </c>
      <c r="E1092" s="660" t="s">
        <v>1183</v>
      </c>
      <c r="F1092" s="660" t="s">
        <v>244</v>
      </c>
      <c r="G1092" s="660" t="s">
        <v>1283</v>
      </c>
      <c r="H1092" s="660" t="s">
        <v>1326</v>
      </c>
      <c r="I1092" s="660" t="s">
        <v>244</v>
      </c>
      <c r="J1092" s="660" t="s">
        <v>316</v>
      </c>
      <c r="K1092" s="660" t="s">
        <v>1469</v>
      </c>
      <c r="L1092" s="660" t="s">
        <v>314</v>
      </c>
      <c r="M1092" s="660">
        <v>5</v>
      </c>
      <c r="N1092" s="662">
        <v>47765</v>
      </c>
      <c r="O1092" s="662">
        <v>238825</v>
      </c>
    </row>
    <row r="1093" spans="1:15" hidden="1" x14ac:dyDescent="0.25">
      <c r="A1093" s="660" t="s">
        <v>6330</v>
      </c>
      <c r="B1093" s="661">
        <v>44280</v>
      </c>
      <c r="C1093" s="660">
        <v>412104545</v>
      </c>
      <c r="D1093" s="661">
        <v>44271</v>
      </c>
      <c r="E1093" s="660" t="s">
        <v>1183</v>
      </c>
      <c r="F1093" s="660" t="s">
        <v>244</v>
      </c>
      <c r="G1093" s="660" t="s">
        <v>1283</v>
      </c>
      <c r="H1093" s="660" t="s">
        <v>1430</v>
      </c>
      <c r="I1093" s="660" t="s">
        <v>244</v>
      </c>
      <c r="J1093" s="660" t="s">
        <v>316</v>
      </c>
      <c r="K1093" s="660" t="s">
        <v>1469</v>
      </c>
      <c r="L1093" s="660" t="s">
        <v>1470</v>
      </c>
      <c r="M1093" s="660">
        <v>5</v>
      </c>
      <c r="N1093" s="662">
        <v>1950</v>
      </c>
      <c r="O1093" s="662">
        <v>9750</v>
      </c>
    </row>
    <row r="1094" spans="1:15" hidden="1" x14ac:dyDescent="0.25">
      <c r="A1094" s="660" t="s">
        <v>6331</v>
      </c>
      <c r="B1094" s="661">
        <v>44280</v>
      </c>
      <c r="C1094" s="660" t="s">
        <v>6919</v>
      </c>
      <c r="D1094" s="661">
        <v>44266</v>
      </c>
      <c r="E1094" s="660" t="s">
        <v>1182</v>
      </c>
      <c r="F1094" s="660" t="s">
        <v>244</v>
      </c>
      <c r="G1094" s="660" t="s">
        <v>1226</v>
      </c>
      <c r="H1094" s="660" t="s">
        <v>1339</v>
      </c>
      <c r="I1094" s="660" t="s">
        <v>244</v>
      </c>
      <c r="J1094" s="660" t="s">
        <v>1464</v>
      </c>
      <c r="K1094" s="660" t="s">
        <v>1468</v>
      </c>
      <c r="L1094" s="660" t="s">
        <v>1471</v>
      </c>
      <c r="M1094" s="660">
        <v>6</v>
      </c>
      <c r="N1094" s="660">
        <v>961</v>
      </c>
      <c r="O1094" s="662">
        <v>5766</v>
      </c>
    </row>
    <row r="1095" spans="1:15" hidden="1" x14ac:dyDescent="0.25">
      <c r="A1095" s="660" t="s">
        <v>6331</v>
      </c>
      <c r="B1095" s="661">
        <v>44280</v>
      </c>
      <c r="C1095" s="660" t="s">
        <v>6919</v>
      </c>
      <c r="D1095" s="661">
        <v>44266</v>
      </c>
      <c r="E1095" s="660" t="s">
        <v>1182</v>
      </c>
      <c r="F1095" s="660" t="s">
        <v>244</v>
      </c>
      <c r="G1095" s="660" t="s">
        <v>1226</v>
      </c>
      <c r="H1095" s="660" t="s">
        <v>1390</v>
      </c>
      <c r="I1095" s="660" t="s">
        <v>244</v>
      </c>
      <c r="J1095" s="660" t="s">
        <v>1464</v>
      </c>
      <c r="K1095" s="660" t="s">
        <v>1468</v>
      </c>
      <c r="L1095" s="660" t="s">
        <v>1470</v>
      </c>
      <c r="M1095" s="660">
        <v>5</v>
      </c>
      <c r="N1095" s="662">
        <v>1131</v>
      </c>
      <c r="O1095" s="662">
        <v>5655</v>
      </c>
    </row>
    <row r="1096" spans="1:15" hidden="1" x14ac:dyDescent="0.25">
      <c r="A1096" s="660" t="s">
        <v>6331</v>
      </c>
      <c r="B1096" s="661">
        <v>44280</v>
      </c>
      <c r="C1096" s="660" t="s">
        <v>6919</v>
      </c>
      <c r="D1096" s="661">
        <v>44266</v>
      </c>
      <c r="E1096" s="660" t="s">
        <v>1182</v>
      </c>
      <c r="F1096" s="660" t="s">
        <v>244</v>
      </c>
      <c r="G1096" s="660" t="s">
        <v>1226</v>
      </c>
      <c r="H1096" s="660" t="s">
        <v>1424</v>
      </c>
      <c r="I1096" s="660" t="s">
        <v>244</v>
      </c>
      <c r="J1096" s="660" t="s">
        <v>1464</v>
      </c>
      <c r="K1096" s="660" t="s">
        <v>1468</v>
      </c>
      <c r="L1096" s="660" t="s">
        <v>1470</v>
      </c>
      <c r="M1096" s="660">
        <v>3</v>
      </c>
      <c r="N1096" s="662">
        <v>2827</v>
      </c>
      <c r="O1096" s="662">
        <v>8481</v>
      </c>
    </row>
    <row r="1097" spans="1:15" hidden="1" x14ac:dyDescent="0.25">
      <c r="A1097" s="660" t="s">
        <v>6331</v>
      </c>
      <c r="B1097" s="661">
        <v>44280</v>
      </c>
      <c r="C1097" s="660" t="s">
        <v>6919</v>
      </c>
      <c r="D1097" s="661">
        <v>44266</v>
      </c>
      <c r="E1097" s="660" t="s">
        <v>1182</v>
      </c>
      <c r="F1097" s="660" t="s">
        <v>244</v>
      </c>
      <c r="G1097" s="660" t="s">
        <v>1226</v>
      </c>
      <c r="H1097" s="660" t="s">
        <v>1404</v>
      </c>
      <c r="I1097" s="660" t="s">
        <v>244</v>
      </c>
      <c r="J1097" s="660" t="s">
        <v>1464</v>
      </c>
      <c r="K1097" s="660" t="s">
        <v>1468</v>
      </c>
      <c r="L1097" s="660" t="s">
        <v>1470</v>
      </c>
      <c r="M1097" s="660">
        <v>2</v>
      </c>
      <c r="N1097" s="662">
        <v>4864</v>
      </c>
      <c r="O1097" s="662">
        <v>9728</v>
      </c>
    </row>
    <row r="1098" spans="1:15" hidden="1" x14ac:dyDescent="0.25">
      <c r="A1098" s="660" t="s">
        <v>6332</v>
      </c>
      <c r="B1098" s="661">
        <v>44280</v>
      </c>
      <c r="C1098" s="660" t="s">
        <v>6920</v>
      </c>
      <c r="D1098" s="660" t="s">
        <v>6900</v>
      </c>
      <c r="E1098" s="660" t="s">
        <v>1191</v>
      </c>
      <c r="F1098" s="660" t="s">
        <v>94</v>
      </c>
      <c r="G1098" s="660" t="s">
        <v>356</v>
      </c>
      <c r="H1098" s="660" t="s">
        <v>1325</v>
      </c>
      <c r="I1098" s="660" t="s">
        <v>94</v>
      </c>
      <c r="J1098" s="660" t="s">
        <v>1464</v>
      </c>
      <c r="K1098" s="660" t="s">
        <v>1468</v>
      </c>
      <c r="L1098" s="660" t="s">
        <v>1470</v>
      </c>
      <c r="M1098" s="660">
        <v>2</v>
      </c>
      <c r="N1098" s="662">
        <v>13000</v>
      </c>
      <c r="O1098" s="662">
        <v>26000</v>
      </c>
    </row>
    <row r="1099" spans="1:15" hidden="1" x14ac:dyDescent="0.25">
      <c r="A1099" s="660" t="s">
        <v>6333</v>
      </c>
      <c r="B1099" s="661">
        <v>44280</v>
      </c>
      <c r="C1099" s="660" t="s">
        <v>6921</v>
      </c>
      <c r="D1099" s="660" t="s">
        <v>6922</v>
      </c>
      <c r="E1099" s="660" t="s">
        <v>1182</v>
      </c>
      <c r="F1099" s="660" t="s">
        <v>244</v>
      </c>
      <c r="G1099" s="660" t="s">
        <v>1230</v>
      </c>
      <c r="H1099" s="660" t="s">
        <v>1364</v>
      </c>
      <c r="I1099" s="660" t="s">
        <v>244</v>
      </c>
      <c r="J1099" s="660" t="s">
        <v>316</v>
      </c>
      <c r="K1099" s="660" t="s">
        <v>1469</v>
      </c>
      <c r="L1099" s="660" t="s">
        <v>1470</v>
      </c>
      <c r="M1099" s="660">
        <v>2</v>
      </c>
      <c r="N1099" s="662">
        <v>1210</v>
      </c>
      <c r="O1099" s="662">
        <v>2420</v>
      </c>
    </row>
    <row r="1100" spans="1:15" hidden="1" x14ac:dyDescent="0.25">
      <c r="A1100" s="660" t="s">
        <v>6333</v>
      </c>
      <c r="B1100" s="661">
        <v>44280</v>
      </c>
      <c r="C1100" s="660" t="s">
        <v>6921</v>
      </c>
      <c r="D1100" s="660" t="s">
        <v>6922</v>
      </c>
      <c r="E1100" s="660" t="s">
        <v>1182</v>
      </c>
      <c r="F1100" s="660" t="s">
        <v>244</v>
      </c>
      <c r="G1100" s="660" t="s">
        <v>1230</v>
      </c>
      <c r="H1100" s="660" t="s">
        <v>1404</v>
      </c>
      <c r="I1100" s="660" t="s">
        <v>244</v>
      </c>
      <c r="J1100" s="660" t="s">
        <v>316</v>
      </c>
      <c r="K1100" s="660" t="s">
        <v>1469</v>
      </c>
      <c r="L1100" s="660" t="s">
        <v>1470</v>
      </c>
      <c r="M1100" s="660">
        <v>3</v>
      </c>
      <c r="N1100" s="662">
        <v>3470</v>
      </c>
      <c r="O1100" s="662">
        <v>10410</v>
      </c>
    </row>
    <row r="1101" spans="1:15" hidden="1" x14ac:dyDescent="0.25">
      <c r="A1101" s="660" t="s">
        <v>6334</v>
      </c>
      <c r="B1101" s="661">
        <v>44280</v>
      </c>
      <c r="C1101" s="660" t="s">
        <v>6923</v>
      </c>
      <c r="D1101" s="661">
        <v>44280</v>
      </c>
      <c r="E1101" s="660" t="s">
        <v>1180</v>
      </c>
      <c r="F1101" s="660" t="s">
        <v>248</v>
      </c>
      <c r="G1101" s="660" t="s">
        <v>1210</v>
      </c>
      <c r="H1101" s="660" t="s">
        <v>1462</v>
      </c>
      <c r="I1101" s="660" t="s">
        <v>248</v>
      </c>
      <c r="J1101" s="660" t="s">
        <v>1463</v>
      </c>
      <c r="K1101" s="660" t="s">
        <v>1468</v>
      </c>
      <c r="L1101" s="660" t="s">
        <v>301</v>
      </c>
      <c r="M1101" s="660">
        <v>20</v>
      </c>
      <c r="N1101" s="662">
        <v>1050</v>
      </c>
      <c r="O1101" s="662">
        <v>21000</v>
      </c>
    </row>
    <row r="1102" spans="1:15" hidden="1" x14ac:dyDescent="0.25">
      <c r="A1102" s="660" t="s">
        <v>6335</v>
      </c>
      <c r="B1102" s="661">
        <v>44280</v>
      </c>
      <c r="C1102" s="660" t="s">
        <v>6924</v>
      </c>
      <c r="D1102" s="661">
        <v>44280</v>
      </c>
      <c r="E1102" s="660" t="s">
        <v>1181</v>
      </c>
      <c r="F1102" s="660" t="s">
        <v>248</v>
      </c>
      <c r="G1102" s="660" t="s">
        <v>1219</v>
      </c>
      <c r="H1102" s="660" t="s">
        <v>3633</v>
      </c>
      <c r="I1102" s="660" t="s">
        <v>248</v>
      </c>
      <c r="J1102" s="660" t="s">
        <v>1464</v>
      </c>
      <c r="K1102" s="660" t="s">
        <v>1468</v>
      </c>
      <c r="L1102" s="660" t="s">
        <v>308</v>
      </c>
      <c r="M1102" s="660">
        <v>7</v>
      </c>
      <c r="N1102" s="660">
        <v>0</v>
      </c>
      <c r="O1102" s="660">
        <v>0</v>
      </c>
    </row>
    <row r="1103" spans="1:15" hidden="1" x14ac:dyDescent="0.25">
      <c r="A1103" s="660" t="s">
        <v>6335</v>
      </c>
      <c r="B1103" s="661">
        <v>44280</v>
      </c>
      <c r="C1103" s="660" t="s">
        <v>6924</v>
      </c>
      <c r="D1103" s="661">
        <v>44280</v>
      </c>
      <c r="E1103" s="660" t="s">
        <v>1181</v>
      </c>
      <c r="F1103" s="660" t="s">
        <v>248</v>
      </c>
      <c r="G1103" s="660" t="s">
        <v>1219</v>
      </c>
      <c r="H1103" s="660" t="s">
        <v>1331</v>
      </c>
      <c r="I1103" s="660" t="s">
        <v>248</v>
      </c>
      <c r="J1103" s="660" t="s">
        <v>1464</v>
      </c>
      <c r="K1103" s="660" t="s">
        <v>1468</v>
      </c>
      <c r="L1103" s="660" t="s">
        <v>308</v>
      </c>
      <c r="M1103" s="660">
        <v>1</v>
      </c>
      <c r="N1103" s="660">
        <v>0</v>
      </c>
      <c r="O1103" s="660">
        <v>0</v>
      </c>
    </row>
    <row r="1104" spans="1:15" hidden="1" x14ac:dyDescent="0.25">
      <c r="A1104" s="660" t="s">
        <v>6335</v>
      </c>
      <c r="B1104" s="661">
        <v>44280</v>
      </c>
      <c r="C1104" s="660" t="s">
        <v>6924</v>
      </c>
      <c r="D1104" s="661">
        <v>44280</v>
      </c>
      <c r="E1104" s="660" t="s">
        <v>1181</v>
      </c>
      <c r="F1104" s="660" t="s">
        <v>248</v>
      </c>
      <c r="G1104" s="660" t="s">
        <v>1219</v>
      </c>
      <c r="H1104" s="660" t="s">
        <v>3633</v>
      </c>
      <c r="I1104" s="660" t="s">
        <v>248</v>
      </c>
      <c r="J1104" s="660" t="s">
        <v>1464</v>
      </c>
      <c r="K1104" s="660" t="s">
        <v>1468</v>
      </c>
      <c r="L1104" s="660" t="s">
        <v>308</v>
      </c>
      <c r="M1104" s="660">
        <v>50</v>
      </c>
      <c r="N1104" s="662">
        <v>2650</v>
      </c>
      <c r="O1104" s="662">
        <v>132500</v>
      </c>
    </row>
    <row r="1105" spans="1:15" hidden="1" x14ac:dyDescent="0.25">
      <c r="A1105" s="660" t="s">
        <v>6336</v>
      </c>
      <c r="B1105" s="661">
        <v>44280</v>
      </c>
      <c r="C1105" s="660" t="s">
        <v>6925</v>
      </c>
      <c r="D1105" s="661">
        <v>44278</v>
      </c>
      <c r="E1105" s="660" t="s">
        <v>15</v>
      </c>
      <c r="F1105" s="660" t="s">
        <v>244</v>
      </c>
      <c r="G1105" s="660" t="s">
        <v>1213</v>
      </c>
      <c r="H1105" s="660" t="s">
        <v>387</v>
      </c>
      <c r="I1105" s="660" t="s">
        <v>244</v>
      </c>
      <c r="J1105" s="660" t="s">
        <v>1464</v>
      </c>
      <c r="K1105" s="660" t="s">
        <v>1468</v>
      </c>
      <c r="L1105" s="660" t="s">
        <v>303</v>
      </c>
      <c r="M1105" s="660">
        <v>1</v>
      </c>
      <c r="N1105" s="660">
        <v>300</v>
      </c>
      <c r="O1105" s="660">
        <v>300</v>
      </c>
    </row>
    <row r="1106" spans="1:15" hidden="1" x14ac:dyDescent="0.25">
      <c r="A1106" s="660" t="s">
        <v>6336</v>
      </c>
      <c r="B1106" s="661">
        <v>44280</v>
      </c>
      <c r="C1106" s="660" t="s">
        <v>6925</v>
      </c>
      <c r="D1106" s="661">
        <v>44278</v>
      </c>
      <c r="E1106" s="660" t="s">
        <v>1190</v>
      </c>
      <c r="F1106" s="660" t="s">
        <v>244</v>
      </c>
      <c r="G1106" s="660" t="s">
        <v>1213</v>
      </c>
      <c r="H1106" s="660" t="s">
        <v>1337</v>
      </c>
      <c r="I1106" s="660" t="s">
        <v>244</v>
      </c>
      <c r="J1106" s="660" t="s">
        <v>1464</v>
      </c>
      <c r="K1106" s="660" t="s">
        <v>1468</v>
      </c>
      <c r="L1106" s="660" t="s">
        <v>307</v>
      </c>
      <c r="M1106" s="660">
        <v>18</v>
      </c>
      <c r="N1106" s="662">
        <v>6350</v>
      </c>
      <c r="O1106" s="662">
        <v>114300</v>
      </c>
    </row>
    <row r="1107" spans="1:15" hidden="1" x14ac:dyDescent="0.25">
      <c r="A1107" s="660" t="s">
        <v>6337</v>
      </c>
      <c r="B1107" s="661">
        <v>44280</v>
      </c>
      <c r="C1107" s="660" t="s">
        <v>912</v>
      </c>
      <c r="D1107" s="660" t="s">
        <v>6926</v>
      </c>
      <c r="E1107" s="660" t="s">
        <v>1182</v>
      </c>
      <c r="F1107" s="660" t="s">
        <v>244</v>
      </c>
      <c r="G1107" s="660" t="s">
        <v>1211</v>
      </c>
      <c r="H1107" s="660" t="s">
        <v>1340</v>
      </c>
      <c r="I1107" s="660" t="s">
        <v>244</v>
      </c>
      <c r="J1107" s="660" t="s">
        <v>316</v>
      </c>
      <c r="K1107" s="660" t="s">
        <v>1469</v>
      </c>
      <c r="L1107" s="660" t="s">
        <v>303</v>
      </c>
      <c r="M1107" s="660">
        <v>1</v>
      </c>
      <c r="N1107" s="660">
        <v>200</v>
      </c>
      <c r="O1107" s="660">
        <v>200</v>
      </c>
    </row>
    <row r="1108" spans="1:15" hidden="1" x14ac:dyDescent="0.25">
      <c r="A1108" s="660" t="s">
        <v>6337</v>
      </c>
      <c r="B1108" s="661">
        <v>44280</v>
      </c>
      <c r="C1108" s="660" t="s">
        <v>912</v>
      </c>
      <c r="D1108" s="660" t="s">
        <v>6926</v>
      </c>
      <c r="E1108" s="660" t="s">
        <v>1182</v>
      </c>
      <c r="F1108" s="660" t="s">
        <v>244</v>
      </c>
      <c r="G1108" s="660" t="s">
        <v>1211</v>
      </c>
      <c r="H1108" s="660" t="s">
        <v>1363</v>
      </c>
      <c r="I1108" s="660" t="s">
        <v>244</v>
      </c>
      <c r="J1108" s="660" t="s">
        <v>316</v>
      </c>
      <c r="K1108" s="660" t="s">
        <v>1469</v>
      </c>
      <c r="L1108" s="660" t="s">
        <v>1470</v>
      </c>
      <c r="M1108" s="660">
        <v>1</v>
      </c>
      <c r="N1108" s="660">
        <v>750</v>
      </c>
      <c r="O1108" s="660">
        <v>750</v>
      </c>
    </row>
    <row r="1109" spans="1:15" hidden="1" x14ac:dyDescent="0.25">
      <c r="A1109" s="660" t="s">
        <v>6338</v>
      </c>
      <c r="B1109" s="661">
        <v>44280</v>
      </c>
      <c r="C1109" s="660">
        <v>210304</v>
      </c>
      <c r="D1109" s="661">
        <v>44270</v>
      </c>
      <c r="E1109" s="660" t="s">
        <v>15</v>
      </c>
      <c r="F1109" s="660" t="s">
        <v>1205</v>
      </c>
      <c r="G1109" s="660" t="s">
        <v>1252</v>
      </c>
      <c r="H1109" s="660" t="s">
        <v>1327</v>
      </c>
      <c r="I1109" s="660" t="s">
        <v>1205</v>
      </c>
      <c r="J1109" s="660" t="s">
        <v>1464</v>
      </c>
      <c r="K1109" s="660" t="s">
        <v>1468</v>
      </c>
      <c r="L1109" s="660" t="s">
        <v>1470</v>
      </c>
      <c r="M1109" s="660">
        <v>4</v>
      </c>
      <c r="N1109" s="660">
        <v>0</v>
      </c>
      <c r="O1109" s="660">
        <v>0</v>
      </c>
    </row>
    <row r="1110" spans="1:15" hidden="1" x14ac:dyDescent="0.25">
      <c r="A1110" s="660" t="s">
        <v>6338</v>
      </c>
      <c r="B1110" s="661">
        <v>44280</v>
      </c>
      <c r="C1110" s="660">
        <v>210304</v>
      </c>
      <c r="D1110" s="661">
        <v>44270</v>
      </c>
      <c r="E1110" s="660" t="s">
        <v>15</v>
      </c>
      <c r="F1110" s="660" t="s">
        <v>1205</v>
      </c>
      <c r="G1110" s="660" t="s">
        <v>1252</v>
      </c>
      <c r="H1110" s="660" t="s">
        <v>1332</v>
      </c>
      <c r="I1110" s="660" t="s">
        <v>1205</v>
      </c>
      <c r="J1110" s="660" t="s">
        <v>1464</v>
      </c>
      <c r="K1110" s="660" t="s">
        <v>1468</v>
      </c>
      <c r="L1110" s="660" t="s">
        <v>1470</v>
      </c>
      <c r="M1110" s="660">
        <v>4</v>
      </c>
      <c r="N1110" s="660">
        <v>0</v>
      </c>
      <c r="O1110" s="660">
        <v>0</v>
      </c>
    </row>
    <row r="1111" spans="1:15" hidden="1" x14ac:dyDescent="0.25">
      <c r="A1111" s="660" t="s">
        <v>6338</v>
      </c>
      <c r="B1111" s="661">
        <v>44280</v>
      </c>
      <c r="C1111" s="660">
        <v>210304</v>
      </c>
      <c r="D1111" s="661">
        <v>44270</v>
      </c>
      <c r="E1111" s="660" t="s">
        <v>15</v>
      </c>
      <c r="F1111" s="660" t="s">
        <v>1205</v>
      </c>
      <c r="G1111" s="660" t="s">
        <v>1252</v>
      </c>
      <c r="H1111" s="660" t="s">
        <v>387</v>
      </c>
      <c r="I1111" s="660" t="s">
        <v>1205</v>
      </c>
      <c r="J1111" s="660" t="s">
        <v>1464</v>
      </c>
      <c r="K1111" s="660" t="s">
        <v>1468</v>
      </c>
      <c r="L1111" s="660" t="s">
        <v>303</v>
      </c>
      <c r="M1111" s="660">
        <v>1</v>
      </c>
      <c r="N1111" s="662">
        <v>1191</v>
      </c>
      <c r="O1111" s="662">
        <v>1191</v>
      </c>
    </row>
    <row r="1112" spans="1:15" hidden="1" x14ac:dyDescent="0.25">
      <c r="A1112" s="660" t="s">
        <v>6338</v>
      </c>
      <c r="B1112" s="661">
        <v>44280</v>
      </c>
      <c r="C1112" s="660">
        <v>210304</v>
      </c>
      <c r="D1112" s="661">
        <v>44270</v>
      </c>
      <c r="E1112" s="660" t="s">
        <v>15</v>
      </c>
      <c r="F1112" s="660" t="s">
        <v>1205</v>
      </c>
      <c r="G1112" s="660" t="s">
        <v>1252</v>
      </c>
      <c r="H1112" s="660" t="s">
        <v>1350</v>
      </c>
      <c r="I1112" s="660" t="s">
        <v>1205</v>
      </c>
      <c r="J1112" s="660" t="s">
        <v>1464</v>
      </c>
      <c r="K1112" s="660" t="s">
        <v>1468</v>
      </c>
      <c r="L1112" s="660" t="s">
        <v>314</v>
      </c>
      <c r="M1112" s="660">
        <v>5</v>
      </c>
      <c r="N1112" s="662">
        <v>9350</v>
      </c>
      <c r="O1112" s="662">
        <v>46750</v>
      </c>
    </row>
    <row r="1113" spans="1:15" hidden="1" x14ac:dyDescent="0.25">
      <c r="A1113" s="660" t="s">
        <v>6338</v>
      </c>
      <c r="B1113" s="661">
        <v>44280</v>
      </c>
      <c r="C1113" s="660">
        <v>210304</v>
      </c>
      <c r="D1113" s="661">
        <v>44270</v>
      </c>
      <c r="E1113" s="660" t="s">
        <v>15</v>
      </c>
      <c r="F1113" s="660" t="s">
        <v>1205</v>
      </c>
      <c r="G1113" s="660" t="s">
        <v>1252</v>
      </c>
      <c r="H1113" s="660" t="s">
        <v>1326</v>
      </c>
      <c r="I1113" s="660" t="s">
        <v>1205</v>
      </c>
      <c r="J1113" s="660" t="s">
        <v>1464</v>
      </c>
      <c r="K1113" s="660" t="s">
        <v>1468</v>
      </c>
      <c r="L1113" s="660" t="s">
        <v>314</v>
      </c>
      <c r="M1113" s="660">
        <v>2</v>
      </c>
      <c r="N1113" s="662">
        <v>54700</v>
      </c>
      <c r="O1113" s="662">
        <v>109400</v>
      </c>
    </row>
    <row r="1114" spans="1:15" hidden="1" x14ac:dyDescent="0.25">
      <c r="A1114" s="660" t="s">
        <v>6338</v>
      </c>
      <c r="B1114" s="661">
        <v>44280</v>
      </c>
      <c r="C1114" s="660">
        <v>210304</v>
      </c>
      <c r="D1114" s="661">
        <v>44270</v>
      </c>
      <c r="E1114" s="660" t="s">
        <v>15</v>
      </c>
      <c r="F1114" s="660" t="s">
        <v>1205</v>
      </c>
      <c r="G1114" s="660" t="s">
        <v>1252</v>
      </c>
      <c r="H1114" s="660" t="s">
        <v>1326</v>
      </c>
      <c r="I1114" s="660" t="s">
        <v>1205</v>
      </c>
      <c r="J1114" s="660" t="s">
        <v>1464</v>
      </c>
      <c r="K1114" s="660" t="s">
        <v>1468</v>
      </c>
      <c r="L1114" s="660" t="s">
        <v>314</v>
      </c>
      <c r="M1114" s="660">
        <v>2</v>
      </c>
      <c r="N1114" s="662">
        <v>55400</v>
      </c>
      <c r="O1114" s="662">
        <v>110800</v>
      </c>
    </row>
    <row r="1115" spans="1:15" hidden="1" x14ac:dyDescent="0.25">
      <c r="A1115" s="660" t="s">
        <v>6338</v>
      </c>
      <c r="B1115" s="661">
        <v>44280</v>
      </c>
      <c r="C1115" s="660">
        <v>210304</v>
      </c>
      <c r="D1115" s="661">
        <v>44270</v>
      </c>
      <c r="E1115" s="660" t="s">
        <v>15</v>
      </c>
      <c r="F1115" s="660" t="s">
        <v>1205</v>
      </c>
      <c r="G1115" s="660" t="s">
        <v>1252</v>
      </c>
      <c r="H1115" s="660" t="s">
        <v>1326</v>
      </c>
      <c r="I1115" s="660" t="s">
        <v>1205</v>
      </c>
      <c r="J1115" s="660" t="s">
        <v>1464</v>
      </c>
      <c r="K1115" s="660" t="s">
        <v>1468</v>
      </c>
      <c r="L1115" s="660" t="s">
        <v>314</v>
      </c>
      <c r="M1115" s="660">
        <v>2</v>
      </c>
      <c r="N1115" s="662">
        <v>57700</v>
      </c>
      <c r="O1115" s="662">
        <v>115400</v>
      </c>
    </row>
    <row r="1116" spans="1:15" hidden="1" x14ac:dyDescent="0.25">
      <c r="A1116" s="660" t="s">
        <v>6339</v>
      </c>
      <c r="B1116" s="661">
        <v>44280</v>
      </c>
      <c r="C1116" s="660" t="s">
        <v>6888</v>
      </c>
      <c r="D1116" s="661">
        <v>44273</v>
      </c>
      <c r="E1116" s="660" t="s">
        <v>1182</v>
      </c>
      <c r="F1116" s="660" t="s">
        <v>244</v>
      </c>
      <c r="G1116" s="660" t="s">
        <v>1228</v>
      </c>
      <c r="H1116" s="660" t="s">
        <v>1418</v>
      </c>
      <c r="I1116" s="660" t="s">
        <v>244</v>
      </c>
      <c r="J1116" s="660" t="s">
        <v>316</v>
      </c>
      <c r="K1116" s="660" t="s">
        <v>1469</v>
      </c>
      <c r="L1116" s="660" t="s">
        <v>1470</v>
      </c>
      <c r="M1116" s="660">
        <v>1</v>
      </c>
      <c r="N1116" s="662">
        <v>1855</v>
      </c>
      <c r="O1116" s="662">
        <v>1855</v>
      </c>
    </row>
    <row r="1117" spans="1:15" hidden="1" x14ac:dyDescent="0.25">
      <c r="A1117" s="660" t="s">
        <v>6340</v>
      </c>
      <c r="B1117" s="661">
        <v>44280</v>
      </c>
      <c r="C1117" s="660">
        <v>860009139</v>
      </c>
      <c r="D1117" s="660" t="s">
        <v>6927</v>
      </c>
      <c r="E1117" s="660" t="s">
        <v>1182</v>
      </c>
      <c r="F1117" s="660" t="s">
        <v>244</v>
      </c>
      <c r="G1117" s="660" t="s">
        <v>1215</v>
      </c>
      <c r="H1117" s="660" t="s">
        <v>1441</v>
      </c>
      <c r="I1117" s="660" t="s">
        <v>244</v>
      </c>
      <c r="J1117" s="660" t="s">
        <v>316</v>
      </c>
      <c r="K1117" s="660" t="s">
        <v>1469</v>
      </c>
      <c r="L1117" s="660" t="s">
        <v>1470</v>
      </c>
      <c r="M1117" s="660">
        <v>3</v>
      </c>
      <c r="N1117" s="660">
        <v>525</v>
      </c>
      <c r="O1117" s="662">
        <v>1575</v>
      </c>
    </row>
    <row r="1118" spans="1:15" hidden="1" x14ac:dyDescent="0.25">
      <c r="A1118" s="660" t="s">
        <v>6341</v>
      </c>
      <c r="B1118" s="661">
        <v>44280</v>
      </c>
      <c r="C1118" s="660" t="s">
        <v>6928</v>
      </c>
      <c r="D1118" s="661">
        <v>44280</v>
      </c>
      <c r="E1118" s="660" t="s">
        <v>15</v>
      </c>
      <c r="F1118" s="660" t="s">
        <v>248</v>
      </c>
      <c r="G1118" s="660" t="s">
        <v>1219</v>
      </c>
      <c r="H1118" s="660" t="s">
        <v>1327</v>
      </c>
      <c r="I1118" s="660" t="s">
        <v>248</v>
      </c>
      <c r="J1118" s="660" t="s">
        <v>1464</v>
      </c>
      <c r="K1118" s="660" t="s">
        <v>1468</v>
      </c>
      <c r="L1118" s="660" t="s">
        <v>1470</v>
      </c>
      <c r="M1118" s="660">
        <v>1</v>
      </c>
      <c r="N1118" s="660">
        <v>0</v>
      </c>
      <c r="O1118" s="660">
        <v>0</v>
      </c>
    </row>
    <row r="1119" spans="1:15" hidden="1" x14ac:dyDescent="0.25">
      <c r="A1119" s="660" t="s">
        <v>6341</v>
      </c>
      <c r="B1119" s="661">
        <v>44280</v>
      </c>
      <c r="C1119" s="660" t="s">
        <v>6928</v>
      </c>
      <c r="D1119" s="661">
        <v>44280</v>
      </c>
      <c r="E1119" s="660" t="s">
        <v>15</v>
      </c>
      <c r="F1119" s="660" t="s">
        <v>248</v>
      </c>
      <c r="G1119" s="660" t="s">
        <v>1219</v>
      </c>
      <c r="H1119" s="660" t="s">
        <v>1328</v>
      </c>
      <c r="I1119" s="660" t="s">
        <v>248</v>
      </c>
      <c r="J1119" s="660" t="s">
        <v>1464</v>
      </c>
      <c r="K1119" s="660" t="s">
        <v>1468</v>
      </c>
      <c r="L1119" s="660" t="s">
        <v>1470</v>
      </c>
      <c r="M1119" s="660">
        <v>1</v>
      </c>
      <c r="N1119" s="660">
        <v>0</v>
      </c>
      <c r="O1119" s="660">
        <v>0</v>
      </c>
    </row>
    <row r="1120" spans="1:15" hidden="1" x14ac:dyDescent="0.25">
      <c r="A1120" s="660" t="s">
        <v>6341</v>
      </c>
      <c r="B1120" s="661">
        <v>44280</v>
      </c>
      <c r="C1120" s="660" t="s">
        <v>6928</v>
      </c>
      <c r="D1120" s="661">
        <v>44280</v>
      </c>
      <c r="E1120" s="660" t="s">
        <v>15</v>
      </c>
      <c r="F1120" s="660" t="s">
        <v>248</v>
      </c>
      <c r="G1120" s="660" t="s">
        <v>1219</v>
      </c>
      <c r="H1120" s="660" t="s">
        <v>1431</v>
      </c>
      <c r="I1120" s="660" t="s">
        <v>248</v>
      </c>
      <c r="J1120" s="660" t="s">
        <v>1464</v>
      </c>
      <c r="K1120" s="660" t="s">
        <v>1468</v>
      </c>
      <c r="L1120" s="660" t="s">
        <v>314</v>
      </c>
      <c r="M1120" s="660">
        <v>1</v>
      </c>
      <c r="N1120" s="662">
        <v>6200</v>
      </c>
      <c r="O1120" s="662">
        <v>6200</v>
      </c>
    </row>
    <row r="1121" spans="1:15" hidden="1" x14ac:dyDescent="0.25">
      <c r="A1121" s="660" t="s">
        <v>6341</v>
      </c>
      <c r="B1121" s="661">
        <v>44280</v>
      </c>
      <c r="C1121" s="660" t="s">
        <v>6928</v>
      </c>
      <c r="D1121" s="661">
        <v>44280</v>
      </c>
      <c r="E1121" s="660" t="s">
        <v>15</v>
      </c>
      <c r="F1121" s="660" t="s">
        <v>248</v>
      </c>
      <c r="G1121" s="660" t="s">
        <v>1219</v>
      </c>
      <c r="H1121" s="660" t="s">
        <v>1326</v>
      </c>
      <c r="I1121" s="660" t="s">
        <v>248</v>
      </c>
      <c r="J1121" s="660" t="s">
        <v>1464</v>
      </c>
      <c r="K1121" s="660" t="s">
        <v>1468</v>
      </c>
      <c r="L1121" s="660" t="s">
        <v>314</v>
      </c>
      <c r="M1121" s="660">
        <v>1</v>
      </c>
      <c r="N1121" s="662">
        <v>53700</v>
      </c>
      <c r="O1121" s="662">
        <v>53700</v>
      </c>
    </row>
    <row r="1122" spans="1:15" hidden="1" x14ac:dyDescent="0.25">
      <c r="A1122" s="660" t="s">
        <v>6342</v>
      </c>
      <c r="B1122" s="661">
        <v>44281</v>
      </c>
      <c r="C1122" s="660" t="s">
        <v>6929</v>
      </c>
      <c r="D1122" s="661">
        <v>44280</v>
      </c>
      <c r="E1122" s="660" t="s">
        <v>15</v>
      </c>
      <c r="F1122" s="660" t="s">
        <v>93</v>
      </c>
      <c r="G1122" s="660" t="s">
        <v>1214</v>
      </c>
      <c r="H1122" s="660" t="s">
        <v>387</v>
      </c>
      <c r="I1122" s="660" t="s">
        <v>93</v>
      </c>
      <c r="J1122" s="660" t="s">
        <v>1464</v>
      </c>
      <c r="K1122" s="660" t="s">
        <v>1468</v>
      </c>
      <c r="L1122" s="660" t="s">
        <v>303</v>
      </c>
      <c r="M1122" s="660">
        <v>1</v>
      </c>
      <c r="N1122" s="660">
        <v>100</v>
      </c>
      <c r="O1122" s="660">
        <v>100</v>
      </c>
    </row>
    <row r="1123" spans="1:15" hidden="1" x14ac:dyDescent="0.25">
      <c r="A1123" s="660" t="s">
        <v>6342</v>
      </c>
      <c r="B1123" s="661">
        <v>44281</v>
      </c>
      <c r="C1123" s="660" t="s">
        <v>6929</v>
      </c>
      <c r="D1123" s="661">
        <v>44280</v>
      </c>
      <c r="E1123" s="660" t="s">
        <v>1181</v>
      </c>
      <c r="F1123" s="660" t="s">
        <v>93</v>
      </c>
      <c r="G1123" s="660" t="s">
        <v>1214</v>
      </c>
      <c r="H1123" s="660" t="s">
        <v>7109</v>
      </c>
      <c r="I1123" s="660" t="s">
        <v>93</v>
      </c>
      <c r="J1123" s="660" t="s">
        <v>1464</v>
      </c>
      <c r="K1123" s="660" t="s">
        <v>1468</v>
      </c>
      <c r="L1123" s="660" t="s">
        <v>308</v>
      </c>
      <c r="M1123" s="660">
        <v>1</v>
      </c>
      <c r="N1123" s="662">
        <v>17000</v>
      </c>
      <c r="O1123" s="662">
        <v>17000</v>
      </c>
    </row>
    <row r="1124" spans="1:15" hidden="1" x14ac:dyDescent="0.25">
      <c r="A1124" s="660" t="s">
        <v>6343</v>
      </c>
      <c r="B1124" s="661">
        <v>44281</v>
      </c>
      <c r="C1124" s="660" t="s">
        <v>6930</v>
      </c>
      <c r="D1124" s="661">
        <v>44280</v>
      </c>
      <c r="E1124" s="660" t="s">
        <v>15</v>
      </c>
      <c r="F1124" s="660" t="s">
        <v>93</v>
      </c>
      <c r="G1124" s="660" t="s">
        <v>1214</v>
      </c>
      <c r="H1124" s="660" t="s">
        <v>387</v>
      </c>
      <c r="I1124" s="660" t="s">
        <v>93</v>
      </c>
      <c r="J1124" s="660" t="s">
        <v>1464</v>
      </c>
      <c r="K1124" s="660" t="s">
        <v>1468</v>
      </c>
      <c r="L1124" s="660" t="s">
        <v>303</v>
      </c>
      <c r="M1124" s="660">
        <v>1</v>
      </c>
      <c r="N1124" s="660">
        <v>347</v>
      </c>
      <c r="O1124" s="660">
        <v>347</v>
      </c>
    </row>
    <row r="1125" spans="1:15" x14ac:dyDescent="0.25">
      <c r="A1125" s="660" t="s">
        <v>6343</v>
      </c>
      <c r="B1125" s="661">
        <v>44281</v>
      </c>
      <c r="C1125" s="660" t="s">
        <v>6930</v>
      </c>
      <c r="D1125" s="661">
        <v>44280</v>
      </c>
      <c r="E1125" s="660" t="s">
        <v>1184</v>
      </c>
      <c r="F1125" s="660" t="s">
        <v>93</v>
      </c>
      <c r="G1125" s="660" t="s">
        <v>1214</v>
      </c>
      <c r="H1125" s="660" t="s">
        <v>1330</v>
      </c>
      <c r="I1125" s="660" t="s">
        <v>93</v>
      </c>
      <c r="J1125" s="660" t="s">
        <v>1464</v>
      </c>
      <c r="K1125" s="660" t="s">
        <v>1468</v>
      </c>
      <c r="L1125" s="660" t="s">
        <v>307</v>
      </c>
      <c r="M1125" s="660">
        <v>15</v>
      </c>
      <c r="N1125" s="662">
        <v>9250</v>
      </c>
      <c r="O1125" s="662">
        <v>138750</v>
      </c>
    </row>
    <row r="1126" spans="1:15" hidden="1" x14ac:dyDescent="0.25">
      <c r="A1126" s="660" t="s">
        <v>6344</v>
      </c>
      <c r="B1126" s="661">
        <v>44281</v>
      </c>
      <c r="C1126" s="660" t="s">
        <v>6931</v>
      </c>
      <c r="D1126" s="661">
        <v>44280</v>
      </c>
      <c r="E1126" s="660" t="s">
        <v>1189</v>
      </c>
      <c r="F1126" s="660" t="s">
        <v>94</v>
      </c>
      <c r="G1126" s="660" t="s">
        <v>3570</v>
      </c>
      <c r="H1126" s="660" t="s">
        <v>277</v>
      </c>
      <c r="I1126" s="660" t="s">
        <v>94</v>
      </c>
      <c r="J1126" s="660" t="s">
        <v>317</v>
      </c>
      <c r="K1126" s="660" t="s">
        <v>1468</v>
      </c>
      <c r="L1126" s="660" t="s">
        <v>301</v>
      </c>
      <c r="M1126" s="660">
        <v>10</v>
      </c>
      <c r="N1126" s="662">
        <v>3000</v>
      </c>
      <c r="O1126" s="662">
        <v>30000</v>
      </c>
    </row>
    <row r="1127" spans="1:15" hidden="1" x14ac:dyDescent="0.25">
      <c r="A1127" s="660" t="s">
        <v>6345</v>
      </c>
      <c r="B1127" s="661">
        <v>44281</v>
      </c>
      <c r="C1127" s="660" t="s">
        <v>6932</v>
      </c>
      <c r="D1127" s="661">
        <v>44280</v>
      </c>
      <c r="E1127" s="660" t="s">
        <v>15</v>
      </c>
      <c r="F1127" s="660" t="s">
        <v>248</v>
      </c>
      <c r="G1127" s="660" t="s">
        <v>1219</v>
      </c>
      <c r="H1127" s="660" t="s">
        <v>1319</v>
      </c>
      <c r="I1127" s="660" t="s">
        <v>248</v>
      </c>
      <c r="J1127" s="660" t="s">
        <v>1464</v>
      </c>
      <c r="K1127" s="660" t="s">
        <v>1468</v>
      </c>
      <c r="L1127" s="660" t="s">
        <v>314</v>
      </c>
      <c r="M1127" s="660">
        <v>1</v>
      </c>
      <c r="N1127" s="662">
        <v>9290</v>
      </c>
      <c r="O1127" s="662">
        <v>9290</v>
      </c>
    </row>
    <row r="1128" spans="1:15" hidden="1" x14ac:dyDescent="0.25">
      <c r="A1128" s="660" t="s">
        <v>6346</v>
      </c>
      <c r="B1128" s="661">
        <v>44281</v>
      </c>
      <c r="C1128" s="660" t="s">
        <v>6933</v>
      </c>
      <c r="D1128" s="661">
        <v>44275</v>
      </c>
      <c r="E1128" s="660" t="s">
        <v>15</v>
      </c>
      <c r="F1128" s="660" t="s">
        <v>258</v>
      </c>
      <c r="G1128" s="660" t="s">
        <v>1221</v>
      </c>
      <c r="H1128" s="660" t="s">
        <v>1342</v>
      </c>
      <c r="I1128" s="660" t="s">
        <v>258</v>
      </c>
      <c r="J1128" s="660" t="s">
        <v>1464</v>
      </c>
      <c r="K1128" s="660" t="s">
        <v>1468</v>
      </c>
      <c r="L1128" s="660" t="s">
        <v>303</v>
      </c>
      <c r="M1128" s="660">
        <v>9</v>
      </c>
      <c r="N1128" s="660">
        <v>600</v>
      </c>
      <c r="O1128" s="662">
        <v>5400</v>
      </c>
    </row>
    <row r="1129" spans="1:15" hidden="1" x14ac:dyDescent="0.25">
      <c r="A1129" s="660" t="s">
        <v>6347</v>
      </c>
      <c r="B1129" s="661">
        <v>44281</v>
      </c>
      <c r="C1129" s="660" t="s">
        <v>6934</v>
      </c>
      <c r="D1129" s="661">
        <v>44279</v>
      </c>
      <c r="E1129" s="660" t="s">
        <v>15</v>
      </c>
      <c r="F1129" s="660" t="s">
        <v>258</v>
      </c>
      <c r="G1129" s="660" t="s">
        <v>1221</v>
      </c>
      <c r="H1129" s="660" t="s">
        <v>387</v>
      </c>
      <c r="I1129" s="660" t="s">
        <v>258</v>
      </c>
      <c r="J1129" s="660" t="s">
        <v>1464</v>
      </c>
      <c r="K1129" s="660" t="s">
        <v>1468</v>
      </c>
      <c r="L1129" s="660" t="s">
        <v>303</v>
      </c>
      <c r="M1129" s="660">
        <v>1</v>
      </c>
      <c r="N1129" s="660">
        <v>136</v>
      </c>
      <c r="O1129" s="660">
        <v>136</v>
      </c>
    </row>
    <row r="1130" spans="1:15" hidden="1" x14ac:dyDescent="0.25">
      <c r="A1130" s="660" t="s">
        <v>6347</v>
      </c>
      <c r="B1130" s="661">
        <v>44281</v>
      </c>
      <c r="C1130" s="660" t="s">
        <v>6934</v>
      </c>
      <c r="D1130" s="661">
        <v>44279</v>
      </c>
      <c r="E1130" s="660" t="s">
        <v>15</v>
      </c>
      <c r="F1130" s="660" t="s">
        <v>258</v>
      </c>
      <c r="G1130" s="660" t="s">
        <v>1221</v>
      </c>
      <c r="H1130" s="660" t="s">
        <v>3627</v>
      </c>
      <c r="I1130" s="660" t="s">
        <v>258</v>
      </c>
      <c r="J1130" s="660" t="s">
        <v>1464</v>
      </c>
      <c r="K1130" s="660" t="s">
        <v>1468</v>
      </c>
      <c r="L1130" s="660" t="s">
        <v>314</v>
      </c>
      <c r="M1130" s="660">
        <v>1</v>
      </c>
      <c r="N1130" s="662">
        <v>19500</v>
      </c>
      <c r="O1130" s="662">
        <v>19500</v>
      </c>
    </row>
    <row r="1131" spans="1:15" hidden="1" x14ac:dyDescent="0.25">
      <c r="A1131" s="660" t="s">
        <v>6348</v>
      </c>
      <c r="B1131" s="661">
        <v>44281</v>
      </c>
      <c r="C1131" s="660" t="s">
        <v>6935</v>
      </c>
      <c r="D1131" s="661">
        <v>44278</v>
      </c>
      <c r="E1131" s="660" t="s">
        <v>15</v>
      </c>
      <c r="F1131" s="660" t="s">
        <v>258</v>
      </c>
      <c r="G1131" s="660" t="s">
        <v>1221</v>
      </c>
      <c r="H1131" s="660" t="s">
        <v>1327</v>
      </c>
      <c r="I1131" s="660" t="s">
        <v>258</v>
      </c>
      <c r="J1131" s="660" t="s">
        <v>1464</v>
      </c>
      <c r="K1131" s="660" t="s">
        <v>1468</v>
      </c>
      <c r="L1131" s="660" t="s">
        <v>1470</v>
      </c>
      <c r="M1131" s="660">
        <v>1</v>
      </c>
      <c r="N1131" s="660">
        <v>0</v>
      </c>
      <c r="O1131" s="660">
        <v>0</v>
      </c>
    </row>
    <row r="1132" spans="1:15" hidden="1" x14ac:dyDescent="0.25">
      <c r="A1132" s="660" t="s">
        <v>6348</v>
      </c>
      <c r="B1132" s="661">
        <v>44281</v>
      </c>
      <c r="C1132" s="660" t="s">
        <v>6935</v>
      </c>
      <c r="D1132" s="661">
        <v>44278</v>
      </c>
      <c r="E1132" s="660" t="s">
        <v>15</v>
      </c>
      <c r="F1132" s="660" t="s">
        <v>258</v>
      </c>
      <c r="G1132" s="660" t="s">
        <v>1221</v>
      </c>
      <c r="H1132" s="660" t="s">
        <v>1323</v>
      </c>
      <c r="I1132" s="660" t="s">
        <v>258</v>
      </c>
      <c r="J1132" s="660" t="s">
        <v>1464</v>
      </c>
      <c r="K1132" s="660" t="s">
        <v>1468</v>
      </c>
      <c r="L1132" s="660" t="s">
        <v>1470</v>
      </c>
      <c r="M1132" s="660">
        <v>1</v>
      </c>
      <c r="N1132" s="660">
        <v>0</v>
      </c>
      <c r="O1132" s="660">
        <v>0</v>
      </c>
    </row>
    <row r="1133" spans="1:15" hidden="1" x14ac:dyDescent="0.25">
      <c r="A1133" s="660" t="s">
        <v>6348</v>
      </c>
      <c r="B1133" s="661">
        <v>44281</v>
      </c>
      <c r="C1133" s="660" t="s">
        <v>6935</v>
      </c>
      <c r="D1133" s="661">
        <v>44278</v>
      </c>
      <c r="E1133" s="660" t="s">
        <v>15</v>
      </c>
      <c r="F1133" s="660" t="s">
        <v>258</v>
      </c>
      <c r="G1133" s="660" t="s">
        <v>1221</v>
      </c>
      <c r="H1133" s="660" t="s">
        <v>387</v>
      </c>
      <c r="I1133" s="660" t="s">
        <v>258</v>
      </c>
      <c r="J1133" s="660" t="s">
        <v>1464</v>
      </c>
      <c r="K1133" s="660" t="s">
        <v>1468</v>
      </c>
      <c r="L1133" s="660" t="s">
        <v>303</v>
      </c>
      <c r="M1133" s="660">
        <v>1</v>
      </c>
      <c r="N1133" s="660">
        <v>840</v>
      </c>
      <c r="O1133" s="660">
        <v>840</v>
      </c>
    </row>
    <row r="1134" spans="1:15" hidden="1" x14ac:dyDescent="0.25">
      <c r="A1134" s="660" t="s">
        <v>6348</v>
      </c>
      <c r="B1134" s="661">
        <v>44281</v>
      </c>
      <c r="C1134" s="660" t="s">
        <v>6935</v>
      </c>
      <c r="D1134" s="661">
        <v>44278</v>
      </c>
      <c r="E1134" s="660" t="s">
        <v>15</v>
      </c>
      <c r="F1134" s="660" t="s">
        <v>258</v>
      </c>
      <c r="G1134" s="660" t="s">
        <v>1221</v>
      </c>
      <c r="H1134" s="660" t="s">
        <v>1326</v>
      </c>
      <c r="I1134" s="660" t="s">
        <v>258</v>
      </c>
      <c r="J1134" s="660" t="s">
        <v>1464</v>
      </c>
      <c r="K1134" s="660" t="s">
        <v>1468</v>
      </c>
      <c r="L1134" s="660" t="s">
        <v>314</v>
      </c>
      <c r="M1134" s="660">
        <v>1</v>
      </c>
      <c r="N1134" s="662">
        <v>55200</v>
      </c>
      <c r="O1134" s="662">
        <v>55200</v>
      </c>
    </row>
    <row r="1135" spans="1:15" hidden="1" x14ac:dyDescent="0.25">
      <c r="A1135" s="660" t="s">
        <v>6349</v>
      </c>
      <c r="B1135" s="661">
        <v>44281</v>
      </c>
      <c r="C1135" s="660" t="s">
        <v>6833</v>
      </c>
      <c r="D1135" s="661">
        <v>44272</v>
      </c>
      <c r="E1135" s="660" t="s">
        <v>1189</v>
      </c>
      <c r="F1135" s="660" t="s">
        <v>94</v>
      </c>
      <c r="G1135" s="660" t="s">
        <v>7076</v>
      </c>
      <c r="H1135" s="660" t="s">
        <v>1411</v>
      </c>
      <c r="I1135" s="660" t="s">
        <v>94</v>
      </c>
      <c r="J1135" s="660" t="s">
        <v>317</v>
      </c>
      <c r="K1135" s="660" t="s">
        <v>1468</v>
      </c>
      <c r="L1135" s="660" t="s">
        <v>301</v>
      </c>
      <c r="M1135" s="660">
        <v>3</v>
      </c>
      <c r="N1135" s="662">
        <v>1850</v>
      </c>
      <c r="O1135" s="662">
        <v>5550</v>
      </c>
    </row>
    <row r="1136" spans="1:15" hidden="1" x14ac:dyDescent="0.25">
      <c r="A1136" s="660" t="s">
        <v>6350</v>
      </c>
      <c r="B1136" s="661">
        <v>44281</v>
      </c>
      <c r="C1136" s="660" t="s">
        <v>912</v>
      </c>
      <c r="D1136" s="661">
        <v>44280</v>
      </c>
      <c r="E1136" s="660" t="s">
        <v>63</v>
      </c>
      <c r="F1136" s="660" t="s">
        <v>93</v>
      </c>
      <c r="G1136" s="660" t="s">
        <v>7083</v>
      </c>
      <c r="H1136" s="660" t="s">
        <v>378</v>
      </c>
      <c r="I1136" s="660" t="s">
        <v>93</v>
      </c>
      <c r="J1136" s="660" t="s">
        <v>316</v>
      </c>
      <c r="K1136" s="660" t="s">
        <v>1469</v>
      </c>
      <c r="L1136" s="660" t="s">
        <v>1470</v>
      </c>
      <c r="M1136" s="660">
        <v>1</v>
      </c>
      <c r="N1136" s="660">
        <v>150</v>
      </c>
      <c r="O1136" s="660">
        <v>150</v>
      </c>
    </row>
    <row r="1137" spans="1:15" hidden="1" x14ac:dyDescent="0.25">
      <c r="A1137" s="660" t="s">
        <v>6350</v>
      </c>
      <c r="B1137" s="661">
        <v>44281</v>
      </c>
      <c r="C1137" s="660" t="s">
        <v>912</v>
      </c>
      <c r="D1137" s="661">
        <v>44280</v>
      </c>
      <c r="E1137" s="660" t="s">
        <v>63</v>
      </c>
      <c r="F1137" s="660" t="s">
        <v>93</v>
      </c>
      <c r="G1137" s="660" t="s">
        <v>7083</v>
      </c>
      <c r="H1137" s="660" t="s">
        <v>1362</v>
      </c>
      <c r="I1137" s="660" t="s">
        <v>93</v>
      </c>
      <c r="J1137" s="660" t="s">
        <v>316</v>
      </c>
      <c r="K1137" s="660" t="s">
        <v>1469</v>
      </c>
      <c r="L1137" s="660" t="s">
        <v>1470</v>
      </c>
      <c r="M1137" s="660">
        <v>1</v>
      </c>
      <c r="N1137" s="662">
        <v>1400</v>
      </c>
      <c r="O1137" s="662">
        <v>1400</v>
      </c>
    </row>
    <row r="1138" spans="1:15" hidden="1" x14ac:dyDescent="0.25">
      <c r="A1138" s="660" t="s">
        <v>6351</v>
      </c>
      <c r="B1138" s="661">
        <v>44281</v>
      </c>
      <c r="C1138" s="660" t="s">
        <v>6936</v>
      </c>
      <c r="D1138" s="661">
        <v>44281</v>
      </c>
      <c r="E1138" s="660" t="s">
        <v>1180</v>
      </c>
      <c r="F1138" s="660" t="s">
        <v>248</v>
      </c>
      <c r="G1138" s="660" t="s">
        <v>1210</v>
      </c>
      <c r="H1138" s="660" t="s">
        <v>5024</v>
      </c>
      <c r="I1138" s="660" t="s">
        <v>248</v>
      </c>
      <c r="J1138" s="660" t="s">
        <v>1463</v>
      </c>
      <c r="K1138" s="660" t="s">
        <v>1468</v>
      </c>
      <c r="L1138" s="660" t="s">
        <v>302</v>
      </c>
      <c r="M1138" s="660">
        <v>11</v>
      </c>
      <c r="N1138" s="662">
        <v>3958.29</v>
      </c>
      <c r="O1138" s="662">
        <v>43541.19</v>
      </c>
    </row>
    <row r="1139" spans="1:15" hidden="1" x14ac:dyDescent="0.25">
      <c r="A1139" s="660" t="s">
        <v>6352</v>
      </c>
      <c r="B1139" s="661">
        <v>44281</v>
      </c>
      <c r="C1139" s="660" t="s">
        <v>6920</v>
      </c>
      <c r="D1139" s="660" t="s">
        <v>5366</v>
      </c>
      <c r="E1139" s="660" t="s">
        <v>15</v>
      </c>
      <c r="F1139" s="660" t="s">
        <v>94</v>
      </c>
      <c r="G1139" s="660" t="s">
        <v>356</v>
      </c>
      <c r="H1139" s="660" t="s">
        <v>387</v>
      </c>
      <c r="I1139" s="660" t="s">
        <v>94</v>
      </c>
      <c r="J1139" s="660" t="s">
        <v>1464</v>
      </c>
      <c r="K1139" s="660" t="s">
        <v>1468</v>
      </c>
      <c r="L1139" s="660" t="s">
        <v>303</v>
      </c>
      <c r="M1139" s="660">
        <v>1</v>
      </c>
      <c r="N1139" s="662">
        <v>2349</v>
      </c>
      <c r="O1139" s="662">
        <v>2349</v>
      </c>
    </row>
    <row r="1140" spans="1:15" hidden="1" x14ac:dyDescent="0.25">
      <c r="A1140" s="660" t="s">
        <v>6352</v>
      </c>
      <c r="B1140" s="661">
        <v>44281</v>
      </c>
      <c r="C1140" s="660" t="s">
        <v>6920</v>
      </c>
      <c r="D1140" s="660" t="s">
        <v>5366</v>
      </c>
      <c r="E1140" s="660" t="s">
        <v>1181</v>
      </c>
      <c r="F1140" s="660" t="s">
        <v>94</v>
      </c>
      <c r="G1140" s="660" t="s">
        <v>356</v>
      </c>
      <c r="H1140" s="660" t="s">
        <v>1309</v>
      </c>
      <c r="I1140" s="660" t="s">
        <v>94</v>
      </c>
      <c r="J1140" s="660" t="s">
        <v>1464</v>
      </c>
      <c r="K1140" s="660" t="s">
        <v>1468</v>
      </c>
      <c r="L1140" s="660" t="s">
        <v>308</v>
      </c>
      <c r="M1140" s="660">
        <v>105</v>
      </c>
      <c r="N1140" s="662">
        <v>4475</v>
      </c>
      <c r="O1140" s="662">
        <v>469875</v>
      </c>
    </row>
    <row r="1141" spans="1:15" hidden="1" x14ac:dyDescent="0.25">
      <c r="A1141" s="660" t="s">
        <v>6353</v>
      </c>
      <c r="B1141" s="661">
        <v>44281</v>
      </c>
      <c r="C1141" s="660" t="s">
        <v>211</v>
      </c>
      <c r="D1141" s="660" t="s">
        <v>5366</v>
      </c>
      <c r="E1141" s="660" t="s">
        <v>63</v>
      </c>
      <c r="F1141" s="660" t="s">
        <v>93</v>
      </c>
      <c r="G1141" s="660" t="s">
        <v>7084</v>
      </c>
      <c r="H1141" s="660" t="s">
        <v>1437</v>
      </c>
      <c r="I1141" s="660" t="s">
        <v>93</v>
      </c>
      <c r="J1141" s="660" t="s">
        <v>317</v>
      </c>
      <c r="K1141" s="660" t="s">
        <v>1468</v>
      </c>
      <c r="L1141" s="660" t="s">
        <v>1470</v>
      </c>
      <c r="M1141" s="660">
        <v>2</v>
      </c>
      <c r="N1141" s="660">
        <v>140</v>
      </c>
      <c r="O1141" s="660">
        <v>280</v>
      </c>
    </row>
    <row r="1142" spans="1:15" hidden="1" x14ac:dyDescent="0.25">
      <c r="A1142" s="660" t="s">
        <v>6353</v>
      </c>
      <c r="B1142" s="661">
        <v>44281</v>
      </c>
      <c r="C1142" s="660" t="s">
        <v>211</v>
      </c>
      <c r="D1142" s="660" t="s">
        <v>5366</v>
      </c>
      <c r="E1142" s="660" t="s">
        <v>63</v>
      </c>
      <c r="F1142" s="660" t="s">
        <v>93</v>
      </c>
      <c r="G1142" s="660" t="s">
        <v>7084</v>
      </c>
      <c r="H1142" s="660" t="s">
        <v>1438</v>
      </c>
      <c r="I1142" s="660" t="s">
        <v>93</v>
      </c>
      <c r="J1142" s="660" t="s">
        <v>317</v>
      </c>
      <c r="K1142" s="660" t="s">
        <v>1468</v>
      </c>
      <c r="L1142" s="660" t="s">
        <v>1471</v>
      </c>
      <c r="M1142" s="660">
        <v>2</v>
      </c>
      <c r="N1142" s="660">
        <v>164</v>
      </c>
      <c r="O1142" s="660">
        <v>328</v>
      </c>
    </row>
    <row r="1143" spans="1:15" hidden="1" x14ac:dyDescent="0.25">
      <c r="A1143" s="660" t="s">
        <v>6353</v>
      </c>
      <c r="B1143" s="661">
        <v>44281</v>
      </c>
      <c r="C1143" s="660" t="s">
        <v>211</v>
      </c>
      <c r="D1143" s="660" t="s">
        <v>5366</v>
      </c>
      <c r="E1143" s="660" t="s">
        <v>63</v>
      </c>
      <c r="F1143" s="660" t="s">
        <v>93</v>
      </c>
      <c r="G1143" s="660" t="s">
        <v>7084</v>
      </c>
      <c r="H1143" s="660" t="s">
        <v>1439</v>
      </c>
      <c r="I1143" s="660" t="s">
        <v>93</v>
      </c>
      <c r="J1143" s="660" t="s">
        <v>317</v>
      </c>
      <c r="K1143" s="660" t="s">
        <v>1468</v>
      </c>
      <c r="L1143" s="660" t="s">
        <v>1471</v>
      </c>
      <c r="M1143" s="660">
        <v>2</v>
      </c>
      <c r="N1143" s="660">
        <v>232</v>
      </c>
      <c r="O1143" s="660">
        <v>464</v>
      </c>
    </row>
    <row r="1144" spans="1:15" hidden="1" x14ac:dyDescent="0.25">
      <c r="A1144" s="660" t="s">
        <v>6353</v>
      </c>
      <c r="B1144" s="661">
        <v>44281</v>
      </c>
      <c r="C1144" s="660" t="s">
        <v>211</v>
      </c>
      <c r="D1144" s="660" t="s">
        <v>5366</v>
      </c>
      <c r="E1144" s="660" t="s">
        <v>63</v>
      </c>
      <c r="F1144" s="660" t="s">
        <v>93</v>
      </c>
      <c r="G1144" s="660" t="s">
        <v>7084</v>
      </c>
      <c r="H1144" s="660" t="s">
        <v>1340</v>
      </c>
      <c r="I1144" s="660" t="s">
        <v>93</v>
      </c>
      <c r="J1144" s="660" t="s">
        <v>317</v>
      </c>
      <c r="K1144" s="660" t="s">
        <v>1468</v>
      </c>
      <c r="L1144" s="660" t="s">
        <v>303</v>
      </c>
      <c r="M1144" s="660">
        <v>2</v>
      </c>
      <c r="N1144" s="660">
        <v>500</v>
      </c>
      <c r="O1144" s="662">
        <v>1000</v>
      </c>
    </row>
    <row r="1145" spans="1:15" hidden="1" x14ac:dyDescent="0.25">
      <c r="A1145" s="660" t="s">
        <v>6354</v>
      </c>
      <c r="B1145" s="661">
        <v>44281</v>
      </c>
      <c r="C1145" s="660">
        <v>421004960</v>
      </c>
      <c r="D1145" s="661">
        <v>44278</v>
      </c>
      <c r="E1145" s="660" t="s">
        <v>1182</v>
      </c>
      <c r="F1145" s="660" t="s">
        <v>244</v>
      </c>
      <c r="G1145" s="660" t="s">
        <v>1873</v>
      </c>
      <c r="H1145" s="660" t="s">
        <v>3641</v>
      </c>
      <c r="I1145" s="660" t="s">
        <v>244</v>
      </c>
      <c r="J1145" s="660" t="s">
        <v>316</v>
      </c>
      <c r="K1145" s="660" t="s">
        <v>1469</v>
      </c>
      <c r="L1145" s="660" t="s">
        <v>302</v>
      </c>
      <c r="M1145" s="660">
        <v>5</v>
      </c>
      <c r="N1145" s="662">
        <v>7480</v>
      </c>
      <c r="O1145" s="662">
        <v>37400</v>
      </c>
    </row>
    <row r="1146" spans="1:15" hidden="1" x14ac:dyDescent="0.25">
      <c r="A1146" s="660" t="s">
        <v>6355</v>
      </c>
      <c r="B1146" s="661">
        <v>44281</v>
      </c>
      <c r="C1146" s="660" t="s">
        <v>6937</v>
      </c>
      <c r="D1146" s="660" t="s">
        <v>6938</v>
      </c>
      <c r="E1146" s="660" t="s">
        <v>1189</v>
      </c>
      <c r="F1146" s="660" t="s">
        <v>94</v>
      </c>
      <c r="G1146" s="660" t="s">
        <v>1295</v>
      </c>
      <c r="H1146" s="660" t="s">
        <v>7130</v>
      </c>
      <c r="I1146" s="660" t="s">
        <v>94</v>
      </c>
      <c r="J1146" s="660" t="s">
        <v>317</v>
      </c>
      <c r="K1146" s="660" t="s">
        <v>1468</v>
      </c>
      <c r="L1146" s="660" t="s">
        <v>307</v>
      </c>
      <c r="M1146" s="660">
        <v>1</v>
      </c>
      <c r="N1146" s="662">
        <v>4136</v>
      </c>
      <c r="O1146" s="662">
        <v>4136</v>
      </c>
    </row>
    <row r="1147" spans="1:15" hidden="1" x14ac:dyDescent="0.25">
      <c r="A1147" s="660" t="s">
        <v>6355</v>
      </c>
      <c r="B1147" s="661">
        <v>44281</v>
      </c>
      <c r="C1147" s="660" t="s">
        <v>6937</v>
      </c>
      <c r="D1147" s="660" t="s">
        <v>6938</v>
      </c>
      <c r="E1147" s="660" t="s">
        <v>1189</v>
      </c>
      <c r="F1147" s="660" t="s">
        <v>94</v>
      </c>
      <c r="G1147" s="660" t="s">
        <v>1295</v>
      </c>
      <c r="H1147" s="660" t="s">
        <v>1455</v>
      </c>
      <c r="I1147" s="660" t="s">
        <v>94</v>
      </c>
      <c r="J1147" s="660" t="s">
        <v>317</v>
      </c>
      <c r="K1147" s="660" t="s">
        <v>1468</v>
      </c>
      <c r="L1147" s="660" t="s">
        <v>307</v>
      </c>
      <c r="M1147" s="660">
        <v>1</v>
      </c>
      <c r="N1147" s="662">
        <v>38000</v>
      </c>
      <c r="O1147" s="662">
        <v>38000</v>
      </c>
    </row>
    <row r="1148" spans="1:15" hidden="1" x14ac:dyDescent="0.25">
      <c r="A1148" s="660" t="s">
        <v>6356</v>
      </c>
      <c r="B1148" s="661">
        <v>44281</v>
      </c>
      <c r="C1148" s="660" t="s">
        <v>6939</v>
      </c>
      <c r="D1148" s="660" t="s">
        <v>6903</v>
      </c>
      <c r="E1148" s="660" t="s">
        <v>1182</v>
      </c>
      <c r="F1148" s="660" t="s">
        <v>244</v>
      </c>
      <c r="G1148" s="660" t="s">
        <v>1230</v>
      </c>
      <c r="H1148" s="660" t="s">
        <v>1364</v>
      </c>
      <c r="I1148" s="660" t="s">
        <v>244</v>
      </c>
      <c r="J1148" s="660" t="s">
        <v>316</v>
      </c>
      <c r="K1148" s="660" t="s">
        <v>1469</v>
      </c>
      <c r="L1148" s="660" t="s">
        <v>1470</v>
      </c>
      <c r="M1148" s="660">
        <v>1</v>
      </c>
      <c r="N1148" s="662">
        <v>1210</v>
      </c>
      <c r="O1148" s="662">
        <v>1210</v>
      </c>
    </row>
    <row r="1149" spans="1:15" hidden="1" x14ac:dyDescent="0.25">
      <c r="A1149" s="660" t="s">
        <v>6357</v>
      </c>
      <c r="B1149" s="661">
        <v>44281</v>
      </c>
      <c r="C1149" s="660" t="s">
        <v>211</v>
      </c>
      <c r="D1149" s="660" t="s">
        <v>6927</v>
      </c>
      <c r="E1149" s="660" t="s">
        <v>1182</v>
      </c>
      <c r="F1149" s="660" t="s">
        <v>244</v>
      </c>
      <c r="G1149" s="660" t="s">
        <v>1209</v>
      </c>
      <c r="H1149" s="660" t="s">
        <v>1397</v>
      </c>
      <c r="I1149" s="660" t="s">
        <v>244</v>
      </c>
      <c r="J1149" s="660" t="s">
        <v>316</v>
      </c>
      <c r="K1149" s="660" t="s">
        <v>1469</v>
      </c>
      <c r="L1149" s="660" t="s">
        <v>1470</v>
      </c>
      <c r="M1149" s="660">
        <v>1</v>
      </c>
      <c r="N1149" s="662">
        <v>2250</v>
      </c>
      <c r="O1149" s="662">
        <v>2250</v>
      </c>
    </row>
    <row r="1150" spans="1:15" hidden="1" x14ac:dyDescent="0.25">
      <c r="A1150" s="660" t="s">
        <v>6358</v>
      </c>
      <c r="B1150" s="661">
        <v>44281</v>
      </c>
      <c r="C1150" s="660" t="s">
        <v>6940</v>
      </c>
      <c r="D1150" s="661">
        <v>44281</v>
      </c>
      <c r="E1150" s="660" t="s">
        <v>15</v>
      </c>
      <c r="F1150" s="660" t="s">
        <v>258</v>
      </c>
      <c r="G1150" s="660" t="s">
        <v>1214</v>
      </c>
      <c r="H1150" s="660" t="s">
        <v>1327</v>
      </c>
      <c r="I1150" s="660" t="s">
        <v>258</v>
      </c>
      <c r="J1150" s="660" t="s">
        <v>1464</v>
      </c>
      <c r="K1150" s="660" t="s">
        <v>1468</v>
      </c>
      <c r="L1150" s="660" t="s">
        <v>1470</v>
      </c>
      <c r="M1150" s="660">
        <v>5</v>
      </c>
      <c r="N1150" s="660">
        <v>0</v>
      </c>
      <c r="O1150" s="660">
        <v>0</v>
      </c>
    </row>
    <row r="1151" spans="1:15" hidden="1" x14ac:dyDescent="0.25">
      <c r="A1151" s="660" t="s">
        <v>6358</v>
      </c>
      <c r="B1151" s="661">
        <v>44281</v>
      </c>
      <c r="C1151" s="660" t="s">
        <v>6940</v>
      </c>
      <c r="D1151" s="661">
        <v>44281</v>
      </c>
      <c r="E1151" s="660" t="s">
        <v>15</v>
      </c>
      <c r="F1151" s="660" t="s">
        <v>258</v>
      </c>
      <c r="G1151" s="660" t="s">
        <v>1214</v>
      </c>
      <c r="H1151" s="660" t="s">
        <v>1332</v>
      </c>
      <c r="I1151" s="660" t="s">
        <v>258</v>
      </c>
      <c r="J1151" s="660" t="s">
        <v>1464</v>
      </c>
      <c r="K1151" s="660" t="s">
        <v>1468</v>
      </c>
      <c r="L1151" s="660" t="s">
        <v>1470</v>
      </c>
      <c r="M1151" s="660">
        <v>5</v>
      </c>
      <c r="N1151" s="660">
        <v>0</v>
      </c>
      <c r="O1151" s="660">
        <v>0</v>
      </c>
    </row>
    <row r="1152" spans="1:15" hidden="1" x14ac:dyDescent="0.25">
      <c r="A1152" s="660" t="s">
        <v>6358</v>
      </c>
      <c r="B1152" s="661">
        <v>44281</v>
      </c>
      <c r="C1152" s="660" t="s">
        <v>6940</v>
      </c>
      <c r="D1152" s="661">
        <v>44281</v>
      </c>
      <c r="E1152" s="660" t="s">
        <v>15</v>
      </c>
      <c r="F1152" s="660" t="s">
        <v>258</v>
      </c>
      <c r="G1152" s="660" t="s">
        <v>1214</v>
      </c>
      <c r="H1152" s="660" t="s">
        <v>387</v>
      </c>
      <c r="I1152" s="660" t="s">
        <v>258</v>
      </c>
      <c r="J1152" s="660" t="s">
        <v>1464</v>
      </c>
      <c r="K1152" s="660" t="s">
        <v>1468</v>
      </c>
      <c r="L1152" s="660" t="s">
        <v>303</v>
      </c>
      <c r="M1152" s="660">
        <v>1</v>
      </c>
      <c r="N1152" s="660">
        <v>538</v>
      </c>
      <c r="O1152" s="660">
        <v>538</v>
      </c>
    </row>
    <row r="1153" spans="1:15" hidden="1" x14ac:dyDescent="0.25">
      <c r="A1153" s="660" t="s">
        <v>6358</v>
      </c>
      <c r="B1153" s="661">
        <v>44281</v>
      </c>
      <c r="C1153" s="660" t="s">
        <v>6940</v>
      </c>
      <c r="D1153" s="661">
        <v>44281</v>
      </c>
      <c r="E1153" s="660" t="s">
        <v>15</v>
      </c>
      <c r="F1153" s="660" t="s">
        <v>258</v>
      </c>
      <c r="G1153" s="660" t="s">
        <v>1214</v>
      </c>
      <c r="H1153" s="660" t="s">
        <v>1392</v>
      </c>
      <c r="I1153" s="660" t="s">
        <v>258</v>
      </c>
      <c r="J1153" s="660" t="s">
        <v>1464</v>
      </c>
      <c r="K1153" s="660" t="s">
        <v>1468</v>
      </c>
      <c r="L1153" s="660" t="s">
        <v>314</v>
      </c>
      <c r="M1153" s="660">
        <v>5</v>
      </c>
      <c r="N1153" s="662">
        <v>43000</v>
      </c>
      <c r="O1153" s="662">
        <v>215000</v>
      </c>
    </row>
    <row r="1154" spans="1:15" hidden="1" x14ac:dyDescent="0.25">
      <c r="A1154" s="660" t="s">
        <v>6359</v>
      </c>
      <c r="B1154" s="661">
        <v>44281</v>
      </c>
      <c r="C1154" s="660" t="s">
        <v>211</v>
      </c>
      <c r="D1154" s="660" t="s">
        <v>5365</v>
      </c>
      <c r="E1154" s="660" t="s">
        <v>63</v>
      </c>
      <c r="F1154" s="660" t="s">
        <v>93</v>
      </c>
      <c r="G1154" s="660" t="s">
        <v>1239</v>
      </c>
      <c r="H1154" s="660" t="s">
        <v>1368</v>
      </c>
      <c r="I1154" s="660" t="s">
        <v>93</v>
      </c>
      <c r="J1154" s="660" t="s">
        <v>1465</v>
      </c>
      <c r="K1154" s="660" t="s">
        <v>1468</v>
      </c>
      <c r="L1154" s="660" t="s">
        <v>1471</v>
      </c>
      <c r="M1154" s="660">
        <v>5</v>
      </c>
      <c r="N1154" s="662">
        <v>1077</v>
      </c>
      <c r="O1154" s="662">
        <v>5385</v>
      </c>
    </row>
    <row r="1155" spans="1:15" hidden="1" x14ac:dyDescent="0.25">
      <c r="A1155" s="660" t="s">
        <v>6360</v>
      </c>
      <c r="B1155" s="661">
        <v>44281</v>
      </c>
      <c r="C1155" s="660" t="s">
        <v>6941</v>
      </c>
      <c r="D1155" s="660" t="s">
        <v>6942</v>
      </c>
      <c r="E1155" s="660" t="s">
        <v>1182</v>
      </c>
      <c r="F1155" s="660" t="s">
        <v>244</v>
      </c>
      <c r="G1155" s="660" t="s">
        <v>1209</v>
      </c>
      <c r="H1155" s="660" t="s">
        <v>1412</v>
      </c>
      <c r="I1155" s="660" t="s">
        <v>244</v>
      </c>
      <c r="J1155" s="660" t="s">
        <v>316</v>
      </c>
      <c r="K1155" s="660" t="s">
        <v>1469</v>
      </c>
      <c r="L1155" s="660" t="s">
        <v>303</v>
      </c>
      <c r="M1155" s="660">
        <v>37</v>
      </c>
      <c r="N1155" s="662">
        <v>1664.3835999999999</v>
      </c>
      <c r="O1155" s="662">
        <v>61582.193200000002</v>
      </c>
    </row>
    <row r="1156" spans="1:15" hidden="1" x14ac:dyDescent="0.25">
      <c r="A1156" s="660" t="s">
        <v>6361</v>
      </c>
      <c r="B1156" s="661">
        <v>44281</v>
      </c>
      <c r="C1156" s="660" t="s">
        <v>6943</v>
      </c>
      <c r="D1156" s="661">
        <v>44281</v>
      </c>
      <c r="E1156" s="660" t="s">
        <v>1180</v>
      </c>
      <c r="F1156" s="660" t="s">
        <v>248</v>
      </c>
      <c r="G1156" s="660" t="s">
        <v>1210</v>
      </c>
      <c r="H1156" s="660" t="s">
        <v>7131</v>
      </c>
      <c r="I1156" s="660" t="s">
        <v>248</v>
      </c>
      <c r="J1156" s="660" t="s">
        <v>1463</v>
      </c>
      <c r="K1156" s="660" t="s">
        <v>1468</v>
      </c>
      <c r="L1156" s="660" t="s">
        <v>307</v>
      </c>
      <c r="M1156" s="660">
        <v>10</v>
      </c>
      <c r="N1156" s="662">
        <v>15910.65</v>
      </c>
      <c r="O1156" s="662">
        <v>159106.5</v>
      </c>
    </row>
    <row r="1157" spans="1:15" hidden="1" x14ac:dyDescent="0.25">
      <c r="A1157" s="660" t="s">
        <v>6362</v>
      </c>
      <c r="B1157" s="661">
        <v>44281</v>
      </c>
      <c r="C1157" s="660" t="s">
        <v>6941</v>
      </c>
      <c r="D1157" s="660" t="s">
        <v>6942</v>
      </c>
      <c r="E1157" s="660" t="s">
        <v>1182</v>
      </c>
      <c r="F1157" s="660" t="s">
        <v>244</v>
      </c>
      <c r="G1157" s="660" t="s">
        <v>1209</v>
      </c>
      <c r="H1157" s="660" t="s">
        <v>1412</v>
      </c>
      <c r="I1157" s="660" t="s">
        <v>244</v>
      </c>
      <c r="J1157" s="660" t="s">
        <v>316</v>
      </c>
      <c r="K1157" s="660" t="s">
        <v>1469</v>
      </c>
      <c r="L1157" s="660" t="s">
        <v>303</v>
      </c>
      <c r="M1157" s="660">
        <v>12</v>
      </c>
      <c r="N1157" s="662">
        <v>1664.3835999999999</v>
      </c>
      <c r="O1157" s="662">
        <v>19972.603200000001</v>
      </c>
    </row>
    <row r="1158" spans="1:15" hidden="1" x14ac:dyDescent="0.25">
      <c r="A1158" s="660" t="s">
        <v>6363</v>
      </c>
      <c r="B1158" s="661">
        <v>44281</v>
      </c>
      <c r="C1158" s="660" t="s">
        <v>6941</v>
      </c>
      <c r="D1158" s="660" t="s">
        <v>6942</v>
      </c>
      <c r="E1158" s="660" t="s">
        <v>1182</v>
      </c>
      <c r="F1158" s="660" t="s">
        <v>244</v>
      </c>
      <c r="G1158" s="660" t="s">
        <v>1209</v>
      </c>
      <c r="H1158" s="660" t="s">
        <v>1412</v>
      </c>
      <c r="I1158" s="660" t="s">
        <v>244</v>
      </c>
      <c r="J1158" s="660" t="s">
        <v>316</v>
      </c>
      <c r="K1158" s="660" t="s">
        <v>1469</v>
      </c>
      <c r="L1158" s="660" t="s">
        <v>303</v>
      </c>
      <c r="M1158" s="660">
        <v>22</v>
      </c>
      <c r="N1158" s="662">
        <v>1664.3835999999999</v>
      </c>
      <c r="O1158" s="662">
        <v>36616.439200000001</v>
      </c>
    </row>
    <row r="1159" spans="1:15" hidden="1" x14ac:dyDescent="0.25">
      <c r="A1159" s="660" t="s">
        <v>6364</v>
      </c>
      <c r="B1159" s="661">
        <v>44281</v>
      </c>
      <c r="C1159" s="660" t="s">
        <v>6941</v>
      </c>
      <c r="D1159" s="660" t="s">
        <v>6942</v>
      </c>
      <c r="E1159" s="660" t="s">
        <v>1182</v>
      </c>
      <c r="F1159" s="660" t="s">
        <v>244</v>
      </c>
      <c r="G1159" s="660" t="s">
        <v>1209</v>
      </c>
      <c r="H1159" s="660" t="s">
        <v>1412</v>
      </c>
      <c r="I1159" s="660" t="s">
        <v>244</v>
      </c>
      <c r="J1159" s="660" t="s">
        <v>316</v>
      </c>
      <c r="K1159" s="660" t="s">
        <v>1469</v>
      </c>
      <c r="L1159" s="660" t="s">
        <v>303</v>
      </c>
      <c r="M1159" s="660">
        <v>85</v>
      </c>
      <c r="N1159" s="662">
        <v>1664.3835999999999</v>
      </c>
      <c r="O1159" s="662">
        <v>141472.606</v>
      </c>
    </row>
    <row r="1160" spans="1:15" hidden="1" x14ac:dyDescent="0.25">
      <c r="A1160" s="660" t="s">
        <v>6365</v>
      </c>
      <c r="B1160" s="661">
        <v>44281</v>
      </c>
      <c r="C1160" s="660" t="s">
        <v>6941</v>
      </c>
      <c r="D1160" s="660" t="s">
        <v>6942</v>
      </c>
      <c r="E1160" s="660" t="s">
        <v>1182</v>
      </c>
      <c r="F1160" s="660" t="s">
        <v>244</v>
      </c>
      <c r="G1160" s="660" t="s">
        <v>1209</v>
      </c>
      <c r="H1160" s="660" t="s">
        <v>1412</v>
      </c>
      <c r="I1160" s="660" t="s">
        <v>244</v>
      </c>
      <c r="J1160" s="660" t="s">
        <v>316</v>
      </c>
      <c r="K1160" s="660" t="s">
        <v>1469</v>
      </c>
      <c r="L1160" s="660" t="s">
        <v>303</v>
      </c>
      <c r="M1160" s="660">
        <v>86</v>
      </c>
      <c r="N1160" s="662">
        <v>1664.3835999999999</v>
      </c>
      <c r="O1160" s="662">
        <v>143136.9896</v>
      </c>
    </row>
    <row r="1161" spans="1:15" hidden="1" x14ac:dyDescent="0.25">
      <c r="A1161" s="660" t="s">
        <v>6366</v>
      </c>
      <c r="B1161" s="661">
        <v>44281</v>
      </c>
      <c r="C1161" s="660" t="s">
        <v>6941</v>
      </c>
      <c r="D1161" s="660" t="s">
        <v>6942</v>
      </c>
      <c r="E1161" s="660" t="s">
        <v>1182</v>
      </c>
      <c r="F1161" s="660" t="s">
        <v>244</v>
      </c>
      <c r="G1161" s="660" t="s">
        <v>1209</v>
      </c>
      <c r="H1161" s="660" t="s">
        <v>1412</v>
      </c>
      <c r="I1161" s="660" t="s">
        <v>244</v>
      </c>
      <c r="J1161" s="660" t="s">
        <v>316</v>
      </c>
      <c r="K1161" s="660" t="s">
        <v>1469</v>
      </c>
      <c r="L1161" s="660" t="s">
        <v>303</v>
      </c>
      <c r="M1161" s="660">
        <v>29</v>
      </c>
      <c r="N1161" s="662">
        <v>1664.3835999999999</v>
      </c>
      <c r="O1161" s="662">
        <v>48267.124400000001</v>
      </c>
    </row>
    <row r="1162" spans="1:15" hidden="1" x14ac:dyDescent="0.25">
      <c r="A1162" s="660" t="s">
        <v>6367</v>
      </c>
      <c r="B1162" s="661">
        <v>44281</v>
      </c>
      <c r="C1162" s="660" t="s">
        <v>6941</v>
      </c>
      <c r="D1162" s="660" t="s">
        <v>6942</v>
      </c>
      <c r="E1162" s="660" t="s">
        <v>1182</v>
      </c>
      <c r="F1162" s="660" t="s">
        <v>244</v>
      </c>
      <c r="G1162" s="660" t="s">
        <v>1209</v>
      </c>
      <c r="H1162" s="660" t="s">
        <v>1412</v>
      </c>
      <c r="I1162" s="660" t="s">
        <v>244</v>
      </c>
      <c r="J1162" s="660" t="s">
        <v>316</v>
      </c>
      <c r="K1162" s="660" t="s">
        <v>1469</v>
      </c>
      <c r="L1162" s="660" t="s">
        <v>303</v>
      </c>
      <c r="M1162" s="660">
        <v>69</v>
      </c>
      <c r="N1162" s="662">
        <v>1664.3835999999999</v>
      </c>
      <c r="O1162" s="662">
        <v>114842.4684</v>
      </c>
    </row>
    <row r="1163" spans="1:15" hidden="1" x14ac:dyDescent="0.25">
      <c r="A1163" s="660" t="s">
        <v>6368</v>
      </c>
      <c r="B1163" s="661">
        <v>44281</v>
      </c>
      <c r="C1163" s="660" t="s">
        <v>6941</v>
      </c>
      <c r="D1163" s="660" t="s">
        <v>6942</v>
      </c>
      <c r="E1163" s="660" t="s">
        <v>1182</v>
      </c>
      <c r="F1163" s="660" t="s">
        <v>244</v>
      </c>
      <c r="G1163" s="660" t="s">
        <v>1209</v>
      </c>
      <c r="H1163" s="660" t="s">
        <v>1412</v>
      </c>
      <c r="I1163" s="660" t="s">
        <v>244</v>
      </c>
      <c r="J1163" s="660" t="s">
        <v>316</v>
      </c>
      <c r="K1163" s="660" t="s">
        <v>1469</v>
      </c>
      <c r="L1163" s="660" t="s">
        <v>303</v>
      </c>
      <c r="M1163" s="660">
        <v>30</v>
      </c>
      <c r="N1163" s="662">
        <v>1664.3835999999999</v>
      </c>
      <c r="O1163" s="662">
        <v>49931.508000000002</v>
      </c>
    </row>
    <row r="1164" spans="1:15" hidden="1" x14ac:dyDescent="0.25">
      <c r="A1164" s="660" t="s">
        <v>6369</v>
      </c>
      <c r="B1164" s="661">
        <v>44282</v>
      </c>
      <c r="C1164" s="660" t="s">
        <v>211</v>
      </c>
      <c r="D1164" s="660" t="s">
        <v>5367</v>
      </c>
      <c r="E1164" s="660" t="s">
        <v>63</v>
      </c>
      <c r="F1164" s="660" t="s">
        <v>93</v>
      </c>
      <c r="G1164" s="660" t="s">
        <v>3581</v>
      </c>
      <c r="H1164" s="660" t="s">
        <v>1437</v>
      </c>
      <c r="I1164" s="660" t="s">
        <v>93</v>
      </c>
      <c r="J1164" s="660" t="s">
        <v>316</v>
      </c>
      <c r="K1164" s="660" t="s">
        <v>1469</v>
      </c>
      <c r="L1164" s="660" t="s">
        <v>1470</v>
      </c>
      <c r="M1164" s="660">
        <v>1</v>
      </c>
      <c r="N1164" s="660">
        <v>140</v>
      </c>
      <c r="O1164" s="660">
        <v>140</v>
      </c>
    </row>
    <row r="1165" spans="1:15" hidden="1" x14ac:dyDescent="0.25">
      <c r="A1165" s="660" t="s">
        <v>6369</v>
      </c>
      <c r="B1165" s="661">
        <v>44282</v>
      </c>
      <c r="C1165" s="660" t="s">
        <v>211</v>
      </c>
      <c r="D1165" s="660" t="s">
        <v>5367</v>
      </c>
      <c r="E1165" s="660" t="s">
        <v>63</v>
      </c>
      <c r="F1165" s="660" t="s">
        <v>93</v>
      </c>
      <c r="G1165" s="660" t="s">
        <v>3581</v>
      </c>
      <c r="H1165" s="660" t="s">
        <v>1438</v>
      </c>
      <c r="I1165" s="660" t="s">
        <v>93</v>
      </c>
      <c r="J1165" s="660" t="s">
        <v>316</v>
      </c>
      <c r="K1165" s="660" t="s">
        <v>1469</v>
      </c>
      <c r="L1165" s="660" t="s">
        <v>1471</v>
      </c>
      <c r="M1165" s="660">
        <v>1</v>
      </c>
      <c r="N1165" s="660">
        <v>164</v>
      </c>
      <c r="O1165" s="660">
        <v>164</v>
      </c>
    </row>
    <row r="1166" spans="1:15" hidden="1" x14ac:dyDescent="0.25">
      <c r="A1166" s="660" t="s">
        <v>6369</v>
      </c>
      <c r="B1166" s="661">
        <v>44282</v>
      </c>
      <c r="C1166" s="660" t="s">
        <v>211</v>
      </c>
      <c r="D1166" s="660" t="s">
        <v>5367</v>
      </c>
      <c r="E1166" s="660" t="s">
        <v>63</v>
      </c>
      <c r="F1166" s="660" t="s">
        <v>93</v>
      </c>
      <c r="G1166" s="660" t="s">
        <v>3581</v>
      </c>
      <c r="H1166" s="660" t="s">
        <v>1439</v>
      </c>
      <c r="I1166" s="660" t="s">
        <v>93</v>
      </c>
      <c r="J1166" s="660" t="s">
        <v>316</v>
      </c>
      <c r="K1166" s="660" t="s">
        <v>1469</v>
      </c>
      <c r="L1166" s="660" t="s">
        <v>1471</v>
      </c>
      <c r="M1166" s="660">
        <v>1</v>
      </c>
      <c r="N1166" s="660">
        <v>232</v>
      </c>
      <c r="O1166" s="660">
        <v>232</v>
      </c>
    </row>
    <row r="1167" spans="1:15" hidden="1" x14ac:dyDescent="0.25">
      <c r="A1167" s="660" t="s">
        <v>6369</v>
      </c>
      <c r="B1167" s="661">
        <v>44282</v>
      </c>
      <c r="C1167" s="660" t="s">
        <v>211</v>
      </c>
      <c r="D1167" s="660" t="s">
        <v>5367</v>
      </c>
      <c r="E1167" s="660" t="s">
        <v>63</v>
      </c>
      <c r="F1167" s="660" t="s">
        <v>93</v>
      </c>
      <c r="G1167" s="660" t="s">
        <v>3581</v>
      </c>
      <c r="H1167" s="660" t="s">
        <v>1340</v>
      </c>
      <c r="I1167" s="660" t="s">
        <v>93</v>
      </c>
      <c r="J1167" s="660" t="s">
        <v>316</v>
      </c>
      <c r="K1167" s="660" t="s">
        <v>1469</v>
      </c>
      <c r="L1167" s="660" t="s">
        <v>303</v>
      </c>
      <c r="M1167" s="660">
        <v>1</v>
      </c>
      <c r="N1167" s="660">
        <v>500</v>
      </c>
      <c r="O1167" s="660">
        <v>500</v>
      </c>
    </row>
    <row r="1168" spans="1:15" hidden="1" x14ac:dyDescent="0.25">
      <c r="A1168" s="660" t="s">
        <v>6370</v>
      </c>
      <c r="B1168" s="661">
        <v>44282</v>
      </c>
      <c r="C1168" s="660" t="s">
        <v>972</v>
      </c>
      <c r="D1168" s="661">
        <v>44256</v>
      </c>
      <c r="E1168" s="660" t="s">
        <v>1182</v>
      </c>
      <c r="F1168" s="660" t="s">
        <v>244</v>
      </c>
      <c r="G1168" s="660" t="s">
        <v>7066</v>
      </c>
      <c r="H1168" s="660" t="s">
        <v>1340</v>
      </c>
      <c r="I1168" s="660" t="s">
        <v>244</v>
      </c>
      <c r="J1168" s="660" t="s">
        <v>316</v>
      </c>
      <c r="K1168" s="660" t="s">
        <v>1469</v>
      </c>
      <c r="L1168" s="660" t="s">
        <v>303</v>
      </c>
      <c r="M1168" s="660">
        <v>1</v>
      </c>
      <c r="N1168" s="662">
        <v>1000</v>
      </c>
      <c r="O1168" s="662">
        <v>1000</v>
      </c>
    </row>
    <row r="1169" spans="1:15" hidden="1" x14ac:dyDescent="0.25">
      <c r="A1169" s="660" t="s">
        <v>6371</v>
      </c>
      <c r="B1169" s="661">
        <v>44282</v>
      </c>
      <c r="C1169" s="660" t="s">
        <v>211</v>
      </c>
      <c r="D1169" s="660" t="s">
        <v>5363</v>
      </c>
      <c r="E1169" s="660" t="s">
        <v>1182</v>
      </c>
      <c r="F1169" s="660" t="s">
        <v>244</v>
      </c>
      <c r="G1169" s="660" t="s">
        <v>1211</v>
      </c>
      <c r="H1169" s="660" t="s">
        <v>1340</v>
      </c>
      <c r="I1169" s="660" t="s">
        <v>244</v>
      </c>
      <c r="J1169" s="660" t="s">
        <v>316</v>
      </c>
      <c r="K1169" s="660" t="s">
        <v>1469</v>
      </c>
      <c r="L1169" s="660" t="s">
        <v>303</v>
      </c>
      <c r="M1169" s="660">
        <v>1</v>
      </c>
      <c r="N1169" s="660">
        <v>200</v>
      </c>
      <c r="O1169" s="660">
        <v>200</v>
      </c>
    </row>
    <row r="1170" spans="1:15" hidden="1" x14ac:dyDescent="0.25">
      <c r="A1170" s="660" t="s">
        <v>6371</v>
      </c>
      <c r="B1170" s="661">
        <v>44282</v>
      </c>
      <c r="C1170" s="660" t="s">
        <v>211</v>
      </c>
      <c r="D1170" s="660" t="s">
        <v>5363</v>
      </c>
      <c r="E1170" s="660" t="s">
        <v>1182</v>
      </c>
      <c r="F1170" s="660" t="s">
        <v>244</v>
      </c>
      <c r="G1170" s="660" t="s">
        <v>1211</v>
      </c>
      <c r="H1170" s="660" t="s">
        <v>1363</v>
      </c>
      <c r="I1170" s="660" t="s">
        <v>244</v>
      </c>
      <c r="J1170" s="660" t="s">
        <v>316</v>
      </c>
      <c r="K1170" s="660" t="s">
        <v>1469</v>
      </c>
      <c r="L1170" s="660" t="s">
        <v>1470</v>
      </c>
      <c r="M1170" s="660">
        <v>1</v>
      </c>
      <c r="N1170" s="660">
        <v>750</v>
      </c>
      <c r="O1170" s="660">
        <v>750</v>
      </c>
    </row>
    <row r="1171" spans="1:15" hidden="1" x14ac:dyDescent="0.25">
      <c r="A1171" s="660" t="s">
        <v>6372</v>
      </c>
      <c r="B1171" s="661">
        <v>44282</v>
      </c>
      <c r="C1171" s="660">
        <v>8400024053</v>
      </c>
      <c r="D1171" s="661">
        <v>44280</v>
      </c>
      <c r="E1171" s="660" t="s">
        <v>1182</v>
      </c>
      <c r="F1171" s="660" t="s">
        <v>244</v>
      </c>
      <c r="G1171" s="660" t="s">
        <v>1215</v>
      </c>
      <c r="H1171" s="660" t="s">
        <v>1416</v>
      </c>
      <c r="I1171" s="660" t="s">
        <v>244</v>
      </c>
      <c r="J1171" s="660" t="s">
        <v>316</v>
      </c>
      <c r="K1171" s="660" t="s">
        <v>1469</v>
      </c>
      <c r="L1171" s="660" t="s">
        <v>1470</v>
      </c>
      <c r="M1171" s="660">
        <v>2</v>
      </c>
      <c r="N1171" s="660">
        <v>196</v>
      </c>
      <c r="O1171" s="660">
        <v>392</v>
      </c>
    </row>
    <row r="1172" spans="1:15" hidden="1" x14ac:dyDescent="0.25">
      <c r="A1172" s="660" t="s">
        <v>6372</v>
      </c>
      <c r="B1172" s="661">
        <v>44282</v>
      </c>
      <c r="C1172" s="660">
        <v>8400024053</v>
      </c>
      <c r="D1172" s="661">
        <v>44280</v>
      </c>
      <c r="E1172" s="660" t="s">
        <v>1182</v>
      </c>
      <c r="F1172" s="660" t="s">
        <v>244</v>
      </c>
      <c r="G1172" s="660" t="s">
        <v>1215</v>
      </c>
      <c r="H1172" s="660" t="s">
        <v>7132</v>
      </c>
      <c r="I1172" s="660" t="s">
        <v>244</v>
      </c>
      <c r="J1172" s="660" t="s">
        <v>316</v>
      </c>
      <c r="K1172" s="660" t="s">
        <v>1469</v>
      </c>
      <c r="L1172" s="660" t="s">
        <v>1470</v>
      </c>
      <c r="M1172" s="660">
        <v>1</v>
      </c>
      <c r="N1172" s="660">
        <v>350</v>
      </c>
      <c r="O1172" s="660">
        <v>350</v>
      </c>
    </row>
    <row r="1173" spans="1:15" hidden="1" x14ac:dyDescent="0.25">
      <c r="A1173" s="660" t="s">
        <v>6373</v>
      </c>
      <c r="B1173" s="661">
        <v>44282</v>
      </c>
      <c r="C1173" s="660" t="s">
        <v>6944</v>
      </c>
      <c r="D1173" s="661">
        <v>44158</v>
      </c>
      <c r="E1173" s="660" t="s">
        <v>1182</v>
      </c>
      <c r="F1173" s="660" t="s">
        <v>244</v>
      </c>
      <c r="G1173" s="660" t="s">
        <v>1228</v>
      </c>
      <c r="H1173" s="660" t="s">
        <v>1340</v>
      </c>
      <c r="I1173" s="660" t="s">
        <v>244</v>
      </c>
      <c r="J1173" s="660" t="s">
        <v>316</v>
      </c>
      <c r="K1173" s="660" t="s">
        <v>1469</v>
      </c>
      <c r="L1173" s="660" t="s">
        <v>303</v>
      </c>
      <c r="M1173" s="660">
        <v>1</v>
      </c>
      <c r="N1173" s="660">
        <v>900</v>
      </c>
      <c r="O1173" s="660">
        <v>900</v>
      </c>
    </row>
    <row r="1174" spans="1:15" hidden="1" x14ac:dyDescent="0.25">
      <c r="A1174" s="660" t="s">
        <v>6374</v>
      </c>
      <c r="B1174" s="661">
        <v>44282</v>
      </c>
      <c r="C1174" s="660" t="s">
        <v>6944</v>
      </c>
      <c r="D1174" s="661">
        <v>44158</v>
      </c>
      <c r="E1174" s="660" t="s">
        <v>1182</v>
      </c>
      <c r="F1174" s="660" t="s">
        <v>244</v>
      </c>
      <c r="G1174" s="660" t="s">
        <v>1228</v>
      </c>
      <c r="H1174" s="660" t="s">
        <v>1340</v>
      </c>
      <c r="I1174" s="660" t="s">
        <v>244</v>
      </c>
      <c r="J1174" s="660" t="s">
        <v>316</v>
      </c>
      <c r="K1174" s="660" t="s">
        <v>1469</v>
      </c>
      <c r="L1174" s="660" t="s">
        <v>303</v>
      </c>
      <c r="M1174" s="660">
        <v>1</v>
      </c>
      <c r="N1174" s="660">
        <v>900</v>
      </c>
      <c r="O1174" s="660">
        <v>900</v>
      </c>
    </row>
    <row r="1175" spans="1:15" hidden="1" x14ac:dyDescent="0.25">
      <c r="A1175" s="660" t="s">
        <v>6375</v>
      </c>
      <c r="B1175" s="661">
        <v>44282</v>
      </c>
      <c r="C1175" s="660" t="s">
        <v>6944</v>
      </c>
      <c r="D1175" s="661">
        <v>44158</v>
      </c>
      <c r="E1175" s="660" t="s">
        <v>1182</v>
      </c>
      <c r="F1175" s="660" t="s">
        <v>244</v>
      </c>
      <c r="G1175" s="660" t="s">
        <v>1228</v>
      </c>
      <c r="H1175" s="660" t="s">
        <v>1340</v>
      </c>
      <c r="I1175" s="660" t="s">
        <v>244</v>
      </c>
      <c r="J1175" s="660" t="s">
        <v>316</v>
      </c>
      <c r="K1175" s="660" t="s">
        <v>1469</v>
      </c>
      <c r="L1175" s="660" t="s">
        <v>303</v>
      </c>
      <c r="M1175" s="660">
        <v>1</v>
      </c>
      <c r="N1175" s="660">
        <v>900</v>
      </c>
      <c r="O1175" s="660">
        <v>900</v>
      </c>
    </row>
    <row r="1176" spans="1:15" hidden="1" x14ac:dyDescent="0.25">
      <c r="A1176" s="660" t="s">
        <v>6376</v>
      </c>
      <c r="B1176" s="661">
        <v>44282</v>
      </c>
      <c r="C1176" s="660" t="s">
        <v>6945</v>
      </c>
      <c r="D1176" s="661">
        <v>44158</v>
      </c>
      <c r="E1176" s="660" t="s">
        <v>1182</v>
      </c>
      <c r="F1176" s="660" t="s">
        <v>244</v>
      </c>
      <c r="G1176" s="660" t="s">
        <v>1228</v>
      </c>
      <c r="H1176" s="660" t="s">
        <v>1340</v>
      </c>
      <c r="I1176" s="660" t="s">
        <v>244</v>
      </c>
      <c r="J1176" s="660" t="s">
        <v>316</v>
      </c>
      <c r="K1176" s="660" t="s">
        <v>1469</v>
      </c>
      <c r="L1176" s="660" t="s">
        <v>303</v>
      </c>
      <c r="M1176" s="660">
        <v>1</v>
      </c>
      <c r="N1176" s="660">
        <v>900</v>
      </c>
      <c r="O1176" s="660">
        <v>900</v>
      </c>
    </row>
    <row r="1177" spans="1:15" hidden="1" x14ac:dyDescent="0.25">
      <c r="A1177" s="660" t="s">
        <v>6377</v>
      </c>
      <c r="B1177" s="661">
        <v>44282</v>
      </c>
      <c r="C1177" s="660" t="s">
        <v>6946</v>
      </c>
      <c r="D1177" s="661">
        <v>44158</v>
      </c>
      <c r="E1177" s="660" t="s">
        <v>1182</v>
      </c>
      <c r="F1177" s="660" t="s">
        <v>244</v>
      </c>
      <c r="G1177" s="660" t="s">
        <v>1228</v>
      </c>
      <c r="H1177" s="660" t="s">
        <v>1340</v>
      </c>
      <c r="I1177" s="660" t="s">
        <v>244</v>
      </c>
      <c r="J1177" s="660" t="s">
        <v>316</v>
      </c>
      <c r="K1177" s="660" t="s">
        <v>1469</v>
      </c>
      <c r="L1177" s="660" t="s">
        <v>303</v>
      </c>
      <c r="M1177" s="660">
        <v>1</v>
      </c>
      <c r="N1177" s="660">
        <v>900</v>
      </c>
      <c r="O1177" s="660">
        <v>900</v>
      </c>
    </row>
    <row r="1178" spans="1:15" hidden="1" x14ac:dyDescent="0.25">
      <c r="A1178" s="660" t="s">
        <v>6378</v>
      </c>
      <c r="B1178" s="661">
        <v>44282</v>
      </c>
      <c r="C1178" s="660" t="s">
        <v>6944</v>
      </c>
      <c r="D1178" s="661">
        <v>44158</v>
      </c>
      <c r="E1178" s="660" t="s">
        <v>1182</v>
      </c>
      <c r="F1178" s="660" t="s">
        <v>244</v>
      </c>
      <c r="G1178" s="660" t="s">
        <v>1228</v>
      </c>
      <c r="H1178" s="660" t="s">
        <v>1340</v>
      </c>
      <c r="I1178" s="660" t="s">
        <v>244</v>
      </c>
      <c r="J1178" s="660" t="s">
        <v>316</v>
      </c>
      <c r="K1178" s="660" t="s">
        <v>1469</v>
      </c>
      <c r="L1178" s="660" t="s">
        <v>303</v>
      </c>
      <c r="M1178" s="660">
        <v>1</v>
      </c>
      <c r="N1178" s="660">
        <v>900</v>
      </c>
      <c r="O1178" s="660">
        <v>900</v>
      </c>
    </row>
    <row r="1179" spans="1:15" hidden="1" x14ac:dyDescent="0.25">
      <c r="A1179" s="660" t="s">
        <v>6379</v>
      </c>
      <c r="B1179" s="661">
        <v>44282</v>
      </c>
      <c r="C1179" s="660" t="s">
        <v>6944</v>
      </c>
      <c r="D1179" s="661">
        <v>44158</v>
      </c>
      <c r="E1179" s="660" t="s">
        <v>1182</v>
      </c>
      <c r="F1179" s="660" t="s">
        <v>244</v>
      </c>
      <c r="G1179" s="660" t="s">
        <v>1228</v>
      </c>
      <c r="H1179" s="660" t="s">
        <v>1340</v>
      </c>
      <c r="I1179" s="660" t="s">
        <v>244</v>
      </c>
      <c r="J1179" s="660" t="s">
        <v>316</v>
      </c>
      <c r="K1179" s="660" t="s">
        <v>1469</v>
      </c>
      <c r="L1179" s="660" t="s">
        <v>303</v>
      </c>
      <c r="M1179" s="660">
        <v>1</v>
      </c>
      <c r="N1179" s="660">
        <v>900</v>
      </c>
      <c r="O1179" s="660">
        <v>900</v>
      </c>
    </row>
    <row r="1180" spans="1:15" hidden="1" x14ac:dyDescent="0.25">
      <c r="A1180" s="660" t="s">
        <v>6380</v>
      </c>
      <c r="B1180" s="661">
        <v>44282</v>
      </c>
      <c r="C1180" s="660" t="s">
        <v>6947</v>
      </c>
      <c r="D1180" s="660" t="s">
        <v>6948</v>
      </c>
      <c r="E1180" s="660" t="s">
        <v>1182</v>
      </c>
      <c r="F1180" s="660" t="s">
        <v>244</v>
      </c>
      <c r="G1180" s="660" t="s">
        <v>1230</v>
      </c>
      <c r="H1180" s="660" t="s">
        <v>7133</v>
      </c>
      <c r="I1180" s="660" t="s">
        <v>244</v>
      </c>
      <c r="J1180" s="660" t="s">
        <v>316</v>
      </c>
      <c r="K1180" s="660" t="s">
        <v>1469</v>
      </c>
      <c r="L1180" s="660" t="s">
        <v>303</v>
      </c>
      <c r="M1180" s="660">
        <v>1</v>
      </c>
      <c r="N1180" s="660">
        <v>300</v>
      </c>
      <c r="O1180" s="660">
        <v>300</v>
      </c>
    </row>
    <row r="1181" spans="1:15" hidden="1" x14ac:dyDescent="0.25">
      <c r="A1181" s="660" t="s">
        <v>6380</v>
      </c>
      <c r="B1181" s="661">
        <v>44282</v>
      </c>
      <c r="C1181" s="660" t="s">
        <v>6947</v>
      </c>
      <c r="D1181" s="660" t="s">
        <v>6948</v>
      </c>
      <c r="E1181" s="660" t="s">
        <v>1182</v>
      </c>
      <c r="F1181" s="660" t="s">
        <v>244</v>
      </c>
      <c r="G1181" s="660" t="s">
        <v>1230</v>
      </c>
      <c r="H1181" s="660" t="s">
        <v>3635</v>
      </c>
      <c r="I1181" s="660" t="s">
        <v>244</v>
      </c>
      <c r="J1181" s="660" t="s">
        <v>316</v>
      </c>
      <c r="K1181" s="660" t="s">
        <v>1469</v>
      </c>
      <c r="L1181" s="660" t="s">
        <v>1471</v>
      </c>
      <c r="M1181" s="660">
        <v>1</v>
      </c>
      <c r="N1181" s="660">
        <v>670</v>
      </c>
      <c r="O1181" s="660">
        <v>670</v>
      </c>
    </row>
    <row r="1182" spans="1:15" hidden="1" x14ac:dyDescent="0.25">
      <c r="A1182" s="660" t="s">
        <v>6381</v>
      </c>
      <c r="B1182" s="661">
        <v>44282</v>
      </c>
      <c r="C1182" s="660" t="s">
        <v>6944</v>
      </c>
      <c r="D1182" s="661">
        <v>44158</v>
      </c>
      <c r="E1182" s="660" t="s">
        <v>1182</v>
      </c>
      <c r="F1182" s="660" t="s">
        <v>244</v>
      </c>
      <c r="G1182" s="660" t="s">
        <v>1228</v>
      </c>
      <c r="H1182" s="660" t="s">
        <v>1340</v>
      </c>
      <c r="I1182" s="660" t="s">
        <v>244</v>
      </c>
      <c r="J1182" s="660" t="s">
        <v>316</v>
      </c>
      <c r="K1182" s="660" t="s">
        <v>1469</v>
      </c>
      <c r="L1182" s="660" t="s">
        <v>303</v>
      </c>
      <c r="M1182" s="660">
        <v>1</v>
      </c>
      <c r="N1182" s="660">
        <v>900</v>
      </c>
      <c r="O1182" s="660">
        <v>900</v>
      </c>
    </row>
    <row r="1183" spans="1:15" hidden="1" x14ac:dyDescent="0.25">
      <c r="A1183" s="660" t="s">
        <v>6382</v>
      </c>
      <c r="B1183" s="661">
        <v>44282</v>
      </c>
      <c r="C1183" s="660" t="s">
        <v>6944</v>
      </c>
      <c r="D1183" s="661">
        <v>44158</v>
      </c>
      <c r="E1183" s="660" t="s">
        <v>1182</v>
      </c>
      <c r="F1183" s="660" t="s">
        <v>244</v>
      </c>
      <c r="G1183" s="660" t="s">
        <v>1228</v>
      </c>
      <c r="H1183" s="660" t="s">
        <v>1340</v>
      </c>
      <c r="I1183" s="660" t="s">
        <v>244</v>
      </c>
      <c r="J1183" s="660" t="s">
        <v>316</v>
      </c>
      <c r="K1183" s="660" t="s">
        <v>1469</v>
      </c>
      <c r="L1183" s="660" t="s">
        <v>303</v>
      </c>
      <c r="M1183" s="660">
        <v>1</v>
      </c>
      <c r="N1183" s="660">
        <v>900</v>
      </c>
      <c r="O1183" s="660">
        <v>900</v>
      </c>
    </row>
    <row r="1184" spans="1:15" hidden="1" x14ac:dyDescent="0.25">
      <c r="A1184" s="660" t="s">
        <v>6383</v>
      </c>
      <c r="B1184" s="661">
        <v>44282</v>
      </c>
      <c r="C1184" s="660" t="s">
        <v>6944</v>
      </c>
      <c r="D1184" s="661">
        <v>44158</v>
      </c>
      <c r="E1184" s="660" t="s">
        <v>1182</v>
      </c>
      <c r="F1184" s="660" t="s">
        <v>244</v>
      </c>
      <c r="G1184" s="660" t="s">
        <v>1228</v>
      </c>
      <c r="H1184" s="660" t="s">
        <v>1340</v>
      </c>
      <c r="I1184" s="660" t="s">
        <v>244</v>
      </c>
      <c r="J1184" s="660" t="s">
        <v>316</v>
      </c>
      <c r="K1184" s="660" t="s">
        <v>1469</v>
      </c>
      <c r="L1184" s="660" t="s">
        <v>303</v>
      </c>
      <c r="M1184" s="660">
        <v>1</v>
      </c>
      <c r="N1184" s="660">
        <v>900</v>
      </c>
      <c r="O1184" s="660">
        <v>900</v>
      </c>
    </row>
    <row r="1185" spans="1:15" hidden="1" x14ac:dyDescent="0.25">
      <c r="A1185" s="660" t="s">
        <v>6384</v>
      </c>
      <c r="B1185" s="661">
        <v>44282</v>
      </c>
      <c r="C1185" s="660" t="s">
        <v>6949</v>
      </c>
      <c r="D1185" s="661">
        <v>44158</v>
      </c>
      <c r="E1185" s="660" t="s">
        <v>1182</v>
      </c>
      <c r="F1185" s="660" t="s">
        <v>244</v>
      </c>
      <c r="G1185" s="660" t="s">
        <v>1228</v>
      </c>
      <c r="H1185" s="660" t="s">
        <v>1340</v>
      </c>
      <c r="I1185" s="660" t="s">
        <v>244</v>
      </c>
      <c r="J1185" s="660" t="s">
        <v>316</v>
      </c>
      <c r="K1185" s="660" t="s">
        <v>1469</v>
      </c>
      <c r="L1185" s="660" t="s">
        <v>303</v>
      </c>
      <c r="M1185" s="660">
        <v>1</v>
      </c>
      <c r="N1185" s="660">
        <v>900</v>
      </c>
      <c r="O1185" s="660">
        <v>900</v>
      </c>
    </row>
    <row r="1186" spans="1:15" hidden="1" x14ac:dyDescent="0.25">
      <c r="A1186" s="660" t="s">
        <v>6385</v>
      </c>
      <c r="B1186" s="661">
        <v>44282</v>
      </c>
      <c r="C1186" s="660" t="s">
        <v>6946</v>
      </c>
      <c r="D1186" s="661">
        <v>44158</v>
      </c>
      <c r="E1186" s="660" t="s">
        <v>1182</v>
      </c>
      <c r="F1186" s="660" t="s">
        <v>244</v>
      </c>
      <c r="G1186" s="660" t="s">
        <v>1228</v>
      </c>
      <c r="H1186" s="660" t="s">
        <v>1340</v>
      </c>
      <c r="I1186" s="660" t="s">
        <v>244</v>
      </c>
      <c r="J1186" s="660" t="s">
        <v>316</v>
      </c>
      <c r="K1186" s="660" t="s">
        <v>1469</v>
      </c>
      <c r="L1186" s="660" t="s">
        <v>303</v>
      </c>
      <c r="M1186" s="660">
        <v>1</v>
      </c>
      <c r="N1186" s="660">
        <v>900</v>
      </c>
      <c r="O1186" s="660">
        <v>900</v>
      </c>
    </row>
    <row r="1187" spans="1:15" hidden="1" x14ac:dyDescent="0.25">
      <c r="A1187" s="660" t="s">
        <v>6386</v>
      </c>
      <c r="B1187" s="661">
        <v>44282</v>
      </c>
      <c r="C1187" s="660" t="s">
        <v>6946</v>
      </c>
      <c r="D1187" s="661">
        <v>44158</v>
      </c>
      <c r="E1187" s="660" t="s">
        <v>1182</v>
      </c>
      <c r="F1187" s="660" t="s">
        <v>244</v>
      </c>
      <c r="G1187" s="660" t="s">
        <v>1228</v>
      </c>
      <c r="H1187" s="660" t="s">
        <v>1340</v>
      </c>
      <c r="I1187" s="660" t="s">
        <v>244</v>
      </c>
      <c r="J1187" s="660" t="s">
        <v>316</v>
      </c>
      <c r="K1187" s="660" t="s">
        <v>1469</v>
      </c>
      <c r="L1187" s="660" t="s">
        <v>303</v>
      </c>
      <c r="M1187" s="660">
        <v>1</v>
      </c>
      <c r="N1187" s="660">
        <v>900</v>
      </c>
      <c r="O1187" s="660">
        <v>900</v>
      </c>
    </row>
    <row r="1188" spans="1:15" hidden="1" x14ac:dyDescent="0.25">
      <c r="A1188" s="660" t="s">
        <v>6387</v>
      </c>
      <c r="B1188" s="661">
        <v>44282</v>
      </c>
      <c r="C1188" s="660" t="s">
        <v>6950</v>
      </c>
      <c r="D1188" s="661">
        <v>44144</v>
      </c>
      <c r="E1188" s="660" t="s">
        <v>1182</v>
      </c>
      <c r="F1188" s="660" t="s">
        <v>244</v>
      </c>
      <c r="G1188" s="660" t="s">
        <v>1228</v>
      </c>
      <c r="H1188" s="660" t="s">
        <v>1340</v>
      </c>
      <c r="I1188" s="660" t="s">
        <v>244</v>
      </c>
      <c r="J1188" s="660" t="s">
        <v>316</v>
      </c>
      <c r="K1188" s="660" t="s">
        <v>1469</v>
      </c>
      <c r="L1188" s="660" t="s">
        <v>303</v>
      </c>
      <c r="M1188" s="660">
        <v>1</v>
      </c>
      <c r="N1188" s="660">
        <v>900</v>
      </c>
      <c r="O1188" s="660">
        <v>900</v>
      </c>
    </row>
    <row r="1189" spans="1:15" hidden="1" x14ac:dyDescent="0.25">
      <c r="A1189" s="660" t="s">
        <v>6388</v>
      </c>
      <c r="B1189" s="661">
        <v>44282</v>
      </c>
      <c r="C1189" s="660" t="s">
        <v>6950</v>
      </c>
      <c r="D1189" s="661">
        <v>44144</v>
      </c>
      <c r="E1189" s="660" t="s">
        <v>1182</v>
      </c>
      <c r="F1189" s="660" t="s">
        <v>244</v>
      </c>
      <c r="G1189" s="660" t="s">
        <v>1228</v>
      </c>
      <c r="H1189" s="660" t="s">
        <v>1340</v>
      </c>
      <c r="I1189" s="660" t="s">
        <v>244</v>
      </c>
      <c r="J1189" s="660" t="s">
        <v>316</v>
      </c>
      <c r="K1189" s="660" t="s">
        <v>1469</v>
      </c>
      <c r="L1189" s="660" t="s">
        <v>303</v>
      </c>
      <c r="M1189" s="660">
        <v>1</v>
      </c>
      <c r="N1189" s="660">
        <v>900</v>
      </c>
      <c r="O1189" s="660">
        <v>900</v>
      </c>
    </row>
    <row r="1190" spans="1:15" hidden="1" x14ac:dyDescent="0.25">
      <c r="A1190" s="660" t="s">
        <v>6389</v>
      </c>
      <c r="B1190" s="661">
        <v>44282</v>
      </c>
      <c r="C1190" s="660" t="s">
        <v>6950</v>
      </c>
      <c r="D1190" s="661">
        <v>44144</v>
      </c>
      <c r="E1190" s="660" t="s">
        <v>1182</v>
      </c>
      <c r="F1190" s="660" t="s">
        <v>244</v>
      </c>
      <c r="G1190" s="660" t="s">
        <v>1228</v>
      </c>
      <c r="H1190" s="660" t="s">
        <v>1340</v>
      </c>
      <c r="I1190" s="660" t="s">
        <v>244</v>
      </c>
      <c r="J1190" s="660" t="s">
        <v>316</v>
      </c>
      <c r="K1190" s="660" t="s">
        <v>1469</v>
      </c>
      <c r="L1190" s="660" t="s">
        <v>303</v>
      </c>
      <c r="M1190" s="660">
        <v>1</v>
      </c>
      <c r="N1190" s="660">
        <v>900</v>
      </c>
      <c r="O1190" s="660">
        <v>900</v>
      </c>
    </row>
    <row r="1191" spans="1:15" hidden="1" x14ac:dyDescent="0.25">
      <c r="A1191" s="660" t="s">
        <v>6390</v>
      </c>
      <c r="B1191" s="661">
        <v>44282</v>
      </c>
      <c r="C1191" s="660" t="s">
        <v>6950</v>
      </c>
      <c r="D1191" s="661">
        <v>44144</v>
      </c>
      <c r="E1191" s="660" t="s">
        <v>1182</v>
      </c>
      <c r="F1191" s="660" t="s">
        <v>244</v>
      </c>
      <c r="G1191" s="660" t="s">
        <v>1228</v>
      </c>
      <c r="H1191" s="660" t="s">
        <v>1340</v>
      </c>
      <c r="I1191" s="660" t="s">
        <v>244</v>
      </c>
      <c r="J1191" s="660" t="s">
        <v>316</v>
      </c>
      <c r="K1191" s="660" t="s">
        <v>1469</v>
      </c>
      <c r="L1191" s="660" t="s">
        <v>303</v>
      </c>
      <c r="M1191" s="660">
        <v>1</v>
      </c>
      <c r="N1191" s="660">
        <v>900</v>
      </c>
      <c r="O1191" s="660">
        <v>900</v>
      </c>
    </row>
    <row r="1192" spans="1:15" hidden="1" x14ac:dyDescent="0.25">
      <c r="A1192" s="660" t="s">
        <v>6391</v>
      </c>
      <c r="B1192" s="661">
        <v>44282</v>
      </c>
      <c r="C1192" s="660" t="s">
        <v>6950</v>
      </c>
      <c r="D1192" s="661">
        <v>44144</v>
      </c>
      <c r="E1192" s="660" t="s">
        <v>1182</v>
      </c>
      <c r="F1192" s="660" t="s">
        <v>244</v>
      </c>
      <c r="G1192" s="660" t="s">
        <v>1228</v>
      </c>
      <c r="H1192" s="660" t="s">
        <v>1340</v>
      </c>
      <c r="I1192" s="660" t="s">
        <v>244</v>
      </c>
      <c r="J1192" s="660" t="s">
        <v>316</v>
      </c>
      <c r="K1192" s="660" t="s">
        <v>1469</v>
      </c>
      <c r="L1192" s="660" t="s">
        <v>303</v>
      </c>
      <c r="M1192" s="660">
        <v>1</v>
      </c>
      <c r="N1192" s="660">
        <v>900</v>
      </c>
      <c r="O1192" s="660">
        <v>900</v>
      </c>
    </row>
    <row r="1193" spans="1:15" hidden="1" x14ac:dyDescent="0.25">
      <c r="A1193" s="660" t="s">
        <v>6392</v>
      </c>
      <c r="B1193" s="661">
        <v>44282</v>
      </c>
      <c r="C1193" s="660" t="s">
        <v>3510</v>
      </c>
      <c r="D1193" s="661">
        <v>44160</v>
      </c>
      <c r="E1193" s="660" t="s">
        <v>1182</v>
      </c>
      <c r="F1193" s="660" t="s">
        <v>244</v>
      </c>
      <c r="G1193" s="660" t="s">
        <v>1228</v>
      </c>
      <c r="H1193" s="660" t="s">
        <v>1340</v>
      </c>
      <c r="I1193" s="660" t="s">
        <v>244</v>
      </c>
      <c r="J1193" s="660" t="s">
        <v>316</v>
      </c>
      <c r="K1193" s="660" t="s">
        <v>1469</v>
      </c>
      <c r="L1193" s="660" t="s">
        <v>303</v>
      </c>
      <c r="M1193" s="660">
        <v>1</v>
      </c>
      <c r="N1193" s="660">
        <v>900</v>
      </c>
      <c r="O1193" s="660">
        <v>900</v>
      </c>
    </row>
    <row r="1194" spans="1:15" hidden="1" x14ac:dyDescent="0.25">
      <c r="A1194" s="660" t="s">
        <v>6393</v>
      </c>
      <c r="B1194" s="661">
        <v>44282</v>
      </c>
      <c r="C1194" s="660" t="s">
        <v>6950</v>
      </c>
      <c r="D1194" s="661">
        <v>44144</v>
      </c>
      <c r="E1194" s="660" t="s">
        <v>1182</v>
      </c>
      <c r="F1194" s="660" t="s">
        <v>244</v>
      </c>
      <c r="G1194" s="660" t="s">
        <v>1228</v>
      </c>
      <c r="H1194" s="660" t="s">
        <v>1340</v>
      </c>
      <c r="I1194" s="660" t="s">
        <v>244</v>
      </c>
      <c r="J1194" s="660" t="s">
        <v>316</v>
      </c>
      <c r="K1194" s="660" t="s">
        <v>1469</v>
      </c>
      <c r="L1194" s="660" t="s">
        <v>303</v>
      </c>
      <c r="M1194" s="660">
        <v>1</v>
      </c>
      <c r="N1194" s="660">
        <v>900</v>
      </c>
      <c r="O1194" s="660">
        <v>900</v>
      </c>
    </row>
    <row r="1195" spans="1:15" hidden="1" x14ac:dyDescent="0.25">
      <c r="A1195" s="660" t="s">
        <v>6394</v>
      </c>
      <c r="B1195" s="661">
        <v>44282</v>
      </c>
      <c r="C1195" s="660" t="s">
        <v>6950</v>
      </c>
      <c r="D1195" s="661">
        <v>44144</v>
      </c>
      <c r="E1195" s="660" t="s">
        <v>1182</v>
      </c>
      <c r="F1195" s="660" t="s">
        <v>244</v>
      </c>
      <c r="G1195" s="660" t="s">
        <v>1228</v>
      </c>
      <c r="H1195" s="660" t="s">
        <v>1340</v>
      </c>
      <c r="I1195" s="660" t="s">
        <v>244</v>
      </c>
      <c r="J1195" s="660" t="s">
        <v>316</v>
      </c>
      <c r="K1195" s="660" t="s">
        <v>1469</v>
      </c>
      <c r="L1195" s="660" t="s">
        <v>303</v>
      </c>
      <c r="M1195" s="660">
        <v>1</v>
      </c>
      <c r="N1195" s="660">
        <v>900</v>
      </c>
      <c r="O1195" s="660">
        <v>900</v>
      </c>
    </row>
    <row r="1196" spans="1:15" hidden="1" x14ac:dyDescent="0.25">
      <c r="A1196" s="660" t="s">
        <v>6395</v>
      </c>
      <c r="B1196" s="661">
        <v>44282</v>
      </c>
      <c r="C1196" s="660" t="s">
        <v>6950</v>
      </c>
      <c r="D1196" s="661">
        <v>44144</v>
      </c>
      <c r="E1196" s="660" t="s">
        <v>1182</v>
      </c>
      <c r="F1196" s="660" t="s">
        <v>244</v>
      </c>
      <c r="G1196" s="660" t="s">
        <v>1228</v>
      </c>
      <c r="H1196" s="660" t="s">
        <v>1340</v>
      </c>
      <c r="I1196" s="660" t="s">
        <v>244</v>
      </c>
      <c r="J1196" s="660" t="s">
        <v>316</v>
      </c>
      <c r="K1196" s="660" t="s">
        <v>1469</v>
      </c>
      <c r="L1196" s="660" t="s">
        <v>303</v>
      </c>
      <c r="M1196" s="660">
        <v>1</v>
      </c>
      <c r="N1196" s="660">
        <v>900</v>
      </c>
      <c r="O1196" s="660">
        <v>900</v>
      </c>
    </row>
    <row r="1197" spans="1:15" hidden="1" x14ac:dyDescent="0.25">
      <c r="A1197" s="660" t="s">
        <v>6396</v>
      </c>
      <c r="B1197" s="661">
        <v>44282</v>
      </c>
      <c r="C1197" s="660" t="s">
        <v>3510</v>
      </c>
      <c r="D1197" s="661">
        <v>44160</v>
      </c>
      <c r="E1197" s="660" t="s">
        <v>1182</v>
      </c>
      <c r="F1197" s="660" t="s">
        <v>244</v>
      </c>
      <c r="G1197" s="660" t="s">
        <v>1228</v>
      </c>
      <c r="H1197" s="660" t="s">
        <v>1340</v>
      </c>
      <c r="I1197" s="660" t="s">
        <v>244</v>
      </c>
      <c r="J1197" s="660" t="s">
        <v>316</v>
      </c>
      <c r="K1197" s="660" t="s">
        <v>1469</v>
      </c>
      <c r="L1197" s="660" t="s">
        <v>303</v>
      </c>
      <c r="M1197" s="660">
        <v>1</v>
      </c>
      <c r="N1197" s="660">
        <v>900</v>
      </c>
      <c r="O1197" s="660">
        <v>900</v>
      </c>
    </row>
    <row r="1198" spans="1:15" hidden="1" x14ac:dyDescent="0.25">
      <c r="A1198" s="660" t="s">
        <v>6397</v>
      </c>
      <c r="B1198" s="661">
        <v>44282</v>
      </c>
      <c r="C1198" s="660" t="s">
        <v>3510</v>
      </c>
      <c r="D1198" s="661">
        <v>44160</v>
      </c>
      <c r="E1198" s="660" t="s">
        <v>1182</v>
      </c>
      <c r="F1198" s="660" t="s">
        <v>244</v>
      </c>
      <c r="G1198" s="660" t="s">
        <v>1228</v>
      </c>
      <c r="H1198" s="660" t="s">
        <v>1340</v>
      </c>
      <c r="I1198" s="660" t="s">
        <v>244</v>
      </c>
      <c r="J1198" s="660" t="s">
        <v>316</v>
      </c>
      <c r="K1198" s="660" t="s">
        <v>1469</v>
      </c>
      <c r="L1198" s="660" t="s">
        <v>303</v>
      </c>
      <c r="M1198" s="660">
        <v>1</v>
      </c>
      <c r="N1198" s="660">
        <v>900</v>
      </c>
      <c r="O1198" s="660">
        <v>900</v>
      </c>
    </row>
    <row r="1199" spans="1:15" hidden="1" x14ac:dyDescent="0.25">
      <c r="A1199" s="660" t="s">
        <v>6398</v>
      </c>
      <c r="B1199" s="661">
        <v>44282</v>
      </c>
      <c r="C1199" s="660" t="s">
        <v>6951</v>
      </c>
      <c r="D1199" s="661">
        <v>44160</v>
      </c>
      <c r="E1199" s="660" t="s">
        <v>1182</v>
      </c>
      <c r="F1199" s="660" t="s">
        <v>244</v>
      </c>
      <c r="G1199" s="660" t="s">
        <v>1228</v>
      </c>
      <c r="H1199" s="660" t="s">
        <v>1340</v>
      </c>
      <c r="I1199" s="660" t="s">
        <v>244</v>
      </c>
      <c r="J1199" s="660" t="s">
        <v>316</v>
      </c>
      <c r="K1199" s="660" t="s">
        <v>1469</v>
      </c>
      <c r="L1199" s="660" t="s">
        <v>303</v>
      </c>
      <c r="M1199" s="660">
        <v>1</v>
      </c>
      <c r="N1199" s="660">
        <v>900</v>
      </c>
      <c r="O1199" s="660">
        <v>900</v>
      </c>
    </row>
    <row r="1200" spans="1:15" hidden="1" x14ac:dyDescent="0.25">
      <c r="A1200" s="660" t="s">
        <v>6399</v>
      </c>
      <c r="B1200" s="661">
        <v>44282</v>
      </c>
      <c r="C1200" s="660" t="s">
        <v>3510</v>
      </c>
      <c r="D1200" s="661">
        <v>44160</v>
      </c>
      <c r="E1200" s="660" t="s">
        <v>1182</v>
      </c>
      <c r="F1200" s="660" t="s">
        <v>244</v>
      </c>
      <c r="G1200" s="660" t="s">
        <v>1228</v>
      </c>
      <c r="H1200" s="660" t="s">
        <v>1340</v>
      </c>
      <c r="I1200" s="660" t="s">
        <v>244</v>
      </c>
      <c r="J1200" s="660" t="s">
        <v>316</v>
      </c>
      <c r="K1200" s="660" t="s">
        <v>1469</v>
      </c>
      <c r="L1200" s="660" t="s">
        <v>303</v>
      </c>
      <c r="M1200" s="660">
        <v>1</v>
      </c>
      <c r="N1200" s="660">
        <v>900</v>
      </c>
      <c r="O1200" s="660">
        <v>900</v>
      </c>
    </row>
    <row r="1201" spans="1:15" hidden="1" x14ac:dyDescent="0.25">
      <c r="A1201" s="660" t="s">
        <v>6400</v>
      </c>
      <c r="B1201" s="661">
        <v>44282</v>
      </c>
      <c r="C1201" s="660" t="s">
        <v>6950</v>
      </c>
      <c r="D1201" s="661">
        <v>44144</v>
      </c>
      <c r="E1201" s="660" t="s">
        <v>1182</v>
      </c>
      <c r="F1201" s="660" t="s">
        <v>244</v>
      </c>
      <c r="G1201" s="660" t="s">
        <v>1228</v>
      </c>
      <c r="H1201" s="660" t="s">
        <v>1340</v>
      </c>
      <c r="I1201" s="660" t="s">
        <v>244</v>
      </c>
      <c r="J1201" s="660" t="s">
        <v>316</v>
      </c>
      <c r="K1201" s="660" t="s">
        <v>1469</v>
      </c>
      <c r="L1201" s="660" t="s">
        <v>303</v>
      </c>
      <c r="M1201" s="660">
        <v>1</v>
      </c>
      <c r="N1201" s="660">
        <v>900</v>
      </c>
      <c r="O1201" s="660">
        <v>900</v>
      </c>
    </row>
    <row r="1202" spans="1:15" hidden="1" x14ac:dyDescent="0.25">
      <c r="A1202" s="660" t="s">
        <v>6401</v>
      </c>
      <c r="B1202" s="661">
        <v>44282</v>
      </c>
      <c r="C1202" s="660" t="s">
        <v>6950</v>
      </c>
      <c r="D1202" s="661">
        <v>44144</v>
      </c>
      <c r="E1202" s="660" t="s">
        <v>1182</v>
      </c>
      <c r="F1202" s="660" t="s">
        <v>244</v>
      </c>
      <c r="G1202" s="660" t="s">
        <v>1228</v>
      </c>
      <c r="H1202" s="660" t="s">
        <v>1340</v>
      </c>
      <c r="I1202" s="660" t="s">
        <v>244</v>
      </c>
      <c r="J1202" s="660" t="s">
        <v>316</v>
      </c>
      <c r="K1202" s="660" t="s">
        <v>1469</v>
      </c>
      <c r="L1202" s="660" t="s">
        <v>303</v>
      </c>
      <c r="M1202" s="660">
        <v>1</v>
      </c>
      <c r="N1202" s="660">
        <v>900</v>
      </c>
      <c r="O1202" s="660">
        <v>900</v>
      </c>
    </row>
    <row r="1203" spans="1:15" hidden="1" x14ac:dyDescent="0.25">
      <c r="A1203" s="660" t="s">
        <v>6402</v>
      </c>
      <c r="B1203" s="661">
        <v>44282</v>
      </c>
      <c r="C1203" s="660" t="s">
        <v>6950</v>
      </c>
      <c r="D1203" s="661">
        <v>44144</v>
      </c>
      <c r="E1203" s="660" t="s">
        <v>1182</v>
      </c>
      <c r="F1203" s="660" t="s">
        <v>244</v>
      </c>
      <c r="G1203" s="660" t="s">
        <v>1228</v>
      </c>
      <c r="H1203" s="660" t="s">
        <v>1340</v>
      </c>
      <c r="I1203" s="660" t="s">
        <v>244</v>
      </c>
      <c r="J1203" s="660" t="s">
        <v>316</v>
      </c>
      <c r="K1203" s="660" t="s">
        <v>1469</v>
      </c>
      <c r="L1203" s="660" t="s">
        <v>303</v>
      </c>
      <c r="M1203" s="660">
        <v>1</v>
      </c>
      <c r="N1203" s="660">
        <v>900</v>
      </c>
      <c r="O1203" s="660">
        <v>900</v>
      </c>
    </row>
    <row r="1204" spans="1:15" hidden="1" x14ac:dyDescent="0.25">
      <c r="A1204" s="660" t="s">
        <v>6403</v>
      </c>
      <c r="B1204" s="661">
        <v>44282</v>
      </c>
      <c r="C1204" s="660" t="s">
        <v>6950</v>
      </c>
      <c r="D1204" s="661">
        <v>44144</v>
      </c>
      <c r="E1204" s="660" t="s">
        <v>1182</v>
      </c>
      <c r="F1204" s="660" t="s">
        <v>244</v>
      </c>
      <c r="G1204" s="660" t="s">
        <v>1228</v>
      </c>
      <c r="H1204" s="660" t="s">
        <v>1340</v>
      </c>
      <c r="I1204" s="660" t="s">
        <v>244</v>
      </c>
      <c r="J1204" s="660" t="s">
        <v>316</v>
      </c>
      <c r="K1204" s="660" t="s">
        <v>1469</v>
      </c>
      <c r="L1204" s="660" t="s">
        <v>303</v>
      </c>
      <c r="M1204" s="660">
        <v>1</v>
      </c>
      <c r="N1204" s="660">
        <v>900</v>
      </c>
      <c r="O1204" s="660">
        <v>900</v>
      </c>
    </row>
    <row r="1205" spans="1:15" hidden="1" x14ac:dyDescent="0.25">
      <c r="A1205" s="660" t="s">
        <v>6404</v>
      </c>
      <c r="B1205" s="661">
        <v>44282</v>
      </c>
      <c r="C1205" s="660" t="s">
        <v>6950</v>
      </c>
      <c r="D1205" s="661">
        <v>44144</v>
      </c>
      <c r="E1205" s="660" t="s">
        <v>1182</v>
      </c>
      <c r="F1205" s="660" t="s">
        <v>244</v>
      </c>
      <c r="G1205" s="660" t="s">
        <v>1228</v>
      </c>
      <c r="H1205" s="660" t="s">
        <v>1340</v>
      </c>
      <c r="I1205" s="660" t="s">
        <v>244</v>
      </c>
      <c r="J1205" s="660" t="s">
        <v>316</v>
      </c>
      <c r="K1205" s="660" t="s">
        <v>1469</v>
      </c>
      <c r="L1205" s="660" t="s">
        <v>303</v>
      </c>
      <c r="M1205" s="660">
        <v>1</v>
      </c>
      <c r="N1205" s="660">
        <v>900</v>
      </c>
      <c r="O1205" s="660">
        <v>900</v>
      </c>
    </row>
    <row r="1206" spans="1:15" hidden="1" x14ac:dyDescent="0.25">
      <c r="A1206" s="660" t="s">
        <v>6405</v>
      </c>
      <c r="B1206" s="661">
        <v>44282</v>
      </c>
      <c r="C1206" s="660" t="s">
        <v>6950</v>
      </c>
      <c r="D1206" s="661">
        <v>44144</v>
      </c>
      <c r="E1206" s="660" t="s">
        <v>1182</v>
      </c>
      <c r="F1206" s="660" t="s">
        <v>244</v>
      </c>
      <c r="G1206" s="660" t="s">
        <v>1228</v>
      </c>
      <c r="H1206" s="660" t="s">
        <v>1340</v>
      </c>
      <c r="I1206" s="660" t="s">
        <v>244</v>
      </c>
      <c r="J1206" s="660" t="s">
        <v>316</v>
      </c>
      <c r="K1206" s="660" t="s">
        <v>1469</v>
      </c>
      <c r="L1206" s="660" t="s">
        <v>303</v>
      </c>
      <c r="M1206" s="660">
        <v>1</v>
      </c>
      <c r="N1206" s="660">
        <v>900</v>
      </c>
      <c r="O1206" s="660">
        <v>900</v>
      </c>
    </row>
    <row r="1207" spans="1:15" hidden="1" x14ac:dyDescent="0.25">
      <c r="A1207" s="660" t="s">
        <v>6406</v>
      </c>
      <c r="B1207" s="661">
        <v>44282</v>
      </c>
      <c r="C1207" s="660" t="s">
        <v>6950</v>
      </c>
      <c r="D1207" s="661">
        <v>44144</v>
      </c>
      <c r="E1207" s="660" t="s">
        <v>1182</v>
      </c>
      <c r="F1207" s="660" t="s">
        <v>244</v>
      </c>
      <c r="G1207" s="660" t="s">
        <v>1228</v>
      </c>
      <c r="H1207" s="660" t="s">
        <v>1340</v>
      </c>
      <c r="I1207" s="660" t="s">
        <v>244</v>
      </c>
      <c r="J1207" s="660" t="s">
        <v>316</v>
      </c>
      <c r="K1207" s="660" t="s">
        <v>1469</v>
      </c>
      <c r="L1207" s="660" t="s">
        <v>303</v>
      </c>
      <c r="M1207" s="660">
        <v>1</v>
      </c>
      <c r="N1207" s="660">
        <v>900</v>
      </c>
      <c r="O1207" s="660">
        <v>900</v>
      </c>
    </row>
    <row r="1208" spans="1:15" hidden="1" x14ac:dyDescent="0.25">
      <c r="A1208" s="660" t="s">
        <v>6407</v>
      </c>
      <c r="B1208" s="661">
        <v>44282</v>
      </c>
      <c r="C1208" s="660" t="s">
        <v>6950</v>
      </c>
      <c r="D1208" s="661">
        <v>44144</v>
      </c>
      <c r="E1208" s="660" t="s">
        <v>1182</v>
      </c>
      <c r="F1208" s="660" t="s">
        <v>244</v>
      </c>
      <c r="G1208" s="660" t="s">
        <v>1228</v>
      </c>
      <c r="H1208" s="660" t="s">
        <v>1340</v>
      </c>
      <c r="I1208" s="660" t="s">
        <v>244</v>
      </c>
      <c r="J1208" s="660" t="s">
        <v>316</v>
      </c>
      <c r="K1208" s="660" t="s">
        <v>1469</v>
      </c>
      <c r="L1208" s="660" t="s">
        <v>303</v>
      </c>
      <c r="M1208" s="660">
        <v>1</v>
      </c>
      <c r="N1208" s="660">
        <v>900</v>
      </c>
      <c r="O1208" s="660">
        <v>900</v>
      </c>
    </row>
    <row r="1209" spans="1:15" hidden="1" x14ac:dyDescent="0.25">
      <c r="A1209" s="660" t="s">
        <v>6408</v>
      </c>
      <c r="B1209" s="661">
        <v>44282</v>
      </c>
      <c r="C1209" s="660" t="s">
        <v>6950</v>
      </c>
      <c r="D1209" s="661">
        <v>44144</v>
      </c>
      <c r="E1209" s="660" t="s">
        <v>1182</v>
      </c>
      <c r="F1209" s="660" t="s">
        <v>244</v>
      </c>
      <c r="G1209" s="660" t="s">
        <v>1228</v>
      </c>
      <c r="H1209" s="660" t="s">
        <v>1340</v>
      </c>
      <c r="I1209" s="660" t="s">
        <v>244</v>
      </c>
      <c r="J1209" s="660" t="s">
        <v>316</v>
      </c>
      <c r="K1209" s="660" t="s">
        <v>1469</v>
      </c>
      <c r="L1209" s="660" t="s">
        <v>303</v>
      </c>
      <c r="M1209" s="660">
        <v>1</v>
      </c>
      <c r="N1209" s="660">
        <v>900</v>
      </c>
      <c r="O1209" s="660">
        <v>900</v>
      </c>
    </row>
    <row r="1210" spans="1:15" hidden="1" x14ac:dyDescent="0.25">
      <c r="A1210" s="660" t="s">
        <v>6409</v>
      </c>
      <c r="B1210" s="661">
        <v>44282</v>
      </c>
      <c r="C1210" s="660" t="s">
        <v>6950</v>
      </c>
      <c r="D1210" s="661">
        <v>44144</v>
      </c>
      <c r="E1210" s="660" t="s">
        <v>1182</v>
      </c>
      <c r="F1210" s="660" t="s">
        <v>244</v>
      </c>
      <c r="G1210" s="660" t="s">
        <v>1228</v>
      </c>
      <c r="H1210" s="660" t="s">
        <v>1340</v>
      </c>
      <c r="I1210" s="660" t="s">
        <v>244</v>
      </c>
      <c r="J1210" s="660" t="s">
        <v>316</v>
      </c>
      <c r="K1210" s="660" t="s">
        <v>1469</v>
      </c>
      <c r="L1210" s="660" t="s">
        <v>303</v>
      </c>
      <c r="M1210" s="660">
        <v>1</v>
      </c>
      <c r="N1210" s="660">
        <v>900</v>
      </c>
      <c r="O1210" s="660">
        <v>900</v>
      </c>
    </row>
    <row r="1211" spans="1:15" hidden="1" x14ac:dyDescent="0.25">
      <c r="A1211" s="660" t="s">
        <v>6410</v>
      </c>
      <c r="B1211" s="661">
        <v>44282</v>
      </c>
      <c r="C1211" s="660" t="s">
        <v>6952</v>
      </c>
      <c r="D1211" s="661">
        <v>44144</v>
      </c>
      <c r="E1211" s="660" t="s">
        <v>1182</v>
      </c>
      <c r="F1211" s="660" t="s">
        <v>244</v>
      </c>
      <c r="G1211" s="660" t="s">
        <v>1228</v>
      </c>
      <c r="H1211" s="660" t="s">
        <v>1340</v>
      </c>
      <c r="I1211" s="660" t="s">
        <v>244</v>
      </c>
      <c r="J1211" s="660" t="s">
        <v>316</v>
      </c>
      <c r="K1211" s="660" t="s">
        <v>1469</v>
      </c>
      <c r="L1211" s="660" t="s">
        <v>303</v>
      </c>
      <c r="M1211" s="660">
        <v>1</v>
      </c>
      <c r="N1211" s="660">
        <v>900</v>
      </c>
      <c r="O1211" s="660">
        <v>900</v>
      </c>
    </row>
    <row r="1212" spans="1:15" hidden="1" x14ac:dyDescent="0.25">
      <c r="A1212" s="660" t="s">
        <v>6411</v>
      </c>
      <c r="B1212" s="661">
        <v>44282</v>
      </c>
      <c r="C1212" s="660" t="s">
        <v>3510</v>
      </c>
      <c r="D1212" s="661">
        <v>44160</v>
      </c>
      <c r="E1212" s="660" t="s">
        <v>1182</v>
      </c>
      <c r="F1212" s="660" t="s">
        <v>244</v>
      </c>
      <c r="G1212" s="660" t="s">
        <v>1228</v>
      </c>
      <c r="H1212" s="660" t="s">
        <v>1340</v>
      </c>
      <c r="I1212" s="660" t="s">
        <v>244</v>
      </c>
      <c r="J1212" s="660" t="s">
        <v>316</v>
      </c>
      <c r="K1212" s="660" t="s">
        <v>1469</v>
      </c>
      <c r="L1212" s="660" t="s">
        <v>303</v>
      </c>
      <c r="M1212" s="660">
        <v>1</v>
      </c>
      <c r="N1212" s="660">
        <v>900</v>
      </c>
      <c r="O1212" s="660">
        <v>900</v>
      </c>
    </row>
    <row r="1213" spans="1:15" hidden="1" x14ac:dyDescent="0.25">
      <c r="A1213" s="660" t="s">
        <v>6412</v>
      </c>
      <c r="B1213" s="661">
        <v>44282</v>
      </c>
      <c r="C1213" s="660" t="s">
        <v>6951</v>
      </c>
      <c r="D1213" s="661">
        <v>44160</v>
      </c>
      <c r="E1213" s="660" t="s">
        <v>1182</v>
      </c>
      <c r="F1213" s="660" t="s">
        <v>244</v>
      </c>
      <c r="G1213" s="660" t="s">
        <v>1228</v>
      </c>
      <c r="H1213" s="660" t="s">
        <v>1340</v>
      </c>
      <c r="I1213" s="660" t="s">
        <v>244</v>
      </c>
      <c r="J1213" s="660" t="s">
        <v>316</v>
      </c>
      <c r="K1213" s="660" t="s">
        <v>1469</v>
      </c>
      <c r="L1213" s="660" t="s">
        <v>303</v>
      </c>
      <c r="M1213" s="660">
        <v>1</v>
      </c>
      <c r="N1213" s="660">
        <v>900</v>
      </c>
      <c r="O1213" s="660">
        <v>900</v>
      </c>
    </row>
    <row r="1214" spans="1:15" hidden="1" x14ac:dyDescent="0.25">
      <c r="A1214" s="660" t="s">
        <v>6413</v>
      </c>
      <c r="B1214" s="661">
        <v>44282</v>
      </c>
      <c r="C1214" s="660" t="s">
        <v>6951</v>
      </c>
      <c r="D1214" s="661">
        <v>44160</v>
      </c>
      <c r="E1214" s="660" t="s">
        <v>1182</v>
      </c>
      <c r="F1214" s="660" t="s">
        <v>244</v>
      </c>
      <c r="G1214" s="660" t="s">
        <v>1228</v>
      </c>
      <c r="H1214" s="660" t="s">
        <v>1340</v>
      </c>
      <c r="I1214" s="660" t="s">
        <v>244</v>
      </c>
      <c r="J1214" s="660" t="s">
        <v>316</v>
      </c>
      <c r="K1214" s="660" t="s">
        <v>1469</v>
      </c>
      <c r="L1214" s="660" t="s">
        <v>303</v>
      </c>
      <c r="M1214" s="660">
        <v>1</v>
      </c>
      <c r="N1214" s="660">
        <v>900</v>
      </c>
      <c r="O1214" s="660">
        <v>900</v>
      </c>
    </row>
    <row r="1215" spans="1:15" hidden="1" x14ac:dyDescent="0.25">
      <c r="A1215" s="660" t="s">
        <v>6414</v>
      </c>
      <c r="B1215" s="661">
        <v>44284</v>
      </c>
      <c r="C1215" s="660">
        <v>6500000301</v>
      </c>
      <c r="D1215" s="660" t="s">
        <v>5347</v>
      </c>
      <c r="E1215" s="660" t="s">
        <v>1182</v>
      </c>
      <c r="F1215" s="660" t="s">
        <v>244</v>
      </c>
      <c r="G1215" s="660" t="s">
        <v>1211</v>
      </c>
      <c r="H1215" s="660" t="s">
        <v>1412</v>
      </c>
      <c r="I1215" s="660" t="s">
        <v>244</v>
      </c>
      <c r="J1215" s="660" t="s">
        <v>316</v>
      </c>
      <c r="K1215" s="660" t="s">
        <v>1469</v>
      </c>
      <c r="L1215" s="660" t="s">
        <v>303</v>
      </c>
      <c r="M1215" s="660">
        <v>1</v>
      </c>
      <c r="N1215" s="662">
        <v>21158</v>
      </c>
      <c r="O1215" s="662">
        <v>21158</v>
      </c>
    </row>
    <row r="1216" spans="1:15" hidden="1" x14ac:dyDescent="0.25">
      <c r="A1216" s="660" t="s">
        <v>6415</v>
      </c>
      <c r="B1216" s="661">
        <v>44284</v>
      </c>
      <c r="C1216" s="660" t="s">
        <v>6953</v>
      </c>
      <c r="D1216" s="661">
        <v>44284</v>
      </c>
      <c r="E1216" s="660" t="s">
        <v>15</v>
      </c>
      <c r="F1216" s="660" t="s">
        <v>248</v>
      </c>
      <c r="G1216" s="660" t="s">
        <v>1219</v>
      </c>
      <c r="H1216" s="660" t="s">
        <v>1384</v>
      </c>
      <c r="I1216" s="660" t="s">
        <v>248</v>
      </c>
      <c r="J1216" s="660" t="s">
        <v>1464</v>
      </c>
      <c r="K1216" s="660" t="s">
        <v>1468</v>
      </c>
      <c r="L1216" s="660" t="s">
        <v>308</v>
      </c>
      <c r="M1216" s="660">
        <v>10</v>
      </c>
      <c r="N1216" s="662">
        <v>2300</v>
      </c>
      <c r="O1216" s="662">
        <v>23000</v>
      </c>
    </row>
    <row r="1217" spans="1:15" hidden="1" x14ac:dyDescent="0.25">
      <c r="A1217" s="660" t="s">
        <v>6416</v>
      </c>
      <c r="B1217" s="661">
        <v>44284</v>
      </c>
      <c r="C1217" s="660" t="s">
        <v>6954</v>
      </c>
      <c r="D1217" s="661">
        <v>44284</v>
      </c>
      <c r="E1217" s="660" t="s">
        <v>15</v>
      </c>
      <c r="F1217" s="660" t="s">
        <v>248</v>
      </c>
      <c r="G1217" s="660" t="s">
        <v>1219</v>
      </c>
      <c r="H1217" s="660" t="s">
        <v>1319</v>
      </c>
      <c r="I1217" s="660" t="s">
        <v>248</v>
      </c>
      <c r="J1217" s="660" t="s">
        <v>1464</v>
      </c>
      <c r="K1217" s="660" t="s">
        <v>1468</v>
      </c>
      <c r="L1217" s="660" t="s">
        <v>314</v>
      </c>
      <c r="M1217" s="660">
        <v>2</v>
      </c>
      <c r="N1217" s="662">
        <v>9290</v>
      </c>
      <c r="O1217" s="662">
        <v>18580</v>
      </c>
    </row>
    <row r="1218" spans="1:15" hidden="1" x14ac:dyDescent="0.25">
      <c r="A1218" s="660" t="s">
        <v>6417</v>
      </c>
      <c r="B1218" s="661">
        <v>44284</v>
      </c>
      <c r="C1218" s="660" t="s">
        <v>6955</v>
      </c>
      <c r="D1218" s="661">
        <v>44284</v>
      </c>
      <c r="E1218" s="660" t="s">
        <v>1180</v>
      </c>
      <c r="F1218" s="660" t="s">
        <v>248</v>
      </c>
      <c r="G1218" s="660" t="s">
        <v>1210</v>
      </c>
      <c r="H1218" s="660" t="s">
        <v>277</v>
      </c>
      <c r="I1218" s="660" t="s">
        <v>248</v>
      </c>
      <c r="J1218" s="660" t="s">
        <v>1463</v>
      </c>
      <c r="K1218" s="660" t="s">
        <v>1468</v>
      </c>
      <c r="L1218" s="660" t="s">
        <v>301</v>
      </c>
      <c r="M1218" s="660">
        <v>18</v>
      </c>
      <c r="N1218" s="662">
        <v>2244</v>
      </c>
      <c r="O1218" s="662">
        <v>40392</v>
      </c>
    </row>
    <row r="1219" spans="1:15" hidden="1" x14ac:dyDescent="0.25">
      <c r="A1219" s="660" t="s">
        <v>6418</v>
      </c>
      <c r="B1219" s="661">
        <v>44284</v>
      </c>
      <c r="C1219" s="660" t="s">
        <v>6956</v>
      </c>
      <c r="D1219" s="661">
        <v>44281</v>
      </c>
      <c r="E1219" s="660" t="s">
        <v>15</v>
      </c>
      <c r="F1219" s="660" t="s">
        <v>93</v>
      </c>
      <c r="G1219" s="660" t="s">
        <v>1214</v>
      </c>
      <c r="H1219" s="660" t="s">
        <v>1327</v>
      </c>
      <c r="I1219" s="660" t="s">
        <v>93</v>
      </c>
      <c r="J1219" s="660" t="s">
        <v>1464</v>
      </c>
      <c r="K1219" s="660" t="s">
        <v>1468</v>
      </c>
      <c r="L1219" s="660" t="s">
        <v>1470</v>
      </c>
      <c r="M1219" s="660">
        <v>17</v>
      </c>
      <c r="N1219" s="660">
        <v>0</v>
      </c>
      <c r="O1219" s="660">
        <v>0</v>
      </c>
    </row>
    <row r="1220" spans="1:15" hidden="1" x14ac:dyDescent="0.25">
      <c r="A1220" s="660" t="s">
        <v>6418</v>
      </c>
      <c r="B1220" s="661">
        <v>44284</v>
      </c>
      <c r="C1220" s="660" t="s">
        <v>6956</v>
      </c>
      <c r="D1220" s="661">
        <v>44281</v>
      </c>
      <c r="E1220" s="660" t="s">
        <v>15</v>
      </c>
      <c r="F1220" s="660" t="s">
        <v>93</v>
      </c>
      <c r="G1220" s="660" t="s">
        <v>1214</v>
      </c>
      <c r="H1220" s="660" t="s">
        <v>1332</v>
      </c>
      <c r="I1220" s="660" t="s">
        <v>93</v>
      </c>
      <c r="J1220" s="660" t="s">
        <v>1464</v>
      </c>
      <c r="K1220" s="660" t="s">
        <v>1468</v>
      </c>
      <c r="L1220" s="660" t="s">
        <v>1470</v>
      </c>
      <c r="M1220" s="660">
        <v>17</v>
      </c>
      <c r="N1220" s="660">
        <v>0</v>
      </c>
      <c r="O1220" s="660">
        <v>0</v>
      </c>
    </row>
    <row r="1221" spans="1:15" hidden="1" x14ac:dyDescent="0.25">
      <c r="A1221" s="660" t="s">
        <v>6418</v>
      </c>
      <c r="B1221" s="661">
        <v>44284</v>
      </c>
      <c r="C1221" s="660" t="s">
        <v>6956</v>
      </c>
      <c r="D1221" s="661">
        <v>44281</v>
      </c>
      <c r="E1221" s="660" t="s">
        <v>15</v>
      </c>
      <c r="F1221" s="660" t="s">
        <v>93</v>
      </c>
      <c r="G1221" s="660" t="s">
        <v>1214</v>
      </c>
      <c r="H1221" s="660" t="s">
        <v>387</v>
      </c>
      <c r="I1221" s="660" t="s">
        <v>93</v>
      </c>
      <c r="J1221" s="660" t="s">
        <v>1464</v>
      </c>
      <c r="K1221" s="660" t="s">
        <v>1468</v>
      </c>
      <c r="L1221" s="660" t="s">
        <v>303</v>
      </c>
      <c r="M1221" s="660">
        <v>1</v>
      </c>
      <c r="N1221" s="662">
        <v>2656</v>
      </c>
      <c r="O1221" s="662">
        <v>2656</v>
      </c>
    </row>
    <row r="1222" spans="1:15" hidden="1" x14ac:dyDescent="0.25">
      <c r="A1222" s="660" t="s">
        <v>6418</v>
      </c>
      <c r="B1222" s="661">
        <v>44284</v>
      </c>
      <c r="C1222" s="660" t="s">
        <v>6956</v>
      </c>
      <c r="D1222" s="661">
        <v>44281</v>
      </c>
      <c r="E1222" s="660" t="s">
        <v>15</v>
      </c>
      <c r="F1222" s="660" t="s">
        <v>93</v>
      </c>
      <c r="G1222" s="660" t="s">
        <v>1214</v>
      </c>
      <c r="H1222" s="660" t="s">
        <v>1319</v>
      </c>
      <c r="I1222" s="660" t="s">
        <v>93</v>
      </c>
      <c r="J1222" s="660" t="s">
        <v>1464</v>
      </c>
      <c r="K1222" s="660" t="s">
        <v>1468</v>
      </c>
      <c r="L1222" s="660" t="s">
        <v>314</v>
      </c>
      <c r="M1222" s="660">
        <v>24</v>
      </c>
      <c r="N1222" s="662">
        <v>8100</v>
      </c>
      <c r="O1222" s="662">
        <v>194400</v>
      </c>
    </row>
    <row r="1223" spans="1:15" hidden="1" x14ac:dyDescent="0.25">
      <c r="A1223" s="660" t="s">
        <v>6418</v>
      </c>
      <c r="B1223" s="661">
        <v>44284</v>
      </c>
      <c r="C1223" s="660" t="s">
        <v>6956</v>
      </c>
      <c r="D1223" s="661">
        <v>44281</v>
      </c>
      <c r="E1223" s="660" t="s">
        <v>15</v>
      </c>
      <c r="F1223" s="660" t="s">
        <v>93</v>
      </c>
      <c r="G1223" s="660" t="s">
        <v>1214</v>
      </c>
      <c r="H1223" s="660" t="s">
        <v>1392</v>
      </c>
      <c r="I1223" s="660" t="s">
        <v>93</v>
      </c>
      <c r="J1223" s="660" t="s">
        <v>1464</v>
      </c>
      <c r="K1223" s="660" t="s">
        <v>1468</v>
      </c>
      <c r="L1223" s="660" t="s">
        <v>314</v>
      </c>
      <c r="M1223" s="660">
        <v>5</v>
      </c>
      <c r="N1223" s="662">
        <v>43000</v>
      </c>
      <c r="O1223" s="662">
        <v>215000</v>
      </c>
    </row>
    <row r="1224" spans="1:15" hidden="1" x14ac:dyDescent="0.25">
      <c r="A1224" s="660" t="s">
        <v>6418</v>
      </c>
      <c r="B1224" s="661">
        <v>44284</v>
      </c>
      <c r="C1224" s="660" t="s">
        <v>6956</v>
      </c>
      <c r="D1224" s="661">
        <v>44281</v>
      </c>
      <c r="E1224" s="660" t="s">
        <v>15</v>
      </c>
      <c r="F1224" s="660" t="s">
        <v>93</v>
      </c>
      <c r="G1224" s="660" t="s">
        <v>1214</v>
      </c>
      <c r="H1224" s="660" t="s">
        <v>1326</v>
      </c>
      <c r="I1224" s="660" t="s">
        <v>93</v>
      </c>
      <c r="J1224" s="660" t="s">
        <v>1464</v>
      </c>
      <c r="K1224" s="660" t="s">
        <v>1468</v>
      </c>
      <c r="L1224" s="660" t="s">
        <v>314</v>
      </c>
      <c r="M1224" s="660">
        <v>12</v>
      </c>
      <c r="N1224" s="662">
        <v>54400</v>
      </c>
      <c r="O1224" s="662">
        <v>652800</v>
      </c>
    </row>
    <row r="1225" spans="1:15" hidden="1" x14ac:dyDescent="0.25">
      <c r="A1225" s="660" t="s">
        <v>6419</v>
      </c>
      <c r="B1225" s="661">
        <v>44284</v>
      </c>
      <c r="C1225" s="660" t="s">
        <v>6957</v>
      </c>
      <c r="D1225" s="661">
        <v>44282</v>
      </c>
      <c r="E1225" s="660" t="s">
        <v>15</v>
      </c>
      <c r="F1225" s="660" t="s">
        <v>93</v>
      </c>
      <c r="G1225" s="660" t="s">
        <v>1214</v>
      </c>
      <c r="H1225" s="660" t="s">
        <v>387</v>
      </c>
      <c r="I1225" s="660" t="s">
        <v>93</v>
      </c>
      <c r="J1225" s="660" t="s">
        <v>1464</v>
      </c>
      <c r="K1225" s="660" t="s">
        <v>1468</v>
      </c>
      <c r="L1225" s="660" t="s">
        <v>303</v>
      </c>
      <c r="M1225" s="660">
        <v>1</v>
      </c>
      <c r="N1225" s="660">
        <v>50</v>
      </c>
      <c r="O1225" s="660">
        <v>50</v>
      </c>
    </row>
    <row r="1226" spans="1:15" hidden="1" x14ac:dyDescent="0.25">
      <c r="A1226" s="660" t="s">
        <v>6419</v>
      </c>
      <c r="B1226" s="661">
        <v>44284</v>
      </c>
      <c r="C1226" s="660" t="s">
        <v>6957</v>
      </c>
      <c r="D1226" s="661">
        <v>44282</v>
      </c>
      <c r="E1226" s="660" t="s">
        <v>15</v>
      </c>
      <c r="F1226" s="660" t="s">
        <v>93</v>
      </c>
      <c r="G1226" s="660" t="s">
        <v>1214</v>
      </c>
      <c r="H1226" s="660" t="s">
        <v>1320</v>
      </c>
      <c r="I1226" s="660" t="s">
        <v>93</v>
      </c>
      <c r="J1226" s="660" t="s">
        <v>1464</v>
      </c>
      <c r="K1226" s="660" t="s">
        <v>1468</v>
      </c>
      <c r="L1226" s="660" t="s">
        <v>314</v>
      </c>
      <c r="M1226" s="660">
        <v>1</v>
      </c>
      <c r="N1226" s="662">
        <v>3500</v>
      </c>
      <c r="O1226" s="662">
        <v>3500</v>
      </c>
    </row>
    <row r="1227" spans="1:15" hidden="1" x14ac:dyDescent="0.25">
      <c r="A1227" s="660" t="s">
        <v>6420</v>
      </c>
      <c r="B1227" s="661">
        <v>44284</v>
      </c>
      <c r="C1227" s="660" t="s">
        <v>6941</v>
      </c>
      <c r="D1227" s="660" t="s">
        <v>6942</v>
      </c>
      <c r="E1227" s="660" t="s">
        <v>1182</v>
      </c>
      <c r="F1227" s="660" t="s">
        <v>244</v>
      </c>
      <c r="G1227" s="660" t="s">
        <v>1209</v>
      </c>
      <c r="H1227" s="660" t="s">
        <v>1412</v>
      </c>
      <c r="I1227" s="660" t="s">
        <v>244</v>
      </c>
      <c r="J1227" s="660" t="s">
        <v>316</v>
      </c>
      <c r="K1227" s="660" t="s">
        <v>1469</v>
      </c>
      <c r="L1227" s="660" t="s">
        <v>303</v>
      </c>
      <c r="M1227" s="660">
        <v>8</v>
      </c>
      <c r="N1227" s="662">
        <v>1664.3835999999999</v>
      </c>
      <c r="O1227" s="662">
        <v>13315.068799999999</v>
      </c>
    </row>
    <row r="1228" spans="1:15" hidden="1" x14ac:dyDescent="0.25">
      <c r="A1228" s="660" t="s">
        <v>6421</v>
      </c>
      <c r="B1228" s="661">
        <v>44284</v>
      </c>
      <c r="C1228" s="660" t="s">
        <v>6950</v>
      </c>
      <c r="D1228" s="661">
        <v>44144</v>
      </c>
      <c r="E1228" s="660" t="s">
        <v>1182</v>
      </c>
      <c r="F1228" s="660" t="s">
        <v>244</v>
      </c>
      <c r="G1228" s="660" t="s">
        <v>1228</v>
      </c>
      <c r="H1228" s="660" t="s">
        <v>1398</v>
      </c>
      <c r="I1228" s="660" t="s">
        <v>244</v>
      </c>
      <c r="J1228" s="660" t="s">
        <v>316</v>
      </c>
      <c r="K1228" s="660" t="s">
        <v>1469</v>
      </c>
      <c r="L1228" s="660" t="s">
        <v>1470</v>
      </c>
      <c r="M1228" s="660">
        <v>1</v>
      </c>
      <c r="N1228" s="660">
        <v>143</v>
      </c>
      <c r="O1228" s="660">
        <v>143</v>
      </c>
    </row>
    <row r="1229" spans="1:15" hidden="1" x14ac:dyDescent="0.25">
      <c r="A1229" s="660" t="s">
        <v>6422</v>
      </c>
      <c r="B1229" s="661">
        <v>44284</v>
      </c>
      <c r="C1229" s="660">
        <v>6500000272</v>
      </c>
      <c r="D1229" s="660" t="s">
        <v>3487</v>
      </c>
      <c r="E1229" s="660" t="s">
        <v>1182</v>
      </c>
      <c r="F1229" s="660" t="s">
        <v>244</v>
      </c>
      <c r="G1229" s="660" t="s">
        <v>1211</v>
      </c>
      <c r="H1229" s="660" t="s">
        <v>1412</v>
      </c>
      <c r="I1229" s="660" t="s">
        <v>244</v>
      </c>
      <c r="J1229" s="660" t="s">
        <v>316</v>
      </c>
      <c r="K1229" s="660" t="s">
        <v>1469</v>
      </c>
      <c r="L1229" s="660" t="s">
        <v>303</v>
      </c>
      <c r="M1229" s="660">
        <v>3</v>
      </c>
      <c r="N1229" s="662">
        <v>17760.330000000002</v>
      </c>
      <c r="O1229" s="662">
        <v>53280.99</v>
      </c>
    </row>
    <row r="1230" spans="1:15" hidden="1" x14ac:dyDescent="0.25">
      <c r="A1230" s="660" t="s">
        <v>6423</v>
      </c>
      <c r="B1230" s="661">
        <v>44284</v>
      </c>
      <c r="C1230" s="660">
        <v>6500000273</v>
      </c>
      <c r="D1230" s="660" t="s">
        <v>3487</v>
      </c>
      <c r="E1230" s="660" t="s">
        <v>1182</v>
      </c>
      <c r="F1230" s="660" t="s">
        <v>244</v>
      </c>
      <c r="G1230" s="660" t="s">
        <v>1211</v>
      </c>
      <c r="H1230" s="660" t="s">
        <v>1412</v>
      </c>
      <c r="I1230" s="660" t="s">
        <v>244</v>
      </c>
      <c r="J1230" s="660" t="s">
        <v>316</v>
      </c>
      <c r="K1230" s="660" t="s">
        <v>1469</v>
      </c>
      <c r="L1230" s="660" t="s">
        <v>303</v>
      </c>
      <c r="M1230" s="660">
        <v>3</v>
      </c>
      <c r="N1230" s="662">
        <v>28169.67</v>
      </c>
      <c r="O1230" s="662">
        <v>84509.01</v>
      </c>
    </row>
    <row r="1231" spans="1:15" hidden="1" x14ac:dyDescent="0.25">
      <c r="A1231" s="660" t="s">
        <v>6424</v>
      </c>
      <c r="B1231" s="661">
        <v>44284</v>
      </c>
      <c r="C1231" s="660">
        <v>6500000274</v>
      </c>
      <c r="D1231" s="660" t="s">
        <v>3507</v>
      </c>
      <c r="E1231" s="660" t="s">
        <v>1182</v>
      </c>
      <c r="F1231" s="660" t="s">
        <v>244</v>
      </c>
      <c r="G1231" s="660" t="s">
        <v>1211</v>
      </c>
      <c r="H1231" s="660" t="s">
        <v>1412</v>
      </c>
      <c r="I1231" s="660" t="s">
        <v>244</v>
      </c>
      <c r="J1231" s="660" t="s">
        <v>316</v>
      </c>
      <c r="K1231" s="660" t="s">
        <v>1469</v>
      </c>
      <c r="L1231" s="660" t="s">
        <v>303</v>
      </c>
      <c r="M1231" s="660">
        <v>1</v>
      </c>
      <c r="N1231" s="662">
        <v>10965</v>
      </c>
      <c r="O1231" s="662">
        <v>10965</v>
      </c>
    </row>
    <row r="1232" spans="1:15" hidden="1" x14ac:dyDescent="0.25">
      <c r="A1232" s="660" t="s">
        <v>6425</v>
      </c>
      <c r="B1232" s="661">
        <v>44284</v>
      </c>
      <c r="C1232" s="660">
        <v>6500000275</v>
      </c>
      <c r="D1232" s="660" t="s">
        <v>3507</v>
      </c>
      <c r="E1232" s="660" t="s">
        <v>1182</v>
      </c>
      <c r="F1232" s="660" t="s">
        <v>244</v>
      </c>
      <c r="G1232" s="660" t="s">
        <v>1211</v>
      </c>
      <c r="H1232" s="660" t="s">
        <v>1412</v>
      </c>
      <c r="I1232" s="660" t="s">
        <v>244</v>
      </c>
      <c r="J1232" s="660" t="s">
        <v>316</v>
      </c>
      <c r="K1232" s="660" t="s">
        <v>1469</v>
      </c>
      <c r="L1232" s="660" t="s">
        <v>303</v>
      </c>
      <c r="M1232" s="660">
        <v>1</v>
      </c>
      <c r="N1232" s="662">
        <v>3903.49</v>
      </c>
      <c r="O1232" s="662">
        <v>3903.49</v>
      </c>
    </row>
    <row r="1233" spans="1:15" hidden="1" x14ac:dyDescent="0.25">
      <c r="A1233" s="660" t="s">
        <v>6426</v>
      </c>
      <c r="B1233" s="661">
        <v>44284</v>
      </c>
      <c r="C1233" s="660" t="s">
        <v>1003</v>
      </c>
      <c r="D1233" s="660" t="s">
        <v>1110</v>
      </c>
      <c r="E1233" s="660" t="s">
        <v>63</v>
      </c>
      <c r="F1233" s="660" t="s">
        <v>93</v>
      </c>
      <c r="G1233" s="660" t="s">
        <v>1251</v>
      </c>
      <c r="H1233" s="660" t="s">
        <v>1357</v>
      </c>
      <c r="I1233" s="660" t="s">
        <v>93</v>
      </c>
      <c r="J1233" s="660" t="s">
        <v>316</v>
      </c>
      <c r="K1233" s="660" t="s">
        <v>1469</v>
      </c>
      <c r="L1233" s="660" t="s">
        <v>314</v>
      </c>
      <c r="M1233" s="660">
        <v>1</v>
      </c>
      <c r="N1233" s="662">
        <v>6356</v>
      </c>
      <c r="O1233" s="662">
        <v>6356</v>
      </c>
    </row>
    <row r="1234" spans="1:15" hidden="1" x14ac:dyDescent="0.25">
      <c r="A1234" s="660" t="s">
        <v>6427</v>
      </c>
      <c r="B1234" s="661">
        <v>44284</v>
      </c>
      <c r="C1234" s="660">
        <v>6500000276</v>
      </c>
      <c r="D1234" s="660" t="s">
        <v>3507</v>
      </c>
      <c r="E1234" s="660" t="s">
        <v>1182</v>
      </c>
      <c r="F1234" s="660" t="s">
        <v>244</v>
      </c>
      <c r="G1234" s="660" t="s">
        <v>1211</v>
      </c>
      <c r="H1234" s="660" t="s">
        <v>1412</v>
      </c>
      <c r="I1234" s="660" t="s">
        <v>244</v>
      </c>
      <c r="J1234" s="660" t="s">
        <v>316</v>
      </c>
      <c r="K1234" s="660" t="s">
        <v>1469</v>
      </c>
      <c r="L1234" s="660" t="s">
        <v>303</v>
      </c>
      <c r="M1234" s="660">
        <v>1</v>
      </c>
      <c r="N1234" s="662">
        <v>3630</v>
      </c>
      <c r="O1234" s="662">
        <v>3630</v>
      </c>
    </row>
    <row r="1235" spans="1:15" hidden="1" x14ac:dyDescent="0.25">
      <c r="A1235" s="660" t="s">
        <v>6428</v>
      </c>
      <c r="B1235" s="661">
        <v>44284</v>
      </c>
      <c r="C1235" s="660">
        <v>6500000277</v>
      </c>
      <c r="D1235" s="660" t="s">
        <v>3507</v>
      </c>
      <c r="E1235" s="660" t="s">
        <v>1182</v>
      </c>
      <c r="F1235" s="660" t="s">
        <v>244</v>
      </c>
      <c r="G1235" s="660" t="s">
        <v>1211</v>
      </c>
      <c r="H1235" s="660" t="s">
        <v>1412</v>
      </c>
      <c r="I1235" s="660" t="s">
        <v>244</v>
      </c>
      <c r="J1235" s="660" t="s">
        <v>316</v>
      </c>
      <c r="K1235" s="660" t="s">
        <v>1469</v>
      </c>
      <c r="L1235" s="660" t="s">
        <v>303</v>
      </c>
      <c r="M1235" s="660">
        <v>2</v>
      </c>
      <c r="N1235" s="662">
        <v>3903.49</v>
      </c>
      <c r="O1235" s="662">
        <v>7806.98</v>
      </c>
    </row>
    <row r="1236" spans="1:15" hidden="1" x14ac:dyDescent="0.25">
      <c r="A1236" s="660" t="s">
        <v>6429</v>
      </c>
      <c r="B1236" s="661">
        <v>44284</v>
      </c>
      <c r="C1236" s="660">
        <v>6500000278</v>
      </c>
      <c r="D1236" s="660" t="s">
        <v>3507</v>
      </c>
      <c r="E1236" s="660" t="s">
        <v>1182</v>
      </c>
      <c r="F1236" s="660" t="s">
        <v>244</v>
      </c>
      <c r="G1236" s="660" t="s">
        <v>1211</v>
      </c>
      <c r="H1236" s="660" t="s">
        <v>1412</v>
      </c>
      <c r="I1236" s="660" t="s">
        <v>244</v>
      </c>
      <c r="J1236" s="660" t="s">
        <v>316</v>
      </c>
      <c r="K1236" s="660" t="s">
        <v>1469</v>
      </c>
      <c r="L1236" s="660" t="s">
        <v>303</v>
      </c>
      <c r="M1236" s="660">
        <v>1</v>
      </c>
      <c r="N1236" s="662">
        <v>3903.49</v>
      </c>
      <c r="O1236" s="662">
        <v>3903.49</v>
      </c>
    </row>
    <row r="1237" spans="1:15" hidden="1" x14ac:dyDescent="0.25">
      <c r="A1237" s="660" t="s">
        <v>6430</v>
      </c>
      <c r="B1237" s="661">
        <v>44284</v>
      </c>
      <c r="C1237" s="660">
        <v>6500000279</v>
      </c>
      <c r="D1237" s="660" t="s">
        <v>3507</v>
      </c>
      <c r="E1237" s="660" t="s">
        <v>1182</v>
      </c>
      <c r="F1237" s="660" t="s">
        <v>244</v>
      </c>
      <c r="G1237" s="660" t="s">
        <v>1211</v>
      </c>
      <c r="H1237" s="660" t="s">
        <v>1412</v>
      </c>
      <c r="I1237" s="660" t="s">
        <v>244</v>
      </c>
      <c r="J1237" s="660" t="s">
        <v>316</v>
      </c>
      <c r="K1237" s="660" t="s">
        <v>1469</v>
      </c>
      <c r="L1237" s="660" t="s">
        <v>303</v>
      </c>
      <c r="M1237" s="660">
        <v>2</v>
      </c>
      <c r="N1237" s="662">
        <v>3630</v>
      </c>
      <c r="O1237" s="662">
        <v>7260</v>
      </c>
    </row>
    <row r="1238" spans="1:15" hidden="1" x14ac:dyDescent="0.25">
      <c r="A1238" s="660" t="s">
        <v>6431</v>
      </c>
      <c r="B1238" s="661">
        <v>44284</v>
      </c>
      <c r="C1238" s="660">
        <v>6500000280</v>
      </c>
      <c r="D1238" s="660" t="s">
        <v>3507</v>
      </c>
      <c r="E1238" s="660" t="s">
        <v>1182</v>
      </c>
      <c r="F1238" s="660" t="s">
        <v>244</v>
      </c>
      <c r="G1238" s="660" t="s">
        <v>1211</v>
      </c>
      <c r="H1238" s="660" t="s">
        <v>1412</v>
      </c>
      <c r="I1238" s="660" t="s">
        <v>244</v>
      </c>
      <c r="J1238" s="660" t="s">
        <v>316</v>
      </c>
      <c r="K1238" s="660" t="s">
        <v>1469</v>
      </c>
      <c r="L1238" s="660" t="s">
        <v>303</v>
      </c>
      <c r="M1238" s="660">
        <v>2</v>
      </c>
      <c r="N1238" s="662">
        <v>10964.59</v>
      </c>
      <c r="O1238" s="662">
        <v>21929.18</v>
      </c>
    </row>
    <row r="1239" spans="1:15" hidden="1" x14ac:dyDescent="0.25">
      <c r="A1239" s="660" t="s">
        <v>6432</v>
      </c>
      <c r="B1239" s="661">
        <v>44284</v>
      </c>
      <c r="C1239" s="660">
        <v>6500000281</v>
      </c>
      <c r="D1239" s="660" t="s">
        <v>3507</v>
      </c>
      <c r="E1239" s="660" t="s">
        <v>1182</v>
      </c>
      <c r="F1239" s="660" t="s">
        <v>244</v>
      </c>
      <c r="G1239" s="660" t="s">
        <v>1211</v>
      </c>
      <c r="H1239" s="660" t="s">
        <v>1412</v>
      </c>
      <c r="I1239" s="660" t="s">
        <v>244</v>
      </c>
      <c r="J1239" s="660" t="s">
        <v>316</v>
      </c>
      <c r="K1239" s="660" t="s">
        <v>1469</v>
      </c>
      <c r="L1239" s="660" t="s">
        <v>303</v>
      </c>
      <c r="M1239" s="660">
        <v>2</v>
      </c>
      <c r="N1239" s="662">
        <v>10964.59</v>
      </c>
      <c r="O1239" s="662">
        <v>21929.18</v>
      </c>
    </row>
    <row r="1240" spans="1:15" hidden="1" x14ac:dyDescent="0.25">
      <c r="A1240" s="660" t="s">
        <v>6433</v>
      </c>
      <c r="B1240" s="661">
        <v>44284</v>
      </c>
      <c r="C1240" s="660">
        <v>6500000282</v>
      </c>
      <c r="D1240" s="660" t="s">
        <v>3507</v>
      </c>
      <c r="E1240" s="660" t="s">
        <v>1182</v>
      </c>
      <c r="F1240" s="660" t="s">
        <v>244</v>
      </c>
      <c r="G1240" s="660" t="s">
        <v>1211</v>
      </c>
      <c r="H1240" s="660" t="s">
        <v>1412</v>
      </c>
      <c r="I1240" s="660" t="s">
        <v>244</v>
      </c>
      <c r="J1240" s="660" t="s">
        <v>316</v>
      </c>
      <c r="K1240" s="660" t="s">
        <v>1469</v>
      </c>
      <c r="L1240" s="660" t="s">
        <v>303</v>
      </c>
      <c r="M1240" s="660">
        <v>1</v>
      </c>
      <c r="N1240" s="662">
        <v>3630</v>
      </c>
      <c r="O1240" s="662">
        <v>3630</v>
      </c>
    </row>
    <row r="1241" spans="1:15" hidden="1" x14ac:dyDescent="0.25">
      <c r="A1241" s="660" t="s">
        <v>6434</v>
      </c>
      <c r="B1241" s="661">
        <v>44284</v>
      </c>
      <c r="C1241" s="660">
        <v>6500000283</v>
      </c>
      <c r="D1241" s="660" t="s">
        <v>3507</v>
      </c>
      <c r="E1241" s="660" t="s">
        <v>1182</v>
      </c>
      <c r="F1241" s="660" t="s">
        <v>244</v>
      </c>
      <c r="G1241" s="660" t="s">
        <v>1211</v>
      </c>
      <c r="H1241" s="660" t="s">
        <v>1412</v>
      </c>
      <c r="I1241" s="660" t="s">
        <v>244</v>
      </c>
      <c r="J1241" s="660" t="s">
        <v>316</v>
      </c>
      <c r="K1241" s="660" t="s">
        <v>1469</v>
      </c>
      <c r="L1241" s="660" t="s">
        <v>303</v>
      </c>
      <c r="M1241" s="660">
        <v>2</v>
      </c>
      <c r="N1241" s="662">
        <v>3630</v>
      </c>
      <c r="O1241" s="662">
        <v>7260</v>
      </c>
    </row>
    <row r="1242" spans="1:15" hidden="1" x14ac:dyDescent="0.25">
      <c r="A1242" s="660" t="s">
        <v>6435</v>
      </c>
      <c r="B1242" s="661">
        <v>44284</v>
      </c>
      <c r="C1242" s="660">
        <v>6500000284</v>
      </c>
      <c r="D1242" s="660" t="s">
        <v>3507</v>
      </c>
      <c r="E1242" s="660" t="s">
        <v>1182</v>
      </c>
      <c r="F1242" s="660" t="s">
        <v>244</v>
      </c>
      <c r="G1242" s="660" t="s">
        <v>1211</v>
      </c>
      <c r="H1242" s="660" t="s">
        <v>1412</v>
      </c>
      <c r="I1242" s="660" t="s">
        <v>244</v>
      </c>
      <c r="J1242" s="660" t="s">
        <v>316</v>
      </c>
      <c r="K1242" s="660" t="s">
        <v>1469</v>
      </c>
      <c r="L1242" s="660" t="s">
        <v>303</v>
      </c>
      <c r="M1242" s="660">
        <v>1</v>
      </c>
      <c r="N1242" s="662">
        <v>10964.59</v>
      </c>
      <c r="O1242" s="662">
        <v>10964.59</v>
      </c>
    </row>
    <row r="1243" spans="1:15" hidden="1" x14ac:dyDescent="0.25">
      <c r="A1243" s="660" t="s">
        <v>6436</v>
      </c>
      <c r="B1243" s="661">
        <v>44284</v>
      </c>
      <c r="C1243" s="660">
        <v>6500000292</v>
      </c>
      <c r="D1243" s="660" t="s">
        <v>5347</v>
      </c>
      <c r="E1243" s="660" t="s">
        <v>1182</v>
      </c>
      <c r="F1243" s="660" t="s">
        <v>244</v>
      </c>
      <c r="G1243" s="660" t="s">
        <v>1211</v>
      </c>
      <c r="H1243" s="660" t="s">
        <v>1412</v>
      </c>
      <c r="I1243" s="660" t="s">
        <v>244</v>
      </c>
      <c r="J1243" s="660" t="s">
        <v>316</v>
      </c>
      <c r="K1243" s="660" t="s">
        <v>1469</v>
      </c>
      <c r="L1243" s="660" t="s">
        <v>303</v>
      </c>
      <c r="M1243" s="660">
        <v>2</v>
      </c>
      <c r="N1243" s="662">
        <v>3630</v>
      </c>
      <c r="O1243" s="662">
        <v>7260</v>
      </c>
    </row>
    <row r="1244" spans="1:15" hidden="1" x14ac:dyDescent="0.25">
      <c r="A1244" s="660" t="s">
        <v>6437</v>
      </c>
      <c r="B1244" s="661">
        <v>44284</v>
      </c>
      <c r="C1244" s="660" t="s">
        <v>3533</v>
      </c>
      <c r="D1244" s="661">
        <v>44109</v>
      </c>
      <c r="E1244" s="660" t="s">
        <v>1182</v>
      </c>
      <c r="F1244" s="660" t="s">
        <v>244</v>
      </c>
      <c r="G1244" s="660" t="s">
        <v>1228</v>
      </c>
      <c r="H1244" s="660" t="s">
        <v>1340</v>
      </c>
      <c r="I1244" s="660" t="s">
        <v>244</v>
      </c>
      <c r="J1244" s="660" t="s">
        <v>316</v>
      </c>
      <c r="K1244" s="660" t="s">
        <v>1469</v>
      </c>
      <c r="L1244" s="660" t="s">
        <v>303</v>
      </c>
      <c r="M1244" s="660">
        <v>2</v>
      </c>
      <c r="N1244" s="660">
        <v>900</v>
      </c>
      <c r="O1244" s="662">
        <v>1800</v>
      </c>
    </row>
    <row r="1245" spans="1:15" hidden="1" x14ac:dyDescent="0.25">
      <c r="A1245" s="660" t="s">
        <v>6437</v>
      </c>
      <c r="B1245" s="661">
        <v>44284</v>
      </c>
      <c r="C1245" s="660" t="s">
        <v>3533</v>
      </c>
      <c r="D1245" s="661">
        <v>44109</v>
      </c>
      <c r="E1245" s="660" t="s">
        <v>1182</v>
      </c>
      <c r="F1245" s="660" t="s">
        <v>244</v>
      </c>
      <c r="G1245" s="660" t="s">
        <v>1228</v>
      </c>
      <c r="H1245" s="660" t="s">
        <v>1364</v>
      </c>
      <c r="I1245" s="660" t="s">
        <v>244</v>
      </c>
      <c r="J1245" s="660" t="s">
        <v>316</v>
      </c>
      <c r="K1245" s="660" t="s">
        <v>1469</v>
      </c>
      <c r="L1245" s="660" t="s">
        <v>1470</v>
      </c>
      <c r="M1245" s="660">
        <v>1</v>
      </c>
      <c r="N1245" s="662">
        <v>2140</v>
      </c>
      <c r="O1245" s="662">
        <v>2140</v>
      </c>
    </row>
    <row r="1246" spans="1:15" hidden="1" x14ac:dyDescent="0.25">
      <c r="A1246" s="660" t="s">
        <v>6437</v>
      </c>
      <c r="B1246" s="661">
        <v>44284</v>
      </c>
      <c r="C1246" s="660" t="s">
        <v>3533</v>
      </c>
      <c r="D1246" s="661">
        <v>44109</v>
      </c>
      <c r="E1246" s="660" t="s">
        <v>1182</v>
      </c>
      <c r="F1246" s="660" t="s">
        <v>244</v>
      </c>
      <c r="G1246" s="660" t="s">
        <v>1228</v>
      </c>
      <c r="H1246" s="660" t="s">
        <v>1393</v>
      </c>
      <c r="I1246" s="660" t="s">
        <v>244</v>
      </c>
      <c r="J1246" s="660" t="s">
        <v>316</v>
      </c>
      <c r="K1246" s="660" t="s">
        <v>1469</v>
      </c>
      <c r="L1246" s="660" t="s">
        <v>1470</v>
      </c>
      <c r="M1246" s="660">
        <v>2</v>
      </c>
      <c r="N1246" s="662">
        <v>2250</v>
      </c>
      <c r="O1246" s="662">
        <v>4500</v>
      </c>
    </row>
    <row r="1247" spans="1:15" hidden="1" x14ac:dyDescent="0.25">
      <c r="A1247" s="660" t="s">
        <v>6438</v>
      </c>
      <c r="B1247" s="661">
        <v>44285</v>
      </c>
      <c r="C1247" s="660" t="s">
        <v>6715</v>
      </c>
      <c r="D1247" s="661">
        <v>44109</v>
      </c>
      <c r="E1247" s="660" t="s">
        <v>1182</v>
      </c>
      <c r="F1247" s="660" t="s">
        <v>244</v>
      </c>
      <c r="G1247" s="660" t="s">
        <v>1228</v>
      </c>
      <c r="H1247" s="660" t="s">
        <v>1398</v>
      </c>
      <c r="I1247" s="660" t="s">
        <v>244</v>
      </c>
      <c r="J1247" s="660" t="s">
        <v>316</v>
      </c>
      <c r="K1247" s="660" t="s">
        <v>1469</v>
      </c>
      <c r="L1247" s="660" t="s">
        <v>1470</v>
      </c>
      <c r="M1247" s="660">
        <v>1</v>
      </c>
      <c r="N1247" s="660">
        <v>143</v>
      </c>
      <c r="O1247" s="660">
        <v>143</v>
      </c>
    </row>
    <row r="1248" spans="1:15" hidden="1" x14ac:dyDescent="0.25">
      <c r="A1248" s="660" t="s">
        <v>6439</v>
      </c>
      <c r="B1248" s="661">
        <v>44285</v>
      </c>
      <c r="C1248" s="660" t="s">
        <v>3505</v>
      </c>
      <c r="D1248" s="661">
        <v>44123</v>
      </c>
      <c r="E1248" s="660" t="s">
        <v>1182</v>
      </c>
      <c r="F1248" s="660" t="s">
        <v>244</v>
      </c>
      <c r="G1248" s="660" t="s">
        <v>1228</v>
      </c>
      <c r="H1248" s="660" t="s">
        <v>1397</v>
      </c>
      <c r="I1248" s="660" t="s">
        <v>244</v>
      </c>
      <c r="J1248" s="660" t="s">
        <v>316</v>
      </c>
      <c r="K1248" s="660" t="s">
        <v>1469</v>
      </c>
      <c r="L1248" s="660" t="s">
        <v>1470</v>
      </c>
      <c r="M1248" s="660">
        <v>1</v>
      </c>
      <c r="N1248" s="662">
        <v>2150</v>
      </c>
      <c r="O1248" s="662">
        <v>2150</v>
      </c>
    </row>
    <row r="1249" spans="1:15" hidden="1" x14ac:dyDescent="0.25">
      <c r="A1249" s="660" t="s">
        <v>6440</v>
      </c>
      <c r="B1249" s="661">
        <v>44285</v>
      </c>
      <c r="C1249" s="660">
        <v>155</v>
      </c>
      <c r="D1249" s="661">
        <v>44274</v>
      </c>
      <c r="E1249" s="660" t="s">
        <v>1188</v>
      </c>
      <c r="F1249" s="660" t="s">
        <v>248</v>
      </c>
      <c r="G1249" s="660" t="s">
        <v>1218</v>
      </c>
      <c r="H1249" s="660" t="s">
        <v>1370</v>
      </c>
      <c r="I1249" s="660" t="s">
        <v>248</v>
      </c>
      <c r="J1249" s="660" t="s">
        <v>317</v>
      </c>
      <c r="K1249" s="660" t="s">
        <v>1468</v>
      </c>
      <c r="L1249" s="660" t="s">
        <v>301</v>
      </c>
      <c r="M1249" s="660">
        <v>8</v>
      </c>
      <c r="N1249" s="660">
        <v>0</v>
      </c>
      <c r="O1249" s="660">
        <v>0</v>
      </c>
    </row>
    <row r="1250" spans="1:15" hidden="1" x14ac:dyDescent="0.25">
      <c r="A1250" s="660" t="s">
        <v>6440</v>
      </c>
      <c r="B1250" s="661">
        <v>44285</v>
      </c>
      <c r="C1250" s="660">
        <v>155</v>
      </c>
      <c r="D1250" s="661">
        <v>44274</v>
      </c>
      <c r="E1250" s="660" t="s">
        <v>1188</v>
      </c>
      <c r="F1250" s="660" t="s">
        <v>248</v>
      </c>
      <c r="G1250" s="660" t="s">
        <v>1218</v>
      </c>
      <c r="H1250" s="660" t="s">
        <v>1337</v>
      </c>
      <c r="I1250" s="660" t="s">
        <v>248</v>
      </c>
      <c r="J1250" s="660" t="s">
        <v>317</v>
      </c>
      <c r="K1250" s="660" t="s">
        <v>1468</v>
      </c>
      <c r="L1250" s="660" t="s">
        <v>307</v>
      </c>
      <c r="M1250" s="660">
        <v>20</v>
      </c>
      <c r="N1250" s="662">
        <v>6325</v>
      </c>
      <c r="O1250" s="662">
        <v>126500</v>
      </c>
    </row>
    <row r="1251" spans="1:15" hidden="1" x14ac:dyDescent="0.25">
      <c r="A1251" s="660" t="s">
        <v>6440</v>
      </c>
      <c r="B1251" s="661">
        <v>44285</v>
      </c>
      <c r="C1251" s="660">
        <v>155</v>
      </c>
      <c r="D1251" s="661">
        <v>44274</v>
      </c>
      <c r="E1251" s="660" t="s">
        <v>1188</v>
      </c>
      <c r="F1251" s="660" t="s">
        <v>248</v>
      </c>
      <c r="G1251" s="660" t="s">
        <v>1218</v>
      </c>
      <c r="H1251" s="660" t="s">
        <v>1370</v>
      </c>
      <c r="I1251" s="660" t="s">
        <v>248</v>
      </c>
      <c r="J1251" s="660" t="s">
        <v>317</v>
      </c>
      <c r="K1251" s="660" t="s">
        <v>1468</v>
      </c>
      <c r="L1251" s="660" t="s">
        <v>301</v>
      </c>
      <c r="M1251" s="660">
        <v>80</v>
      </c>
      <c r="N1251" s="662">
        <v>7700</v>
      </c>
      <c r="O1251" s="662">
        <v>616000</v>
      </c>
    </row>
    <row r="1252" spans="1:15" hidden="1" x14ac:dyDescent="0.25">
      <c r="A1252" s="660" t="s">
        <v>6441</v>
      </c>
      <c r="B1252" s="661">
        <v>44285</v>
      </c>
      <c r="C1252" s="660" t="s">
        <v>3505</v>
      </c>
      <c r="D1252" s="661">
        <v>44123</v>
      </c>
      <c r="E1252" s="660" t="s">
        <v>1182</v>
      </c>
      <c r="F1252" s="660" t="s">
        <v>244</v>
      </c>
      <c r="G1252" s="660" t="s">
        <v>1228</v>
      </c>
      <c r="H1252" s="660" t="s">
        <v>1404</v>
      </c>
      <c r="I1252" s="660" t="s">
        <v>244</v>
      </c>
      <c r="J1252" s="660" t="s">
        <v>316</v>
      </c>
      <c r="K1252" s="660" t="s">
        <v>1469</v>
      </c>
      <c r="L1252" s="660" t="s">
        <v>1470</v>
      </c>
      <c r="M1252" s="660">
        <v>1</v>
      </c>
      <c r="N1252" s="662">
        <v>6130</v>
      </c>
      <c r="O1252" s="662">
        <v>6130</v>
      </c>
    </row>
    <row r="1253" spans="1:15" hidden="1" x14ac:dyDescent="0.25">
      <c r="A1253" s="660" t="s">
        <v>6442</v>
      </c>
      <c r="B1253" s="661">
        <v>44285</v>
      </c>
      <c r="C1253" s="660" t="s">
        <v>6958</v>
      </c>
      <c r="D1253" s="661">
        <v>44280</v>
      </c>
      <c r="E1253" s="660" t="s">
        <v>1182</v>
      </c>
      <c r="F1253" s="660" t="s">
        <v>244</v>
      </c>
      <c r="G1253" s="660" t="s">
        <v>1229</v>
      </c>
      <c r="H1253" s="660" t="s">
        <v>1398</v>
      </c>
      <c r="I1253" s="660" t="s">
        <v>244</v>
      </c>
      <c r="J1253" s="660" t="s">
        <v>316</v>
      </c>
      <c r="K1253" s="660" t="s">
        <v>1469</v>
      </c>
      <c r="L1253" s="660" t="s">
        <v>1470</v>
      </c>
      <c r="M1253" s="660">
        <v>2</v>
      </c>
      <c r="N1253" s="660">
        <v>175</v>
      </c>
      <c r="O1253" s="660">
        <v>350</v>
      </c>
    </row>
    <row r="1254" spans="1:15" hidden="1" x14ac:dyDescent="0.25">
      <c r="A1254" s="660" t="s">
        <v>6443</v>
      </c>
      <c r="B1254" s="661">
        <v>44285</v>
      </c>
      <c r="C1254" s="660" t="s">
        <v>912</v>
      </c>
      <c r="D1254" s="661">
        <v>44284</v>
      </c>
      <c r="E1254" s="660" t="s">
        <v>1191</v>
      </c>
      <c r="F1254" s="660" t="s">
        <v>94</v>
      </c>
      <c r="G1254" s="660" t="s">
        <v>1274</v>
      </c>
      <c r="H1254" s="660" t="s">
        <v>1390</v>
      </c>
      <c r="I1254" s="660" t="s">
        <v>94</v>
      </c>
      <c r="J1254" s="660" t="s">
        <v>316</v>
      </c>
      <c r="K1254" s="660" t="s">
        <v>1469</v>
      </c>
      <c r="L1254" s="660" t="s">
        <v>1470</v>
      </c>
      <c r="M1254" s="660">
        <v>1</v>
      </c>
      <c r="N1254" s="662">
        <v>1400</v>
      </c>
      <c r="O1254" s="662">
        <v>1400</v>
      </c>
    </row>
    <row r="1255" spans="1:15" hidden="1" x14ac:dyDescent="0.25">
      <c r="A1255" s="660" t="s">
        <v>6444</v>
      </c>
      <c r="B1255" s="661">
        <v>44285</v>
      </c>
      <c r="C1255" s="660" t="s">
        <v>912</v>
      </c>
      <c r="D1255" s="661">
        <v>44278</v>
      </c>
      <c r="E1255" s="660" t="s">
        <v>1191</v>
      </c>
      <c r="F1255" s="660" t="s">
        <v>94</v>
      </c>
      <c r="G1255" s="660" t="s">
        <v>1274</v>
      </c>
      <c r="H1255" s="660" t="s">
        <v>3653</v>
      </c>
      <c r="I1255" s="660" t="s">
        <v>94</v>
      </c>
      <c r="J1255" s="660" t="s">
        <v>316</v>
      </c>
      <c r="K1255" s="660" t="s">
        <v>1469</v>
      </c>
      <c r="L1255" s="660" t="s">
        <v>1471</v>
      </c>
      <c r="M1255" s="660">
        <v>1</v>
      </c>
      <c r="N1255" s="660">
        <v>200</v>
      </c>
      <c r="O1255" s="660">
        <v>200</v>
      </c>
    </row>
    <row r="1256" spans="1:15" hidden="1" x14ac:dyDescent="0.25">
      <c r="A1256" s="660" t="s">
        <v>6445</v>
      </c>
      <c r="B1256" s="661">
        <v>44285</v>
      </c>
      <c r="C1256" s="660" t="s">
        <v>6779</v>
      </c>
      <c r="D1256" s="661">
        <v>44267</v>
      </c>
      <c r="E1256" s="660" t="s">
        <v>15</v>
      </c>
      <c r="F1256" s="660" t="s">
        <v>93</v>
      </c>
      <c r="G1256" s="660" t="s">
        <v>1214</v>
      </c>
      <c r="H1256" s="660" t="s">
        <v>387</v>
      </c>
      <c r="I1256" s="660" t="s">
        <v>93</v>
      </c>
      <c r="J1256" s="660" t="s">
        <v>1464</v>
      </c>
      <c r="K1256" s="660" t="s">
        <v>1468</v>
      </c>
      <c r="L1256" s="660" t="s">
        <v>303</v>
      </c>
      <c r="M1256" s="660">
        <v>1</v>
      </c>
      <c r="N1256" s="660">
        <v>137</v>
      </c>
      <c r="O1256" s="660">
        <v>137</v>
      </c>
    </row>
    <row r="1257" spans="1:15" hidden="1" x14ac:dyDescent="0.25">
      <c r="A1257" s="660" t="s">
        <v>6445</v>
      </c>
      <c r="B1257" s="661">
        <v>44285</v>
      </c>
      <c r="C1257" s="660" t="s">
        <v>6779</v>
      </c>
      <c r="D1257" s="661">
        <v>44267</v>
      </c>
      <c r="E1257" s="660" t="s">
        <v>1181</v>
      </c>
      <c r="F1257" s="660" t="s">
        <v>93</v>
      </c>
      <c r="G1257" s="660" t="s">
        <v>1214</v>
      </c>
      <c r="H1257" s="660" t="s">
        <v>1333</v>
      </c>
      <c r="I1257" s="660" t="s">
        <v>93</v>
      </c>
      <c r="J1257" s="660" t="s">
        <v>1464</v>
      </c>
      <c r="K1257" s="660" t="s">
        <v>1468</v>
      </c>
      <c r="L1257" s="660" t="s">
        <v>308</v>
      </c>
      <c r="M1257" s="660">
        <v>10</v>
      </c>
      <c r="N1257" s="662">
        <v>5500</v>
      </c>
      <c r="O1257" s="662">
        <v>55000</v>
      </c>
    </row>
    <row r="1258" spans="1:15" hidden="1" x14ac:dyDescent="0.25">
      <c r="A1258" s="660" t="s">
        <v>6446</v>
      </c>
      <c r="B1258" s="661">
        <v>44285</v>
      </c>
      <c r="C1258" s="660" t="s">
        <v>3340</v>
      </c>
      <c r="D1258" s="661">
        <v>44238</v>
      </c>
      <c r="E1258" s="660" t="s">
        <v>15</v>
      </c>
      <c r="F1258" s="660" t="s">
        <v>244</v>
      </c>
      <c r="G1258" s="660" t="s">
        <v>1226</v>
      </c>
      <c r="H1258" s="660" t="s">
        <v>387</v>
      </c>
      <c r="I1258" s="660" t="s">
        <v>244</v>
      </c>
      <c r="J1258" s="660" t="s">
        <v>1464</v>
      </c>
      <c r="K1258" s="660" t="s">
        <v>1468</v>
      </c>
      <c r="L1258" s="660" t="s">
        <v>303</v>
      </c>
      <c r="M1258" s="660">
        <v>1</v>
      </c>
      <c r="N1258" s="660">
        <v>232</v>
      </c>
      <c r="O1258" s="660">
        <v>232</v>
      </c>
    </row>
    <row r="1259" spans="1:15" hidden="1" x14ac:dyDescent="0.25">
      <c r="A1259" s="660" t="s">
        <v>6446</v>
      </c>
      <c r="B1259" s="661">
        <v>44285</v>
      </c>
      <c r="C1259" s="660" t="s">
        <v>3340</v>
      </c>
      <c r="D1259" s="661">
        <v>44238</v>
      </c>
      <c r="E1259" s="660" t="s">
        <v>1181</v>
      </c>
      <c r="F1259" s="660" t="s">
        <v>244</v>
      </c>
      <c r="G1259" s="660" t="s">
        <v>1226</v>
      </c>
      <c r="H1259" s="660" t="s">
        <v>3643</v>
      </c>
      <c r="I1259" s="660" t="s">
        <v>244</v>
      </c>
      <c r="J1259" s="660" t="s">
        <v>1464</v>
      </c>
      <c r="K1259" s="660" t="s">
        <v>1468</v>
      </c>
      <c r="L1259" s="660" t="s">
        <v>1471</v>
      </c>
      <c r="M1259" s="660">
        <v>7</v>
      </c>
      <c r="N1259" s="660">
        <v>250</v>
      </c>
      <c r="O1259" s="662">
        <v>1750</v>
      </c>
    </row>
    <row r="1260" spans="1:15" hidden="1" x14ac:dyDescent="0.25">
      <c r="A1260" s="660" t="s">
        <v>6446</v>
      </c>
      <c r="B1260" s="661">
        <v>44285</v>
      </c>
      <c r="C1260" s="660" t="s">
        <v>3340</v>
      </c>
      <c r="D1260" s="661">
        <v>44238</v>
      </c>
      <c r="E1260" s="660" t="s">
        <v>1181</v>
      </c>
      <c r="F1260" s="660" t="s">
        <v>244</v>
      </c>
      <c r="G1260" s="660" t="s">
        <v>1226</v>
      </c>
      <c r="H1260" s="660" t="s">
        <v>1333</v>
      </c>
      <c r="I1260" s="660" t="s">
        <v>244</v>
      </c>
      <c r="J1260" s="660" t="s">
        <v>1464</v>
      </c>
      <c r="K1260" s="660" t="s">
        <v>1468</v>
      </c>
      <c r="L1260" s="660" t="s">
        <v>308</v>
      </c>
      <c r="M1260" s="660">
        <v>10</v>
      </c>
      <c r="N1260" s="662">
        <v>5800</v>
      </c>
      <c r="O1260" s="662">
        <v>58000</v>
      </c>
    </row>
    <row r="1261" spans="1:15" hidden="1" x14ac:dyDescent="0.25">
      <c r="A1261" s="660" t="s">
        <v>6447</v>
      </c>
      <c r="B1261" s="661">
        <v>44285</v>
      </c>
      <c r="C1261" s="660" t="s">
        <v>6959</v>
      </c>
      <c r="D1261" s="661">
        <v>44123</v>
      </c>
      <c r="E1261" s="660" t="s">
        <v>1182</v>
      </c>
      <c r="F1261" s="660" t="s">
        <v>244</v>
      </c>
      <c r="G1261" s="660" t="s">
        <v>1228</v>
      </c>
      <c r="H1261" s="660" t="s">
        <v>1398</v>
      </c>
      <c r="I1261" s="660" t="s">
        <v>244</v>
      </c>
      <c r="J1261" s="660" t="s">
        <v>316</v>
      </c>
      <c r="K1261" s="660" t="s">
        <v>1469</v>
      </c>
      <c r="L1261" s="660" t="s">
        <v>1470</v>
      </c>
      <c r="M1261" s="660">
        <v>1</v>
      </c>
      <c r="N1261" s="660">
        <v>143</v>
      </c>
      <c r="O1261" s="660">
        <v>143</v>
      </c>
    </row>
    <row r="1262" spans="1:15" hidden="1" x14ac:dyDescent="0.25">
      <c r="A1262" s="660" t="s">
        <v>6448</v>
      </c>
      <c r="B1262" s="661">
        <v>44285</v>
      </c>
      <c r="C1262" s="660" t="s">
        <v>3505</v>
      </c>
      <c r="D1262" s="661">
        <v>44123</v>
      </c>
      <c r="E1262" s="660" t="s">
        <v>1182</v>
      </c>
      <c r="F1262" s="660" t="s">
        <v>244</v>
      </c>
      <c r="G1262" s="660" t="s">
        <v>1228</v>
      </c>
      <c r="H1262" s="660" t="s">
        <v>1398</v>
      </c>
      <c r="I1262" s="660" t="s">
        <v>244</v>
      </c>
      <c r="J1262" s="660" t="s">
        <v>316</v>
      </c>
      <c r="K1262" s="660" t="s">
        <v>1469</v>
      </c>
      <c r="L1262" s="660" t="s">
        <v>1470</v>
      </c>
      <c r="M1262" s="660">
        <v>1</v>
      </c>
      <c r="N1262" s="660">
        <v>143</v>
      </c>
      <c r="O1262" s="660">
        <v>143</v>
      </c>
    </row>
    <row r="1263" spans="1:15" hidden="1" x14ac:dyDescent="0.25">
      <c r="A1263" s="660" t="s">
        <v>6449</v>
      </c>
      <c r="B1263" s="661">
        <v>44285</v>
      </c>
      <c r="C1263" s="660" t="s">
        <v>3505</v>
      </c>
      <c r="D1263" s="661">
        <v>44123</v>
      </c>
      <c r="E1263" s="660" t="s">
        <v>1182</v>
      </c>
      <c r="F1263" s="660" t="s">
        <v>244</v>
      </c>
      <c r="G1263" s="660" t="s">
        <v>1228</v>
      </c>
      <c r="H1263" s="660" t="s">
        <v>1364</v>
      </c>
      <c r="I1263" s="660" t="s">
        <v>244</v>
      </c>
      <c r="J1263" s="660" t="s">
        <v>316</v>
      </c>
      <c r="K1263" s="660" t="s">
        <v>1469</v>
      </c>
      <c r="L1263" s="660" t="s">
        <v>1470</v>
      </c>
      <c r="M1263" s="660">
        <v>1</v>
      </c>
      <c r="N1263" s="662">
        <v>2140</v>
      </c>
      <c r="O1263" s="662">
        <v>2140</v>
      </c>
    </row>
    <row r="1264" spans="1:15" hidden="1" x14ac:dyDescent="0.25">
      <c r="A1264" s="660" t="s">
        <v>6450</v>
      </c>
      <c r="B1264" s="661">
        <v>44285</v>
      </c>
      <c r="C1264" s="660" t="s">
        <v>6960</v>
      </c>
      <c r="D1264" s="661">
        <v>44285</v>
      </c>
      <c r="E1264" s="660" t="s">
        <v>15</v>
      </c>
      <c r="F1264" s="660" t="s">
        <v>245</v>
      </c>
      <c r="G1264" s="660" t="s">
        <v>1231</v>
      </c>
      <c r="H1264" s="660" t="s">
        <v>1323</v>
      </c>
      <c r="I1264" s="660" t="s">
        <v>245</v>
      </c>
      <c r="J1264" s="660" t="s">
        <v>1464</v>
      </c>
      <c r="K1264" s="660" t="s">
        <v>1468</v>
      </c>
      <c r="L1264" s="660" t="s">
        <v>1470</v>
      </c>
      <c r="M1264" s="660">
        <v>1</v>
      </c>
      <c r="N1264" s="660">
        <v>0</v>
      </c>
      <c r="O1264" s="660">
        <v>0</v>
      </c>
    </row>
    <row r="1265" spans="1:15" hidden="1" x14ac:dyDescent="0.25">
      <c r="A1265" s="660" t="s">
        <v>6450</v>
      </c>
      <c r="B1265" s="661">
        <v>44285</v>
      </c>
      <c r="C1265" s="660" t="s">
        <v>6960</v>
      </c>
      <c r="D1265" s="661">
        <v>44285</v>
      </c>
      <c r="E1265" s="660" t="s">
        <v>15</v>
      </c>
      <c r="F1265" s="660" t="s">
        <v>245</v>
      </c>
      <c r="G1265" s="660" t="s">
        <v>1231</v>
      </c>
      <c r="H1265" s="660" t="s">
        <v>387</v>
      </c>
      <c r="I1265" s="660" t="s">
        <v>245</v>
      </c>
      <c r="J1265" s="660" t="s">
        <v>1464</v>
      </c>
      <c r="K1265" s="660" t="s">
        <v>1468</v>
      </c>
      <c r="L1265" s="660" t="s">
        <v>303</v>
      </c>
      <c r="M1265" s="660">
        <v>1</v>
      </c>
      <c r="N1265" s="660">
        <v>148</v>
      </c>
      <c r="O1265" s="660">
        <v>148</v>
      </c>
    </row>
    <row r="1266" spans="1:15" hidden="1" x14ac:dyDescent="0.25">
      <c r="A1266" s="660" t="s">
        <v>6450</v>
      </c>
      <c r="B1266" s="661">
        <v>44285</v>
      </c>
      <c r="C1266" s="660" t="s">
        <v>6960</v>
      </c>
      <c r="D1266" s="661">
        <v>44285</v>
      </c>
      <c r="E1266" s="660" t="s">
        <v>15</v>
      </c>
      <c r="F1266" s="660" t="s">
        <v>245</v>
      </c>
      <c r="G1266" s="660" t="s">
        <v>1231</v>
      </c>
      <c r="H1266" s="660" t="s">
        <v>1324</v>
      </c>
      <c r="I1266" s="660" t="s">
        <v>245</v>
      </c>
      <c r="J1266" s="660" t="s">
        <v>1464</v>
      </c>
      <c r="K1266" s="660" t="s">
        <v>1468</v>
      </c>
      <c r="L1266" s="660" t="s">
        <v>314</v>
      </c>
      <c r="M1266" s="660">
        <v>1</v>
      </c>
      <c r="N1266" s="662">
        <v>5250</v>
      </c>
      <c r="O1266" s="662">
        <v>5250</v>
      </c>
    </row>
    <row r="1267" spans="1:15" hidden="1" x14ac:dyDescent="0.25">
      <c r="A1267" s="660" t="s">
        <v>6450</v>
      </c>
      <c r="B1267" s="661">
        <v>44285</v>
      </c>
      <c r="C1267" s="660" t="s">
        <v>6960</v>
      </c>
      <c r="D1267" s="661">
        <v>44285</v>
      </c>
      <c r="E1267" s="660" t="s">
        <v>15</v>
      </c>
      <c r="F1267" s="660" t="s">
        <v>245</v>
      </c>
      <c r="G1267" s="660" t="s">
        <v>1231</v>
      </c>
      <c r="H1267" s="660" t="s">
        <v>1326</v>
      </c>
      <c r="I1267" s="660" t="s">
        <v>245</v>
      </c>
      <c r="J1267" s="660" t="s">
        <v>1464</v>
      </c>
      <c r="K1267" s="660" t="s">
        <v>1468</v>
      </c>
      <c r="L1267" s="660" t="s">
        <v>314</v>
      </c>
      <c r="M1267" s="660">
        <v>1</v>
      </c>
      <c r="N1267" s="662">
        <v>53825</v>
      </c>
      <c r="O1267" s="662">
        <v>53825</v>
      </c>
    </row>
    <row r="1268" spans="1:15" hidden="1" x14ac:dyDescent="0.25">
      <c r="A1268" s="660" t="s">
        <v>6451</v>
      </c>
      <c r="B1268" s="661">
        <v>44285</v>
      </c>
      <c r="C1268" s="660" t="s">
        <v>6961</v>
      </c>
      <c r="D1268" s="661">
        <v>44284</v>
      </c>
      <c r="E1268" s="660" t="s">
        <v>1180</v>
      </c>
      <c r="F1268" s="660" t="s">
        <v>248</v>
      </c>
      <c r="G1268" s="660" t="s">
        <v>1210</v>
      </c>
      <c r="H1268" s="660" t="s">
        <v>280</v>
      </c>
      <c r="I1268" s="660" t="s">
        <v>248</v>
      </c>
      <c r="J1268" s="660" t="s">
        <v>1463</v>
      </c>
      <c r="K1268" s="660" t="s">
        <v>1468</v>
      </c>
      <c r="L1268" s="660" t="s">
        <v>303</v>
      </c>
      <c r="M1268" s="660">
        <v>214</v>
      </c>
      <c r="N1268" s="662">
        <v>1270.5</v>
      </c>
      <c r="O1268" s="662">
        <v>271887</v>
      </c>
    </row>
    <row r="1269" spans="1:15" hidden="1" x14ac:dyDescent="0.25">
      <c r="A1269" s="660" t="s">
        <v>6452</v>
      </c>
      <c r="B1269" s="661">
        <v>44285</v>
      </c>
      <c r="C1269" s="660">
        <v>6500000297</v>
      </c>
      <c r="D1269" s="660" t="s">
        <v>5347</v>
      </c>
      <c r="E1269" s="660" t="s">
        <v>1182</v>
      </c>
      <c r="F1269" s="660" t="s">
        <v>244</v>
      </c>
      <c r="G1269" s="660" t="s">
        <v>1211</v>
      </c>
      <c r="H1269" s="660" t="s">
        <v>1412</v>
      </c>
      <c r="I1269" s="660" t="s">
        <v>244</v>
      </c>
      <c r="J1269" s="660" t="s">
        <v>316</v>
      </c>
      <c r="K1269" s="660" t="s">
        <v>1469</v>
      </c>
      <c r="L1269" s="660" t="s">
        <v>303</v>
      </c>
      <c r="M1269" s="660">
        <v>1</v>
      </c>
      <c r="N1269" s="662">
        <v>23545</v>
      </c>
      <c r="O1269" s="662">
        <v>23545</v>
      </c>
    </row>
    <row r="1270" spans="1:15" hidden="1" x14ac:dyDescent="0.25">
      <c r="A1270" s="660" t="s">
        <v>6453</v>
      </c>
      <c r="B1270" s="661">
        <v>44285</v>
      </c>
      <c r="C1270" s="660">
        <v>6500000295</v>
      </c>
      <c r="D1270" s="660" t="s">
        <v>5347</v>
      </c>
      <c r="E1270" s="660" t="s">
        <v>1182</v>
      </c>
      <c r="F1270" s="660" t="s">
        <v>244</v>
      </c>
      <c r="G1270" s="660" t="s">
        <v>1211</v>
      </c>
      <c r="H1270" s="660" t="s">
        <v>1412</v>
      </c>
      <c r="I1270" s="660" t="s">
        <v>244</v>
      </c>
      <c r="J1270" s="660" t="s">
        <v>316</v>
      </c>
      <c r="K1270" s="660" t="s">
        <v>1469</v>
      </c>
      <c r="L1270" s="660" t="s">
        <v>303</v>
      </c>
      <c r="M1270" s="660">
        <v>2</v>
      </c>
      <c r="N1270" s="662">
        <v>3903</v>
      </c>
      <c r="O1270" s="662">
        <v>7806</v>
      </c>
    </row>
    <row r="1271" spans="1:15" hidden="1" x14ac:dyDescent="0.25">
      <c r="A1271" s="660" t="s">
        <v>6454</v>
      </c>
      <c r="B1271" s="661">
        <v>44285</v>
      </c>
      <c r="C1271" s="660">
        <v>6500000299</v>
      </c>
      <c r="D1271" s="660" t="s">
        <v>5347</v>
      </c>
      <c r="E1271" s="660" t="s">
        <v>1182</v>
      </c>
      <c r="F1271" s="660" t="s">
        <v>244</v>
      </c>
      <c r="G1271" s="660" t="s">
        <v>1211</v>
      </c>
      <c r="H1271" s="660" t="s">
        <v>1412</v>
      </c>
      <c r="I1271" s="660" t="s">
        <v>244</v>
      </c>
      <c r="J1271" s="660" t="s">
        <v>316</v>
      </c>
      <c r="K1271" s="660" t="s">
        <v>1469</v>
      </c>
      <c r="L1271" s="660" t="s">
        <v>303</v>
      </c>
      <c r="M1271" s="660">
        <v>2</v>
      </c>
      <c r="N1271" s="662">
        <v>3630</v>
      </c>
      <c r="O1271" s="662">
        <v>7260</v>
      </c>
    </row>
    <row r="1272" spans="1:15" hidden="1" x14ac:dyDescent="0.25">
      <c r="A1272" s="660" t="s">
        <v>6455</v>
      </c>
      <c r="B1272" s="661">
        <v>44285</v>
      </c>
      <c r="C1272" s="660">
        <v>6500000293</v>
      </c>
      <c r="D1272" s="660" t="s">
        <v>5347</v>
      </c>
      <c r="E1272" s="660" t="s">
        <v>1182</v>
      </c>
      <c r="F1272" s="660" t="s">
        <v>244</v>
      </c>
      <c r="G1272" s="660" t="s">
        <v>1211</v>
      </c>
      <c r="H1272" s="660" t="s">
        <v>1412</v>
      </c>
      <c r="I1272" s="660" t="s">
        <v>244</v>
      </c>
      <c r="J1272" s="660" t="s">
        <v>316</v>
      </c>
      <c r="K1272" s="660" t="s">
        <v>1469</v>
      </c>
      <c r="L1272" s="660" t="s">
        <v>303</v>
      </c>
      <c r="M1272" s="660">
        <v>1</v>
      </c>
      <c r="N1272" s="662">
        <v>3630</v>
      </c>
      <c r="O1272" s="662">
        <v>3630</v>
      </c>
    </row>
    <row r="1273" spans="1:15" hidden="1" x14ac:dyDescent="0.25">
      <c r="A1273" s="660" t="s">
        <v>6456</v>
      </c>
      <c r="B1273" s="661">
        <v>44285</v>
      </c>
      <c r="C1273" s="660">
        <v>6500000300</v>
      </c>
      <c r="D1273" s="660" t="s">
        <v>5347</v>
      </c>
      <c r="E1273" s="660" t="s">
        <v>1182</v>
      </c>
      <c r="F1273" s="660" t="s">
        <v>244</v>
      </c>
      <c r="G1273" s="660" t="s">
        <v>1211</v>
      </c>
      <c r="H1273" s="660" t="s">
        <v>1412</v>
      </c>
      <c r="I1273" s="660" t="s">
        <v>244</v>
      </c>
      <c r="J1273" s="660" t="s">
        <v>316</v>
      </c>
      <c r="K1273" s="660" t="s">
        <v>1469</v>
      </c>
      <c r="L1273" s="660" t="s">
        <v>303</v>
      </c>
      <c r="M1273" s="660">
        <v>2</v>
      </c>
      <c r="N1273" s="662">
        <v>3630</v>
      </c>
      <c r="O1273" s="662">
        <v>7260</v>
      </c>
    </row>
    <row r="1274" spans="1:15" hidden="1" x14ac:dyDescent="0.25">
      <c r="A1274" s="660" t="s">
        <v>6457</v>
      </c>
      <c r="B1274" s="661">
        <v>44285</v>
      </c>
      <c r="C1274" s="660" t="s">
        <v>6962</v>
      </c>
      <c r="D1274" s="661">
        <v>44285</v>
      </c>
      <c r="E1274" s="660" t="s">
        <v>1181</v>
      </c>
      <c r="F1274" s="660" t="s">
        <v>248</v>
      </c>
      <c r="G1274" s="660" t="s">
        <v>1219</v>
      </c>
      <c r="H1274" s="660" t="s">
        <v>1333</v>
      </c>
      <c r="I1274" s="660" t="s">
        <v>248</v>
      </c>
      <c r="J1274" s="660" t="s">
        <v>1464</v>
      </c>
      <c r="K1274" s="660" t="s">
        <v>1468</v>
      </c>
      <c r="L1274" s="660" t="s">
        <v>308</v>
      </c>
      <c r="M1274" s="660">
        <v>1</v>
      </c>
      <c r="N1274" s="662">
        <v>5500</v>
      </c>
      <c r="O1274" s="662">
        <v>5500</v>
      </c>
    </row>
    <row r="1275" spans="1:15" hidden="1" x14ac:dyDescent="0.25">
      <c r="A1275" s="660" t="s">
        <v>6458</v>
      </c>
      <c r="B1275" s="661">
        <v>44285</v>
      </c>
      <c r="C1275" s="660">
        <v>6500000298</v>
      </c>
      <c r="D1275" s="660" t="s">
        <v>5347</v>
      </c>
      <c r="E1275" s="660" t="s">
        <v>1182</v>
      </c>
      <c r="F1275" s="660" t="s">
        <v>244</v>
      </c>
      <c r="G1275" s="660" t="s">
        <v>1211</v>
      </c>
      <c r="H1275" s="660" t="s">
        <v>1412</v>
      </c>
      <c r="I1275" s="660" t="s">
        <v>244</v>
      </c>
      <c r="J1275" s="660" t="s">
        <v>316</v>
      </c>
      <c r="K1275" s="660" t="s">
        <v>1469</v>
      </c>
      <c r="L1275" s="660" t="s">
        <v>303</v>
      </c>
      <c r="M1275" s="660">
        <v>2</v>
      </c>
      <c r="N1275" s="662">
        <v>3630</v>
      </c>
      <c r="O1275" s="662">
        <v>7260</v>
      </c>
    </row>
    <row r="1276" spans="1:15" hidden="1" x14ac:dyDescent="0.25">
      <c r="A1276" s="660" t="s">
        <v>6459</v>
      </c>
      <c r="B1276" s="661">
        <v>44285</v>
      </c>
      <c r="C1276" s="660">
        <v>6500000294</v>
      </c>
      <c r="D1276" s="660" t="s">
        <v>5347</v>
      </c>
      <c r="E1276" s="660" t="s">
        <v>1182</v>
      </c>
      <c r="F1276" s="660" t="s">
        <v>244</v>
      </c>
      <c r="G1276" s="660" t="s">
        <v>1211</v>
      </c>
      <c r="H1276" s="660" t="s">
        <v>1412</v>
      </c>
      <c r="I1276" s="660" t="s">
        <v>244</v>
      </c>
      <c r="J1276" s="660" t="s">
        <v>316</v>
      </c>
      <c r="K1276" s="660" t="s">
        <v>1469</v>
      </c>
      <c r="L1276" s="660" t="s">
        <v>303</v>
      </c>
      <c r="M1276" s="660">
        <v>1</v>
      </c>
      <c r="N1276" s="662">
        <v>3630</v>
      </c>
      <c r="O1276" s="662">
        <v>3630</v>
      </c>
    </row>
    <row r="1277" spans="1:15" hidden="1" x14ac:dyDescent="0.25">
      <c r="A1277" s="660" t="s">
        <v>6460</v>
      </c>
      <c r="B1277" s="661">
        <v>44285</v>
      </c>
      <c r="C1277" s="660" t="s">
        <v>6963</v>
      </c>
      <c r="D1277" s="660" t="s">
        <v>6771</v>
      </c>
      <c r="E1277" s="660" t="s">
        <v>1183</v>
      </c>
      <c r="F1277" s="660" t="s">
        <v>244</v>
      </c>
      <c r="G1277" s="660" t="s">
        <v>1229</v>
      </c>
      <c r="H1277" s="660" t="s">
        <v>1320</v>
      </c>
      <c r="I1277" s="660" t="s">
        <v>244</v>
      </c>
      <c r="J1277" s="660" t="s">
        <v>316</v>
      </c>
      <c r="K1277" s="660" t="s">
        <v>1469</v>
      </c>
      <c r="L1277" s="660" t="s">
        <v>314</v>
      </c>
      <c r="M1277" s="660">
        <v>1</v>
      </c>
      <c r="N1277" s="662">
        <v>3100</v>
      </c>
      <c r="O1277" s="662">
        <v>3100</v>
      </c>
    </row>
    <row r="1278" spans="1:15" hidden="1" x14ac:dyDescent="0.25">
      <c r="A1278" s="660" t="s">
        <v>6460</v>
      </c>
      <c r="B1278" s="661">
        <v>44285</v>
      </c>
      <c r="C1278" s="660" t="s">
        <v>6963</v>
      </c>
      <c r="D1278" s="660" t="s">
        <v>6771</v>
      </c>
      <c r="E1278" s="660" t="s">
        <v>1183</v>
      </c>
      <c r="F1278" s="660" t="s">
        <v>244</v>
      </c>
      <c r="G1278" s="660" t="s">
        <v>1229</v>
      </c>
      <c r="H1278" s="660" t="s">
        <v>1347</v>
      </c>
      <c r="I1278" s="660" t="s">
        <v>244</v>
      </c>
      <c r="J1278" s="660" t="s">
        <v>316</v>
      </c>
      <c r="K1278" s="660" t="s">
        <v>1469</v>
      </c>
      <c r="L1278" s="660" t="s">
        <v>314</v>
      </c>
      <c r="M1278" s="660">
        <v>1</v>
      </c>
      <c r="N1278" s="662">
        <v>20650</v>
      </c>
      <c r="O1278" s="662">
        <v>20650</v>
      </c>
    </row>
    <row r="1279" spans="1:15" hidden="1" x14ac:dyDescent="0.25">
      <c r="A1279" s="660" t="s">
        <v>6461</v>
      </c>
      <c r="B1279" s="661">
        <v>44285</v>
      </c>
      <c r="C1279" s="660" t="s">
        <v>6964</v>
      </c>
      <c r="D1279" s="660" t="s">
        <v>6771</v>
      </c>
      <c r="E1279" s="660" t="s">
        <v>1183</v>
      </c>
      <c r="F1279" s="660" t="s">
        <v>244</v>
      </c>
      <c r="G1279" s="660" t="s">
        <v>1229</v>
      </c>
      <c r="H1279" s="660" t="s">
        <v>1320</v>
      </c>
      <c r="I1279" s="660" t="s">
        <v>244</v>
      </c>
      <c r="J1279" s="660" t="s">
        <v>316</v>
      </c>
      <c r="K1279" s="660" t="s">
        <v>1469</v>
      </c>
      <c r="L1279" s="660" t="s">
        <v>314</v>
      </c>
      <c r="M1279" s="660">
        <v>1</v>
      </c>
      <c r="N1279" s="662">
        <v>3100</v>
      </c>
      <c r="O1279" s="662">
        <v>3100</v>
      </c>
    </row>
    <row r="1280" spans="1:15" hidden="1" x14ac:dyDescent="0.25">
      <c r="A1280" s="660" t="s">
        <v>6461</v>
      </c>
      <c r="B1280" s="661">
        <v>44285</v>
      </c>
      <c r="C1280" s="660" t="s">
        <v>6964</v>
      </c>
      <c r="D1280" s="660" t="s">
        <v>6771</v>
      </c>
      <c r="E1280" s="660" t="s">
        <v>1183</v>
      </c>
      <c r="F1280" s="660" t="s">
        <v>244</v>
      </c>
      <c r="G1280" s="660" t="s">
        <v>1229</v>
      </c>
      <c r="H1280" s="660" t="s">
        <v>1347</v>
      </c>
      <c r="I1280" s="660" t="s">
        <v>244</v>
      </c>
      <c r="J1280" s="660" t="s">
        <v>316</v>
      </c>
      <c r="K1280" s="660" t="s">
        <v>1469</v>
      </c>
      <c r="L1280" s="660" t="s">
        <v>314</v>
      </c>
      <c r="M1280" s="660">
        <v>1</v>
      </c>
      <c r="N1280" s="662">
        <v>20650</v>
      </c>
      <c r="O1280" s="662">
        <v>20650</v>
      </c>
    </row>
    <row r="1281" spans="1:15" hidden="1" x14ac:dyDescent="0.25">
      <c r="A1281" s="660" t="s">
        <v>6462</v>
      </c>
      <c r="B1281" s="661">
        <v>44285</v>
      </c>
      <c r="C1281" s="660" t="s">
        <v>6965</v>
      </c>
      <c r="D1281" s="660" t="s">
        <v>6771</v>
      </c>
      <c r="E1281" s="660" t="s">
        <v>1183</v>
      </c>
      <c r="F1281" s="660" t="s">
        <v>244</v>
      </c>
      <c r="G1281" s="660" t="s">
        <v>1229</v>
      </c>
      <c r="H1281" s="660" t="s">
        <v>1320</v>
      </c>
      <c r="I1281" s="660" t="s">
        <v>244</v>
      </c>
      <c r="J1281" s="660" t="s">
        <v>316</v>
      </c>
      <c r="K1281" s="660" t="s">
        <v>1469</v>
      </c>
      <c r="L1281" s="660" t="s">
        <v>314</v>
      </c>
      <c r="M1281" s="660">
        <v>1</v>
      </c>
      <c r="N1281" s="662">
        <v>3100</v>
      </c>
      <c r="O1281" s="662">
        <v>3100</v>
      </c>
    </row>
    <row r="1282" spans="1:15" hidden="1" x14ac:dyDescent="0.25">
      <c r="A1282" s="660" t="s">
        <v>6462</v>
      </c>
      <c r="B1282" s="661">
        <v>44285</v>
      </c>
      <c r="C1282" s="660" t="s">
        <v>6965</v>
      </c>
      <c r="D1282" s="660" t="s">
        <v>6771</v>
      </c>
      <c r="E1282" s="660" t="s">
        <v>1183</v>
      </c>
      <c r="F1282" s="660" t="s">
        <v>244</v>
      </c>
      <c r="G1282" s="660" t="s">
        <v>1229</v>
      </c>
      <c r="H1282" s="660" t="s">
        <v>1347</v>
      </c>
      <c r="I1282" s="660" t="s">
        <v>244</v>
      </c>
      <c r="J1282" s="660" t="s">
        <v>316</v>
      </c>
      <c r="K1282" s="660" t="s">
        <v>1469</v>
      </c>
      <c r="L1282" s="660" t="s">
        <v>314</v>
      </c>
      <c r="M1282" s="660">
        <v>1</v>
      </c>
      <c r="N1282" s="662">
        <v>20650</v>
      </c>
      <c r="O1282" s="662">
        <v>20650</v>
      </c>
    </row>
    <row r="1283" spans="1:15" hidden="1" x14ac:dyDescent="0.25">
      <c r="A1283" s="660" t="s">
        <v>6463</v>
      </c>
      <c r="B1283" s="661">
        <v>44285</v>
      </c>
      <c r="C1283" s="660" t="s">
        <v>1091</v>
      </c>
      <c r="D1283" s="661">
        <v>44223</v>
      </c>
      <c r="E1283" s="660" t="s">
        <v>15</v>
      </c>
      <c r="F1283" s="660" t="s">
        <v>1204</v>
      </c>
      <c r="G1283" s="660" t="s">
        <v>1208</v>
      </c>
      <c r="H1283" s="660" t="s">
        <v>387</v>
      </c>
      <c r="I1283" s="660" t="s">
        <v>1204</v>
      </c>
      <c r="J1283" s="660" t="s">
        <v>1464</v>
      </c>
      <c r="K1283" s="660" t="s">
        <v>1468</v>
      </c>
      <c r="L1283" s="660" t="s">
        <v>303</v>
      </c>
      <c r="M1283" s="660">
        <v>1</v>
      </c>
      <c r="N1283" s="660">
        <v>600</v>
      </c>
      <c r="O1283" s="660">
        <v>600</v>
      </c>
    </row>
    <row r="1284" spans="1:15" hidden="1" x14ac:dyDescent="0.25">
      <c r="A1284" s="660" t="s">
        <v>6463</v>
      </c>
      <c r="B1284" s="661">
        <v>44285</v>
      </c>
      <c r="C1284" s="660" t="s">
        <v>1091</v>
      </c>
      <c r="D1284" s="661">
        <v>44223</v>
      </c>
      <c r="E1284" s="660" t="s">
        <v>1181</v>
      </c>
      <c r="F1284" s="660" t="s">
        <v>1204</v>
      </c>
      <c r="G1284" s="660" t="s">
        <v>1208</v>
      </c>
      <c r="H1284" s="660" t="s">
        <v>1333</v>
      </c>
      <c r="I1284" s="660" t="s">
        <v>1204</v>
      </c>
      <c r="J1284" s="660" t="s">
        <v>1464</v>
      </c>
      <c r="K1284" s="660" t="s">
        <v>1468</v>
      </c>
      <c r="L1284" s="660" t="s">
        <v>308</v>
      </c>
      <c r="M1284" s="660">
        <v>30</v>
      </c>
      <c r="N1284" s="662">
        <v>5300</v>
      </c>
      <c r="O1284" s="662">
        <v>159000</v>
      </c>
    </row>
    <row r="1285" spans="1:15" hidden="1" x14ac:dyDescent="0.25">
      <c r="A1285" s="660" t="s">
        <v>6464</v>
      </c>
      <c r="B1285" s="661">
        <v>44285</v>
      </c>
      <c r="C1285" s="660" t="s">
        <v>3505</v>
      </c>
      <c r="D1285" s="661">
        <v>44123</v>
      </c>
      <c r="E1285" s="660" t="s">
        <v>1182</v>
      </c>
      <c r="F1285" s="660" t="s">
        <v>244</v>
      </c>
      <c r="G1285" s="660" t="s">
        <v>1228</v>
      </c>
      <c r="H1285" s="660" t="s">
        <v>1393</v>
      </c>
      <c r="I1285" s="660" t="s">
        <v>244</v>
      </c>
      <c r="J1285" s="660" t="s">
        <v>316</v>
      </c>
      <c r="K1285" s="660" t="s">
        <v>1469</v>
      </c>
      <c r="L1285" s="660" t="s">
        <v>1470</v>
      </c>
      <c r="M1285" s="660">
        <v>1</v>
      </c>
      <c r="N1285" s="662">
        <v>2250</v>
      </c>
      <c r="O1285" s="662">
        <v>2250</v>
      </c>
    </row>
    <row r="1286" spans="1:15" hidden="1" x14ac:dyDescent="0.25">
      <c r="A1286" s="660" t="s">
        <v>6465</v>
      </c>
      <c r="B1286" s="661">
        <v>44285</v>
      </c>
      <c r="C1286" s="660" t="s">
        <v>6966</v>
      </c>
      <c r="D1286" s="660" t="s">
        <v>6967</v>
      </c>
      <c r="E1286" s="660" t="s">
        <v>1180</v>
      </c>
      <c r="F1286" s="660" t="s">
        <v>248</v>
      </c>
      <c r="G1286" s="660" t="s">
        <v>1210</v>
      </c>
      <c r="H1286" s="660" t="s">
        <v>1420</v>
      </c>
      <c r="I1286" s="660" t="s">
        <v>248</v>
      </c>
      <c r="J1286" s="660" t="s">
        <v>1463</v>
      </c>
      <c r="K1286" s="660" t="s">
        <v>1468</v>
      </c>
      <c r="L1286" s="660" t="s">
        <v>307</v>
      </c>
      <c r="M1286" s="660">
        <v>12</v>
      </c>
      <c r="N1286" s="662">
        <v>4274.71</v>
      </c>
      <c r="O1286" s="662">
        <v>51296.52</v>
      </c>
    </row>
    <row r="1287" spans="1:15" hidden="1" x14ac:dyDescent="0.25">
      <c r="A1287" s="660" t="s">
        <v>6465</v>
      </c>
      <c r="B1287" s="661">
        <v>44285</v>
      </c>
      <c r="C1287" s="660" t="s">
        <v>6966</v>
      </c>
      <c r="D1287" s="660" t="s">
        <v>6967</v>
      </c>
      <c r="E1287" s="660" t="s">
        <v>1180</v>
      </c>
      <c r="F1287" s="660" t="s">
        <v>248</v>
      </c>
      <c r="G1287" s="660" t="s">
        <v>1210</v>
      </c>
      <c r="H1287" s="660" t="s">
        <v>7134</v>
      </c>
      <c r="I1287" s="660" t="s">
        <v>248</v>
      </c>
      <c r="J1287" s="660" t="s">
        <v>1463</v>
      </c>
      <c r="K1287" s="660" t="s">
        <v>1468</v>
      </c>
      <c r="L1287" s="660" t="s">
        <v>307</v>
      </c>
      <c r="M1287" s="660">
        <v>2</v>
      </c>
      <c r="N1287" s="662">
        <v>30282.799999999999</v>
      </c>
      <c r="O1287" s="662">
        <v>60565.599999999999</v>
      </c>
    </row>
    <row r="1288" spans="1:15" hidden="1" x14ac:dyDescent="0.25">
      <c r="A1288" s="660" t="s">
        <v>6465</v>
      </c>
      <c r="B1288" s="661">
        <v>44285</v>
      </c>
      <c r="C1288" s="660" t="s">
        <v>6966</v>
      </c>
      <c r="D1288" s="660" t="s">
        <v>6967</v>
      </c>
      <c r="E1288" s="660" t="s">
        <v>1180</v>
      </c>
      <c r="F1288" s="660" t="s">
        <v>248</v>
      </c>
      <c r="G1288" s="660" t="s">
        <v>1210</v>
      </c>
      <c r="H1288" s="660" t="s">
        <v>7135</v>
      </c>
      <c r="I1288" s="660" t="s">
        <v>248</v>
      </c>
      <c r="J1288" s="660" t="s">
        <v>1463</v>
      </c>
      <c r="K1288" s="660" t="s">
        <v>1468</v>
      </c>
      <c r="L1288" s="660" t="s">
        <v>307</v>
      </c>
      <c r="M1288" s="660">
        <v>12</v>
      </c>
      <c r="N1288" s="662">
        <v>51676.95</v>
      </c>
      <c r="O1288" s="662">
        <v>620123.4</v>
      </c>
    </row>
    <row r="1289" spans="1:15" hidden="1" x14ac:dyDescent="0.25">
      <c r="A1289" s="660" t="s">
        <v>6466</v>
      </c>
      <c r="B1289" s="661">
        <v>44286</v>
      </c>
      <c r="C1289" s="660" t="s">
        <v>6966</v>
      </c>
      <c r="D1289" s="660" t="s">
        <v>6967</v>
      </c>
      <c r="E1289" s="660" t="s">
        <v>1180</v>
      </c>
      <c r="F1289" s="660" t="s">
        <v>248</v>
      </c>
      <c r="G1289" s="660" t="s">
        <v>1210</v>
      </c>
      <c r="H1289" s="660" t="s">
        <v>7136</v>
      </c>
      <c r="I1289" s="660" t="s">
        <v>248</v>
      </c>
      <c r="J1289" s="660" t="s">
        <v>1463</v>
      </c>
      <c r="K1289" s="660" t="s">
        <v>1468</v>
      </c>
      <c r="L1289" s="660" t="s">
        <v>307</v>
      </c>
      <c r="M1289" s="660">
        <v>1</v>
      </c>
      <c r="N1289" s="660">
        <v>0</v>
      </c>
      <c r="O1289" s="660">
        <v>0</v>
      </c>
    </row>
    <row r="1290" spans="1:15" hidden="1" x14ac:dyDescent="0.25">
      <c r="A1290" s="660" t="s">
        <v>6466</v>
      </c>
      <c r="B1290" s="661">
        <v>44286</v>
      </c>
      <c r="C1290" s="660" t="s">
        <v>6966</v>
      </c>
      <c r="D1290" s="660" t="s">
        <v>6967</v>
      </c>
      <c r="E1290" s="660" t="s">
        <v>1180</v>
      </c>
      <c r="F1290" s="660" t="s">
        <v>248</v>
      </c>
      <c r="G1290" s="660" t="s">
        <v>1210</v>
      </c>
      <c r="H1290" s="660" t="s">
        <v>7137</v>
      </c>
      <c r="I1290" s="660" t="s">
        <v>248</v>
      </c>
      <c r="J1290" s="660" t="s">
        <v>1463</v>
      </c>
      <c r="K1290" s="660" t="s">
        <v>1468</v>
      </c>
      <c r="L1290" s="660" t="s">
        <v>307</v>
      </c>
      <c r="M1290" s="660">
        <v>12</v>
      </c>
      <c r="N1290" s="662">
        <v>6288.72</v>
      </c>
      <c r="O1290" s="662">
        <v>75464.639999999999</v>
      </c>
    </row>
    <row r="1291" spans="1:15" hidden="1" x14ac:dyDescent="0.25">
      <c r="A1291" s="660" t="s">
        <v>6466</v>
      </c>
      <c r="B1291" s="661">
        <v>44286</v>
      </c>
      <c r="C1291" s="660" t="s">
        <v>6966</v>
      </c>
      <c r="D1291" s="660" t="s">
        <v>6967</v>
      </c>
      <c r="E1291" s="660" t="s">
        <v>1180</v>
      </c>
      <c r="F1291" s="660" t="s">
        <v>248</v>
      </c>
      <c r="G1291" s="660" t="s">
        <v>1210</v>
      </c>
      <c r="H1291" s="660" t="s">
        <v>7138</v>
      </c>
      <c r="I1291" s="660" t="s">
        <v>248</v>
      </c>
      <c r="J1291" s="660" t="s">
        <v>1463</v>
      </c>
      <c r="K1291" s="660" t="s">
        <v>1468</v>
      </c>
      <c r="L1291" s="660" t="s">
        <v>307</v>
      </c>
      <c r="M1291" s="660">
        <v>12</v>
      </c>
      <c r="N1291" s="662">
        <v>7807.52</v>
      </c>
      <c r="O1291" s="662">
        <v>93690.240000000005</v>
      </c>
    </row>
    <row r="1292" spans="1:15" hidden="1" x14ac:dyDescent="0.25">
      <c r="A1292" s="660" t="s">
        <v>6467</v>
      </c>
      <c r="B1292" s="661">
        <v>44286</v>
      </c>
      <c r="C1292" s="660" t="s">
        <v>211</v>
      </c>
      <c r="D1292" s="660" t="s">
        <v>5372</v>
      </c>
      <c r="E1292" s="660" t="s">
        <v>63</v>
      </c>
      <c r="F1292" s="660" t="s">
        <v>93</v>
      </c>
      <c r="G1292" s="660" t="s">
        <v>3581</v>
      </c>
      <c r="H1292" s="660" t="s">
        <v>1437</v>
      </c>
      <c r="I1292" s="660" t="s">
        <v>93</v>
      </c>
      <c r="J1292" s="660" t="s">
        <v>316</v>
      </c>
      <c r="K1292" s="660" t="s">
        <v>1469</v>
      </c>
      <c r="L1292" s="660" t="s">
        <v>1470</v>
      </c>
      <c r="M1292" s="660">
        <v>1</v>
      </c>
      <c r="N1292" s="660">
        <v>140</v>
      </c>
      <c r="O1292" s="660">
        <v>140</v>
      </c>
    </row>
    <row r="1293" spans="1:15" hidden="1" x14ac:dyDescent="0.25">
      <c r="A1293" s="660" t="s">
        <v>6467</v>
      </c>
      <c r="B1293" s="661">
        <v>44286</v>
      </c>
      <c r="C1293" s="660" t="s">
        <v>211</v>
      </c>
      <c r="D1293" s="660" t="s">
        <v>5372</v>
      </c>
      <c r="E1293" s="660" t="s">
        <v>63</v>
      </c>
      <c r="F1293" s="660" t="s">
        <v>93</v>
      </c>
      <c r="G1293" s="660" t="s">
        <v>3581</v>
      </c>
      <c r="H1293" s="660" t="s">
        <v>1438</v>
      </c>
      <c r="I1293" s="660" t="s">
        <v>93</v>
      </c>
      <c r="J1293" s="660" t="s">
        <v>316</v>
      </c>
      <c r="K1293" s="660" t="s">
        <v>1469</v>
      </c>
      <c r="L1293" s="660" t="s">
        <v>1471</v>
      </c>
      <c r="M1293" s="660">
        <v>1</v>
      </c>
      <c r="N1293" s="660">
        <v>164</v>
      </c>
      <c r="O1293" s="660">
        <v>164</v>
      </c>
    </row>
    <row r="1294" spans="1:15" hidden="1" x14ac:dyDescent="0.25">
      <c r="A1294" s="660" t="s">
        <v>6467</v>
      </c>
      <c r="B1294" s="661">
        <v>44286</v>
      </c>
      <c r="C1294" s="660" t="s">
        <v>211</v>
      </c>
      <c r="D1294" s="660" t="s">
        <v>5372</v>
      </c>
      <c r="E1294" s="660" t="s">
        <v>63</v>
      </c>
      <c r="F1294" s="660" t="s">
        <v>93</v>
      </c>
      <c r="G1294" s="660" t="s">
        <v>3581</v>
      </c>
      <c r="H1294" s="660" t="s">
        <v>1439</v>
      </c>
      <c r="I1294" s="660" t="s">
        <v>93</v>
      </c>
      <c r="J1294" s="660" t="s">
        <v>316</v>
      </c>
      <c r="K1294" s="660" t="s">
        <v>1469</v>
      </c>
      <c r="L1294" s="660" t="s">
        <v>1471</v>
      </c>
      <c r="M1294" s="660">
        <v>1</v>
      </c>
      <c r="N1294" s="660">
        <v>232</v>
      </c>
      <c r="O1294" s="660">
        <v>232</v>
      </c>
    </row>
    <row r="1295" spans="1:15" hidden="1" x14ac:dyDescent="0.25">
      <c r="A1295" s="660" t="s">
        <v>6467</v>
      </c>
      <c r="B1295" s="661">
        <v>44286</v>
      </c>
      <c r="C1295" s="660" t="s">
        <v>211</v>
      </c>
      <c r="D1295" s="660" t="s">
        <v>5372</v>
      </c>
      <c r="E1295" s="660" t="s">
        <v>63</v>
      </c>
      <c r="F1295" s="660" t="s">
        <v>93</v>
      </c>
      <c r="G1295" s="660" t="s">
        <v>3581</v>
      </c>
      <c r="H1295" s="660" t="s">
        <v>1340</v>
      </c>
      <c r="I1295" s="660" t="s">
        <v>93</v>
      </c>
      <c r="J1295" s="660" t="s">
        <v>316</v>
      </c>
      <c r="K1295" s="660" t="s">
        <v>1469</v>
      </c>
      <c r="L1295" s="660" t="s">
        <v>303</v>
      </c>
      <c r="M1295" s="660">
        <v>1</v>
      </c>
      <c r="N1295" s="660">
        <v>500</v>
      </c>
      <c r="O1295" s="660">
        <v>500</v>
      </c>
    </row>
    <row r="1296" spans="1:15" hidden="1" x14ac:dyDescent="0.25">
      <c r="A1296" s="660" t="s">
        <v>6468</v>
      </c>
      <c r="B1296" s="661">
        <v>44286</v>
      </c>
      <c r="C1296" s="660">
        <v>6500000353</v>
      </c>
      <c r="D1296" s="660" t="s">
        <v>5372</v>
      </c>
      <c r="E1296" s="660" t="s">
        <v>1183</v>
      </c>
      <c r="F1296" s="660" t="s">
        <v>244</v>
      </c>
      <c r="G1296" s="660" t="s">
        <v>1211</v>
      </c>
      <c r="H1296" s="660" t="s">
        <v>1342</v>
      </c>
      <c r="I1296" s="660" t="s">
        <v>244</v>
      </c>
      <c r="J1296" s="660" t="s">
        <v>316</v>
      </c>
      <c r="K1296" s="660" t="s">
        <v>1469</v>
      </c>
      <c r="L1296" s="660" t="s">
        <v>303</v>
      </c>
      <c r="M1296" s="660">
        <v>49</v>
      </c>
      <c r="N1296" s="662">
        <v>8124</v>
      </c>
      <c r="O1296" s="662">
        <v>398076</v>
      </c>
    </row>
    <row r="1297" spans="1:15" hidden="1" x14ac:dyDescent="0.25">
      <c r="A1297" s="660" t="s">
        <v>6469</v>
      </c>
      <c r="B1297" s="661">
        <v>44286</v>
      </c>
      <c r="C1297" s="660" t="s">
        <v>6968</v>
      </c>
      <c r="D1297" s="660" t="s">
        <v>5372</v>
      </c>
      <c r="E1297" s="660" t="s">
        <v>15</v>
      </c>
      <c r="F1297" s="660" t="s">
        <v>94</v>
      </c>
      <c r="G1297" s="660" t="s">
        <v>356</v>
      </c>
      <c r="H1297" s="660" t="s">
        <v>387</v>
      </c>
      <c r="I1297" s="660" t="s">
        <v>94</v>
      </c>
      <c r="J1297" s="660" t="s">
        <v>1464</v>
      </c>
      <c r="K1297" s="660" t="s">
        <v>1468</v>
      </c>
      <c r="L1297" s="660" t="s">
        <v>303</v>
      </c>
      <c r="M1297" s="660">
        <v>1</v>
      </c>
      <c r="N1297" s="662">
        <v>1512</v>
      </c>
      <c r="O1297" s="662">
        <v>1512</v>
      </c>
    </row>
    <row r="1298" spans="1:15" hidden="1" x14ac:dyDescent="0.25">
      <c r="A1298" s="660" t="s">
        <v>6469</v>
      </c>
      <c r="B1298" s="661">
        <v>44286</v>
      </c>
      <c r="C1298" s="660" t="s">
        <v>6968</v>
      </c>
      <c r="D1298" s="660" t="s">
        <v>5372</v>
      </c>
      <c r="E1298" s="660" t="s">
        <v>1181</v>
      </c>
      <c r="F1298" s="660" t="s">
        <v>94</v>
      </c>
      <c r="G1298" s="660" t="s">
        <v>356</v>
      </c>
      <c r="H1298" s="660" t="s">
        <v>1333</v>
      </c>
      <c r="I1298" s="660" t="s">
        <v>94</v>
      </c>
      <c r="J1298" s="660" t="s">
        <v>1464</v>
      </c>
      <c r="K1298" s="660" t="s">
        <v>1468</v>
      </c>
      <c r="L1298" s="660" t="s">
        <v>308</v>
      </c>
      <c r="M1298" s="660">
        <v>55</v>
      </c>
      <c r="N1298" s="662">
        <v>5500</v>
      </c>
      <c r="O1298" s="662">
        <v>302500</v>
      </c>
    </row>
    <row r="1299" spans="1:15" hidden="1" x14ac:dyDescent="0.25">
      <c r="A1299" s="660" t="s">
        <v>6470</v>
      </c>
      <c r="B1299" s="661">
        <v>44286</v>
      </c>
      <c r="C1299" s="660" t="s">
        <v>6969</v>
      </c>
      <c r="D1299" s="661">
        <v>44281</v>
      </c>
      <c r="E1299" s="660" t="s">
        <v>15</v>
      </c>
      <c r="F1299" s="660" t="s">
        <v>244</v>
      </c>
      <c r="G1299" s="660" t="s">
        <v>1226</v>
      </c>
      <c r="H1299" s="660" t="s">
        <v>387</v>
      </c>
      <c r="I1299" s="660" t="s">
        <v>244</v>
      </c>
      <c r="J1299" s="660" t="s">
        <v>1464</v>
      </c>
      <c r="K1299" s="660" t="s">
        <v>1468</v>
      </c>
      <c r="L1299" s="660" t="s">
        <v>303</v>
      </c>
      <c r="M1299" s="660">
        <v>1</v>
      </c>
      <c r="N1299" s="660">
        <v>100</v>
      </c>
      <c r="O1299" s="660">
        <v>100</v>
      </c>
    </row>
    <row r="1300" spans="1:15" hidden="1" x14ac:dyDescent="0.25">
      <c r="A1300" s="660" t="s">
        <v>6470</v>
      </c>
      <c r="B1300" s="661">
        <v>44286</v>
      </c>
      <c r="C1300" s="660" t="s">
        <v>6969</v>
      </c>
      <c r="D1300" s="661">
        <v>44281</v>
      </c>
      <c r="E1300" s="660" t="s">
        <v>15</v>
      </c>
      <c r="F1300" s="660" t="s">
        <v>244</v>
      </c>
      <c r="G1300" s="660" t="s">
        <v>1226</v>
      </c>
      <c r="H1300" s="660" t="s">
        <v>3673</v>
      </c>
      <c r="I1300" s="660" t="s">
        <v>244</v>
      </c>
      <c r="J1300" s="660" t="s">
        <v>1464</v>
      </c>
      <c r="K1300" s="660" t="s">
        <v>1468</v>
      </c>
      <c r="L1300" s="660" t="s">
        <v>1470</v>
      </c>
      <c r="M1300" s="660">
        <v>8</v>
      </c>
      <c r="N1300" s="660">
        <v>800</v>
      </c>
      <c r="O1300" s="662">
        <v>6400</v>
      </c>
    </row>
    <row r="1301" spans="1:15" hidden="1" x14ac:dyDescent="0.25">
      <c r="A1301" s="660" t="s">
        <v>6471</v>
      </c>
      <c r="B1301" s="661">
        <v>44286</v>
      </c>
      <c r="C1301" s="660">
        <v>6300000641</v>
      </c>
      <c r="D1301" s="661">
        <v>44256</v>
      </c>
      <c r="E1301" s="660" t="s">
        <v>1183</v>
      </c>
      <c r="F1301" s="660" t="s">
        <v>244</v>
      </c>
      <c r="G1301" s="660" t="s">
        <v>1211</v>
      </c>
      <c r="H1301" s="660" t="s">
        <v>1349</v>
      </c>
      <c r="I1301" s="660" t="s">
        <v>244</v>
      </c>
      <c r="J1301" s="660" t="s">
        <v>316</v>
      </c>
      <c r="K1301" s="660" t="s">
        <v>1469</v>
      </c>
      <c r="L1301" s="660" t="s">
        <v>314</v>
      </c>
      <c r="M1301" s="660">
        <v>10</v>
      </c>
      <c r="N1301" s="662">
        <v>2300</v>
      </c>
      <c r="O1301" s="662">
        <v>23000</v>
      </c>
    </row>
    <row r="1302" spans="1:15" hidden="1" x14ac:dyDescent="0.25">
      <c r="A1302" s="660" t="s">
        <v>6471</v>
      </c>
      <c r="B1302" s="661">
        <v>44286</v>
      </c>
      <c r="C1302" s="660">
        <v>6300000641</v>
      </c>
      <c r="D1302" s="661">
        <v>44256</v>
      </c>
      <c r="E1302" s="660" t="s">
        <v>1183</v>
      </c>
      <c r="F1302" s="660" t="s">
        <v>244</v>
      </c>
      <c r="G1302" s="660" t="s">
        <v>1211</v>
      </c>
      <c r="H1302" s="660" t="s">
        <v>1305</v>
      </c>
      <c r="I1302" s="660" t="s">
        <v>244</v>
      </c>
      <c r="J1302" s="660" t="s">
        <v>316</v>
      </c>
      <c r="K1302" s="660" t="s">
        <v>1469</v>
      </c>
      <c r="L1302" s="660" t="s">
        <v>314</v>
      </c>
      <c r="M1302" s="660">
        <v>5</v>
      </c>
      <c r="N1302" s="662">
        <v>2900</v>
      </c>
      <c r="O1302" s="662">
        <v>14500</v>
      </c>
    </row>
    <row r="1303" spans="1:15" hidden="1" x14ac:dyDescent="0.25">
      <c r="A1303" s="660" t="s">
        <v>6472</v>
      </c>
      <c r="B1303" s="661">
        <v>44286</v>
      </c>
      <c r="C1303" s="660" t="s">
        <v>6912</v>
      </c>
      <c r="D1303" s="660" t="s">
        <v>5369</v>
      </c>
      <c r="E1303" s="660" t="s">
        <v>15</v>
      </c>
      <c r="F1303" s="660" t="s">
        <v>94</v>
      </c>
      <c r="G1303" s="660" t="s">
        <v>356</v>
      </c>
      <c r="H1303" s="660" t="s">
        <v>387</v>
      </c>
      <c r="I1303" s="660" t="s">
        <v>94</v>
      </c>
      <c r="J1303" s="660" t="s">
        <v>1464</v>
      </c>
      <c r="K1303" s="660" t="s">
        <v>1468</v>
      </c>
      <c r="L1303" s="660" t="s">
        <v>303</v>
      </c>
      <c r="M1303" s="660">
        <v>1</v>
      </c>
      <c r="N1303" s="660">
        <v>420</v>
      </c>
      <c r="O1303" s="660">
        <v>420</v>
      </c>
    </row>
    <row r="1304" spans="1:15" hidden="1" x14ac:dyDescent="0.25">
      <c r="A1304" s="660" t="s">
        <v>6472</v>
      </c>
      <c r="B1304" s="661">
        <v>44286</v>
      </c>
      <c r="C1304" s="660" t="s">
        <v>6912</v>
      </c>
      <c r="D1304" s="660" t="s">
        <v>5369</v>
      </c>
      <c r="E1304" s="660" t="s">
        <v>1181</v>
      </c>
      <c r="F1304" s="660" t="s">
        <v>94</v>
      </c>
      <c r="G1304" s="660" t="s">
        <v>356</v>
      </c>
      <c r="H1304" s="660" t="s">
        <v>7139</v>
      </c>
      <c r="I1304" s="660" t="s">
        <v>94</v>
      </c>
      <c r="J1304" s="660" t="s">
        <v>1464</v>
      </c>
      <c r="K1304" s="660" t="s">
        <v>1468</v>
      </c>
      <c r="L1304" s="660" t="s">
        <v>308</v>
      </c>
      <c r="M1304" s="660">
        <v>1</v>
      </c>
      <c r="N1304" s="662">
        <v>10000</v>
      </c>
      <c r="O1304" s="662">
        <v>10000</v>
      </c>
    </row>
    <row r="1305" spans="1:15" hidden="1" x14ac:dyDescent="0.25">
      <c r="A1305" s="660" t="s">
        <v>6473</v>
      </c>
      <c r="B1305" s="661">
        <v>44286</v>
      </c>
      <c r="C1305" s="660">
        <v>6300000643</v>
      </c>
      <c r="D1305" s="661">
        <v>44256</v>
      </c>
      <c r="E1305" s="660" t="s">
        <v>1183</v>
      </c>
      <c r="F1305" s="660" t="s">
        <v>244</v>
      </c>
      <c r="G1305" s="660" t="s">
        <v>1211</v>
      </c>
      <c r="H1305" s="660" t="s">
        <v>1349</v>
      </c>
      <c r="I1305" s="660" t="s">
        <v>244</v>
      </c>
      <c r="J1305" s="660" t="s">
        <v>316</v>
      </c>
      <c r="K1305" s="660" t="s">
        <v>1469</v>
      </c>
      <c r="L1305" s="660" t="s">
        <v>314</v>
      </c>
      <c r="M1305" s="660">
        <v>10</v>
      </c>
      <c r="N1305" s="662">
        <v>2300</v>
      </c>
      <c r="O1305" s="662">
        <v>23000</v>
      </c>
    </row>
    <row r="1306" spans="1:15" hidden="1" x14ac:dyDescent="0.25">
      <c r="A1306" s="660" t="s">
        <v>6473</v>
      </c>
      <c r="B1306" s="661">
        <v>44286</v>
      </c>
      <c r="C1306" s="660">
        <v>6300000643</v>
      </c>
      <c r="D1306" s="661">
        <v>44256</v>
      </c>
      <c r="E1306" s="660" t="s">
        <v>1183</v>
      </c>
      <c r="F1306" s="660" t="s">
        <v>244</v>
      </c>
      <c r="G1306" s="660" t="s">
        <v>1211</v>
      </c>
      <c r="H1306" s="660" t="s">
        <v>1305</v>
      </c>
      <c r="I1306" s="660" t="s">
        <v>244</v>
      </c>
      <c r="J1306" s="660" t="s">
        <v>316</v>
      </c>
      <c r="K1306" s="660" t="s">
        <v>1469</v>
      </c>
      <c r="L1306" s="660" t="s">
        <v>314</v>
      </c>
      <c r="M1306" s="660">
        <v>5</v>
      </c>
      <c r="N1306" s="662">
        <v>2900</v>
      </c>
      <c r="O1306" s="662">
        <v>14500</v>
      </c>
    </row>
    <row r="1307" spans="1:15" hidden="1" x14ac:dyDescent="0.25">
      <c r="A1307" s="660" t="s">
        <v>6474</v>
      </c>
      <c r="B1307" s="661">
        <v>44286</v>
      </c>
      <c r="C1307" s="660" t="s">
        <v>6970</v>
      </c>
      <c r="D1307" s="660" t="s">
        <v>6771</v>
      </c>
      <c r="E1307" s="660" t="s">
        <v>1183</v>
      </c>
      <c r="F1307" s="660" t="s">
        <v>244</v>
      </c>
      <c r="G1307" s="660" t="s">
        <v>1229</v>
      </c>
      <c r="H1307" s="660" t="s">
        <v>1320</v>
      </c>
      <c r="I1307" s="660" t="s">
        <v>244</v>
      </c>
      <c r="J1307" s="660" t="s">
        <v>316</v>
      </c>
      <c r="K1307" s="660" t="s">
        <v>1469</v>
      </c>
      <c r="L1307" s="660" t="s">
        <v>314</v>
      </c>
      <c r="M1307" s="660">
        <v>1</v>
      </c>
      <c r="N1307" s="662">
        <v>3100</v>
      </c>
      <c r="O1307" s="662">
        <v>3100</v>
      </c>
    </row>
    <row r="1308" spans="1:15" hidden="1" x14ac:dyDescent="0.25">
      <c r="A1308" s="660" t="s">
        <v>6474</v>
      </c>
      <c r="B1308" s="661">
        <v>44286</v>
      </c>
      <c r="C1308" s="660" t="s">
        <v>6970</v>
      </c>
      <c r="D1308" s="660" t="s">
        <v>6771</v>
      </c>
      <c r="E1308" s="660" t="s">
        <v>1183</v>
      </c>
      <c r="F1308" s="660" t="s">
        <v>244</v>
      </c>
      <c r="G1308" s="660" t="s">
        <v>1229</v>
      </c>
      <c r="H1308" s="660" t="s">
        <v>1329</v>
      </c>
      <c r="I1308" s="660" t="s">
        <v>244</v>
      </c>
      <c r="J1308" s="660" t="s">
        <v>316</v>
      </c>
      <c r="K1308" s="660" t="s">
        <v>1469</v>
      </c>
      <c r="L1308" s="660" t="s">
        <v>314</v>
      </c>
      <c r="M1308" s="660">
        <v>1</v>
      </c>
      <c r="N1308" s="662">
        <v>38250</v>
      </c>
      <c r="O1308" s="662">
        <v>38250</v>
      </c>
    </row>
    <row r="1309" spans="1:15" hidden="1" x14ac:dyDescent="0.25">
      <c r="A1309" s="660" t="s">
        <v>6475</v>
      </c>
      <c r="B1309" s="661">
        <v>44286</v>
      </c>
      <c r="C1309" s="660">
        <v>6300000642</v>
      </c>
      <c r="D1309" s="661">
        <v>44256</v>
      </c>
      <c r="E1309" s="660" t="s">
        <v>1183</v>
      </c>
      <c r="F1309" s="660" t="s">
        <v>244</v>
      </c>
      <c r="G1309" s="660" t="s">
        <v>1211</v>
      </c>
      <c r="H1309" s="660" t="s">
        <v>1349</v>
      </c>
      <c r="I1309" s="660" t="s">
        <v>244</v>
      </c>
      <c r="J1309" s="660" t="s">
        <v>316</v>
      </c>
      <c r="K1309" s="660" t="s">
        <v>1469</v>
      </c>
      <c r="L1309" s="660" t="s">
        <v>314</v>
      </c>
      <c r="M1309" s="660">
        <v>10</v>
      </c>
      <c r="N1309" s="662">
        <v>2300</v>
      </c>
      <c r="O1309" s="662">
        <v>23000</v>
      </c>
    </row>
    <row r="1310" spans="1:15" hidden="1" x14ac:dyDescent="0.25">
      <c r="A1310" s="660" t="s">
        <v>6475</v>
      </c>
      <c r="B1310" s="661">
        <v>44286</v>
      </c>
      <c r="C1310" s="660">
        <v>6300000642</v>
      </c>
      <c r="D1310" s="661">
        <v>44256</v>
      </c>
      <c r="E1310" s="660" t="s">
        <v>1183</v>
      </c>
      <c r="F1310" s="660" t="s">
        <v>244</v>
      </c>
      <c r="G1310" s="660" t="s">
        <v>1211</v>
      </c>
      <c r="H1310" s="660" t="s">
        <v>1305</v>
      </c>
      <c r="I1310" s="660" t="s">
        <v>244</v>
      </c>
      <c r="J1310" s="660" t="s">
        <v>316</v>
      </c>
      <c r="K1310" s="660" t="s">
        <v>1469</v>
      </c>
      <c r="L1310" s="660" t="s">
        <v>314</v>
      </c>
      <c r="M1310" s="660">
        <v>5</v>
      </c>
      <c r="N1310" s="662">
        <v>2900</v>
      </c>
      <c r="O1310" s="662">
        <v>14500</v>
      </c>
    </row>
    <row r="1311" spans="1:15" hidden="1" x14ac:dyDescent="0.25">
      <c r="A1311" s="660" t="s">
        <v>6476</v>
      </c>
      <c r="B1311" s="661">
        <v>44286</v>
      </c>
      <c r="C1311" s="660" t="s">
        <v>6971</v>
      </c>
      <c r="D1311" s="660" t="s">
        <v>6771</v>
      </c>
      <c r="E1311" s="660" t="s">
        <v>1183</v>
      </c>
      <c r="F1311" s="660" t="s">
        <v>244</v>
      </c>
      <c r="G1311" s="660" t="s">
        <v>1229</v>
      </c>
      <c r="H1311" s="660" t="s">
        <v>1320</v>
      </c>
      <c r="I1311" s="660" t="s">
        <v>244</v>
      </c>
      <c r="J1311" s="660" t="s">
        <v>316</v>
      </c>
      <c r="K1311" s="660" t="s">
        <v>1469</v>
      </c>
      <c r="L1311" s="660" t="s">
        <v>314</v>
      </c>
      <c r="M1311" s="660">
        <v>1</v>
      </c>
      <c r="N1311" s="662">
        <v>3100</v>
      </c>
      <c r="O1311" s="662">
        <v>3100</v>
      </c>
    </row>
    <row r="1312" spans="1:15" hidden="1" x14ac:dyDescent="0.25">
      <c r="A1312" s="660" t="s">
        <v>6476</v>
      </c>
      <c r="B1312" s="661">
        <v>44286</v>
      </c>
      <c r="C1312" s="660" t="s">
        <v>6971</v>
      </c>
      <c r="D1312" s="660" t="s">
        <v>6771</v>
      </c>
      <c r="E1312" s="660" t="s">
        <v>1183</v>
      </c>
      <c r="F1312" s="660" t="s">
        <v>244</v>
      </c>
      <c r="G1312" s="660" t="s">
        <v>1229</v>
      </c>
      <c r="H1312" s="660" t="s">
        <v>1329</v>
      </c>
      <c r="I1312" s="660" t="s">
        <v>244</v>
      </c>
      <c r="J1312" s="660" t="s">
        <v>316</v>
      </c>
      <c r="K1312" s="660" t="s">
        <v>1469</v>
      </c>
      <c r="L1312" s="660" t="s">
        <v>314</v>
      </c>
      <c r="M1312" s="660">
        <v>1</v>
      </c>
      <c r="N1312" s="662">
        <v>38250</v>
      </c>
      <c r="O1312" s="662">
        <v>38250</v>
      </c>
    </row>
    <row r="1313" spans="1:15" hidden="1" x14ac:dyDescent="0.25">
      <c r="A1313" s="660" t="s">
        <v>6477</v>
      </c>
      <c r="B1313" s="661">
        <v>44286</v>
      </c>
      <c r="C1313" s="660" t="s">
        <v>6660</v>
      </c>
      <c r="D1313" s="660" t="s">
        <v>5367</v>
      </c>
      <c r="E1313" s="660" t="s">
        <v>1182</v>
      </c>
      <c r="F1313" s="660" t="s">
        <v>244</v>
      </c>
      <c r="G1313" s="660" t="s">
        <v>1229</v>
      </c>
      <c r="H1313" s="660" t="s">
        <v>1396</v>
      </c>
      <c r="I1313" s="660" t="s">
        <v>244</v>
      </c>
      <c r="J1313" s="660" t="s">
        <v>316</v>
      </c>
      <c r="K1313" s="660" t="s">
        <v>1469</v>
      </c>
      <c r="L1313" s="660" t="s">
        <v>1470</v>
      </c>
      <c r="M1313" s="660">
        <v>2</v>
      </c>
      <c r="N1313" s="662">
        <v>3500</v>
      </c>
      <c r="O1313" s="662">
        <v>7000</v>
      </c>
    </row>
    <row r="1314" spans="1:15" hidden="1" x14ac:dyDescent="0.25">
      <c r="A1314" s="660" t="s">
        <v>6478</v>
      </c>
      <c r="B1314" s="661">
        <v>44286</v>
      </c>
      <c r="C1314" s="660" t="s">
        <v>6972</v>
      </c>
      <c r="D1314" s="660" t="s">
        <v>5367</v>
      </c>
      <c r="E1314" s="660" t="s">
        <v>1182</v>
      </c>
      <c r="F1314" s="660" t="s">
        <v>244</v>
      </c>
      <c r="G1314" s="660" t="s">
        <v>1229</v>
      </c>
      <c r="H1314" s="660" t="s">
        <v>1396</v>
      </c>
      <c r="I1314" s="660" t="s">
        <v>244</v>
      </c>
      <c r="J1314" s="660" t="s">
        <v>316</v>
      </c>
      <c r="K1314" s="660" t="s">
        <v>1469</v>
      </c>
      <c r="L1314" s="660" t="s">
        <v>1470</v>
      </c>
      <c r="M1314" s="660">
        <v>1</v>
      </c>
      <c r="N1314" s="662">
        <v>3500</v>
      </c>
      <c r="O1314" s="662">
        <v>3500</v>
      </c>
    </row>
    <row r="1315" spans="1:15" hidden="1" x14ac:dyDescent="0.25">
      <c r="A1315" s="660" t="s">
        <v>6479</v>
      </c>
      <c r="B1315" s="661">
        <v>44286</v>
      </c>
      <c r="C1315" s="660" t="s">
        <v>6973</v>
      </c>
      <c r="D1315" s="660" t="s">
        <v>5367</v>
      </c>
      <c r="E1315" s="660" t="s">
        <v>1182</v>
      </c>
      <c r="F1315" s="660" t="s">
        <v>244</v>
      </c>
      <c r="G1315" s="660" t="s">
        <v>1229</v>
      </c>
      <c r="H1315" s="660" t="s">
        <v>1396</v>
      </c>
      <c r="I1315" s="660" t="s">
        <v>244</v>
      </c>
      <c r="J1315" s="660" t="s">
        <v>316</v>
      </c>
      <c r="K1315" s="660" t="s">
        <v>1469</v>
      </c>
      <c r="L1315" s="660" t="s">
        <v>1470</v>
      </c>
      <c r="M1315" s="660">
        <v>1</v>
      </c>
      <c r="N1315" s="662">
        <v>3500</v>
      </c>
      <c r="O1315" s="662">
        <v>3500</v>
      </c>
    </row>
    <row r="1316" spans="1:15" hidden="1" x14ac:dyDescent="0.25">
      <c r="A1316" s="660" t="s">
        <v>6480</v>
      </c>
      <c r="B1316" s="661">
        <v>44286</v>
      </c>
      <c r="C1316" s="660" t="s">
        <v>6974</v>
      </c>
      <c r="D1316" s="660" t="s">
        <v>6771</v>
      </c>
      <c r="E1316" s="660" t="s">
        <v>1183</v>
      </c>
      <c r="F1316" s="660" t="s">
        <v>244</v>
      </c>
      <c r="G1316" s="660" t="s">
        <v>1229</v>
      </c>
      <c r="H1316" s="660" t="s">
        <v>1320</v>
      </c>
      <c r="I1316" s="660" t="s">
        <v>244</v>
      </c>
      <c r="J1316" s="660" t="s">
        <v>316</v>
      </c>
      <c r="K1316" s="660" t="s">
        <v>1469</v>
      </c>
      <c r="L1316" s="660" t="s">
        <v>314</v>
      </c>
      <c r="M1316" s="660">
        <v>1</v>
      </c>
      <c r="N1316" s="662">
        <v>3100</v>
      </c>
      <c r="O1316" s="662">
        <v>3100</v>
      </c>
    </row>
    <row r="1317" spans="1:15" hidden="1" x14ac:dyDescent="0.25">
      <c r="A1317" s="660" t="s">
        <v>6480</v>
      </c>
      <c r="B1317" s="661">
        <v>44286</v>
      </c>
      <c r="C1317" s="660" t="s">
        <v>6974</v>
      </c>
      <c r="D1317" s="660" t="s">
        <v>6771</v>
      </c>
      <c r="E1317" s="660" t="s">
        <v>1183</v>
      </c>
      <c r="F1317" s="660" t="s">
        <v>244</v>
      </c>
      <c r="G1317" s="660" t="s">
        <v>1229</v>
      </c>
      <c r="H1317" s="660" t="s">
        <v>1329</v>
      </c>
      <c r="I1317" s="660" t="s">
        <v>244</v>
      </c>
      <c r="J1317" s="660" t="s">
        <v>316</v>
      </c>
      <c r="K1317" s="660" t="s">
        <v>1469</v>
      </c>
      <c r="L1317" s="660" t="s">
        <v>314</v>
      </c>
      <c r="M1317" s="660">
        <v>1</v>
      </c>
      <c r="N1317" s="662">
        <v>38250</v>
      </c>
      <c r="O1317" s="662">
        <v>38250</v>
      </c>
    </row>
    <row r="1318" spans="1:15" hidden="1" x14ac:dyDescent="0.25">
      <c r="A1318" s="660" t="s">
        <v>6481</v>
      </c>
      <c r="B1318" s="661">
        <v>44286</v>
      </c>
      <c r="C1318" s="660" t="s">
        <v>6975</v>
      </c>
      <c r="D1318" s="660" t="s">
        <v>5367</v>
      </c>
      <c r="E1318" s="660" t="s">
        <v>1182</v>
      </c>
      <c r="F1318" s="660" t="s">
        <v>244</v>
      </c>
      <c r="G1318" s="660" t="s">
        <v>1229</v>
      </c>
      <c r="H1318" s="660" t="s">
        <v>1397</v>
      </c>
      <c r="I1318" s="660" t="s">
        <v>244</v>
      </c>
      <c r="J1318" s="660" t="s">
        <v>316</v>
      </c>
      <c r="K1318" s="660" t="s">
        <v>1469</v>
      </c>
      <c r="L1318" s="660" t="s">
        <v>1470</v>
      </c>
      <c r="M1318" s="660">
        <v>1</v>
      </c>
      <c r="N1318" s="662">
        <v>2250</v>
      </c>
      <c r="O1318" s="662">
        <v>2250</v>
      </c>
    </row>
    <row r="1319" spans="1:15" hidden="1" x14ac:dyDescent="0.25">
      <c r="A1319" s="660" t="s">
        <v>6482</v>
      </c>
      <c r="B1319" s="661">
        <v>44286</v>
      </c>
      <c r="C1319" s="660" t="s">
        <v>6976</v>
      </c>
      <c r="D1319" s="661">
        <v>44267</v>
      </c>
      <c r="E1319" s="660" t="s">
        <v>1182</v>
      </c>
      <c r="F1319" s="660" t="s">
        <v>244</v>
      </c>
      <c r="G1319" s="660" t="s">
        <v>7085</v>
      </c>
      <c r="H1319" s="660" t="s">
        <v>1412</v>
      </c>
      <c r="I1319" s="660" t="s">
        <v>244</v>
      </c>
      <c r="J1319" s="660" t="s">
        <v>316</v>
      </c>
      <c r="K1319" s="660" t="s">
        <v>1469</v>
      </c>
      <c r="L1319" s="660" t="s">
        <v>303</v>
      </c>
      <c r="M1319" s="660">
        <v>3</v>
      </c>
      <c r="N1319" s="662">
        <v>7500</v>
      </c>
      <c r="O1319" s="662">
        <v>22500</v>
      </c>
    </row>
    <row r="1320" spans="1:15" hidden="1" x14ac:dyDescent="0.25">
      <c r="A1320" s="660" t="s">
        <v>6483</v>
      </c>
      <c r="B1320" s="661">
        <v>44286</v>
      </c>
      <c r="C1320" s="660" t="s">
        <v>972</v>
      </c>
      <c r="D1320" s="661">
        <v>44285</v>
      </c>
      <c r="E1320" s="660" t="s">
        <v>1182</v>
      </c>
      <c r="F1320" s="660" t="s">
        <v>244</v>
      </c>
      <c r="G1320" s="660" t="s">
        <v>1272</v>
      </c>
      <c r="H1320" s="660" t="s">
        <v>1340</v>
      </c>
      <c r="I1320" s="660" t="s">
        <v>244</v>
      </c>
      <c r="J1320" s="660" t="s">
        <v>316</v>
      </c>
      <c r="K1320" s="660" t="s">
        <v>1469</v>
      </c>
      <c r="L1320" s="660" t="s">
        <v>303</v>
      </c>
      <c r="M1320" s="660">
        <v>1</v>
      </c>
      <c r="N1320" s="662">
        <v>1000</v>
      </c>
      <c r="O1320" s="662">
        <v>1000</v>
      </c>
    </row>
    <row r="1321" spans="1:15" hidden="1" x14ac:dyDescent="0.25">
      <c r="A1321" s="660" t="s">
        <v>6484</v>
      </c>
      <c r="B1321" s="661">
        <v>44286</v>
      </c>
      <c r="C1321" s="660" t="s">
        <v>6977</v>
      </c>
      <c r="D1321" s="661">
        <v>44265</v>
      </c>
      <c r="E1321" s="660" t="s">
        <v>63</v>
      </c>
      <c r="F1321" s="660" t="s">
        <v>93</v>
      </c>
      <c r="G1321" s="660" t="s">
        <v>1281</v>
      </c>
      <c r="H1321" s="660" t="s">
        <v>1340</v>
      </c>
      <c r="I1321" s="660" t="s">
        <v>93</v>
      </c>
      <c r="J1321" s="660" t="s">
        <v>316</v>
      </c>
      <c r="K1321" s="660" t="s">
        <v>1469</v>
      </c>
      <c r="L1321" s="660" t="s">
        <v>303</v>
      </c>
      <c r="M1321" s="660">
        <v>1</v>
      </c>
      <c r="N1321" s="662">
        <v>1500</v>
      </c>
      <c r="O1321" s="662">
        <v>1500</v>
      </c>
    </row>
    <row r="1322" spans="1:15" hidden="1" x14ac:dyDescent="0.25">
      <c r="A1322" s="660" t="s">
        <v>6485</v>
      </c>
      <c r="B1322" s="661">
        <v>44286</v>
      </c>
      <c r="C1322" s="660" t="s">
        <v>6978</v>
      </c>
      <c r="D1322" s="661">
        <v>44264</v>
      </c>
      <c r="E1322" s="660" t="s">
        <v>63</v>
      </c>
      <c r="F1322" s="660" t="s">
        <v>93</v>
      </c>
      <c r="G1322" s="660" t="s">
        <v>1281</v>
      </c>
      <c r="H1322" s="660" t="s">
        <v>1340</v>
      </c>
      <c r="I1322" s="660" t="s">
        <v>93</v>
      </c>
      <c r="J1322" s="660" t="s">
        <v>316</v>
      </c>
      <c r="K1322" s="660" t="s">
        <v>1469</v>
      </c>
      <c r="L1322" s="660" t="s">
        <v>303</v>
      </c>
      <c r="M1322" s="660">
        <v>1</v>
      </c>
      <c r="N1322" s="662">
        <v>1500</v>
      </c>
      <c r="O1322" s="662">
        <v>1500</v>
      </c>
    </row>
    <row r="1323" spans="1:15" hidden="1" x14ac:dyDescent="0.25">
      <c r="A1323" s="660" t="s">
        <v>6486</v>
      </c>
      <c r="B1323" s="661">
        <v>44286</v>
      </c>
      <c r="C1323" s="660" t="s">
        <v>3300</v>
      </c>
      <c r="D1323" s="660" t="s">
        <v>3301</v>
      </c>
      <c r="E1323" s="660" t="s">
        <v>15</v>
      </c>
      <c r="F1323" s="660" t="s">
        <v>94</v>
      </c>
      <c r="G1323" s="660" t="s">
        <v>356</v>
      </c>
      <c r="H1323" s="660" t="s">
        <v>387</v>
      </c>
      <c r="I1323" s="660" t="s">
        <v>94</v>
      </c>
      <c r="J1323" s="660" t="s">
        <v>1464</v>
      </c>
      <c r="K1323" s="660" t="s">
        <v>1468</v>
      </c>
      <c r="L1323" s="660" t="s">
        <v>303</v>
      </c>
      <c r="M1323" s="660">
        <v>1</v>
      </c>
      <c r="N1323" s="660">
        <v>140</v>
      </c>
      <c r="O1323" s="660">
        <v>140</v>
      </c>
    </row>
    <row r="1324" spans="1:15" hidden="1" x14ac:dyDescent="0.25">
      <c r="A1324" s="660" t="s">
        <v>6486</v>
      </c>
      <c r="B1324" s="661">
        <v>44286</v>
      </c>
      <c r="C1324" s="660" t="s">
        <v>3300</v>
      </c>
      <c r="D1324" s="660" t="s">
        <v>3301</v>
      </c>
      <c r="E1324" s="660" t="s">
        <v>15</v>
      </c>
      <c r="F1324" s="660" t="s">
        <v>94</v>
      </c>
      <c r="G1324" s="660" t="s">
        <v>356</v>
      </c>
      <c r="H1324" s="660" t="s">
        <v>1357</v>
      </c>
      <c r="I1324" s="660" t="s">
        <v>94</v>
      </c>
      <c r="J1324" s="660" t="s">
        <v>1464</v>
      </c>
      <c r="K1324" s="660" t="s">
        <v>1468</v>
      </c>
      <c r="L1324" s="660" t="s">
        <v>314</v>
      </c>
      <c r="M1324" s="660">
        <v>5</v>
      </c>
      <c r="N1324" s="662">
        <v>4540</v>
      </c>
      <c r="O1324" s="662">
        <v>22700</v>
      </c>
    </row>
    <row r="1325" spans="1:15" hidden="1" x14ac:dyDescent="0.25">
      <c r="A1325" s="660" t="s">
        <v>6487</v>
      </c>
      <c r="B1325" s="661">
        <v>44286</v>
      </c>
      <c r="C1325" s="660" t="s">
        <v>6791</v>
      </c>
      <c r="D1325" s="661">
        <v>44270</v>
      </c>
      <c r="E1325" s="660" t="s">
        <v>1182</v>
      </c>
      <c r="F1325" s="660" t="s">
        <v>244</v>
      </c>
      <c r="G1325" s="660" t="s">
        <v>1226</v>
      </c>
      <c r="H1325" s="660" t="s">
        <v>1444</v>
      </c>
      <c r="I1325" s="660" t="s">
        <v>244</v>
      </c>
      <c r="J1325" s="660" t="s">
        <v>1464</v>
      </c>
      <c r="K1325" s="660" t="s">
        <v>1468</v>
      </c>
      <c r="L1325" s="660" t="s">
        <v>314</v>
      </c>
      <c r="M1325" s="660">
        <v>5</v>
      </c>
      <c r="N1325" s="660">
        <v>220</v>
      </c>
      <c r="O1325" s="662">
        <v>1100</v>
      </c>
    </row>
    <row r="1326" spans="1:15" hidden="1" x14ac:dyDescent="0.25">
      <c r="A1326" s="660" t="s">
        <v>6488</v>
      </c>
      <c r="B1326" s="661">
        <v>44286</v>
      </c>
      <c r="C1326" s="660" t="s">
        <v>6850</v>
      </c>
      <c r="D1326" s="661">
        <v>44273</v>
      </c>
      <c r="E1326" s="660" t="s">
        <v>15</v>
      </c>
      <c r="F1326" s="660" t="s">
        <v>244</v>
      </c>
      <c r="G1326" s="660" t="s">
        <v>1226</v>
      </c>
      <c r="H1326" s="660" t="s">
        <v>387</v>
      </c>
      <c r="I1326" s="660" t="s">
        <v>244</v>
      </c>
      <c r="J1326" s="660" t="s">
        <v>1464</v>
      </c>
      <c r="K1326" s="660" t="s">
        <v>1468</v>
      </c>
      <c r="L1326" s="660" t="s">
        <v>303</v>
      </c>
      <c r="M1326" s="660">
        <v>1</v>
      </c>
      <c r="N1326" s="660">
        <v>797</v>
      </c>
      <c r="O1326" s="660">
        <v>797</v>
      </c>
    </row>
    <row r="1327" spans="1:15" hidden="1" x14ac:dyDescent="0.25">
      <c r="A1327" s="660" t="s">
        <v>6488</v>
      </c>
      <c r="B1327" s="661">
        <v>44286</v>
      </c>
      <c r="C1327" s="660" t="s">
        <v>6850</v>
      </c>
      <c r="D1327" s="661">
        <v>44273</v>
      </c>
      <c r="E1327" s="660" t="s">
        <v>15</v>
      </c>
      <c r="F1327" s="660" t="s">
        <v>244</v>
      </c>
      <c r="G1327" s="660" t="s">
        <v>1226</v>
      </c>
      <c r="H1327" s="660" t="s">
        <v>1357</v>
      </c>
      <c r="I1327" s="660" t="s">
        <v>244</v>
      </c>
      <c r="J1327" s="660" t="s">
        <v>1464</v>
      </c>
      <c r="K1327" s="660" t="s">
        <v>1468</v>
      </c>
      <c r="L1327" s="660" t="s">
        <v>314</v>
      </c>
      <c r="M1327" s="660">
        <v>75</v>
      </c>
      <c r="N1327" s="662">
        <v>4250</v>
      </c>
      <c r="O1327" s="662">
        <v>318750</v>
      </c>
    </row>
    <row r="1328" spans="1:15" hidden="1" x14ac:dyDescent="0.25">
      <c r="A1328" s="660" t="s">
        <v>6489</v>
      </c>
      <c r="B1328" s="661">
        <v>44286</v>
      </c>
      <c r="C1328" s="660">
        <v>4500062886</v>
      </c>
      <c r="D1328" s="661">
        <v>44201</v>
      </c>
      <c r="E1328" s="660" t="s">
        <v>1183</v>
      </c>
      <c r="F1328" s="660" t="s">
        <v>244</v>
      </c>
      <c r="G1328" s="660" t="s">
        <v>1243</v>
      </c>
      <c r="H1328" s="660" t="s">
        <v>1357</v>
      </c>
      <c r="I1328" s="660" t="s">
        <v>244</v>
      </c>
      <c r="J1328" s="660" t="s">
        <v>316</v>
      </c>
      <c r="K1328" s="660" t="s">
        <v>1469</v>
      </c>
      <c r="L1328" s="660" t="s">
        <v>314</v>
      </c>
      <c r="M1328" s="660">
        <v>50</v>
      </c>
      <c r="N1328" s="662">
        <v>5400</v>
      </c>
      <c r="O1328" s="662">
        <v>270000</v>
      </c>
    </row>
    <row r="1329" spans="1:15" hidden="1" x14ac:dyDescent="0.25">
      <c r="A1329" s="660" t="s">
        <v>6490</v>
      </c>
      <c r="B1329" s="661">
        <v>44286</v>
      </c>
      <c r="C1329" s="660" t="s">
        <v>6979</v>
      </c>
      <c r="D1329" s="661">
        <v>44272</v>
      </c>
      <c r="E1329" s="660" t="s">
        <v>15</v>
      </c>
      <c r="F1329" s="660" t="s">
        <v>248</v>
      </c>
      <c r="G1329" s="660" t="s">
        <v>1219</v>
      </c>
      <c r="H1329" s="660" t="s">
        <v>1329</v>
      </c>
      <c r="I1329" s="660" t="s">
        <v>248</v>
      </c>
      <c r="J1329" s="660" t="s">
        <v>1464</v>
      </c>
      <c r="K1329" s="660" t="s">
        <v>1468</v>
      </c>
      <c r="L1329" s="660" t="s">
        <v>314</v>
      </c>
      <c r="M1329" s="660">
        <v>20</v>
      </c>
      <c r="N1329" s="662">
        <v>35900</v>
      </c>
      <c r="O1329" s="662">
        <v>718000</v>
      </c>
    </row>
    <row r="1330" spans="1:15" hidden="1" x14ac:dyDescent="0.25">
      <c r="A1330" s="660" t="s">
        <v>6491</v>
      </c>
      <c r="B1330" s="661">
        <v>44286</v>
      </c>
      <c r="C1330" s="660" t="s">
        <v>6980</v>
      </c>
      <c r="D1330" s="661">
        <v>44109</v>
      </c>
      <c r="E1330" s="660" t="s">
        <v>1182</v>
      </c>
      <c r="F1330" s="660" t="s">
        <v>244</v>
      </c>
      <c r="G1330" s="660" t="s">
        <v>1228</v>
      </c>
      <c r="H1330" s="660" t="s">
        <v>1340</v>
      </c>
      <c r="I1330" s="660" t="s">
        <v>244</v>
      </c>
      <c r="J1330" s="660" t="s">
        <v>316</v>
      </c>
      <c r="K1330" s="660" t="s">
        <v>1469</v>
      </c>
      <c r="L1330" s="660" t="s">
        <v>303</v>
      </c>
      <c r="M1330" s="660">
        <v>1</v>
      </c>
      <c r="N1330" s="660">
        <v>900</v>
      </c>
      <c r="O1330" s="660">
        <v>900</v>
      </c>
    </row>
    <row r="1331" spans="1:15" hidden="1" x14ac:dyDescent="0.25">
      <c r="A1331" s="660" t="s">
        <v>6492</v>
      </c>
      <c r="B1331" s="661">
        <v>44286</v>
      </c>
      <c r="C1331" s="660" t="s">
        <v>6980</v>
      </c>
      <c r="D1331" s="661">
        <v>44109</v>
      </c>
      <c r="E1331" s="660" t="s">
        <v>1182</v>
      </c>
      <c r="F1331" s="660" t="s">
        <v>244</v>
      </c>
      <c r="G1331" s="660" t="s">
        <v>1228</v>
      </c>
      <c r="H1331" s="660" t="s">
        <v>1340</v>
      </c>
      <c r="I1331" s="660" t="s">
        <v>244</v>
      </c>
      <c r="J1331" s="660" t="s">
        <v>316</v>
      </c>
      <c r="K1331" s="660" t="s">
        <v>1469</v>
      </c>
      <c r="L1331" s="660" t="s">
        <v>303</v>
      </c>
      <c r="M1331" s="660">
        <v>1</v>
      </c>
      <c r="N1331" s="660">
        <v>900</v>
      </c>
      <c r="O1331" s="660">
        <v>900</v>
      </c>
    </row>
    <row r="1332" spans="1:15" hidden="1" x14ac:dyDescent="0.25">
      <c r="A1332" s="660" t="s">
        <v>6493</v>
      </c>
      <c r="B1332" s="661">
        <v>44286</v>
      </c>
      <c r="C1332" s="660" t="s">
        <v>6981</v>
      </c>
      <c r="D1332" s="661">
        <v>44112</v>
      </c>
      <c r="E1332" s="660" t="s">
        <v>1182</v>
      </c>
      <c r="F1332" s="660" t="s">
        <v>244</v>
      </c>
      <c r="G1332" s="660" t="s">
        <v>1228</v>
      </c>
      <c r="H1332" s="660" t="s">
        <v>1340</v>
      </c>
      <c r="I1332" s="660" t="s">
        <v>244</v>
      </c>
      <c r="J1332" s="660" t="s">
        <v>316</v>
      </c>
      <c r="K1332" s="660" t="s">
        <v>1469</v>
      </c>
      <c r="L1332" s="660" t="s">
        <v>303</v>
      </c>
      <c r="M1332" s="660">
        <v>1</v>
      </c>
      <c r="N1332" s="660">
        <v>900</v>
      </c>
      <c r="O1332" s="660">
        <v>900</v>
      </c>
    </row>
    <row r="1333" spans="1:15" hidden="1" x14ac:dyDescent="0.25">
      <c r="A1333" s="660" t="s">
        <v>6494</v>
      </c>
      <c r="B1333" s="661">
        <v>44286</v>
      </c>
      <c r="C1333" s="660" t="s">
        <v>6655</v>
      </c>
      <c r="D1333" s="661">
        <v>44286</v>
      </c>
      <c r="E1333" s="660" t="s">
        <v>1180</v>
      </c>
      <c r="F1333" s="660" t="s">
        <v>248</v>
      </c>
      <c r="G1333" s="660" t="s">
        <v>1210</v>
      </c>
      <c r="H1333" s="660" t="s">
        <v>7101</v>
      </c>
      <c r="I1333" s="660" t="s">
        <v>248</v>
      </c>
      <c r="J1333" s="660" t="s">
        <v>1463</v>
      </c>
      <c r="K1333" s="660" t="s">
        <v>1468</v>
      </c>
      <c r="L1333" s="660" t="s">
        <v>301</v>
      </c>
      <c r="M1333" s="660">
        <v>2</v>
      </c>
      <c r="N1333" s="662">
        <v>7433.17</v>
      </c>
      <c r="O1333" s="662">
        <v>14866.34</v>
      </c>
    </row>
    <row r="1334" spans="1:15" hidden="1" x14ac:dyDescent="0.25">
      <c r="A1334" s="660" t="s">
        <v>6495</v>
      </c>
      <c r="B1334" s="661">
        <v>44286</v>
      </c>
      <c r="C1334" s="660" t="s">
        <v>6885</v>
      </c>
      <c r="D1334" s="661">
        <v>44135</v>
      </c>
      <c r="E1334" s="660" t="s">
        <v>1182</v>
      </c>
      <c r="F1334" s="660" t="s">
        <v>244</v>
      </c>
      <c r="G1334" s="660" t="s">
        <v>1228</v>
      </c>
      <c r="H1334" s="660" t="s">
        <v>1355</v>
      </c>
      <c r="I1334" s="660" t="s">
        <v>244</v>
      </c>
      <c r="J1334" s="660" t="s">
        <v>316</v>
      </c>
      <c r="K1334" s="660" t="s">
        <v>1469</v>
      </c>
      <c r="L1334" s="660" t="s">
        <v>1470</v>
      </c>
      <c r="M1334" s="660">
        <v>1</v>
      </c>
      <c r="N1334" s="662">
        <v>1045</v>
      </c>
      <c r="O1334" s="662">
        <v>1045</v>
      </c>
    </row>
    <row r="1335" spans="1:15" hidden="1" x14ac:dyDescent="0.25">
      <c r="A1335" s="660" t="s">
        <v>6496</v>
      </c>
      <c r="B1335" s="661">
        <v>44286</v>
      </c>
      <c r="C1335" s="660" t="s">
        <v>6982</v>
      </c>
      <c r="D1335" s="661">
        <v>44243</v>
      </c>
      <c r="E1335" s="660" t="s">
        <v>15</v>
      </c>
      <c r="F1335" s="660" t="s">
        <v>1204</v>
      </c>
      <c r="G1335" s="660" t="s">
        <v>1208</v>
      </c>
      <c r="H1335" s="660" t="s">
        <v>387</v>
      </c>
      <c r="I1335" s="660" t="s">
        <v>1204</v>
      </c>
      <c r="J1335" s="660" t="s">
        <v>1464</v>
      </c>
      <c r="K1335" s="660" t="s">
        <v>1468</v>
      </c>
      <c r="L1335" s="660" t="s">
        <v>303</v>
      </c>
      <c r="M1335" s="660">
        <v>1</v>
      </c>
      <c r="N1335" s="660">
        <v>700</v>
      </c>
      <c r="O1335" s="660">
        <v>700</v>
      </c>
    </row>
    <row r="1336" spans="1:15" hidden="1" x14ac:dyDescent="0.25">
      <c r="A1336" s="660" t="s">
        <v>6496</v>
      </c>
      <c r="B1336" s="661">
        <v>44286</v>
      </c>
      <c r="C1336" s="660" t="s">
        <v>6982</v>
      </c>
      <c r="D1336" s="661">
        <v>44243</v>
      </c>
      <c r="E1336" s="660" t="s">
        <v>15</v>
      </c>
      <c r="F1336" s="660" t="s">
        <v>1204</v>
      </c>
      <c r="G1336" s="660" t="s">
        <v>1208</v>
      </c>
      <c r="H1336" s="660" t="s">
        <v>1329</v>
      </c>
      <c r="I1336" s="660" t="s">
        <v>1204</v>
      </c>
      <c r="J1336" s="660" t="s">
        <v>1464</v>
      </c>
      <c r="K1336" s="660" t="s">
        <v>1468</v>
      </c>
      <c r="L1336" s="660" t="s">
        <v>314</v>
      </c>
      <c r="M1336" s="660">
        <v>5</v>
      </c>
      <c r="N1336" s="662">
        <v>36600</v>
      </c>
      <c r="O1336" s="662">
        <v>183000</v>
      </c>
    </row>
    <row r="1337" spans="1:15" hidden="1" x14ac:dyDescent="0.25">
      <c r="A1337" s="660" t="s">
        <v>6497</v>
      </c>
      <c r="B1337" s="661">
        <v>44286</v>
      </c>
      <c r="C1337" s="660" t="s">
        <v>3508</v>
      </c>
      <c r="D1337" s="661">
        <v>44140</v>
      </c>
      <c r="E1337" s="660" t="s">
        <v>1182</v>
      </c>
      <c r="F1337" s="660" t="s">
        <v>244</v>
      </c>
      <c r="G1337" s="660" t="s">
        <v>1228</v>
      </c>
      <c r="H1337" s="660" t="s">
        <v>1397</v>
      </c>
      <c r="I1337" s="660" t="s">
        <v>244</v>
      </c>
      <c r="J1337" s="660" t="s">
        <v>316</v>
      </c>
      <c r="K1337" s="660" t="s">
        <v>1469</v>
      </c>
      <c r="L1337" s="660" t="s">
        <v>1470</v>
      </c>
      <c r="M1337" s="660">
        <v>1</v>
      </c>
      <c r="N1337" s="662">
        <v>2150</v>
      </c>
      <c r="O1337" s="662">
        <v>2150</v>
      </c>
    </row>
    <row r="1338" spans="1:15" hidden="1" x14ac:dyDescent="0.25">
      <c r="A1338" s="660" t="s">
        <v>6497</v>
      </c>
      <c r="B1338" s="661">
        <v>44286</v>
      </c>
      <c r="C1338" s="660" t="s">
        <v>3508</v>
      </c>
      <c r="D1338" s="661">
        <v>44140</v>
      </c>
      <c r="E1338" s="660" t="s">
        <v>1182</v>
      </c>
      <c r="F1338" s="660" t="s">
        <v>244</v>
      </c>
      <c r="G1338" s="660" t="s">
        <v>1228</v>
      </c>
      <c r="H1338" s="660" t="s">
        <v>1404</v>
      </c>
      <c r="I1338" s="660" t="s">
        <v>244</v>
      </c>
      <c r="J1338" s="660" t="s">
        <v>316</v>
      </c>
      <c r="K1338" s="660" t="s">
        <v>1469</v>
      </c>
      <c r="L1338" s="660" t="s">
        <v>1470</v>
      </c>
      <c r="M1338" s="660">
        <v>1</v>
      </c>
      <c r="N1338" s="662">
        <v>6130</v>
      </c>
      <c r="O1338" s="662">
        <v>6130</v>
      </c>
    </row>
    <row r="1339" spans="1:15" hidden="1" x14ac:dyDescent="0.25">
      <c r="A1339" s="660" t="s">
        <v>6498</v>
      </c>
      <c r="B1339" s="661">
        <v>44286</v>
      </c>
      <c r="C1339" s="660" t="s">
        <v>6983</v>
      </c>
      <c r="D1339" s="661">
        <v>44286</v>
      </c>
      <c r="E1339" s="660" t="s">
        <v>15</v>
      </c>
      <c r="F1339" s="660" t="s">
        <v>245</v>
      </c>
      <c r="G1339" s="660" t="s">
        <v>1231</v>
      </c>
      <c r="H1339" s="660" t="s">
        <v>387</v>
      </c>
      <c r="I1339" s="660" t="s">
        <v>245</v>
      </c>
      <c r="J1339" s="660" t="s">
        <v>1464</v>
      </c>
      <c r="K1339" s="660" t="s">
        <v>1468</v>
      </c>
      <c r="L1339" s="660" t="s">
        <v>303</v>
      </c>
      <c r="M1339" s="660">
        <v>1</v>
      </c>
      <c r="N1339" s="660">
        <v>449</v>
      </c>
      <c r="O1339" s="660">
        <v>449</v>
      </c>
    </row>
    <row r="1340" spans="1:15" hidden="1" x14ac:dyDescent="0.25">
      <c r="A1340" s="660" t="s">
        <v>6498</v>
      </c>
      <c r="B1340" s="661">
        <v>44286</v>
      </c>
      <c r="C1340" s="660" t="s">
        <v>6983</v>
      </c>
      <c r="D1340" s="661">
        <v>44286</v>
      </c>
      <c r="E1340" s="660" t="s">
        <v>15</v>
      </c>
      <c r="F1340" s="660" t="s">
        <v>245</v>
      </c>
      <c r="G1340" s="660" t="s">
        <v>1231</v>
      </c>
      <c r="H1340" s="660" t="s">
        <v>1329</v>
      </c>
      <c r="I1340" s="660" t="s">
        <v>245</v>
      </c>
      <c r="J1340" s="660" t="s">
        <v>1464</v>
      </c>
      <c r="K1340" s="660" t="s">
        <v>1468</v>
      </c>
      <c r="L1340" s="660" t="s">
        <v>314</v>
      </c>
      <c r="M1340" s="660">
        <v>5</v>
      </c>
      <c r="N1340" s="662">
        <v>35900</v>
      </c>
      <c r="O1340" s="662">
        <v>179500</v>
      </c>
    </row>
    <row r="1341" spans="1:15" hidden="1" x14ac:dyDescent="0.25">
      <c r="A1341" s="660" t="s">
        <v>6499</v>
      </c>
      <c r="B1341" s="661">
        <v>44286</v>
      </c>
      <c r="C1341" s="660" t="s">
        <v>6984</v>
      </c>
      <c r="D1341" s="661">
        <v>44130</v>
      </c>
      <c r="E1341" s="660" t="s">
        <v>1182</v>
      </c>
      <c r="F1341" s="660" t="s">
        <v>244</v>
      </c>
      <c r="G1341" s="660" t="s">
        <v>1228</v>
      </c>
      <c r="H1341" s="660" t="s">
        <v>1364</v>
      </c>
      <c r="I1341" s="660" t="s">
        <v>244</v>
      </c>
      <c r="J1341" s="660" t="s">
        <v>316</v>
      </c>
      <c r="K1341" s="660" t="s">
        <v>1469</v>
      </c>
      <c r="L1341" s="660" t="s">
        <v>1470</v>
      </c>
      <c r="M1341" s="660">
        <v>1</v>
      </c>
      <c r="N1341" s="662">
        <v>2140</v>
      </c>
      <c r="O1341" s="662">
        <v>2140</v>
      </c>
    </row>
    <row r="1342" spans="1:15" hidden="1" x14ac:dyDescent="0.25">
      <c r="A1342" s="660" t="s">
        <v>6500</v>
      </c>
      <c r="B1342" s="661">
        <v>44286</v>
      </c>
      <c r="C1342" s="660" t="s">
        <v>3505</v>
      </c>
      <c r="D1342" s="661">
        <v>44123</v>
      </c>
      <c r="E1342" s="660" t="s">
        <v>1182</v>
      </c>
      <c r="F1342" s="660" t="s">
        <v>244</v>
      </c>
      <c r="G1342" s="660" t="s">
        <v>1228</v>
      </c>
      <c r="H1342" s="660" t="s">
        <v>1364</v>
      </c>
      <c r="I1342" s="660" t="s">
        <v>244</v>
      </c>
      <c r="J1342" s="660" t="s">
        <v>316</v>
      </c>
      <c r="K1342" s="660" t="s">
        <v>1469</v>
      </c>
      <c r="L1342" s="660" t="s">
        <v>1470</v>
      </c>
      <c r="M1342" s="660">
        <v>1</v>
      </c>
      <c r="N1342" s="662">
        <v>2140</v>
      </c>
      <c r="O1342" s="662">
        <v>2140</v>
      </c>
    </row>
    <row r="1343" spans="1:15" hidden="1" x14ac:dyDescent="0.25">
      <c r="A1343" s="660" t="s">
        <v>6501</v>
      </c>
      <c r="B1343" s="661">
        <v>44286</v>
      </c>
      <c r="C1343" s="660">
        <v>210304</v>
      </c>
      <c r="D1343" s="661">
        <v>44270</v>
      </c>
      <c r="E1343" s="660" t="s">
        <v>15</v>
      </c>
      <c r="F1343" s="660" t="s">
        <v>1205</v>
      </c>
      <c r="G1343" s="660" t="s">
        <v>1252</v>
      </c>
      <c r="H1343" s="660" t="s">
        <v>387</v>
      </c>
      <c r="I1343" s="660" t="s">
        <v>1205</v>
      </c>
      <c r="J1343" s="660" t="s">
        <v>1464</v>
      </c>
      <c r="K1343" s="660" t="s">
        <v>1468</v>
      </c>
      <c r="L1343" s="660" t="s">
        <v>303</v>
      </c>
      <c r="M1343" s="660">
        <v>1</v>
      </c>
      <c r="N1343" s="662">
        <v>1847</v>
      </c>
      <c r="O1343" s="662">
        <v>1847</v>
      </c>
    </row>
    <row r="1344" spans="1:15" hidden="1" x14ac:dyDescent="0.25">
      <c r="A1344" s="660" t="s">
        <v>6501</v>
      </c>
      <c r="B1344" s="661">
        <v>44286</v>
      </c>
      <c r="C1344" s="660">
        <v>210304</v>
      </c>
      <c r="D1344" s="661">
        <v>44270</v>
      </c>
      <c r="E1344" s="660" t="s">
        <v>15</v>
      </c>
      <c r="F1344" s="660" t="s">
        <v>1205</v>
      </c>
      <c r="G1344" s="660" t="s">
        <v>1252</v>
      </c>
      <c r="H1344" s="660" t="s">
        <v>1329</v>
      </c>
      <c r="I1344" s="660" t="s">
        <v>1205</v>
      </c>
      <c r="J1344" s="660" t="s">
        <v>1464</v>
      </c>
      <c r="K1344" s="660" t="s">
        <v>1468</v>
      </c>
      <c r="L1344" s="660" t="s">
        <v>314</v>
      </c>
      <c r="M1344" s="660">
        <v>5</v>
      </c>
      <c r="N1344" s="662">
        <v>36500</v>
      </c>
      <c r="O1344" s="662">
        <v>182500</v>
      </c>
    </row>
    <row r="1345" spans="1:15" hidden="1" x14ac:dyDescent="0.25">
      <c r="A1345" s="660" t="s">
        <v>6501</v>
      </c>
      <c r="B1345" s="661">
        <v>44286</v>
      </c>
      <c r="C1345" s="660">
        <v>210304</v>
      </c>
      <c r="D1345" s="661">
        <v>44270</v>
      </c>
      <c r="E1345" s="660" t="s">
        <v>15</v>
      </c>
      <c r="F1345" s="660" t="s">
        <v>1205</v>
      </c>
      <c r="G1345" s="660" t="s">
        <v>1252</v>
      </c>
      <c r="H1345" s="660" t="s">
        <v>1329</v>
      </c>
      <c r="I1345" s="660" t="s">
        <v>1205</v>
      </c>
      <c r="J1345" s="660" t="s">
        <v>1464</v>
      </c>
      <c r="K1345" s="660" t="s">
        <v>1468</v>
      </c>
      <c r="L1345" s="660" t="s">
        <v>314</v>
      </c>
      <c r="M1345" s="660">
        <v>5</v>
      </c>
      <c r="N1345" s="662">
        <v>37400</v>
      </c>
      <c r="O1345" s="662">
        <v>187000</v>
      </c>
    </row>
    <row r="1346" spans="1:15" hidden="1" x14ac:dyDescent="0.25">
      <c r="A1346" s="660" t="s">
        <v>6502</v>
      </c>
      <c r="B1346" s="661">
        <v>44286</v>
      </c>
      <c r="C1346" s="660" t="s">
        <v>3381</v>
      </c>
      <c r="D1346" s="663">
        <v>44237</v>
      </c>
      <c r="E1346" s="660" t="s">
        <v>15</v>
      </c>
      <c r="F1346" s="660" t="s">
        <v>244</v>
      </c>
      <c r="G1346" s="660" t="s">
        <v>1213</v>
      </c>
      <c r="H1346" s="660" t="s">
        <v>387</v>
      </c>
      <c r="I1346" s="660" t="s">
        <v>244</v>
      </c>
      <c r="J1346" s="660" t="s">
        <v>1464</v>
      </c>
      <c r="K1346" s="660" t="s">
        <v>1468</v>
      </c>
      <c r="L1346" s="660" t="s">
        <v>303</v>
      </c>
      <c r="M1346" s="660">
        <v>1</v>
      </c>
      <c r="N1346" s="662">
        <v>1464</v>
      </c>
      <c r="O1346" s="662">
        <v>1464</v>
      </c>
    </row>
    <row r="1347" spans="1:15" hidden="1" x14ac:dyDescent="0.25">
      <c r="A1347" s="660" t="s">
        <v>6502</v>
      </c>
      <c r="B1347" s="661">
        <v>44286</v>
      </c>
      <c r="C1347" s="660" t="s">
        <v>3381</v>
      </c>
      <c r="D1347" s="663">
        <v>44237</v>
      </c>
      <c r="E1347" s="660" t="s">
        <v>15</v>
      </c>
      <c r="F1347" s="660" t="s">
        <v>244</v>
      </c>
      <c r="G1347" s="660" t="s">
        <v>1213</v>
      </c>
      <c r="H1347" s="660" t="s">
        <v>1329</v>
      </c>
      <c r="I1347" s="660" t="s">
        <v>244</v>
      </c>
      <c r="J1347" s="660" t="s">
        <v>1464</v>
      </c>
      <c r="K1347" s="660" t="s">
        <v>1468</v>
      </c>
      <c r="L1347" s="660" t="s">
        <v>314</v>
      </c>
      <c r="M1347" s="660">
        <v>10</v>
      </c>
      <c r="N1347" s="662">
        <v>36600</v>
      </c>
      <c r="O1347" s="662">
        <v>366000</v>
      </c>
    </row>
    <row r="1348" spans="1:15" hidden="1" x14ac:dyDescent="0.25">
      <c r="A1348" s="660" t="s">
        <v>6503</v>
      </c>
      <c r="B1348" s="661">
        <v>44286</v>
      </c>
      <c r="C1348" s="660" t="s">
        <v>3505</v>
      </c>
      <c r="D1348" s="661">
        <v>44123</v>
      </c>
      <c r="E1348" s="660" t="s">
        <v>1182</v>
      </c>
      <c r="F1348" s="660" t="s">
        <v>244</v>
      </c>
      <c r="G1348" s="660" t="s">
        <v>1228</v>
      </c>
      <c r="H1348" s="660" t="s">
        <v>1398</v>
      </c>
      <c r="I1348" s="660" t="s">
        <v>244</v>
      </c>
      <c r="J1348" s="660" t="s">
        <v>316</v>
      </c>
      <c r="K1348" s="660" t="s">
        <v>1469</v>
      </c>
      <c r="L1348" s="660" t="s">
        <v>1470</v>
      </c>
      <c r="M1348" s="660">
        <v>1</v>
      </c>
      <c r="N1348" s="660">
        <v>143</v>
      </c>
      <c r="O1348" s="660">
        <v>143</v>
      </c>
    </row>
    <row r="1349" spans="1:15" hidden="1" x14ac:dyDescent="0.25">
      <c r="A1349" s="660" t="s">
        <v>6504</v>
      </c>
      <c r="B1349" s="661">
        <v>44286</v>
      </c>
      <c r="C1349" s="660" t="s">
        <v>6885</v>
      </c>
      <c r="D1349" s="661">
        <v>44135</v>
      </c>
      <c r="E1349" s="660" t="s">
        <v>1182</v>
      </c>
      <c r="F1349" s="660" t="s">
        <v>244</v>
      </c>
      <c r="G1349" s="660" t="s">
        <v>1228</v>
      </c>
      <c r="H1349" s="660" t="s">
        <v>1398</v>
      </c>
      <c r="I1349" s="660" t="s">
        <v>244</v>
      </c>
      <c r="J1349" s="660" t="s">
        <v>316</v>
      </c>
      <c r="K1349" s="660" t="s">
        <v>1469</v>
      </c>
      <c r="L1349" s="660" t="s">
        <v>1470</v>
      </c>
      <c r="M1349" s="660">
        <v>1</v>
      </c>
      <c r="N1349" s="660">
        <v>143</v>
      </c>
      <c r="O1349" s="660">
        <v>143</v>
      </c>
    </row>
    <row r="1350" spans="1:15" hidden="1" x14ac:dyDescent="0.25">
      <c r="A1350" s="660" t="s">
        <v>6505</v>
      </c>
      <c r="B1350" s="661">
        <v>44286</v>
      </c>
      <c r="C1350" s="660" t="s">
        <v>3508</v>
      </c>
      <c r="D1350" s="661">
        <v>44140</v>
      </c>
      <c r="E1350" s="660" t="s">
        <v>1182</v>
      </c>
      <c r="F1350" s="660" t="s">
        <v>244</v>
      </c>
      <c r="G1350" s="660" t="s">
        <v>1228</v>
      </c>
      <c r="H1350" s="660" t="s">
        <v>1393</v>
      </c>
      <c r="I1350" s="660" t="s">
        <v>244</v>
      </c>
      <c r="J1350" s="660" t="s">
        <v>316</v>
      </c>
      <c r="K1350" s="660" t="s">
        <v>1469</v>
      </c>
      <c r="L1350" s="660" t="s">
        <v>1470</v>
      </c>
      <c r="M1350" s="660">
        <v>1</v>
      </c>
      <c r="N1350" s="662">
        <v>2250</v>
      </c>
      <c r="O1350" s="662">
        <v>2250</v>
      </c>
    </row>
    <row r="1351" spans="1:15" hidden="1" x14ac:dyDescent="0.25">
      <c r="A1351" s="660" t="s">
        <v>6506</v>
      </c>
      <c r="B1351" s="661">
        <v>44286</v>
      </c>
      <c r="C1351" s="660" t="s">
        <v>6655</v>
      </c>
      <c r="D1351" s="661">
        <v>44286</v>
      </c>
      <c r="E1351" s="660" t="s">
        <v>1180</v>
      </c>
      <c r="F1351" s="660" t="s">
        <v>248</v>
      </c>
      <c r="G1351" s="660" t="s">
        <v>1210</v>
      </c>
      <c r="H1351" s="660" t="s">
        <v>7101</v>
      </c>
      <c r="I1351" s="660" t="s">
        <v>248</v>
      </c>
      <c r="J1351" s="660" t="s">
        <v>1463</v>
      </c>
      <c r="K1351" s="660" t="s">
        <v>1468</v>
      </c>
      <c r="L1351" s="660" t="s">
        <v>301</v>
      </c>
      <c r="M1351" s="660">
        <v>2</v>
      </c>
      <c r="N1351" s="662">
        <v>7433.17</v>
      </c>
      <c r="O1351" s="662">
        <v>14866.34</v>
      </c>
    </row>
    <row r="1352" spans="1:15" hidden="1" x14ac:dyDescent="0.25">
      <c r="A1352" s="660" t="s">
        <v>6507</v>
      </c>
      <c r="B1352" s="661">
        <v>44286</v>
      </c>
      <c r="C1352" s="660" t="s">
        <v>6950</v>
      </c>
      <c r="D1352" s="661">
        <v>44144</v>
      </c>
      <c r="E1352" s="660" t="s">
        <v>1182</v>
      </c>
      <c r="F1352" s="660" t="s">
        <v>244</v>
      </c>
      <c r="G1352" s="660" t="s">
        <v>1228</v>
      </c>
      <c r="H1352" s="660" t="s">
        <v>1393</v>
      </c>
      <c r="I1352" s="660" t="s">
        <v>244</v>
      </c>
      <c r="J1352" s="660" t="s">
        <v>316</v>
      </c>
      <c r="K1352" s="660" t="s">
        <v>1469</v>
      </c>
      <c r="L1352" s="660" t="s">
        <v>1470</v>
      </c>
      <c r="M1352" s="660">
        <v>1</v>
      </c>
      <c r="N1352" s="662">
        <v>2250</v>
      </c>
      <c r="O1352" s="662">
        <v>2250</v>
      </c>
    </row>
    <row r="1353" spans="1:15" hidden="1" x14ac:dyDescent="0.25">
      <c r="A1353" s="660" t="s">
        <v>6508</v>
      </c>
      <c r="B1353" s="661">
        <v>44286</v>
      </c>
      <c r="C1353" s="660" t="s">
        <v>6985</v>
      </c>
      <c r="D1353" s="661">
        <v>44286</v>
      </c>
      <c r="E1353" s="660" t="s">
        <v>15</v>
      </c>
      <c r="F1353" s="660" t="s">
        <v>258</v>
      </c>
      <c r="G1353" s="660" t="s">
        <v>1221</v>
      </c>
      <c r="H1353" s="660" t="s">
        <v>387</v>
      </c>
      <c r="I1353" s="660" t="s">
        <v>258</v>
      </c>
      <c r="J1353" s="660" t="s">
        <v>1464</v>
      </c>
      <c r="K1353" s="660" t="s">
        <v>1468</v>
      </c>
      <c r="L1353" s="660" t="s">
        <v>303</v>
      </c>
      <c r="M1353" s="660">
        <v>1</v>
      </c>
      <c r="N1353" s="660">
        <v>875</v>
      </c>
      <c r="O1353" s="660">
        <v>875</v>
      </c>
    </row>
    <row r="1354" spans="1:15" hidden="1" x14ac:dyDescent="0.25">
      <c r="A1354" s="660" t="s">
        <v>6508</v>
      </c>
      <c r="B1354" s="661">
        <v>44286</v>
      </c>
      <c r="C1354" s="660" t="s">
        <v>6985</v>
      </c>
      <c r="D1354" s="661">
        <v>44286</v>
      </c>
      <c r="E1354" s="660" t="s">
        <v>1181</v>
      </c>
      <c r="F1354" s="660" t="s">
        <v>258</v>
      </c>
      <c r="G1354" s="660" t="s">
        <v>1221</v>
      </c>
      <c r="H1354" s="660" t="s">
        <v>3633</v>
      </c>
      <c r="I1354" s="660" t="s">
        <v>258</v>
      </c>
      <c r="J1354" s="660" t="s">
        <v>1464</v>
      </c>
      <c r="K1354" s="660" t="s">
        <v>1468</v>
      </c>
      <c r="L1354" s="660" t="s">
        <v>308</v>
      </c>
      <c r="M1354" s="660">
        <v>50</v>
      </c>
      <c r="N1354" s="662">
        <v>2500</v>
      </c>
      <c r="O1354" s="662">
        <v>125000</v>
      </c>
    </row>
    <row r="1355" spans="1:15" hidden="1" x14ac:dyDescent="0.25">
      <c r="A1355" s="660" t="s">
        <v>6509</v>
      </c>
      <c r="B1355" s="661">
        <v>44286</v>
      </c>
      <c r="C1355" s="660" t="s">
        <v>6986</v>
      </c>
      <c r="D1355" s="660" t="s">
        <v>6987</v>
      </c>
      <c r="E1355" s="660" t="s">
        <v>1191</v>
      </c>
      <c r="F1355" s="660" t="s">
        <v>94</v>
      </c>
      <c r="G1355" s="660" t="s">
        <v>7086</v>
      </c>
      <c r="H1355" s="660" t="s">
        <v>1412</v>
      </c>
      <c r="I1355" s="660" t="s">
        <v>94</v>
      </c>
      <c r="J1355" s="660" t="s">
        <v>316</v>
      </c>
      <c r="K1355" s="660" t="s">
        <v>1469</v>
      </c>
      <c r="L1355" s="660" t="s">
        <v>303</v>
      </c>
      <c r="M1355" s="660">
        <v>1</v>
      </c>
      <c r="N1355" s="662">
        <v>17500</v>
      </c>
      <c r="O1355" s="662">
        <v>17500</v>
      </c>
    </row>
    <row r="1356" spans="1:15" hidden="1" x14ac:dyDescent="0.25">
      <c r="A1356" s="660" t="s">
        <v>6510</v>
      </c>
      <c r="B1356" s="661">
        <v>44286</v>
      </c>
      <c r="C1356" s="660" t="s">
        <v>3389</v>
      </c>
      <c r="D1356" s="660" t="s">
        <v>3297</v>
      </c>
      <c r="E1356" s="660" t="s">
        <v>15</v>
      </c>
      <c r="F1356" s="660" t="s">
        <v>94</v>
      </c>
      <c r="G1356" s="660" t="s">
        <v>356</v>
      </c>
      <c r="H1356" s="660" t="s">
        <v>387</v>
      </c>
      <c r="I1356" s="660" t="s">
        <v>94</v>
      </c>
      <c r="J1356" s="660" t="s">
        <v>1464</v>
      </c>
      <c r="K1356" s="660" t="s">
        <v>1468</v>
      </c>
      <c r="L1356" s="660" t="s">
        <v>303</v>
      </c>
      <c r="M1356" s="660">
        <v>1</v>
      </c>
      <c r="N1356" s="662">
        <v>2745</v>
      </c>
      <c r="O1356" s="662">
        <v>2745</v>
      </c>
    </row>
    <row r="1357" spans="1:15" hidden="1" x14ac:dyDescent="0.25">
      <c r="A1357" s="660" t="s">
        <v>6510</v>
      </c>
      <c r="B1357" s="661">
        <v>44286</v>
      </c>
      <c r="C1357" s="660" t="s">
        <v>3389</v>
      </c>
      <c r="D1357" s="660" t="s">
        <v>3297</v>
      </c>
      <c r="E1357" s="660" t="s">
        <v>15</v>
      </c>
      <c r="F1357" s="660" t="s">
        <v>94</v>
      </c>
      <c r="G1357" s="660" t="s">
        <v>356</v>
      </c>
      <c r="H1357" s="660" t="s">
        <v>1329</v>
      </c>
      <c r="I1357" s="660" t="s">
        <v>94</v>
      </c>
      <c r="J1357" s="660" t="s">
        <v>1464</v>
      </c>
      <c r="K1357" s="660" t="s">
        <v>1468</v>
      </c>
      <c r="L1357" s="660" t="s">
        <v>314</v>
      </c>
      <c r="M1357" s="660">
        <v>15</v>
      </c>
      <c r="N1357" s="662">
        <v>36600</v>
      </c>
      <c r="O1357" s="662">
        <v>549000</v>
      </c>
    </row>
    <row r="1358" spans="1:15" hidden="1" x14ac:dyDescent="0.25">
      <c r="A1358" s="660" t="s">
        <v>6511</v>
      </c>
      <c r="B1358" s="661">
        <v>44286</v>
      </c>
      <c r="C1358" s="660" t="s">
        <v>211</v>
      </c>
      <c r="D1358" s="660" t="s">
        <v>5374</v>
      </c>
      <c r="E1358" s="660" t="s">
        <v>63</v>
      </c>
      <c r="F1358" s="660" t="s">
        <v>93</v>
      </c>
      <c r="G1358" s="660" t="s">
        <v>1288</v>
      </c>
      <c r="H1358" s="660" t="s">
        <v>7140</v>
      </c>
      <c r="I1358" s="660" t="s">
        <v>93</v>
      </c>
      <c r="J1358" s="660" t="s">
        <v>1466</v>
      </c>
      <c r="K1358" s="660" t="s">
        <v>1468</v>
      </c>
      <c r="L1358" s="660" t="s">
        <v>305</v>
      </c>
      <c r="M1358" s="660">
        <v>1</v>
      </c>
      <c r="N1358" s="662">
        <v>15200</v>
      </c>
      <c r="O1358" s="662">
        <v>15200</v>
      </c>
    </row>
    <row r="1359" spans="1:15" hidden="1" x14ac:dyDescent="0.25">
      <c r="A1359" s="660" t="s">
        <v>6512</v>
      </c>
      <c r="B1359" s="661">
        <v>44286</v>
      </c>
      <c r="C1359" s="660" t="s">
        <v>6886</v>
      </c>
      <c r="D1359" s="661">
        <v>44144</v>
      </c>
      <c r="E1359" s="660" t="s">
        <v>1182</v>
      </c>
      <c r="F1359" s="660" t="s">
        <v>244</v>
      </c>
      <c r="G1359" s="660" t="s">
        <v>1228</v>
      </c>
      <c r="H1359" s="660" t="s">
        <v>1393</v>
      </c>
      <c r="I1359" s="660" t="s">
        <v>244</v>
      </c>
      <c r="J1359" s="660" t="s">
        <v>316</v>
      </c>
      <c r="K1359" s="660" t="s">
        <v>1469</v>
      </c>
      <c r="L1359" s="660" t="s">
        <v>1470</v>
      </c>
      <c r="M1359" s="660">
        <v>1</v>
      </c>
      <c r="N1359" s="662">
        <v>2250</v>
      </c>
      <c r="O1359" s="662">
        <v>2250</v>
      </c>
    </row>
    <row r="1360" spans="1:15" hidden="1" x14ac:dyDescent="0.25">
      <c r="A1360" s="660" t="s">
        <v>6513</v>
      </c>
      <c r="B1360" s="661">
        <v>44286</v>
      </c>
      <c r="C1360" s="660" t="s">
        <v>6988</v>
      </c>
      <c r="D1360" s="661">
        <v>44144</v>
      </c>
      <c r="E1360" s="660" t="s">
        <v>1182</v>
      </c>
      <c r="F1360" s="660" t="s">
        <v>244</v>
      </c>
      <c r="G1360" s="660" t="s">
        <v>1228</v>
      </c>
      <c r="H1360" s="660" t="s">
        <v>1393</v>
      </c>
      <c r="I1360" s="660" t="s">
        <v>244</v>
      </c>
      <c r="J1360" s="660" t="s">
        <v>316</v>
      </c>
      <c r="K1360" s="660" t="s">
        <v>1469</v>
      </c>
      <c r="L1360" s="660" t="s">
        <v>1470</v>
      </c>
      <c r="M1360" s="660">
        <v>1</v>
      </c>
      <c r="N1360" s="662">
        <v>2250</v>
      </c>
      <c r="O1360" s="662">
        <v>2250</v>
      </c>
    </row>
    <row r="1361" spans="1:15" hidden="1" x14ac:dyDescent="0.25">
      <c r="A1361" s="660" t="s">
        <v>6514</v>
      </c>
      <c r="B1361" s="661">
        <v>44286</v>
      </c>
      <c r="C1361" s="660" t="s">
        <v>211</v>
      </c>
      <c r="D1361" s="660" t="s">
        <v>5372</v>
      </c>
      <c r="E1361" s="660" t="s">
        <v>63</v>
      </c>
      <c r="F1361" s="660" t="s">
        <v>93</v>
      </c>
      <c r="G1361" s="660" t="s">
        <v>3559</v>
      </c>
      <c r="H1361" s="660" t="s">
        <v>1437</v>
      </c>
      <c r="I1361" s="660" t="s">
        <v>93</v>
      </c>
      <c r="J1361" s="660" t="s">
        <v>317</v>
      </c>
      <c r="K1361" s="660" t="s">
        <v>1468</v>
      </c>
      <c r="L1361" s="660" t="s">
        <v>1470</v>
      </c>
      <c r="M1361" s="660">
        <v>1</v>
      </c>
      <c r="N1361" s="660">
        <v>140</v>
      </c>
      <c r="O1361" s="660">
        <v>140</v>
      </c>
    </row>
    <row r="1362" spans="1:15" hidden="1" x14ac:dyDescent="0.25">
      <c r="A1362" s="660" t="s">
        <v>6514</v>
      </c>
      <c r="B1362" s="661">
        <v>44286</v>
      </c>
      <c r="C1362" s="660" t="s">
        <v>211</v>
      </c>
      <c r="D1362" s="660" t="s">
        <v>5372</v>
      </c>
      <c r="E1362" s="660" t="s">
        <v>63</v>
      </c>
      <c r="F1362" s="660" t="s">
        <v>93</v>
      </c>
      <c r="G1362" s="660" t="s">
        <v>3559</v>
      </c>
      <c r="H1362" s="660" t="s">
        <v>1438</v>
      </c>
      <c r="I1362" s="660" t="s">
        <v>93</v>
      </c>
      <c r="J1362" s="660" t="s">
        <v>317</v>
      </c>
      <c r="K1362" s="660" t="s">
        <v>1468</v>
      </c>
      <c r="L1362" s="660" t="s">
        <v>1471</v>
      </c>
      <c r="M1362" s="660">
        <v>1</v>
      </c>
      <c r="N1362" s="660">
        <v>164</v>
      </c>
      <c r="O1362" s="660">
        <v>164</v>
      </c>
    </row>
    <row r="1363" spans="1:15" hidden="1" x14ac:dyDescent="0.25">
      <c r="A1363" s="660" t="s">
        <v>6514</v>
      </c>
      <c r="B1363" s="661">
        <v>44286</v>
      </c>
      <c r="C1363" s="660" t="s">
        <v>211</v>
      </c>
      <c r="D1363" s="660" t="s">
        <v>5372</v>
      </c>
      <c r="E1363" s="660" t="s">
        <v>63</v>
      </c>
      <c r="F1363" s="660" t="s">
        <v>93</v>
      </c>
      <c r="G1363" s="660" t="s">
        <v>3559</v>
      </c>
      <c r="H1363" s="660" t="s">
        <v>1439</v>
      </c>
      <c r="I1363" s="660" t="s">
        <v>93</v>
      </c>
      <c r="J1363" s="660" t="s">
        <v>317</v>
      </c>
      <c r="K1363" s="660" t="s">
        <v>1468</v>
      </c>
      <c r="L1363" s="660" t="s">
        <v>1471</v>
      </c>
      <c r="M1363" s="660">
        <v>1</v>
      </c>
      <c r="N1363" s="660">
        <v>232</v>
      </c>
      <c r="O1363" s="660">
        <v>232</v>
      </c>
    </row>
    <row r="1364" spans="1:15" hidden="1" x14ac:dyDescent="0.25">
      <c r="A1364" s="660" t="s">
        <v>6514</v>
      </c>
      <c r="B1364" s="661">
        <v>44286</v>
      </c>
      <c r="C1364" s="660" t="s">
        <v>211</v>
      </c>
      <c r="D1364" s="660" t="s">
        <v>5372</v>
      </c>
      <c r="E1364" s="660" t="s">
        <v>63</v>
      </c>
      <c r="F1364" s="660" t="s">
        <v>93</v>
      </c>
      <c r="G1364" s="660" t="s">
        <v>3559</v>
      </c>
      <c r="H1364" s="660" t="s">
        <v>1408</v>
      </c>
      <c r="I1364" s="660" t="s">
        <v>93</v>
      </c>
      <c r="J1364" s="660" t="s">
        <v>317</v>
      </c>
      <c r="K1364" s="660" t="s">
        <v>1468</v>
      </c>
      <c r="L1364" s="660" t="s">
        <v>1470</v>
      </c>
      <c r="M1364" s="660">
        <v>1</v>
      </c>
      <c r="N1364" s="660">
        <v>250</v>
      </c>
      <c r="O1364" s="660">
        <v>250</v>
      </c>
    </row>
    <row r="1365" spans="1:15" hidden="1" x14ac:dyDescent="0.25">
      <c r="A1365" s="660" t="s">
        <v>6514</v>
      </c>
      <c r="B1365" s="661">
        <v>44286</v>
      </c>
      <c r="C1365" s="660" t="s">
        <v>211</v>
      </c>
      <c r="D1365" s="660" t="s">
        <v>5372</v>
      </c>
      <c r="E1365" s="660" t="s">
        <v>63</v>
      </c>
      <c r="F1365" s="660" t="s">
        <v>93</v>
      </c>
      <c r="G1365" s="660" t="s">
        <v>3559</v>
      </c>
      <c r="H1365" s="660" t="s">
        <v>1340</v>
      </c>
      <c r="I1365" s="660" t="s">
        <v>93</v>
      </c>
      <c r="J1365" s="660" t="s">
        <v>317</v>
      </c>
      <c r="K1365" s="660" t="s">
        <v>1468</v>
      </c>
      <c r="L1365" s="660" t="s">
        <v>303</v>
      </c>
      <c r="M1365" s="660">
        <v>2</v>
      </c>
      <c r="N1365" s="660">
        <v>500</v>
      </c>
      <c r="O1365" s="662">
        <v>1000</v>
      </c>
    </row>
    <row r="1366" spans="1:15" hidden="1" x14ac:dyDescent="0.25">
      <c r="A1366" s="660" t="s">
        <v>6514</v>
      </c>
      <c r="B1366" s="661">
        <v>44286</v>
      </c>
      <c r="C1366" s="660" t="s">
        <v>211</v>
      </c>
      <c r="D1366" s="660" t="s">
        <v>5372</v>
      </c>
      <c r="E1366" s="660" t="s">
        <v>63</v>
      </c>
      <c r="F1366" s="660" t="s">
        <v>93</v>
      </c>
      <c r="G1366" s="660" t="s">
        <v>3559</v>
      </c>
      <c r="H1366" s="660" t="s">
        <v>1310</v>
      </c>
      <c r="I1366" s="660" t="s">
        <v>93</v>
      </c>
      <c r="J1366" s="660" t="s">
        <v>317</v>
      </c>
      <c r="K1366" s="660" t="s">
        <v>1468</v>
      </c>
      <c r="L1366" s="660" t="s">
        <v>1470</v>
      </c>
      <c r="M1366" s="660">
        <v>1</v>
      </c>
      <c r="N1366" s="660">
        <v>525</v>
      </c>
      <c r="O1366" s="660">
        <v>525</v>
      </c>
    </row>
    <row r="1367" spans="1:15" hidden="1" x14ac:dyDescent="0.25">
      <c r="A1367" s="660" t="s">
        <v>6515</v>
      </c>
      <c r="B1367" s="661">
        <v>44286</v>
      </c>
      <c r="C1367" s="660" t="s">
        <v>6886</v>
      </c>
      <c r="D1367" s="661">
        <v>44144</v>
      </c>
      <c r="E1367" s="660" t="s">
        <v>1182</v>
      </c>
      <c r="F1367" s="660" t="s">
        <v>244</v>
      </c>
      <c r="G1367" s="660" t="s">
        <v>1228</v>
      </c>
      <c r="H1367" s="660" t="s">
        <v>3624</v>
      </c>
      <c r="I1367" s="660" t="s">
        <v>244</v>
      </c>
      <c r="J1367" s="660" t="s">
        <v>316</v>
      </c>
      <c r="K1367" s="660" t="s">
        <v>1469</v>
      </c>
      <c r="L1367" s="660" t="s">
        <v>1470</v>
      </c>
      <c r="M1367" s="660">
        <v>1</v>
      </c>
      <c r="N1367" s="662">
        <v>4256</v>
      </c>
      <c r="O1367" s="662">
        <v>4256</v>
      </c>
    </row>
    <row r="1368" spans="1:15" hidden="1" x14ac:dyDescent="0.25">
      <c r="A1368" s="660" t="s">
        <v>6516</v>
      </c>
      <c r="B1368" s="661">
        <v>44286</v>
      </c>
      <c r="C1368" s="660" t="s">
        <v>972</v>
      </c>
      <c r="D1368" s="661">
        <v>44286</v>
      </c>
      <c r="E1368" s="660" t="s">
        <v>1182</v>
      </c>
      <c r="F1368" s="660" t="s">
        <v>244</v>
      </c>
      <c r="G1368" s="660" t="s">
        <v>1211</v>
      </c>
      <c r="H1368" s="660" t="s">
        <v>1340</v>
      </c>
      <c r="I1368" s="660" t="s">
        <v>244</v>
      </c>
      <c r="J1368" s="660" t="s">
        <v>316</v>
      </c>
      <c r="K1368" s="660" t="s">
        <v>1469</v>
      </c>
      <c r="L1368" s="660" t="s">
        <v>303</v>
      </c>
      <c r="M1368" s="660">
        <v>1</v>
      </c>
      <c r="N1368" s="660">
        <v>200</v>
      </c>
      <c r="O1368" s="660">
        <v>200</v>
      </c>
    </row>
    <row r="1369" spans="1:15" hidden="1" x14ac:dyDescent="0.25">
      <c r="A1369" s="660" t="s">
        <v>6516</v>
      </c>
      <c r="B1369" s="661">
        <v>44286</v>
      </c>
      <c r="C1369" s="660" t="s">
        <v>972</v>
      </c>
      <c r="D1369" s="661">
        <v>44286</v>
      </c>
      <c r="E1369" s="660" t="s">
        <v>1182</v>
      </c>
      <c r="F1369" s="660" t="s">
        <v>244</v>
      </c>
      <c r="G1369" s="660" t="s">
        <v>1211</v>
      </c>
      <c r="H1369" s="660" t="s">
        <v>1363</v>
      </c>
      <c r="I1369" s="660" t="s">
        <v>244</v>
      </c>
      <c r="J1369" s="660" t="s">
        <v>316</v>
      </c>
      <c r="K1369" s="660" t="s">
        <v>1469</v>
      </c>
      <c r="L1369" s="660" t="s">
        <v>1470</v>
      </c>
      <c r="M1369" s="660">
        <v>1</v>
      </c>
      <c r="N1369" s="660">
        <v>750</v>
      </c>
      <c r="O1369" s="660">
        <v>750</v>
      </c>
    </row>
    <row r="1370" spans="1:15" hidden="1" x14ac:dyDescent="0.25">
      <c r="A1370" s="660" t="s">
        <v>6517</v>
      </c>
      <c r="B1370" s="661">
        <v>44286</v>
      </c>
      <c r="C1370" s="660" t="s">
        <v>6989</v>
      </c>
      <c r="D1370" s="660" t="s">
        <v>6900</v>
      </c>
      <c r="E1370" s="660" t="s">
        <v>1191</v>
      </c>
      <c r="F1370" s="660" t="s">
        <v>94</v>
      </c>
      <c r="G1370" s="660" t="s">
        <v>356</v>
      </c>
      <c r="H1370" s="660" t="s">
        <v>1342</v>
      </c>
      <c r="I1370" s="660" t="s">
        <v>94</v>
      </c>
      <c r="J1370" s="660" t="s">
        <v>1464</v>
      </c>
      <c r="K1370" s="660" t="s">
        <v>1468</v>
      </c>
      <c r="L1370" s="660" t="s">
        <v>303</v>
      </c>
      <c r="M1370" s="660">
        <v>9</v>
      </c>
      <c r="N1370" s="660">
        <v>750</v>
      </c>
      <c r="O1370" s="662">
        <v>6750</v>
      </c>
    </row>
    <row r="1371" spans="1:15" hidden="1" x14ac:dyDescent="0.25">
      <c r="A1371" s="660" t="s">
        <v>6517</v>
      </c>
      <c r="B1371" s="661">
        <v>44286</v>
      </c>
      <c r="C1371" s="660" t="s">
        <v>6989</v>
      </c>
      <c r="D1371" s="660" t="s">
        <v>6900</v>
      </c>
      <c r="E1371" s="660" t="s">
        <v>15</v>
      </c>
      <c r="F1371" s="660" t="s">
        <v>94</v>
      </c>
      <c r="G1371" s="660" t="s">
        <v>356</v>
      </c>
      <c r="H1371" s="660" t="s">
        <v>387</v>
      </c>
      <c r="I1371" s="660" t="s">
        <v>94</v>
      </c>
      <c r="J1371" s="660" t="s">
        <v>1464</v>
      </c>
      <c r="K1371" s="660" t="s">
        <v>1468</v>
      </c>
      <c r="L1371" s="660" t="s">
        <v>303</v>
      </c>
      <c r="M1371" s="660">
        <v>1</v>
      </c>
      <c r="N1371" s="662">
        <v>1000</v>
      </c>
      <c r="O1371" s="662">
        <v>1000</v>
      </c>
    </row>
    <row r="1372" spans="1:15" hidden="1" x14ac:dyDescent="0.25">
      <c r="A1372" s="660" t="s">
        <v>6517</v>
      </c>
      <c r="B1372" s="661">
        <v>44286</v>
      </c>
      <c r="C1372" s="660" t="s">
        <v>6989</v>
      </c>
      <c r="D1372" s="660" t="s">
        <v>6900</v>
      </c>
      <c r="E1372" s="660" t="s">
        <v>1191</v>
      </c>
      <c r="F1372" s="660" t="s">
        <v>94</v>
      </c>
      <c r="G1372" s="660" t="s">
        <v>356</v>
      </c>
      <c r="H1372" s="660" t="s">
        <v>1364</v>
      </c>
      <c r="I1372" s="660" t="s">
        <v>94</v>
      </c>
      <c r="J1372" s="660" t="s">
        <v>1464</v>
      </c>
      <c r="K1372" s="660" t="s">
        <v>1468</v>
      </c>
      <c r="L1372" s="660" t="s">
        <v>1470</v>
      </c>
      <c r="M1372" s="660">
        <v>10</v>
      </c>
      <c r="N1372" s="662">
        <v>1472</v>
      </c>
      <c r="O1372" s="662">
        <v>14720</v>
      </c>
    </row>
    <row r="1373" spans="1:15" hidden="1" x14ac:dyDescent="0.25">
      <c r="A1373" s="660" t="s">
        <v>6518</v>
      </c>
      <c r="B1373" s="661">
        <v>44286</v>
      </c>
      <c r="C1373" s="660" t="s">
        <v>972</v>
      </c>
      <c r="D1373" s="661">
        <v>44286</v>
      </c>
      <c r="E1373" s="660" t="s">
        <v>1182</v>
      </c>
      <c r="F1373" s="660" t="s">
        <v>244</v>
      </c>
      <c r="G1373" s="660" t="s">
        <v>1211</v>
      </c>
      <c r="H1373" s="660" t="s">
        <v>1340</v>
      </c>
      <c r="I1373" s="660" t="s">
        <v>244</v>
      </c>
      <c r="J1373" s="660" t="s">
        <v>316</v>
      </c>
      <c r="K1373" s="660" t="s">
        <v>1469</v>
      </c>
      <c r="L1373" s="660" t="s">
        <v>303</v>
      </c>
      <c r="M1373" s="660">
        <v>1</v>
      </c>
      <c r="N1373" s="660">
        <v>200</v>
      </c>
      <c r="O1373" s="660">
        <v>200</v>
      </c>
    </row>
    <row r="1374" spans="1:15" hidden="1" x14ac:dyDescent="0.25">
      <c r="A1374" s="660" t="s">
        <v>6518</v>
      </c>
      <c r="B1374" s="661">
        <v>44286</v>
      </c>
      <c r="C1374" s="660" t="s">
        <v>972</v>
      </c>
      <c r="D1374" s="661">
        <v>44286</v>
      </c>
      <c r="E1374" s="660" t="s">
        <v>1182</v>
      </c>
      <c r="F1374" s="660" t="s">
        <v>244</v>
      </c>
      <c r="G1374" s="660" t="s">
        <v>1211</v>
      </c>
      <c r="H1374" s="660" t="s">
        <v>1363</v>
      </c>
      <c r="I1374" s="660" t="s">
        <v>244</v>
      </c>
      <c r="J1374" s="660" t="s">
        <v>316</v>
      </c>
      <c r="K1374" s="660" t="s">
        <v>1469</v>
      </c>
      <c r="L1374" s="660" t="s">
        <v>1470</v>
      </c>
      <c r="M1374" s="660">
        <v>1</v>
      </c>
      <c r="N1374" s="660">
        <v>750</v>
      </c>
      <c r="O1374" s="660">
        <v>750</v>
      </c>
    </row>
    <row r="1375" spans="1:15" hidden="1" x14ac:dyDescent="0.25">
      <c r="A1375" s="660" t="s">
        <v>6519</v>
      </c>
      <c r="B1375" s="661">
        <v>44286</v>
      </c>
      <c r="C1375" s="660">
        <v>6300000630</v>
      </c>
      <c r="D1375" s="661">
        <v>44231</v>
      </c>
      <c r="E1375" s="660" t="s">
        <v>1183</v>
      </c>
      <c r="F1375" s="660" t="s">
        <v>244</v>
      </c>
      <c r="G1375" s="660" t="s">
        <v>1211</v>
      </c>
      <c r="H1375" s="660" t="s">
        <v>7141</v>
      </c>
      <c r="I1375" s="660" t="s">
        <v>244</v>
      </c>
      <c r="J1375" s="660" t="s">
        <v>316</v>
      </c>
      <c r="K1375" s="660" t="s">
        <v>1469</v>
      </c>
      <c r="L1375" s="660" t="s">
        <v>7153</v>
      </c>
      <c r="M1375" s="660">
        <v>20</v>
      </c>
      <c r="N1375" s="660">
        <v>0</v>
      </c>
      <c r="O1375" s="660">
        <v>0</v>
      </c>
    </row>
    <row r="1376" spans="1:15" hidden="1" x14ac:dyDescent="0.25">
      <c r="A1376" s="660" t="s">
        <v>6519</v>
      </c>
      <c r="B1376" s="661">
        <v>44286</v>
      </c>
      <c r="C1376" s="660">
        <v>6300000630</v>
      </c>
      <c r="D1376" s="661">
        <v>44231</v>
      </c>
      <c r="E1376" s="660" t="s">
        <v>1183</v>
      </c>
      <c r="F1376" s="660" t="s">
        <v>244</v>
      </c>
      <c r="G1376" s="660" t="s">
        <v>1211</v>
      </c>
      <c r="H1376" s="660" t="s">
        <v>1352</v>
      </c>
      <c r="I1376" s="660" t="s">
        <v>244</v>
      </c>
      <c r="J1376" s="660" t="s">
        <v>316</v>
      </c>
      <c r="K1376" s="660" t="s">
        <v>1469</v>
      </c>
      <c r="L1376" s="660" t="s">
        <v>1470</v>
      </c>
      <c r="M1376" s="660">
        <v>35</v>
      </c>
      <c r="N1376" s="660">
        <v>0</v>
      </c>
      <c r="O1376" s="660">
        <v>0</v>
      </c>
    </row>
    <row r="1377" spans="1:15" hidden="1" x14ac:dyDescent="0.25">
      <c r="A1377" s="660" t="s">
        <v>6519</v>
      </c>
      <c r="B1377" s="661">
        <v>44286</v>
      </c>
      <c r="C1377" s="660">
        <v>6300000630</v>
      </c>
      <c r="D1377" s="661">
        <v>44231</v>
      </c>
      <c r="E1377" s="660" t="s">
        <v>1183</v>
      </c>
      <c r="F1377" s="660" t="s">
        <v>244</v>
      </c>
      <c r="G1377" s="660" t="s">
        <v>1211</v>
      </c>
      <c r="H1377" s="660" t="s">
        <v>1363</v>
      </c>
      <c r="I1377" s="660" t="s">
        <v>244</v>
      </c>
      <c r="J1377" s="660" t="s">
        <v>316</v>
      </c>
      <c r="K1377" s="660" t="s">
        <v>1469</v>
      </c>
      <c r="L1377" s="660" t="s">
        <v>1470</v>
      </c>
      <c r="M1377" s="660">
        <v>21</v>
      </c>
      <c r="N1377" s="660">
        <v>763</v>
      </c>
      <c r="O1377" s="662">
        <v>16023</v>
      </c>
    </row>
    <row r="1378" spans="1:15" hidden="1" x14ac:dyDescent="0.25">
      <c r="A1378" s="660" t="s">
        <v>6519</v>
      </c>
      <c r="B1378" s="661">
        <v>44286</v>
      </c>
      <c r="C1378" s="660">
        <v>6300000630</v>
      </c>
      <c r="D1378" s="661">
        <v>44231</v>
      </c>
      <c r="E1378" s="660" t="s">
        <v>1183</v>
      </c>
      <c r="F1378" s="660" t="s">
        <v>244</v>
      </c>
      <c r="G1378" s="660" t="s">
        <v>1211</v>
      </c>
      <c r="H1378" s="660" t="s">
        <v>1349</v>
      </c>
      <c r="I1378" s="660" t="s">
        <v>244</v>
      </c>
      <c r="J1378" s="660" t="s">
        <v>316</v>
      </c>
      <c r="K1378" s="660" t="s">
        <v>1469</v>
      </c>
      <c r="L1378" s="660" t="s">
        <v>314</v>
      </c>
      <c r="M1378" s="660">
        <v>4</v>
      </c>
      <c r="N1378" s="662">
        <v>2300</v>
      </c>
      <c r="O1378" s="662">
        <v>9200</v>
      </c>
    </row>
    <row r="1379" spans="1:15" hidden="1" x14ac:dyDescent="0.25">
      <c r="A1379" s="660" t="s">
        <v>6519</v>
      </c>
      <c r="B1379" s="661">
        <v>44286</v>
      </c>
      <c r="C1379" s="660">
        <v>6300000630</v>
      </c>
      <c r="D1379" s="661">
        <v>44231</v>
      </c>
      <c r="E1379" s="660" t="s">
        <v>1183</v>
      </c>
      <c r="F1379" s="660" t="s">
        <v>244</v>
      </c>
      <c r="G1379" s="660" t="s">
        <v>1211</v>
      </c>
      <c r="H1379" s="660" t="s">
        <v>1357</v>
      </c>
      <c r="I1379" s="660" t="s">
        <v>244</v>
      </c>
      <c r="J1379" s="660" t="s">
        <v>316</v>
      </c>
      <c r="K1379" s="660" t="s">
        <v>1469</v>
      </c>
      <c r="L1379" s="660" t="s">
        <v>314</v>
      </c>
      <c r="M1379" s="660">
        <v>46</v>
      </c>
      <c r="N1379" s="662">
        <v>3620</v>
      </c>
      <c r="O1379" s="662">
        <v>166520</v>
      </c>
    </row>
    <row r="1380" spans="1:15" hidden="1" x14ac:dyDescent="0.25">
      <c r="A1380" s="660" t="s">
        <v>6519</v>
      </c>
      <c r="B1380" s="661">
        <v>44286</v>
      </c>
      <c r="C1380" s="660">
        <v>6300000630</v>
      </c>
      <c r="D1380" s="661">
        <v>44231</v>
      </c>
      <c r="E1380" s="660" t="s">
        <v>1183</v>
      </c>
      <c r="F1380" s="660" t="s">
        <v>244</v>
      </c>
      <c r="G1380" s="660" t="s">
        <v>1211</v>
      </c>
      <c r="H1380" s="660" t="s">
        <v>1320</v>
      </c>
      <c r="I1380" s="660" t="s">
        <v>244</v>
      </c>
      <c r="J1380" s="660" t="s">
        <v>316</v>
      </c>
      <c r="K1380" s="660" t="s">
        <v>1469</v>
      </c>
      <c r="L1380" s="660" t="s">
        <v>314</v>
      </c>
      <c r="M1380" s="660">
        <v>12</v>
      </c>
      <c r="N1380" s="662">
        <v>5346</v>
      </c>
      <c r="O1380" s="662">
        <v>64152</v>
      </c>
    </row>
    <row r="1381" spans="1:15" hidden="1" x14ac:dyDescent="0.25">
      <c r="A1381" s="660" t="s">
        <v>6519</v>
      </c>
      <c r="B1381" s="661">
        <v>44286</v>
      </c>
      <c r="C1381" s="660">
        <v>6300000630</v>
      </c>
      <c r="D1381" s="661">
        <v>44231</v>
      </c>
      <c r="E1381" s="660" t="s">
        <v>1183</v>
      </c>
      <c r="F1381" s="660" t="s">
        <v>244</v>
      </c>
      <c r="G1381" s="660" t="s">
        <v>1211</v>
      </c>
      <c r="H1381" s="660" t="s">
        <v>1319</v>
      </c>
      <c r="I1381" s="660" t="s">
        <v>244</v>
      </c>
      <c r="J1381" s="660" t="s">
        <v>316</v>
      </c>
      <c r="K1381" s="660" t="s">
        <v>1469</v>
      </c>
      <c r="L1381" s="660" t="s">
        <v>314</v>
      </c>
      <c r="M1381" s="660">
        <v>35</v>
      </c>
      <c r="N1381" s="662">
        <v>9927</v>
      </c>
      <c r="O1381" s="662">
        <v>347445</v>
      </c>
    </row>
    <row r="1382" spans="1:15" hidden="1" x14ac:dyDescent="0.25">
      <c r="A1382" s="660" t="s">
        <v>6519</v>
      </c>
      <c r="B1382" s="661">
        <v>44286</v>
      </c>
      <c r="C1382" s="660">
        <v>6300000630</v>
      </c>
      <c r="D1382" s="661">
        <v>44231</v>
      </c>
      <c r="E1382" s="660" t="s">
        <v>1183</v>
      </c>
      <c r="F1382" s="660" t="s">
        <v>244</v>
      </c>
      <c r="G1382" s="660" t="s">
        <v>1211</v>
      </c>
      <c r="H1382" s="660" t="s">
        <v>7142</v>
      </c>
      <c r="I1382" s="660" t="s">
        <v>244</v>
      </c>
      <c r="J1382" s="660" t="s">
        <v>316</v>
      </c>
      <c r="K1382" s="660" t="s">
        <v>1469</v>
      </c>
      <c r="L1382" s="660" t="s">
        <v>314</v>
      </c>
      <c r="M1382" s="660">
        <v>20</v>
      </c>
      <c r="N1382" s="662">
        <v>34000</v>
      </c>
      <c r="O1382" s="662">
        <v>680000</v>
      </c>
    </row>
    <row r="1383" spans="1:15" hidden="1" x14ac:dyDescent="0.25">
      <c r="A1383" s="660" t="s">
        <v>6519</v>
      </c>
      <c r="B1383" s="661">
        <v>44286</v>
      </c>
      <c r="C1383" s="660">
        <v>6300000630</v>
      </c>
      <c r="D1383" s="661">
        <v>44231</v>
      </c>
      <c r="E1383" s="660" t="s">
        <v>1183</v>
      </c>
      <c r="F1383" s="660" t="s">
        <v>244</v>
      </c>
      <c r="G1383" s="660" t="s">
        <v>1211</v>
      </c>
      <c r="H1383" s="660" t="s">
        <v>3669</v>
      </c>
      <c r="I1383" s="660" t="s">
        <v>244</v>
      </c>
      <c r="J1383" s="660" t="s">
        <v>316</v>
      </c>
      <c r="K1383" s="660" t="s">
        <v>1469</v>
      </c>
      <c r="L1383" s="660" t="s">
        <v>314</v>
      </c>
      <c r="M1383" s="660">
        <v>12</v>
      </c>
      <c r="N1383" s="662">
        <v>46058</v>
      </c>
      <c r="O1383" s="662">
        <v>552696</v>
      </c>
    </row>
    <row r="1384" spans="1:15" hidden="1" x14ac:dyDescent="0.25">
      <c r="A1384" s="660" t="s">
        <v>6520</v>
      </c>
      <c r="B1384" s="661">
        <v>44286</v>
      </c>
      <c r="C1384" s="660" t="s">
        <v>972</v>
      </c>
      <c r="D1384" s="661">
        <v>44286</v>
      </c>
      <c r="E1384" s="660" t="s">
        <v>15</v>
      </c>
      <c r="F1384" s="660" t="s">
        <v>244</v>
      </c>
      <c r="G1384" s="660" t="s">
        <v>1234</v>
      </c>
      <c r="H1384" s="660" t="s">
        <v>387</v>
      </c>
      <c r="I1384" s="660" t="s">
        <v>244</v>
      </c>
      <c r="J1384" s="660" t="s">
        <v>1465</v>
      </c>
      <c r="K1384" s="660" t="s">
        <v>1468</v>
      </c>
      <c r="L1384" s="660" t="s">
        <v>303</v>
      </c>
      <c r="M1384" s="660">
        <v>1</v>
      </c>
      <c r="N1384" s="660">
        <v>100</v>
      </c>
      <c r="O1384" s="660">
        <v>100</v>
      </c>
    </row>
    <row r="1385" spans="1:15" hidden="1" x14ac:dyDescent="0.25">
      <c r="A1385" s="660" t="s">
        <v>6520</v>
      </c>
      <c r="B1385" s="661">
        <v>44286</v>
      </c>
      <c r="C1385" s="660" t="s">
        <v>972</v>
      </c>
      <c r="D1385" s="661">
        <v>44286</v>
      </c>
      <c r="E1385" s="660" t="s">
        <v>1182</v>
      </c>
      <c r="F1385" s="660" t="s">
        <v>244</v>
      </c>
      <c r="G1385" s="660" t="s">
        <v>1234</v>
      </c>
      <c r="H1385" s="660" t="s">
        <v>1440</v>
      </c>
      <c r="I1385" s="660" t="s">
        <v>244</v>
      </c>
      <c r="J1385" s="660" t="s">
        <v>1465</v>
      </c>
      <c r="K1385" s="660" t="s">
        <v>1468</v>
      </c>
      <c r="L1385" s="660" t="s">
        <v>1471</v>
      </c>
      <c r="M1385" s="660">
        <v>3</v>
      </c>
      <c r="N1385" s="660">
        <v>769</v>
      </c>
      <c r="O1385" s="662">
        <v>2307</v>
      </c>
    </row>
    <row r="1386" spans="1:15" hidden="1" x14ac:dyDescent="0.25">
      <c r="A1386" s="660" t="s">
        <v>6521</v>
      </c>
      <c r="B1386" s="661">
        <v>44286</v>
      </c>
      <c r="C1386" s="660" t="s">
        <v>6885</v>
      </c>
      <c r="D1386" s="661">
        <v>44135</v>
      </c>
      <c r="E1386" s="660" t="s">
        <v>1182</v>
      </c>
      <c r="F1386" s="660" t="s">
        <v>244</v>
      </c>
      <c r="G1386" s="660" t="s">
        <v>1228</v>
      </c>
      <c r="H1386" s="660" t="s">
        <v>1404</v>
      </c>
      <c r="I1386" s="660" t="s">
        <v>244</v>
      </c>
      <c r="J1386" s="660" t="s">
        <v>316</v>
      </c>
      <c r="K1386" s="660" t="s">
        <v>1469</v>
      </c>
      <c r="L1386" s="660" t="s">
        <v>1470</v>
      </c>
      <c r="M1386" s="660">
        <v>1</v>
      </c>
      <c r="N1386" s="662">
        <v>6130</v>
      </c>
      <c r="O1386" s="662">
        <v>6130</v>
      </c>
    </row>
    <row r="1387" spans="1:15" hidden="1" x14ac:dyDescent="0.25">
      <c r="A1387" s="660" t="s">
        <v>6522</v>
      </c>
      <c r="B1387" s="661">
        <v>44286</v>
      </c>
      <c r="C1387" s="660" t="s">
        <v>6990</v>
      </c>
      <c r="D1387" s="661">
        <v>44274</v>
      </c>
      <c r="E1387" s="660" t="s">
        <v>7056</v>
      </c>
      <c r="F1387" s="660" t="s">
        <v>244</v>
      </c>
      <c r="G1387" s="660" t="s">
        <v>7087</v>
      </c>
      <c r="H1387" s="660" t="s">
        <v>3633</v>
      </c>
      <c r="I1387" s="660" t="s">
        <v>244</v>
      </c>
      <c r="J1387" s="660" t="s">
        <v>316</v>
      </c>
      <c r="K1387" s="660" t="s">
        <v>1469</v>
      </c>
      <c r="L1387" s="660" t="s">
        <v>308</v>
      </c>
      <c r="M1387" s="660">
        <v>54</v>
      </c>
      <c r="N1387" s="662">
        <v>2545</v>
      </c>
      <c r="O1387" s="662">
        <v>137430</v>
      </c>
    </row>
    <row r="1388" spans="1:15" hidden="1" x14ac:dyDescent="0.25">
      <c r="A1388" s="660" t="s">
        <v>6522</v>
      </c>
      <c r="B1388" s="661">
        <v>44286</v>
      </c>
      <c r="C1388" s="660" t="s">
        <v>6990</v>
      </c>
      <c r="D1388" s="661">
        <v>44274</v>
      </c>
      <c r="E1388" s="660" t="s">
        <v>7056</v>
      </c>
      <c r="F1388" s="660" t="s">
        <v>244</v>
      </c>
      <c r="G1388" s="660" t="s">
        <v>7087</v>
      </c>
      <c r="H1388" s="660" t="s">
        <v>1314</v>
      </c>
      <c r="I1388" s="660" t="s">
        <v>244</v>
      </c>
      <c r="J1388" s="660" t="s">
        <v>316</v>
      </c>
      <c r="K1388" s="660" t="s">
        <v>1469</v>
      </c>
      <c r="L1388" s="660" t="s">
        <v>308</v>
      </c>
      <c r="M1388" s="660">
        <v>551</v>
      </c>
      <c r="N1388" s="662">
        <v>2545</v>
      </c>
      <c r="O1388" s="662">
        <v>1402295</v>
      </c>
    </row>
    <row r="1389" spans="1:15" hidden="1" x14ac:dyDescent="0.25">
      <c r="A1389" s="660" t="s">
        <v>6523</v>
      </c>
      <c r="B1389" s="661">
        <v>44286</v>
      </c>
      <c r="C1389" s="660" t="s">
        <v>6991</v>
      </c>
      <c r="D1389" s="660" t="s">
        <v>5372</v>
      </c>
      <c r="E1389" s="660" t="s">
        <v>1180</v>
      </c>
      <c r="F1389" s="660" t="s">
        <v>244</v>
      </c>
      <c r="G1389" s="660" t="s">
        <v>1207</v>
      </c>
      <c r="H1389" s="660" t="s">
        <v>7143</v>
      </c>
      <c r="I1389" s="660" t="s">
        <v>244</v>
      </c>
      <c r="J1389" s="660" t="s">
        <v>1463</v>
      </c>
      <c r="K1389" s="660" t="s">
        <v>1468</v>
      </c>
      <c r="L1389" s="660" t="s">
        <v>1470</v>
      </c>
      <c r="M1389" s="660">
        <v>150</v>
      </c>
      <c r="N1389" s="662">
        <v>9270</v>
      </c>
      <c r="O1389" s="662">
        <v>1390500</v>
      </c>
    </row>
    <row r="1390" spans="1:15" hidden="1" x14ac:dyDescent="0.25">
      <c r="A1390" s="660" t="s">
        <v>6524</v>
      </c>
      <c r="B1390" s="661">
        <v>44286</v>
      </c>
      <c r="C1390" s="660">
        <v>6300000629</v>
      </c>
      <c r="D1390" s="661">
        <v>44231</v>
      </c>
      <c r="E1390" s="660" t="s">
        <v>1183</v>
      </c>
      <c r="F1390" s="660" t="s">
        <v>244</v>
      </c>
      <c r="G1390" s="660" t="s">
        <v>1211</v>
      </c>
      <c r="H1390" s="660" t="s">
        <v>7141</v>
      </c>
      <c r="I1390" s="660" t="s">
        <v>244</v>
      </c>
      <c r="J1390" s="660" t="s">
        <v>316</v>
      </c>
      <c r="K1390" s="660" t="s">
        <v>1469</v>
      </c>
      <c r="L1390" s="660" t="s">
        <v>7153</v>
      </c>
      <c r="M1390" s="660">
        <v>23</v>
      </c>
      <c r="N1390" s="660">
        <v>0</v>
      </c>
      <c r="O1390" s="660">
        <v>0</v>
      </c>
    </row>
    <row r="1391" spans="1:15" hidden="1" x14ac:dyDescent="0.25">
      <c r="A1391" s="660" t="s">
        <v>6524</v>
      </c>
      <c r="B1391" s="661">
        <v>44286</v>
      </c>
      <c r="C1391" s="660">
        <v>6300000629</v>
      </c>
      <c r="D1391" s="661">
        <v>44231</v>
      </c>
      <c r="E1391" s="660" t="s">
        <v>1183</v>
      </c>
      <c r="F1391" s="660" t="s">
        <v>244</v>
      </c>
      <c r="G1391" s="660" t="s">
        <v>1211</v>
      </c>
      <c r="H1391" s="660" t="s">
        <v>1352</v>
      </c>
      <c r="I1391" s="660" t="s">
        <v>244</v>
      </c>
      <c r="J1391" s="660" t="s">
        <v>316</v>
      </c>
      <c r="K1391" s="660" t="s">
        <v>1469</v>
      </c>
      <c r="L1391" s="660" t="s">
        <v>1470</v>
      </c>
      <c r="M1391" s="660">
        <v>25</v>
      </c>
      <c r="N1391" s="660">
        <v>0</v>
      </c>
      <c r="O1391" s="660">
        <v>0</v>
      </c>
    </row>
    <row r="1392" spans="1:15" hidden="1" x14ac:dyDescent="0.25">
      <c r="A1392" s="660" t="s">
        <v>6524</v>
      </c>
      <c r="B1392" s="661">
        <v>44286</v>
      </c>
      <c r="C1392" s="660">
        <v>6300000629</v>
      </c>
      <c r="D1392" s="661">
        <v>44231</v>
      </c>
      <c r="E1392" s="660" t="s">
        <v>1183</v>
      </c>
      <c r="F1392" s="660" t="s">
        <v>244</v>
      </c>
      <c r="G1392" s="660" t="s">
        <v>1211</v>
      </c>
      <c r="H1392" s="660" t="s">
        <v>1363</v>
      </c>
      <c r="I1392" s="660" t="s">
        <v>244</v>
      </c>
      <c r="J1392" s="660" t="s">
        <v>316</v>
      </c>
      <c r="K1392" s="660" t="s">
        <v>1469</v>
      </c>
      <c r="L1392" s="660" t="s">
        <v>1470</v>
      </c>
      <c r="M1392" s="660">
        <v>19</v>
      </c>
      <c r="N1392" s="660">
        <v>763</v>
      </c>
      <c r="O1392" s="662">
        <v>14497</v>
      </c>
    </row>
    <row r="1393" spans="1:15" hidden="1" x14ac:dyDescent="0.25">
      <c r="A1393" s="660" t="s">
        <v>6524</v>
      </c>
      <c r="B1393" s="661">
        <v>44286</v>
      </c>
      <c r="C1393" s="660">
        <v>6300000629</v>
      </c>
      <c r="D1393" s="661">
        <v>44231</v>
      </c>
      <c r="E1393" s="660" t="s">
        <v>1183</v>
      </c>
      <c r="F1393" s="660" t="s">
        <v>244</v>
      </c>
      <c r="G1393" s="660" t="s">
        <v>1211</v>
      </c>
      <c r="H1393" s="660" t="s">
        <v>1349</v>
      </c>
      <c r="I1393" s="660" t="s">
        <v>244</v>
      </c>
      <c r="J1393" s="660" t="s">
        <v>316</v>
      </c>
      <c r="K1393" s="660" t="s">
        <v>1469</v>
      </c>
      <c r="L1393" s="660" t="s">
        <v>314</v>
      </c>
      <c r="M1393" s="660">
        <v>20</v>
      </c>
      <c r="N1393" s="662">
        <v>2300</v>
      </c>
      <c r="O1393" s="662">
        <v>46000</v>
      </c>
    </row>
    <row r="1394" spans="1:15" hidden="1" x14ac:dyDescent="0.25">
      <c r="A1394" s="660" t="s">
        <v>6524</v>
      </c>
      <c r="B1394" s="661">
        <v>44286</v>
      </c>
      <c r="C1394" s="660">
        <v>6300000629</v>
      </c>
      <c r="D1394" s="661">
        <v>44231</v>
      </c>
      <c r="E1394" s="660" t="s">
        <v>1183</v>
      </c>
      <c r="F1394" s="660" t="s">
        <v>244</v>
      </c>
      <c r="G1394" s="660" t="s">
        <v>1211</v>
      </c>
      <c r="H1394" s="660" t="s">
        <v>1357</v>
      </c>
      <c r="I1394" s="660" t="s">
        <v>244</v>
      </c>
      <c r="J1394" s="660" t="s">
        <v>316</v>
      </c>
      <c r="K1394" s="660" t="s">
        <v>1469</v>
      </c>
      <c r="L1394" s="660" t="s">
        <v>314</v>
      </c>
      <c r="M1394" s="660">
        <v>40</v>
      </c>
      <c r="N1394" s="662">
        <v>3620</v>
      </c>
      <c r="O1394" s="662">
        <v>144800</v>
      </c>
    </row>
    <row r="1395" spans="1:15" hidden="1" x14ac:dyDescent="0.25">
      <c r="A1395" s="660" t="s">
        <v>6524</v>
      </c>
      <c r="B1395" s="661">
        <v>44286</v>
      </c>
      <c r="C1395" s="660">
        <v>6300000629</v>
      </c>
      <c r="D1395" s="661">
        <v>44231</v>
      </c>
      <c r="E1395" s="660" t="s">
        <v>1183</v>
      </c>
      <c r="F1395" s="660" t="s">
        <v>244</v>
      </c>
      <c r="G1395" s="660" t="s">
        <v>1211</v>
      </c>
      <c r="H1395" s="660" t="s">
        <v>1320</v>
      </c>
      <c r="I1395" s="660" t="s">
        <v>244</v>
      </c>
      <c r="J1395" s="660" t="s">
        <v>316</v>
      </c>
      <c r="K1395" s="660" t="s">
        <v>1469</v>
      </c>
      <c r="L1395" s="660" t="s">
        <v>314</v>
      </c>
      <c r="M1395" s="660">
        <v>14</v>
      </c>
      <c r="N1395" s="662">
        <v>5346</v>
      </c>
      <c r="O1395" s="662">
        <v>74844</v>
      </c>
    </row>
    <row r="1396" spans="1:15" hidden="1" x14ac:dyDescent="0.25">
      <c r="A1396" s="660" t="s">
        <v>6524</v>
      </c>
      <c r="B1396" s="661">
        <v>44286</v>
      </c>
      <c r="C1396" s="660">
        <v>6300000629</v>
      </c>
      <c r="D1396" s="661">
        <v>44231</v>
      </c>
      <c r="E1396" s="660" t="s">
        <v>1183</v>
      </c>
      <c r="F1396" s="660" t="s">
        <v>244</v>
      </c>
      <c r="G1396" s="660" t="s">
        <v>1211</v>
      </c>
      <c r="H1396" s="660" t="s">
        <v>1319</v>
      </c>
      <c r="I1396" s="660" t="s">
        <v>244</v>
      </c>
      <c r="J1396" s="660" t="s">
        <v>316</v>
      </c>
      <c r="K1396" s="660" t="s">
        <v>1469</v>
      </c>
      <c r="L1396" s="660" t="s">
        <v>314</v>
      </c>
      <c r="M1396" s="660">
        <v>25</v>
      </c>
      <c r="N1396" s="662">
        <v>9927</v>
      </c>
      <c r="O1396" s="662">
        <v>248175</v>
      </c>
    </row>
    <row r="1397" spans="1:15" hidden="1" x14ac:dyDescent="0.25">
      <c r="A1397" s="660" t="s">
        <v>6524</v>
      </c>
      <c r="B1397" s="661">
        <v>44286</v>
      </c>
      <c r="C1397" s="660">
        <v>6300000629</v>
      </c>
      <c r="D1397" s="661">
        <v>44231</v>
      </c>
      <c r="E1397" s="660" t="s">
        <v>1183</v>
      </c>
      <c r="F1397" s="660" t="s">
        <v>244</v>
      </c>
      <c r="G1397" s="660" t="s">
        <v>1211</v>
      </c>
      <c r="H1397" s="660" t="s">
        <v>7142</v>
      </c>
      <c r="I1397" s="660" t="s">
        <v>244</v>
      </c>
      <c r="J1397" s="660" t="s">
        <v>316</v>
      </c>
      <c r="K1397" s="660" t="s">
        <v>1469</v>
      </c>
      <c r="L1397" s="660" t="s">
        <v>314</v>
      </c>
      <c r="M1397" s="660">
        <v>23</v>
      </c>
      <c r="N1397" s="662">
        <v>34000</v>
      </c>
      <c r="O1397" s="662">
        <v>782000</v>
      </c>
    </row>
    <row r="1398" spans="1:15" hidden="1" x14ac:dyDescent="0.25">
      <c r="A1398" s="660" t="s">
        <v>6524</v>
      </c>
      <c r="B1398" s="661">
        <v>44286</v>
      </c>
      <c r="C1398" s="660">
        <v>6300000629</v>
      </c>
      <c r="D1398" s="661">
        <v>44231</v>
      </c>
      <c r="E1398" s="660" t="s">
        <v>1183</v>
      </c>
      <c r="F1398" s="660" t="s">
        <v>244</v>
      </c>
      <c r="G1398" s="660" t="s">
        <v>1211</v>
      </c>
      <c r="H1398" s="660" t="s">
        <v>3669</v>
      </c>
      <c r="I1398" s="660" t="s">
        <v>244</v>
      </c>
      <c r="J1398" s="660" t="s">
        <v>316</v>
      </c>
      <c r="K1398" s="660" t="s">
        <v>1469</v>
      </c>
      <c r="L1398" s="660" t="s">
        <v>314</v>
      </c>
      <c r="M1398" s="660">
        <v>14</v>
      </c>
      <c r="N1398" s="662">
        <v>46058</v>
      </c>
      <c r="O1398" s="662">
        <v>644812</v>
      </c>
    </row>
    <row r="1399" spans="1:15" hidden="1" x14ac:dyDescent="0.25">
      <c r="A1399" s="660" t="s">
        <v>6525</v>
      </c>
      <c r="B1399" s="661">
        <v>44286</v>
      </c>
      <c r="C1399" s="660">
        <v>7900012284</v>
      </c>
      <c r="D1399" s="660" t="s">
        <v>3487</v>
      </c>
      <c r="E1399" s="660" t="s">
        <v>1197</v>
      </c>
      <c r="F1399" s="660" t="s">
        <v>244</v>
      </c>
      <c r="G1399" s="660" t="s">
        <v>3539</v>
      </c>
      <c r="H1399" s="660" t="s">
        <v>1320</v>
      </c>
      <c r="I1399" s="660" t="s">
        <v>244</v>
      </c>
      <c r="J1399" s="660" t="s">
        <v>316</v>
      </c>
      <c r="K1399" s="660" t="s">
        <v>1469</v>
      </c>
      <c r="L1399" s="660" t="s">
        <v>314</v>
      </c>
      <c r="M1399" s="660">
        <v>1</v>
      </c>
      <c r="N1399" s="660">
        <v>0</v>
      </c>
      <c r="O1399" s="660">
        <v>0</v>
      </c>
    </row>
    <row r="1400" spans="1:15" hidden="1" x14ac:dyDescent="0.25">
      <c r="A1400" s="660" t="s">
        <v>6525</v>
      </c>
      <c r="B1400" s="661">
        <v>44286</v>
      </c>
      <c r="C1400" s="660">
        <v>7900012284</v>
      </c>
      <c r="D1400" s="660" t="s">
        <v>3487</v>
      </c>
      <c r="E1400" s="660" t="s">
        <v>1197</v>
      </c>
      <c r="F1400" s="660" t="s">
        <v>244</v>
      </c>
      <c r="G1400" s="660" t="s">
        <v>3539</v>
      </c>
      <c r="H1400" s="660" t="s">
        <v>1329</v>
      </c>
      <c r="I1400" s="660" t="s">
        <v>244</v>
      </c>
      <c r="J1400" s="660" t="s">
        <v>316</v>
      </c>
      <c r="K1400" s="660" t="s">
        <v>1469</v>
      </c>
      <c r="L1400" s="660" t="s">
        <v>314</v>
      </c>
      <c r="M1400" s="660">
        <v>1</v>
      </c>
      <c r="N1400" s="662">
        <v>36950</v>
      </c>
      <c r="O1400" s="662">
        <v>36950</v>
      </c>
    </row>
    <row r="1401" spans="1:15" hidden="1" x14ac:dyDescent="0.25">
      <c r="A1401" s="660" t="s">
        <v>6526</v>
      </c>
      <c r="B1401" s="661">
        <v>44286</v>
      </c>
      <c r="C1401" s="660" t="s">
        <v>211</v>
      </c>
      <c r="D1401" s="661">
        <v>44286</v>
      </c>
      <c r="E1401" s="660" t="s">
        <v>63</v>
      </c>
      <c r="F1401" s="660" t="s">
        <v>93</v>
      </c>
      <c r="G1401" s="660" t="s">
        <v>1270</v>
      </c>
      <c r="H1401" s="660" t="s">
        <v>1439</v>
      </c>
      <c r="I1401" s="660" t="s">
        <v>93</v>
      </c>
      <c r="J1401" s="660" t="s">
        <v>1466</v>
      </c>
      <c r="K1401" s="660" t="s">
        <v>1468</v>
      </c>
      <c r="L1401" s="660" t="s">
        <v>1471</v>
      </c>
      <c r="M1401" s="660">
        <v>10</v>
      </c>
      <c r="N1401" s="660">
        <v>116</v>
      </c>
      <c r="O1401" s="662">
        <v>1160</v>
      </c>
    </row>
    <row r="1402" spans="1:15" hidden="1" x14ac:dyDescent="0.25">
      <c r="A1402" s="660" t="s">
        <v>6526</v>
      </c>
      <c r="B1402" s="661">
        <v>44286</v>
      </c>
      <c r="C1402" s="660" t="s">
        <v>211</v>
      </c>
      <c r="D1402" s="661">
        <v>44286</v>
      </c>
      <c r="E1402" s="660" t="s">
        <v>63</v>
      </c>
      <c r="F1402" s="660" t="s">
        <v>93</v>
      </c>
      <c r="G1402" s="660" t="s">
        <v>1270</v>
      </c>
      <c r="H1402" s="660" t="s">
        <v>1438</v>
      </c>
      <c r="I1402" s="660" t="s">
        <v>93</v>
      </c>
      <c r="J1402" s="660" t="s">
        <v>1466</v>
      </c>
      <c r="K1402" s="660" t="s">
        <v>1468</v>
      </c>
      <c r="L1402" s="660" t="s">
        <v>1471</v>
      </c>
      <c r="M1402" s="660">
        <v>10</v>
      </c>
      <c r="N1402" s="660">
        <v>116</v>
      </c>
      <c r="O1402" s="662">
        <v>1160</v>
      </c>
    </row>
    <row r="1403" spans="1:15" hidden="1" x14ac:dyDescent="0.25">
      <c r="A1403" s="660" t="s">
        <v>6526</v>
      </c>
      <c r="B1403" s="661">
        <v>44286</v>
      </c>
      <c r="C1403" s="660" t="s">
        <v>211</v>
      </c>
      <c r="D1403" s="661">
        <v>44286</v>
      </c>
      <c r="E1403" s="660" t="s">
        <v>63</v>
      </c>
      <c r="F1403" s="660" t="s">
        <v>93</v>
      </c>
      <c r="G1403" s="660" t="s">
        <v>1270</v>
      </c>
      <c r="H1403" s="660" t="s">
        <v>1437</v>
      </c>
      <c r="I1403" s="660" t="s">
        <v>93</v>
      </c>
      <c r="J1403" s="660" t="s">
        <v>1466</v>
      </c>
      <c r="K1403" s="660" t="s">
        <v>1468</v>
      </c>
      <c r="L1403" s="660" t="s">
        <v>1470</v>
      </c>
      <c r="M1403" s="660">
        <v>10</v>
      </c>
      <c r="N1403" s="660">
        <v>118</v>
      </c>
      <c r="O1403" s="662">
        <v>1180</v>
      </c>
    </row>
    <row r="1404" spans="1:15" hidden="1" x14ac:dyDescent="0.25">
      <c r="A1404" s="660" t="s">
        <v>6527</v>
      </c>
      <c r="B1404" s="661">
        <v>44286</v>
      </c>
      <c r="C1404" s="660" t="s">
        <v>3484</v>
      </c>
      <c r="D1404" s="661">
        <v>44251</v>
      </c>
      <c r="E1404" s="660" t="s">
        <v>15</v>
      </c>
      <c r="F1404" s="660" t="s">
        <v>93</v>
      </c>
      <c r="G1404" s="660" t="s">
        <v>1241</v>
      </c>
      <c r="H1404" s="660" t="s">
        <v>387</v>
      </c>
      <c r="I1404" s="660" t="s">
        <v>93</v>
      </c>
      <c r="J1404" s="660" t="s">
        <v>1465</v>
      </c>
      <c r="K1404" s="660" t="s">
        <v>1468</v>
      </c>
      <c r="L1404" s="660" t="s">
        <v>303</v>
      </c>
      <c r="M1404" s="660">
        <v>1</v>
      </c>
      <c r="N1404" s="660">
        <v>50</v>
      </c>
      <c r="O1404" s="660">
        <v>50</v>
      </c>
    </row>
    <row r="1405" spans="1:15" hidden="1" x14ac:dyDescent="0.25">
      <c r="A1405" s="660" t="s">
        <v>6527</v>
      </c>
      <c r="B1405" s="661">
        <v>44286</v>
      </c>
      <c r="C1405" s="660" t="s">
        <v>3484</v>
      </c>
      <c r="D1405" s="661">
        <v>44251</v>
      </c>
      <c r="E1405" s="660" t="s">
        <v>63</v>
      </c>
      <c r="F1405" s="660" t="s">
        <v>93</v>
      </c>
      <c r="G1405" s="660" t="s">
        <v>1241</v>
      </c>
      <c r="H1405" s="660" t="s">
        <v>1439</v>
      </c>
      <c r="I1405" s="660" t="s">
        <v>93</v>
      </c>
      <c r="J1405" s="660" t="s">
        <v>1465</v>
      </c>
      <c r="K1405" s="660" t="s">
        <v>1468</v>
      </c>
      <c r="L1405" s="660" t="s">
        <v>1471</v>
      </c>
      <c r="M1405" s="660">
        <v>10</v>
      </c>
      <c r="N1405" s="660">
        <v>110</v>
      </c>
      <c r="O1405" s="662">
        <v>1100</v>
      </c>
    </row>
    <row r="1406" spans="1:15" hidden="1" x14ac:dyDescent="0.25">
      <c r="A1406" s="660" t="s">
        <v>6528</v>
      </c>
      <c r="B1406" s="661">
        <v>44286</v>
      </c>
      <c r="C1406" s="660" t="s">
        <v>6992</v>
      </c>
      <c r="D1406" s="661">
        <v>44278</v>
      </c>
      <c r="E1406" s="660" t="s">
        <v>1183</v>
      </c>
      <c r="F1406" s="660" t="s">
        <v>244</v>
      </c>
      <c r="G1406" s="660" t="s">
        <v>1228</v>
      </c>
      <c r="H1406" s="660" t="s">
        <v>1327</v>
      </c>
      <c r="I1406" s="660" t="s">
        <v>244</v>
      </c>
      <c r="J1406" s="660" t="s">
        <v>316</v>
      </c>
      <c r="K1406" s="660" t="s">
        <v>1469</v>
      </c>
      <c r="L1406" s="660" t="s">
        <v>1470</v>
      </c>
      <c r="M1406" s="660">
        <v>1</v>
      </c>
      <c r="N1406" s="660">
        <v>0</v>
      </c>
      <c r="O1406" s="660">
        <v>0</v>
      </c>
    </row>
    <row r="1407" spans="1:15" hidden="1" x14ac:dyDescent="0.25">
      <c r="A1407" s="660" t="s">
        <v>6528</v>
      </c>
      <c r="B1407" s="661">
        <v>44286</v>
      </c>
      <c r="C1407" s="660" t="s">
        <v>6992</v>
      </c>
      <c r="D1407" s="661">
        <v>44278</v>
      </c>
      <c r="E1407" s="660" t="s">
        <v>1183</v>
      </c>
      <c r="F1407" s="660" t="s">
        <v>244</v>
      </c>
      <c r="G1407" s="660" t="s">
        <v>1228</v>
      </c>
      <c r="H1407" s="660" t="s">
        <v>7117</v>
      </c>
      <c r="I1407" s="660" t="s">
        <v>244</v>
      </c>
      <c r="J1407" s="660" t="s">
        <v>316</v>
      </c>
      <c r="K1407" s="660" t="s">
        <v>1469</v>
      </c>
      <c r="L1407" s="660" t="s">
        <v>1470</v>
      </c>
      <c r="M1407" s="660">
        <v>1</v>
      </c>
      <c r="N1407" s="660">
        <v>0</v>
      </c>
      <c r="O1407" s="660">
        <v>0</v>
      </c>
    </row>
    <row r="1408" spans="1:15" hidden="1" x14ac:dyDescent="0.25">
      <c r="A1408" s="660" t="s">
        <v>6528</v>
      </c>
      <c r="B1408" s="661">
        <v>44286</v>
      </c>
      <c r="C1408" s="660" t="s">
        <v>6992</v>
      </c>
      <c r="D1408" s="661">
        <v>44278</v>
      </c>
      <c r="E1408" s="660" t="s">
        <v>1183</v>
      </c>
      <c r="F1408" s="660" t="s">
        <v>244</v>
      </c>
      <c r="G1408" s="660" t="s">
        <v>1228</v>
      </c>
      <c r="H1408" s="660" t="s">
        <v>1349</v>
      </c>
      <c r="I1408" s="660" t="s">
        <v>244</v>
      </c>
      <c r="J1408" s="660" t="s">
        <v>316</v>
      </c>
      <c r="K1408" s="660" t="s">
        <v>1469</v>
      </c>
      <c r="L1408" s="660" t="s">
        <v>314</v>
      </c>
      <c r="M1408" s="660">
        <v>1</v>
      </c>
      <c r="N1408" s="662">
        <v>2850</v>
      </c>
      <c r="O1408" s="662">
        <v>2850</v>
      </c>
    </row>
    <row r="1409" spans="1:15" hidden="1" x14ac:dyDescent="0.25">
      <c r="A1409" s="660" t="s">
        <v>6528</v>
      </c>
      <c r="B1409" s="661">
        <v>44286</v>
      </c>
      <c r="C1409" s="660" t="s">
        <v>6992</v>
      </c>
      <c r="D1409" s="661">
        <v>44278</v>
      </c>
      <c r="E1409" s="660" t="s">
        <v>3215</v>
      </c>
      <c r="F1409" s="660" t="s">
        <v>244</v>
      </c>
      <c r="G1409" s="660" t="s">
        <v>1228</v>
      </c>
      <c r="H1409" s="660" t="s">
        <v>3633</v>
      </c>
      <c r="I1409" s="660" t="s">
        <v>244</v>
      </c>
      <c r="J1409" s="660" t="s">
        <v>316</v>
      </c>
      <c r="K1409" s="660" t="s">
        <v>1469</v>
      </c>
      <c r="L1409" s="660" t="s">
        <v>308</v>
      </c>
      <c r="M1409" s="660">
        <v>1</v>
      </c>
      <c r="N1409" s="662">
        <v>4250</v>
      </c>
      <c r="O1409" s="662">
        <v>4250</v>
      </c>
    </row>
    <row r="1410" spans="1:15" hidden="1" x14ac:dyDescent="0.25">
      <c r="A1410" s="660" t="s">
        <v>6528</v>
      </c>
      <c r="B1410" s="661">
        <v>44286</v>
      </c>
      <c r="C1410" s="660" t="s">
        <v>6992</v>
      </c>
      <c r="D1410" s="661">
        <v>44278</v>
      </c>
      <c r="E1410" s="660" t="s">
        <v>1183</v>
      </c>
      <c r="F1410" s="660" t="s">
        <v>244</v>
      </c>
      <c r="G1410" s="660" t="s">
        <v>1228</v>
      </c>
      <c r="H1410" s="660" t="s">
        <v>1324</v>
      </c>
      <c r="I1410" s="660" t="s">
        <v>244</v>
      </c>
      <c r="J1410" s="660" t="s">
        <v>316</v>
      </c>
      <c r="K1410" s="660" t="s">
        <v>1469</v>
      </c>
      <c r="L1410" s="660" t="s">
        <v>314</v>
      </c>
      <c r="M1410" s="660">
        <v>1</v>
      </c>
      <c r="N1410" s="662">
        <v>5350</v>
      </c>
      <c r="O1410" s="662">
        <v>5350</v>
      </c>
    </row>
    <row r="1411" spans="1:15" hidden="1" x14ac:dyDescent="0.25">
      <c r="A1411" s="660" t="s">
        <v>6528</v>
      </c>
      <c r="B1411" s="661">
        <v>44286</v>
      </c>
      <c r="C1411" s="660" t="s">
        <v>6992</v>
      </c>
      <c r="D1411" s="661">
        <v>44278</v>
      </c>
      <c r="E1411" s="660" t="s">
        <v>1183</v>
      </c>
      <c r="F1411" s="660" t="s">
        <v>244</v>
      </c>
      <c r="G1411" s="660" t="s">
        <v>1228</v>
      </c>
      <c r="H1411" s="660" t="s">
        <v>1350</v>
      </c>
      <c r="I1411" s="660" t="s">
        <v>244</v>
      </c>
      <c r="J1411" s="660" t="s">
        <v>316</v>
      </c>
      <c r="K1411" s="660" t="s">
        <v>1469</v>
      </c>
      <c r="L1411" s="660" t="s">
        <v>314</v>
      </c>
      <c r="M1411" s="660">
        <v>1</v>
      </c>
      <c r="N1411" s="662">
        <v>12700</v>
      </c>
      <c r="O1411" s="662">
        <v>12700</v>
      </c>
    </row>
    <row r="1412" spans="1:15" hidden="1" x14ac:dyDescent="0.25">
      <c r="A1412" s="660" t="s">
        <v>6528</v>
      </c>
      <c r="B1412" s="661">
        <v>44286</v>
      </c>
      <c r="C1412" s="660" t="s">
        <v>6992</v>
      </c>
      <c r="D1412" s="661">
        <v>44278</v>
      </c>
      <c r="E1412" s="660" t="s">
        <v>1183</v>
      </c>
      <c r="F1412" s="660" t="s">
        <v>244</v>
      </c>
      <c r="G1412" s="660" t="s">
        <v>1228</v>
      </c>
      <c r="H1412" s="660" t="s">
        <v>1326</v>
      </c>
      <c r="I1412" s="660" t="s">
        <v>244</v>
      </c>
      <c r="J1412" s="660" t="s">
        <v>316</v>
      </c>
      <c r="K1412" s="660" t="s">
        <v>1469</v>
      </c>
      <c r="L1412" s="660" t="s">
        <v>314</v>
      </c>
      <c r="M1412" s="660">
        <v>1</v>
      </c>
      <c r="N1412" s="662">
        <v>63500</v>
      </c>
      <c r="O1412" s="662">
        <v>63500</v>
      </c>
    </row>
    <row r="1413" spans="1:15" hidden="1" x14ac:dyDescent="0.25">
      <c r="A1413" s="660" t="s">
        <v>6529</v>
      </c>
      <c r="B1413" s="661">
        <v>44286</v>
      </c>
      <c r="C1413" s="660" t="s">
        <v>6993</v>
      </c>
      <c r="D1413" s="660" t="s">
        <v>6994</v>
      </c>
      <c r="E1413" s="660" t="s">
        <v>1182</v>
      </c>
      <c r="F1413" s="660" t="s">
        <v>244</v>
      </c>
      <c r="G1413" s="660" t="s">
        <v>1230</v>
      </c>
      <c r="H1413" s="660" t="s">
        <v>3635</v>
      </c>
      <c r="I1413" s="660" t="s">
        <v>244</v>
      </c>
      <c r="J1413" s="660" t="s">
        <v>316</v>
      </c>
      <c r="K1413" s="660" t="s">
        <v>1469</v>
      </c>
      <c r="L1413" s="660" t="s">
        <v>1471</v>
      </c>
      <c r="M1413" s="660">
        <v>1</v>
      </c>
      <c r="N1413" s="660">
        <v>670</v>
      </c>
      <c r="O1413" s="660">
        <v>670</v>
      </c>
    </row>
    <row r="1414" spans="1:15" hidden="1" x14ac:dyDescent="0.25">
      <c r="A1414" s="660" t="s">
        <v>6530</v>
      </c>
      <c r="B1414" s="661">
        <v>44286</v>
      </c>
      <c r="C1414" s="660" t="s">
        <v>1109</v>
      </c>
      <c r="D1414" s="660" t="s">
        <v>5345</v>
      </c>
      <c r="E1414" s="660" t="s">
        <v>15</v>
      </c>
      <c r="F1414" s="660" t="s">
        <v>94</v>
      </c>
      <c r="G1414" s="660" t="s">
        <v>356</v>
      </c>
      <c r="H1414" s="660" t="s">
        <v>387</v>
      </c>
      <c r="I1414" s="660" t="s">
        <v>94</v>
      </c>
      <c r="J1414" s="660" t="s">
        <v>1464</v>
      </c>
      <c r="K1414" s="660" t="s">
        <v>1468</v>
      </c>
      <c r="L1414" s="660" t="s">
        <v>303</v>
      </c>
      <c r="M1414" s="660">
        <v>1</v>
      </c>
      <c r="N1414" s="662">
        <v>7274</v>
      </c>
      <c r="O1414" s="662">
        <v>7274</v>
      </c>
    </row>
    <row r="1415" spans="1:15" hidden="1" x14ac:dyDescent="0.25">
      <c r="A1415" s="660" t="s">
        <v>6530</v>
      </c>
      <c r="B1415" s="661">
        <v>44286</v>
      </c>
      <c r="C1415" s="660" t="s">
        <v>1109</v>
      </c>
      <c r="D1415" s="660" t="s">
        <v>5345</v>
      </c>
      <c r="E1415" s="660" t="s">
        <v>15</v>
      </c>
      <c r="F1415" s="660" t="s">
        <v>94</v>
      </c>
      <c r="G1415" s="660" t="s">
        <v>356</v>
      </c>
      <c r="H1415" s="660" t="s">
        <v>1350</v>
      </c>
      <c r="I1415" s="660" t="s">
        <v>94</v>
      </c>
      <c r="J1415" s="660" t="s">
        <v>1464</v>
      </c>
      <c r="K1415" s="660" t="s">
        <v>1468</v>
      </c>
      <c r="L1415" s="660" t="s">
        <v>314</v>
      </c>
      <c r="M1415" s="660">
        <v>29</v>
      </c>
      <c r="N1415" s="662">
        <v>9000</v>
      </c>
      <c r="O1415" s="662">
        <v>261000</v>
      </c>
    </row>
    <row r="1416" spans="1:15" hidden="1" x14ac:dyDescent="0.25">
      <c r="A1416" s="660" t="s">
        <v>6530</v>
      </c>
      <c r="B1416" s="661">
        <v>44286</v>
      </c>
      <c r="C1416" s="660" t="s">
        <v>1109</v>
      </c>
      <c r="D1416" s="660" t="s">
        <v>5345</v>
      </c>
      <c r="E1416" s="660" t="s">
        <v>15</v>
      </c>
      <c r="F1416" s="660" t="s">
        <v>94</v>
      </c>
      <c r="G1416" s="660" t="s">
        <v>356</v>
      </c>
      <c r="H1416" s="660" t="s">
        <v>1329</v>
      </c>
      <c r="I1416" s="660" t="s">
        <v>94</v>
      </c>
      <c r="J1416" s="660" t="s">
        <v>1464</v>
      </c>
      <c r="K1416" s="660" t="s">
        <v>1468</v>
      </c>
      <c r="L1416" s="660" t="s">
        <v>314</v>
      </c>
      <c r="M1416" s="660">
        <v>29</v>
      </c>
      <c r="N1416" s="662">
        <v>34650</v>
      </c>
      <c r="O1416" s="662">
        <v>1004850</v>
      </c>
    </row>
    <row r="1417" spans="1:15" hidden="1" x14ac:dyDescent="0.25">
      <c r="A1417" s="660" t="s">
        <v>6531</v>
      </c>
      <c r="B1417" s="661">
        <v>44286</v>
      </c>
      <c r="C1417" s="660" t="s">
        <v>6995</v>
      </c>
      <c r="D1417" s="661">
        <v>44278</v>
      </c>
      <c r="E1417" s="660" t="s">
        <v>1183</v>
      </c>
      <c r="F1417" s="660" t="s">
        <v>244</v>
      </c>
      <c r="G1417" s="660" t="s">
        <v>1228</v>
      </c>
      <c r="H1417" s="660" t="s">
        <v>1327</v>
      </c>
      <c r="I1417" s="660" t="s">
        <v>244</v>
      </c>
      <c r="J1417" s="660" t="s">
        <v>316</v>
      </c>
      <c r="K1417" s="660" t="s">
        <v>1469</v>
      </c>
      <c r="L1417" s="660" t="s">
        <v>1470</v>
      </c>
      <c r="M1417" s="660">
        <v>1</v>
      </c>
      <c r="N1417" s="660">
        <v>0</v>
      </c>
      <c r="O1417" s="660">
        <v>0</v>
      </c>
    </row>
    <row r="1418" spans="1:15" hidden="1" x14ac:dyDescent="0.25">
      <c r="A1418" s="660" t="s">
        <v>6531</v>
      </c>
      <c r="B1418" s="661">
        <v>44286</v>
      </c>
      <c r="C1418" s="660" t="s">
        <v>6995</v>
      </c>
      <c r="D1418" s="661">
        <v>44278</v>
      </c>
      <c r="E1418" s="660" t="s">
        <v>1183</v>
      </c>
      <c r="F1418" s="660" t="s">
        <v>244</v>
      </c>
      <c r="G1418" s="660" t="s">
        <v>1228</v>
      </c>
      <c r="H1418" s="660" t="s">
        <v>7117</v>
      </c>
      <c r="I1418" s="660" t="s">
        <v>244</v>
      </c>
      <c r="J1418" s="660" t="s">
        <v>316</v>
      </c>
      <c r="K1418" s="660" t="s">
        <v>1469</v>
      </c>
      <c r="L1418" s="660" t="s">
        <v>1470</v>
      </c>
      <c r="M1418" s="660">
        <v>1</v>
      </c>
      <c r="N1418" s="660">
        <v>0</v>
      </c>
      <c r="O1418" s="660">
        <v>0</v>
      </c>
    </row>
    <row r="1419" spans="1:15" hidden="1" x14ac:dyDescent="0.25">
      <c r="A1419" s="660" t="s">
        <v>6531</v>
      </c>
      <c r="B1419" s="661">
        <v>44286</v>
      </c>
      <c r="C1419" s="660" t="s">
        <v>6995</v>
      </c>
      <c r="D1419" s="661">
        <v>44278</v>
      </c>
      <c r="E1419" s="660" t="s">
        <v>1183</v>
      </c>
      <c r="F1419" s="660" t="s">
        <v>244</v>
      </c>
      <c r="G1419" s="660" t="s">
        <v>1228</v>
      </c>
      <c r="H1419" s="660" t="s">
        <v>1349</v>
      </c>
      <c r="I1419" s="660" t="s">
        <v>244</v>
      </c>
      <c r="J1419" s="660" t="s">
        <v>316</v>
      </c>
      <c r="K1419" s="660" t="s">
        <v>1469</v>
      </c>
      <c r="L1419" s="660" t="s">
        <v>314</v>
      </c>
      <c r="M1419" s="660">
        <v>1</v>
      </c>
      <c r="N1419" s="662">
        <v>2850</v>
      </c>
      <c r="O1419" s="662">
        <v>2850</v>
      </c>
    </row>
    <row r="1420" spans="1:15" hidden="1" x14ac:dyDescent="0.25">
      <c r="A1420" s="660" t="s">
        <v>6531</v>
      </c>
      <c r="B1420" s="661">
        <v>44286</v>
      </c>
      <c r="C1420" s="660" t="s">
        <v>6995</v>
      </c>
      <c r="D1420" s="661">
        <v>44278</v>
      </c>
      <c r="E1420" s="660" t="s">
        <v>3215</v>
      </c>
      <c r="F1420" s="660" t="s">
        <v>244</v>
      </c>
      <c r="G1420" s="660" t="s">
        <v>1228</v>
      </c>
      <c r="H1420" s="660" t="s">
        <v>3633</v>
      </c>
      <c r="I1420" s="660" t="s">
        <v>244</v>
      </c>
      <c r="J1420" s="660" t="s">
        <v>316</v>
      </c>
      <c r="K1420" s="660" t="s">
        <v>1469</v>
      </c>
      <c r="L1420" s="660" t="s">
        <v>308</v>
      </c>
      <c r="M1420" s="660">
        <v>1</v>
      </c>
      <c r="N1420" s="662">
        <v>4250</v>
      </c>
      <c r="O1420" s="662">
        <v>4250</v>
      </c>
    </row>
    <row r="1421" spans="1:15" hidden="1" x14ac:dyDescent="0.25">
      <c r="A1421" s="660" t="s">
        <v>6531</v>
      </c>
      <c r="B1421" s="661">
        <v>44286</v>
      </c>
      <c r="C1421" s="660" t="s">
        <v>6995</v>
      </c>
      <c r="D1421" s="661">
        <v>44278</v>
      </c>
      <c r="E1421" s="660" t="s">
        <v>1183</v>
      </c>
      <c r="F1421" s="660" t="s">
        <v>244</v>
      </c>
      <c r="G1421" s="660" t="s">
        <v>1228</v>
      </c>
      <c r="H1421" s="660" t="s">
        <v>1324</v>
      </c>
      <c r="I1421" s="660" t="s">
        <v>244</v>
      </c>
      <c r="J1421" s="660" t="s">
        <v>316</v>
      </c>
      <c r="K1421" s="660" t="s">
        <v>1469</v>
      </c>
      <c r="L1421" s="660" t="s">
        <v>314</v>
      </c>
      <c r="M1421" s="660">
        <v>1</v>
      </c>
      <c r="N1421" s="662">
        <v>5350</v>
      </c>
      <c r="O1421" s="662">
        <v>5350</v>
      </c>
    </row>
    <row r="1422" spans="1:15" hidden="1" x14ac:dyDescent="0.25">
      <c r="A1422" s="660" t="s">
        <v>6531</v>
      </c>
      <c r="B1422" s="661">
        <v>44286</v>
      </c>
      <c r="C1422" s="660" t="s">
        <v>6995</v>
      </c>
      <c r="D1422" s="661">
        <v>44278</v>
      </c>
      <c r="E1422" s="660" t="s">
        <v>1183</v>
      </c>
      <c r="F1422" s="660" t="s">
        <v>244</v>
      </c>
      <c r="G1422" s="660" t="s">
        <v>1228</v>
      </c>
      <c r="H1422" s="660" t="s">
        <v>1350</v>
      </c>
      <c r="I1422" s="660" t="s">
        <v>244</v>
      </c>
      <c r="J1422" s="660" t="s">
        <v>316</v>
      </c>
      <c r="K1422" s="660" t="s">
        <v>1469</v>
      </c>
      <c r="L1422" s="660" t="s">
        <v>314</v>
      </c>
      <c r="M1422" s="660">
        <v>1</v>
      </c>
      <c r="N1422" s="662">
        <v>12700</v>
      </c>
      <c r="O1422" s="662">
        <v>12700</v>
      </c>
    </row>
    <row r="1423" spans="1:15" hidden="1" x14ac:dyDescent="0.25">
      <c r="A1423" s="660" t="s">
        <v>6531</v>
      </c>
      <c r="B1423" s="661">
        <v>44286</v>
      </c>
      <c r="C1423" s="660" t="s">
        <v>6995</v>
      </c>
      <c r="D1423" s="661">
        <v>44278</v>
      </c>
      <c r="E1423" s="660" t="s">
        <v>1183</v>
      </c>
      <c r="F1423" s="660" t="s">
        <v>244</v>
      </c>
      <c r="G1423" s="660" t="s">
        <v>1228</v>
      </c>
      <c r="H1423" s="660" t="s">
        <v>1326</v>
      </c>
      <c r="I1423" s="660" t="s">
        <v>244</v>
      </c>
      <c r="J1423" s="660" t="s">
        <v>316</v>
      </c>
      <c r="K1423" s="660" t="s">
        <v>1469</v>
      </c>
      <c r="L1423" s="660" t="s">
        <v>314</v>
      </c>
      <c r="M1423" s="660">
        <v>1</v>
      </c>
      <c r="N1423" s="662">
        <v>63500</v>
      </c>
      <c r="O1423" s="662">
        <v>63500</v>
      </c>
    </row>
    <row r="1424" spans="1:15" hidden="1" x14ac:dyDescent="0.25">
      <c r="A1424" s="660" t="s">
        <v>6532</v>
      </c>
      <c r="B1424" s="661">
        <v>44286</v>
      </c>
      <c r="C1424" s="660" t="s">
        <v>6860</v>
      </c>
      <c r="D1424" s="661">
        <v>44271</v>
      </c>
      <c r="E1424" s="660" t="s">
        <v>1183</v>
      </c>
      <c r="F1424" s="660" t="s">
        <v>244</v>
      </c>
      <c r="G1424" s="660" t="s">
        <v>1228</v>
      </c>
      <c r="H1424" s="660" t="s">
        <v>1346</v>
      </c>
      <c r="I1424" s="660" t="s">
        <v>244</v>
      </c>
      <c r="J1424" s="660" t="s">
        <v>316</v>
      </c>
      <c r="K1424" s="660" t="s">
        <v>1469</v>
      </c>
      <c r="L1424" s="660" t="s">
        <v>1470</v>
      </c>
      <c r="M1424" s="660">
        <v>1</v>
      </c>
      <c r="N1424" s="660">
        <v>0</v>
      </c>
      <c r="O1424" s="660">
        <v>0</v>
      </c>
    </row>
    <row r="1425" spans="1:15" hidden="1" x14ac:dyDescent="0.25">
      <c r="A1425" s="660" t="s">
        <v>6532</v>
      </c>
      <c r="B1425" s="661">
        <v>44286</v>
      </c>
      <c r="C1425" s="660" t="s">
        <v>6860</v>
      </c>
      <c r="D1425" s="661">
        <v>44271</v>
      </c>
      <c r="E1425" s="660" t="s">
        <v>1183</v>
      </c>
      <c r="F1425" s="660" t="s">
        <v>244</v>
      </c>
      <c r="G1425" s="660" t="s">
        <v>1228</v>
      </c>
      <c r="H1425" s="660" t="s">
        <v>1320</v>
      </c>
      <c r="I1425" s="660" t="s">
        <v>244</v>
      </c>
      <c r="J1425" s="660" t="s">
        <v>316</v>
      </c>
      <c r="K1425" s="660" t="s">
        <v>1469</v>
      </c>
      <c r="L1425" s="660" t="s">
        <v>314</v>
      </c>
      <c r="M1425" s="660">
        <v>1</v>
      </c>
      <c r="N1425" s="662">
        <v>3286</v>
      </c>
      <c r="O1425" s="662">
        <v>3286</v>
      </c>
    </row>
    <row r="1426" spans="1:15" hidden="1" x14ac:dyDescent="0.25">
      <c r="A1426" s="660" t="s">
        <v>6532</v>
      </c>
      <c r="B1426" s="661">
        <v>44286</v>
      </c>
      <c r="C1426" s="660" t="s">
        <v>6860</v>
      </c>
      <c r="D1426" s="661">
        <v>44271</v>
      </c>
      <c r="E1426" s="660" t="s">
        <v>1183</v>
      </c>
      <c r="F1426" s="660" t="s">
        <v>244</v>
      </c>
      <c r="G1426" s="660" t="s">
        <v>1228</v>
      </c>
      <c r="H1426" s="660" t="s">
        <v>1347</v>
      </c>
      <c r="I1426" s="660" t="s">
        <v>244</v>
      </c>
      <c r="J1426" s="660" t="s">
        <v>316</v>
      </c>
      <c r="K1426" s="660" t="s">
        <v>1469</v>
      </c>
      <c r="L1426" s="660" t="s">
        <v>314</v>
      </c>
      <c r="M1426" s="660">
        <v>1</v>
      </c>
      <c r="N1426" s="662">
        <v>25300</v>
      </c>
      <c r="O1426" s="662">
        <v>25300</v>
      </c>
    </row>
    <row r="1427" spans="1:15" hidden="1" x14ac:dyDescent="0.25">
      <c r="A1427" s="660" t="s">
        <v>6533</v>
      </c>
      <c r="B1427" s="661">
        <v>44286</v>
      </c>
      <c r="C1427" s="660" t="s">
        <v>6996</v>
      </c>
      <c r="D1427" s="661">
        <v>44188</v>
      </c>
      <c r="E1427" s="660" t="s">
        <v>15</v>
      </c>
      <c r="F1427" s="660" t="s">
        <v>244</v>
      </c>
      <c r="G1427" s="660" t="s">
        <v>1213</v>
      </c>
      <c r="H1427" s="660" t="s">
        <v>387</v>
      </c>
      <c r="I1427" s="660" t="s">
        <v>244</v>
      </c>
      <c r="J1427" s="660" t="s">
        <v>1464</v>
      </c>
      <c r="K1427" s="660" t="s">
        <v>1468</v>
      </c>
      <c r="L1427" s="660" t="s">
        <v>303</v>
      </c>
      <c r="M1427" s="660">
        <v>1</v>
      </c>
      <c r="N1427" s="662">
        <v>2300</v>
      </c>
      <c r="O1427" s="662">
        <v>2300</v>
      </c>
    </row>
    <row r="1428" spans="1:15" hidden="1" x14ac:dyDescent="0.25">
      <c r="A1428" s="660" t="s">
        <v>6533</v>
      </c>
      <c r="B1428" s="661">
        <v>44286</v>
      </c>
      <c r="C1428" s="660" t="s">
        <v>6996</v>
      </c>
      <c r="D1428" s="661">
        <v>44188</v>
      </c>
      <c r="E1428" s="660" t="s">
        <v>1181</v>
      </c>
      <c r="F1428" s="660" t="s">
        <v>244</v>
      </c>
      <c r="G1428" s="660" t="s">
        <v>1213</v>
      </c>
      <c r="H1428" s="660" t="s">
        <v>1303</v>
      </c>
      <c r="I1428" s="660" t="s">
        <v>244</v>
      </c>
      <c r="J1428" s="660" t="s">
        <v>1464</v>
      </c>
      <c r="K1428" s="660" t="s">
        <v>1468</v>
      </c>
      <c r="L1428" s="660" t="s">
        <v>308</v>
      </c>
      <c r="M1428" s="660">
        <v>150</v>
      </c>
      <c r="N1428" s="662">
        <v>3900</v>
      </c>
      <c r="O1428" s="662">
        <v>585000</v>
      </c>
    </row>
    <row r="1429" spans="1:15" hidden="1" x14ac:dyDescent="0.25">
      <c r="A1429" s="660" t="s">
        <v>6534</v>
      </c>
      <c r="B1429" s="661">
        <v>44286</v>
      </c>
      <c r="C1429" s="660" t="s">
        <v>972</v>
      </c>
      <c r="D1429" s="661">
        <v>44244</v>
      </c>
      <c r="E1429" s="660" t="s">
        <v>1182</v>
      </c>
      <c r="F1429" s="660" t="s">
        <v>244</v>
      </c>
      <c r="G1429" s="660" t="s">
        <v>1211</v>
      </c>
      <c r="H1429" s="660" t="s">
        <v>1355</v>
      </c>
      <c r="I1429" s="660" t="s">
        <v>244</v>
      </c>
      <c r="J1429" s="660" t="s">
        <v>316</v>
      </c>
      <c r="K1429" s="660" t="s">
        <v>1469</v>
      </c>
      <c r="L1429" s="660" t="s">
        <v>1470</v>
      </c>
      <c r="M1429" s="660">
        <v>1</v>
      </c>
      <c r="N1429" s="662">
        <v>1100</v>
      </c>
      <c r="O1429" s="662">
        <v>1100</v>
      </c>
    </row>
    <row r="1430" spans="1:15" hidden="1" x14ac:dyDescent="0.25">
      <c r="A1430" s="660" t="s">
        <v>6535</v>
      </c>
      <c r="B1430" s="661">
        <v>44286</v>
      </c>
      <c r="C1430" s="660" t="s">
        <v>6997</v>
      </c>
      <c r="D1430" s="660" t="s">
        <v>5372</v>
      </c>
      <c r="E1430" s="660" t="s">
        <v>15</v>
      </c>
      <c r="F1430" s="660" t="s">
        <v>94</v>
      </c>
      <c r="G1430" s="660" t="s">
        <v>356</v>
      </c>
      <c r="H1430" s="660" t="s">
        <v>1327</v>
      </c>
      <c r="I1430" s="660" t="s">
        <v>94</v>
      </c>
      <c r="J1430" s="660" t="s">
        <v>1464</v>
      </c>
      <c r="K1430" s="660" t="s">
        <v>1468</v>
      </c>
      <c r="L1430" s="660" t="s">
        <v>1470</v>
      </c>
      <c r="M1430" s="660">
        <v>10</v>
      </c>
      <c r="N1430" s="660">
        <v>0</v>
      </c>
      <c r="O1430" s="660">
        <v>0</v>
      </c>
    </row>
    <row r="1431" spans="1:15" hidden="1" x14ac:dyDescent="0.25">
      <c r="A1431" s="660" t="s">
        <v>6535</v>
      </c>
      <c r="B1431" s="661">
        <v>44286</v>
      </c>
      <c r="C1431" s="660" t="s">
        <v>6997</v>
      </c>
      <c r="D1431" s="660" t="s">
        <v>5372</v>
      </c>
      <c r="E1431" s="660" t="s">
        <v>15</v>
      </c>
      <c r="F1431" s="660" t="s">
        <v>94</v>
      </c>
      <c r="G1431" s="660" t="s">
        <v>356</v>
      </c>
      <c r="H1431" s="660" t="s">
        <v>1332</v>
      </c>
      <c r="I1431" s="660" t="s">
        <v>94</v>
      </c>
      <c r="J1431" s="660" t="s">
        <v>1464</v>
      </c>
      <c r="K1431" s="660" t="s">
        <v>1468</v>
      </c>
      <c r="L1431" s="660" t="s">
        <v>1470</v>
      </c>
      <c r="M1431" s="660">
        <v>10</v>
      </c>
      <c r="N1431" s="660">
        <v>0</v>
      </c>
      <c r="O1431" s="660">
        <v>0</v>
      </c>
    </row>
    <row r="1432" spans="1:15" hidden="1" x14ac:dyDescent="0.25">
      <c r="A1432" s="660" t="s">
        <v>6535</v>
      </c>
      <c r="B1432" s="661">
        <v>44286</v>
      </c>
      <c r="C1432" s="660" t="s">
        <v>6997</v>
      </c>
      <c r="D1432" s="660" t="s">
        <v>5372</v>
      </c>
      <c r="E1432" s="660" t="s">
        <v>15</v>
      </c>
      <c r="F1432" s="660" t="s">
        <v>94</v>
      </c>
      <c r="G1432" s="660" t="s">
        <v>356</v>
      </c>
      <c r="H1432" s="660" t="s">
        <v>387</v>
      </c>
      <c r="I1432" s="660" t="s">
        <v>94</v>
      </c>
      <c r="J1432" s="660" t="s">
        <v>1464</v>
      </c>
      <c r="K1432" s="660" t="s">
        <v>1468</v>
      </c>
      <c r="L1432" s="660" t="s">
        <v>303</v>
      </c>
      <c r="M1432" s="660">
        <v>1</v>
      </c>
      <c r="N1432" s="662">
        <v>2675</v>
      </c>
      <c r="O1432" s="662">
        <v>2675</v>
      </c>
    </row>
    <row r="1433" spans="1:15" hidden="1" x14ac:dyDescent="0.25">
      <c r="A1433" s="660" t="s">
        <v>6535</v>
      </c>
      <c r="B1433" s="661">
        <v>44286</v>
      </c>
      <c r="C1433" s="660" t="s">
        <v>6997</v>
      </c>
      <c r="D1433" s="660" t="s">
        <v>5372</v>
      </c>
      <c r="E1433" s="660" t="s">
        <v>15</v>
      </c>
      <c r="F1433" s="660" t="s">
        <v>94</v>
      </c>
      <c r="G1433" s="660" t="s">
        <v>356</v>
      </c>
      <c r="H1433" s="660" t="s">
        <v>1326</v>
      </c>
      <c r="I1433" s="660" t="s">
        <v>94</v>
      </c>
      <c r="J1433" s="660" t="s">
        <v>1464</v>
      </c>
      <c r="K1433" s="660" t="s">
        <v>1468</v>
      </c>
      <c r="L1433" s="660" t="s">
        <v>314</v>
      </c>
      <c r="M1433" s="660">
        <v>10</v>
      </c>
      <c r="N1433" s="662">
        <v>53500</v>
      </c>
      <c r="O1433" s="662">
        <v>535000</v>
      </c>
    </row>
    <row r="1434" spans="1:15" hidden="1" x14ac:dyDescent="0.25">
      <c r="A1434" s="660" t="s">
        <v>6536</v>
      </c>
      <c r="B1434" s="661">
        <v>44286</v>
      </c>
      <c r="C1434" s="660" t="s">
        <v>6656</v>
      </c>
      <c r="D1434" s="661">
        <v>44282</v>
      </c>
      <c r="E1434" s="660" t="s">
        <v>15</v>
      </c>
      <c r="F1434" s="660" t="s">
        <v>1204</v>
      </c>
      <c r="G1434" s="660" t="s">
        <v>1208</v>
      </c>
      <c r="H1434" s="660" t="s">
        <v>1332</v>
      </c>
      <c r="I1434" s="660" t="s">
        <v>1204</v>
      </c>
      <c r="J1434" s="660" t="s">
        <v>1464</v>
      </c>
      <c r="K1434" s="660" t="s">
        <v>1468</v>
      </c>
      <c r="L1434" s="660" t="s">
        <v>1470</v>
      </c>
      <c r="M1434" s="660">
        <v>1</v>
      </c>
      <c r="N1434" s="660">
        <v>0</v>
      </c>
      <c r="O1434" s="660">
        <v>0</v>
      </c>
    </row>
    <row r="1435" spans="1:15" hidden="1" x14ac:dyDescent="0.25">
      <c r="A1435" s="660" t="s">
        <v>6536</v>
      </c>
      <c r="B1435" s="661">
        <v>44286</v>
      </c>
      <c r="C1435" s="660" t="s">
        <v>6656</v>
      </c>
      <c r="D1435" s="661">
        <v>44282</v>
      </c>
      <c r="E1435" s="660" t="s">
        <v>15</v>
      </c>
      <c r="F1435" s="660" t="s">
        <v>1204</v>
      </c>
      <c r="G1435" s="660" t="s">
        <v>1208</v>
      </c>
      <c r="H1435" s="660" t="s">
        <v>387</v>
      </c>
      <c r="I1435" s="660" t="s">
        <v>1204</v>
      </c>
      <c r="J1435" s="660" t="s">
        <v>1464</v>
      </c>
      <c r="K1435" s="660" t="s">
        <v>1468</v>
      </c>
      <c r="L1435" s="660" t="s">
        <v>303</v>
      </c>
      <c r="M1435" s="660">
        <v>1</v>
      </c>
      <c r="N1435" s="660">
        <v>250</v>
      </c>
      <c r="O1435" s="660">
        <v>250</v>
      </c>
    </row>
    <row r="1436" spans="1:15" hidden="1" x14ac:dyDescent="0.25">
      <c r="A1436" s="660" t="s">
        <v>6536</v>
      </c>
      <c r="B1436" s="661">
        <v>44286</v>
      </c>
      <c r="C1436" s="660" t="s">
        <v>6656</v>
      </c>
      <c r="D1436" s="661">
        <v>44282</v>
      </c>
      <c r="E1436" s="660" t="s">
        <v>15</v>
      </c>
      <c r="F1436" s="660" t="s">
        <v>1204</v>
      </c>
      <c r="G1436" s="660" t="s">
        <v>1208</v>
      </c>
      <c r="H1436" s="660" t="s">
        <v>1342</v>
      </c>
      <c r="I1436" s="660" t="s">
        <v>1204</v>
      </c>
      <c r="J1436" s="660" t="s">
        <v>1464</v>
      </c>
      <c r="K1436" s="660" t="s">
        <v>1468</v>
      </c>
      <c r="L1436" s="660" t="s">
        <v>303</v>
      </c>
      <c r="M1436" s="660">
        <v>1</v>
      </c>
      <c r="N1436" s="662">
        <v>7500</v>
      </c>
      <c r="O1436" s="662">
        <v>7500</v>
      </c>
    </row>
    <row r="1437" spans="1:15" hidden="1" x14ac:dyDescent="0.25">
      <c r="A1437" s="660" t="s">
        <v>6536</v>
      </c>
      <c r="B1437" s="661">
        <v>44286</v>
      </c>
      <c r="C1437" s="660" t="s">
        <v>6656</v>
      </c>
      <c r="D1437" s="661">
        <v>44282</v>
      </c>
      <c r="E1437" s="660" t="s">
        <v>15</v>
      </c>
      <c r="F1437" s="660" t="s">
        <v>1204</v>
      </c>
      <c r="G1437" s="660" t="s">
        <v>1208</v>
      </c>
      <c r="H1437" s="660" t="s">
        <v>3669</v>
      </c>
      <c r="I1437" s="660" t="s">
        <v>1204</v>
      </c>
      <c r="J1437" s="660" t="s">
        <v>1464</v>
      </c>
      <c r="K1437" s="660" t="s">
        <v>1468</v>
      </c>
      <c r="L1437" s="660" t="s">
        <v>314</v>
      </c>
      <c r="M1437" s="660">
        <v>1</v>
      </c>
      <c r="N1437" s="662">
        <v>41000</v>
      </c>
      <c r="O1437" s="662">
        <v>41000</v>
      </c>
    </row>
    <row r="1438" spans="1:15" hidden="1" x14ac:dyDescent="0.25">
      <c r="A1438" s="660" t="s">
        <v>6537</v>
      </c>
      <c r="B1438" s="661">
        <v>44286</v>
      </c>
      <c r="C1438" s="660" t="s">
        <v>6985</v>
      </c>
      <c r="D1438" s="661">
        <v>44286</v>
      </c>
      <c r="E1438" s="660" t="s">
        <v>15</v>
      </c>
      <c r="F1438" s="660" t="s">
        <v>258</v>
      </c>
      <c r="G1438" s="660" t="s">
        <v>1221</v>
      </c>
      <c r="H1438" s="660" t="s">
        <v>387</v>
      </c>
      <c r="I1438" s="660" t="s">
        <v>258</v>
      </c>
      <c r="J1438" s="660" t="s">
        <v>1464</v>
      </c>
      <c r="K1438" s="660" t="s">
        <v>1468</v>
      </c>
      <c r="L1438" s="660" t="s">
        <v>303</v>
      </c>
      <c r="M1438" s="660">
        <v>1</v>
      </c>
      <c r="N1438" s="662">
        <v>2891</v>
      </c>
      <c r="O1438" s="662">
        <v>2891</v>
      </c>
    </row>
    <row r="1439" spans="1:15" hidden="1" x14ac:dyDescent="0.25">
      <c r="A1439" s="660" t="s">
        <v>6537</v>
      </c>
      <c r="B1439" s="661">
        <v>44286</v>
      </c>
      <c r="C1439" s="660" t="s">
        <v>6985</v>
      </c>
      <c r="D1439" s="661">
        <v>44286</v>
      </c>
      <c r="E1439" s="660" t="s">
        <v>15</v>
      </c>
      <c r="F1439" s="660" t="s">
        <v>258</v>
      </c>
      <c r="G1439" s="660" t="s">
        <v>1221</v>
      </c>
      <c r="H1439" s="660" t="s">
        <v>1320</v>
      </c>
      <c r="I1439" s="660" t="s">
        <v>258</v>
      </c>
      <c r="J1439" s="660" t="s">
        <v>1464</v>
      </c>
      <c r="K1439" s="660" t="s">
        <v>1468</v>
      </c>
      <c r="L1439" s="660" t="s">
        <v>314</v>
      </c>
      <c r="M1439" s="660">
        <v>5</v>
      </c>
      <c r="N1439" s="662">
        <v>3500</v>
      </c>
      <c r="O1439" s="662">
        <v>17500</v>
      </c>
    </row>
    <row r="1440" spans="1:15" hidden="1" x14ac:dyDescent="0.25">
      <c r="A1440" s="660" t="s">
        <v>6537</v>
      </c>
      <c r="B1440" s="661">
        <v>44286</v>
      </c>
      <c r="C1440" s="660" t="s">
        <v>6985</v>
      </c>
      <c r="D1440" s="661">
        <v>44286</v>
      </c>
      <c r="E1440" s="660" t="s">
        <v>15</v>
      </c>
      <c r="F1440" s="660" t="s">
        <v>258</v>
      </c>
      <c r="G1440" s="660" t="s">
        <v>1221</v>
      </c>
      <c r="H1440" s="660" t="s">
        <v>7105</v>
      </c>
      <c r="I1440" s="660" t="s">
        <v>258</v>
      </c>
      <c r="J1440" s="660" t="s">
        <v>1464</v>
      </c>
      <c r="K1440" s="660" t="s">
        <v>1468</v>
      </c>
      <c r="L1440" s="660" t="s">
        <v>314</v>
      </c>
      <c r="M1440" s="660">
        <v>25</v>
      </c>
      <c r="N1440" s="662">
        <v>8500</v>
      </c>
      <c r="O1440" s="662">
        <v>212500</v>
      </c>
    </row>
    <row r="1441" spans="1:15" hidden="1" x14ac:dyDescent="0.25">
      <c r="A1441" s="660" t="s">
        <v>6537</v>
      </c>
      <c r="B1441" s="661">
        <v>44286</v>
      </c>
      <c r="C1441" s="660" t="s">
        <v>6985</v>
      </c>
      <c r="D1441" s="661">
        <v>44286</v>
      </c>
      <c r="E1441" s="660" t="s">
        <v>15</v>
      </c>
      <c r="F1441" s="660" t="s">
        <v>258</v>
      </c>
      <c r="G1441" s="660" t="s">
        <v>1221</v>
      </c>
      <c r="H1441" s="660" t="s">
        <v>1329</v>
      </c>
      <c r="I1441" s="660" t="s">
        <v>258</v>
      </c>
      <c r="J1441" s="660" t="s">
        <v>1464</v>
      </c>
      <c r="K1441" s="660" t="s">
        <v>1468</v>
      </c>
      <c r="L1441" s="660" t="s">
        <v>314</v>
      </c>
      <c r="M1441" s="660">
        <v>5</v>
      </c>
      <c r="N1441" s="662">
        <v>36600</v>
      </c>
      <c r="O1441" s="662">
        <v>183000</v>
      </c>
    </row>
    <row r="1442" spans="1:15" hidden="1" x14ac:dyDescent="0.25">
      <c r="A1442" s="660" t="s">
        <v>6538</v>
      </c>
      <c r="B1442" s="661">
        <v>44286</v>
      </c>
      <c r="C1442" s="660" t="s">
        <v>6998</v>
      </c>
      <c r="D1442" s="661">
        <v>44286</v>
      </c>
      <c r="E1442" s="660" t="s">
        <v>15</v>
      </c>
      <c r="F1442" s="660" t="s">
        <v>244</v>
      </c>
      <c r="G1442" s="660" t="s">
        <v>1213</v>
      </c>
      <c r="H1442" s="660" t="s">
        <v>387</v>
      </c>
      <c r="I1442" s="660" t="s">
        <v>244</v>
      </c>
      <c r="J1442" s="660" t="s">
        <v>1464</v>
      </c>
      <c r="K1442" s="660" t="s">
        <v>1468</v>
      </c>
      <c r="L1442" s="660" t="s">
        <v>303</v>
      </c>
      <c r="M1442" s="660">
        <v>1</v>
      </c>
      <c r="N1442" s="660">
        <v>600</v>
      </c>
      <c r="O1442" s="660">
        <v>600</v>
      </c>
    </row>
    <row r="1443" spans="1:15" hidden="1" x14ac:dyDescent="0.25">
      <c r="A1443" s="660" t="s">
        <v>6538</v>
      </c>
      <c r="B1443" s="661">
        <v>44286</v>
      </c>
      <c r="C1443" s="660" t="s">
        <v>6998</v>
      </c>
      <c r="D1443" s="661">
        <v>44286</v>
      </c>
      <c r="E1443" s="660" t="s">
        <v>1181</v>
      </c>
      <c r="F1443" s="660" t="s">
        <v>244</v>
      </c>
      <c r="G1443" s="660" t="s">
        <v>1213</v>
      </c>
      <c r="H1443" s="660" t="s">
        <v>3612</v>
      </c>
      <c r="I1443" s="660" t="s">
        <v>244</v>
      </c>
      <c r="J1443" s="660" t="s">
        <v>1464</v>
      </c>
      <c r="K1443" s="660" t="s">
        <v>1468</v>
      </c>
      <c r="L1443" s="660" t="s">
        <v>308</v>
      </c>
      <c r="M1443" s="660">
        <v>55</v>
      </c>
      <c r="N1443" s="662">
        <v>2730</v>
      </c>
      <c r="O1443" s="662">
        <v>150150</v>
      </c>
    </row>
    <row r="1444" spans="1:15" hidden="1" x14ac:dyDescent="0.25">
      <c r="A1444" s="660" t="s">
        <v>6539</v>
      </c>
      <c r="B1444" s="661">
        <v>44286</v>
      </c>
      <c r="C1444" s="660" t="s">
        <v>6950</v>
      </c>
      <c r="D1444" s="661">
        <v>44144</v>
      </c>
      <c r="E1444" s="660" t="s">
        <v>1182</v>
      </c>
      <c r="F1444" s="660" t="s">
        <v>244</v>
      </c>
      <c r="G1444" s="660" t="s">
        <v>1228</v>
      </c>
      <c r="H1444" s="660" t="s">
        <v>7133</v>
      </c>
      <c r="I1444" s="660" t="s">
        <v>244</v>
      </c>
      <c r="J1444" s="660" t="s">
        <v>316</v>
      </c>
      <c r="K1444" s="660" t="s">
        <v>1469</v>
      </c>
      <c r="L1444" s="660" t="s">
        <v>58</v>
      </c>
      <c r="M1444" s="660">
        <v>1</v>
      </c>
      <c r="N1444" s="660">
        <v>150</v>
      </c>
      <c r="O1444" s="660">
        <v>150</v>
      </c>
    </row>
    <row r="1445" spans="1:15" hidden="1" x14ac:dyDescent="0.25">
      <c r="A1445" s="660" t="s">
        <v>6539</v>
      </c>
      <c r="B1445" s="661">
        <v>44286</v>
      </c>
      <c r="C1445" s="660" t="s">
        <v>6950</v>
      </c>
      <c r="D1445" s="661">
        <v>44144</v>
      </c>
      <c r="E1445" s="660" t="s">
        <v>1182</v>
      </c>
      <c r="F1445" s="660" t="s">
        <v>244</v>
      </c>
      <c r="G1445" s="660" t="s">
        <v>1228</v>
      </c>
      <c r="H1445" s="660" t="s">
        <v>1418</v>
      </c>
      <c r="I1445" s="660" t="s">
        <v>244</v>
      </c>
      <c r="J1445" s="660" t="s">
        <v>316</v>
      </c>
      <c r="K1445" s="660" t="s">
        <v>1469</v>
      </c>
      <c r="L1445" s="660" t="s">
        <v>1470</v>
      </c>
      <c r="M1445" s="660">
        <v>1</v>
      </c>
      <c r="N1445" s="662">
        <v>1855</v>
      </c>
      <c r="O1445" s="662">
        <v>1855</v>
      </c>
    </row>
    <row r="1446" spans="1:15" hidden="1" x14ac:dyDescent="0.25">
      <c r="A1446" s="660" t="s">
        <v>6540</v>
      </c>
      <c r="B1446" s="661">
        <v>44286</v>
      </c>
      <c r="C1446" s="660" t="s">
        <v>6999</v>
      </c>
      <c r="D1446" s="661">
        <v>44279</v>
      </c>
      <c r="E1446" s="660" t="s">
        <v>1851</v>
      </c>
      <c r="F1446" s="660" t="s">
        <v>244</v>
      </c>
      <c r="G1446" s="660" t="s">
        <v>1235</v>
      </c>
      <c r="H1446" s="660" t="s">
        <v>1327</v>
      </c>
      <c r="I1446" s="660" t="s">
        <v>244</v>
      </c>
      <c r="J1446" s="660" t="s">
        <v>1465</v>
      </c>
      <c r="K1446" s="660" t="s">
        <v>1468</v>
      </c>
      <c r="L1446" s="660" t="s">
        <v>1470</v>
      </c>
      <c r="M1446" s="660">
        <v>4</v>
      </c>
      <c r="N1446" s="660">
        <v>0</v>
      </c>
      <c r="O1446" s="660">
        <v>0</v>
      </c>
    </row>
    <row r="1447" spans="1:15" hidden="1" x14ac:dyDescent="0.25">
      <c r="A1447" s="660" t="s">
        <v>6540</v>
      </c>
      <c r="B1447" s="661">
        <v>44286</v>
      </c>
      <c r="C1447" s="660" t="s">
        <v>6999</v>
      </c>
      <c r="D1447" s="661">
        <v>44279</v>
      </c>
      <c r="E1447" s="660" t="s">
        <v>1851</v>
      </c>
      <c r="F1447" s="660" t="s">
        <v>244</v>
      </c>
      <c r="G1447" s="660" t="s">
        <v>1235</v>
      </c>
      <c r="H1447" s="660" t="s">
        <v>7117</v>
      </c>
      <c r="I1447" s="660" t="s">
        <v>244</v>
      </c>
      <c r="J1447" s="660" t="s">
        <v>1465</v>
      </c>
      <c r="K1447" s="660" t="s">
        <v>1468</v>
      </c>
      <c r="L1447" s="660" t="s">
        <v>1470</v>
      </c>
      <c r="M1447" s="660">
        <v>4</v>
      </c>
      <c r="N1447" s="660">
        <v>0</v>
      </c>
      <c r="O1447" s="660">
        <v>0</v>
      </c>
    </row>
    <row r="1448" spans="1:15" hidden="1" x14ac:dyDescent="0.25">
      <c r="A1448" s="660" t="s">
        <v>6540</v>
      </c>
      <c r="B1448" s="661">
        <v>44286</v>
      </c>
      <c r="C1448" s="660" t="s">
        <v>6999</v>
      </c>
      <c r="D1448" s="661">
        <v>44279</v>
      </c>
      <c r="E1448" s="660" t="s">
        <v>1851</v>
      </c>
      <c r="F1448" s="660" t="s">
        <v>244</v>
      </c>
      <c r="G1448" s="660" t="s">
        <v>1235</v>
      </c>
      <c r="H1448" s="660" t="s">
        <v>1349</v>
      </c>
      <c r="I1448" s="660" t="s">
        <v>244</v>
      </c>
      <c r="J1448" s="660" t="s">
        <v>1465</v>
      </c>
      <c r="K1448" s="660" t="s">
        <v>1468</v>
      </c>
      <c r="L1448" s="660" t="s">
        <v>314</v>
      </c>
      <c r="M1448" s="660">
        <v>4</v>
      </c>
      <c r="N1448" s="662">
        <v>2250</v>
      </c>
      <c r="O1448" s="662">
        <v>9000</v>
      </c>
    </row>
    <row r="1449" spans="1:15" hidden="1" x14ac:dyDescent="0.25">
      <c r="A1449" s="660" t="s">
        <v>6540</v>
      </c>
      <c r="B1449" s="661">
        <v>44286</v>
      </c>
      <c r="C1449" s="660" t="s">
        <v>6999</v>
      </c>
      <c r="D1449" s="661">
        <v>44279</v>
      </c>
      <c r="E1449" s="660" t="s">
        <v>1851</v>
      </c>
      <c r="F1449" s="660" t="s">
        <v>244</v>
      </c>
      <c r="G1449" s="660" t="s">
        <v>1235</v>
      </c>
      <c r="H1449" s="660" t="s">
        <v>1320</v>
      </c>
      <c r="I1449" s="660" t="s">
        <v>244</v>
      </c>
      <c r="J1449" s="660" t="s">
        <v>1465</v>
      </c>
      <c r="K1449" s="660" t="s">
        <v>1468</v>
      </c>
      <c r="L1449" s="660" t="s">
        <v>314</v>
      </c>
      <c r="M1449" s="660">
        <v>4</v>
      </c>
      <c r="N1449" s="662">
        <v>3500</v>
      </c>
      <c r="O1449" s="662">
        <v>14000</v>
      </c>
    </row>
    <row r="1450" spans="1:15" hidden="1" x14ac:dyDescent="0.25">
      <c r="A1450" s="660" t="s">
        <v>6540</v>
      </c>
      <c r="B1450" s="661">
        <v>44286</v>
      </c>
      <c r="C1450" s="660" t="s">
        <v>6999</v>
      </c>
      <c r="D1450" s="661">
        <v>44279</v>
      </c>
      <c r="E1450" s="660" t="s">
        <v>1851</v>
      </c>
      <c r="F1450" s="660" t="s">
        <v>244</v>
      </c>
      <c r="G1450" s="660" t="s">
        <v>1235</v>
      </c>
      <c r="H1450" s="660" t="s">
        <v>1329</v>
      </c>
      <c r="I1450" s="660" t="s">
        <v>244</v>
      </c>
      <c r="J1450" s="660" t="s">
        <v>1465</v>
      </c>
      <c r="K1450" s="660" t="s">
        <v>1468</v>
      </c>
      <c r="L1450" s="660" t="s">
        <v>314</v>
      </c>
      <c r="M1450" s="660">
        <v>4</v>
      </c>
      <c r="N1450" s="662">
        <v>41000</v>
      </c>
      <c r="O1450" s="662">
        <v>164000</v>
      </c>
    </row>
    <row r="1451" spans="1:15" hidden="1" x14ac:dyDescent="0.25">
      <c r="A1451" s="660" t="s">
        <v>6541</v>
      </c>
      <c r="B1451" s="661">
        <v>44286</v>
      </c>
      <c r="C1451" s="660" t="s">
        <v>7000</v>
      </c>
      <c r="D1451" s="661">
        <v>44271</v>
      </c>
      <c r="E1451" s="660" t="s">
        <v>15</v>
      </c>
      <c r="F1451" s="660" t="s">
        <v>245</v>
      </c>
      <c r="G1451" s="660" t="s">
        <v>1231</v>
      </c>
      <c r="H1451" s="660" t="s">
        <v>1357</v>
      </c>
      <c r="I1451" s="660" t="s">
        <v>245</v>
      </c>
      <c r="J1451" s="660" t="s">
        <v>1464</v>
      </c>
      <c r="K1451" s="660" t="s">
        <v>1468</v>
      </c>
      <c r="L1451" s="660" t="s">
        <v>314</v>
      </c>
      <c r="M1451" s="660">
        <v>10</v>
      </c>
      <c r="N1451" s="660">
        <v>0</v>
      </c>
      <c r="O1451" s="660">
        <v>0</v>
      </c>
    </row>
    <row r="1452" spans="1:15" hidden="1" x14ac:dyDescent="0.25">
      <c r="A1452" s="660" t="s">
        <v>6541</v>
      </c>
      <c r="B1452" s="661">
        <v>44286</v>
      </c>
      <c r="C1452" s="660" t="s">
        <v>7000</v>
      </c>
      <c r="D1452" s="661">
        <v>44271</v>
      </c>
      <c r="E1452" s="660" t="s">
        <v>15</v>
      </c>
      <c r="F1452" s="660" t="s">
        <v>245</v>
      </c>
      <c r="G1452" s="660" t="s">
        <v>1231</v>
      </c>
      <c r="H1452" s="660" t="s">
        <v>1319</v>
      </c>
      <c r="I1452" s="660" t="s">
        <v>245</v>
      </c>
      <c r="J1452" s="660" t="s">
        <v>1464</v>
      </c>
      <c r="K1452" s="660" t="s">
        <v>1468</v>
      </c>
      <c r="L1452" s="660" t="s">
        <v>314</v>
      </c>
      <c r="M1452" s="660">
        <v>10</v>
      </c>
      <c r="N1452" s="660">
        <v>0</v>
      </c>
      <c r="O1452" s="660">
        <v>0</v>
      </c>
    </row>
    <row r="1453" spans="1:15" hidden="1" x14ac:dyDescent="0.25">
      <c r="A1453" s="660" t="s">
        <v>6541</v>
      </c>
      <c r="B1453" s="661">
        <v>44286</v>
      </c>
      <c r="C1453" s="660" t="s">
        <v>7000</v>
      </c>
      <c r="D1453" s="661">
        <v>44271</v>
      </c>
      <c r="E1453" s="660" t="s">
        <v>15</v>
      </c>
      <c r="F1453" s="660" t="s">
        <v>245</v>
      </c>
      <c r="G1453" s="660" t="s">
        <v>1231</v>
      </c>
      <c r="H1453" s="660" t="s">
        <v>1320</v>
      </c>
      <c r="I1453" s="660" t="s">
        <v>245</v>
      </c>
      <c r="J1453" s="660" t="s">
        <v>1464</v>
      </c>
      <c r="K1453" s="660" t="s">
        <v>1468</v>
      </c>
      <c r="L1453" s="660" t="s">
        <v>314</v>
      </c>
      <c r="M1453" s="660">
        <v>10</v>
      </c>
      <c r="N1453" s="660">
        <v>0</v>
      </c>
      <c r="O1453" s="660">
        <v>0</v>
      </c>
    </row>
    <row r="1454" spans="1:15" hidden="1" x14ac:dyDescent="0.25">
      <c r="A1454" s="660" t="s">
        <v>6541</v>
      </c>
      <c r="B1454" s="661">
        <v>44286</v>
      </c>
      <c r="C1454" s="660" t="s">
        <v>7000</v>
      </c>
      <c r="D1454" s="661">
        <v>44271</v>
      </c>
      <c r="E1454" s="660" t="s">
        <v>15</v>
      </c>
      <c r="F1454" s="660" t="s">
        <v>245</v>
      </c>
      <c r="G1454" s="660" t="s">
        <v>1231</v>
      </c>
      <c r="H1454" s="660" t="s">
        <v>387</v>
      </c>
      <c r="I1454" s="660" t="s">
        <v>245</v>
      </c>
      <c r="J1454" s="660" t="s">
        <v>1464</v>
      </c>
      <c r="K1454" s="660" t="s">
        <v>1468</v>
      </c>
      <c r="L1454" s="660" t="s">
        <v>303</v>
      </c>
      <c r="M1454" s="660">
        <v>1</v>
      </c>
      <c r="N1454" s="662">
        <v>1250</v>
      </c>
      <c r="O1454" s="662">
        <v>1250</v>
      </c>
    </row>
    <row r="1455" spans="1:15" hidden="1" x14ac:dyDescent="0.25">
      <c r="A1455" s="660" t="s">
        <v>6541</v>
      </c>
      <c r="B1455" s="661">
        <v>44286</v>
      </c>
      <c r="C1455" s="660" t="s">
        <v>7000</v>
      </c>
      <c r="D1455" s="661">
        <v>44271</v>
      </c>
      <c r="E1455" s="660" t="s">
        <v>15</v>
      </c>
      <c r="F1455" s="660" t="s">
        <v>245</v>
      </c>
      <c r="G1455" s="660" t="s">
        <v>1231</v>
      </c>
      <c r="H1455" s="660" t="s">
        <v>1329</v>
      </c>
      <c r="I1455" s="660" t="s">
        <v>245</v>
      </c>
      <c r="J1455" s="660" t="s">
        <v>1464</v>
      </c>
      <c r="K1455" s="660" t="s">
        <v>1468</v>
      </c>
      <c r="L1455" s="660" t="s">
        <v>314</v>
      </c>
      <c r="M1455" s="660">
        <v>10</v>
      </c>
      <c r="N1455" s="662">
        <v>49987</v>
      </c>
      <c r="O1455" s="662">
        <v>499870</v>
      </c>
    </row>
    <row r="1456" spans="1:15" hidden="1" x14ac:dyDescent="0.25">
      <c r="A1456" s="660" t="s">
        <v>6542</v>
      </c>
      <c r="B1456" s="661">
        <v>44286</v>
      </c>
      <c r="C1456" s="660" t="s">
        <v>7001</v>
      </c>
      <c r="D1456" s="661">
        <v>44286</v>
      </c>
      <c r="E1456" s="660" t="s">
        <v>1180</v>
      </c>
      <c r="F1456" s="660" t="s">
        <v>248</v>
      </c>
      <c r="G1456" s="660" t="s">
        <v>1210</v>
      </c>
      <c r="H1456" s="660" t="s">
        <v>280</v>
      </c>
      <c r="I1456" s="660" t="s">
        <v>248</v>
      </c>
      <c r="J1456" s="660" t="s">
        <v>1463</v>
      </c>
      <c r="K1456" s="660" t="s">
        <v>1468</v>
      </c>
      <c r="L1456" s="660" t="s">
        <v>303</v>
      </c>
      <c r="M1456" s="660">
        <v>250</v>
      </c>
      <c r="N1456" s="662">
        <v>1270.5</v>
      </c>
      <c r="O1456" s="662">
        <v>317625</v>
      </c>
    </row>
    <row r="1457" spans="1:15" hidden="1" x14ac:dyDescent="0.25">
      <c r="A1457" s="660" t="s">
        <v>6543</v>
      </c>
      <c r="B1457" s="661">
        <v>44286</v>
      </c>
      <c r="C1457" s="660" t="s">
        <v>7002</v>
      </c>
      <c r="D1457" s="661">
        <v>44251</v>
      </c>
      <c r="E1457" s="660" t="s">
        <v>1851</v>
      </c>
      <c r="F1457" s="660" t="s">
        <v>244</v>
      </c>
      <c r="G1457" s="660" t="s">
        <v>1235</v>
      </c>
      <c r="H1457" s="660" t="s">
        <v>1327</v>
      </c>
      <c r="I1457" s="660" t="s">
        <v>244</v>
      </c>
      <c r="J1457" s="660" t="s">
        <v>1465</v>
      </c>
      <c r="K1457" s="660" t="s">
        <v>1468</v>
      </c>
      <c r="L1457" s="660" t="s">
        <v>1470</v>
      </c>
      <c r="M1457" s="660">
        <v>1</v>
      </c>
      <c r="N1457" s="660">
        <v>0</v>
      </c>
      <c r="O1457" s="660">
        <v>0</v>
      </c>
    </row>
    <row r="1458" spans="1:15" hidden="1" x14ac:dyDescent="0.25">
      <c r="A1458" s="660" t="s">
        <v>6543</v>
      </c>
      <c r="B1458" s="661">
        <v>44286</v>
      </c>
      <c r="C1458" s="660" t="s">
        <v>7002</v>
      </c>
      <c r="D1458" s="661">
        <v>44251</v>
      </c>
      <c r="E1458" s="660" t="s">
        <v>1851</v>
      </c>
      <c r="F1458" s="660" t="s">
        <v>244</v>
      </c>
      <c r="G1458" s="660" t="s">
        <v>1235</v>
      </c>
      <c r="H1458" s="660" t="s">
        <v>7117</v>
      </c>
      <c r="I1458" s="660" t="s">
        <v>244</v>
      </c>
      <c r="J1458" s="660" t="s">
        <v>1465</v>
      </c>
      <c r="K1458" s="660" t="s">
        <v>1468</v>
      </c>
      <c r="L1458" s="660" t="s">
        <v>1470</v>
      </c>
      <c r="M1458" s="660">
        <v>1</v>
      </c>
      <c r="N1458" s="660">
        <v>0</v>
      </c>
      <c r="O1458" s="660">
        <v>0</v>
      </c>
    </row>
    <row r="1459" spans="1:15" hidden="1" x14ac:dyDescent="0.25">
      <c r="A1459" s="660" t="s">
        <v>6543</v>
      </c>
      <c r="B1459" s="661">
        <v>44286</v>
      </c>
      <c r="C1459" s="660" t="s">
        <v>7002</v>
      </c>
      <c r="D1459" s="661">
        <v>44251</v>
      </c>
      <c r="E1459" s="660" t="s">
        <v>1851</v>
      </c>
      <c r="F1459" s="660" t="s">
        <v>244</v>
      </c>
      <c r="G1459" s="660" t="s">
        <v>1235</v>
      </c>
      <c r="H1459" s="660" t="s">
        <v>1349</v>
      </c>
      <c r="I1459" s="660" t="s">
        <v>244</v>
      </c>
      <c r="J1459" s="660" t="s">
        <v>1465</v>
      </c>
      <c r="K1459" s="660" t="s">
        <v>1468</v>
      </c>
      <c r="L1459" s="660" t="s">
        <v>314</v>
      </c>
      <c r="M1459" s="660">
        <v>1</v>
      </c>
      <c r="N1459" s="662">
        <v>2250</v>
      </c>
      <c r="O1459" s="662">
        <v>2250</v>
      </c>
    </row>
    <row r="1460" spans="1:15" hidden="1" x14ac:dyDescent="0.25">
      <c r="A1460" s="660" t="s">
        <v>6543</v>
      </c>
      <c r="B1460" s="661">
        <v>44286</v>
      </c>
      <c r="C1460" s="660" t="s">
        <v>7002</v>
      </c>
      <c r="D1460" s="661">
        <v>44251</v>
      </c>
      <c r="E1460" s="660" t="s">
        <v>1851</v>
      </c>
      <c r="F1460" s="660" t="s">
        <v>244</v>
      </c>
      <c r="G1460" s="660" t="s">
        <v>1235</v>
      </c>
      <c r="H1460" s="660" t="s">
        <v>1320</v>
      </c>
      <c r="I1460" s="660" t="s">
        <v>244</v>
      </c>
      <c r="J1460" s="660" t="s">
        <v>1465</v>
      </c>
      <c r="K1460" s="660" t="s">
        <v>1468</v>
      </c>
      <c r="L1460" s="660" t="s">
        <v>314</v>
      </c>
      <c r="M1460" s="660">
        <v>1</v>
      </c>
      <c r="N1460" s="662">
        <v>3500</v>
      </c>
      <c r="O1460" s="662">
        <v>3500</v>
      </c>
    </row>
    <row r="1461" spans="1:15" hidden="1" x14ac:dyDescent="0.25">
      <c r="A1461" s="660" t="s">
        <v>6543</v>
      </c>
      <c r="B1461" s="661">
        <v>44286</v>
      </c>
      <c r="C1461" s="660" t="s">
        <v>7002</v>
      </c>
      <c r="D1461" s="661">
        <v>44251</v>
      </c>
      <c r="E1461" s="660" t="s">
        <v>1851</v>
      </c>
      <c r="F1461" s="660" t="s">
        <v>244</v>
      </c>
      <c r="G1461" s="660" t="s">
        <v>1235</v>
      </c>
      <c r="H1461" s="660" t="s">
        <v>1329</v>
      </c>
      <c r="I1461" s="660" t="s">
        <v>244</v>
      </c>
      <c r="J1461" s="660" t="s">
        <v>1465</v>
      </c>
      <c r="K1461" s="660" t="s">
        <v>1468</v>
      </c>
      <c r="L1461" s="660" t="s">
        <v>314</v>
      </c>
      <c r="M1461" s="660">
        <v>1</v>
      </c>
      <c r="N1461" s="662">
        <v>41000</v>
      </c>
      <c r="O1461" s="662">
        <v>41000</v>
      </c>
    </row>
    <row r="1462" spans="1:15" hidden="1" x14ac:dyDescent="0.25">
      <c r="A1462" s="660" t="s">
        <v>6544</v>
      </c>
      <c r="B1462" s="661">
        <v>44286</v>
      </c>
      <c r="C1462" s="660" t="s">
        <v>6944</v>
      </c>
      <c r="D1462" s="661">
        <v>44158</v>
      </c>
      <c r="E1462" s="660" t="s">
        <v>1182</v>
      </c>
      <c r="F1462" s="660" t="s">
        <v>244</v>
      </c>
      <c r="G1462" s="660" t="s">
        <v>1228</v>
      </c>
      <c r="H1462" s="660" t="s">
        <v>1398</v>
      </c>
      <c r="I1462" s="660" t="s">
        <v>244</v>
      </c>
      <c r="J1462" s="660" t="s">
        <v>316</v>
      </c>
      <c r="K1462" s="660" t="s">
        <v>1469</v>
      </c>
      <c r="L1462" s="660" t="s">
        <v>1470</v>
      </c>
      <c r="M1462" s="660">
        <v>2</v>
      </c>
      <c r="N1462" s="660">
        <v>143</v>
      </c>
      <c r="O1462" s="660">
        <v>286</v>
      </c>
    </row>
    <row r="1463" spans="1:15" hidden="1" x14ac:dyDescent="0.25">
      <c r="A1463" s="660" t="s">
        <v>6544</v>
      </c>
      <c r="B1463" s="661">
        <v>44286</v>
      </c>
      <c r="C1463" s="660" t="s">
        <v>6944</v>
      </c>
      <c r="D1463" s="661">
        <v>44158</v>
      </c>
      <c r="E1463" s="660" t="s">
        <v>1182</v>
      </c>
      <c r="F1463" s="660" t="s">
        <v>244</v>
      </c>
      <c r="G1463" s="660" t="s">
        <v>1228</v>
      </c>
      <c r="H1463" s="660" t="s">
        <v>1364</v>
      </c>
      <c r="I1463" s="660" t="s">
        <v>244</v>
      </c>
      <c r="J1463" s="660" t="s">
        <v>316</v>
      </c>
      <c r="K1463" s="660" t="s">
        <v>1469</v>
      </c>
      <c r="L1463" s="660" t="s">
        <v>1470</v>
      </c>
      <c r="M1463" s="660">
        <v>1</v>
      </c>
      <c r="N1463" s="662">
        <v>2140</v>
      </c>
      <c r="O1463" s="662">
        <v>2140</v>
      </c>
    </row>
    <row r="1464" spans="1:15" hidden="1" x14ac:dyDescent="0.25">
      <c r="A1464" s="660" t="s">
        <v>6545</v>
      </c>
      <c r="B1464" s="661">
        <v>44286</v>
      </c>
      <c r="C1464" s="660" t="s">
        <v>7003</v>
      </c>
      <c r="D1464" s="661">
        <v>44279</v>
      </c>
      <c r="E1464" s="660" t="s">
        <v>1180</v>
      </c>
      <c r="F1464" s="660" t="s">
        <v>248</v>
      </c>
      <c r="G1464" s="660" t="s">
        <v>1210</v>
      </c>
      <c r="H1464" s="660" t="s">
        <v>278</v>
      </c>
      <c r="I1464" s="660" t="s">
        <v>248</v>
      </c>
      <c r="J1464" s="660" t="s">
        <v>1463</v>
      </c>
      <c r="K1464" s="660" t="s">
        <v>1468</v>
      </c>
      <c r="L1464" s="660" t="s">
        <v>301</v>
      </c>
      <c r="M1464" s="660">
        <v>2</v>
      </c>
      <c r="N1464" s="662">
        <v>50437.8</v>
      </c>
      <c r="O1464" s="662">
        <v>100875.6</v>
      </c>
    </row>
    <row r="1465" spans="1:15" hidden="1" x14ac:dyDescent="0.25">
      <c r="A1465" s="660" t="s">
        <v>6546</v>
      </c>
      <c r="B1465" s="661">
        <v>44286</v>
      </c>
      <c r="C1465" s="660" t="s">
        <v>6656</v>
      </c>
      <c r="D1465" s="661">
        <v>44282</v>
      </c>
      <c r="E1465" s="660" t="s">
        <v>15</v>
      </c>
      <c r="F1465" s="660" t="s">
        <v>1204</v>
      </c>
      <c r="G1465" s="660" t="s">
        <v>1208</v>
      </c>
      <c r="H1465" s="660" t="s">
        <v>1332</v>
      </c>
      <c r="I1465" s="660" t="s">
        <v>1204</v>
      </c>
      <c r="J1465" s="660" t="s">
        <v>1464</v>
      </c>
      <c r="K1465" s="660" t="s">
        <v>1468</v>
      </c>
      <c r="L1465" s="660" t="s">
        <v>1470</v>
      </c>
      <c r="M1465" s="660">
        <v>1</v>
      </c>
      <c r="N1465" s="660">
        <v>0</v>
      </c>
      <c r="O1465" s="660">
        <v>0</v>
      </c>
    </row>
    <row r="1466" spans="1:15" hidden="1" x14ac:dyDescent="0.25">
      <c r="A1466" s="660" t="s">
        <v>6546</v>
      </c>
      <c r="B1466" s="661">
        <v>44286</v>
      </c>
      <c r="C1466" s="660" t="s">
        <v>6656</v>
      </c>
      <c r="D1466" s="661">
        <v>44282</v>
      </c>
      <c r="E1466" s="660" t="s">
        <v>15</v>
      </c>
      <c r="F1466" s="660" t="s">
        <v>1204</v>
      </c>
      <c r="G1466" s="660" t="s">
        <v>1208</v>
      </c>
      <c r="H1466" s="660" t="s">
        <v>387</v>
      </c>
      <c r="I1466" s="660" t="s">
        <v>1204</v>
      </c>
      <c r="J1466" s="660" t="s">
        <v>1464</v>
      </c>
      <c r="K1466" s="660" t="s">
        <v>1468</v>
      </c>
      <c r="L1466" s="660" t="s">
        <v>303</v>
      </c>
      <c r="M1466" s="660">
        <v>1</v>
      </c>
      <c r="N1466" s="660">
        <v>250</v>
      </c>
      <c r="O1466" s="660">
        <v>250</v>
      </c>
    </row>
    <row r="1467" spans="1:15" hidden="1" x14ac:dyDescent="0.25">
      <c r="A1467" s="660" t="s">
        <v>6546</v>
      </c>
      <c r="B1467" s="661">
        <v>44286</v>
      </c>
      <c r="C1467" s="660" t="s">
        <v>6656</v>
      </c>
      <c r="D1467" s="661">
        <v>44282</v>
      </c>
      <c r="E1467" s="660" t="s">
        <v>15</v>
      </c>
      <c r="F1467" s="660" t="s">
        <v>1204</v>
      </c>
      <c r="G1467" s="660" t="s">
        <v>1208</v>
      </c>
      <c r="H1467" s="660" t="s">
        <v>1342</v>
      </c>
      <c r="I1467" s="660" t="s">
        <v>1204</v>
      </c>
      <c r="J1467" s="660" t="s">
        <v>1464</v>
      </c>
      <c r="K1467" s="660" t="s">
        <v>1468</v>
      </c>
      <c r="L1467" s="660" t="s">
        <v>303</v>
      </c>
      <c r="M1467" s="660">
        <v>1</v>
      </c>
      <c r="N1467" s="662">
        <v>7500</v>
      </c>
      <c r="O1467" s="662">
        <v>7500</v>
      </c>
    </row>
    <row r="1468" spans="1:15" hidden="1" x14ac:dyDescent="0.25">
      <c r="A1468" s="660" t="s">
        <v>6546</v>
      </c>
      <c r="B1468" s="661">
        <v>44286</v>
      </c>
      <c r="C1468" s="660" t="s">
        <v>6656</v>
      </c>
      <c r="D1468" s="661">
        <v>44282</v>
      </c>
      <c r="E1468" s="660" t="s">
        <v>15</v>
      </c>
      <c r="F1468" s="660" t="s">
        <v>1204</v>
      </c>
      <c r="G1468" s="660" t="s">
        <v>1208</v>
      </c>
      <c r="H1468" s="660" t="s">
        <v>3669</v>
      </c>
      <c r="I1468" s="660" t="s">
        <v>1204</v>
      </c>
      <c r="J1468" s="660" t="s">
        <v>1464</v>
      </c>
      <c r="K1468" s="660" t="s">
        <v>1468</v>
      </c>
      <c r="L1468" s="660" t="s">
        <v>314</v>
      </c>
      <c r="M1468" s="660">
        <v>1</v>
      </c>
      <c r="N1468" s="662">
        <v>41000</v>
      </c>
      <c r="O1468" s="662">
        <v>41000</v>
      </c>
    </row>
    <row r="1469" spans="1:15" hidden="1" x14ac:dyDescent="0.25">
      <c r="A1469" s="660" t="s">
        <v>6547</v>
      </c>
      <c r="B1469" s="661">
        <v>44286</v>
      </c>
      <c r="C1469" s="660" t="s">
        <v>211</v>
      </c>
      <c r="D1469" s="660" t="s">
        <v>5372</v>
      </c>
      <c r="E1469" s="660" t="s">
        <v>1182</v>
      </c>
      <c r="F1469" s="660" t="s">
        <v>244</v>
      </c>
      <c r="G1469" s="660" t="s">
        <v>1209</v>
      </c>
      <c r="H1469" s="660" t="s">
        <v>1304</v>
      </c>
      <c r="I1469" s="660" t="s">
        <v>244</v>
      </c>
      <c r="J1469" s="660" t="s">
        <v>316</v>
      </c>
      <c r="K1469" s="660" t="s">
        <v>1469</v>
      </c>
      <c r="L1469" s="660" t="s">
        <v>306</v>
      </c>
      <c r="M1469" s="660">
        <v>1</v>
      </c>
      <c r="N1469" s="662">
        <v>1207</v>
      </c>
      <c r="O1469" s="662">
        <v>1207</v>
      </c>
    </row>
    <row r="1470" spans="1:15" hidden="1" x14ac:dyDescent="0.25">
      <c r="A1470" s="660" t="s">
        <v>6548</v>
      </c>
      <c r="B1470" s="661">
        <v>44286</v>
      </c>
      <c r="C1470" s="660" t="s">
        <v>1066</v>
      </c>
      <c r="D1470" s="661">
        <v>44277</v>
      </c>
      <c r="E1470" s="660" t="s">
        <v>15</v>
      </c>
      <c r="F1470" s="660" t="s">
        <v>244</v>
      </c>
      <c r="G1470" s="660" t="s">
        <v>1213</v>
      </c>
      <c r="H1470" s="660" t="s">
        <v>1336</v>
      </c>
      <c r="I1470" s="660" t="s">
        <v>244</v>
      </c>
      <c r="J1470" s="660" t="s">
        <v>1464</v>
      </c>
      <c r="K1470" s="660" t="s">
        <v>1468</v>
      </c>
      <c r="L1470" s="660" t="s">
        <v>301</v>
      </c>
      <c r="M1470" s="660">
        <v>3</v>
      </c>
      <c r="N1470" s="660">
        <v>0</v>
      </c>
      <c r="O1470" s="660">
        <v>0</v>
      </c>
    </row>
    <row r="1471" spans="1:15" hidden="1" x14ac:dyDescent="0.25">
      <c r="A1471" s="660" t="s">
        <v>6548</v>
      </c>
      <c r="B1471" s="661">
        <v>44286</v>
      </c>
      <c r="C1471" s="660" t="s">
        <v>1066</v>
      </c>
      <c r="D1471" s="661">
        <v>44277</v>
      </c>
      <c r="E1471" s="660" t="s">
        <v>15</v>
      </c>
      <c r="F1471" s="660" t="s">
        <v>244</v>
      </c>
      <c r="G1471" s="660" t="s">
        <v>1213</v>
      </c>
      <c r="H1471" s="660" t="s">
        <v>387</v>
      </c>
      <c r="I1471" s="660" t="s">
        <v>244</v>
      </c>
      <c r="J1471" s="660" t="s">
        <v>1464</v>
      </c>
      <c r="K1471" s="660" t="s">
        <v>1468</v>
      </c>
      <c r="L1471" s="660" t="s">
        <v>303</v>
      </c>
      <c r="M1471" s="660">
        <v>1</v>
      </c>
      <c r="N1471" s="662">
        <v>1100</v>
      </c>
      <c r="O1471" s="662">
        <v>1100</v>
      </c>
    </row>
    <row r="1472" spans="1:15" hidden="1" x14ac:dyDescent="0.25">
      <c r="A1472" s="660" t="s">
        <v>6548</v>
      </c>
      <c r="B1472" s="661">
        <v>44286</v>
      </c>
      <c r="C1472" s="660" t="s">
        <v>1066</v>
      </c>
      <c r="D1472" s="661">
        <v>44277</v>
      </c>
      <c r="E1472" s="660" t="s">
        <v>1181</v>
      </c>
      <c r="F1472" s="660" t="s">
        <v>244</v>
      </c>
      <c r="G1472" s="660" t="s">
        <v>1213</v>
      </c>
      <c r="H1472" s="660" t="s">
        <v>1333</v>
      </c>
      <c r="I1472" s="660" t="s">
        <v>244</v>
      </c>
      <c r="J1472" s="660" t="s">
        <v>1464</v>
      </c>
      <c r="K1472" s="660" t="s">
        <v>1468</v>
      </c>
      <c r="L1472" s="660" t="s">
        <v>308</v>
      </c>
      <c r="M1472" s="660">
        <v>50</v>
      </c>
      <c r="N1472" s="662">
        <v>5500</v>
      </c>
      <c r="O1472" s="662">
        <v>275000</v>
      </c>
    </row>
    <row r="1473" spans="1:15" hidden="1" x14ac:dyDescent="0.25">
      <c r="A1473" s="660" t="s">
        <v>6549</v>
      </c>
      <c r="B1473" s="661">
        <v>44286</v>
      </c>
      <c r="C1473" s="660" t="s">
        <v>6950</v>
      </c>
      <c r="D1473" s="661">
        <v>44144</v>
      </c>
      <c r="E1473" s="660" t="s">
        <v>1182</v>
      </c>
      <c r="F1473" s="660" t="s">
        <v>244</v>
      </c>
      <c r="G1473" s="660" t="s">
        <v>1228</v>
      </c>
      <c r="H1473" s="660" t="s">
        <v>1418</v>
      </c>
      <c r="I1473" s="660" t="s">
        <v>244</v>
      </c>
      <c r="J1473" s="660" t="s">
        <v>316</v>
      </c>
      <c r="K1473" s="660" t="s">
        <v>1469</v>
      </c>
      <c r="L1473" s="660" t="s">
        <v>1470</v>
      </c>
      <c r="M1473" s="660">
        <v>1</v>
      </c>
      <c r="N1473" s="662">
        <v>1855</v>
      </c>
      <c r="O1473" s="662">
        <v>1855</v>
      </c>
    </row>
    <row r="1474" spans="1:15" hidden="1" x14ac:dyDescent="0.25">
      <c r="A1474" s="660" t="s">
        <v>6550</v>
      </c>
      <c r="B1474" s="661">
        <v>44286</v>
      </c>
      <c r="C1474" s="660" t="s">
        <v>7004</v>
      </c>
      <c r="D1474" s="661">
        <v>44286</v>
      </c>
      <c r="E1474" s="660" t="s">
        <v>15</v>
      </c>
      <c r="F1474" s="660" t="s">
        <v>93</v>
      </c>
      <c r="G1474" s="660" t="s">
        <v>1214</v>
      </c>
      <c r="H1474" s="660" t="s">
        <v>387</v>
      </c>
      <c r="I1474" s="660" t="s">
        <v>93</v>
      </c>
      <c r="J1474" s="660" t="s">
        <v>1464</v>
      </c>
      <c r="K1474" s="660" t="s">
        <v>1468</v>
      </c>
      <c r="L1474" s="660" t="s">
        <v>303</v>
      </c>
      <c r="M1474" s="660">
        <v>1</v>
      </c>
      <c r="N1474" s="660">
        <v>195</v>
      </c>
      <c r="O1474" s="660">
        <v>195</v>
      </c>
    </row>
    <row r="1475" spans="1:15" hidden="1" x14ac:dyDescent="0.25">
      <c r="A1475" s="660" t="s">
        <v>6550</v>
      </c>
      <c r="B1475" s="661">
        <v>44286</v>
      </c>
      <c r="C1475" s="660" t="s">
        <v>7004</v>
      </c>
      <c r="D1475" s="661">
        <v>44286</v>
      </c>
      <c r="E1475" s="660" t="s">
        <v>1181</v>
      </c>
      <c r="F1475" s="660" t="s">
        <v>93</v>
      </c>
      <c r="G1475" s="660" t="s">
        <v>1214</v>
      </c>
      <c r="H1475" s="660" t="s">
        <v>1333</v>
      </c>
      <c r="I1475" s="660" t="s">
        <v>93</v>
      </c>
      <c r="J1475" s="660" t="s">
        <v>1464</v>
      </c>
      <c r="K1475" s="660" t="s">
        <v>1468</v>
      </c>
      <c r="L1475" s="660" t="s">
        <v>308</v>
      </c>
      <c r="M1475" s="660">
        <v>15</v>
      </c>
      <c r="N1475" s="662">
        <v>5200</v>
      </c>
      <c r="O1475" s="662">
        <v>78000</v>
      </c>
    </row>
    <row r="1476" spans="1:15" hidden="1" x14ac:dyDescent="0.25">
      <c r="A1476" s="660" t="s">
        <v>6551</v>
      </c>
      <c r="B1476" s="661">
        <v>44286</v>
      </c>
      <c r="C1476" s="660" t="s">
        <v>7005</v>
      </c>
      <c r="D1476" s="661">
        <v>44162</v>
      </c>
      <c r="E1476" s="660" t="s">
        <v>1182</v>
      </c>
      <c r="F1476" s="660" t="s">
        <v>244</v>
      </c>
      <c r="G1476" s="660" t="s">
        <v>1228</v>
      </c>
      <c r="H1476" s="660" t="s">
        <v>1340</v>
      </c>
      <c r="I1476" s="660" t="s">
        <v>244</v>
      </c>
      <c r="J1476" s="660" t="s">
        <v>316</v>
      </c>
      <c r="K1476" s="660" t="s">
        <v>1469</v>
      </c>
      <c r="L1476" s="660" t="s">
        <v>303</v>
      </c>
      <c r="M1476" s="660">
        <v>1</v>
      </c>
      <c r="N1476" s="660">
        <v>900</v>
      </c>
      <c r="O1476" s="660">
        <v>900</v>
      </c>
    </row>
    <row r="1477" spans="1:15" hidden="1" x14ac:dyDescent="0.25">
      <c r="A1477" s="660" t="s">
        <v>6552</v>
      </c>
      <c r="B1477" s="661">
        <v>44286</v>
      </c>
      <c r="C1477" s="660" t="s">
        <v>7006</v>
      </c>
      <c r="D1477" s="661">
        <v>44160</v>
      </c>
      <c r="E1477" s="660" t="s">
        <v>1182</v>
      </c>
      <c r="F1477" s="660" t="s">
        <v>244</v>
      </c>
      <c r="G1477" s="660" t="s">
        <v>1228</v>
      </c>
      <c r="H1477" s="660" t="s">
        <v>1340</v>
      </c>
      <c r="I1477" s="660" t="s">
        <v>244</v>
      </c>
      <c r="J1477" s="660" t="s">
        <v>316</v>
      </c>
      <c r="K1477" s="660" t="s">
        <v>1469</v>
      </c>
      <c r="L1477" s="660" t="s">
        <v>303</v>
      </c>
      <c r="M1477" s="660">
        <v>1</v>
      </c>
      <c r="N1477" s="660">
        <v>900</v>
      </c>
      <c r="O1477" s="660">
        <v>900</v>
      </c>
    </row>
    <row r="1478" spans="1:15" hidden="1" x14ac:dyDescent="0.25">
      <c r="A1478" s="660" t="s">
        <v>6553</v>
      </c>
      <c r="B1478" s="661">
        <v>44286</v>
      </c>
      <c r="C1478" s="660" t="s">
        <v>7007</v>
      </c>
      <c r="D1478" s="661">
        <v>44160</v>
      </c>
      <c r="E1478" s="660" t="s">
        <v>1182</v>
      </c>
      <c r="F1478" s="660" t="s">
        <v>244</v>
      </c>
      <c r="G1478" s="660" t="s">
        <v>1228</v>
      </c>
      <c r="H1478" s="660" t="s">
        <v>1340</v>
      </c>
      <c r="I1478" s="660" t="s">
        <v>244</v>
      </c>
      <c r="J1478" s="660" t="s">
        <v>316</v>
      </c>
      <c r="K1478" s="660" t="s">
        <v>1469</v>
      </c>
      <c r="L1478" s="660" t="s">
        <v>303</v>
      </c>
      <c r="M1478" s="660">
        <v>1</v>
      </c>
      <c r="N1478" s="660">
        <v>900</v>
      </c>
      <c r="O1478" s="660">
        <v>900</v>
      </c>
    </row>
    <row r="1479" spans="1:15" hidden="1" x14ac:dyDescent="0.25">
      <c r="A1479" s="660" t="s">
        <v>6554</v>
      </c>
      <c r="B1479" s="661">
        <v>44286</v>
      </c>
      <c r="C1479" s="660" t="s">
        <v>6951</v>
      </c>
      <c r="D1479" s="661">
        <v>44160</v>
      </c>
      <c r="E1479" s="660" t="s">
        <v>1182</v>
      </c>
      <c r="F1479" s="660" t="s">
        <v>244</v>
      </c>
      <c r="G1479" s="660" t="s">
        <v>1228</v>
      </c>
      <c r="H1479" s="660" t="s">
        <v>1340</v>
      </c>
      <c r="I1479" s="660" t="s">
        <v>244</v>
      </c>
      <c r="J1479" s="660" t="s">
        <v>316</v>
      </c>
      <c r="K1479" s="660" t="s">
        <v>1469</v>
      </c>
      <c r="L1479" s="660" t="s">
        <v>303</v>
      </c>
      <c r="M1479" s="660">
        <v>1</v>
      </c>
      <c r="N1479" s="660">
        <v>900</v>
      </c>
      <c r="O1479" s="660">
        <v>900</v>
      </c>
    </row>
    <row r="1480" spans="1:15" hidden="1" x14ac:dyDescent="0.25">
      <c r="A1480" s="660" t="s">
        <v>6555</v>
      </c>
      <c r="B1480" s="661">
        <v>44286</v>
      </c>
      <c r="C1480" s="660" t="s">
        <v>6951</v>
      </c>
      <c r="D1480" s="661">
        <v>44160</v>
      </c>
      <c r="E1480" s="660" t="s">
        <v>1182</v>
      </c>
      <c r="F1480" s="660" t="s">
        <v>244</v>
      </c>
      <c r="G1480" s="660" t="s">
        <v>1228</v>
      </c>
      <c r="H1480" s="660" t="s">
        <v>1340</v>
      </c>
      <c r="I1480" s="660" t="s">
        <v>244</v>
      </c>
      <c r="J1480" s="660" t="s">
        <v>316</v>
      </c>
      <c r="K1480" s="660" t="s">
        <v>1469</v>
      </c>
      <c r="L1480" s="660" t="s">
        <v>303</v>
      </c>
      <c r="M1480" s="660">
        <v>1</v>
      </c>
      <c r="N1480" s="660">
        <v>900</v>
      </c>
      <c r="O1480" s="660">
        <v>900</v>
      </c>
    </row>
    <row r="1481" spans="1:15" hidden="1" x14ac:dyDescent="0.25">
      <c r="A1481" s="660" t="s">
        <v>6556</v>
      </c>
      <c r="B1481" s="661">
        <v>44286</v>
      </c>
      <c r="C1481" s="660" t="s">
        <v>7008</v>
      </c>
      <c r="D1481" s="661">
        <v>44123</v>
      </c>
      <c r="E1481" s="660" t="s">
        <v>1182</v>
      </c>
      <c r="F1481" s="660" t="s">
        <v>244</v>
      </c>
      <c r="G1481" s="660" t="s">
        <v>1228</v>
      </c>
      <c r="H1481" s="660" t="s">
        <v>1340</v>
      </c>
      <c r="I1481" s="660" t="s">
        <v>244</v>
      </c>
      <c r="J1481" s="660" t="s">
        <v>316</v>
      </c>
      <c r="K1481" s="660" t="s">
        <v>1469</v>
      </c>
      <c r="L1481" s="660" t="s">
        <v>303</v>
      </c>
      <c r="M1481" s="660">
        <v>1</v>
      </c>
      <c r="N1481" s="660">
        <v>900</v>
      </c>
      <c r="O1481" s="660">
        <v>900</v>
      </c>
    </row>
    <row r="1482" spans="1:15" hidden="1" x14ac:dyDescent="0.25">
      <c r="A1482" s="660" t="s">
        <v>6557</v>
      </c>
      <c r="B1482" s="661">
        <v>44286</v>
      </c>
      <c r="C1482" s="660" t="s">
        <v>6950</v>
      </c>
      <c r="D1482" s="661">
        <v>44144</v>
      </c>
      <c r="E1482" s="660" t="s">
        <v>1182</v>
      </c>
      <c r="F1482" s="660" t="s">
        <v>244</v>
      </c>
      <c r="G1482" s="660" t="s">
        <v>1228</v>
      </c>
      <c r="H1482" s="660" t="s">
        <v>1340</v>
      </c>
      <c r="I1482" s="660" t="s">
        <v>244</v>
      </c>
      <c r="J1482" s="660" t="s">
        <v>316</v>
      </c>
      <c r="K1482" s="660" t="s">
        <v>1469</v>
      </c>
      <c r="L1482" s="660" t="s">
        <v>303</v>
      </c>
      <c r="M1482" s="660">
        <v>1</v>
      </c>
      <c r="N1482" s="660">
        <v>900</v>
      </c>
      <c r="O1482" s="660">
        <v>900</v>
      </c>
    </row>
    <row r="1483" spans="1:15" hidden="1" x14ac:dyDescent="0.25">
      <c r="A1483" s="660" t="s">
        <v>6558</v>
      </c>
      <c r="B1483" s="661">
        <v>44286</v>
      </c>
      <c r="C1483" s="660" t="s">
        <v>6952</v>
      </c>
      <c r="D1483" s="661">
        <v>44144</v>
      </c>
      <c r="E1483" s="660" t="s">
        <v>1182</v>
      </c>
      <c r="F1483" s="660" t="s">
        <v>244</v>
      </c>
      <c r="G1483" s="660" t="s">
        <v>1228</v>
      </c>
      <c r="H1483" s="660" t="s">
        <v>1340</v>
      </c>
      <c r="I1483" s="660" t="s">
        <v>244</v>
      </c>
      <c r="J1483" s="660" t="s">
        <v>316</v>
      </c>
      <c r="K1483" s="660" t="s">
        <v>1469</v>
      </c>
      <c r="L1483" s="660" t="s">
        <v>303</v>
      </c>
      <c r="M1483" s="660">
        <v>1</v>
      </c>
      <c r="N1483" s="660">
        <v>900</v>
      </c>
      <c r="O1483" s="660">
        <v>900</v>
      </c>
    </row>
    <row r="1484" spans="1:15" hidden="1" x14ac:dyDescent="0.25">
      <c r="A1484" s="660" t="s">
        <v>6559</v>
      </c>
      <c r="B1484" s="661">
        <v>44286</v>
      </c>
      <c r="C1484" s="660" t="s">
        <v>7009</v>
      </c>
      <c r="D1484" s="661">
        <v>44202</v>
      </c>
      <c r="E1484" s="660" t="s">
        <v>1188</v>
      </c>
      <c r="F1484" s="660" t="s">
        <v>248</v>
      </c>
      <c r="G1484" s="660" t="s">
        <v>7064</v>
      </c>
      <c r="H1484" s="660" t="s">
        <v>3618</v>
      </c>
      <c r="I1484" s="660" t="s">
        <v>248</v>
      </c>
      <c r="J1484" s="660" t="s">
        <v>317</v>
      </c>
      <c r="K1484" s="660" t="s">
        <v>1468</v>
      </c>
      <c r="L1484" s="660" t="s">
        <v>301</v>
      </c>
      <c r="M1484" s="660">
        <v>1</v>
      </c>
      <c r="N1484" s="662">
        <v>1250</v>
      </c>
      <c r="O1484" s="662">
        <v>1250</v>
      </c>
    </row>
    <row r="1485" spans="1:15" hidden="1" x14ac:dyDescent="0.25">
      <c r="A1485" s="660" t="s">
        <v>6559</v>
      </c>
      <c r="B1485" s="661">
        <v>44286</v>
      </c>
      <c r="C1485" s="660" t="s">
        <v>7009</v>
      </c>
      <c r="D1485" s="661">
        <v>44202</v>
      </c>
      <c r="E1485" s="660" t="s">
        <v>1188</v>
      </c>
      <c r="F1485" s="660" t="s">
        <v>248</v>
      </c>
      <c r="G1485" s="660" t="s">
        <v>7064</v>
      </c>
      <c r="H1485" s="660" t="s">
        <v>7113</v>
      </c>
      <c r="I1485" s="660" t="s">
        <v>248</v>
      </c>
      <c r="J1485" s="660" t="s">
        <v>317</v>
      </c>
      <c r="K1485" s="660" t="s">
        <v>1468</v>
      </c>
      <c r="L1485" s="660" t="s">
        <v>306</v>
      </c>
      <c r="M1485" s="660">
        <v>1</v>
      </c>
      <c r="N1485" s="662">
        <v>2500</v>
      </c>
      <c r="O1485" s="662">
        <v>2500</v>
      </c>
    </row>
    <row r="1486" spans="1:15" hidden="1" x14ac:dyDescent="0.25">
      <c r="A1486" s="660" t="s">
        <v>6559</v>
      </c>
      <c r="B1486" s="661">
        <v>44286</v>
      </c>
      <c r="C1486" s="660" t="s">
        <v>7009</v>
      </c>
      <c r="D1486" s="661">
        <v>44202</v>
      </c>
      <c r="E1486" s="660" t="s">
        <v>1188</v>
      </c>
      <c r="F1486" s="660" t="s">
        <v>248</v>
      </c>
      <c r="G1486" s="660" t="s">
        <v>7064</v>
      </c>
      <c r="H1486" s="660" t="s">
        <v>7144</v>
      </c>
      <c r="I1486" s="660" t="s">
        <v>248</v>
      </c>
      <c r="J1486" s="660" t="s">
        <v>317</v>
      </c>
      <c r="K1486" s="660" t="s">
        <v>1468</v>
      </c>
      <c r="L1486" s="660" t="s">
        <v>301</v>
      </c>
      <c r="M1486" s="660">
        <v>1</v>
      </c>
      <c r="N1486" s="662">
        <v>43225</v>
      </c>
      <c r="O1486" s="662">
        <v>43225</v>
      </c>
    </row>
    <row r="1487" spans="1:15" hidden="1" x14ac:dyDescent="0.25">
      <c r="A1487" s="660" t="s">
        <v>6560</v>
      </c>
      <c r="B1487" s="661">
        <v>44286</v>
      </c>
      <c r="C1487" s="660" t="s">
        <v>7010</v>
      </c>
      <c r="D1487" s="661">
        <v>44281</v>
      </c>
      <c r="E1487" s="660" t="s">
        <v>15</v>
      </c>
      <c r="F1487" s="660" t="s">
        <v>248</v>
      </c>
      <c r="G1487" s="660" t="s">
        <v>1219</v>
      </c>
      <c r="H1487" s="660" t="s">
        <v>1357</v>
      </c>
      <c r="I1487" s="660" t="s">
        <v>248</v>
      </c>
      <c r="J1487" s="660" t="s">
        <v>1464</v>
      </c>
      <c r="K1487" s="660" t="s">
        <v>1468</v>
      </c>
      <c r="L1487" s="660" t="s">
        <v>314</v>
      </c>
      <c r="M1487" s="660">
        <v>4</v>
      </c>
      <c r="N1487" s="662">
        <v>4675</v>
      </c>
      <c r="O1487" s="662">
        <v>18700</v>
      </c>
    </row>
    <row r="1488" spans="1:15" hidden="1" x14ac:dyDescent="0.25">
      <c r="A1488" s="660" t="s">
        <v>6560</v>
      </c>
      <c r="B1488" s="661">
        <v>44286</v>
      </c>
      <c r="C1488" s="660" t="s">
        <v>7010</v>
      </c>
      <c r="D1488" s="661">
        <v>44281</v>
      </c>
      <c r="E1488" s="660" t="s">
        <v>15</v>
      </c>
      <c r="F1488" s="660" t="s">
        <v>248</v>
      </c>
      <c r="G1488" s="660" t="s">
        <v>1219</v>
      </c>
      <c r="H1488" s="660" t="s">
        <v>1329</v>
      </c>
      <c r="I1488" s="660" t="s">
        <v>248</v>
      </c>
      <c r="J1488" s="660" t="s">
        <v>1464</v>
      </c>
      <c r="K1488" s="660" t="s">
        <v>1468</v>
      </c>
      <c r="L1488" s="660" t="s">
        <v>314</v>
      </c>
      <c r="M1488" s="660">
        <v>10</v>
      </c>
      <c r="N1488" s="662">
        <v>35900</v>
      </c>
      <c r="O1488" s="662">
        <v>359000</v>
      </c>
    </row>
    <row r="1489" spans="1:15" hidden="1" x14ac:dyDescent="0.25">
      <c r="A1489" s="660" t="s">
        <v>6561</v>
      </c>
      <c r="B1489" s="661">
        <v>44286</v>
      </c>
      <c r="C1489" s="660" t="s">
        <v>1153</v>
      </c>
      <c r="D1489" s="660" t="s">
        <v>1031</v>
      </c>
      <c r="E1489" s="660" t="s">
        <v>15</v>
      </c>
      <c r="F1489" s="660" t="s">
        <v>94</v>
      </c>
      <c r="G1489" s="660" t="s">
        <v>356</v>
      </c>
      <c r="H1489" s="660" t="s">
        <v>387</v>
      </c>
      <c r="I1489" s="660" t="s">
        <v>94</v>
      </c>
      <c r="J1489" s="660" t="s">
        <v>1464</v>
      </c>
      <c r="K1489" s="660" t="s">
        <v>1468</v>
      </c>
      <c r="L1489" s="660" t="s">
        <v>303</v>
      </c>
      <c r="M1489" s="660">
        <v>1</v>
      </c>
      <c r="N1489" s="660">
        <v>794.5</v>
      </c>
      <c r="O1489" s="660">
        <v>794.5</v>
      </c>
    </row>
    <row r="1490" spans="1:15" hidden="1" x14ac:dyDescent="0.25">
      <c r="A1490" s="660" t="s">
        <v>6561</v>
      </c>
      <c r="B1490" s="661">
        <v>44286</v>
      </c>
      <c r="C1490" s="660" t="s">
        <v>1153</v>
      </c>
      <c r="D1490" s="660" t="s">
        <v>1031</v>
      </c>
      <c r="E1490" s="660" t="s">
        <v>15</v>
      </c>
      <c r="F1490" s="660" t="s">
        <v>94</v>
      </c>
      <c r="G1490" s="660" t="s">
        <v>356</v>
      </c>
      <c r="H1490" s="660" t="s">
        <v>1357</v>
      </c>
      <c r="I1490" s="660" t="s">
        <v>94</v>
      </c>
      <c r="J1490" s="660" t="s">
        <v>1464</v>
      </c>
      <c r="K1490" s="660" t="s">
        <v>1468</v>
      </c>
      <c r="L1490" s="660" t="s">
        <v>314</v>
      </c>
      <c r="M1490" s="660">
        <v>35</v>
      </c>
      <c r="N1490" s="662">
        <v>4540</v>
      </c>
      <c r="O1490" s="662">
        <v>158900</v>
      </c>
    </row>
    <row r="1491" spans="1:15" hidden="1" x14ac:dyDescent="0.25">
      <c r="A1491" s="660" t="s">
        <v>6562</v>
      </c>
      <c r="B1491" s="661">
        <v>44286</v>
      </c>
      <c r="C1491" s="660" t="s">
        <v>6863</v>
      </c>
      <c r="D1491" s="661">
        <v>44275</v>
      </c>
      <c r="E1491" s="660" t="s">
        <v>15</v>
      </c>
      <c r="F1491" s="660" t="s">
        <v>93</v>
      </c>
      <c r="G1491" s="660" t="s">
        <v>1214</v>
      </c>
      <c r="H1491" s="660" t="s">
        <v>387</v>
      </c>
      <c r="I1491" s="660" t="s">
        <v>93</v>
      </c>
      <c r="J1491" s="660" t="s">
        <v>1464</v>
      </c>
      <c r="K1491" s="660" t="s">
        <v>1468</v>
      </c>
      <c r="L1491" s="660" t="s">
        <v>303</v>
      </c>
      <c r="M1491" s="660">
        <v>1</v>
      </c>
      <c r="N1491" s="662">
        <v>1346</v>
      </c>
      <c r="O1491" s="662">
        <v>1346</v>
      </c>
    </row>
    <row r="1492" spans="1:15" hidden="1" x14ac:dyDescent="0.25">
      <c r="A1492" s="660" t="s">
        <v>6562</v>
      </c>
      <c r="B1492" s="661">
        <v>44286</v>
      </c>
      <c r="C1492" s="660" t="s">
        <v>6863</v>
      </c>
      <c r="D1492" s="661">
        <v>44275</v>
      </c>
      <c r="E1492" s="660" t="s">
        <v>15</v>
      </c>
      <c r="F1492" s="660" t="s">
        <v>93</v>
      </c>
      <c r="G1492" s="660" t="s">
        <v>1214</v>
      </c>
      <c r="H1492" s="660" t="s">
        <v>1329</v>
      </c>
      <c r="I1492" s="660" t="s">
        <v>93</v>
      </c>
      <c r="J1492" s="660" t="s">
        <v>1464</v>
      </c>
      <c r="K1492" s="660" t="s">
        <v>1468</v>
      </c>
      <c r="L1492" s="660" t="s">
        <v>314</v>
      </c>
      <c r="M1492" s="660">
        <v>15</v>
      </c>
      <c r="N1492" s="662">
        <v>35900</v>
      </c>
      <c r="O1492" s="662">
        <v>538500</v>
      </c>
    </row>
    <row r="1493" spans="1:15" hidden="1" x14ac:dyDescent="0.25">
      <c r="A1493" s="660" t="s">
        <v>6563</v>
      </c>
      <c r="B1493" s="661">
        <v>44286</v>
      </c>
      <c r="C1493" s="660" t="s">
        <v>6872</v>
      </c>
      <c r="D1493" s="661">
        <v>44275</v>
      </c>
      <c r="E1493" s="660" t="s">
        <v>15</v>
      </c>
      <c r="F1493" s="660" t="s">
        <v>93</v>
      </c>
      <c r="G1493" s="660" t="s">
        <v>1214</v>
      </c>
      <c r="H1493" s="660" t="s">
        <v>387</v>
      </c>
      <c r="I1493" s="660" t="s">
        <v>93</v>
      </c>
      <c r="J1493" s="660" t="s">
        <v>1464</v>
      </c>
      <c r="K1493" s="660" t="s">
        <v>1468</v>
      </c>
      <c r="L1493" s="660" t="s">
        <v>303</v>
      </c>
      <c r="M1493" s="660">
        <v>1</v>
      </c>
      <c r="N1493" s="662">
        <v>1346</v>
      </c>
      <c r="O1493" s="662">
        <v>1346</v>
      </c>
    </row>
    <row r="1494" spans="1:15" hidden="1" x14ac:dyDescent="0.25">
      <c r="A1494" s="660" t="s">
        <v>6563</v>
      </c>
      <c r="B1494" s="661">
        <v>44286</v>
      </c>
      <c r="C1494" s="660" t="s">
        <v>6872</v>
      </c>
      <c r="D1494" s="661">
        <v>44275</v>
      </c>
      <c r="E1494" s="660" t="s">
        <v>15</v>
      </c>
      <c r="F1494" s="660" t="s">
        <v>93</v>
      </c>
      <c r="G1494" s="660" t="s">
        <v>1214</v>
      </c>
      <c r="H1494" s="660" t="s">
        <v>1329</v>
      </c>
      <c r="I1494" s="660" t="s">
        <v>93</v>
      </c>
      <c r="J1494" s="660" t="s">
        <v>1464</v>
      </c>
      <c r="K1494" s="660" t="s">
        <v>1468</v>
      </c>
      <c r="L1494" s="660" t="s">
        <v>314</v>
      </c>
      <c r="M1494" s="660">
        <v>15</v>
      </c>
      <c r="N1494" s="662">
        <v>35900</v>
      </c>
      <c r="O1494" s="662">
        <v>538500</v>
      </c>
    </row>
    <row r="1495" spans="1:15" hidden="1" x14ac:dyDescent="0.25">
      <c r="A1495" s="660" t="s">
        <v>6564</v>
      </c>
      <c r="B1495" s="661">
        <v>44286</v>
      </c>
      <c r="C1495" s="660" t="s">
        <v>7011</v>
      </c>
      <c r="D1495" s="661">
        <v>44286</v>
      </c>
      <c r="E1495" s="660" t="s">
        <v>15</v>
      </c>
      <c r="F1495" s="660" t="s">
        <v>244</v>
      </c>
      <c r="G1495" s="660" t="s">
        <v>1213</v>
      </c>
      <c r="H1495" s="660" t="s">
        <v>1327</v>
      </c>
      <c r="I1495" s="660" t="s">
        <v>244</v>
      </c>
      <c r="J1495" s="660" t="s">
        <v>1464</v>
      </c>
      <c r="K1495" s="660" t="s">
        <v>1468</v>
      </c>
      <c r="L1495" s="660" t="s">
        <v>1470</v>
      </c>
      <c r="M1495" s="660">
        <v>1</v>
      </c>
      <c r="N1495" s="660">
        <v>0</v>
      </c>
      <c r="O1495" s="660">
        <v>0</v>
      </c>
    </row>
    <row r="1496" spans="1:15" hidden="1" x14ac:dyDescent="0.25">
      <c r="A1496" s="660" t="s">
        <v>6564</v>
      </c>
      <c r="B1496" s="661">
        <v>44286</v>
      </c>
      <c r="C1496" s="660" t="s">
        <v>7011</v>
      </c>
      <c r="D1496" s="661">
        <v>44286</v>
      </c>
      <c r="E1496" s="660" t="s">
        <v>15</v>
      </c>
      <c r="F1496" s="660" t="s">
        <v>244</v>
      </c>
      <c r="G1496" s="660" t="s">
        <v>1213</v>
      </c>
      <c r="H1496" s="660" t="s">
        <v>387</v>
      </c>
      <c r="I1496" s="660" t="s">
        <v>244</v>
      </c>
      <c r="J1496" s="660" t="s">
        <v>1464</v>
      </c>
      <c r="K1496" s="660" t="s">
        <v>1468</v>
      </c>
      <c r="L1496" s="660" t="s">
        <v>303</v>
      </c>
      <c r="M1496" s="660">
        <v>1</v>
      </c>
      <c r="N1496" s="660">
        <v>250</v>
      </c>
      <c r="O1496" s="660">
        <v>250</v>
      </c>
    </row>
    <row r="1497" spans="1:15" hidden="1" x14ac:dyDescent="0.25">
      <c r="A1497" s="660" t="s">
        <v>6564</v>
      </c>
      <c r="B1497" s="661">
        <v>44286</v>
      </c>
      <c r="C1497" s="660" t="s">
        <v>7011</v>
      </c>
      <c r="D1497" s="661">
        <v>44286</v>
      </c>
      <c r="E1497" s="660" t="s">
        <v>15</v>
      </c>
      <c r="F1497" s="660" t="s">
        <v>244</v>
      </c>
      <c r="G1497" s="660" t="s">
        <v>1213</v>
      </c>
      <c r="H1497" s="660" t="s">
        <v>1326</v>
      </c>
      <c r="I1497" s="660" t="s">
        <v>244</v>
      </c>
      <c r="J1497" s="660" t="s">
        <v>1464</v>
      </c>
      <c r="K1497" s="660" t="s">
        <v>1468</v>
      </c>
      <c r="L1497" s="660" t="s">
        <v>314</v>
      </c>
      <c r="M1497" s="660">
        <v>1</v>
      </c>
      <c r="N1497" s="662">
        <v>50000</v>
      </c>
      <c r="O1497" s="662">
        <v>50000</v>
      </c>
    </row>
    <row r="1498" spans="1:15" hidden="1" x14ac:dyDescent="0.25">
      <c r="A1498" s="660" t="s">
        <v>6565</v>
      </c>
      <c r="B1498" s="661">
        <v>44286</v>
      </c>
      <c r="C1498" s="660">
        <v>3020012772</v>
      </c>
      <c r="D1498" s="661">
        <v>44277</v>
      </c>
      <c r="E1498" s="660" t="s">
        <v>1185</v>
      </c>
      <c r="F1498" s="660" t="s">
        <v>248</v>
      </c>
      <c r="G1498" s="660" t="s">
        <v>1220</v>
      </c>
      <c r="H1498" s="660" t="s">
        <v>1313</v>
      </c>
      <c r="I1498" s="660" t="s">
        <v>248</v>
      </c>
      <c r="J1498" s="660" t="s">
        <v>316</v>
      </c>
      <c r="K1498" s="660" t="s">
        <v>1469</v>
      </c>
      <c r="L1498" s="660" t="s">
        <v>301</v>
      </c>
      <c r="M1498" s="660">
        <v>1</v>
      </c>
      <c r="N1498" s="660">
        <v>0</v>
      </c>
      <c r="O1498" s="660">
        <v>0</v>
      </c>
    </row>
    <row r="1499" spans="1:15" hidden="1" x14ac:dyDescent="0.25">
      <c r="A1499" s="660" t="s">
        <v>6565</v>
      </c>
      <c r="B1499" s="661">
        <v>44286</v>
      </c>
      <c r="C1499" s="660">
        <v>3020012772</v>
      </c>
      <c r="D1499" s="661">
        <v>44277</v>
      </c>
      <c r="E1499" s="660" t="s">
        <v>1186</v>
      </c>
      <c r="F1499" s="660" t="s">
        <v>248</v>
      </c>
      <c r="G1499" s="660" t="s">
        <v>1220</v>
      </c>
      <c r="H1499" s="660" t="s">
        <v>3633</v>
      </c>
      <c r="I1499" s="660" t="s">
        <v>248</v>
      </c>
      <c r="J1499" s="660" t="s">
        <v>316</v>
      </c>
      <c r="K1499" s="660" t="s">
        <v>1469</v>
      </c>
      <c r="L1499" s="660" t="s">
        <v>308</v>
      </c>
      <c r="M1499" s="660">
        <v>1</v>
      </c>
      <c r="N1499" s="660">
        <v>0</v>
      </c>
      <c r="O1499" s="660">
        <v>0</v>
      </c>
    </row>
    <row r="1500" spans="1:15" hidden="1" x14ac:dyDescent="0.25">
      <c r="A1500" s="660" t="s">
        <v>6565</v>
      </c>
      <c r="B1500" s="661">
        <v>44286</v>
      </c>
      <c r="C1500" s="660">
        <v>3020012772</v>
      </c>
      <c r="D1500" s="661">
        <v>44277</v>
      </c>
      <c r="E1500" s="660" t="s">
        <v>1187</v>
      </c>
      <c r="F1500" s="660" t="s">
        <v>248</v>
      </c>
      <c r="G1500" s="660" t="s">
        <v>1220</v>
      </c>
      <c r="H1500" s="660" t="s">
        <v>1315</v>
      </c>
      <c r="I1500" s="660" t="s">
        <v>248</v>
      </c>
      <c r="J1500" s="660" t="s">
        <v>316</v>
      </c>
      <c r="K1500" s="660" t="s">
        <v>1469</v>
      </c>
      <c r="L1500" s="660" t="s">
        <v>314</v>
      </c>
      <c r="M1500" s="660">
        <v>1</v>
      </c>
      <c r="N1500" s="660">
        <v>0</v>
      </c>
      <c r="O1500" s="660">
        <v>0</v>
      </c>
    </row>
    <row r="1501" spans="1:15" hidden="1" x14ac:dyDescent="0.25">
      <c r="A1501" s="660" t="s">
        <v>6565</v>
      </c>
      <c r="B1501" s="661">
        <v>44286</v>
      </c>
      <c r="C1501" s="660">
        <v>3020012772</v>
      </c>
      <c r="D1501" s="661">
        <v>44277</v>
      </c>
      <c r="E1501" s="660" t="s">
        <v>1187</v>
      </c>
      <c r="F1501" s="660" t="s">
        <v>248</v>
      </c>
      <c r="G1501" s="660" t="s">
        <v>1220</v>
      </c>
      <c r="H1501" s="660" t="s">
        <v>1316</v>
      </c>
      <c r="I1501" s="660" t="s">
        <v>248</v>
      </c>
      <c r="J1501" s="660" t="s">
        <v>316</v>
      </c>
      <c r="K1501" s="660" t="s">
        <v>1469</v>
      </c>
      <c r="L1501" s="660" t="s">
        <v>1470</v>
      </c>
      <c r="M1501" s="660">
        <v>1</v>
      </c>
      <c r="N1501" s="660">
        <v>0</v>
      </c>
      <c r="O1501" s="660">
        <v>0</v>
      </c>
    </row>
    <row r="1502" spans="1:15" hidden="1" x14ac:dyDescent="0.25">
      <c r="A1502" s="660" t="s">
        <v>6565</v>
      </c>
      <c r="B1502" s="661">
        <v>44286</v>
      </c>
      <c r="C1502" s="660">
        <v>3020012772</v>
      </c>
      <c r="D1502" s="661">
        <v>44277</v>
      </c>
      <c r="E1502" s="660" t="s">
        <v>1187</v>
      </c>
      <c r="F1502" s="660" t="s">
        <v>248</v>
      </c>
      <c r="G1502" s="660" t="s">
        <v>1220</v>
      </c>
      <c r="H1502" s="660" t="s">
        <v>1317</v>
      </c>
      <c r="I1502" s="660" t="s">
        <v>248</v>
      </c>
      <c r="J1502" s="660" t="s">
        <v>316</v>
      </c>
      <c r="K1502" s="660" t="s">
        <v>1469</v>
      </c>
      <c r="L1502" s="660" t="s">
        <v>314</v>
      </c>
      <c r="M1502" s="660">
        <v>1</v>
      </c>
      <c r="N1502" s="660">
        <v>0</v>
      </c>
      <c r="O1502" s="660">
        <v>0</v>
      </c>
    </row>
    <row r="1503" spans="1:15" hidden="1" x14ac:dyDescent="0.25">
      <c r="A1503" s="660" t="s">
        <v>6565</v>
      </c>
      <c r="B1503" s="661">
        <v>44286</v>
      </c>
      <c r="C1503" s="660">
        <v>3020012772</v>
      </c>
      <c r="D1503" s="661">
        <v>44277</v>
      </c>
      <c r="E1503" s="660" t="s">
        <v>1187</v>
      </c>
      <c r="F1503" s="660" t="s">
        <v>248</v>
      </c>
      <c r="G1503" s="660" t="s">
        <v>1220</v>
      </c>
      <c r="H1503" s="660" t="s">
        <v>1318</v>
      </c>
      <c r="I1503" s="660" t="s">
        <v>248</v>
      </c>
      <c r="J1503" s="660" t="s">
        <v>316</v>
      </c>
      <c r="K1503" s="660" t="s">
        <v>1469</v>
      </c>
      <c r="L1503" s="660" t="s">
        <v>314</v>
      </c>
      <c r="M1503" s="660">
        <v>1</v>
      </c>
      <c r="N1503" s="660">
        <v>0</v>
      </c>
      <c r="O1503" s="660">
        <v>0</v>
      </c>
    </row>
    <row r="1504" spans="1:15" hidden="1" x14ac:dyDescent="0.25">
      <c r="A1504" s="660" t="s">
        <v>6565</v>
      </c>
      <c r="B1504" s="661">
        <v>44286</v>
      </c>
      <c r="C1504" s="660">
        <v>3020012772</v>
      </c>
      <c r="D1504" s="661">
        <v>44277</v>
      </c>
      <c r="E1504" s="660" t="s">
        <v>1187</v>
      </c>
      <c r="F1504" s="660" t="s">
        <v>248</v>
      </c>
      <c r="G1504" s="660" t="s">
        <v>1220</v>
      </c>
      <c r="H1504" s="660" t="s">
        <v>1404</v>
      </c>
      <c r="I1504" s="660" t="s">
        <v>248</v>
      </c>
      <c r="J1504" s="660" t="s">
        <v>316</v>
      </c>
      <c r="K1504" s="660" t="s">
        <v>1469</v>
      </c>
      <c r="L1504" s="660" t="s">
        <v>1470</v>
      </c>
      <c r="M1504" s="660">
        <v>1</v>
      </c>
      <c r="N1504" s="660">
        <v>0</v>
      </c>
      <c r="O1504" s="660">
        <v>0</v>
      </c>
    </row>
    <row r="1505" spans="1:15" hidden="1" x14ac:dyDescent="0.25">
      <c r="A1505" s="660" t="s">
        <v>6565</v>
      </c>
      <c r="B1505" s="661">
        <v>44286</v>
      </c>
      <c r="C1505" s="660">
        <v>3020012772</v>
      </c>
      <c r="D1505" s="661">
        <v>44277</v>
      </c>
      <c r="E1505" s="660" t="s">
        <v>1187</v>
      </c>
      <c r="F1505" s="660" t="s">
        <v>248</v>
      </c>
      <c r="G1505" s="660" t="s">
        <v>1220</v>
      </c>
      <c r="H1505" s="660" t="s">
        <v>1319</v>
      </c>
      <c r="I1505" s="660" t="s">
        <v>248</v>
      </c>
      <c r="J1505" s="660" t="s">
        <v>316</v>
      </c>
      <c r="K1505" s="660" t="s">
        <v>1469</v>
      </c>
      <c r="L1505" s="660" t="s">
        <v>314</v>
      </c>
      <c r="M1505" s="660">
        <v>1</v>
      </c>
      <c r="N1505" s="660">
        <v>0</v>
      </c>
      <c r="O1505" s="660">
        <v>0</v>
      </c>
    </row>
    <row r="1506" spans="1:15" hidden="1" x14ac:dyDescent="0.25">
      <c r="A1506" s="660" t="s">
        <v>6565</v>
      </c>
      <c r="B1506" s="661">
        <v>44286</v>
      </c>
      <c r="C1506" s="660">
        <v>3020012772</v>
      </c>
      <c r="D1506" s="661">
        <v>44277</v>
      </c>
      <c r="E1506" s="660" t="s">
        <v>1187</v>
      </c>
      <c r="F1506" s="660" t="s">
        <v>248</v>
      </c>
      <c r="G1506" s="660" t="s">
        <v>1220</v>
      </c>
      <c r="H1506" s="660" t="s">
        <v>1320</v>
      </c>
      <c r="I1506" s="660" t="s">
        <v>248</v>
      </c>
      <c r="J1506" s="660" t="s">
        <v>316</v>
      </c>
      <c r="K1506" s="660" t="s">
        <v>1469</v>
      </c>
      <c r="L1506" s="660" t="s">
        <v>314</v>
      </c>
      <c r="M1506" s="660">
        <v>1</v>
      </c>
      <c r="N1506" s="660">
        <v>0</v>
      </c>
      <c r="O1506" s="660">
        <v>0</v>
      </c>
    </row>
    <row r="1507" spans="1:15" hidden="1" x14ac:dyDescent="0.25">
      <c r="A1507" s="660" t="s">
        <v>6565</v>
      </c>
      <c r="B1507" s="661">
        <v>44286</v>
      </c>
      <c r="C1507" s="660">
        <v>3020012772</v>
      </c>
      <c r="D1507" s="661">
        <v>44277</v>
      </c>
      <c r="E1507" s="660" t="s">
        <v>1187</v>
      </c>
      <c r="F1507" s="660" t="s">
        <v>248</v>
      </c>
      <c r="G1507" s="660" t="s">
        <v>1220</v>
      </c>
      <c r="H1507" s="660" t="s">
        <v>1321</v>
      </c>
      <c r="I1507" s="660" t="s">
        <v>248</v>
      </c>
      <c r="J1507" s="660" t="s">
        <v>316</v>
      </c>
      <c r="K1507" s="660" t="s">
        <v>1469</v>
      </c>
      <c r="L1507" s="660" t="s">
        <v>314</v>
      </c>
      <c r="M1507" s="660">
        <v>1</v>
      </c>
      <c r="N1507" s="660">
        <v>0</v>
      </c>
      <c r="O1507" s="660">
        <v>0</v>
      </c>
    </row>
    <row r="1508" spans="1:15" hidden="1" x14ac:dyDescent="0.25">
      <c r="A1508" s="660" t="s">
        <v>6565</v>
      </c>
      <c r="B1508" s="661">
        <v>44286</v>
      </c>
      <c r="C1508" s="660">
        <v>3020012772</v>
      </c>
      <c r="D1508" s="661">
        <v>44277</v>
      </c>
      <c r="E1508" s="660" t="s">
        <v>1187</v>
      </c>
      <c r="F1508" s="660" t="s">
        <v>248</v>
      </c>
      <c r="G1508" s="660" t="s">
        <v>1220</v>
      </c>
      <c r="H1508" s="660" t="s">
        <v>3652</v>
      </c>
      <c r="I1508" s="660" t="s">
        <v>248</v>
      </c>
      <c r="J1508" s="660" t="s">
        <v>316</v>
      </c>
      <c r="K1508" s="660" t="s">
        <v>1469</v>
      </c>
      <c r="L1508" s="660" t="s">
        <v>314</v>
      </c>
      <c r="M1508" s="660">
        <v>1</v>
      </c>
      <c r="N1508" s="662">
        <v>52000</v>
      </c>
      <c r="O1508" s="662">
        <v>52000</v>
      </c>
    </row>
    <row r="1509" spans="1:15" hidden="1" x14ac:dyDescent="0.25">
      <c r="A1509" s="660" t="s">
        <v>6566</v>
      </c>
      <c r="B1509" s="661">
        <v>44286</v>
      </c>
      <c r="C1509" s="660" t="s">
        <v>7012</v>
      </c>
      <c r="D1509" s="663">
        <v>44285</v>
      </c>
      <c r="E1509" s="660" t="s">
        <v>15</v>
      </c>
      <c r="F1509" s="660" t="s">
        <v>244</v>
      </c>
      <c r="G1509" s="660" t="s">
        <v>1213</v>
      </c>
      <c r="H1509" s="660" t="s">
        <v>387</v>
      </c>
      <c r="I1509" s="660" t="s">
        <v>244</v>
      </c>
      <c r="J1509" s="660" t="s">
        <v>1464</v>
      </c>
      <c r="K1509" s="660" t="s">
        <v>1468</v>
      </c>
      <c r="L1509" s="660" t="s">
        <v>303</v>
      </c>
      <c r="M1509" s="660">
        <v>1</v>
      </c>
      <c r="N1509" s="660">
        <v>300</v>
      </c>
      <c r="O1509" s="660">
        <v>300</v>
      </c>
    </row>
    <row r="1510" spans="1:15" hidden="1" x14ac:dyDescent="0.25">
      <c r="A1510" s="660" t="s">
        <v>6566</v>
      </c>
      <c r="B1510" s="661">
        <v>44286</v>
      </c>
      <c r="C1510" s="660" t="s">
        <v>7012</v>
      </c>
      <c r="D1510" s="663">
        <v>44285</v>
      </c>
      <c r="E1510" s="660" t="s">
        <v>1181</v>
      </c>
      <c r="F1510" s="660" t="s">
        <v>244</v>
      </c>
      <c r="G1510" s="660" t="s">
        <v>1213</v>
      </c>
      <c r="H1510" s="660" t="s">
        <v>1331</v>
      </c>
      <c r="I1510" s="660" t="s">
        <v>244</v>
      </c>
      <c r="J1510" s="660" t="s">
        <v>1464</v>
      </c>
      <c r="K1510" s="660" t="s">
        <v>1468</v>
      </c>
      <c r="L1510" s="660" t="s">
        <v>308</v>
      </c>
      <c r="M1510" s="660">
        <v>50</v>
      </c>
      <c r="N1510" s="662">
        <v>1250</v>
      </c>
      <c r="O1510" s="662">
        <v>62500</v>
      </c>
    </row>
    <row r="1511" spans="1:15" hidden="1" x14ac:dyDescent="0.25">
      <c r="A1511" s="660" t="s">
        <v>6567</v>
      </c>
      <c r="B1511" s="661">
        <v>44286</v>
      </c>
      <c r="C1511" s="660" t="s">
        <v>7013</v>
      </c>
      <c r="D1511" s="660" t="s">
        <v>5372</v>
      </c>
      <c r="E1511" s="660" t="s">
        <v>1181</v>
      </c>
      <c r="F1511" s="660" t="s">
        <v>94</v>
      </c>
      <c r="G1511" s="660" t="s">
        <v>356</v>
      </c>
      <c r="H1511" s="660" t="s">
        <v>3612</v>
      </c>
      <c r="I1511" s="660" t="s">
        <v>94</v>
      </c>
      <c r="J1511" s="660" t="s">
        <v>1464</v>
      </c>
      <c r="K1511" s="660" t="s">
        <v>1468</v>
      </c>
      <c r="L1511" s="660" t="s">
        <v>308</v>
      </c>
      <c r="M1511" s="660">
        <v>250</v>
      </c>
      <c r="N1511" s="662">
        <v>2250</v>
      </c>
      <c r="O1511" s="662">
        <v>562500</v>
      </c>
    </row>
    <row r="1512" spans="1:15" hidden="1" x14ac:dyDescent="0.25">
      <c r="A1512" s="660" t="s">
        <v>6567</v>
      </c>
      <c r="B1512" s="661">
        <v>44286</v>
      </c>
      <c r="C1512" s="660" t="s">
        <v>7013</v>
      </c>
      <c r="D1512" s="660" t="s">
        <v>5372</v>
      </c>
      <c r="E1512" s="660" t="s">
        <v>15</v>
      </c>
      <c r="F1512" s="660" t="s">
        <v>94</v>
      </c>
      <c r="G1512" s="660" t="s">
        <v>356</v>
      </c>
      <c r="H1512" s="660" t="s">
        <v>387</v>
      </c>
      <c r="I1512" s="660" t="s">
        <v>94</v>
      </c>
      <c r="J1512" s="660" t="s">
        <v>1464</v>
      </c>
      <c r="K1512" s="660" t="s">
        <v>1468</v>
      </c>
      <c r="L1512" s="660" t="s">
        <v>303</v>
      </c>
      <c r="M1512" s="660">
        <v>1</v>
      </c>
      <c r="N1512" s="662">
        <v>2812</v>
      </c>
      <c r="O1512" s="662">
        <v>2812</v>
      </c>
    </row>
    <row r="1513" spans="1:15" hidden="1" x14ac:dyDescent="0.25">
      <c r="A1513" s="660" t="s">
        <v>6568</v>
      </c>
      <c r="B1513" s="661">
        <v>44286</v>
      </c>
      <c r="C1513" s="660" t="s">
        <v>7014</v>
      </c>
      <c r="D1513" s="661">
        <v>44285</v>
      </c>
      <c r="E1513" s="660" t="s">
        <v>15</v>
      </c>
      <c r="F1513" s="660" t="s">
        <v>93</v>
      </c>
      <c r="G1513" s="660" t="s">
        <v>1214</v>
      </c>
      <c r="H1513" s="660" t="s">
        <v>387</v>
      </c>
      <c r="I1513" s="660" t="s">
        <v>93</v>
      </c>
      <c r="J1513" s="660" t="s">
        <v>1464</v>
      </c>
      <c r="K1513" s="660" t="s">
        <v>1468</v>
      </c>
      <c r="L1513" s="660" t="s">
        <v>303</v>
      </c>
      <c r="M1513" s="660">
        <v>1</v>
      </c>
      <c r="N1513" s="660">
        <v>263</v>
      </c>
      <c r="O1513" s="660">
        <v>263</v>
      </c>
    </row>
    <row r="1514" spans="1:15" hidden="1" x14ac:dyDescent="0.25">
      <c r="A1514" s="660" t="s">
        <v>6568</v>
      </c>
      <c r="B1514" s="661">
        <v>44286</v>
      </c>
      <c r="C1514" s="660" t="s">
        <v>7014</v>
      </c>
      <c r="D1514" s="661">
        <v>44285</v>
      </c>
      <c r="E1514" s="660" t="s">
        <v>15</v>
      </c>
      <c r="F1514" s="660" t="s">
        <v>93</v>
      </c>
      <c r="G1514" s="660" t="s">
        <v>1214</v>
      </c>
      <c r="H1514" s="660" t="s">
        <v>1316</v>
      </c>
      <c r="I1514" s="660" t="s">
        <v>93</v>
      </c>
      <c r="J1514" s="660" t="s">
        <v>1464</v>
      </c>
      <c r="K1514" s="660" t="s">
        <v>1468</v>
      </c>
      <c r="L1514" s="660" t="s">
        <v>1470</v>
      </c>
      <c r="M1514" s="660">
        <v>28</v>
      </c>
      <c r="N1514" s="660">
        <v>500</v>
      </c>
      <c r="O1514" s="662">
        <v>14000</v>
      </c>
    </row>
    <row r="1515" spans="1:15" hidden="1" x14ac:dyDescent="0.25">
      <c r="A1515" s="660" t="s">
        <v>6568</v>
      </c>
      <c r="B1515" s="661">
        <v>44286</v>
      </c>
      <c r="C1515" s="660" t="s">
        <v>7014</v>
      </c>
      <c r="D1515" s="661">
        <v>44285</v>
      </c>
      <c r="E1515" s="660" t="s">
        <v>15</v>
      </c>
      <c r="F1515" s="660" t="s">
        <v>93</v>
      </c>
      <c r="G1515" s="660" t="s">
        <v>1214</v>
      </c>
      <c r="H1515" s="660" t="s">
        <v>1318</v>
      </c>
      <c r="I1515" s="660" t="s">
        <v>93</v>
      </c>
      <c r="J1515" s="660" t="s">
        <v>1464</v>
      </c>
      <c r="K1515" s="660" t="s">
        <v>1468</v>
      </c>
      <c r="L1515" s="660" t="s">
        <v>314</v>
      </c>
      <c r="M1515" s="660">
        <v>28</v>
      </c>
      <c r="N1515" s="662">
        <v>3250</v>
      </c>
      <c r="O1515" s="662">
        <v>91000</v>
      </c>
    </row>
    <row r="1516" spans="1:15" hidden="1" x14ac:dyDescent="0.25">
      <c r="A1516" s="660" t="s">
        <v>6569</v>
      </c>
      <c r="B1516" s="661">
        <v>44286</v>
      </c>
      <c r="C1516" s="660" t="s">
        <v>6657</v>
      </c>
      <c r="D1516" s="660" t="s">
        <v>5374</v>
      </c>
      <c r="E1516" s="660" t="s">
        <v>15</v>
      </c>
      <c r="F1516" s="660" t="s">
        <v>94</v>
      </c>
      <c r="G1516" s="660" t="s">
        <v>356</v>
      </c>
      <c r="H1516" s="660" t="s">
        <v>387</v>
      </c>
      <c r="I1516" s="660" t="s">
        <v>94</v>
      </c>
      <c r="J1516" s="660" t="s">
        <v>1464</v>
      </c>
      <c r="K1516" s="660" t="s">
        <v>1468</v>
      </c>
      <c r="L1516" s="660" t="s">
        <v>303</v>
      </c>
      <c r="M1516" s="660">
        <v>1</v>
      </c>
      <c r="N1516" s="662">
        <v>1687</v>
      </c>
      <c r="O1516" s="662">
        <v>1687</v>
      </c>
    </row>
    <row r="1517" spans="1:15" hidden="1" x14ac:dyDescent="0.25">
      <c r="A1517" s="660" t="s">
        <v>6569</v>
      </c>
      <c r="B1517" s="661">
        <v>44286</v>
      </c>
      <c r="C1517" s="660" t="s">
        <v>6657</v>
      </c>
      <c r="D1517" s="660" t="s">
        <v>5374</v>
      </c>
      <c r="E1517" s="660" t="s">
        <v>1181</v>
      </c>
      <c r="F1517" s="660" t="s">
        <v>94</v>
      </c>
      <c r="G1517" s="660" t="s">
        <v>356</v>
      </c>
      <c r="H1517" s="660" t="s">
        <v>3612</v>
      </c>
      <c r="I1517" s="660" t="s">
        <v>94</v>
      </c>
      <c r="J1517" s="660" t="s">
        <v>1464</v>
      </c>
      <c r="K1517" s="660" t="s">
        <v>1468</v>
      </c>
      <c r="L1517" s="660" t="s">
        <v>308</v>
      </c>
      <c r="M1517" s="660">
        <v>150</v>
      </c>
      <c r="N1517" s="662">
        <v>2250</v>
      </c>
      <c r="O1517" s="662">
        <v>337500</v>
      </c>
    </row>
    <row r="1518" spans="1:15" hidden="1" x14ac:dyDescent="0.25">
      <c r="A1518" s="660" t="s">
        <v>6570</v>
      </c>
      <c r="B1518" s="661">
        <v>44286</v>
      </c>
      <c r="C1518" s="660" t="s">
        <v>6657</v>
      </c>
      <c r="D1518" s="660" t="s">
        <v>5374</v>
      </c>
      <c r="E1518" s="660" t="s">
        <v>15</v>
      </c>
      <c r="F1518" s="660" t="s">
        <v>94</v>
      </c>
      <c r="G1518" s="660" t="s">
        <v>356</v>
      </c>
      <c r="H1518" s="660" t="s">
        <v>387</v>
      </c>
      <c r="I1518" s="660" t="s">
        <v>94</v>
      </c>
      <c r="J1518" s="660" t="s">
        <v>1464</v>
      </c>
      <c r="K1518" s="660" t="s">
        <v>1468</v>
      </c>
      <c r="L1518" s="660" t="s">
        <v>303</v>
      </c>
      <c r="M1518" s="660">
        <v>1</v>
      </c>
      <c r="N1518" s="662">
        <v>1687</v>
      </c>
      <c r="O1518" s="662">
        <v>1687</v>
      </c>
    </row>
    <row r="1519" spans="1:15" hidden="1" x14ac:dyDescent="0.25">
      <c r="A1519" s="660" t="s">
        <v>6570</v>
      </c>
      <c r="B1519" s="661">
        <v>44286</v>
      </c>
      <c r="C1519" s="660" t="s">
        <v>6657</v>
      </c>
      <c r="D1519" s="660" t="s">
        <v>5374</v>
      </c>
      <c r="E1519" s="660" t="s">
        <v>1181</v>
      </c>
      <c r="F1519" s="660" t="s">
        <v>94</v>
      </c>
      <c r="G1519" s="660" t="s">
        <v>356</v>
      </c>
      <c r="H1519" s="660" t="s">
        <v>3612</v>
      </c>
      <c r="I1519" s="660" t="s">
        <v>94</v>
      </c>
      <c r="J1519" s="660" t="s">
        <v>1464</v>
      </c>
      <c r="K1519" s="660" t="s">
        <v>1468</v>
      </c>
      <c r="L1519" s="660" t="s">
        <v>308</v>
      </c>
      <c r="M1519" s="660">
        <v>150</v>
      </c>
      <c r="N1519" s="662">
        <v>2250</v>
      </c>
      <c r="O1519" s="662">
        <v>337500</v>
      </c>
    </row>
    <row r="1520" spans="1:15" hidden="1" x14ac:dyDescent="0.25">
      <c r="A1520" s="660" t="s">
        <v>6571</v>
      </c>
      <c r="B1520" s="661">
        <v>44286</v>
      </c>
      <c r="C1520" s="660">
        <v>36</v>
      </c>
      <c r="D1520" s="661">
        <v>44286</v>
      </c>
      <c r="E1520" s="660" t="s">
        <v>1188</v>
      </c>
      <c r="F1520" s="660" t="s">
        <v>248</v>
      </c>
      <c r="G1520" s="660" t="s">
        <v>1268</v>
      </c>
      <c r="H1520" s="660" t="s">
        <v>1411</v>
      </c>
      <c r="I1520" s="660" t="s">
        <v>248</v>
      </c>
      <c r="J1520" s="660" t="s">
        <v>1466</v>
      </c>
      <c r="K1520" s="660" t="s">
        <v>1468</v>
      </c>
      <c r="L1520" s="660" t="s">
        <v>301</v>
      </c>
      <c r="M1520" s="660">
        <v>50</v>
      </c>
      <c r="N1520" s="662">
        <v>2300</v>
      </c>
      <c r="O1520" s="662">
        <v>115000</v>
      </c>
    </row>
    <row r="1521" spans="1:15" hidden="1" x14ac:dyDescent="0.25">
      <c r="A1521" s="660" t="s">
        <v>6572</v>
      </c>
      <c r="B1521" s="661">
        <v>44286</v>
      </c>
      <c r="C1521" s="660" t="s">
        <v>7015</v>
      </c>
      <c r="D1521" s="661">
        <v>44286</v>
      </c>
      <c r="E1521" s="660" t="s">
        <v>15</v>
      </c>
      <c r="F1521" s="660" t="s">
        <v>248</v>
      </c>
      <c r="G1521" s="660" t="s">
        <v>1219</v>
      </c>
      <c r="H1521" s="660" t="s">
        <v>1357</v>
      </c>
      <c r="I1521" s="660" t="s">
        <v>248</v>
      </c>
      <c r="J1521" s="660" t="s">
        <v>1464</v>
      </c>
      <c r="K1521" s="660" t="s">
        <v>1468</v>
      </c>
      <c r="L1521" s="660" t="s">
        <v>314</v>
      </c>
      <c r="M1521" s="660">
        <v>10</v>
      </c>
      <c r="N1521" s="662">
        <v>4675</v>
      </c>
      <c r="O1521" s="662">
        <v>46750</v>
      </c>
    </row>
    <row r="1522" spans="1:15" hidden="1" x14ac:dyDescent="0.25">
      <c r="A1522" s="660" t="s">
        <v>6572</v>
      </c>
      <c r="B1522" s="661">
        <v>44286</v>
      </c>
      <c r="C1522" s="660" t="s">
        <v>7015</v>
      </c>
      <c r="D1522" s="661">
        <v>44286</v>
      </c>
      <c r="E1522" s="660" t="s">
        <v>15</v>
      </c>
      <c r="F1522" s="660" t="s">
        <v>248</v>
      </c>
      <c r="G1522" s="660" t="s">
        <v>1219</v>
      </c>
      <c r="H1522" s="660" t="s">
        <v>3677</v>
      </c>
      <c r="I1522" s="660" t="s">
        <v>248</v>
      </c>
      <c r="J1522" s="660" t="s">
        <v>1464</v>
      </c>
      <c r="K1522" s="660" t="s">
        <v>1468</v>
      </c>
      <c r="L1522" s="660" t="s">
        <v>314</v>
      </c>
      <c r="M1522" s="660">
        <v>7</v>
      </c>
      <c r="N1522" s="662">
        <v>6325</v>
      </c>
      <c r="O1522" s="662">
        <v>44275</v>
      </c>
    </row>
    <row r="1523" spans="1:15" hidden="1" x14ac:dyDescent="0.25">
      <c r="A1523" s="660" t="s">
        <v>6573</v>
      </c>
      <c r="B1523" s="661">
        <v>44286</v>
      </c>
      <c r="C1523" s="660" t="s">
        <v>7015</v>
      </c>
      <c r="D1523" s="661">
        <v>44286</v>
      </c>
      <c r="E1523" s="660" t="s">
        <v>1181</v>
      </c>
      <c r="F1523" s="660" t="s">
        <v>248</v>
      </c>
      <c r="G1523" s="660" t="s">
        <v>1219</v>
      </c>
      <c r="H1523" s="660" t="s">
        <v>3633</v>
      </c>
      <c r="I1523" s="660" t="s">
        <v>248</v>
      </c>
      <c r="J1523" s="660" t="s">
        <v>1464</v>
      </c>
      <c r="K1523" s="660" t="s">
        <v>1468</v>
      </c>
      <c r="L1523" s="660" t="s">
        <v>308</v>
      </c>
      <c r="M1523" s="660">
        <v>20</v>
      </c>
      <c r="N1523" s="662">
        <v>2650</v>
      </c>
      <c r="O1523" s="662">
        <v>53000</v>
      </c>
    </row>
    <row r="1524" spans="1:15" hidden="1" x14ac:dyDescent="0.25">
      <c r="A1524" s="660" t="s">
        <v>6574</v>
      </c>
      <c r="B1524" s="661">
        <v>44286</v>
      </c>
      <c r="C1524" s="660" t="s">
        <v>7016</v>
      </c>
      <c r="D1524" s="661">
        <v>44286</v>
      </c>
      <c r="E1524" s="660" t="s">
        <v>15</v>
      </c>
      <c r="F1524" s="660" t="s">
        <v>248</v>
      </c>
      <c r="G1524" s="660" t="s">
        <v>1219</v>
      </c>
      <c r="H1524" s="660" t="s">
        <v>1316</v>
      </c>
      <c r="I1524" s="660" t="s">
        <v>248</v>
      </c>
      <c r="J1524" s="660" t="s">
        <v>1464</v>
      </c>
      <c r="K1524" s="660" t="s">
        <v>1468</v>
      </c>
      <c r="L1524" s="660" t="s">
        <v>1470</v>
      </c>
      <c r="M1524" s="660">
        <v>1</v>
      </c>
      <c r="N1524" s="660">
        <v>500</v>
      </c>
      <c r="O1524" s="660">
        <v>500</v>
      </c>
    </row>
    <row r="1525" spans="1:15" hidden="1" x14ac:dyDescent="0.25">
      <c r="A1525" s="660" t="s">
        <v>6574</v>
      </c>
      <c r="B1525" s="661">
        <v>44286</v>
      </c>
      <c r="C1525" s="660" t="s">
        <v>7016</v>
      </c>
      <c r="D1525" s="661">
        <v>44286</v>
      </c>
      <c r="E1525" s="660" t="s">
        <v>15</v>
      </c>
      <c r="F1525" s="660" t="s">
        <v>248</v>
      </c>
      <c r="G1525" s="660" t="s">
        <v>1219</v>
      </c>
      <c r="H1525" s="660" t="s">
        <v>1318</v>
      </c>
      <c r="I1525" s="660" t="s">
        <v>248</v>
      </c>
      <c r="J1525" s="660" t="s">
        <v>1464</v>
      </c>
      <c r="K1525" s="660" t="s">
        <v>1468</v>
      </c>
      <c r="L1525" s="660" t="s">
        <v>314</v>
      </c>
      <c r="M1525" s="660">
        <v>1</v>
      </c>
      <c r="N1525" s="662">
        <v>3250</v>
      </c>
      <c r="O1525" s="662">
        <v>3250</v>
      </c>
    </row>
    <row r="1526" spans="1:15" hidden="1" x14ac:dyDescent="0.25">
      <c r="A1526" s="660" t="s">
        <v>6574</v>
      </c>
      <c r="B1526" s="661">
        <v>44286</v>
      </c>
      <c r="C1526" s="660" t="s">
        <v>7016</v>
      </c>
      <c r="D1526" s="661">
        <v>44286</v>
      </c>
      <c r="E1526" s="660" t="s">
        <v>15</v>
      </c>
      <c r="F1526" s="660" t="s">
        <v>248</v>
      </c>
      <c r="G1526" s="660" t="s">
        <v>1219</v>
      </c>
      <c r="H1526" s="660" t="s">
        <v>1320</v>
      </c>
      <c r="I1526" s="660" t="s">
        <v>248</v>
      </c>
      <c r="J1526" s="660" t="s">
        <v>1464</v>
      </c>
      <c r="K1526" s="660" t="s">
        <v>1468</v>
      </c>
      <c r="L1526" s="660" t="s">
        <v>314</v>
      </c>
      <c r="M1526" s="660">
        <v>1</v>
      </c>
      <c r="N1526" s="662">
        <v>3500</v>
      </c>
      <c r="O1526" s="662">
        <v>3500</v>
      </c>
    </row>
    <row r="1527" spans="1:15" hidden="1" x14ac:dyDescent="0.25">
      <c r="A1527" s="660" t="s">
        <v>6574</v>
      </c>
      <c r="B1527" s="661">
        <v>44286</v>
      </c>
      <c r="C1527" s="660" t="s">
        <v>7016</v>
      </c>
      <c r="D1527" s="661">
        <v>44286</v>
      </c>
      <c r="E1527" s="660" t="s">
        <v>15</v>
      </c>
      <c r="F1527" s="660" t="s">
        <v>248</v>
      </c>
      <c r="G1527" s="660" t="s">
        <v>1219</v>
      </c>
      <c r="H1527" s="660" t="s">
        <v>1357</v>
      </c>
      <c r="I1527" s="660" t="s">
        <v>248</v>
      </c>
      <c r="J1527" s="660" t="s">
        <v>1464</v>
      </c>
      <c r="K1527" s="660" t="s">
        <v>1468</v>
      </c>
      <c r="L1527" s="660" t="s">
        <v>314</v>
      </c>
      <c r="M1527" s="660">
        <v>10</v>
      </c>
      <c r="N1527" s="662">
        <v>4650</v>
      </c>
      <c r="O1527" s="662">
        <v>46500</v>
      </c>
    </row>
    <row r="1528" spans="1:15" hidden="1" x14ac:dyDescent="0.25">
      <c r="A1528" s="660" t="s">
        <v>6575</v>
      </c>
      <c r="B1528" s="661">
        <v>44286</v>
      </c>
      <c r="C1528" s="660">
        <v>6600037703</v>
      </c>
      <c r="D1528" s="661">
        <v>44250</v>
      </c>
      <c r="E1528" s="660" t="s">
        <v>1186</v>
      </c>
      <c r="F1528" s="660" t="s">
        <v>248</v>
      </c>
      <c r="G1528" s="660" t="s">
        <v>7088</v>
      </c>
      <c r="H1528" s="660" t="s">
        <v>3633</v>
      </c>
      <c r="I1528" s="660" t="s">
        <v>248</v>
      </c>
      <c r="J1528" s="660" t="s">
        <v>316</v>
      </c>
      <c r="K1528" s="660" t="s">
        <v>1469</v>
      </c>
      <c r="L1528" s="660" t="s">
        <v>308</v>
      </c>
      <c r="M1528" s="660">
        <v>1</v>
      </c>
      <c r="N1528" s="662">
        <v>5000</v>
      </c>
      <c r="O1528" s="662">
        <v>5000</v>
      </c>
    </row>
    <row r="1529" spans="1:15" hidden="1" x14ac:dyDescent="0.25">
      <c r="A1529" s="660" t="s">
        <v>6576</v>
      </c>
      <c r="B1529" s="661">
        <v>44286</v>
      </c>
      <c r="C1529" s="660">
        <v>6600037704</v>
      </c>
      <c r="D1529" s="661">
        <v>44250</v>
      </c>
      <c r="E1529" s="660" t="s">
        <v>1186</v>
      </c>
      <c r="F1529" s="660" t="s">
        <v>248</v>
      </c>
      <c r="G1529" s="660" t="s">
        <v>7088</v>
      </c>
      <c r="H1529" s="660" t="s">
        <v>3633</v>
      </c>
      <c r="I1529" s="660" t="s">
        <v>248</v>
      </c>
      <c r="J1529" s="660" t="s">
        <v>316</v>
      </c>
      <c r="K1529" s="660" t="s">
        <v>1469</v>
      </c>
      <c r="L1529" s="660" t="s">
        <v>308</v>
      </c>
      <c r="M1529" s="660">
        <v>1</v>
      </c>
      <c r="N1529" s="662">
        <v>5000</v>
      </c>
      <c r="O1529" s="662">
        <v>5000</v>
      </c>
    </row>
    <row r="1530" spans="1:15" hidden="1" x14ac:dyDescent="0.25">
      <c r="A1530" s="660" t="s">
        <v>6577</v>
      </c>
      <c r="B1530" s="661">
        <v>44286</v>
      </c>
      <c r="C1530" s="660" t="s">
        <v>7017</v>
      </c>
      <c r="D1530" s="660" t="s">
        <v>7018</v>
      </c>
      <c r="E1530" s="660" t="s">
        <v>1180</v>
      </c>
      <c r="F1530" s="660" t="s">
        <v>248</v>
      </c>
      <c r="G1530" s="660" t="s">
        <v>1210</v>
      </c>
      <c r="H1530" s="660" t="s">
        <v>3641</v>
      </c>
      <c r="I1530" s="660" t="s">
        <v>248</v>
      </c>
      <c r="J1530" s="660" t="s">
        <v>1463</v>
      </c>
      <c r="K1530" s="660" t="s">
        <v>1468</v>
      </c>
      <c r="L1530" s="660" t="s">
        <v>302</v>
      </c>
      <c r="M1530" s="660">
        <v>1</v>
      </c>
      <c r="N1530" s="662">
        <v>2429.34</v>
      </c>
      <c r="O1530" s="662">
        <v>2429.34</v>
      </c>
    </row>
    <row r="1531" spans="1:15" hidden="1" x14ac:dyDescent="0.25">
      <c r="A1531" s="660" t="s">
        <v>6578</v>
      </c>
      <c r="B1531" s="661">
        <v>44286</v>
      </c>
      <c r="C1531" s="660" t="s">
        <v>7019</v>
      </c>
      <c r="D1531" s="661">
        <v>44286</v>
      </c>
      <c r="E1531" s="660" t="s">
        <v>15</v>
      </c>
      <c r="F1531" s="660" t="s">
        <v>1204</v>
      </c>
      <c r="G1531" s="660" t="s">
        <v>1208</v>
      </c>
      <c r="H1531" s="660" t="s">
        <v>387</v>
      </c>
      <c r="I1531" s="660" t="s">
        <v>1204</v>
      </c>
      <c r="J1531" s="660" t="s">
        <v>1464</v>
      </c>
      <c r="K1531" s="660" t="s">
        <v>1468</v>
      </c>
      <c r="L1531" s="660" t="s">
        <v>303</v>
      </c>
      <c r="M1531" s="660">
        <v>1</v>
      </c>
      <c r="N1531" s="660">
        <v>100</v>
      </c>
      <c r="O1531" s="660">
        <v>100</v>
      </c>
    </row>
    <row r="1532" spans="1:15" hidden="1" x14ac:dyDescent="0.25">
      <c r="A1532" s="660" t="s">
        <v>6578</v>
      </c>
      <c r="B1532" s="661">
        <v>44286</v>
      </c>
      <c r="C1532" s="660" t="s">
        <v>7019</v>
      </c>
      <c r="D1532" s="661">
        <v>44286</v>
      </c>
      <c r="E1532" s="660" t="s">
        <v>1181</v>
      </c>
      <c r="F1532" s="660" t="s">
        <v>1204</v>
      </c>
      <c r="G1532" s="660" t="s">
        <v>1208</v>
      </c>
      <c r="H1532" s="660" t="s">
        <v>3612</v>
      </c>
      <c r="I1532" s="660" t="s">
        <v>1204</v>
      </c>
      <c r="J1532" s="660" t="s">
        <v>1464</v>
      </c>
      <c r="K1532" s="660" t="s">
        <v>1468</v>
      </c>
      <c r="L1532" s="660" t="s">
        <v>308</v>
      </c>
      <c r="M1532" s="660">
        <v>3</v>
      </c>
      <c r="N1532" s="662">
        <v>3500</v>
      </c>
      <c r="O1532" s="662">
        <v>10500</v>
      </c>
    </row>
    <row r="1533" spans="1:15" hidden="1" x14ac:dyDescent="0.25">
      <c r="A1533" s="660" t="s">
        <v>6579</v>
      </c>
      <c r="B1533" s="661">
        <v>44286</v>
      </c>
      <c r="C1533" s="660" t="s">
        <v>7020</v>
      </c>
      <c r="D1533" s="661">
        <v>44286</v>
      </c>
      <c r="E1533" s="660" t="s">
        <v>15</v>
      </c>
      <c r="F1533" s="660" t="s">
        <v>244</v>
      </c>
      <c r="G1533" s="660" t="s">
        <v>1213</v>
      </c>
      <c r="H1533" s="660" t="s">
        <v>1327</v>
      </c>
      <c r="I1533" s="660" t="s">
        <v>244</v>
      </c>
      <c r="J1533" s="660" t="s">
        <v>1464</v>
      </c>
      <c r="K1533" s="660" t="s">
        <v>1468</v>
      </c>
      <c r="L1533" s="660" t="s">
        <v>1470</v>
      </c>
      <c r="M1533" s="660">
        <v>10</v>
      </c>
      <c r="N1533" s="660">
        <v>0</v>
      </c>
      <c r="O1533" s="660">
        <v>0</v>
      </c>
    </row>
    <row r="1534" spans="1:15" hidden="1" x14ac:dyDescent="0.25">
      <c r="A1534" s="660" t="s">
        <v>6579</v>
      </c>
      <c r="B1534" s="661">
        <v>44286</v>
      </c>
      <c r="C1534" s="660" t="s">
        <v>7020</v>
      </c>
      <c r="D1534" s="661">
        <v>44286</v>
      </c>
      <c r="E1534" s="660" t="s">
        <v>15</v>
      </c>
      <c r="F1534" s="660" t="s">
        <v>244</v>
      </c>
      <c r="G1534" s="660" t="s">
        <v>1213</v>
      </c>
      <c r="H1534" s="660" t="s">
        <v>1332</v>
      </c>
      <c r="I1534" s="660" t="s">
        <v>244</v>
      </c>
      <c r="J1534" s="660" t="s">
        <v>1464</v>
      </c>
      <c r="K1534" s="660" t="s">
        <v>1468</v>
      </c>
      <c r="L1534" s="660" t="s">
        <v>1470</v>
      </c>
      <c r="M1534" s="660">
        <v>10</v>
      </c>
      <c r="N1534" s="660">
        <v>0</v>
      </c>
      <c r="O1534" s="660">
        <v>0</v>
      </c>
    </row>
    <row r="1535" spans="1:15" hidden="1" x14ac:dyDescent="0.25">
      <c r="A1535" s="660" t="s">
        <v>6579</v>
      </c>
      <c r="B1535" s="661">
        <v>44286</v>
      </c>
      <c r="C1535" s="660" t="s">
        <v>7020</v>
      </c>
      <c r="D1535" s="661">
        <v>44286</v>
      </c>
      <c r="E1535" s="660" t="s">
        <v>15</v>
      </c>
      <c r="F1535" s="660" t="s">
        <v>244</v>
      </c>
      <c r="G1535" s="660" t="s">
        <v>1213</v>
      </c>
      <c r="H1535" s="660" t="s">
        <v>387</v>
      </c>
      <c r="I1535" s="660" t="s">
        <v>244</v>
      </c>
      <c r="J1535" s="660" t="s">
        <v>1464</v>
      </c>
      <c r="K1535" s="660" t="s">
        <v>1468</v>
      </c>
      <c r="L1535" s="660" t="s">
        <v>303</v>
      </c>
      <c r="M1535" s="660">
        <v>1</v>
      </c>
      <c r="N1535" s="662">
        <v>1700</v>
      </c>
      <c r="O1535" s="662">
        <v>1700</v>
      </c>
    </row>
    <row r="1536" spans="1:15" hidden="1" x14ac:dyDescent="0.25">
      <c r="A1536" s="660" t="s">
        <v>6579</v>
      </c>
      <c r="B1536" s="661">
        <v>44286</v>
      </c>
      <c r="C1536" s="660" t="s">
        <v>7020</v>
      </c>
      <c r="D1536" s="661">
        <v>44286</v>
      </c>
      <c r="E1536" s="660" t="s">
        <v>15</v>
      </c>
      <c r="F1536" s="660" t="s">
        <v>244</v>
      </c>
      <c r="G1536" s="660" t="s">
        <v>1213</v>
      </c>
      <c r="H1536" s="660" t="s">
        <v>1392</v>
      </c>
      <c r="I1536" s="660" t="s">
        <v>244</v>
      </c>
      <c r="J1536" s="660" t="s">
        <v>1464</v>
      </c>
      <c r="K1536" s="660" t="s">
        <v>1468</v>
      </c>
      <c r="L1536" s="660" t="s">
        <v>314</v>
      </c>
      <c r="M1536" s="660">
        <v>10</v>
      </c>
      <c r="N1536" s="662">
        <v>43000</v>
      </c>
      <c r="O1536" s="662">
        <v>430000</v>
      </c>
    </row>
    <row r="1537" spans="1:15" hidden="1" x14ac:dyDescent="0.25">
      <c r="A1537" s="660" t="s">
        <v>6580</v>
      </c>
      <c r="B1537" s="661">
        <v>44286</v>
      </c>
      <c r="C1537" s="660" t="s">
        <v>7021</v>
      </c>
      <c r="D1537" s="661">
        <v>44250</v>
      </c>
      <c r="E1537" s="660" t="s">
        <v>1183</v>
      </c>
      <c r="F1537" s="660" t="s">
        <v>244</v>
      </c>
      <c r="G1537" s="660" t="s">
        <v>1212</v>
      </c>
      <c r="H1537" s="660" t="s">
        <v>1352</v>
      </c>
      <c r="I1537" s="660" t="s">
        <v>244</v>
      </c>
      <c r="J1537" s="660" t="s">
        <v>316</v>
      </c>
      <c r="K1537" s="660" t="s">
        <v>1469</v>
      </c>
      <c r="L1537" s="660" t="s">
        <v>1470</v>
      </c>
      <c r="M1537" s="660">
        <v>6</v>
      </c>
      <c r="N1537" s="660">
        <v>0</v>
      </c>
      <c r="O1537" s="660">
        <v>0</v>
      </c>
    </row>
    <row r="1538" spans="1:15" hidden="1" x14ac:dyDescent="0.25">
      <c r="A1538" s="660" t="s">
        <v>6580</v>
      </c>
      <c r="B1538" s="661">
        <v>44286</v>
      </c>
      <c r="C1538" s="660" t="s">
        <v>7021</v>
      </c>
      <c r="D1538" s="661">
        <v>44250</v>
      </c>
      <c r="E1538" s="660" t="s">
        <v>1183</v>
      </c>
      <c r="F1538" s="660" t="s">
        <v>244</v>
      </c>
      <c r="G1538" s="660" t="s">
        <v>1212</v>
      </c>
      <c r="H1538" s="660" t="s">
        <v>1317</v>
      </c>
      <c r="I1538" s="660" t="s">
        <v>244</v>
      </c>
      <c r="J1538" s="660" t="s">
        <v>316</v>
      </c>
      <c r="K1538" s="660" t="s">
        <v>1469</v>
      </c>
      <c r="L1538" s="660" t="s">
        <v>314</v>
      </c>
      <c r="M1538" s="660">
        <v>6</v>
      </c>
      <c r="N1538" s="660">
        <v>247</v>
      </c>
      <c r="O1538" s="662">
        <v>1482</v>
      </c>
    </row>
    <row r="1539" spans="1:15" hidden="1" x14ac:dyDescent="0.25">
      <c r="A1539" s="660" t="s">
        <v>6580</v>
      </c>
      <c r="B1539" s="661">
        <v>44286</v>
      </c>
      <c r="C1539" s="660" t="s">
        <v>7021</v>
      </c>
      <c r="D1539" s="661">
        <v>44250</v>
      </c>
      <c r="E1539" s="660" t="s">
        <v>1183</v>
      </c>
      <c r="F1539" s="660" t="s">
        <v>244</v>
      </c>
      <c r="G1539" s="660" t="s">
        <v>1212</v>
      </c>
      <c r="H1539" s="660" t="s">
        <v>1425</v>
      </c>
      <c r="I1539" s="660" t="s">
        <v>244</v>
      </c>
      <c r="J1539" s="660" t="s">
        <v>316</v>
      </c>
      <c r="K1539" s="660" t="s">
        <v>1469</v>
      </c>
      <c r="L1539" s="660" t="s">
        <v>314</v>
      </c>
      <c r="M1539" s="660">
        <v>6</v>
      </c>
      <c r="N1539" s="660">
        <v>436</v>
      </c>
      <c r="O1539" s="662">
        <v>2616</v>
      </c>
    </row>
    <row r="1540" spans="1:15" hidden="1" x14ac:dyDescent="0.25">
      <c r="A1540" s="660" t="s">
        <v>6580</v>
      </c>
      <c r="B1540" s="661">
        <v>44286</v>
      </c>
      <c r="C1540" s="660" t="s">
        <v>7021</v>
      </c>
      <c r="D1540" s="661">
        <v>44250</v>
      </c>
      <c r="E1540" s="660" t="s">
        <v>1183</v>
      </c>
      <c r="F1540" s="660" t="s">
        <v>244</v>
      </c>
      <c r="G1540" s="660" t="s">
        <v>1212</v>
      </c>
      <c r="H1540" s="660" t="s">
        <v>1349</v>
      </c>
      <c r="I1540" s="660" t="s">
        <v>244</v>
      </c>
      <c r="J1540" s="660" t="s">
        <v>316</v>
      </c>
      <c r="K1540" s="660" t="s">
        <v>1469</v>
      </c>
      <c r="L1540" s="660" t="s">
        <v>314</v>
      </c>
      <c r="M1540" s="660">
        <v>6</v>
      </c>
      <c r="N1540" s="662">
        <v>1744</v>
      </c>
      <c r="O1540" s="662">
        <v>10464</v>
      </c>
    </row>
    <row r="1541" spans="1:15" hidden="1" x14ac:dyDescent="0.25">
      <c r="A1541" s="660" t="s">
        <v>6580</v>
      </c>
      <c r="B1541" s="661">
        <v>44286</v>
      </c>
      <c r="C1541" s="660" t="s">
        <v>7021</v>
      </c>
      <c r="D1541" s="661">
        <v>44250</v>
      </c>
      <c r="E1541" s="660" t="s">
        <v>3215</v>
      </c>
      <c r="F1541" s="660" t="s">
        <v>244</v>
      </c>
      <c r="G1541" s="660" t="s">
        <v>1212</v>
      </c>
      <c r="H1541" s="660" t="s">
        <v>3633</v>
      </c>
      <c r="I1541" s="660" t="s">
        <v>244</v>
      </c>
      <c r="J1541" s="660" t="s">
        <v>316</v>
      </c>
      <c r="K1541" s="660" t="s">
        <v>1469</v>
      </c>
      <c r="L1541" s="660" t="s">
        <v>308</v>
      </c>
      <c r="M1541" s="660">
        <v>6</v>
      </c>
      <c r="N1541" s="662">
        <v>3499</v>
      </c>
      <c r="O1541" s="662">
        <v>20994</v>
      </c>
    </row>
    <row r="1542" spans="1:15" hidden="1" x14ac:dyDescent="0.25">
      <c r="A1542" s="660" t="s">
        <v>6580</v>
      </c>
      <c r="B1542" s="661">
        <v>44286</v>
      </c>
      <c r="C1542" s="660" t="s">
        <v>7021</v>
      </c>
      <c r="D1542" s="661">
        <v>44250</v>
      </c>
      <c r="E1542" s="660" t="s">
        <v>1183</v>
      </c>
      <c r="F1542" s="660" t="s">
        <v>244</v>
      </c>
      <c r="G1542" s="660" t="s">
        <v>1212</v>
      </c>
      <c r="H1542" s="660" t="s">
        <v>1381</v>
      </c>
      <c r="I1542" s="660" t="s">
        <v>244</v>
      </c>
      <c r="J1542" s="660" t="s">
        <v>316</v>
      </c>
      <c r="K1542" s="660" t="s">
        <v>1469</v>
      </c>
      <c r="L1542" s="660" t="s">
        <v>314</v>
      </c>
      <c r="M1542" s="660">
        <v>6</v>
      </c>
      <c r="N1542" s="662">
        <v>3561</v>
      </c>
      <c r="O1542" s="662">
        <v>21366</v>
      </c>
    </row>
    <row r="1543" spans="1:15" hidden="1" x14ac:dyDescent="0.25">
      <c r="A1543" s="660" t="s">
        <v>6580</v>
      </c>
      <c r="B1543" s="661">
        <v>44286</v>
      </c>
      <c r="C1543" s="660" t="s">
        <v>7021</v>
      </c>
      <c r="D1543" s="661">
        <v>44250</v>
      </c>
      <c r="E1543" s="660" t="s">
        <v>3215</v>
      </c>
      <c r="F1543" s="660" t="s">
        <v>244</v>
      </c>
      <c r="G1543" s="660" t="s">
        <v>1212</v>
      </c>
      <c r="H1543" s="660" t="s">
        <v>1384</v>
      </c>
      <c r="I1543" s="660" t="s">
        <v>244</v>
      </c>
      <c r="J1543" s="660" t="s">
        <v>316</v>
      </c>
      <c r="K1543" s="660" t="s">
        <v>1469</v>
      </c>
      <c r="L1543" s="660" t="s">
        <v>308</v>
      </c>
      <c r="M1543" s="660">
        <v>7</v>
      </c>
      <c r="N1543" s="662">
        <v>4085</v>
      </c>
      <c r="O1543" s="662">
        <v>28595</v>
      </c>
    </row>
    <row r="1544" spans="1:15" hidden="1" x14ac:dyDescent="0.25">
      <c r="A1544" s="660" t="s">
        <v>6580</v>
      </c>
      <c r="B1544" s="661">
        <v>44286</v>
      </c>
      <c r="C1544" s="660" t="s">
        <v>7021</v>
      </c>
      <c r="D1544" s="661">
        <v>44250</v>
      </c>
      <c r="E1544" s="660" t="s">
        <v>1183</v>
      </c>
      <c r="F1544" s="660" t="s">
        <v>244</v>
      </c>
      <c r="G1544" s="660" t="s">
        <v>1212</v>
      </c>
      <c r="H1544" s="660" t="s">
        <v>1319</v>
      </c>
      <c r="I1544" s="660" t="s">
        <v>244</v>
      </c>
      <c r="J1544" s="660" t="s">
        <v>316</v>
      </c>
      <c r="K1544" s="660" t="s">
        <v>1469</v>
      </c>
      <c r="L1544" s="660" t="s">
        <v>314</v>
      </c>
      <c r="M1544" s="660">
        <v>6</v>
      </c>
      <c r="N1544" s="662">
        <v>9800</v>
      </c>
      <c r="O1544" s="662">
        <v>58800</v>
      </c>
    </row>
    <row r="1545" spans="1:15" hidden="1" x14ac:dyDescent="0.25">
      <c r="A1545" s="660" t="s">
        <v>6580</v>
      </c>
      <c r="B1545" s="661">
        <v>44286</v>
      </c>
      <c r="C1545" s="660" t="s">
        <v>7021</v>
      </c>
      <c r="D1545" s="661">
        <v>44250</v>
      </c>
      <c r="E1545" s="660" t="s">
        <v>1183</v>
      </c>
      <c r="F1545" s="660" t="s">
        <v>244</v>
      </c>
      <c r="G1545" s="660" t="s">
        <v>1212</v>
      </c>
      <c r="H1545" s="660" t="s">
        <v>1329</v>
      </c>
      <c r="I1545" s="660" t="s">
        <v>244</v>
      </c>
      <c r="J1545" s="660" t="s">
        <v>316</v>
      </c>
      <c r="K1545" s="660" t="s">
        <v>1469</v>
      </c>
      <c r="L1545" s="660" t="s">
        <v>314</v>
      </c>
      <c r="M1545" s="660">
        <v>6</v>
      </c>
      <c r="N1545" s="662">
        <v>40605</v>
      </c>
      <c r="O1545" s="662">
        <v>243630</v>
      </c>
    </row>
    <row r="1546" spans="1:15" hidden="1" x14ac:dyDescent="0.25">
      <c r="A1546" s="660" t="s">
        <v>6581</v>
      </c>
      <c r="B1546" s="661">
        <v>44286</v>
      </c>
      <c r="C1546" s="660" t="s">
        <v>7022</v>
      </c>
      <c r="D1546" s="661">
        <v>44277</v>
      </c>
      <c r="E1546" s="660" t="s">
        <v>15</v>
      </c>
      <c r="F1546" s="660" t="s">
        <v>244</v>
      </c>
      <c r="G1546" s="660" t="s">
        <v>1213</v>
      </c>
      <c r="H1546" s="660" t="s">
        <v>387</v>
      </c>
      <c r="I1546" s="660" t="s">
        <v>244</v>
      </c>
      <c r="J1546" s="660" t="s">
        <v>1464</v>
      </c>
      <c r="K1546" s="660" t="s">
        <v>1468</v>
      </c>
      <c r="L1546" s="660" t="s">
        <v>303</v>
      </c>
      <c r="M1546" s="660">
        <v>1</v>
      </c>
      <c r="N1546" s="660">
        <v>374</v>
      </c>
      <c r="O1546" s="660">
        <v>374</v>
      </c>
    </row>
    <row r="1547" spans="1:15" hidden="1" x14ac:dyDescent="0.25">
      <c r="A1547" s="660" t="s">
        <v>6581</v>
      </c>
      <c r="B1547" s="661">
        <v>44286</v>
      </c>
      <c r="C1547" s="660" t="s">
        <v>7022</v>
      </c>
      <c r="D1547" s="661">
        <v>44277</v>
      </c>
      <c r="E1547" s="660" t="s">
        <v>15</v>
      </c>
      <c r="F1547" s="660" t="s">
        <v>244</v>
      </c>
      <c r="G1547" s="660" t="s">
        <v>1213</v>
      </c>
      <c r="H1547" s="660" t="s">
        <v>1350</v>
      </c>
      <c r="I1547" s="660" t="s">
        <v>244</v>
      </c>
      <c r="J1547" s="660" t="s">
        <v>1464</v>
      </c>
      <c r="K1547" s="660" t="s">
        <v>1468</v>
      </c>
      <c r="L1547" s="660" t="s">
        <v>314</v>
      </c>
      <c r="M1547" s="660">
        <v>10</v>
      </c>
      <c r="N1547" s="662">
        <v>9350</v>
      </c>
      <c r="O1547" s="662">
        <v>93500</v>
      </c>
    </row>
    <row r="1548" spans="1:15" hidden="1" x14ac:dyDescent="0.25">
      <c r="A1548" s="660" t="s">
        <v>6582</v>
      </c>
      <c r="B1548" s="661">
        <v>44286</v>
      </c>
      <c r="C1548" s="660" t="s">
        <v>7023</v>
      </c>
      <c r="D1548" s="661">
        <v>44258</v>
      </c>
      <c r="E1548" s="660" t="s">
        <v>15</v>
      </c>
      <c r="F1548" s="660" t="s">
        <v>93</v>
      </c>
      <c r="G1548" s="660" t="s">
        <v>2217</v>
      </c>
      <c r="H1548" s="660" t="s">
        <v>387</v>
      </c>
      <c r="I1548" s="660" t="s">
        <v>93</v>
      </c>
      <c r="J1548" s="660" t="s">
        <v>1465</v>
      </c>
      <c r="K1548" s="660" t="s">
        <v>1468</v>
      </c>
      <c r="L1548" s="660" t="s">
        <v>303</v>
      </c>
      <c r="M1548" s="660">
        <v>1</v>
      </c>
      <c r="N1548" s="660">
        <v>100</v>
      </c>
      <c r="O1548" s="660">
        <v>100</v>
      </c>
    </row>
    <row r="1549" spans="1:15" hidden="1" x14ac:dyDescent="0.25">
      <c r="A1549" s="660" t="s">
        <v>6582</v>
      </c>
      <c r="B1549" s="661">
        <v>44286</v>
      </c>
      <c r="C1549" s="660" t="s">
        <v>7023</v>
      </c>
      <c r="D1549" s="661">
        <v>44258</v>
      </c>
      <c r="E1549" s="660" t="s">
        <v>63</v>
      </c>
      <c r="F1549" s="660" t="s">
        <v>93</v>
      </c>
      <c r="G1549" s="660" t="s">
        <v>2217</v>
      </c>
      <c r="H1549" s="660" t="s">
        <v>1413</v>
      </c>
      <c r="I1549" s="660" t="s">
        <v>93</v>
      </c>
      <c r="J1549" s="660" t="s">
        <v>1465</v>
      </c>
      <c r="K1549" s="660" t="s">
        <v>1468</v>
      </c>
      <c r="L1549" s="660" t="s">
        <v>1470</v>
      </c>
      <c r="M1549" s="660">
        <v>10</v>
      </c>
      <c r="N1549" s="662">
        <v>1250</v>
      </c>
      <c r="O1549" s="662">
        <v>12500</v>
      </c>
    </row>
    <row r="1550" spans="1:15" hidden="1" x14ac:dyDescent="0.25">
      <c r="A1550" s="660" t="s">
        <v>6583</v>
      </c>
      <c r="B1550" s="661">
        <v>44286</v>
      </c>
      <c r="C1550" s="660" t="s">
        <v>7024</v>
      </c>
      <c r="D1550" s="661">
        <v>44285</v>
      </c>
      <c r="E1550" s="660" t="s">
        <v>15</v>
      </c>
      <c r="F1550" s="660" t="s">
        <v>244</v>
      </c>
      <c r="G1550" s="660" t="s">
        <v>1213</v>
      </c>
      <c r="H1550" s="660" t="s">
        <v>1342</v>
      </c>
      <c r="I1550" s="660" t="s">
        <v>244</v>
      </c>
      <c r="J1550" s="660" t="s">
        <v>1464</v>
      </c>
      <c r="K1550" s="660" t="s">
        <v>1468</v>
      </c>
      <c r="L1550" s="660" t="s">
        <v>303</v>
      </c>
      <c r="M1550" s="660">
        <v>5</v>
      </c>
      <c r="N1550" s="660">
        <v>150</v>
      </c>
      <c r="O1550" s="660">
        <v>750</v>
      </c>
    </row>
    <row r="1551" spans="1:15" hidden="1" x14ac:dyDescent="0.25">
      <c r="A1551" s="660" t="s">
        <v>6583</v>
      </c>
      <c r="B1551" s="661">
        <v>44286</v>
      </c>
      <c r="C1551" s="660" t="s">
        <v>7024</v>
      </c>
      <c r="D1551" s="661">
        <v>44285</v>
      </c>
      <c r="E1551" s="660" t="s">
        <v>15</v>
      </c>
      <c r="F1551" s="660" t="s">
        <v>244</v>
      </c>
      <c r="G1551" s="660" t="s">
        <v>1213</v>
      </c>
      <c r="H1551" s="660" t="s">
        <v>1342</v>
      </c>
      <c r="I1551" s="660" t="s">
        <v>244</v>
      </c>
      <c r="J1551" s="660" t="s">
        <v>1464</v>
      </c>
      <c r="K1551" s="660" t="s">
        <v>1468</v>
      </c>
      <c r="L1551" s="660" t="s">
        <v>303</v>
      </c>
      <c r="M1551" s="660">
        <v>5</v>
      </c>
      <c r="N1551" s="662">
        <v>1500</v>
      </c>
      <c r="O1551" s="662">
        <v>7500</v>
      </c>
    </row>
    <row r="1552" spans="1:15" hidden="1" x14ac:dyDescent="0.25">
      <c r="A1552" s="660" t="s">
        <v>6583</v>
      </c>
      <c r="B1552" s="661">
        <v>44286</v>
      </c>
      <c r="C1552" s="660" t="s">
        <v>7024</v>
      </c>
      <c r="D1552" s="661">
        <v>44285</v>
      </c>
      <c r="E1552" s="660" t="s">
        <v>15</v>
      </c>
      <c r="F1552" s="660" t="s">
        <v>244</v>
      </c>
      <c r="G1552" s="660" t="s">
        <v>1213</v>
      </c>
      <c r="H1552" s="660" t="s">
        <v>1342</v>
      </c>
      <c r="I1552" s="660" t="s">
        <v>244</v>
      </c>
      <c r="J1552" s="660" t="s">
        <v>1464</v>
      </c>
      <c r="K1552" s="660" t="s">
        <v>1468</v>
      </c>
      <c r="L1552" s="660" t="s">
        <v>303</v>
      </c>
      <c r="M1552" s="660">
        <v>5</v>
      </c>
      <c r="N1552" s="662">
        <v>6000</v>
      </c>
      <c r="O1552" s="662">
        <v>30000</v>
      </c>
    </row>
    <row r="1553" spans="1:15" hidden="1" x14ac:dyDescent="0.25">
      <c r="A1553" s="660" t="s">
        <v>6584</v>
      </c>
      <c r="B1553" s="661">
        <v>44286</v>
      </c>
      <c r="C1553" s="660" t="s">
        <v>7025</v>
      </c>
      <c r="D1553" s="661">
        <v>44286</v>
      </c>
      <c r="E1553" s="660" t="s">
        <v>15</v>
      </c>
      <c r="F1553" s="660" t="s">
        <v>244</v>
      </c>
      <c r="G1553" s="660" t="s">
        <v>1213</v>
      </c>
      <c r="H1553" s="660" t="s">
        <v>1342</v>
      </c>
      <c r="I1553" s="660" t="s">
        <v>244</v>
      </c>
      <c r="J1553" s="660" t="s">
        <v>1464</v>
      </c>
      <c r="K1553" s="660" t="s">
        <v>1468</v>
      </c>
      <c r="L1553" s="660" t="s">
        <v>303</v>
      </c>
      <c r="M1553" s="660">
        <v>1</v>
      </c>
      <c r="N1553" s="662">
        <v>4000</v>
      </c>
      <c r="O1553" s="662">
        <v>4000</v>
      </c>
    </row>
    <row r="1554" spans="1:15" hidden="1" x14ac:dyDescent="0.25">
      <c r="A1554" s="660" t="s">
        <v>6585</v>
      </c>
      <c r="B1554" s="661">
        <v>44286</v>
      </c>
      <c r="C1554" s="660" t="s">
        <v>7026</v>
      </c>
      <c r="D1554" s="661">
        <v>44286</v>
      </c>
      <c r="E1554" s="660" t="s">
        <v>1181</v>
      </c>
      <c r="F1554" s="660" t="s">
        <v>244</v>
      </c>
      <c r="G1554" s="660" t="s">
        <v>1213</v>
      </c>
      <c r="H1554" s="660" t="s">
        <v>1384</v>
      </c>
      <c r="I1554" s="660" t="s">
        <v>244</v>
      </c>
      <c r="J1554" s="660" t="s">
        <v>1464</v>
      </c>
      <c r="K1554" s="660" t="s">
        <v>1468</v>
      </c>
      <c r="L1554" s="660" t="s">
        <v>308</v>
      </c>
      <c r="M1554" s="660">
        <v>100</v>
      </c>
      <c r="N1554" s="662">
        <v>1900</v>
      </c>
      <c r="O1554" s="662">
        <v>190000</v>
      </c>
    </row>
    <row r="1555" spans="1:15" hidden="1" x14ac:dyDescent="0.25">
      <c r="A1555" s="660" t="s">
        <v>6585</v>
      </c>
      <c r="B1555" s="661">
        <v>44286</v>
      </c>
      <c r="C1555" s="660" t="s">
        <v>7026</v>
      </c>
      <c r="D1555" s="661">
        <v>44286</v>
      </c>
      <c r="E1555" s="660" t="s">
        <v>15</v>
      </c>
      <c r="F1555" s="660" t="s">
        <v>244</v>
      </c>
      <c r="G1555" s="660" t="s">
        <v>1213</v>
      </c>
      <c r="H1555" s="660" t="s">
        <v>387</v>
      </c>
      <c r="I1555" s="660" t="s">
        <v>244</v>
      </c>
      <c r="J1555" s="660" t="s">
        <v>1464</v>
      </c>
      <c r="K1555" s="660" t="s">
        <v>1468</v>
      </c>
      <c r="L1555" s="660" t="s">
        <v>303</v>
      </c>
      <c r="M1555" s="660">
        <v>1</v>
      </c>
      <c r="N1555" s="662">
        <v>1900</v>
      </c>
      <c r="O1555" s="662">
        <v>1900</v>
      </c>
    </row>
    <row r="1556" spans="1:15" hidden="1" x14ac:dyDescent="0.25">
      <c r="A1556" s="660" t="s">
        <v>6585</v>
      </c>
      <c r="B1556" s="661">
        <v>44286</v>
      </c>
      <c r="C1556" s="660" t="s">
        <v>7026</v>
      </c>
      <c r="D1556" s="661">
        <v>44286</v>
      </c>
      <c r="E1556" s="660" t="s">
        <v>1181</v>
      </c>
      <c r="F1556" s="660" t="s">
        <v>244</v>
      </c>
      <c r="G1556" s="660" t="s">
        <v>1213</v>
      </c>
      <c r="H1556" s="660" t="s">
        <v>1433</v>
      </c>
      <c r="I1556" s="660" t="s">
        <v>244</v>
      </c>
      <c r="J1556" s="660" t="s">
        <v>1464</v>
      </c>
      <c r="K1556" s="660" t="s">
        <v>1468</v>
      </c>
      <c r="L1556" s="660" t="s">
        <v>308</v>
      </c>
      <c r="M1556" s="660">
        <v>48</v>
      </c>
      <c r="N1556" s="662">
        <v>6600</v>
      </c>
      <c r="O1556" s="662">
        <v>316800</v>
      </c>
    </row>
    <row r="1557" spans="1:15" hidden="1" x14ac:dyDescent="0.25">
      <c r="A1557" s="660" t="s">
        <v>6586</v>
      </c>
      <c r="B1557" s="661">
        <v>44286</v>
      </c>
      <c r="C1557" s="660" t="s">
        <v>7027</v>
      </c>
      <c r="D1557" s="661">
        <v>44181</v>
      </c>
      <c r="E1557" s="660" t="s">
        <v>1182</v>
      </c>
      <c r="F1557" s="660" t="s">
        <v>244</v>
      </c>
      <c r="G1557" s="660" t="s">
        <v>1228</v>
      </c>
      <c r="H1557" s="660" t="s">
        <v>3678</v>
      </c>
      <c r="I1557" s="660" t="s">
        <v>244</v>
      </c>
      <c r="J1557" s="660" t="s">
        <v>316</v>
      </c>
      <c r="K1557" s="660" t="s">
        <v>1469</v>
      </c>
      <c r="L1557" s="660" t="s">
        <v>1470</v>
      </c>
      <c r="M1557" s="660">
        <v>1</v>
      </c>
      <c r="N1557" s="662">
        <v>20350</v>
      </c>
      <c r="O1557" s="662">
        <v>20350</v>
      </c>
    </row>
    <row r="1558" spans="1:15" hidden="1" x14ac:dyDescent="0.25">
      <c r="A1558" s="660" t="s">
        <v>6587</v>
      </c>
      <c r="B1558" s="661">
        <v>44286</v>
      </c>
      <c r="C1558" s="660" t="s">
        <v>3416</v>
      </c>
      <c r="D1558" s="661">
        <v>44235</v>
      </c>
      <c r="E1558" s="660" t="s">
        <v>15</v>
      </c>
      <c r="F1558" s="660" t="s">
        <v>244</v>
      </c>
      <c r="G1558" s="660" t="s">
        <v>1213</v>
      </c>
      <c r="H1558" s="660" t="s">
        <v>387</v>
      </c>
      <c r="I1558" s="660" t="s">
        <v>244</v>
      </c>
      <c r="J1558" s="660" t="s">
        <v>1464</v>
      </c>
      <c r="K1558" s="660" t="s">
        <v>1468</v>
      </c>
      <c r="L1558" s="660" t="s">
        <v>303</v>
      </c>
      <c r="M1558" s="660">
        <v>1</v>
      </c>
      <c r="N1558" s="660">
        <v>588</v>
      </c>
      <c r="O1558" s="660">
        <v>588</v>
      </c>
    </row>
    <row r="1559" spans="1:15" hidden="1" x14ac:dyDescent="0.25">
      <c r="A1559" s="660" t="s">
        <v>6587</v>
      </c>
      <c r="B1559" s="661">
        <v>44286</v>
      </c>
      <c r="C1559" s="660" t="s">
        <v>3416</v>
      </c>
      <c r="D1559" s="661">
        <v>44235</v>
      </c>
      <c r="E1559" s="660" t="s">
        <v>1181</v>
      </c>
      <c r="F1559" s="660" t="s">
        <v>244</v>
      </c>
      <c r="G1559" s="660" t="s">
        <v>1213</v>
      </c>
      <c r="H1559" s="660" t="s">
        <v>3633</v>
      </c>
      <c r="I1559" s="660" t="s">
        <v>244</v>
      </c>
      <c r="J1559" s="660" t="s">
        <v>1464</v>
      </c>
      <c r="K1559" s="660" t="s">
        <v>1468</v>
      </c>
      <c r="L1559" s="660" t="s">
        <v>308</v>
      </c>
      <c r="M1559" s="660">
        <v>60</v>
      </c>
      <c r="N1559" s="662">
        <v>2450</v>
      </c>
      <c r="O1559" s="662">
        <v>147000</v>
      </c>
    </row>
    <row r="1560" spans="1:15" hidden="1" x14ac:dyDescent="0.25">
      <c r="A1560" s="660" t="s">
        <v>6588</v>
      </c>
      <c r="B1560" s="661">
        <v>44286</v>
      </c>
      <c r="C1560" s="660" t="s">
        <v>7028</v>
      </c>
      <c r="D1560" s="661">
        <v>44176</v>
      </c>
      <c r="E1560" s="660" t="s">
        <v>1182</v>
      </c>
      <c r="F1560" s="660" t="s">
        <v>244</v>
      </c>
      <c r="G1560" s="660" t="s">
        <v>1228</v>
      </c>
      <c r="H1560" s="660" t="s">
        <v>7145</v>
      </c>
      <c r="I1560" s="660" t="s">
        <v>244</v>
      </c>
      <c r="J1560" s="660" t="s">
        <v>316</v>
      </c>
      <c r="K1560" s="660" t="s">
        <v>1469</v>
      </c>
      <c r="L1560" s="660" t="s">
        <v>1470</v>
      </c>
      <c r="M1560" s="660">
        <v>1</v>
      </c>
      <c r="N1560" s="660">
        <v>0</v>
      </c>
      <c r="O1560" s="660">
        <v>0</v>
      </c>
    </row>
    <row r="1561" spans="1:15" hidden="1" x14ac:dyDescent="0.25">
      <c r="A1561" s="660" t="s">
        <v>6588</v>
      </c>
      <c r="B1561" s="661">
        <v>44286</v>
      </c>
      <c r="C1561" s="660" t="s">
        <v>7028</v>
      </c>
      <c r="D1561" s="661">
        <v>44176</v>
      </c>
      <c r="E1561" s="660" t="s">
        <v>1182</v>
      </c>
      <c r="F1561" s="660" t="s">
        <v>244</v>
      </c>
      <c r="G1561" s="660" t="s">
        <v>1228</v>
      </c>
      <c r="H1561" s="660" t="s">
        <v>7146</v>
      </c>
      <c r="I1561" s="660" t="s">
        <v>244</v>
      </c>
      <c r="J1561" s="660" t="s">
        <v>316</v>
      </c>
      <c r="K1561" s="660" t="s">
        <v>1469</v>
      </c>
      <c r="L1561" s="660" t="s">
        <v>1470</v>
      </c>
      <c r="M1561" s="660">
        <v>1</v>
      </c>
      <c r="N1561" s="660">
        <v>0</v>
      </c>
      <c r="O1561" s="660">
        <v>0</v>
      </c>
    </row>
    <row r="1562" spans="1:15" hidden="1" x14ac:dyDescent="0.25">
      <c r="A1562" s="660" t="s">
        <v>6588</v>
      </c>
      <c r="B1562" s="661">
        <v>44286</v>
      </c>
      <c r="C1562" s="660" t="s">
        <v>7028</v>
      </c>
      <c r="D1562" s="661">
        <v>44176</v>
      </c>
      <c r="E1562" s="660" t="s">
        <v>1182</v>
      </c>
      <c r="F1562" s="660" t="s">
        <v>244</v>
      </c>
      <c r="G1562" s="660" t="s">
        <v>1228</v>
      </c>
      <c r="H1562" s="660" t="s">
        <v>7147</v>
      </c>
      <c r="I1562" s="660" t="s">
        <v>244</v>
      </c>
      <c r="J1562" s="660" t="s">
        <v>316</v>
      </c>
      <c r="K1562" s="660" t="s">
        <v>1469</v>
      </c>
      <c r="L1562" s="660" t="s">
        <v>1470</v>
      </c>
      <c r="M1562" s="660">
        <v>1</v>
      </c>
      <c r="N1562" s="662">
        <v>11988</v>
      </c>
      <c r="O1562" s="662">
        <v>11988</v>
      </c>
    </row>
    <row r="1563" spans="1:15" hidden="1" x14ac:dyDescent="0.25">
      <c r="A1563" s="660" t="s">
        <v>6589</v>
      </c>
      <c r="B1563" s="661">
        <v>44286</v>
      </c>
      <c r="C1563" s="660" t="s">
        <v>6873</v>
      </c>
      <c r="D1563" s="663">
        <v>44242</v>
      </c>
      <c r="E1563" s="660" t="s">
        <v>15</v>
      </c>
      <c r="F1563" s="660" t="s">
        <v>244</v>
      </c>
      <c r="G1563" s="660" t="s">
        <v>1213</v>
      </c>
      <c r="H1563" s="660" t="s">
        <v>1332</v>
      </c>
      <c r="I1563" s="660" t="s">
        <v>244</v>
      </c>
      <c r="J1563" s="660" t="s">
        <v>1464</v>
      </c>
      <c r="K1563" s="660" t="s">
        <v>1468</v>
      </c>
      <c r="L1563" s="660" t="s">
        <v>1470</v>
      </c>
      <c r="M1563" s="660">
        <v>15</v>
      </c>
      <c r="N1563" s="660">
        <v>0</v>
      </c>
      <c r="O1563" s="660">
        <v>0</v>
      </c>
    </row>
    <row r="1564" spans="1:15" hidden="1" x14ac:dyDescent="0.25">
      <c r="A1564" s="660" t="s">
        <v>6589</v>
      </c>
      <c r="B1564" s="661">
        <v>44286</v>
      </c>
      <c r="C1564" s="660" t="s">
        <v>6873</v>
      </c>
      <c r="D1564" s="663">
        <v>44242</v>
      </c>
      <c r="E1564" s="660" t="s">
        <v>15</v>
      </c>
      <c r="F1564" s="660" t="s">
        <v>244</v>
      </c>
      <c r="G1564" s="660" t="s">
        <v>1213</v>
      </c>
      <c r="H1564" s="660" t="s">
        <v>387</v>
      </c>
      <c r="I1564" s="660" t="s">
        <v>244</v>
      </c>
      <c r="J1564" s="660" t="s">
        <v>1464</v>
      </c>
      <c r="K1564" s="660" t="s">
        <v>1468</v>
      </c>
      <c r="L1564" s="660" t="s">
        <v>303</v>
      </c>
      <c r="M1564" s="660">
        <v>1</v>
      </c>
      <c r="N1564" s="662">
        <v>3000</v>
      </c>
      <c r="O1564" s="662">
        <v>3000</v>
      </c>
    </row>
    <row r="1565" spans="1:15" hidden="1" x14ac:dyDescent="0.25">
      <c r="A1565" s="660" t="s">
        <v>6589</v>
      </c>
      <c r="B1565" s="661">
        <v>44286</v>
      </c>
      <c r="C1565" s="660" t="s">
        <v>6873</v>
      </c>
      <c r="D1565" s="663">
        <v>44242</v>
      </c>
      <c r="E1565" s="660" t="s">
        <v>15</v>
      </c>
      <c r="F1565" s="660" t="s">
        <v>244</v>
      </c>
      <c r="G1565" s="660" t="s">
        <v>1213</v>
      </c>
      <c r="H1565" s="660" t="s">
        <v>1326</v>
      </c>
      <c r="I1565" s="660" t="s">
        <v>244</v>
      </c>
      <c r="J1565" s="660" t="s">
        <v>1464</v>
      </c>
      <c r="K1565" s="660" t="s">
        <v>1468</v>
      </c>
      <c r="L1565" s="660" t="s">
        <v>314</v>
      </c>
      <c r="M1565" s="660">
        <v>15</v>
      </c>
      <c r="N1565" s="662">
        <v>54400</v>
      </c>
      <c r="O1565" s="662">
        <v>816000</v>
      </c>
    </row>
    <row r="1566" spans="1:15" hidden="1" x14ac:dyDescent="0.25">
      <c r="A1566" s="660" t="s">
        <v>6590</v>
      </c>
      <c r="B1566" s="661">
        <v>44286</v>
      </c>
      <c r="C1566" s="660" t="s">
        <v>7029</v>
      </c>
      <c r="D1566" s="661">
        <v>44229</v>
      </c>
      <c r="E1566" s="660" t="s">
        <v>15</v>
      </c>
      <c r="F1566" s="660" t="s">
        <v>244</v>
      </c>
      <c r="G1566" s="660" t="s">
        <v>1213</v>
      </c>
      <c r="H1566" s="660" t="s">
        <v>387</v>
      </c>
      <c r="I1566" s="660" t="s">
        <v>244</v>
      </c>
      <c r="J1566" s="660" t="s">
        <v>1464</v>
      </c>
      <c r="K1566" s="660" t="s">
        <v>1468</v>
      </c>
      <c r="L1566" s="660" t="s">
        <v>303</v>
      </c>
      <c r="M1566" s="660">
        <v>1</v>
      </c>
      <c r="N1566" s="660">
        <v>400</v>
      </c>
      <c r="O1566" s="660">
        <v>400</v>
      </c>
    </row>
    <row r="1567" spans="1:15" hidden="1" x14ac:dyDescent="0.25">
      <c r="A1567" s="660" t="s">
        <v>6590</v>
      </c>
      <c r="B1567" s="661">
        <v>44286</v>
      </c>
      <c r="C1567" s="660" t="s">
        <v>7029</v>
      </c>
      <c r="D1567" s="661">
        <v>44229</v>
      </c>
      <c r="E1567" s="660" t="s">
        <v>15</v>
      </c>
      <c r="F1567" s="660" t="s">
        <v>244</v>
      </c>
      <c r="G1567" s="660" t="s">
        <v>1213</v>
      </c>
      <c r="H1567" s="660" t="s">
        <v>1357</v>
      </c>
      <c r="I1567" s="660" t="s">
        <v>244</v>
      </c>
      <c r="J1567" s="660" t="s">
        <v>1464</v>
      </c>
      <c r="K1567" s="660" t="s">
        <v>1468</v>
      </c>
      <c r="L1567" s="660" t="s">
        <v>314</v>
      </c>
      <c r="M1567" s="660">
        <v>25</v>
      </c>
      <c r="N1567" s="662">
        <v>4675</v>
      </c>
      <c r="O1567" s="662">
        <v>116875</v>
      </c>
    </row>
    <row r="1568" spans="1:15" hidden="1" x14ac:dyDescent="0.25">
      <c r="A1568" s="660" t="s">
        <v>6591</v>
      </c>
      <c r="B1568" s="661">
        <v>44286</v>
      </c>
      <c r="C1568" s="660" t="s">
        <v>7030</v>
      </c>
      <c r="D1568" s="661">
        <v>44179</v>
      </c>
      <c r="E1568" s="660" t="s">
        <v>1182</v>
      </c>
      <c r="F1568" s="660" t="s">
        <v>244</v>
      </c>
      <c r="G1568" s="660" t="s">
        <v>1228</v>
      </c>
      <c r="H1568" s="660" t="s">
        <v>1375</v>
      </c>
      <c r="I1568" s="660" t="s">
        <v>244</v>
      </c>
      <c r="J1568" s="660" t="s">
        <v>316</v>
      </c>
      <c r="K1568" s="660" t="s">
        <v>1469</v>
      </c>
      <c r="L1568" s="660" t="s">
        <v>1470</v>
      </c>
      <c r="M1568" s="660">
        <v>1</v>
      </c>
      <c r="N1568" s="662">
        <v>24500</v>
      </c>
      <c r="O1568" s="662">
        <v>24500</v>
      </c>
    </row>
    <row r="1569" spans="1:15" hidden="1" x14ac:dyDescent="0.25">
      <c r="A1569" s="660" t="s">
        <v>6592</v>
      </c>
      <c r="B1569" s="661">
        <v>44286</v>
      </c>
      <c r="C1569" s="660" t="s">
        <v>7031</v>
      </c>
      <c r="D1569" s="661">
        <v>44264</v>
      </c>
      <c r="E1569" s="660" t="s">
        <v>15</v>
      </c>
      <c r="F1569" s="660" t="s">
        <v>244</v>
      </c>
      <c r="G1569" s="660" t="s">
        <v>1213</v>
      </c>
      <c r="H1569" s="660" t="s">
        <v>1327</v>
      </c>
      <c r="I1569" s="660" t="s">
        <v>244</v>
      </c>
      <c r="J1569" s="660" t="s">
        <v>1464</v>
      </c>
      <c r="K1569" s="660" t="s">
        <v>1468</v>
      </c>
      <c r="L1569" s="660" t="s">
        <v>1470</v>
      </c>
      <c r="M1569" s="660">
        <v>5</v>
      </c>
      <c r="N1569" s="660">
        <v>0</v>
      </c>
      <c r="O1569" s="660">
        <v>0</v>
      </c>
    </row>
    <row r="1570" spans="1:15" hidden="1" x14ac:dyDescent="0.25">
      <c r="A1570" s="660" t="s">
        <v>6592</v>
      </c>
      <c r="B1570" s="661">
        <v>44286</v>
      </c>
      <c r="C1570" s="660" t="s">
        <v>7031</v>
      </c>
      <c r="D1570" s="661">
        <v>44264</v>
      </c>
      <c r="E1570" s="660" t="s">
        <v>15</v>
      </c>
      <c r="F1570" s="660" t="s">
        <v>244</v>
      </c>
      <c r="G1570" s="660" t="s">
        <v>1213</v>
      </c>
      <c r="H1570" s="660" t="s">
        <v>1332</v>
      </c>
      <c r="I1570" s="660" t="s">
        <v>244</v>
      </c>
      <c r="J1570" s="660" t="s">
        <v>1464</v>
      </c>
      <c r="K1570" s="660" t="s">
        <v>1468</v>
      </c>
      <c r="L1570" s="660" t="s">
        <v>1470</v>
      </c>
      <c r="M1570" s="660">
        <v>5</v>
      </c>
      <c r="N1570" s="660">
        <v>0</v>
      </c>
      <c r="O1570" s="660">
        <v>0</v>
      </c>
    </row>
    <row r="1571" spans="1:15" hidden="1" x14ac:dyDescent="0.25">
      <c r="A1571" s="660" t="s">
        <v>6592</v>
      </c>
      <c r="B1571" s="661">
        <v>44286</v>
      </c>
      <c r="C1571" s="660" t="s">
        <v>7031</v>
      </c>
      <c r="D1571" s="661">
        <v>44264</v>
      </c>
      <c r="E1571" s="660" t="s">
        <v>15</v>
      </c>
      <c r="F1571" s="660" t="s">
        <v>244</v>
      </c>
      <c r="G1571" s="660" t="s">
        <v>1213</v>
      </c>
      <c r="H1571" s="660" t="s">
        <v>387</v>
      </c>
      <c r="I1571" s="660" t="s">
        <v>244</v>
      </c>
      <c r="J1571" s="660" t="s">
        <v>1464</v>
      </c>
      <c r="K1571" s="660" t="s">
        <v>1468</v>
      </c>
      <c r="L1571" s="660" t="s">
        <v>303</v>
      </c>
      <c r="M1571" s="660">
        <v>1</v>
      </c>
      <c r="N1571" s="660">
        <v>900</v>
      </c>
      <c r="O1571" s="660">
        <v>900</v>
      </c>
    </row>
    <row r="1572" spans="1:15" hidden="1" x14ac:dyDescent="0.25">
      <c r="A1572" s="660" t="s">
        <v>6592</v>
      </c>
      <c r="B1572" s="661">
        <v>44286</v>
      </c>
      <c r="C1572" s="660" t="s">
        <v>7031</v>
      </c>
      <c r="D1572" s="661">
        <v>44264</v>
      </c>
      <c r="E1572" s="660" t="s">
        <v>15</v>
      </c>
      <c r="F1572" s="660" t="s">
        <v>244</v>
      </c>
      <c r="G1572" s="660" t="s">
        <v>1213</v>
      </c>
      <c r="H1572" s="660" t="s">
        <v>1320</v>
      </c>
      <c r="I1572" s="660" t="s">
        <v>244</v>
      </c>
      <c r="J1572" s="660" t="s">
        <v>1464</v>
      </c>
      <c r="K1572" s="660" t="s">
        <v>1468</v>
      </c>
      <c r="L1572" s="660" t="s">
        <v>314</v>
      </c>
      <c r="M1572" s="660">
        <v>5</v>
      </c>
      <c r="N1572" s="662">
        <v>3500</v>
      </c>
      <c r="O1572" s="662">
        <v>17500</v>
      </c>
    </row>
    <row r="1573" spans="1:15" hidden="1" x14ac:dyDescent="0.25">
      <c r="A1573" s="660" t="s">
        <v>6592</v>
      </c>
      <c r="B1573" s="661">
        <v>44286</v>
      </c>
      <c r="C1573" s="660" t="s">
        <v>7031</v>
      </c>
      <c r="D1573" s="661">
        <v>44264</v>
      </c>
      <c r="E1573" s="660" t="s">
        <v>15</v>
      </c>
      <c r="F1573" s="660" t="s">
        <v>244</v>
      </c>
      <c r="G1573" s="660" t="s">
        <v>1213</v>
      </c>
      <c r="H1573" s="660" t="s">
        <v>1392</v>
      </c>
      <c r="I1573" s="660" t="s">
        <v>244</v>
      </c>
      <c r="J1573" s="660" t="s">
        <v>1464</v>
      </c>
      <c r="K1573" s="660" t="s">
        <v>1468</v>
      </c>
      <c r="L1573" s="660" t="s">
        <v>314</v>
      </c>
      <c r="M1573" s="660">
        <v>5</v>
      </c>
      <c r="N1573" s="662">
        <v>44600</v>
      </c>
      <c r="O1573" s="662">
        <v>223000</v>
      </c>
    </row>
    <row r="1574" spans="1:15" hidden="1" x14ac:dyDescent="0.25">
      <c r="A1574" s="660" t="s">
        <v>6593</v>
      </c>
      <c r="B1574" s="661">
        <v>44286</v>
      </c>
      <c r="C1574" s="660" t="s">
        <v>6950</v>
      </c>
      <c r="D1574" s="661">
        <v>44144</v>
      </c>
      <c r="E1574" s="660" t="s">
        <v>1182</v>
      </c>
      <c r="F1574" s="660" t="s">
        <v>244</v>
      </c>
      <c r="G1574" s="660" t="s">
        <v>1228</v>
      </c>
      <c r="H1574" s="660" t="s">
        <v>1418</v>
      </c>
      <c r="I1574" s="660" t="s">
        <v>244</v>
      </c>
      <c r="J1574" s="660" t="s">
        <v>316</v>
      </c>
      <c r="K1574" s="660" t="s">
        <v>1469</v>
      </c>
      <c r="L1574" s="660" t="s">
        <v>1470</v>
      </c>
      <c r="M1574" s="660">
        <v>1</v>
      </c>
      <c r="N1574" s="662">
        <v>1855</v>
      </c>
      <c r="O1574" s="662">
        <v>1855</v>
      </c>
    </row>
    <row r="1575" spans="1:15" hidden="1" x14ac:dyDescent="0.25">
      <c r="A1575" s="660" t="s">
        <v>6594</v>
      </c>
      <c r="B1575" s="661">
        <v>44286</v>
      </c>
      <c r="C1575" s="660" t="s">
        <v>7032</v>
      </c>
      <c r="D1575" s="661">
        <v>44264</v>
      </c>
      <c r="E1575" s="660" t="s">
        <v>15</v>
      </c>
      <c r="F1575" s="660" t="s">
        <v>244</v>
      </c>
      <c r="G1575" s="660" t="s">
        <v>1213</v>
      </c>
      <c r="H1575" s="660" t="s">
        <v>1327</v>
      </c>
      <c r="I1575" s="660" t="s">
        <v>244</v>
      </c>
      <c r="J1575" s="660" t="s">
        <v>1464</v>
      </c>
      <c r="K1575" s="660" t="s">
        <v>1468</v>
      </c>
      <c r="L1575" s="660" t="s">
        <v>1470</v>
      </c>
      <c r="M1575" s="660">
        <v>5</v>
      </c>
      <c r="N1575" s="660">
        <v>0</v>
      </c>
      <c r="O1575" s="660">
        <v>0</v>
      </c>
    </row>
    <row r="1576" spans="1:15" hidden="1" x14ac:dyDescent="0.25">
      <c r="A1576" s="660" t="s">
        <v>6594</v>
      </c>
      <c r="B1576" s="661">
        <v>44286</v>
      </c>
      <c r="C1576" s="660" t="s">
        <v>7032</v>
      </c>
      <c r="D1576" s="661">
        <v>44264</v>
      </c>
      <c r="E1576" s="660" t="s">
        <v>15</v>
      </c>
      <c r="F1576" s="660" t="s">
        <v>244</v>
      </c>
      <c r="G1576" s="660" t="s">
        <v>1213</v>
      </c>
      <c r="H1576" s="660" t="s">
        <v>1332</v>
      </c>
      <c r="I1576" s="660" t="s">
        <v>244</v>
      </c>
      <c r="J1576" s="660" t="s">
        <v>1464</v>
      </c>
      <c r="K1576" s="660" t="s">
        <v>1468</v>
      </c>
      <c r="L1576" s="660" t="s">
        <v>1470</v>
      </c>
      <c r="M1576" s="660">
        <v>5</v>
      </c>
      <c r="N1576" s="660">
        <v>0</v>
      </c>
      <c r="O1576" s="660">
        <v>0</v>
      </c>
    </row>
    <row r="1577" spans="1:15" hidden="1" x14ac:dyDescent="0.25">
      <c r="A1577" s="660" t="s">
        <v>6594</v>
      </c>
      <c r="B1577" s="661">
        <v>44286</v>
      </c>
      <c r="C1577" s="660" t="s">
        <v>7032</v>
      </c>
      <c r="D1577" s="661">
        <v>44264</v>
      </c>
      <c r="E1577" s="660" t="s">
        <v>15</v>
      </c>
      <c r="F1577" s="660" t="s">
        <v>244</v>
      </c>
      <c r="G1577" s="660" t="s">
        <v>1213</v>
      </c>
      <c r="H1577" s="660" t="s">
        <v>387</v>
      </c>
      <c r="I1577" s="660" t="s">
        <v>244</v>
      </c>
      <c r="J1577" s="660" t="s">
        <v>1464</v>
      </c>
      <c r="K1577" s="660" t="s">
        <v>1468</v>
      </c>
      <c r="L1577" s="660" t="s">
        <v>303</v>
      </c>
      <c r="M1577" s="660">
        <v>1</v>
      </c>
      <c r="N1577" s="660">
        <v>800</v>
      </c>
      <c r="O1577" s="660">
        <v>800</v>
      </c>
    </row>
    <row r="1578" spans="1:15" hidden="1" x14ac:dyDescent="0.25">
      <c r="A1578" s="660" t="s">
        <v>6594</v>
      </c>
      <c r="B1578" s="661">
        <v>44286</v>
      </c>
      <c r="C1578" s="660" t="s">
        <v>7032</v>
      </c>
      <c r="D1578" s="661">
        <v>44264</v>
      </c>
      <c r="E1578" s="660" t="s">
        <v>15</v>
      </c>
      <c r="F1578" s="660" t="s">
        <v>244</v>
      </c>
      <c r="G1578" s="660" t="s">
        <v>1213</v>
      </c>
      <c r="H1578" s="660" t="s">
        <v>1392</v>
      </c>
      <c r="I1578" s="660" t="s">
        <v>244</v>
      </c>
      <c r="J1578" s="660" t="s">
        <v>1464</v>
      </c>
      <c r="K1578" s="660" t="s">
        <v>1468</v>
      </c>
      <c r="L1578" s="660" t="s">
        <v>314</v>
      </c>
      <c r="M1578" s="660">
        <v>5</v>
      </c>
      <c r="N1578" s="662">
        <v>43000</v>
      </c>
      <c r="O1578" s="662">
        <v>215000</v>
      </c>
    </row>
    <row r="1579" spans="1:15" hidden="1" x14ac:dyDescent="0.25">
      <c r="A1579" s="660" t="s">
        <v>6595</v>
      </c>
      <c r="B1579" s="661">
        <v>44286</v>
      </c>
      <c r="C1579" s="660" t="s">
        <v>6985</v>
      </c>
      <c r="D1579" s="661">
        <v>44286</v>
      </c>
      <c r="E1579" s="660" t="s">
        <v>15</v>
      </c>
      <c r="F1579" s="660" t="s">
        <v>258</v>
      </c>
      <c r="G1579" s="660" t="s">
        <v>1221</v>
      </c>
      <c r="H1579" s="660" t="s">
        <v>1327</v>
      </c>
      <c r="I1579" s="660" t="s">
        <v>258</v>
      </c>
      <c r="J1579" s="660" t="s">
        <v>1464</v>
      </c>
      <c r="K1579" s="660" t="s">
        <v>1468</v>
      </c>
      <c r="L1579" s="660" t="s">
        <v>1470</v>
      </c>
      <c r="M1579" s="660">
        <v>1</v>
      </c>
      <c r="N1579" s="660">
        <v>0</v>
      </c>
      <c r="O1579" s="660">
        <v>0</v>
      </c>
    </row>
    <row r="1580" spans="1:15" hidden="1" x14ac:dyDescent="0.25">
      <c r="A1580" s="660" t="s">
        <v>6595</v>
      </c>
      <c r="B1580" s="661">
        <v>44286</v>
      </c>
      <c r="C1580" s="660" t="s">
        <v>6985</v>
      </c>
      <c r="D1580" s="661">
        <v>44286</v>
      </c>
      <c r="E1580" s="660" t="s">
        <v>15</v>
      </c>
      <c r="F1580" s="660" t="s">
        <v>258</v>
      </c>
      <c r="G1580" s="660" t="s">
        <v>1221</v>
      </c>
      <c r="H1580" s="660" t="s">
        <v>387</v>
      </c>
      <c r="I1580" s="660" t="s">
        <v>258</v>
      </c>
      <c r="J1580" s="660" t="s">
        <v>1464</v>
      </c>
      <c r="K1580" s="660" t="s">
        <v>1468</v>
      </c>
      <c r="L1580" s="660" t="s">
        <v>303</v>
      </c>
      <c r="M1580" s="660">
        <v>1</v>
      </c>
      <c r="N1580" s="660">
        <v>995.33</v>
      </c>
      <c r="O1580" s="660">
        <v>995.33</v>
      </c>
    </row>
    <row r="1581" spans="1:15" hidden="1" x14ac:dyDescent="0.25">
      <c r="A1581" s="660" t="s">
        <v>6595</v>
      </c>
      <c r="B1581" s="661">
        <v>44286</v>
      </c>
      <c r="C1581" s="660" t="s">
        <v>6985</v>
      </c>
      <c r="D1581" s="661">
        <v>44286</v>
      </c>
      <c r="E1581" s="660" t="s">
        <v>15</v>
      </c>
      <c r="F1581" s="660" t="s">
        <v>258</v>
      </c>
      <c r="G1581" s="660" t="s">
        <v>1221</v>
      </c>
      <c r="H1581" s="660" t="s">
        <v>1320</v>
      </c>
      <c r="I1581" s="660" t="s">
        <v>258</v>
      </c>
      <c r="J1581" s="660" t="s">
        <v>1464</v>
      </c>
      <c r="K1581" s="660" t="s">
        <v>1468</v>
      </c>
      <c r="L1581" s="660" t="s">
        <v>314</v>
      </c>
      <c r="M1581" s="660">
        <v>3</v>
      </c>
      <c r="N1581" s="662">
        <v>3500</v>
      </c>
      <c r="O1581" s="662">
        <v>10500</v>
      </c>
    </row>
    <row r="1582" spans="1:15" hidden="1" x14ac:dyDescent="0.25">
      <c r="A1582" s="660" t="s">
        <v>6595</v>
      </c>
      <c r="B1582" s="661">
        <v>44286</v>
      </c>
      <c r="C1582" s="660" t="s">
        <v>6985</v>
      </c>
      <c r="D1582" s="661">
        <v>44286</v>
      </c>
      <c r="E1582" s="660" t="s">
        <v>15</v>
      </c>
      <c r="F1582" s="660" t="s">
        <v>258</v>
      </c>
      <c r="G1582" s="660" t="s">
        <v>1221</v>
      </c>
      <c r="H1582" s="660" t="s">
        <v>1329</v>
      </c>
      <c r="I1582" s="660" t="s">
        <v>258</v>
      </c>
      <c r="J1582" s="660" t="s">
        <v>1464</v>
      </c>
      <c r="K1582" s="660" t="s">
        <v>1468</v>
      </c>
      <c r="L1582" s="660" t="s">
        <v>314</v>
      </c>
      <c r="M1582" s="660">
        <v>2</v>
      </c>
      <c r="N1582" s="662">
        <v>35900</v>
      </c>
      <c r="O1582" s="662">
        <v>71800</v>
      </c>
    </row>
    <row r="1583" spans="1:15" hidden="1" x14ac:dyDescent="0.25">
      <c r="A1583" s="660" t="s">
        <v>6595</v>
      </c>
      <c r="B1583" s="661">
        <v>44286</v>
      </c>
      <c r="C1583" s="660" t="s">
        <v>6985</v>
      </c>
      <c r="D1583" s="661">
        <v>44286</v>
      </c>
      <c r="E1583" s="660" t="s">
        <v>15</v>
      </c>
      <c r="F1583" s="660" t="s">
        <v>258</v>
      </c>
      <c r="G1583" s="660" t="s">
        <v>1221</v>
      </c>
      <c r="H1583" s="660" t="s">
        <v>1329</v>
      </c>
      <c r="I1583" s="660" t="s">
        <v>258</v>
      </c>
      <c r="J1583" s="660" t="s">
        <v>1464</v>
      </c>
      <c r="K1583" s="660" t="s">
        <v>1468</v>
      </c>
      <c r="L1583" s="660" t="s">
        <v>314</v>
      </c>
      <c r="M1583" s="660">
        <v>1</v>
      </c>
      <c r="N1583" s="662">
        <v>38200</v>
      </c>
      <c r="O1583" s="662">
        <v>38200</v>
      </c>
    </row>
    <row r="1584" spans="1:15" hidden="1" x14ac:dyDescent="0.25">
      <c r="A1584" s="660" t="s">
        <v>6596</v>
      </c>
      <c r="B1584" s="661">
        <v>44286</v>
      </c>
      <c r="C1584" s="660" t="s">
        <v>912</v>
      </c>
      <c r="D1584" s="661">
        <v>44286</v>
      </c>
      <c r="E1584" s="660" t="s">
        <v>63</v>
      </c>
      <c r="F1584" s="660" t="s">
        <v>93</v>
      </c>
      <c r="G1584" s="660" t="s">
        <v>1239</v>
      </c>
      <c r="H1584" s="660" t="s">
        <v>1398</v>
      </c>
      <c r="I1584" s="660" t="s">
        <v>93</v>
      </c>
      <c r="J1584" s="660" t="s">
        <v>1465</v>
      </c>
      <c r="K1584" s="660" t="s">
        <v>1468</v>
      </c>
      <c r="L1584" s="660" t="s">
        <v>1470</v>
      </c>
      <c r="M1584" s="660">
        <v>3</v>
      </c>
      <c r="N1584" s="660">
        <v>113.11</v>
      </c>
      <c r="O1584" s="660">
        <v>339.33</v>
      </c>
    </row>
    <row r="1585" spans="1:15" hidden="1" x14ac:dyDescent="0.25">
      <c r="A1585" s="660" t="s">
        <v>6597</v>
      </c>
      <c r="B1585" s="661">
        <v>44286</v>
      </c>
      <c r="C1585" s="660">
        <v>366</v>
      </c>
      <c r="D1585" s="661">
        <v>44284</v>
      </c>
      <c r="E1585" s="660" t="s">
        <v>15</v>
      </c>
      <c r="F1585" s="660" t="s">
        <v>253</v>
      </c>
      <c r="G1585" s="660" t="s">
        <v>7089</v>
      </c>
      <c r="H1585" s="660" t="s">
        <v>387</v>
      </c>
      <c r="I1585" s="660" t="s">
        <v>253</v>
      </c>
      <c r="J1585" s="660" t="s">
        <v>317</v>
      </c>
      <c r="K1585" s="660" t="s">
        <v>1468</v>
      </c>
      <c r="L1585" s="660" t="s">
        <v>303</v>
      </c>
      <c r="M1585" s="660">
        <v>1</v>
      </c>
      <c r="N1585" s="660">
        <v>100</v>
      </c>
      <c r="O1585" s="660">
        <v>100</v>
      </c>
    </row>
    <row r="1586" spans="1:15" hidden="1" x14ac:dyDescent="0.25">
      <c r="A1586" s="660" t="s">
        <v>6597</v>
      </c>
      <c r="B1586" s="661">
        <v>44286</v>
      </c>
      <c r="C1586" s="660">
        <v>366</v>
      </c>
      <c r="D1586" s="661">
        <v>44284</v>
      </c>
      <c r="E1586" s="660" t="s">
        <v>1182</v>
      </c>
      <c r="F1586" s="660" t="s">
        <v>253</v>
      </c>
      <c r="G1586" s="660" t="s">
        <v>7089</v>
      </c>
      <c r="H1586" s="660" t="s">
        <v>1368</v>
      </c>
      <c r="I1586" s="660" t="s">
        <v>253</v>
      </c>
      <c r="J1586" s="660" t="s">
        <v>317</v>
      </c>
      <c r="K1586" s="660" t="s">
        <v>1468</v>
      </c>
      <c r="L1586" s="660" t="s">
        <v>1471</v>
      </c>
      <c r="M1586" s="660">
        <v>1</v>
      </c>
      <c r="N1586" s="662">
        <v>1090</v>
      </c>
      <c r="O1586" s="662">
        <v>1090</v>
      </c>
    </row>
    <row r="1587" spans="1:15" hidden="1" x14ac:dyDescent="0.25">
      <c r="A1587" s="660" t="s">
        <v>6598</v>
      </c>
      <c r="B1587" s="661">
        <v>44286</v>
      </c>
      <c r="C1587" s="660">
        <v>6500000296</v>
      </c>
      <c r="D1587" s="660" t="s">
        <v>5347</v>
      </c>
      <c r="E1587" s="660" t="s">
        <v>1182</v>
      </c>
      <c r="F1587" s="660" t="s">
        <v>244</v>
      </c>
      <c r="G1587" s="660" t="s">
        <v>1211</v>
      </c>
      <c r="H1587" s="660" t="s">
        <v>1412</v>
      </c>
      <c r="I1587" s="660" t="s">
        <v>244</v>
      </c>
      <c r="J1587" s="660" t="s">
        <v>316</v>
      </c>
      <c r="K1587" s="660" t="s">
        <v>1469</v>
      </c>
      <c r="L1587" s="660" t="s">
        <v>303</v>
      </c>
      <c r="M1587" s="660">
        <v>1</v>
      </c>
      <c r="N1587" s="662">
        <v>3903</v>
      </c>
      <c r="O1587" s="662">
        <v>3903</v>
      </c>
    </row>
    <row r="1588" spans="1:15" hidden="1" x14ac:dyDescent="0.25">
      <c r="A1588" s="660" t="s">
        <v>6599</v>
      </c>
      <c r="B1588" s="661">
        <v>44286</v>
      </c>
      <c r="C1588" s="660" t="s">
        <v>972</v>
      </c>
      <c r="D1588" s="661">
        <v>44287</v>
      </c>
      <c r="E1588" s="660" t="s">
        <v>1182</v>
      </c>
      <c r="F1588" s="660" t="s">
        <v>244</v>
      </c>
      <c r="G1588" s="660" t="s">
        <v>7090</v>
      </c>
      <c r="H1588" s="660" t="s">
        <v>1405</v>
      </c>
      <c r="I1588" s="660" t="s">
        <v>244</v>
      </c>
      <c r="J1588" s="660" t="s">
        <v>316</v>
      </c>
      <c r="K1588" s="660" t="s">
        <v>1469</v>
      </c>
      <c r="L1588" s="660" t="s">
        <v>1470</v>
      </c>
      <c r="M1588" s="660">
        <v>80</v>
      </c>
      <c r="N1588" s="660">
        <v>130</v>
      </c>
      <c r="O1588" s="662">
        <v>10400</v>
      </c>
    </row>
    <row r="1589" spans="1:15" hidden="1" x14ac:dyDescent="0.25">
      <c r="A1589" s="660" t="s">
        <v>6599</v>
      </c>
      <c r="B1589" s="661">
        <v>44286</v>
      </c>
      <c r="C1589" s="660" t="s">
        <v>972</v>
      </c>
      <c r="D1589" s="661">
        <v>44287</v>
      </c>
      <c r="E1589" s="660" t="s">
        <v>15</v>
      </c>
      <c r="F1589" s="660" t="s">
        <v>244</v>
      </c>
      <c r="G1589" s="660" t="s">
        <v>7090</v>
      </c>
      <c r="H1589" s="660" t="s">
        <v>387</v>
      </c>
      <c r="I1589" s="660" t="s">
        <v>244</v>
      </c>
      <c r="J1589" s="660" t="s">
        <v>316</v>
      </c>
      <c r="K1589" s="660" t="s">
        <v>1469</v>
      </c>
      <c r="L1589" s="660" t="s">
        <v>303</v>
      </c>
      <c r="M1589" s="660">
        <v>1</v>
      </c>
      <c r="N1589" s="660">
        <v>150</v>
      </c>
      <c r="O1589" s="660">
        <v>150</v>
      </c>
    </row>
    <row r="1590" spans="1:15" hidden="1" x14ac:dyDescent="0.25">
      <c r="A1590" s="660" t="s">
        <v>6600</v>
      </c>
      <c r="B1590" s="661">
        <v>44286</v>
      </c>
      <c r="C1590" s="660" t="s">
        <v>7033</v>
      </c>
      <c r="D1590" s="661">
        <v>44280</v>
      </c>
      <c r="E1590" s="660" t="s">
        <v>15</v>
      </c>
      <c r="F1590" s="660" t="s">
        <v>244</v>
      </c>
      <c r="G1590" s="660" t="s">
        <v>1213</v>
      </c>
      <c r="H1590" s="660" t="s">
        <v>1327</v>
      </c>
      <c r="I1590" s="660" t="s">
        <v>244</v>
      </c>
      <c r="J1590" s="660" t="s">
        <v>1464</v>
      </c>
      <c r="K1590" s="660" t="s">
        <v>1468</v>
      </c>
      <c r="L1590" s="660" t="s">
        <v>1470</v>
      </c>
      <c r="M1590" s="660">
        <v>5</v>
      </c>
      <c r="N1590" s="660">
        <v>0</v>
      </c>
      <c r="O1590" s="660">
        <v>0</v>
      </c>
    </row>
    <row r="1591" spans="1:15" hidden="1" x14ac:dyDescent="0.25">
      <c r="A1591" s="660" t="s">
        <v>6600</v>
      </c>
      <c r="B1591" s="661">
        <v>44286</v>
      </c>
      <c r="C1591" s="660" t="s">
        <v>7033</v>
      </c>
      <c r="D1591" s="661">
        <v>44280</v>
      </c>
      <c r="E1591" s="660" t="s">
        <v>15</v>
      </c>
      <c r="F1591" s="660" t="s">
        <v>244</v>
      </c>
      <c r="G1591" s="660" t="s">
        <v>1213</v>
      </c>
      <c r="H1591" s="660" t="s">
        <v>1332</v>
      </c>
      <c r="I1591" s="660" t="s">
        <v>244</v>
      </c>
      <c r="J1591" s="660" t="s">
        <v>1464</v>
      </c>
      <c r="K1591" s="660" t="s">
        <v>1468</v>
      </c>
      <c r="L1591" s="660" t="s">
        <v>1470</v>
      </c>
      <c r="M1591" s="660">
        <v>5</v>
      </c>
      <c r="N1591" s="660">
        <v>0</v>
      </c>
      <c r="O1591" s="660">
        <v>0</v>
      </c>
    </row>
    <row r="1592" spans="1:15" hidden="1" x14ac:dyDescent="0.25">
      <c r="A1592" s="660" t="s">
        <v>6600</v>
      </c>
      <c r="B1592" s="661">
        <v>44286</v>
      </c>
      <c r="C1592" s="660" t="s">
        <v>7033</v>
      </c>
      <c r="D1592" s="661">
        <v>44280</v>
      </c>
      <c r="E1592" s="660" t="s">
        <v>15</v>
      </c>
      <c r="F1592" s="660" t="s">
        <v>244</v>
      </c>
      <c r="G1592" s="660" t="s">
        <v>1213</v>
      </c>
      <c r="H1592" s="660" t="s">
        <v>387</v>
      </c>
      <c r="I1592" s="660" t="s">
        <v>244</v>
      </c>
      <c r="J1592" s="660" t="s">
        <v>1464</v>
      </c>
      <c r="K1592" s="660" t="s">
        <v>1468</v>
      </c>
      <c r="L1592" s="660" t="s">
        <v>303</v>
      </c>
      <c r="M1592" s="660">
        <v>1</v>
      </c>
      <c r="N1592" s="660">
        <v>800</v>
      </c>
      <c r="O1592" s="660">
        <v>800</v>
      </c>
    </row>
    <row r="1593" spans="1:15" hidden="1" x14ac:dyDescent="0.25">
      <c r="A1593" s="660" t="s">
        <v>6600</v>
      </c>
      <c r="B1593" s="661">
        <v>44286</v>
      </c>
      <c r="C1593" s="660" t="s">
        <v>7033</v>
      </c>
      <c r="D1593" s="661">
        <v>44280</v>
      </c>
      <c r="E1593" s="660" t="s">
        <v>15</v>
      </c>
      <c r="F1593" s="660" t="s">
        <v>244</v>
      </c>
      <c r="G1593" s="660" t="s">
        <v>1213</v>
      </c>
      <c r="H1593" s="660" t="s">
        <v>1392</v>
      </c>
      <c r="I1593" s="660" t="s">
        <v>244</v>
      </c>
      <c r="J1593" s="660" t="s">
        <v>1464</v>
      </c>
      <c r="K1593" s="660" t="s">
        <v>1468</v>
      </c>
      <c r="L1593" s="660" t="s">
        <v>314</v>
      </c>
      <c r="M1593" s="660">
        <v>5</v>
      </c>
      <c r="N1593" s="662">
        <v>43000</v>
      </c>
      <c r="O1593" s="662">
        <v>215000</v>
      </c>
    </row>
    <row r="1594" spans="1:15" hidden="1" x14ac:dyDescent="0.25">
      <c r="A1594" s="660" t="s">
        <v>6601</v>
      </c>
      <c r="B1594" s="661">
        <v>44286</v>
      </c>
      <c r="C1594" s="660" t="s">
        <v>7034</v>
      </c>
      <c r="D1594" s="660" t="s">
        <v>7035</v>
      </c>
      <c r="E1594" s="660" t="s">
        <v>1182</v>
      </c>
      <c r="F1594" s="660" t="s">
        <v>244</v>
      </c>
      <c r="G1594" s="660" t="s">
        <v>1230</v>
      </c>
      <c r="H1594" s="660" t="s">
        <v>1429</v>
      </c>
      <c r="I1594" s="660" t="s">
        <v>244</v>
      </c>
      <c r="J1594" s="660" t="s">
        <v>316</v>
      </c>
      <c r="K1594" s="660" t="s">
        <v>1469</v>
      </c>
      <c r="L1594" s="660" t="s">
        <v>1470</v>
      </c>
      <c r="M1594" s="660">
        <v>1</v>
      </c>
      <c r="N1594" s="660">
        <v>593</v>
      </c>
      <c r="O1594" s="660">
        <v>593</v>
      </c>
    </row>
    <row r="1595" spans="1:15" hidden="1" x14ac:dyDescent="0.25">
      <c r="A1595" s="660" t="s">
        <v>6602</v>
      </c>
      <c r="B1595" s="661">
        <v>44286</v>
      </c>
      <c r="C1595" s="660" t="s">
        <v>972</v>
      </c>
      <c r="D1595" s="661">
        <v>44287</v>
      </c>
      <c r="E1595" s="660" t="s">
        <v>15</v>
      </c>
      <c r="F1595" s="660" t="s">
        <v>244</v>
      </c>
      <c r="G1595" s="660" t="s">
        <v>1234</v>
      </c>
      <c r="H1595" s="660" t="s">
        <v>387</v>
      </c>
      <c r="I1595" s="660" t="s">
        <v>244</v>
      </c>
      <c r="J1595" s="660" t="s">
        <v>1465</v>
      </c>
      <c r="K1595" s="660" t="s">
        <v>1468</v>
      </c>
      <c r="L1595" s="660" t="s">
        <v>303</v>
      </c>
      <c r="M1595" s="660">
        <v>1</v>
      </c>
      <c r="N1595" s="660">
        <v>100</v>
      </c>
      <c r="O1595" s="660">
        <v>100</v>
      </c>
    </row>
    <row r="1596" spans="1:15" hidden="1" x14ac:dyDescent="0.25">
      <c r="A1596" s="660" t="s">
        <v>6602</v>
      </c>
      <c r="B1596" s="661">
        <v>44286</v>
      </c>
      <c r="C1596" s="660" t="s">
        <v>972</v>
      </c>
      <c r="D1596" s="661">
        <v>44287</v>
      </c>
      <c r="E1596" s="660" t="s">
        <v>1182</v>
      </c>
      <c r="F1596" s="660" t="s">
        <v>244</v>
      </c>
      <c r="G1596" s="660" t="s">
        <v>1234</v>
      </c>
      <c r="H1596" s="660" t="s">
        <v>1390</v>
      </c>
      <c r="I1596" s="660" t="s">
        <v>244</v>
      </c>
      <c r="J1596" s="660" t="s">
        <v>1465</v>
      </c>
      <c r="K1596" s="660" t="s">
        <v>1468</v>
      </c>
      <c r="L1596" s="660" t="s">
        <v>1470</v>
      </c>
      <c r="M1596" s="660">
        <v>3</v>
      </c>
      <c r="N1596" s="662">
        <v>1131</v>
      </c>
      <c r="O1596" s="662">
        <v>3393</v>
      </c>
    </row>
    <row r="1597" spans="1:15" hidden="1" x14ac:dyDescent="0.25">
      <c r="A1597" s="660" t="s">
        <v>6603</v>
      </c>
      <c r="B1597" s="661">
        <v>44286</v>
      </c>
      <c r="C1597" s="660" t="s">
        <v>3498</v>
      </c>
      <c r="D1597" s="661">
        <v>44253</v>
      </c>
      <c r="E1597" s="660" t="s">
        <v>15</v>
      </c>
      <c r="F1597" s="660" t="s">
        <v>93</v>
      </c>
      <c r="G1597" s="660" t="s">
        <v>1214</v>
      </c>
      <c r="H1597" s="660" t="s">
        <v>387</v>
      </c>
      <c r="I1597" s="660" t="s">
        <v>93</v>
      </c>
      <c r="J1597" s="660" t="s">
        <v>1464</v>
      </c>
      <c r="K1597" s="660" t="s">
        <v>1468</v>
      </c>
      <c r="L1597" s="660" t="s">
        <v>303</v>
      </c>
      <c r="M1597" s="660">
        <v>1</v>
      </c>
      <c r="N1597" s="660">
        <v>898</v>
      </c>
      <c r="O1597" s="660">
        <v>898</v>
      </c>
    </row>
    <row r="1598" spans="1:15" hidden="1" x14ac:dyDescent="0.25">
      <c r="A1598" s="660" t="s">
        <v>6603</v>
      </c>
      <c r="B1598" s="661">
        <v>44286</v>
      </c>
      <c r="C1598" s="660" t="s">
        <v>3498</v>
      </c>
      <c r="D1598" s="661">
        <v>44253</v>
      </c>
      <c r="E1598" s="660" t="s">
        <v>15</v>
      </c>
      <c r="F1598" s="660" t="s">
        <v>93</v>
      </c>
      <c r="G1598" s="660" t="s">
        <v>1214</v>
      </c>
      <c r="H1598" s="660" t="s">
        <v>1329</v>
      </c>
      <c r="I1598" s="660" t="s">
        <v>93</v>
      </c>
      <c r="J1598" s="660" t="s">
        <v>1464</v>
      </c>
      <c r="K1598" s="660" t="s">
        <v>1468</v>
      </c>
      <c r="L1598" s="660" t="s">
        <v>314</v>
      </c>
      <c r="M1598" s="660">
        <v>10</v>
      </c>
      <c r="N1598" s="662">
        <v>35900</v>
      </c>
      <c r="O1598" s="662">
        <v>359000</v>
      </c>
    </row>
    <row r="1599" spans="1:15" hidden="1" x14ac:dyDescent="0.25">
      <c r="A1599" s="660" t="s">
        <v>6604</v>
      </c>
      <c r="B1599" s="661">
        <v>44286</v>
      </c>
      <c r="C1599" s="660" t="s">
        <v>211</v>
      </c>
      <c r="D1599" s="660" t="s">
        <v>7036</v>
      </c>
      <c r="E1599" s="660" t="s">
        <v>63</v>
      </c>
      <c r="F1599" s="660" t="s">
        <v>93</v>
      </c>
      <c r="G1599" s="660" t="s">
        <v>3581</v>
      </c>
      <c r="H1599" s="660" t="s">
        <v>1437</v>
      </c>
      <c r="I1599" s="660" t="s">
        <v>93</v>
      </c>
      <c r="J1599" s="660" t="s">
        <v>316</v>
      </c>
      <c r="K1599" s="660" t="s">
        <v>1469</v>
      </c>
      <c r="L1599" s="660" t="s">
        <v>1470</v>
      </c>
      <c r="M1599" s="660">
        <v>1</v>
      </c>
      <c r="N1599" s="660">
        <v>140</v>
      </c>
      <c r="O1599" s="660">
        <v>140</v>
      </c>
    </row>
    <row r="1600" spans="1:15" hidden="1" x14ac:dyDescent="0.25">
      <c r="A1600" s="660" t="s">
        <v>6604</v>
      </c>
      <c r="B1600" s="661">
        <v>44286</v>
      </c>
      <c r="C1600" s="660" t="s">
        <v>211</v>
      </c>
      <c r="D1600" s="660" t="s">
        <v>7036</v>
      </c>
      <c r="E1600" s="660" t="s">
        <v>63</v>
      </c>
      <c r="F1600" s="660" t="s">
        <v>93</v>
      </c>
      <c r="G1600" s="660" t="s">
        <v>3581</v>
      </c>
      <c r="H1600" s="660" t="s">
        <v>1438</v>
      </c>
      <c r="I1600" s="660" t="s">
        <v>93</v>
      </c>
      <c r="J1600" s="660" t="s">
        <v>316</v>
      </c>
      <c r="K1600" s="660" t="s">
        <v>1469</v>
      </c>
      <c r="L1600" s="660" t="s">
        <v>1471</v>
      </c>
      <c r="M1600" s="660">
        <v>1</v>
      </c>
      <c r="N1600" s="660">
        <v>164</v>
      </c>
      <c r="O1600" s="660">
        <v>164</v>
      </c>
    </row>
    <row r="1601" spans="1:15" hidden="1" x14ac:dyDescent="0.25">
      <c r="A1601" s="660" t="s">
        <v>6604</v>
      </c>
      <c r="B1601" s="661">
        <v>44286</v>
      </c>
      <c r="C1601" s="660" t="s">
        <v>211</v>
      </c>
      <c r="D1601" s="660" t="s">
        <v>7036</v>
      </c>
      <c r="E1601" s="660" t="s">
        <v>63</v>
      </c>
      <c r="F1601" s="660" t="s">
        <v>93</v>
      </c>
      <c r="G1601" s="660" t="s">
        <v>3581</v>
      </c>
      <c r="H1601" s="660" t="s">
        <v>1439</v>
      </c>
      <c r="I1601" s="660" t="s">
        <v>93</v>
      </c>
      <c r="J1601" s="660" t="s">
        <v>316</v>
      </c>
      <c r="K1601" s="660" t="s">
        <v>1469</v>
      </c>
      <c r="L1601" s="660" t="s">
        <v>1471</v>
      </c>
      <c r="M1601" s="660">
        <v>1</v>
      </c>
      <c r="N1601" s="660">
        <v>232</v>
      </c>
      <c r="O1601" s="660">
        <v>232</v>
      </c>
    </row>
    <row r="1602" spans="1:15" hidden="1" x14ac:dyDescent="0.25">
      <c r="A1602" s="660" t="s">
        <v>6604</v>
      </c>
      <c r="B1602" s="661">
        <v>44286</v>
      </c>
      <c r="C1602" s="660" t="s">
        <v>211</v>
      </c>
      <c r="D1602" s="660" t="s">
        <v>7036</v>
      </c>
      <c r="E1602" s="660" t="s">
        <v>63</v>
      </c>
      <c r="F1602" s="660" t="s">
        <v>93</v>
      </c>
      <c r="G1602" s="660" t="s">
        <v>3581</v>
      </c>
      <c r="H1602" s="660" t="s">
        <v>1340</v>
      </c>
      <c r="I1602" s="660" t="s">
        <v>93</v>
      </c>
      <c r="J1602" s="660" t="s">
        <v>316</v>
      </c>
      <c r="K1602" s="660" t="s">
        <v>1469</v>
      </c>
      <c r="L1602" s="660" t="s">
        <v>303</v>
      </c>
      <c r="M1602" s="660">
        <v>1</v>
      </c>
      <c r="N1602" s="660">
        <v>500</v>
      </c>
      <c r="O1602" s="660">
        <v>500</v>
      </c>
    </row>
    <row r="1603" spans="1:15" hidden="1" x14ac:dyDescent="0.25">
      <c r="A1603" s="660" t="s">
        <v>6605</v>
      </c>
      <c r="B1603" s="661">
        <v>44286</v>
      </c>
      <c r="C1603" s="660" t="s">
        <v>912</v>
      </c>
      <c r="D1603" s="661">
        <v>44264</v>
      </c>
      <c r="E1603" s="660" t="s">
        <v>1182</v>
      </c>
      <c r="F1603" s="660" t="s">
        <v>244</v>
      </c>
      <c r="G1603" s="660" t="s">
        <v>1229</v>
      </c>
      <c r="H1603" s="660" t="s">
        <v>1340</v>
      </c>
      <c r="I1603" s="660" t="s">
        <v>244</v>
      </c>
      <c r="J1603" s="660" t="s">
        <v>316</v>
      </c>
      <c r="K1603" s="660" t="s">
        <v>1469</v>
      </c>
      <c r="L1603" s="660" t="s">
        <v>303</v>
      </c>
      <c r="M1603" s="660">
        <v>1</v>
      </c>
      <c r="N1603" s="660">
        <v>750</v>
      </c>
      <c r="O1603" s="660">
        <v>750</v>
      </c>
    </row>
    <row r="1604" spans="1:15" hidden="1" x14ac:dyDescent="0.25">
      <c r="A1604" s="660" t="s">
        <v>6606</v>
      </c>
      <c r="B1604" s="661">
        <v>44286</v>
      </c>
      <c r="C1604" s="660" t="s">
        <v>6960</v>
      </c>
      <c r="D1604" s="661">
        <v>44285</v>
      </c>
      <c r="E1604" s="660" t="s">
        <v>15</v>
      </c>
      <c r="F1604" s="660" t="s">
        <v>245</v>
      </c>
      <c r="G1604" s="660" t="s">
        <v>1231</v>
      </c>
      <c r="H1604" s="660" t="s">
        <v>1327</v>
      </c>
      <c r="I1604" s="660" t="s">
        <v>245</v>
      </c>
      <c r="J1604" s="660" t="s">
        <v>1464</v>
      </c>
      <c r="K1604" s="660" t="s">
        <v>1468</v>
      </c>
      <c r="L1604" s="660" t="s">
        <v>1470</v>
      </c>
      <c r="M1604" s="660">
        <v>1</v>
      </c>
      <c r="N1604" s="660">
        <v>0</v>
      </c>
      <c r="O1604" s="660">
        <v>0</v>
      </c>
    </row>
    <row r="1605" spans="1:15" hidden="1" x14ac:dyDescent="0.25">
      <c r="A1605" s="660" t="s">
        <v>6606</v>
      </c>
      <c r="B1605" s="661">
        <v>44286</v>
      </c>
      <c r="C1605" s="660" t="s">
        <v>6960</v>
      </c>
      <c r="D1605" s="661">
        <v>44285</v>
      </c>
      <c r="E1605" s="660" t="s">
        <v>15</v>
      </c>
      <c r="F1605" s="660" t="s">
        <v>245</v>
      </c>
      <c r="G1605" s="660" t="s">
        <v>1231</v>
      </c>
      <c r="H1605" s="660" t="s">
        <v>1328</v>
      </c>
      <c r="I1605" s="660" t="s">
        <v>245</v>
      </c>
      <c r="J1605" s="660" t="s">
        <v>1464</v>
      </c>
      <c r="K1605" s="660" t="s">
        <v>1468</v>
      </c>
      <c r="L1605" s="660" t="s">
        <v>1470</v>
      </c>
      <c r="M1605" s="660">
        <v>1</v>
      </c>
      <c r="N1605" s="660">
        <v>0</v>
      </c>
      <c r="O1605" s="660">
        <v>0</v>
      </c>
    </row>
    <row r="1606" spans="1:15" hidden="1" x14ac:dyDescent="0.25">
      <c r="A1606" s="660" t="s">
        <v>6606</v>
      </c>
      <c r="B1606" s="661">
        <v>44286</v>
      </c>
      <c r="C1606" s="660" t="s">
        <v>6960</v>
      </c>
      <c r="D1606" s="661">
        <v>44285</v>
      </c>
      <c r="E1606" s="660" t="s">
        <v>15</v>
      </c>
      <c r="F1606" s="660" t="s">
        <v>245</v>
      </c>
      <c r="G1606" s="660" t="s">
        <v>1231</v>
      </c>
      <c r="H1606" s="660" t="s">
        <v>387</v>
      </c>
      <c r="I1606" s="660" t="s">
        <v>245</v>
      </c>
      <c r="J1606" s="660" t="s">
        <v>1464</v>
      </c>
      <c r="K1606" s="660" t="s">
        <v>1468</v>
      </c>
      <c r="L1606" s="660" t="s">
        <v>303</v>
      </c>
      <c r="M1606" s="660">
        <v>1</v>
      </c>
      <c r="N1606" s="660">
        <v>150</v>
      </c>
      <c r="O1606" s="660">
        <v>150</v>
      </c>
    </row>
    <row r="1607" spans="1:15" hidden="1" x14ac:dyDescent="0.25">
      <c r="A1607" s="660" t="s">
        <v>6606</v>
      </c>
      <c r="B1607" s="661">
        <v>44286</v>
      </c>
      <c r="C1607" s="660" t="s">
        <v>6960</v>
      </c>
      <c r="D1607" s="661">
        <v>44285</v>
      </c>
      <c r="E1607" s="660" t="s">
        <v>15</v>
      </c>
      <c r="F1607" s="660" t="s">
        <v>245</v>
      </c>
      <c r="G1607" s="660" t="s">
        <v>1231</v>
      </c>
      <c r="H1607" s="660" t="s">
        <v>1326</v>
      </c>
      <c r="I1607" s="660" t="s">
        <v>245</v>
      </c>
      <c r="J1607" s="660" t="s">
        <v>1464</v>
      </c>
      <c r="K1607" s="660" t="s">
        <v>1468</v>
      </c>
      <c r="L1607" s="660" t="s">
        <v>314</v>
      </c>
      <c r="M1607" s="660">
        <v>1</v>
      </c>
      <c r="N1607" s="662">
        <v>66700</v>
      </c>
      <c r="O1607" s="662">
        <v>66700</v>
      </c>
    </row>
    <row r="1608" spans="1:15" hidden="1" x14ac:dyDescent="0.25">
      <c r="A1608" s="660" t="s">
        <v>6607</v>
      </c>
      <c r="B1608" s="661">
        <v>44286</v>
      </c>
      <c r="C1608" s="660" t="s">
        <v>912</v>
      </c>
      <c r="D1608" s="661">
        <v>44286</v>
      </c>
      <c r="E1608" s="660" t="s">
        <v>63</v>
      </c>
      <c r="F1608" s="660" t="s">
        <v>93</v>
      </c>
      <c r="G1608" s="660" t="s">
        <v>1286</v>
      </c>
      <c r="H1608" s="660" t="s">
        <v>1437</v>
      </c>
      <c r="I1608" s="660" t="s">
        <v>93</v>
      </c>
      <c r="J1608" s="660" t="s">
        <v>316</v>
      </c>
      <c r="K1608" s="660" t="s">
        <v>1469</v>
      </c>
      <c r="L1608" s="660" t="s">
        <v>1470</v>
      </c>
      <c r="M1608" s="660">
        <v>1</v>
      </c>
      <c r="N1608" s="660">
        <v>140</v>
      </c>
      <c r="O1608" s="660">
        <v>140</v>
      </c>
    </row>
    <row r="1609" spans="1:15" hidden="1" x14ac:dyDescent="0.25">
      <c r="A1609" s="660" t="s">
        <v>6607</v>
      </c>
      <c r="B1609" s="661">
        <v>44286</v>
      </c>
      <c r="C1609" s="660" t="s">
        <v>912</v>
      </c>
      <c r="D1609" s="661">
        <v>44286</v>
      </c>
      <c r="E1609" s="660" t="s">
        <v>63</v>
      </c>
      <c r="F1609" s="660" t="s">
        <v>93</v>
      </c>
      <c r="G1609" s="660" t="s">
        <v>1286</v>
      </c>
      <c r="H1609" s="660" t="s">
        <v>1438</v>
      </c>
      <c r="I1609" s="660" t="s">
        <v>93</v>
      </c>
      <c r="J1609" s="660" t="s">
        <v>316</v>
      </c>
      <c r="K1609" s="660" t="s">
        <v>1469</v>
      </c>
      <c r="L1609" s="660" t="s">
        <v>1471</v>
      </c>
      <c r="M1609" s="660">
        <v>1</v>
      </c>
      <c r="N1609" s="660">
        <v>164</v>
      </c>
      <c r="O1609" s="660">
        <v>164</v>
      </c>
    </row>
    <row r="1610" spans="1:15" hidden="1" x14ac:dyDescent="0.25">
      <c r="A1610" s="660" t="s">
        <v>6607</v>
      </c>
      <c r="B1610" s="661">
        <v>44286</v>
      </c>
      <c r="C1610" s="660" t="s">
        <v>912</v>
      </c>
      <c r="D1610" s="661">
        <v>44286</v>
      </c>
      <c r="E1610" s="660" t="s">
        <v>63</v>
      </c>
      <c r="F1610" s="660" t="s">
        <v>93</v>
      </c>
      <c r="G1610" s="660" t="s">
        <v>1286</v>
      </c>
      <c r="H1610" s="660" t="s">
        <v>1439</v>
      </c>
      <c r="I1610" s="660" t="s">
        <v>93</v>
      </c>
      <c r="J1610" s="660" t="s">
        <v>316</v>
      </c>
      <c r="K1610" s="660" t="s">
        <v>1469</v>
      </c>
      <c r="L1610" s="660" t="s">
        <v>1471</v>
      </c>
      <c r="M1610" s="660">
        <v>1</v>
      </c>
      <c r="N1610" s="660">
        <v>232</v>
      </c>
      <c r="O1610" s="660">
        <v>232</v>
      </c>
    </row>
    <row r="1611" spans="1:15" hidden="1" x14ac:dyDescent="0.25">
      <c r="A1611" s="660" t="s">
        <v>6607</v>
      </c>
      <c r="B1611" s="661">
        <v>44286</v>
      </c>
      <c r="C1611" s="660" t="s">
        <v>912</v>
      </c>
      <c r="D1611" s="661">
        <v>44286</v>
      </c>
      <c r="E1611" s="660" t="s">
        <v>63</v>
      </c>
      <c r="F1611" s="660" t="s">
        <v>93</v>
      </c>
      <c r="G1611" s="660" t="s">
        <v>1286</v>
      </c>
      <c r="H1611" s="660" t="s">
        <v>1340</v>
      </c>
      <c r="I1611" s="660" t="s">
        <v>93</v>
      </c>
      <c r="J1611" s="660" t="s">
        <v>316</v>
      </c>
      <c r="K1611" s="660" t="s">
        <v>1469</v>
      </c>
      <c r="L1611" s="660" t="s">
        <v>303</v>
      </c>
      <c r="M1611" s="660">
        <v>2</v>
      </c>
      <c r="N1611" s="660">
        <v>550</v>
      </c>
      <c r="O1611" s="662">
        <v>1100</v>
      </c>
    </row>
    <row r="1612" spans="1:15" hidden="1" x14ac:dyDescent="0.25">
      <c r="A1612" s="660" t="s">
        <v>6607</v>
      </c>
      <c r="B1612" s="661">
        <v>44286</v>
      </c>
      <c r="C1612" s="660" t="s">
        <v>912</v>
      </c>
      <c r="D1612" s="661">
        <v>44286</v>
      </c>
      <c r="E1612" s="660" t="s">
        <v>63</v>
      </c>
      <c r="F1612" s="660" t="s">
        <v>93</v>
      </c>
      <c r="G1612" s="660" t="s">
        <v>1286</v>
      </c>
      <c r="H1612" s="660" t="s">
        <v>1355</v>
      </c>
      <c r="I1612" s="660" t="s">
        <v>93</v>
      </c>
      <c r="J1612" s="660" t="s">
        <v>316</v>
      </c>
      <c r="K1612" s="660" t="s">
        <v>1469</v>
      </c>
      <c r="L1612" s="660" t="s">
        <v>1470</v>
      </c>
      <c r="M1612" s="660">
        <v>1</v>
      </c>
      <c r="N1612" s="662">
        <v>1100</v>
      </c>
      <c r="O1612" s="662">
        <v>1100</v>
      </c>
    </row>
    <row r="1613" spans="1:15" hidden="1" x14ac:dyDescent="0.25">
      <c r="A1613" s="660" t="s">
        <v>6607</v>
      </c>
      <c r="B1613" s="661">
        <v>44286</v>
      </c>
      <c r="C1613" s="660" t="s">
        <v>912</v>
      </c>
      <c r="D1613" s="661">
        <v>44286</v>
      </c>
      <c r="E1613" s="660" t="s">
        <v>63</v>
      </c>
      <c r="F1613" s="660" t="s">
        <v>93</v>
      </c>
      <c r="G1613" s="660" t="s">
        <v>1286</v>
      </c>
      <c r="H1613" s="660" t="s">
        <v>1339</v>
      </c>
      <c r="I1613" s="660" t="s">
        <v>93</v>
      </c>
      <c r="J1613" s="660" t="s">
        <v>316</v>
      </c>
      <c r="K1613" s="660" t="s">
        <v>1469</v>
      </c>
      <c r="L1613" s="660" t="s">
        <v>1471</v>
      </c>
      <c r="M1613" s="660">
        <v>1</v>
      </c>
      <c r="N1613" s="662">
        <v>1275</v>
      </c>
      <c r="O1613" s="662">
        <v>1275</v>
      </c>
    </row>
    <row r="1614" spans="1:15" hidden="1" x14ac:dyDescent="0.25">
      <c r="A1614" s="660" t="s">
        <v>6608</v>
      </c>
      <c r="B1614" s="661">
        <v>44286</v>
      </c>
      <c r="C1614" s="660" t="s">
        <v>972</v>
      </c>
      <c r="D1614" s="661">
        <v>44287</v>
      </c>
      <c r="E1614" s="660" t="s">
        <v>1182</v>
      </c>
      <c r="F1614" s="660" t="s">
        <v>244</v>
      </c>
      <c r="G1614" s="660" t="s">
        <v>7091</v>
      </c>
      <c r="H1614" s="660" t="s">
        <v>1340</v>
      </c>
      <c r="I1614" s="660" t="s">
        <v>244</v>
      </c>
      <c r="J1614" s="660" t="s">
        <v>316</v>
      </c>
      <c r="K1614" s="660" t="s">
        <v>1469</v>
      </c>
      <c r="L1614" s="660" t="s">
        <v>303</v>
      </c>
      <c r="M1614" s="660">
        <v>1</v>
      </c>
      <c r="N1614" s="662">
        <v>1000</v>
      </c>
      <c r="O1614" s="662">
        <v>1000</v>
      </c>
    </row>
    <row r="1615" spans="1:15" hidden="1" x14ac:dyDescent="0.25">
      <c r="A1615" s="660" t="s">
        <v>6609</v>
      </c>
      <c r="B1615" s="661">
        <v>44286</v>
      </c>
      <c r="C1615" s="660" t="s">
        <v>912</v>
      </c>
      <c r="D1615" s="661">
        <v>44286</v>
      </c>
      <c r="E1615" s="660" t="s">
        <v>63</v>
      </c>
      <c r="F1615" s="660" t="s">
        <v>93</v>
      </c>
      <c r="G1615" s="660" t="s">
        <v>1227</v>
      </c>
      <c r="H1615" s="660" t="s">
        <v>7148</v>
      </c>
      <c r="I1615" s="660" t="s">
        <v>93</v>
      </c>
      <c r="J1615" s="660" t="s">
        <v>316</v>
      </c>
      <c r="K1615" s="660" t="s">
        <v>1469</v>
      </c>
      <c r="L1615" s="660" t="s">
        <v>1470</v>
      </c>
      <c r="M1615" s="660">
        <v>1</v>
      </c>
      <c r="N1615" s="660">
        <v>196</v>
      </c>
      <c r="O1615" s="660">
        <v>196</v>
      </c>
    </row>
    <row r="1616" spans="1:15" hidden="1" x14ac:dyDescent="0.25">
      <c r="A1616" s="660" t="s">
        <v>6610</v>
      </c>
      <c r="B1616" s="661">
        <v>44286</v>
      </c>
      <c r="C1616" s="660" t="s">
        <v>6660</v>
      </c>
      <c r="D1616" s="660" t="s">
        <v>5367</v>
      </c>
      <c r="E1616" s="660" t="s">
        <v>1182</v>
      </c>
      <c r="F1616" s="660" t="s">
        <v>244</v>
      </c>
      <c r="G1616" s="660" t="s">
        <v>1229</v>
      </c>
      <c r="H1616" s="660" t="s">
        <v>1396</v>
      </c>
      <c r="I1616" s="660" t="s">
        <v>244</v>
      </c>
      <c r="J1616" s="660" t="s">
        <v>316</v>
      </c>
      <c r="K1616" s="660" t="s">
        <v>1469</v>
      </c>
      <c r="L1616" s="660" t="s">
        <v>1470</v>
      </c>
      <c r="M1616" s="660">
        <v>2</v>
      </c>
      <c r="N1616" s="662">
        <v>3500</v>
      </c>
      <c r="O1616" s="662">
        <v>7000</v>
      </c>
    </row>
    <row r="1617" spans="1:15" hidden="1" x14ac:dyDescent="0.25">
      <c r="A1617" s="660" t="s">
        <v>6611</v>
      </c>
      <c r="B1617" s="661">
        <v>44286</v>
      </c>
      <c r="C1617" s="660" t="s">
        <v>972</v>
      </c>
      <c r="D1617" s="661">
        <v>44287</v>
      </c>
      <c r="E1617" s="660" t="s">
        <v>1182</v>
      </c>
      <c r="F1617" s="660" t="s">
        <v>244</v>
      </c>
      <c r="G1617" s="660" t="s">
        <v>7092</v>
      </c>
      <c r="H1617" s="660" t="s">
        <v>1340</v>
      </c>
      <c r="I1617" s="660" t="s">
        <v>244</v>
      </c>
      <c r="J1617" s="660" t="s">
        <v>317</v>
      </c>
      <c r="K1617" s="660" t="s">
        <v>1468</v>
      </c>
      <c r="L1617" s="660" t="s">
        <v>303</v>
      </c>
      <c r="M1617" s="660">
        <v>1</v>
      </c>
      <c r="N1617" s="662">
        <v>1000</v>
      </c>
      <c r="O1617" s="662">
        <v>1000</v>
      </c>
    </row>
    <row r="1618" spans="1:15" hidden="1" x14ac:dyDescent="0.25">
      <c r="A1618" s="660" t="s">
        <v>6612</v>
      </c>
      <c r="B1618" s="661">
        <v>44259</v>
      </c>
      <c r="C1618" s="660" t="s">
        <v>211</v>
      </c>
      <c r="D1618" s="661">
        <v>44256</v>
      </c>
      <c r="E1618" s="660" t="s">
        <v>63</v>
      </c>
      <c r="F1618" s="660" t="s">
        <v>93</v>
      </c>
      <c r="G1618" s="660" t="s">
        <v>1270</v>
      </c>
      <c r="H1618" s="660" t="s">
        <v>1310</v>
      </c>
      <c r="I1618" s="660" t="s">
        <v>93</v>
      </c>
      <c r="J1618" s="660" t="s">
        <v>1466</v>
      </c>
      <c r="K1618" s="660" t="s">
        <v>1468</v>
      </c>
      <c r="L1618" s="660" t="s">
        <v>1470</v>
      </c>
      <c r="M1618" s="660">
        <v>1</v>
      </c>
      <c r="N1618" s="660">
        <v>525</v>
      </c>
      <c r="O1618" s="660">
        <v>525</v>
      </c>
    </row>
    <row r="1619" spans="1:15" hidden="1" x14ac:dyDescent="0.25">
      <c r="A1619" s="660" t="s">
        <v>6613</v>
      </c>
      <c r="B1619" s="661">
        <v>44266</v>
      </c>
      <c r="C1619" s="660" t="s">
        <v>7037</v>
      </c>
      <c r="D1619" s="661">
        <v>44263</v>
      </c>
      <c r="E1619" s="660" t="s">
        <v>63</v>
      </c>
      <c r="F1619" s="660" t="s">
        <v>93</v>
      </c>
      <c r="G1619" s="660" t="s">
        <v>1294</v>
      </c>
      <c r="H1619" s="660" t="s">
        <v>1452</v>
      </c>
      <c r="I1619" s="660" t="s">
        <v>93</v>
      </c>
      <c r="J1619" s="660" t="s">
        <v>316</v>
      </c>
      <c r="K1619" s="660" t="s">
        <v>1469</v>
      </c>
      <c r="L1619" s="660" t="s">
        <v>1474</v>
      </c>
      <c r="M1619" s="660">
        <v>50</v>
      </c>
      <c r="N1619" s="660">
        <v>525</v>
      </c>
      <c r="O1619" s="662">
        <v>26250</v>
      </c>
    </row>
    <row r="1620" spans="1:15" hidden="1" x14ac:dyDescent="0.25">
      <c r="A1620" s="660" t="s">
        <v>6613</v>
      </c>
      <c r="B1620" s="661">
        <v>44266</v>
      </c>
      <c r="C1620" s="660" t="s">
        <v>7037</v>
      </c>
      <c r="D1620" s="661">
        <v>44263</v>
      </c>
      <c r="E1620" s="660" t="s">
        <v>63</v>
      </c>
      <c r="F1620" s="660" t="s">
        <v>93</v>
      </c>
      <c r="G1620" s="660" t="s">
        <v>1294</v>
      </c>
      <c r="H1620" s="660" t="s">
        <v>1451</v>
      </c>
      <c r="I1620" s="660" t="s">
        <v>93</v>
      </c>
      <c r="J1620" s="660" t="s">
        <v>316</v>
      </c>
      <c r="K1620" s="660" t="s">
        <v>1469</v>
      </c>
      <c r="L1620" s="660" t="s">
        <v>1474</v>
      </c>
      <c r="M1620" s="660">
        <v>100</v>
      </c>
      <c r="N1620" s="660">
        <v>580</v>
      </c>
      <c r="O1620" s="662">
        <v>58000</v>
      </c>
    </row>
    <row r="1621" spans="1:15" hidden="1" x14ac:dyDescent="0.25">
      <c r="A1621" s="660" t="s">
        <v>6614</v>
      </c>
      <c r="B1621" s="661">
        <v>44270</v>
      </c>
      <c r="C1621" s="660" t="s">
        <v>7038</v>
      </c>
      <c r="D1621" s="661">
        <v>44256</v>
      </c>
      <c r="E1621" s="660" t="s">
        <v>63</v>
      </c>
      <c r="F1621" s="660" t="s">
        <v>93</v>
      </c>
      <c r="G1621" s="660" t="s">
        <v>1293</v>
      </c>
      <c r="H1621" s="660" t="s">
        <v>1449</v>
      </c>
      <c r="I1621" s="660" t="s">
        <v>93</v>
      </c>
      <c r="J1621" s="660" t="s">
        <v>316</v>
      </c>
      <c r="K1621" s="660" t="s">
        <v>1469</v>
      </c>
      <c r="L1621" s="660" t="s">
        <v>1474</v>
      </c>
      <c r="M1621" s="660">
        <v>10</v>
      </c>
      <c r="N1621" s="660">
        <v>525</v>
      </c>
      <c r="O1621" s="662">
        <v>5250</v>
      </c>
    </row>
    <row r="1622" spans="1:15" hidden="1" x14ac:dyDescent="0.25">
      <c r="A1622" s="660" t="s">
        <v>6614</v>
      </c>
      <c r="B1622" s="661">
        <v>44270</v>
      </c>
      <c r="C1622" s="660" t="s">
        <v>7038</v>
      </c>
      <c r="D1622" s="661">
        <v>44256</v>
      </c>
      <c r="E1622" s="660" t="s">
        <v>63</v>
      </c>
      <c r="F1622" s="660" t="s">
        <v>93</v>
      </c>
      <c r="G1622" s="660" t="s">
        <v>1293</v>
      </c>
      <c r="H1622" s="660" t="s">
        <v>1451</v>
      </c>
      <c r="I1622" s="660" t="s">
        <v>93</v>
      </c>
      <c r="J1622" s="660" t="s">
        <v>316</v>
      </c>
      <c r="K1622" s="660" t="s">
        <v>1469</v>
      </c>
      <c r="L1622" s="660" t="s">
        <v>1474</v>
      </c>
      <c r="M1622" s="660">
        <v>20</v>
      </c>
      <c r="N1622" s="660">
        <v>580</v>
      </c>
      <c r="O1622" s="662">
        <v>11600</v>
      </c>
    </row>
    <row r="1623" spans="1:15" hidden="1" x14ac:dyDescent="0.25">
      <c r="A1623" s="660" t="s">
        <v>6615</v>
      </c>
      <c r="B1623" s="661">
        <v>44270</v>
      </c>
      <c r="C1623" s="660" t="s">
        <v>7039</v>
      </c>
      <c r="D1623" s="661">
        <v>44256</v>
      </c>
      <c r="E1623" s="660" t="s">
        <v>63</v>
      </c>
      <c r="F1623" s="660" t="s">
        <v>93</v>
      </c>
      <c r="G1623" s="660" t="s">
        <v>1294</v>
      </c>
      <c r="H1623" s="660" t="s">
        <v>1449</v>
      </c>
      <c r="I1623" s="660" t="s">
        <v>93</v>
      </c>
      <c r="J1623" s="660" t="s">
        <v>316</v>
      </c>
      <c r="K1623" s="660" t="s">
        <v>1469</v>
      </c>
      <c r="L1623" s="660" t="s">
        <v>1474</v>
      </c>
      <c r="M1623" s="660">
        <v>10</v>
      </c>
      <c r="N1623" s="660">
        <v>525</v>
      </c>
      <c r="O1623" s="662">
        <v>5250</v>
      </c>
    </row>
    <row r="1624" spans="1:15" hidden="1" x14ac:dyDescent="0.25">
      <c r="A1624" s="660" t="s">
        <v>6615</v>
      </c>
      <c r="B1624" s="661">
        <v>44270</v>
      </c>
      <c r="C1624" s="660" t="s">
        <v>7039</v>
      </c>
      <c r="D1624" s="661">
        <v>44256</v>
      </c>
      <c r="E1624" s="660" t="s">
        <v>63</v>
      </c>
      <c r="F1624" s="660" t="s">
        <v>93</v>
      </c>
      <c r="G1624" s="660" t="s">
        <v>1294</v>
      </c>
      <c r="H1624" s="660" t="s">
        <v>1451</v>
      </c>
      <c r="I1624" s="660" t="s">
        <v>93</v>
      </c>
      <c r="J1624" s="660" t="s">
        <v>316</v>
      </c>
      <c r="K1624" s="660" t="s">
        <v>1469</v>
      </c>
      <c r="L1624" s="660" t="s">
        <v>1474</v>
      </c>
      <c r="M1624" s="660">
        <v>20</v>
      </c>
      <c r="N1624" s="660">
        <v>580</v>
      </c>
      <c r="O1624" s="662">
        <v>11600</v>
      </c>
    </row>
    <row r="1625" spans="1:15" hidden="1" x14ac:dyDescent="0.25">
      <c r="A1625" s="660" t="s">
        <v>6616</v>
      </c>
      <c r="B1625" s="661">
        <v>44273</v>
      </c>
      <c r="C1625" s="660" t="s">
        <v>7040</v>
      </c>
      <c r="D1625" s="661">
        <v>44272</v>
      </c>
      <c r="E1625" s="660" t="s">
        <v>63</v>
      </c>
      <c r="F1625" s="660" t="s">
        <v>93</v>
      </c>
      <c r="G1625" s="660" t="s">
        <v>1244</v>
      </c>
      <c r="H1625" s="660" t="s">
        <v>3653</v>
      </c>
      <c r="I1625" s="660" t="s">
        <v>93</v>
      </c>
      <c r="J1625" s="660" t="s">
        <v>1466</v>
      </c>
      <c r="K1625" s="660" t="s">
        <v>1468</v>
      </c>
      <c r="L1625" s="660" t="s">
        <v>1471</v>
      </c>
      <c r="M1625" s="660">
        <v>1</v>
      </c>
      <c r="N1625" s="660">
        <v>200</v>
      </c>
      <c r="O1625" s="660">
        <v>200</v>
      </c>
    </row>
    <row r="1626" spans="1:15" hidden="1" x14ac:dyDescent="0.25">
      <c r="A1626" s="660" t="s">
        <v>6617</v>
      </c>
      <c r="B1626" s="661">
        <v>44281</v>
      </c>
      <c r="C1626" s="660" t="s">
        <v>211</v>
      </c>
      <c r="D1626" s="661">
        <v>44281</v>
      </c>
      <c r="E1626" s="660" t="s">
        <v>63</v>
      </c>
      <c r="F1626" s="660" t="s">
        <v>93</v>
      </c>
      <c r="G1626" s="660" t="s">
        <v>7093</v>
      </c>
      <c r="H1626" s="660" t="s">
        <v>7149</v>
      </c>
      <c r="I1626" s="660" t="s">
        <v>93</v>
      </c>
      <c r="J1626" s="660" t="s">
        <v>316</v>
      </c>
      <c r="K1626" s="660" t="s">
        <v>1469</v>
      </c>
      <c r="L1626" s="660" t="s">
        <v>314</v>
      </c>
      <c r="M1626" s="660">
        <v>2</v>
      </c>
      <c r="N1626" s="662">
        <v>1500</v>
      </c>
      <c r="O1626" s="662">
        <v>3000</v>
      </c>
    </row>
    <row r="1627" spans="1:15" hidden="1" x14ac:dyDescent="0.25">
      <c r="A1627" s="660" t="s">
        <v>6618</v>
      </c>
      <c r="B1627" s="661">
        <v>44284</v>
      </c>
      <c r="C1627" s="660" t="s">
        <v>7041</v>
      </c>
      <c r="D1627" s="661">
        <v>44279</v>
      </c>
      <c r="E1627" s="660" t="s">
        <v>63</v>
      </c>
      <c r="F1627" s="660" t="s">
        <v>93</v>
      </c>
      <c r="G1627" s="660" t="s">
        <v>1294</v>
      </c>
      <c r="H1627" s="660" t="s">
        <v>1448</v>
      </c>
      <c r="I1627" s="660" t="s">
        <v>93</v>
      </c>
      <c r="J1627" s="660" t="s">
        <v>316</v>
      </c>
      <c r="K1627" s="660" t="s">
        <v>1469</v>
      </c>
      <c r="L1627" s="660" t="s">
        <v>1474</v>
      </c>
      <c r="M1627" s="660">
        <v>50</v>
      </c>
      <c r="N1627" s="660">
        <v>225</v>
      </c>
      <c r="O1627" s="662">
        <v>11250</v>
      </c>
    </row>
    <row r="1628" spans="1:15" hidden="1" x14ac:dyDescent="0.25">
      <c r="A1628" s="660" t="s">
        <v>6619</v>
      </c>
      <c r="B1628" s="661">
        <v>44286</v>
      </c>
      <c r="C1628" s="660" t="s">
        <v>7041</v>
      </c>
      <c r="D1628" s="661">
        <v>44279</v>
      </c>
      <c r="E1628" s="660" t="s">
        <v>63</v>
      </c>
      <c r="F1628" s="660" t="s">
        <v>93</v>
      </c>
      <c r="G1628" s="660" t="s">
        <v>1294</v>
      </c>
      <c r="H1628" s="660" t="s">
        <v>1450</v>
      </c>
      <c r="I1628" s="660" t="s">
        <v>93</v>
      </c>
      <c r="J1628" s="660" t="s">
        <v>316</v>
      </c>
      <c r="K1628" s="660" t="s">
        <v>1469</v>
      </c>
      <c r="L1628" s="660" t="s">
        <v>1474</v>
      </c>
      <c r="M1628" s="660">
        <v>100</v>
      </c>
      <c r="N1628" s="660">
        <v>285</v>
      </c>
      <c r="O1628" s="662">
        <v>28500</v>
      </c>
    </row>
    <row r="1629" spans="1:15" hidden="1" x14ac:dyDescent="0.25">
      <c r="A1629" s="660" t="s">
        <v>6620</v>
      </c>
      <c r="B1629" s="661">
        <v>44265</v>
      </c>
      <c r="C1629" s="660" t="s">
        <v>7042</v>
      </c>
      <c r="D1629" s="660" t="s">
        <v>7043</v>
      </c>
      <c r="E1629" s="660" t="s">
        <v>1189</v>
      </c>
      <c r="F1629" s="660" t="s">
        <v>94</v>
      </c>
      <c r="G1629" s="660" t="s">
        <v>1222</v>
      </c>
      <c r="H1629" s="660" t="s">
        <v>1341</v>
      </c>
      <c r="I1629" s="660" t="s">
        <v>94</v>
      </c>
      <c r="J1629" s="660" t="s">
        <v>317</v>
      </c>
      <c r="K1629" s="660" t="s">
        <v>1468</v>
      </c>
      <c r="L1629" s="660" t="s">
        <v>301</v>
      </c>
      <c r="M1629" s="660">
        <v>42</v>
      </c>
      <c r="N1629" s="660">
        <v>0</v>
      </c>
      <c r="O1629" s="660">
        <v>0</v>
      </c>
    </row>
    <row r="1630" spans="1:15" hidden="1" x14ac:dyDescent="0.25">
      <c r="A1630" s="660" t="s">
        <v>6620</v>
      </c>
      <c r="B1630" s="661">
        <v>44265</v>
      </c>
      <c r="C1630" s="660" t="s">
        <v>7042</v>
      </c>
      <c r="D1630" s="660" t="s">
        <v>7043</v>
      </c>
      <c r="E1630" s="660" t="s">
        <v>1189</v>
      </c>
      <c r="F1630" s="660" t="s">
        <v>94</v>
      </c>
      <c r="G1630" s="660" t="s">
        <v>1222</v>
      </c>
      <c r="H1630" s="660" t="s">
        <v>3631</v>
      </c>
      <c r="I1630" s="660" t="s">
        <v>94</v>
      </c>
      <c r="J1630" s="660" t="s">
        <v>317</v>
      </c>
      <c r="K1630" s="660" t="s">
        <v>1468</v>
      </c>
      <c r="L1630" s="660" t="s">
        <v>301</v>
      </c>
      <c r="M1630" s="660">
        <v>42</v>
      </c>
      <c r="N1630" s="662">
        <v>3350</v>
      </c>
      <c r="O1630" s="662">
        <v>140700</v>
      </c>
    </row>
    <row r="1631" spans="1:15" hidden="1" x14ac:dyDescent="0.25">
      <c r="A1631" s="660" t="s">
        <v>6621</v>
      </c>
      <c r="B1631" s="661">
        <v>44265</v>
      </c>
      <c r="C1631" s="660" t="s">
        <v>1178</v>
      </c>
      <c r="D1631" s="660" t="s">
        <v>1179</v>
      </c>
      <c r="E1631" s="660" t="s">
        <v>1189</v>
      </c>
      <c r="F1631" s="660" t="s">
        <v>94</v>
      </c>
      <c r="G1631" s="660" t="s">
        <v>356</v>
      </c>
      <c r="H1631" s="660" t="s">
        <v>1356</v>
      </c>
      <c r="I1631" s="660" t="s">
        <v>94</v>
      </c>
      <c r="J1631" s="660" t="s">
        <v>1464</v>
      </c>
      <c r="K1631" s="660" t="s">
        <v>1468</v>
      </c>
      <c r="L1631" s="660" t="s">
        <v>301</v>
      </c>
      <c r="M1631" s="660">
        <v>80</v>
      </c>
      <c r="N1631" s="662">
        <v>8800</v>
      </c>
      <c r="O1631" s="662">
        <v>704000</v>
      </c>
    </row>
    <row r="1632" spans="1:15" hidden="1" x14ac:dyDescent="0.25">
      <c r="A1632" s="660" t="s">
        <v>6622</v>
      </c>
      <c r="B1632" s="661">
        <v>44271</v>
      </c>
      <c r="C1632" s="660">
        <v>4000017044</v>
      </c>
      <c r="D1632" s="661">
        <v>44258</v>
      </c>
      <c r="E1632" s="660" t="s">
        <v>1198</v>
      </c>
      <c r="F1632" s="660" t="s">
        <v>94</v>
      </c>
      <c r="G1632" s="660" t="s">
        <v>1209</v>
      </c>
      <c r="H1632" s="660" t="s">
        <v>1360</v>
      </c>
      <c r="I1632" s="660" t="s">
        <v>94</v>
      </c>
      <c r="J1632" s="660" t="s">
        <v>316</v>
      </c>
      <c r="K1632" s="660" t="s">
        <v>1469</v>
      </c>
      <c r="L1632" s="660" t="s">
        <v>301</v>
      </c>
      <c r="M1632" s="660">
        <v>2</v>
      </c>
      <c r="N1632" s="660">
        <v>0</v>
      </c>
      <c r="O1632" s="660">
        <v>0</v>
      </c>
    </row>
    <row r="1633" spans="1:15" hidden="1" x14ac:dyDescent="0.25">
      <c r="A1633" s="660" t="s">
        <v>6622</v>
      </c>
      <c r="B1633" s="661">
        <v>44271</v>
      </c>
      <c r="C1633" s="660">
        <v>4000017044</v>
      </c>
      <c r="D1633" s="661">
        <v>44258</v>
      </c>
      <c r="E1633" s="660" t="s">
        <v>1198</v>
      </c>
      <c r="F1633" s="660" t="s">
        <v>94</v>
      </c>
      <c r="G1633" s="660" t="s">
        <v>1209</v>
      </c>
      <c r="H1633" s="660" t="s">
        <v>1361</v>
      </c>
      <c r="I1633" s="660" t="s">
        <v>94</v>
      </c>
      <c r="J1633" s="660" t="s">
        <v>316</v>
      </c>
      <c r="K1633" s="660" t="s">
        <v>1469</v>
      </c>
      <c r="L1633" s="660" t="s">
        <v>307</v>
      </c>
      <c r="M1633" s="660">
        <v>2</v>
      </c>
      <c r="N1633" s="662">
        <v>10800</v>
      </c>
      <c r="O1633" s="662">
        <v>21600</v>
      </c>
    </row>
    <row r="1634" spans="1:15" hidden="1" x14ac:dyDescent="0.25">
      <c r="A1634" s="660" t="s">
        <v>6623</v>
      </c>
      <c r="B1634" s="661">
        <v>44271</v>
      </c>
      <c r="C1634" s="660">
        <v>4000016956</v>
      </c>
      <c r="D1634" s="661">
        <v>44216</v>
      </c>
      <c r="E1634" s="660" t="s">
        <v>1198</v>
      </c>
      <c r="F1634" s="660" t="s">
        <v>94</v>
      </c>
      <c r="G1634" s="660" t="s">
        <v>1209</v>
      </c>
      <c r="H1634" s="660" t="s">
        <v>1360</v>
      </c>
      <c r="I1634" s="660" t="s">
        <v>94</v>
      </c>
      <c r="J1634" s="660" t="s">
        <v>316</v>
      </c>
      <c r="K1634" s="660" t="s">
        <v>1469</v>
      </c>
      <c r="L1634" s="660" t="s">
        <v>301</v>
      </c>
      <c r="M1634" s="660">
        <v>16</v>
      </c>
      <c r="N1634" s="660">
        <v>0</v>
      </c>
      <c r="O1634" s="660">
        <v>0</v>
      </c>
    </row>
    <row r="1635" spans="1:15" hidden="1" x14ac:dyDescent="0.25">
      <c r="A1635" s="660" t="s">
        <v>6623</v>
      </c>
      <c r="B1635" s="661">
        <v>44271</v>
      </c>
      <c r="C1635" s="660">
        <v>4000016956</v>
      </c>
      <c r="D1635" s="661">
        <v>44216</v>
      </c>
      <c r="E1635" s="660" t="s">
        <v>1198</v>
      </c>
      <c r="F1635" s="660" t="s">
        <v>94</v>
      </c>
      <c r="G1635" s="660" t="s">
        <v>1209</v>
      </c>
      <c r="H1635" s="660" t="s">
        <v>1361</v>
      </c>
      <c r="I1635" s="660" t="s">
        <v>94</v>
      </c>
      <c r="J1635" s="660" t="s">
        <v>316</v>
      </c>
      <c r="K1635" s="660" t="s">
        <v>1469</v>
      </c>
      <c r="L1635" s="660" t="s">
        <v>307</v>
      </c>
      <c r="M1635" s="660">
        <v>16</v>
      </c>
      <c r="N1635" s="662">
        <v>10800</v>
      </c>
      <c r="O1635" s="662">
        <v>172800</v>
      </c>
    </row>
    <row r="1636" spans="1:15" hidden="1" x14ac:dyDescent="0.25">
      <c r="A1636" s="660" t="s">
        <v>6624</v>
      </c>
      <c r="B1636" s="661">
        <v>44272</v>
      </c>
      <c r="C1636" s="660" t="s">
        <v>1174</v>
      </c>
      <c r="D1636" s="660" t="s">
        <v>1175</v>
      </c>
      <c r="E1636" s="660" t="s">
        <v>1189</v>
      </c>
      <c r="F1636" s="660" t="s">
        <v>94</v>
      </c>
      <c r="G1636" s="660" t="s">
        <v>1298</v>
      </c>
      <c r="H1636" s="660" t="s">
        <v>1459</v>
      </c>
      <c r="I1636" s="660" t="s">
        <v>94</v>
      </c>
      <c r="J1636" s="660" t="s">
        <v>317</v>
      </c>
      <c r="K1636" s="660" t="s">
        <v>1468</v>
      </c>
      <c r="L1636" s="660" t="s">
        <v>307</v>
      </c>
      <c r="M1636" s="660">
        <v>37</v>
      </c>
      <c r="N1636" s="662">
        <v>7938</v>
      </c>
      <c r="O1636" s="662">
        <v>293706</v>
      </c>
    </row>
    <row r="1637" spans="1:15" hidden="1" x14ac:dyDescent="0.25">
      <c r="A1637" s="660" t="s">
        <v>6625</v>
      </c>
      <c r="B1637" s="661">
        <v>44273</v>
      </c>
      <c r="C1637" s="660" t="s">
        <v>6833</v>
      </c>
      <c r="D1637" s="661">
        <v>44272</v>
      </c>
      <c r="E1637" s="660" t="s">
        <v>1189</v>
      </c>
      <c r="F1637" s="660" t="s">
        <v>94</v>
      </c>
      <c r="G1637" s="660" t="s">
        <v>7076</v>
      </c>
      <c r="H1637" s="660" t="s">
        <v>1411</v>
      </c>
      <c r="I1637" s="660" t="s">
        <v>94</v>
      </c>
      <c r="J1637" s="660" t="s">
        <v>317</v>
      </c>
      <c r="K1637" s="660" t="s">
        <v>1468</v>
      </c>
      <c r="L1637" s="660" t="s">
        <v>301</v>
      </c>
      <c r="M1637" s="660">
        <v>3</v>
      </c>
      <c r="N1637" s="662">
        <v>1850</v>
      </c>
      <c r="O1637" s="662">
        <v>5550</v>
      </c>
    </row>
    <row r="1638" spans="1:15" hidden="1" x14ac:dyDescent="0.25">
      <c r="A1638" s="660" t="s">
        <v>6626</v>
      </c>
      <c r="B1638" s="661">
        <v>44274</v>
      </c>
      <c r="C1638" s="660" t="s">
        <v>7044</v>
      </c>
      <c r="D1638" s="660" t="s">
        <v>7045</v>
      </c>
      <c r="E1638" s="660" t="s">
        <v>1189</v>
      </c>
      <c r="F1638" s="660" t="s">
        <v>94</v>
      </c>
      <c r="G1638" s="660" t="s">
        <v>1295</v>
      </c>
      <c r="H1638" s="660" t="s">
        <v>7150</v>
      </c>
      <c r="I1638" s="660" t="s">
        <v>94</v>
      </c>
      <c r="J1638" s="660" t="s">
        <v>317</v>
      </c>
      <c r="K1638" s="660" t="s">
        <v>1468</v>
      </c>
      <c r="L1638" s="660" t="s">
        <v>302</v>
      </c>
      <c r="M1638" s="660">
        <v>1</v>
      </c>
      <c r="N1638" s="662">
        <v>7200</v>
      </c>
      <c r="O1638" s="662">
        <v>7200</v>
      </c>
    </row>
    <row r="1639" spans="1:15" hidden="1" x14ac:dyDescent="0.25">
      <c r="A1639" s="660" t="s">
        <v>6627</v>
      </c>
      <c r="B1639" s="661">
        <v>44277</v>
      </c>
      <c r="C1639" s="660" t="s">
        <v>7046</v>
      </c>
      <c r="D1639" s="661">
        <v>44273</v>
      </c>
      <c r="E1639" s="660" t="s">
        <v>1189</v>
      </c>
      <c r="F1639" s="660" t="s">
        <v>94</v>
      </c>
      <c r="G1639" s="660" t="s">
        <v>7076</v>
      </c>
      <c r="H1639" s="660" t="s">
        <v>1361</v>
      </c>
      <c r="I1639" s="660" t="s">
        <v>94</v>
      </c>
      <c r="J1639" s="660" t="s">
        <v>317</v>
      </c>
      <c r="K1639" s="660" t="s">
        <v>1468</v>
      </c>
      <c r="L1639" s="660" t="s">
        <v>307</v>
      </c>
      <c r="M1639" s="660">
        <v>100</v>
      </c>
      <c r="N1639" s="662">
        <v>7750</v>
      </c>
      <c r="O1639" s="662">
        <v>775000</v>
      </c>
    </row>
    <row r="1640" spans="1:15" hidden="1" x14ac:dyDescent="0.25">
      <c r="A1640" s="660" t="s">
        <v>6628</v>
      </c>
      <c r="B1640" s="661">
        <v>44277</v>
      </c>
      <c r="C1640" s="660" t="s">
        <v>1170</v>
      </c>
      <c r="D1640" s="661">
        <v>44274</v>
      </c>
      <c r="E1640" s="660" t="s">
        <v>1182</v>
      </c>
      <c r="F1640" s="660" t="s">
        <v>244</v>
      </c>
      <c r="G1640" s="660" t="s">
        <v>1211</v>
      </c>
      <c r="H1640" s="660" t="s">
        <v>1340</v>
      </c>
      <c r="I1640" s="660" t="s">
        <v>244</v>
      </c>
      <c r="J1640" s="660" t="s">
        <v>316</v>
      </c>
      <c r="K1640" s="660" t="s">
        <v>1469</v>
      </c>
      <c r="L1640" s="660" t="s">
        <v>303</v>
      </c>
      <c r="M1640" s="660">
        <v>1</v>
      </c>
      <c r="N1640" s="660">
        <v>200</v>
      </c>
      <c r="O1640" s="660">
        <v>200</v>
      </c>
    </row>
    <row r="1641" spans="1:15" hidden="1" x14ac:dyDescent="0.25">
      <c r="A1641" s="660" t="s">
        <v>6628</v>
      </c>
      <c r="B1641" s="661">
        <v>44277</v>
      </c>
      <c r="C1641" s="660" t="s">
        <v>1170</v>
      </c>
      <c r="D1641" s="661">
        <v>44274</v>
      </c>
      <c r="E1641" s="660" t="s">
        <v>1182</v>
      </c>
      <c r="F1641" s="660" t="s">
        <v>244</v>
      </c>
      <c r="G1641" s="660" t="s">
        <v>1211</v>
      </c>
      <c r="H1641" s="660" t="s">
        <v>1363</v>
      </c>
      <c r="I1641" s="660" t="s">
        <v>244</v>
      </c>
      <c r="J1641" s="660" t="s">
        <v>316</v>
      </c>
      <c r="K1641" s="660" t="s">
        <v>1469</v>
      </c>
      <c r="L1641" s="660" t="s">
        <v>1470</v>
      </c>
      <c r="M1641" s="660">
        <v>1</v>
      </c>
      <c r="N1641" s="660">
        <v>750</v>
      </c>
      <c r="O1641" s="660">
        <v>750</v>
      </c>
    </row>
    <row r="1642" spans="1:15" hidden="1" x14ac:dyDescent="0.25">
      <c r="A1642" s="660" t="s">
        <v>6629</v>
      </c>
      <c r="B1642" s="661">
        <v>44278</v>
      </c>
      <c r="C1642" s="660" t="s">
        <v>912</v>
      </c>
      <c r="D1642" s="661">
        <v>44277</v>
      </c>
      <c r="E1642" s="660" t="s">
        <v>1191</v>
      </c>
      <c r="F1642" s="660" t="s">
        <v>94</v>
      </c>
      <c r="G1642" s="660" t="s">
        <v>7094</v>
      </c>
      <c r="H1642" s="660" t="s">
        <v>1340</v>
      </c>
      <c r="I1642" s="660" t="s">
        <v>94</v>
      </c>
      <c r="J1642" s="660" t="s">
        <v>316</v>
      </c>
      <c r="K1642" s="660" t="s">
        <v>1469</v>
      </c>
      <c r="L1642" s="660" t="s">
        <v>303</v>
      </c>
      <c r="M1642" s="660">
        <v>1</v>
      </c>
      <c r="N1642" s="662">
        <v>1000</v>
      </c>
      <c r="O1642" s="662">
        <v>1000</v>
      </c>
    </row>
    <row r="1643" spans="1:15" hidden="1" x14ac:dyDescent="0.25">
      <c r="A1643" s="660" t="s">
        <v>6630</v>
      </c>
      <c r="B1643" s="661">
        <v>44278</v>
      </c>
      <c r="C1643" s="660" t="s">
        <v>7047</v>
      </c>
      <c r="D1643" s="661">
        <v>43912</v>
      </c>
      <c r="E1643" s="660" t="s">
        <v>1189</v>
      </c>
      <c r="F1643" s="660" t="s">
        <v>94</v>
      </c>
      <c r="G1643" s="660" t="s">
        <v>7095</v>
      </c>
      <c r="H1643" s="660" t="s">
        <v>3660</v>
      </c>
      <c r="I1643" s="660" t="s">
        <v>94</v>
      </c>
      <c r="J1643" s="660" t="s">
        <v>317</v>
      </c>
      <c r="K1643" s="660" t="s">
        <v>1468</v>
      </c>
      <c r="L1643" s="660" t="s">
        <v>301</v>
      </c>
      <c r="M1643" s="660">
        <v>1</v>
      </c>
      <c r="N1643" s="662">
        <v>8300</v>
      </c>
      <c r="O1643" s="662">
        <v>8300</v>
      </c>
    </row>
    <row r="1644" spans="1:15" hidden="1" x14ac:dyDescent="0.25">
      <c r="A1644" s="660" t="s">
        <v>6631</v>
      </c>
      <c r="B1644" s="661">
        <v>44278</v>
      </c>
      <c r="C1644" s="660" t="s">
        <v>7046</v>
      </c>
      <c r="D1644" s="661">
        <v>44273</v>
      </c>
      <c r="E1644" s="660" t="s">
        <v>1189</v>
      </c>
      <c r="F1644" s="660" t="s">
        <v>94</v>
      </c>
      <c r="G1644" s="660" t="s">
        <v>7076</v>
      </c>
      <c r="H1644" s="660" t="s">
        <v>1336</v>
      </c>
      <c r="I1644" s="660" t="s">
        <v>94</v>
      </c>
      <c r="J1644" s="660" t="s">
        <v>317</v>
      </c>
      <c r="K1644" s="660" t="s">
        <v>1468</v>
      </c>
      <c r="L1644" s="660" t="s">
        <v>301</v>
      </c>
      <c r="M1644" s="660">
        <v>4</v>
      </c>
      <c r="N1644" s="660">
        <v>1</v>
      </c>
      <c r="O1644" s="660">
        <v>4</v>
      </c>
    </row>
    <row r="1645" spans="1:15" hidden="1" x14ac:dyDescent="0.25">
      <c r="A1645" s="660" t="s">
        <v>6632</v>
      </c>
      <c r="B1645" s="661">
        <v>44279</v>
      </c>
      <c r="C1645" s="660" t="s">
        <v>7048</v>
      </c>
      <c r="D1645" s="661">
        <v>44277</v>
      </c>
      <c r="E1645" s="660" t="s">
        <v>7057</v>
      </c>
      <c r="F1645" s="660" t="s">
        <v>94</v>
      </c>
      <c r="G1645" s="660" t="s">
        <v>5637</v>
      </c>
      <c r="H1645" s="660" t="s">
        <v>3660</v>
      </c>
      <c r="I1645" s="660" t="s">
        <v>94</v>
      </c>
      <c r="J1645" s="660" t="s">
        <v>317</v>
      </c>
      <c r="K1645" s="660" t="s">
        <v>1468</v>
      </c>
      <c r="L1645" s="660" t="s">
        <v>301</v>
      </c>
      <c r="M1645" s="660">
        <v>1</v>
      </c>
      <c r="N1645" s="662">
        <v>8600</v>
      </c>
      <c r="O1645" s="662">
        <v>8600</v>
      </c>
    </row>
    <row r="1646" spans="1:15" hidden="1" x14ac:dyDescent="0.25">
      <c r="A1646" s="660" t="s">
        <v>6633</v>
      </c>
      <c r="B1646" s="661">
        <v>44280</v>
      </c>
      <c r="C1646" s="660" t="s">
        <v>7049</v>
      </c>
      <c r="D1646" s="661">
        <v>44279</v>
      </c>
      <c r="E1646" s="660" t="s">
        <v>1189</v>
      </c>
      <c r="F1646" s="660" t="s">
        <v>94</v>
      </c>
      <c r="G1646" s="660" t="s">
        <v>7076</v>
      </c>
      <c r="H1646" s="660" t="s">
        <v>1337</v>
      </c>
      <c r="I1646" s="660" t="s">
        <v>94</v>
      </c>
      <c r="J1646" s="660" t="s">
        <v>317</v>
      </c>
      <c r="K1646" s="660" t="s">
        <v>1468</v>
      </c>
      <c r="L1646" s="660" t="s">
        <v>307</v>
      </c>
      <c r="M1646" s="660">
        <v>50</v>
      </c>
      <c r="N1646" s="662">
        <v>6350</v>
      </c>
      <c r="O1646" s="662">
        <v>317500</v>
      </c>
    </row>
    <row r="1647" spans="1:15" hidden="1" x14ac:dyDescent="0.25">
      <c r="A1647" s="660" t="s">
        <v>6633</v>
      </c>
      <c r="B1647" s="661">
        <v>44280</v>
      </c>
      <c r="C1647" s="660" t="s">
        <v>7049</v>
      </c>
      <c r="D1647" s="661">
        <v>44279</v>
      </c>
      <c r="E1647" s="660" t="s">
        <v>1189</v>
      </c>
      <c r="F1647" s="660" t="s">
        <v>94</v>
      </c>
      <c r="G1647" s="660" t="s">
        <v>7076</v>
      </c>
      <c r="H1647" s="660" t="s">
        <v>1370</v>
      </c>
      <c r="I1647" s="660" t="s">
        <v>94</v>
      </c>
      <c r="J1647" s="660" t="s">
        <v>317</v>
      </c>
      <c r="K1647" s="660" t="s">
        <v>1468</v>
      </c>
      <c r="L1647" s="660" t="s">
        <v>301</v>
      </c>
      <c r="M1647" s="660">
        <v>176</v>
      </c>
      <c r="N1647" s="662">
        <v>6900</v>
      </c>
      <c r="O1647" s="662">
        <v>1214400</v>
      </c>
    </row>
    <row r="1648" spans="1:15" hidden="1" x14ac:dyDescent="0.25">
      <c r="A1648" s="660" t="s">
        <v>6634</v>
      </c>
      <c r="B1648" s="661">
        <v>44281</v>
      </c>
      <c r="C1648" s="660" t="s">
        <v>912</v>
      </c>
      <c r="D1648" s="661">
        <v>44279</v>
      </c>
      <c r="E1648" s="660" t="s">
        <v>1191</v>
      </c>
      <c r="F1648" s="660" t="s">
        <v>94</v>
      </c>
      <c r="G1648" s="660" t="s">
        <v>7096</v>
      </c>
      <c r="H1648" s="660" t="s">
        <v>1340</v>
      </c>
      <c r="I1648" s="660" t="s">
        <v>94</v>
      </c>
      <c r="J1648" s="660" t="s">
        <v>316</v>
      </c>
      <c r="K1648" s="660" t="s">
        <v>1469</v>
      </c>
      <c r="L1648" s="660" t="s">
        <v>303</v>
      </c>
      <c r="M1648" s="660">
        <v>1</v>
      </c>
      <c r="N1648" s="662">
        <v>1000</v>
      </c>
      <c r="O1648" s="662">
        <v>1000</v>
      </c>
    </row>
    <row r="1649" spans="1:15" hidden="1" x14ac:dyDescent="0.25">
      <c r="A1649" s="660" t="s">
        <v>6635</v>
      </c>
      <c r="B1649" s="661">
        <v>44281</v>
      </c>
      <c r="C1649" s="660" t="s">
        <v>972</v>
      </c>
      <c r="D1649" s="660" t="s">
        <v>7050</v>
      </c>
      <c r="E1649" s="660" t="s">
        <v>15</v>
      </c>
      <c r="F1649" s="660" t="s">
        <v>94</v>
      </c>
      <c r="G1649" s="660" t="s">
        <v>356</v>
      </c>
      <c r="H1649" s="660" t="s">
        <v>1352</v>
      </c>
      <c r="I1649" s="660" t="s">
        <v>94</v>
      </c>
      <c r="J1649" s="660" t="s">
        <v>1464</v>
      </c>
      <c r="K1649" s="660" t="s">
        <v>1468</v>
      </c>
      <c r="L1649" s="660" t="s">
        <v>1470</v>
      </c>
      <c r="M1649" s="660">
        <v>1</v>
      </c>
      <c r="N1649" s="660">
        <v>425</v>
      </c>
      <c r="O1649" s="660">
        <v>425</v>
      </c>
    </row>
    <row r="1650" spans="1:15" hidden="1" x14ac:dyDescent="0.25">
      <c r="A1650" s="660" t="s">
        <v>6636</v>
      </c>
      <c r="B1650" s="661">
        <v>44285</v>
      </c>
      <c r="C1650" s="660" t="s">
        <v>912</v>
      </c>
      <c r="D1650" s="661">
        <v>44264</v>
      </c>
      <c r="E1650" s="660" t="s">
        <v>1191</v>
      </c>
      <c r="F1650" s="660" t="s">
        <v>94</v>
      </c>
      <c r="G1650" s="660" t="s">
        <v>7097</v>
      </c>
      <c r="H1650" s="660" t="s">
        <v>1340</v>
      </c>
      <c r="I1650" s="660" t="s">
        <v>94</v>
      </c>
      <c r="J1650" s="660" t="s">
        <v>316</v>
      </c>
      <c r="K1650" s="660" t="s">
        <v>1469</v>
      </c>
      <c r="L1650" s="660" t="s">
        <v>303</v>
      </c>
      <c r="M1650" s="660">
        <v>1</v>
      </c>
      <c r="N1650" s="662">
        <v>1000</v>
      </c>
      <c r="O1650" s="662">
        <v>1000</v>
      </c>
    </row>
    <row r="1651" spans="1:15" hidden="1" x14ac:dyDescent="0.25">
      <c r="A1651" s="660" t="s">
        <v>6636</v>
      </c>
      <c r="B1651" s="661">
        <v>44285</v>
      </c>
      <c r="C1651" s="660" t="s">
        <v>912</v>
      </c>
      <c r="D1651" s="661">
        <v>44264</v>
      </c>
      <c r="E1651" s="660" t="s">
        <v>1191</v>
      </c>
      <c r="F1651" s="660" t="s">
        <v>94</v>
      </c>
      <c r="G1651" s="660" t="s">
        <v>7097</v>
      </c>
      <c r="H1651" s="660" t="s">
        <v>1368</v>
      </c>
      <c r="I1651" s="660" t="s">
        <v>94</v>
      </c>
      <c r="J1651" s="660" t="s">
        <v>316</v>
      </c>
      <c r="K1651" s="660" t="s">
        <v>1469</v>
      </c>
      <c r="L1651" s="660" t="s">
        <v>1471</v>
      </c>
      <c r="M1651" s="660">
        <v>1</v>
      </c>
      <c r="N1651" s="662">
        <v>1428</v>
      </c>
      <c r="O1651" s="662">
        <v>1428</v>
      </c>
    </row>
    <row r="1652" spans="1:15" hidden="1" x14ac:dyDescent="0.25">
      <c r="A1652" s="660" t="s">
        <v>6637</v>
      </c>
      <c r="B1652" s="661">
        <v>44286</v>
      </c>
      <c r="C1652" s="660" t="s">
        <v>912</v>
      </c>
      <c r="D1652" s="661">
        <v>44285</v>
      </c>
      <c r="E1652" s="660" t="s">
        <v>1191</v>
      </c>
      <c r="F1652" s="660" t="s">
        <v>94</v>
      </c>
      <c r="G1652" s="660" t="s">
        <v>7098</v>
      </c>
      <c r="H1652" s="660" t="s">
        <v>1340</v>
      </c>
      <c r="I1652" s="660" t="s">
        <v>94</v>
      </c>
      <c r="J1652" s="660" t="s">
        <v>316</v>
      </c>
      <c r="K1652" s="660" t="s">
        <v>1469</v>
      </c>
      <c r="L1652" s="660" t="s">
        <v>303</v>
      </c>
      <c r="M1652" s="660">
        <v>1</v>
      </c>
      <c r="N1652" s="662">
        <v>1000</v>
      </c>
      <c r="O1652" s="662">
        <v>1000</v>
      </c>
    </row>
    <row r="1653" spans="1:15" hidden="1" x14ac:dyDescent="0.25">
      <c r="A1653" s="660" t="s">
        <v>6638</v>
      </c>
      <c r="B1653" s="661">
        <v>44286</v>
      </c>
      <c r="C1653" s="660" t="s">
        <v>7051</v>
      </c>
      <c r="D1653" s="661">
        <v>44281</v>
      </c>
      <c r="E1653" s="660" t="s">
        <v>1189</v>
      </c>
      <c r="F1653" s="660" t="s">
        <v>94</v>
      </c>
      <c r="G1653" s="660" t="s">
        <v>1291</v>
      </c>
      <c r="H1653" s="660" t="s">
        <v>1336</v>
      </c>
      <c r="I1653" s="660" t="s">
        <v>94</v>
      </c>
      <c r="J1653" s="660" t="s">
        <v>317</v>
      </c>
      <c r="K1653" s="660" t="s">
        <v>1468</v>
      </c>
      <c r="L1653" s="660" t="s">
        <v>301</v>
      </c>
      <c r="M1653" s="660">
        <v>2</v>
      </c>
      <c r="N1653" s="660">
        <v>0</v>
      </c>
      <c r="O1653" s="660">
        <v>0</v>
      </c>
    </row>
    <row r="1654" spans="1:15" hidden="1" x14ac:dyDescent="0.25">
      <c r="A1654" s="660" t="s">
        <v>6638</v>
      </c>
      <c r="B1654" s="661">
        <v>44286</v>
      </c>
      <c r="C1654" s="660" t="s">
        <v>7051</v>
      </c>
      <c r="D1654" s="661">
        <v>44281</v>
      </c>
      <c r="E1654" s="660" t="s">
        <v>1189</v>
      </c>
      <c r="F1654" s="660" t="s">
        <v>94</v>
      </c>
      <c r="G1654" s="660" t="s">
        <v>1291</v>
      </c>
      <c r="H1654" s="660" t="s">
        <v>1411</v>
      </c>
      <c r="I1654" s="660" t="s">
        <v>94</v>
      </c>
      <c r="J1654" s="660" t="s">
        <v>317</v>
      </c>
      <c r="K1654" s="660" t="s">
        <v>1468</v>
      </c>
      <c r="L1654" s="660" t="s">
        <v>301</v>
      </c>
      <c r="M1654" s="660">
        <v>100</v>
      </c>
      <c r="N1654" s="662">
        <v>1850</v>
      </c>
      <c r="O1654" s="662">
        <v>185000</v>
      </c>
    </row>
    <row r="1655" spans="1:15" hidden="1" x14ac:dyDescent="0.25">
      <c r="A1655" s="660" t="s">
        <v>6639</v>
      </c>
      <c r="B1655" s="661">
        <v>44286</v>
      </c>
      <c r="C1655" s="660">
        <v>1006</v>
      </c>
      <c r="D1655" s="661">
        <v>44285</v>
      </c>
      <c r="E1655" s="660" t="s">
        <v>1189</v>
      </c>
      <c r="F1655" s="660" t="s">
        <v>94</v>
      </c>
      <c r="G1655" s="660" t="s">
        <v>3599</v>
      </c>
      <c r="H1655" s="660" t="s">
        <v>1336</v>
      </c>
      <c r="I1655" s="660" t="s">
        <v>94</v>
      </c>
      <c r="J1655" s="660" t="s">
        <v>317</v>
      </c>
      <c r="K1655" s="660" t="s">
        <v>1468</v>
      </c>
      <c r="L1655" s="660" t="s">
        <v>301</v>
      </c>
      <c r="M1655" s="660">
        <v>1</v>
      </c>
      <c r="N1655" s="660">
        <v>0</v>
      </c>
      <c r="O1655" s="660">
        <v>0</v>
      </c>
    </row>
    <row r="1656" spans="1:15" hidden="1" x14ac:dyDescent="0.25">
      <c r="A1656" s="660" t="s">
        <v>6639</v>
      </c>
      <c r="B1656" s="661">
        <v>44286</v>
      </c>
      <c r="C1656" s="660">
        <v>1006</v>
      </c>
      <c r="D1656" s="661">
        <v>44285</v>
      </c>
      <c r="E1656" s="660" t="s">
        <v>1189</v>
      </c>
      <c r="F1656" s="660" t="s">
        <v>94</v>
      </c>
      <c r="G1656" s="660" t="s">
        <v>3599</v>
      </c>
      <c r="H1656" s="660" t="s">
        <v>1411</v>
      </c>
      <c r="I1656" s="660" t="s">
        <v>94</v>
      </c>
      <c r="J1656" s="660" t="s">
        <v>317</v>
      </c>
      <c r="K1656" s="660" t="s">
        <v>1468</v>
      </c>
      <c r="L1656" s="660" t="s">
        <v>301</v>
      </c>
      <c r="M1656" s="660">
        <v>100</v>
      </c>
      <c r="N1656" s="662">
        <v>1800</v>
      </c>
      <c r="O1656" s="662">
        <v>180000</v>
      </c>
    </row>
    <row r="1657" spans="1:15" hidden="1" x14ac:dyDescent="0.25">
      <c r="A1657" s="660" t="s">
        <v>6639</v>
      </c>
      <c r="B1657" s="661">
        <v>44286</v>
      </c>
      <c r="C1657" s="660">
        <v>1006</v>
      </c>
      <c r="D1657" s="661">
        <v>44285</v>
      </c>
      <c r="E1657" s="660" t="s">
        <v>1189</v>
      </c>
      <c r="F1657" s="660" t="s">
        <v>94</v>
      </c>
      <c r="G1657" s="660" t="s">
        <v>3599</v>
      </c>
      <c r="H1657" s="660" t="s">
        <v>1313</v>
      </c>
      <c r="I1657" s="660" t="s">
        <v>94</v>
      </c>
      <c r="J1657" s="660" t="s">
        <v>317</v>
      </c>
      <c r="K1657" s="660" t="s">
        <v>1468</v>
      </c>
      <c r="L1657" s="660" t="s">
        <v>301</v>
      </c>
      <c r="M1657" s="660">
        <v>24</v>
      </c>
      <c r="N1657" s="662">
        <v>3200</v>
      </c>
      <c r="O1657" s="662">
        <v>76800</v>
      </c>
    </row>
    <row r="1658" spans="1:15" hidden="1" x14ac:dyDescent="0.25">
      <c r="A1658" s="660" t="s">
        <v>6639</v>
      </c>
      <c r="B1658" s="661">
        <v>44286</v>
      </c>
      <c r="C1658" s="660">
        <v>1006</v>
      </c>
      <c r="D1658" s="661">
        <v>44285</v>
      </c>
      <c r="E1658" s="660" t="s">
        <v>1189</v>
      </c>
      <c r="F1658" s="660" t="s">
        <v>94</v>
      </c>
      <c r="G1658" s="660" t="s">
        <v>3599</v>
      </c>
      <c r="H1658" s="660" t="s">
        <v>1337</v>
      </c>
      <c r="I1658" s="660" t="s">
        <v>94</v>
      </c>
      <c r="J1658" s="660" t="s">
        <v>317</v>
      </c>
      <c r="K1658" s="660" t="s">
        <v>1468</v>
      </c>
      <c r="L1658" s="660" t="s">
        <v>307</v>
      </c>
      <c r="M1658" s="660">
        <v>24</v>
      </c>
      <c r="N1658" s="662">
        <v>6350</v>
      </c>
      <c r="O1658" s="662">
        <v>152400</v>
      </c>
    </row>
    <row r="1659" spans="1:15" hidden="1" x14ac:dyDescent="0.25">
      <c r="A1659" s="660" t="s">
        <v>6639</v>
      </c>
      <c r="B1659" s="661">
        <v>44286</v>
      </c>
      <c r="C1659" s="660">
        <v>1006</v>
      </c>
      <c r="D1659" s="661">
        <v>44285</v>
      </c>
      <c r="E1659" s="660" t="s">
        <v>1189</v>
      </c>
      <c r="F1659" s="660" t="s">
        <v>94</v>
      </c>
      <c r="G1659" s="660" t="s">
        <v>3599</v>
      </c>
      <c r="H1659" s="660" t="s">
        <v>1361</v>
      </c>
      <c r="I1659" s="660" t="s">
        <v>94</v>
      </c>
      <c r="J1659" s="660" t="s">
        <v>317</v>
      </c>
      <c r="K1659" s="660" t="s">
        <v>1468</v>
      </c>
      <c r="L1659" s="660" t="s">
        <v>307</v>
      </c>
      <c r="M1659" s="660">
        <v>24</v>
      </c>
      <c r="N1659" s="662">
        <v>7750</v>
      </c>
      <c r="O1659" s="662">
        <v>186000</v>
      </c>
    </row>
    <row r="1660" spans="1:15" hidden="1" x14ac:dyDescent="0.25">
      <c r="A1660" s="660" t="s">
        <v>6639</v>
      </c>
      <c r="B1660" s="661">
        <v>44286</v>
      </c>
      <c r="C1660" s="660">
        <v>1006</v>
      </c>
      <c r="D1660" s="661">
        <v>44285</v>
      </c>
      <c r="E1660" s="660" t="s">
        <v>1189</v>
      </c>
      <c r="F1660" s="660" t="s">
        <v>94</v>
      </c>
      <c r="G1660" s="660" t="s">
        <v>3599</v>
      </c>
      <c r="H1660" s="660" t="s">
        <v>1312</v>
      </c>
      <c r="I1660" s="660" t="s">
        <v>94</v>
      </c>
      <c r="J1660" s="660" t="s">
        <v>317</v>
      </c>
      <c r="K1660" s="660" t="s">
        <v>1468</v>
      </c>
      <c r="L1660" s="660" t="s">
        <v>307</v>
      </c>
      <c r="M1660" s="660">
        <v>30</v>
      </c>
      <c r="N1660" s="662">
        <v>11500</v>
      </c>
      <c r="O1660" s="662">
        <v>345000</v>
      </c>
    </row>
    <row r="1661" spans="1:15" hidden="1" x14ac:dyDescent="0.25">
      <c r="A1661" s="660" t="s">
        <v>6640</v>
      </c>
      <c r="B1661" s="661">
        <v>44286</v>
      </c>
      <c r="C1661" s="660" t="s">
        <v>912</v>
      </c>
      <c r="D1661" s="661">
        <v>44286</v>
      </c>
      <c r="E1661" s="660" t="s">
        <v>1191</v>
      </c>
      <c r="F1661" s="660" t="s">
        <v>94</v>
      </c>
      <c r="G1661" s="660" t="s">
        <v>7099</v>
      </c>
      <c r="H1661" s="660" t="s">
        <v>1397</v>
      </c>
      <c r="I1661" s="660" t="s">
        <v>94</v>
      </c>
      <c r="J1661" s="660" t="s">
        <v>1467</v>
      </c>
      <c r="K1661" s="660" t="s">
        <v>1468</v>
      </c>
      <c r="L1661" s="660" t="s">
        <v>1470</v>
      </c>
      <c r="M1661" s="660">
        <v>1</v>
      </c>
      <c r="N1661" s="662">
        <v>1697</v>
      </c>
      <c r="O1661" s="662">
        <v>1697</v>
      </c>
    </row>
    <row r="1662" spans="1:15" hidden="1" x14ac:dyDescent="0.25">
      <c r="A1662" s="660" t="s">
        <v>6641</v>
      </c>
      <c r="B1662" s="661">
        <v>44258</v>
      </c>
      <c r="C1662" s="660">
        <v>39</v>
      </c>
      <c r="D1662" s="661">
        <v>44256</v>
      </c>
      <c r="E1662" s="660" t="s">
        <v>15</v>
      </c>
      <c r="F1662" s="660" t="s">
        <v>253</v>
      </c>
      <c r="G1662" s="660" t="s">
        <v>1301</v>
      </c>
      <c r="H1662" s="660" t="s">
        <v>387</v>
      </c>
      <c r="I1662" s="660" t="s">
        <v>253</v>
      </c>
      <c r="J1662" s="660" t="s">
        <v>317</v>
      </c>
      <c r="K1662" s="660" t="s">
        <v>1468</v>
      </c>
      <c r="L1662" s="660" t="s">
        <v>303</v>
      </c>
      <c r="M1662" s="660">
        <v>1</v>
      </c>
      <c r="N1662" s="660">
        <v>100</v>
      </c>
      <c r="O1662" s="660">
        <v>100</v>
      </c>
    </row>
    <row r="1663" spans="1:15" hidden="1" x14ac:dyDescent="0.25">
      <c r="A1663" s="660" t="s">
        <v>6641</v>
      </c>
      <c r="B1663" s="661">
        <v>44258</v>
      </c>
      <c r="C1663" s="660">
        <v>39</v>
      </c>
      <c r="D1663" s="661">
        <v>44256</v>
      </c>
      <c r="E1663" s="660" t="s">
        <v>1192</v>
      </c>
      <c r="F1663" s="660" t="s">
        <v>253</v>
      </c>
      <c r="G1663" s="660" t="s">
        <v>1301</v>
      </c>
      <c r="H1663" s="660" t="s">
        <v>1313</v>
      </c>
      <c r="I1663" s="660" t="s">
        <v>253</v>
      </c>
      <c r="J1663" s="660" t="s">
        <v>317</v>
      </c>
      <c r="K1663" s="660" t="s">
        <v>1468</v>
      </c>
      <c r="L1663" s="660" t="s">
        <v>301</v>
      </c>
      <c r="M1663" s="660">
        <v>10</v>
      </c>
      <c r="N1663" s="662">
        <v>3450</v>
      </c>
      <c r="O1663" s="662">
        <v>34500</v>
      </c>
    </row>
    <row r="1664" spans="1:15" hidden="1" x14ac:dyDescent="0.25">
      <c r="A1664" s="660" t="s">
        <v>6642</v>
      </c>
      <c r="B1664" s="661">
        <v>44259</v>
      </c>
      <c r="C1664" s="660" t="s">
        <v>912</v>
      </c>
      <c r="D1664" s="661">
        <v>44256</v>
      </c>
      <c r="E1664" s="660" t="s">
        <v>1850</v>
      </c>
      <c r="F1664" s="660" t="s">
        <v>1204</v>
      </c>
      <c r="G1664" s="660" t="s">
        <v>2479</v>
      </c>
      <c r="H1664" s="660" t="s">
        <v>1326</v>
      </c>
      <c r="I1664" s="660" t="s">
        <v>1204</v>
      </c>
      <c r="J1664" s="660" t="s">
        <v>1466</v>
      </c>
      <c r="K1664" s="660" t="s">
        <v>1468</v>
      </c>
      <c r="L1664" s="660" t="s">
        <v>314</v>
      </c>
      <c r="M1664" s="660">
        <v>1</v>
      </c>
      <c r="N1664" s="662">
        <v>37769</v>
      </c>
      <c r="O1664" s="662">
        <v>37769</v>
      </c>
    </row>
    <row r="1665" spans="1:15" hidden="1" x14ac:dyDescent="0.25">
      <c r="A1665" s="660" t="s">
        <v>6643</v>
      </c>
      <c r="B1665" s="661">
        <v>44259</v>
      </c>
      <c r="C1665" s="660" t="s">
        <v>912</v>
      </c>
      <c r="D1665" s="661">
        <v>44256</v>
      </c>
      <c r="E1665" s="660" t="s">
        <v>1850</v>
      </c>
      <c r="F1665" s="660" t="s">
        <v>1204</v>
      </c>
      <c r="G1665" s="660" t="s">
        <v>2479</v>
      </c>
      <c r="H1665" s="660" t="s">
        <v>1319</v>
      </c>
      <c r="I1665" s="660" t="s">
        <v>1204</v>
      </c>
      <c r="J1665" s="660" t="s">
        <v>1466</v>
      </c>
      <c r="K1665" s="660" t="s">
        <v>1468</v>
      </c>
      <c r="L1665" s="660" t="s">
        <v>314</v>
      </c>
      <c r="M1665" s="660">
        <v>1</v>
      </c>
      <c r="N1665" s="662">
        <v>5850</v>
      </c>
      <c r="O1665" s="662">
        <v>5850</v>
      </c>
    </row>
    <row r="1666" spans="1:15" hidden="1" x14ac:dyDescent="0.25">
      <c r="A1666" s="660" t="s">
        <v>6643</v>
      </c>
      <c r="B1666" s="661">
        <v>44259</v>
      </c>
      <c r="C1666" s="660" t="s">
        <v>912</v>
      </c>
      <c r="D1666" s="661">
        <v>44256</v>
      </c>
      <c r="E1666" s="660" t="s">
        <v>1850</v>
      </c>
      <c r="F1666" s="660" t="s">
        <v>1204</v>
      </c>
      <c r="G1666" s="660" t="s">
        <v>2479</v>
      </c>
      <c r="H1666" s="660" t="s">
        <v>3634</v>
      </c>
      <c r="I1666" s="660" t="s">
        <v>1204</v>
      </c>
      <c r="J1666" s="660" t="s">
        <v>1466</v>
      </c>
      <c r="K1666" s="660" t="s">
        <v>1468</v>
      </c>
      <c r="L1666" s="660" t="s">
        <v>314</v>
      </c>
      <c r="M1666" s="660">
        <v>1</v>
      </c>
      <c r="N1666" s="662">
        <v>10176</v>
      </c>
      <c r="O1666" s="662">
        <v>10176</v>
      </c>
    </row>
    <row r="1667" spans="1:15" hidden="1" x14ac:dyDescent="0.25">
      <c r="A1667" s="660" t="s">
        <v>6644</v>
      </c>
      <c r="B1667" s="661">
        <v>44264</v>
      </c>
      <c r="C1667" s="660" t="s">
        <v>7052</v>
      </c>
      <c r="D1667" s="660" t="s">
        <v>7053</v>
      </c>
      <c r="E1667" s="660" t="s">
        <v>1192</v>
      </c>
      <c r="F1667" s="660" t="s">
        <v>253</v>
      </c>
      <c r="G1667" s="660" t="s">
        <v>7100</v>
      </c>
      <c r="H1667" s="660" t="s">
        <v>1312</v>
      </c>
      <c r="I1667" s="660" t="s">
        <v>253</v>
      </c>
      <c r="J1667" s="660" t="s">
        <v>317</v>
      </c>
      <c r="K1667" s="660" t="s">
        <v>1468</v>
      </c>
      <c r="L1667" s="660" t="s">
        <v>307</v>
      </c>
      <c r="M1667" s="660">
        <v>2</v>
      </c>
      <c r="N1667" s="662">
        <v>11800</v>
      </c>
      <c r="O1667" s="662">
        <v>23600</v>
      </c>
    </row>
    <row r="1668" spans="1:15" hidden="1" x14ac:dyDescent="0.25">
      <c r="A1668" s="660" t="s">
        <v>6645</v>
      </c>
      <c r="B1668" s="661">
        <v>44270</v>
      </c>
      <c r="C1668" s="660" t="s">
        <v>972</v>
      </c>
      <c r="D1668" s="661">
        <v>44270</v>
      </c>
      <c r="E1668" s="660" t="s">
        <v>1192</v>
      </c>
      <c r="F1668" s="660" t="s">
        <v>253</v>
      </c>
      <c r="G1668" s="660" t="s">
        <v>3568</v>
      </c>
      <c r="H1668" s="660" t="s">
        <v>1446</v>
      </c>
      <c r="I1668" s="660" t="s">
        <v>253</v>
      </c>
      <c r="J1668" s="660" t="s">
        <v>317</v>
      </c>
      <c r="K1668" s="660" t="s">
        <v>1468</v>
      </c>
      <c r="L1668" s="660" t="s">
        <v>307</v>
      </c>
      <c r="M1668" s="660">
        <v>5</v>
      </c>
      <c r="N1668" s="662">
        <v>4400</v>
      </c>
      <c r="O1668" s="662">
        <v>22000</v>
      </c>
    </row>
    <row r="1669" spans="1:15" hidden="1" x14ac:dyDescent="0.25">
      <c r="A1669" s="660" t="s">
        <v>6646</v>
      </c>
      <c r="B1669" s="661">
        <v>44270</v>
      </c>
      <c r="C1669" s="660" t="s">
        <v>972</v>
      </c>
      <c r="D1669" s="661">
        <v>44270</v>
      </c>
      <c r="E1669" s="660" t="s">
        <v>1192</v>
      </c>
      <c r="F1669" s="660" t="s">
        <v>253</v>
      </c>
      <c r="G1669" s="660" t="s">
        <v>3568</v>
      </c>
      <c r="H1669" s="660" t="s">
        <v>1446</v>
      </c>
      <c r="I1669" s="660" t="s">
        <v>253</v>
      </c>
      <c r="J1669" s="660" t="s">
        <v>317</v>
      </c>
      <c r="K1669" s="660" t="s">
        <v>1468</v>
      </c>
      <c r="L1669" s="660" t="s">
        <v>307</v>
      </c>
      <c r="M1669" s="660">
        <v>5</v>
      </c>
      <c r="N1669" s="662">
        <v>4400</v>
      </c>
      <c r="O1669" s="662">
        <v>22000</v>
      </c>
    </row>
    <row r="1670" spans="1:15" hidden="1" x14ac:dyDescent="0.25">
      <c r="A1670" s="660" t="s">
        <v>6647</v>
      </c>
      <c r="B1670" s="661">
        <v>44279</v>
      </c>
      <c r="C1670" s="660" t="s">
        <v>7054</v>
      </c>
      <c r="D1670" s="661">
        <v>44279</v>
      </c>
      <c r="E1670" s="660" t="s">
        <v>1190</v>
      </c>
      <c r="F1670" s="660" t="s">
        <v>244</v>
      </c>
      <c r="G1670" s="660" t="s">
        <v>1213</v>
      </c>
      <c r="H1670" s="660" t="s">
        <v>1312</v>
      </c>
      <c r="I1670" s="660" t="s">
        <v>244</v>
      </c>
      <c r="J1670" s="660" t="s">
        <v>1464</v>
      </c>
      <c r="K1670" s="660" t="s">
        <v>1468</v>
      </c>
      <c r="L1670" s="660" t="s">
        <v>307</v>
      </c>
      <c r="M1670" s="660">
        <v>2</v>
      </c>
      <c r="N1670" s="662">
        <v>11682</v>
      </c>
      <c r="O1670" s="662">
        <v>23364</v>
      </c>
    </row>
    <row r="1671" spans="1:15" hidden="1" x14ac:dyDescent="0.25">
      <c r="A1671" s="660" t="s">
        <v>6648</v>
      </c>
      <c r="B1671" s="661">
        <v>44286</v>
      </c>
      <c r="C1671" s="660">
        <v>155</v>
      </c>
      <c r="D1671" s="661">
        <v>44274</v>
      </c>
      <c r="E1671" s="660" t="s">
        <v>1188</v>
      </c>
      <c r="F1671" s="660" t="s">
        <v>248</v>
      </c>
      <c r="G1671" s="660" t="s">
        <v>1218</v>
      </c>
      <c r="H1671" s="660" t="s">
        <v>1370</v>
      </c>
      <c r="I1671" s="660" t="s">
        <v>248</v>
      </c>
      <c r="J1671" s="660" t="s">
        <v>317</v>
      </c>
      <c r="K1671" s="660" t="s">
        <v>1468</v>
      </c>
      <c r="L1671" s="660" t="s">
        <v>307</v>
      </c>
      <c r="M1671" s="660">
        <v>80</v>
      </c>
      <c r="N1671" s="662">
        <v>7700</v>
      </c>
      <c r="O1671" s="662">
        <f>N1671*M1671</f>
        <v>616000</v>
      </c>
    </row>
    <row r="1672" spans="1:15" hidden="1" x14ac:dyDescent="0.25">
      <c r="A1672" s="660" t="s">
        <v>6648</v>
      </c>
      <c r="B1672" s="661">
        <v>44286</v>
      </c>
      <c r="C1672" s="660">
        <v>155</v>
      </c>
      <c r="D1672" s="661">
        <v>44274</v>
      </c>
      <c r="E1672" s="660" t="s">
        <v>1188</v>
      </c>
      <c r="F1672" s="660" t="s">
        <v>248</v>
      </c>
      <c r="G1672" s="660" t="s">
        <v>1218</v>
      </c>
      <c r="H1672" s="660" t="s">
        <v>1370</v>
      </c>
      <c r="I1672" s="660" t="s">
        <v>248</v>
      </c>
      <c r="J1672" s="660" t="s">
        <v>317</v>
      </c>
      <c r="K1672" s="660" t="s">
        <v>1468</v>
      </c>
      <c r="L1672" s="660" t="s">
        <v>307</v>
      </c>
      <c r="M1672" s="660">
        <v>8</v>
      </c>
      <c r="N1672" s="660">
        <v>0</v>
      </c>
      <c r="O1672" s="660">
        <v>0</v>
      </c>
    </row>
    <row r="1673" spans="1:15" hidden="1" x14ac:dyDescent="0.25">
      <c r="A1673" s="660" t="s">
        <v>6648</v>
      </c>
      <c r="B1673" s="661">
        <v>44286</v>
      </c>
      <c r="C1673" s="660">
        <v>155</v>
      </c>
      <c r="D1673" s="661">
        <v>44274</v>
      </c>
      <c r="E1673" s="660" t="s">
        <v>1188</v>
      </c>
      <c r="F1673" s="660" t="s">
        <v>248</v>
      </c>
      <c r="G1673" s="660" t="s">
        <v>1218</v>
      </c>
      <c r="H1673" s="660" t="s">
        <v>1337</v>
      </c>
      <c r="I1673" s="660" t="s">
        <v>248</v>
      </c>
      <c r="J1673" s="660" t="s">
        <v>317</v>
      </c>
      <c r="K1673" s="660" t="s">
        <v>1468</v>
      </c>
      <c r="L1673" s="660" t="s">
        <v>307</v>
      </c>
      <c r="M1673" s="660">
        <v>20</v>
      </c>
      <c r="N1673" s="660">
        <v>6325</v>
      </c>
      <c r="O1673" s="662">
        <f>N1673*M1673</f>
        <v>126500</v>
      </c>
    </row>
  </sheetData>
  <autoFilter ref="A1:O1673" xr:uid="{6D850FF2-AA26-489E-8DB7-675F38CCDB98}">
    <filterColumn colId="4">
      <filters>
        <filter val="Stephen-AIDC"/>
      </filters>
    </filterColumn>
  </autoFilter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/>
  </sheetPr>
  <dimension ref="A3:B7"/>
  <sheetViews>
    <sheetView workbookViewId="0">
      <selection activeCell="H13" sqref="H13"/>
    </sheetView>
  </sheetViews>
  <sheetFormatPr defaultRowHeight="12.75" x14ac:dyDescent="0.2"/>
  <cols>
    <col min="1" max="1" width="23.42578125" bestFit="1" customWidth="1"/>
    <col min="2" max="2" width="7" bestFit="1" customWidth="1"/>
  </cols>
  <sheetData>
    <row r="3" spans="1:2" x14ac:dyDescent="0.2">
      <c r="A3" s="474" t="s">
        <v>1535</v>
      </c>
      <c r="B3" s="477"/>
    </row>
    <row r="4" spans="1:2" x14ac:dyDescent="0.2">
      <c r="A4" s="474" t="s">
        <v>42</v>
      </c>
      <c r="B4" s="477" t="s">
        <v>4</v>
      </c>
    </row>
    <row r="5" spans="1:2" x14ac:dyDescent="0.2">
      <c r="A5" s="473" t="s">
        <v>1532</v>
      </c>
      <c r="B5" s="478">
        <v>193432</v>
      </c>
    </row>
    <row r="6" spans="1:2" x14ac:dyDescent="0.2">
      <c r="A6" s="475" t="s">
        <v>1533</v>
      </c>
      <c r="B6" s="479">
        <v>76100</v>
      </c>
    </row>
    <row r="7" spans="1:2" x14ac:dyDescent="0.2">
      <c r="A7" s="476" t="s">
        <v>3</v>
      </c>
      <c r="B7" s="480">
        <v>269532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/>
  </sheetPr>
  <dimension ref="A1:K21"/>
  <sheetViews>
    <sheetView workbookViewId="0">
      <selection activeCell="E1" sqref="E1"/>
    </sheetView>
  </sheetViews>
  <sheetFormatPr defaultRowHeight="12.75" x14ac:dyDescent="0.2"/>
  <cols>
    <col min="1" max="1" width="16" bestFit="1" customWidth="1"/>
    <col min="2" max="2" width="11.85546875" bestFit="1" customWidth="1"/>
    <col min="3" max="3" width="20.7109375" bestFit="1" customWidth="1"/>
    <col min="4" max="4" width="13.5703125" bestFit="1" customWidth="1"/>
    <col min="5" max="5" width="8.140625" bestFit="1" customWidth="1"/>
    <col min="6" max="6" width="4.140625" bestFit="1" customWidth="1"/>
    <col min="7" max="7" width="14" bestFit="1" customWidth="1"/>
    <col min="8" max="8" width="22.140625" bestFit="1" customWidth="1"/>
    <col min="9" max="9" width="9.5703125" style="123" bestFit="1" customWidth="1"/>
    <col min="10" max="10" width="17" bestFit="1" customWidth="1"/>
    <col min="11" max="11" width="7.85546875" bestFit="1" customWidth="1"/>
  </cols>
  <sheetData>
    <row r="1" spans="1:11" ht="15" x14ac:dyDescent="0.25">
      <c r="A1" s="219" t="s">
        <v>26</v>
      </c>
      <c r="B1" s="220" t="s">
        <v>34</v>
      </c>
      <c r="C1" s="221" t="s">
        <v>36</v>
      </c>
      <c r="D1" s="222" t="s">
        <v>37</v>
      </c>
      <c r="E1" s="222" t="s">
        <v>23</v>
      </c>
      <c r="F1" s="235" t="s">
        <v>38</v>
      </c>
      <c r="G1" s="222" t="s">
        <v>39</v>
      </c>
      <c r="H1" s="222" t="s">
        <v>42</v>
      </c>
      <c r="I1" s="224" t="s">
        <v>40</v>
      </c>
      <c r="J1" s="225" t="s">
        <v>35</v>
      </c>
      <c r="K1" s="222" t="s">
        <v>24</v>
      </c>
    </row>
    <row r="2" spans="1:11" ht="15" x14ac:dyDescent="0.25">
      <c r="A2" s="205" t="s">
        <v>1475</v>
      </c>
      <c r="B2" s="205" t="s">
        <v>1110</v>
      </c>
      <c r="C2" s="205" t="s">
        <v>1476</v>
      </c>
      <c r="D2" s="205" t="s">
        <v>1516</v>
      </c>
      <c r="E2" s="205" t="s">
        <v>308</v>
      </c>
      <c r="F2" s="205">
        <v>2</v>
      </c>
      <c r="G2" s="205" t="s">
        <v>1523</v>
      </c>
      <c r="H2" s="205" t="s">
        <v>1533</v>
      </c>
      <c r="I2" s="486">
        <f>4900*F2</f>
        <v>9800</v>
      </c>
      <c r="J2" s="205" t="s">
        <v>316</v>
      </c>
      <c r="K2" s="205" t="s">
        <v>1469</v>
      </c>
    </row>
    <row r="3" spans="1:11" ht="15" x14ac:dyDescent="0.25">
      <c r="A3" s="205" t="s">
        <v>1477</v>
      </c>
      <c r="B3" s="205" t="s">
        <v>1110</v>
      </c>
      <c r="C3" s="205" t="s">
        <v>1478</v>
      </c>
      <c r="D3" s="205" t="s">
        <v>1516</v>
      </c>
      <c r="E3" s="205" t="s">
        <v>308</v>
      </c>
      <c r="F3" s="205">
        <v>2</v>
      </c>
      <c r="G3" s="205" t="s">
        <v>1524</v>
      </c>
      <c r="H3" s="205" t="s">
        <v>1533</v>
      </c>
      <c r="I3" s="486">
        <f>4900*F3</f>
        <v>9800</v>
      </c>
      <c r="J3" s="205" t="s">
        <v>317</v>
      </c>
      <c r="K3" s="205" t="s">
        <v>1469</v>
      </c>
    </row>
    <row r="4" spans="1:11" ht="15" x14ac:dyDescent="0.25">
      <c r="A4" s="205" t="s">
        <v>1479</v>
      </c>
      <c r="B4" s="205" t="s">
        <v>1110</v>
      </c>
      <c r="C4" s="205" t="s">
        <v>1480</v>
      </c>
      <c r="D4" s="205" t="s">
        <v>1517</v>
      </c>
      <c r="E4" s="205" t="s">
        <v>308</v>
      </c>
      <c r="F4" s="205">
        <v>1</v>
      </c>
      <c r="G4" s="205" t="s">
        <v>1525</v>
      </c>
      <c r="H4" s="205" t="s">
        <v>1533</v>
      </c>
      <c r="I4" s="486">
        <f>2850*F4</f>
        <v>2850</v>
      </c>
      <c r="J4" s="205" t="s">
        <v>316</v>
      </c>
      <c r="K4" s="205" t="s">
        <v>1469</v>
      </c>
    </row>
    <row r="5" spans="1:11" ht="15" x14ac:dyDescent="0.25">
      <c r="A5" s="205" t="s">
        <v>1481</v>
      </c>
      <c r="B5" s="205" t="s">
        <v>1482</v>
      </c>
      <c r="C5" s="205" t="s">
        <v>1483</v>
      </c>
      <c r="D5" s="205" t="s">
        <v>1534</v>
      </c>
      <c r="E5" s="205" t="s">
        <v>308</v>
      </c>
      <c r="F5" s="205">
        <v>1</v>
      </c>
      <c r="G5" s="205" t="s">
        <v>1526</v>
      </c>
      <c r="H5" s="205" t="s">
        <v>1533</v>
      </c>
      <c r="I5" s="486">
        <f>3500*F5</f>
        <v>3500</v>
      </c>
      <c r="J5" s="205" t="s">
        <v>317</v>
      </c>
      <c r="K5" s="205" t="s">
        <v>1469</v>
      </c>
    </row>
    <row r="6" spans="1:11" ht="15" x14ac:dyDescent="0.25">
      <c r="A6" s="205" t="s">
        <v>1484</v>
      </c>
      <c r="B6" s="205" t="s">
        <v>1482</v>
      </c>
      <c r="C6" s="205" t="s">
        <v>1485</v>
      </c>
      <c r="D6" s="205" t="s">
        <v>1517</v>
      </c>
      <c r="E6" s="205" t="s">
        <v>308</v>
      </c>
      <c r="F6" s="205">
        <v>1</v>
      </c>
      <c r="G6" s="205" t="s">
        <v>1526</v>
      </c>
      <c r="H6" s="205" t="s">
        <v>1533</v>
      </c>
      <c r="I6" s="486">
        <f>2850*F6</f>
        <v>2850</v>
      </c>
      <c r="J6" s="205" t="s">
        <v>317</v>
      </c>
      <c r="K6" s="205" t="s">
        <v>1469</v>
      </c>
    </row>
    <row r="7" spans="1:11" ht="15" x14ac:dyDescent="0.25">
      <c r="A7" s="205" t="s">
        <v>1486</v>
      </c>
      <c r="B7" s="205" t="s">
        <v>960</v>
      </c>
      <c r="C7" s="205" t="s">
        <v>1487</v>
      </c>
      <c r="D7" s="205" t="s">
        <v>1516</v>
      </c>
      <c r="E7" s="205" t="s">
        <v>308</v>
      </c>
      <c r="F7" s="205">
        <v>1</v>
      </c>
      <c r="G7" s="205" t="s">
        <v>1527</v>
      </c>
      <c r="H7" s="205" t="s">
        <v>1533</v>
      </c>
      <c r="I7" s="486">
        <f>4900*F7</f>
        <v>4900</v>
      </c>
      <c r="J7" s="205" t="s">
        <v>316</v>
      </c>
      <c r="K7" s="205" t="s">
        <v>1469</v>
      </c>
    </row>
    <row r="8" spans="1:11" ht="15" x14ac:dyDescent="0.25">
      <c r="A8" s="205" t="s">
        <v>1488</v>
      </c>
      <c r="B8" s="205" t="s">
        <v>960</v>
      </c>
      <c r="C8" s="205" t="s">
        <v>1489</v>
      </c>
      <c r="D8" s="205" t="s">
        <v>1518</v>
      </c>
      <c r="E8" s="205" t="s">
        <v>308</v>
      </c>
      <c r="F8" s="205">
        <v>1</v>
      </c>
      <c r="G8" s="205" t="s">
        <v>1528</v>
      </c>
      <c r="H8" s="205" t="s">
        <v>1533</v>
      </c>
      <c r="I8" s="486">
        <f>7750*F8</f>
        <v>7750</v>
      </c>
      <c r="J8" s="205" t="s">
        <v>316</v>
      </c>
      <c r="K8" s="205" t="s">
        <v>1469</v>
      </c>
    </row>
    <row r="9" spans="1:11" ht="15" x14ac:dyDescent="0.25">
      <c r="A9" s="205" t="s">
        <v>1490</v>
      </c>
      <c r="B9" s="205" t="s">
        <v>960</v>
      </c>
      <c r="C9" s="205" t="s">
        <v>1487</v>
      </c>
      <c r="D9" s="205" t="s">
        <v>1517</v>
      </c>
      <c r="E9" s="205" t="s">
        <v>308</v>
      </c>
      <c r="F9" s="205">
        <v>1</v>
      </c>
      <c r="G9" s="205" t="s">
        <v>1527</v>
      </c>
      <c r="H9" s="205" t="s">
        <v>1533</v>
      </c>
      <c r="I9" s="486">
        <f>2850*F9</f>
        <v>2850</v>
      </c>
      <c r="J9" s="205" t="s">
        <v>316</v>
      </c>
      <c r="K9" s="205" t="s">
        <v>1469</v>
      </c>
    </row>
    <row r="10" spans="1:11" ht="15" x14ac:dyDescent="0.25">
      <c r="A10" s="205" t="s">
        <v>1491</v>
      </c>
      <c r="B10" s="205" t="s">
        <v>960</v>
      </c>
      <c r="C10" s="205" t="s">
        <v>1492</v>
      </c>
      <c r="D10" s="205" t="s">
        <v>1517</v>
      </c>
      <c r="E10" s="205" t="s">
        <v>308</v>
      </c>
      <c r="F10" s="205">
        <v>1</v>
      </c>
      <c r="G10" s="205" t="s">
        <v>1529</v>
      </c>
      <c r="H10" s="205" t="s">
        <v>1533</v>
      </c>
      <c r="I10" s="486">
        <f>2850*F10</f>
        <v>2850</v>
      </c>
      <c r="J10" s="205" t="s">
        <v>316</v>
      </c>
      <c r="K10" s="205" t="s">
        <v>1469</v>
      </c>
    </row>
    <row r="11" spans="1:11" ht="15" x14ac:dyDescent="0.25">
      <c r="A11" s="205" t="s">
        <v>1493</v>
      </c>
      <c r="B11" s="205" t="s">
        <v>1494</v>
      </c>
      <c r="C11" s="205" t="s">
        <v>1495</v>
      </c>
      <c r="D11" s="205" t="s">
        <v>1517</v>
      </c>
      <c r="E11" s="205" t="s">
        <v>308</v>
      </c>
      <c r="F11" s="205">
        <v>1</v>
      </c>
      <c r="G11" s="205" t="s">
        <v>1524</v>
      </c>
      <c r="H11" s="205" t="s">
        <v>1533</v>
      </c>
      <c r="I11" s="486">
        <f>2850*F11</f>
        <v>2850</v>
      </c>
      <c r="J11" s="205" t="s">
        <v>316</v>
      </c>
      <c r="K11" s="205" t="s">
        <v>1469</v>
      </c>
    </row>
    <row r="12" spans="1:11" ht="15" x14ac:dyDescent="0.25">
      <c r="A12" s="205" t="s">
        <v>1496</v>
      </c>
      <c r="B12" s="205" t="s">
        <v>1497</v>
      </c>
      <c r="C12" s="205" t="s">
        <v>1498</v>
      </c>
      <c r="D12" s="205" t="s">
        <v>1519</v>
      </c>
      <c r="E12" s="205" t="s">
        <v>314</v>
      </c>
      <c r="F12" s="205">
        <v>2</v>
      </c>
      <c r="G12" s="205" t="s">
        <v>1528</v>
      </c>
      <c r="H12" s="205" t="s">
        <v>1532</v>
      </c>
      <c r="I12" s="486">
        <f>37200*F12</f>
        <v>74400</v>
      </c>
      <c r="J12" s="205" t="s">
        <v>317</v>
      </c>
      <c r="K12" s="205" t="s">
        <v>1469</v>
      </c>
    </row>
    <row r="13" spans="1:11" ht="15" x14ac:dyDescent="0.25">
      <c r="A13" s="205" t="s">
        <v>1499</v>
      </c>
      <c r="B13" s="205" t="s">
        <v>1497</v>
      </c>
      <c r="C13" s="205" t="s">
        <v>1498</v>
      </c>
      <c r="D13" s="205" t="s">
        <v>1519</v>
      </c>
      <c r="E13" s="205" t="s">
        <v>314</v>
      </c>
      <c r="F13" s="205">
        <v>1</v>
      </c>
      <c r="G13" s="205" t="s">
        <v>1528</v>
      </c>
      <c r="H13" s="205" t="s">
        <v>1532</v>
      </c>
      <c r="I13" s="486">
        <f>37200*F13</f>
        <v>37200</v>
      </c>
      <c r="J13" s="205" t="s">
        <v>317</v>
      </c>
      <c r="K13" s="205" t="s">
        <v>1469</v>
      </c>
    </row>
    <row r="14" spans="1:11" ht="15" x14ac:dyDescent="0.25">
      <c r="A14" s="205" t="s">
        <v>1500</v>
      </c>
      <c r="B14" s="205" t="s">
        <v>1501</v>
      </c>
      <c r="C14" s="205" t="s">
        <v>1502</v>
      </c>
      <c r="D14" s="205" t="s">
        <v>1520</v>
      </c>
      <c r="E14" s="205" t="s">
        <v>308</v>
      </c>
      <c r="F14" s="205">
        <v>1</v>
      </c>
      <c r="G14" s="205" t="s">
        <v>1526</v>
      </c>
      <c r="H14" s="205" t="s">
        <v>1533</v>
      </c>
      <c r="I14" s="486">
        <f>7750*F14</f>
        <v>7750</v>
      </c>
      <c r="J14" s="205" t="s">
        <v>317</v>
      </c>
      <c r="K14" s="205" t="s">
        <v>1469</v>
      </c>
    </row>
    <row r="15" spans="1:11" ht="15" x14ac:dyDescent="0.25">
      <c r="A15" s="205" t="s">
        <v>1503</v>
      </c>
      <c r="B15" s="205" t="s">
        <v>1504</v>
      </c>
      <c r="C15" s="205" t="s">
        <v>1505</v>
      </c>
      <c r="D15" s="205" t="s">
        <v>1517</v>
      </c>
      <c r="E15" s="205" t="s">
        <v>308</v>
      </c>
      <c r="F15" s="205">
        <v>1</v>
      </c>
      <c r="G15" s="205" t="s">
        <v>1526</v>
      </c>
      <c r="H15" s="205" t="s">
        <v>1533</v>
      </c>
      <c r="I15" s="486">
        <f>2850*F15</f>
        <v>2850</v>
      </c>
      <c r="J15" s="205" t="s">
        <v>317</v>
      </c>
      <c r="K15" s="205" t="s">
        <v>1469</v>
      </c>
    </row>
    <row r="16" spans="1:11" ht="15" x14ac:dyDescent="0.25">
      <c r="A16" s="205" t="s">
        <v>1506</v>
      </c>
      <c r="B16" s="205" t="s">
        <v>1179</v>
      </c>
      <c r="C16" s="205" t="s">
        <v>1502</v>
      </c>
      <c r="D16" s="205" t="s">
        <v>1521</v>
      </c>
      <c r="E16" s="205" t="s">
        <v>308</v>
      </c>
      <c r="F16" s="205">
        <v>1</v>
      </c>
      <c r="G16" s="205" t="s">
        <v>1526</v>
      </c>
      <c r="H16" s="205" t="s">
        <v>1533</v>
      </c>
      <c r="I16" s="486">
        <v>0</v>
      </c>
      <c r="J16" s="205" t="s">
        <v>317</v>
      </c>
      <c r="K16" s="205" t="s">
        <v>1469</v>
      </c>
    </row>
    <row r="17" spans="1:11" ht="15" x14ac:dyDescent="0.25">
      <c r="A17" s="205" t="s">
        <v>1507</v>
      </c>
      <c r="B17" s="205" t="s">
        <v>1179</v>
      </c>
      <c r="C17" s="205" t="s">
        <v>1508</v>
      </c>
      <c r="D17" s="205" t="s">
        <v>1520</v>
      </c>
      <c r="E17" s="205" t="s">
        <v>308</v>
      </c>
      <c r="F17" s="205">
        <v>1</v>
      </c>
      <c r="G17" s="205" t="s">
        <v>1530</v>
      </c>
      <c r="H17" s="205" t="s">
        <v>1533</v>
      </c>
      <c r="I17" s="486">
        <f>7750*F17</f>
        <v>7750</v>
      </c>
      <c r="J17" s="205" t="s">
        <v>317</v>
      </c>
      <c r="K17" s="205" t="s">
        <v>1469</v>
      </c>
    </row>
    <row r="18" spans="1:11" ht="15" x14ac:dyDescent="0.25">
      <c r="A18" s="205" t="s">
        <v>1509</v>
      </c>
      <c r="B18" s="205" t="s">
        <v>1059</v>
      </c>
      <c r="C18" s="205" t="s">
        <v>1510</v>
      </c>
      <c r="D18" s="205" t="s">
        <v>1519</v>
      </c>
      <c r="E18" s="205" t="s">
        <v>314</v>
      </c>
      <c r="F18" s="205">
        <v>1</v>
      </c>
      <c r="G18" s="205" t="s">
        <v>1530</v>
      </c>
      <c r="H18" s="205" t="s">
        <v>1532</v>
      </c>
      <c r="I18" s="486">
        <f>38000*F18</f>
        <v>38000</v>
      </c>
      <c r="J18" s="205" t="s">
        <v>317</v>
      </c>
      <c r="K18" s="205" t="s">
        <v>1469</v>
      </c>
    </row>
    <row r="19" spans="1:11" ht="15" x14ac:dyDescent="0.25">
      <c r="A19" s="205" t="s">
        <v>1509</v>
      </c>
      <c r="B19" s="205" t="s">
        <v>1059</v>
      </c>
      <c r="C19" s="205" t="s">
        <v>1510</v>
      </c>
      <c r="D19" s="205" t="s">
        <v>1520</v>
      </c>
      <c r="E19" s="205" t="s">
        <v>308</v>
      </c>
      <c r="F19" s="205">
        <v>1</v>
      </c>
      <c r="G19" s="205" t="s">
        <v>1530</v>
      </c>
      <c r="H19" s="205" t="s">
        <v>1533</v>
      </c>
      <c r="I19" s="486">
        <f>7750*F19</f>
        <v>7750</v>
      </c>
      <c r="J19" s="205" t="s">
        <v>317</v>
      </c>
      <c r="K19" s="205" t="s">
        <v>1469</v>
      </c>
    </row>
    <row r="20" spans="1:11" ht="15" x14ac:dyDescent="0.25">
      <c r="A20" s="205" t="s">
        <v>1511</v>
      </c>
      <c r="B20" s="205" t="s">
        <v>1512</v>
      </c>
      <c r="C20" s="205" t="s">
        <v>1510</v>
      </c>
      <c r="D20" s="205" t="s">
        <v>1519</v>
      </c>
      <c r="E20" s="205" t="s">
        <v>314</v>
      </c>
      <c r="F20" s="205">
        <v>1</v>
      </c>
      <c r="G20" s="205" t="s">
        <v>1530</v>
      </c>
      <c r="H20" s="205" t="s">
        <v>1532</v>
      </c>
      <c r="I20" s="486">
        <f>38000*F20</f>
        <v>38000</v>
      </c>
      <c r="J20" s="205" t="s">
        <v>317</v>
      </c>
      <c r="K20" s="205" t="s">
        <v>1469</v>
      </c>
    </row>
    <row r="21" spans="1:11" ht="15" x14ac:dyDescent="0.25">
      <c r="A21" s="205" t="s">
        <v>1513</v>
      </c>
      <c r="B21" s="205" t="s">
        <v>1514</v>
      </c>
      <c r="C21" s="205" t="s">
        <v>1515</v>
      </c>
      <c r="D21" s="205" t="s">
        <v>1522</v>
      </c>
      <c r="E21" s="205" t="s">
        <v>314</v>
      </c>
      <c r="F21" s="205">
        <v>2</v>
      </c>
      <c r="G21" s="205" t="s">
        <v>1531</v>
      </c>
      <c r="H21" s="205" t="s">
        <v>1532</v>
      </c>
      <c r="I21" s="486">
        <f>2916*F21</f>
        <v>5832</v>
      </c>
      <c r="J21" s="205" t="s">
        <v>316</v>
      </c>
      <c r="K21" s="205" t="s">
        <v>1469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/>
  </sheetPr>
  <dimension ref="A3:B7"/>
  <sheetViews>
    <sheetView workbookViewId="0">
      <selection activeCell="N10" sqref="N10"/>
    </sheetView>
  </sheetViews>
  <sheetFormatPr defaultRowHeight="12.75" x14ac:dyDescent="0.2"/>
  <cols>
    <col min="1" max="1" width="23.42578125" bestFit="1" customWidth="1"/>
    <col min="2" max="2" width="7" bestFit="1" customWidth="1"/>
  </cols>
  <sheetData>
    <row r="3" spans="1:2" x14ac:dyDescent="0.2">
      <c r="A3" s="474" t="s">
        <v>1535</v>
      </c>
      <c r="B3" s="477"/>
    </row>
    <row r="4" spans="1:2" x14ac:dyDescent="0.2">
      <c r="A4" s="474" t="s">
        <v>42</v>
      </c>
      <c r="B4" s="477" t="s">
        <v>4</v>
      </c>
    </row>
    <row r="5" spans="1:2" x14ac:dyDescent="0.2">
      <c r="A5" s="473" t="s">
        <v>1532</v>
      </c>
      <c r="B5" s="478">
        <v>132700</v>
      </c>
    </row>
    <row r="6" spans="1:2" x14ac:dyDescent="0.2">
      <c r="A6" s="475" t="s">
        <v>1533</v>
      </c>
      <c r="B6" s="479">
        <v>157000</v>
      </c>
    </row>
    <row r="7" spans="1:2" x14ac:dyDescent="0.2">
      <c r="A7" s="476" t="s">
        <v>3</v>
      </c>
      <c r="B7" s="480">
        <v>289700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9"/>
  </sheetPr>
  <dimension ref="A1:K29"/>
  <sheetViews>
    <sheetView workbookViewId="0">
      <selection activeCell="D1" sqref="D1"/>
    </sheetView>
  </sheetViews>
  <sheetFormatPr defaultRowHeight="12.75" x14ac:dyDescent="0.2"/>
  <cols>
    <col min="1" max="1" width="17" bestFit="1" customWidth="1"/>
    <col min="2" max="2" width="11.85546875" bestFit="1" customWidth="1"/>
    <col min="3" max="3" width="24" bestFit="1" customWidth="1"/>
    <col min="4" max="4" width="17.42578125" bestFit="1" customWidth="1"/>
    <col min="5" max="5" width="7.5703125" bestFit="1" customWidth="1"/>
    <col min="6" max="6" width="4.140625" bestFit="1" customWidth="1"/>
    <col min="7" max="7" width="14" bestFit="1" customWidth="1"/>
    <col min="8" max="8" width="22.140625" bestFit="1" customWidth="1"/>
    <col min="9" max="9" width="9.5703125" bestFit="1" customWidth="1"/>
    <col min="10" max="10" width="17" bestFit="1" customWidth="1"/>
    <col min="11" max="11" width="7.85546875" bestFit="1" customWidth="1"/>
  </cols>
  <sheetData>
    <row r="1" spans="1:11" ht="15" x14ac:dyDescent="0.25">
      <c r="A1" s="619" t="s">
        <v>26</v>
      </c>
      <c r="B1" s="620" t="s">
        <v>34</v>
      </c>
      <c r="C1" s="621" t="s">
        <v>36</v>
      </c>
      <c r="D1" s="622" t="s">
        <v>37</v>
      </c>
      <c r="E1" s="622" t="s">
        <v>23</v>
      </c>
      <c r="F1" s="623" t="s">
        <v>38</v>
      </c>
      <c r="G1" s="622" t="s">
        <v>39</v>
      </c>
      <c r="H1" s="622" t="s">
        <v>42</v>
      </c>
      <c r="I1" s="624" t="s">
        <v>40</v>
      </c>
      <c r="J1" s="625" t="s">
        <v>35</v>
      </c>
      <c r="K1" s="622" t="s">
        <v>24</v>
      </c>
    </row>
    <row r="2" spans="1:11" ht="15" x14ac:dyDescent="0.25">
      <c r="A2" s="626" t="s">
        <v>4595</v>
      </c>
      <c r="B2" s="626" t="s">
        <v>3244</v>
      </c>
      <c r="C2" s="626" t="s">
        <v>4617</v>
      </c>
      <c r="D2" s="626" t="s">
        <v>1519</v>
      </c>
      <c r="E2" s="626" t="s">
        <v>314</v>
      </c>
      <c r="F2" s="626">
        <v>1</v>
      </c>
      <c r="G2" s="626" t="s">
        <v>4630</v>
      </c>
      <c r="H2" s="626" t="s">
        <v>1532</v>
      </c>
      <c r="I2" s="626">
        <f>37200*F2</f>
        <v>37200</v>
      </c>
      <c r="J2" s="626" t="s">
        <v>316</v>
      </c>
      <c r="K2" s="626" t="s">
        <v>1469</v>
      </c>
    </row>
    <row r="3" spans="1:11" ht="15" x14ac:dyDescent="0.25">
      <c r="A3" s="626" t="s">
        <v>4595</v>
      </c>
      <c r="B3" s="626" t="s">
        <v>3244</v>
      </c>
      <c r="C3" s="626" t="s">
        <v>4617</v>
      </c>
      <c r="D3" s="626" t="s">
        <v>1516</v>
      </c>
      <c r="E3" s="626" t="s">
        <v>308</v>
      </c>
      <c r="F3" s="626">
        <v>1</v>
      </c>
      <c r="G3" s="626" t="s">
        <v>4630</v>
      </c>
      <c r="H3" s="626" t="s">
        <v>1533</v>
      </c>
      <c r="I3" s="626">
        <f>4900*F3</f>
        <v>4900</v>
      </c>
      <c r="J3" s="626" t="s">
        <v>316</v>
      </c>
      <c r="K3" s="626" t="s">
        <v>1469</v>
      </c>
    </row>
    <row r="4" spans="1:11" ht="15" x14ac:dyDescent="0.25">
      <c r="A4" s="626" t="s">
        <v>4595</v>
      </c>
      <c r="B4" s="626" t="s">
        <v>3244</v>
      </c>
      <c r="C4" s="626" t="s">
        <v>4617</v>
      </c>
      <c r="D4" s="626" t="s">
        <v>1517</v>
      </c>
      <c r="E4" s="626" t="s">
        <v>308</v>
      </c>
      <c r="F4" s="626">
        <v>1</v>
      </c>
      <c r="G4" s="626" t="s">
        <v>4630</v>
      </c>
      <c r="H4" s="626" t="s">
        <v>1533</v>
      </c>
      <c r="I4" s="626">
        <f>2850*F4</f>
        <v>2850</v>
      </c>
      <c r="J4" s="626" t="s">
        <v>316</v>
      </c>
      <c r="K4" s="626" t="s">
        <v>1469</v>
      </c>
    </row>
    <row r="5" spans="1:11" ht="15" x14ac:dyDescent="0.25">
      <c r="A5" s="626" t="s">
        <v>4596</v>
      </c>
      <c r="B5" s="626" t="s">
        <v>3350</v>
      </c>
      <c r="C5" s="626" t="s">
        <v>4618</v>
      </c>
      <c r="D5" s="626" t="s">
        <v>1517</v>
      </c>
      <c r="E5" s="626" t="s">
        <v>308</v>
      </c>
      <c r="F5" s="626">
        <v>1</v>
      </c>
      <c r="G5" s="626" t="s">
        <v>1612</v>
      </c>
      <c r="H5" s="626" t="s">
        <v>1533</v>
      </c>
      <c r="I5" s="626">
        <f>2850*F5</f>
        <v>2850</v>
      </c>
      <c r="J5" s="626" t="s">
        <v>316</v>
      </c>
      <c r="K5" s="626" t="s">
        <v>1469</v>
      </c>
    </row>
    <row r="6" spans="1:11" ht="15" x14ac:dyDescent="0.25">
      <c r="A6" s="626" t="s">
        <v>4596</v>
      </c>
      <c r="B6" s="626" t="s">
        <v>3350</v>
      </c>
      <c r="C6" s="626" t="s">
        <v>4618</v>
      </c>
      <c r="D6" s="626" t="s">
        <v>1516</v>
      </c>
      <c r="E6" s="626" t="s">
        <v>308</v>
      </c>
      <c r="F6" s="626">
        <v>1</v>
      </c>
      <c r="G6" s="626" t="s">
        <v>1612</v>
      </c>
      <c r="H6" s="626" t="s">
        <v>1533</v>
      </c>
      <c r="I6" s="626">
        <f>4900*F6</f>
        <v>4900</v>
      </c>
      <c r="J6" s="626" t="s">
        <v>316</v>
      </c>
      <c r="K6" s="626" t="s">
        <v>1469</v>
      </c>
    </row>
    <row r="7" spans="1:11" ht="15" x14ac:dyDescent="0.25">
      <c r="A7" s="626" t="s">
        <v>4597</v>
      </c>
      <c r="B7" s="626" t="s">
        <v>3350</v>
      </c>
      <c r="C7" s="626" t="s">
        <v>4619</v>
      </c>
      <c r="D7" s="626" t="s">
        <v>4636</v>
      </c>
      <c r="E7" s="626" t="s">
        <v>314</v>
      </c>
      <c r="F7" s="626">
        <v>1</v>
      </c>
      <c r="G7" s="626" t="s">
        <v>1612</v>
      </c>
      <c r="H7" s="626" t="s">
        <v>1532</v>
      </c>
      <c r="I7" s="626">
        <f>19500*F7</f>
        <v>19500</v>
      </c>
      <c r="J7" s="626" t="s">
        <v>317</v>
      </c>
      <c r="K7" s="626" t="s">
        <v>1469</v>
      </c>
    </row>
    <row r="8" spans="1:11" ht="15" x14ac:dyDescent="0.25">
      <c r="A8" s="626" t="s">
        <v>4597</v>
      </c>
      <c r="B8" s="626" t="s">
        <v>3350</v>
      </c>
      <c r="C8" s="626" t="s">
        <v>4619</v>
      </c>
      <c r="D8" s="626" t="s">
        <v>1516</v>
      </c>
      <c r="E8" s="626" t="s">
        <v>308</v>
      </c>
      <c r="F8" s="626">
        <v>4</v>
      </c>
      <c r="G8" s="626" t="s">
        <v>1612</v>
      </c>
      <c r="H8" s="626" t="s">
        <v>1533</v>
      </c>
      <c r="I8" s="626">
        <f>4900*F8</f>
        <v>19600</v>
      </c>
      <c r="J8" s="626" t="s">
        <v>317</v>
      </c>
      <c r="K8" s="626" t="s">
        <v>1469</v>
      </c>
    </row>
    <row r="9" spans="1:11" ht="15" x14ac:dyDescent="0.25">
      <c r="A9" s="626" t="s">
        <v>4597</v>
      </c>
      <c r="B9" s="626" t="s">
        <v>3350</v>
      </c>
      <c r="C9" s="626" t="s">
        <v>4619</v>
      </c>
      <c r="D9" s="626" t="s">
        <v>1517</v>
      </c>
      <c r="E9" s="626" t="s">
        <v>308</v>
      </c>
      <c r="F9" s="626">
        <v>1</v>
      </c>
      <c r="G9" s="626" t="s">
        <v>1612</v>
      </c>
      <c r="H9" s="626" t="s">
        <v>1533</v>
      </c>
      <c r="I9" s="626">
        <f>2850*F9</f>
        <v>2850</v>
      </c>
      <c r="J9" s="626" t="s">
        <v>317</v>
      </c>
      <c r="K9" s="626" t="s">
        <v>1469</v>
      </c>
    </row>
    <row r="10" spans="1:11" ht="15" x14ac:dyDescent="0.25">
      <c r="A10" s="626" t="s">
        <v>4598</v>
      </c>
      <c r="B10" s="626" t="s">
        <v>3350</v>
      </c>
      <c r="C10" s="626" t="s">
        <v>4620</v>
      </c>
      <c r="D10" s="626" t="s">
        <v>1516</v>
      </c>
      <c r="E10" s="626" t="s">
        <v>308</v>
      </c>
      <c r="F10" s="626">
        <v>1</v>
      </c>
      <c r="G10" s="626" t="s">
        <v>1612</v>
      </c>
      <c r="H10" s="626" t="s">
        <v>1533</v>
      </c>
      <c r="I10" s="626">
        <f t="shared" ref="I10:I15" si="0">4900*F10</f>
        <v>4900</v>
      </c>
      <c r="J10" s="626" t="s">
        <v>317</v>
      </c>
      <c r="K10" s="626" t="s">
        <v>1469</v>
      </c>
    </row>
    <row r="11" spans="1:11" ht="15" x14ac:dyDescent="0.25">
      <c r="A11" s="626" t="s">
        <v>4599</v>
      </c>
      <c r="B11" s="626" t="s">
        <v>3350</v>
      </c>
      <c r="C11" s="626" t="s">
        <v>1508</v>
      </c>
      <c r="D11" s="626" t="s">
        <v>1516</v>
      </c>
      <c r="E11" s="626" t="s">
        <v>308</v>
      </c>
      <c r="F11" s="626">
        <v>1</v>
      </c>
      <c r="G11" s="626" t="s">
        <v>1530</v>
      </c>
      <c r="H11" s="626" t="s">
        <v>1533</v>
      </c>
      <c r="I11" s="626">
        <f t="shared" si="0"/>
        <v>4900</v>
      </c>
      <c r="J11" s="626" t="s">
        <v>317</v>
      </c>
      <c r="K11" s="626" t="s">
        <v>1469</v>
      </c>
    </row>
    <row r="12" spans="1:11" ht="15" x14ac:dyDescent="0.25">
      <c r="A12" s="626" t="s">
        <v>4600</v>
      </c>
      <c r="B12" s="626" t="s">
        <v>4411</v>
      </c>
      <c r="C12" s="626" t="s">
        <v>4621</v>
      </c>
      <c r="D12" s="626" t="s">
        <v>1516</v>
      </c>
      <c r="E12" s="626" t="s">
        <v>308</v>
      </c>
      <c r="F12" s="626">
        <v>1</v>
      </c>
      <c r="G12" s="626" t="s">
        <v>4631</v>
      </c>
      <c r="H12" s="626" t="s">
        <v>1533</v>
      </c>
      <c r="I12" s="626">
        <f t="shared" si="0"/>
        <v>4900</v>
      </c>
      <c r="J12" s="626" t="s">
        <v>316</v>
      </c>
      <c r="K12" s="626" t="s">
        <v>1469</v>
      </c>
    </row>
    <row r="13" spans="1:11" ht="15" x14ac:dyDescent="0.25">
      <c r="A13" s="626" t="s">
        <v>4601</v>
      </c>
      <c r="B13" s="626" t="s">
        <v>4411</v>
      </c>
      <c r="C13" s="626" t="s">
        <v>1498</v>
      </c>
      <c r="D13" s="626" t="s">
        <v>1516</v>
      </c>
      <c r="E13" s="626" t="s">
        <v>308</v>
      </c>
      <c r="F13" s="626">
        <v>1</v>
      </c>
      <c r="G13" s="626" t="s">
        <v>1528</v>
      </c>
      <c r="H13" s="626" t="s">
        <v>1533</v>
      </c>
      <c r="I13" s="626">
        <f t="shared" si="0"/>
        <v>4900</v>
      </c>
      <c r="J13" s="626" t="s">
        <v>317</v>
      </c>
      <c r="K13" s="626" t="s">
        <v>1469</v>
      </c>
    </row>
    <row r="14" spans="1:11" ht="15" x14ac:dyDescent="0.25">
      <c r="A14" s="626" t="s">
        <v>4602</v>
      </c>
      <c r="B14" s="626" t="s">
        <v>3369</v>
      </c>
      <c r="C14" s="626" t="s">
        <v>4622</v>
      </c>
      <c r="D14" s="626" t="s">
        <v>1516</v>
      </c>
      <c r="E14" s="626" t="s">
        <v>308</v>
      </c>
      <c r="F14" s="626">
        <v>1</v>
      </c>
      <c r="G14" s="626" t="s">
        <v>4632</v>
      </c>
      <c r="H14" s="626" t="s">
        <v>1533</v>
      </c>
      <c r="I14" s="626">
        <f t="shared" si="0"/>
        <v>4900</v>
      </c>
      <c r="J14" s="626" t="s">
        <v>316</v>
      </c>
      <c r="K14" s="626" t="s">
        <v>1469</v>
      </c>
    </row>
    <row r="15" spans="1:11" ht="15" x14ac:dyDescent="0.25">
      <c r="A15" s="626" t="s">
        <v>4603</v>
      </c>
      <c r="B15" s="626" t="s">
        <v>3387</v>
      </c>
      <c r="C15" s="626" t="s">
        <v>4623</v>
      </c>
      <c r="D15" s="626" t="s">
        <v>1516</v>
      </c>
      <c r="E15" s="626" t="s">
        <v>308</v>
      </c>
      <c r="F15" s="626">
        <v>2</v>
      </c>
      <c r="G15" s="626" t="s">
        <v>1612</v>
      </c>
      <c r="H15" s="626" t="s">
        <v>1533</v>
      </c>
      <c r="I15" s="626">
        <f t="shared" si="0"/>
        <v>9800</v>
      </c>
      <c r="J15" s="626" t="s">
        <v>316</v>
      </c>
      <c r="K15" s="626" t="s">
        <v>1469</v>
      </c>
    </row>
    <row r="16" spans="1:11" ht="15" x14ac:dyDescent="0.25">
      <c r="A16" s="626" t="s">
        <v>4604</v>
      </c>
      <c r="B16" s="626" t="s">
        <v>3387</v>
      </c>
      <c r="C16" s="626" t="s">
        <v>4620</v>
      </c>
      <c r="D16" s="626" t="s">
        <v>1519</v>
      </c>
      <c r="E16" s="626" t="s">
        <v>314</v>
      </c>
      <c r="F16" s="626">
        <v>2</v>
      </c>
      <c r="G16" s="626" t="s">
        <v>1612</v>
      </c>
      <c r="H16" s="626" t="s">
        <v>1532</v>
      </c>
      <c r="I16" s="626">
        <f>38000*F16</f>
        <v>76000</v>
      </c>
      <c r="J16" s="626" t="s">
        <v>317</v>
      </c>
      <c r="K16" s="626" t="s">
        <v>1469</v>
      </c>
    </row>
    <row r="17" spans="1:11" ht="15" x14ac:dyDescent="0.25">
      <c r="A17" s="626" t="s">
        <v>4604</v>
      </c>
      <c r="B17" s="626" t="s">
        <v>3387</v>
      </c>
      <c r="C17" s="626" t="s">
        <v>4620</v>
      </c>
      <c r="D17" s="626" t="s">
        <v>1517</v>
      </c>
      <c r="E17" s="626" t="s">
        <v>308</v>
      </c>
      <c r="F17" s="626">
        <v>1</v>
      </c>
      <c r="G17" s="626" t="s">
        <v>1612</v>
      </c>
      <c r="H17" s="626" t="s">
        <v>1533</v>
      </c>
      <c r="I17" s="626">
        <f>2850*F17</f>
        <v>2850</v>
      </c>
      <c r="J17" s="626" t="s">
        <v>317</v>
      </c>
      <c r="K17" s="626" t="s">
        <v>1469</v>
      </c>
    </row>
    <row r="18" spans="1:11" ht="15" x14ac:dyDescent="0.25">
      <c r="A18" s="626" t="s">
        <v>4605</v>
      </c>
      <c r="B18" s="626" t="s">
        <v>3387</v>
      </c>
      <c r="C18" s="626" t="s">
        <v>1510</v>
      </c>
      <c r="D18" s="626" t="s">
        <v>1516</v>
      </c>
      <c r="E18" s="626" t="s">
        <v>308</v>
      </c>
      <c r="F18" s="626">
        <v>5</v>
      </c>
      <c r="G18" s="626" t="s">
        <v>1612</v>
      </c>
      <c r="H18" s="626" t="s">
        <v>1533</v>
      </c>
      <c r="I18" s="626">
        <f t="shared" ref="I18:I29" si="1">4900*F18</f>
        <v>24500</v>
      </c>
      <c r="J18" s="626" t="s">
        <v>317</v>
      </c>
      <c r="K18" s="626" t="s">
        <v>1469</v>
      </c>
    </row>
    <row r="19" spans="1:11" ht="15" x14ac:dyDescent="0.25">
      <c r="A19" s="626" t="s">
        <v>4606</v>
      </c>
      <c r="B19" s="626" t="s">
        <v>3387</v>
      </c>
      <c r="C19" s="626" t="s">
        <v>4624</v>
      </c>
      <c r="D19" s="626" t="s">
        <v>1516</v>
      </c>
      <c r="E19" s="626" t="s">
        <v>308</v>
      </c>
      <c r="F19" s="626">
        <v>1</v>
      </c>
      <c r="G19" s="626" t="s">
        <v>4633</v>
      </c>
      <c r="H19" s="626" t="s">
        <v>1533</v>
      </c>
      <c r="I19" s="626">
        <f t="shared" si="1"/>
        <v>4900</v>
      </c>
      <c r="J19" s="626" t="s">
        <v>316</v>
      </c>
      <c r="K19" s="626" t="s">
        <v>1469</v>
      </c>
    </row>
    <row r="20" spans="1:11" ht="15" x14ac:dyDescent="0.25">
      <c r="A20" s="626" t="s">
        <v>4607</v>
      </c>
      <c r="B20" s="626" t="s">
        <v>3420</v>
      </c>
      <c r="C20" s="626" t="s">
        <v>4625</v>
      </c>
      <c r="D20" s="626" t="s">
        <v>1516</v>
      </c>
      <c r="E20" s="626" t="s">
        <v>308</v>
      </c>
      <c r="F20" s="626">
        <v>1</v>
      </c>
      <c r="G20" s="626" t="s">
        <v>4634</v>
      </c>
      <c r="H20" s="626" t="s">
        <v>1533</v>
      </c>
      <c r="I20" s="626">
        <f t="shared" si="1"/>
        <v>4900</v>
      </c>
      <c r="J20" s="626" t="s">
        <v>316</v>
      </c>
      <c r="K20" s="626" t="s">
        <v>1469</v>
      </c>
    </row>
    <row r="21" spans="1:11" ht="15" x14ac:dyDescent="0.25">
      <c r="A21" s="626" t="s">
        <v>4608</v>
      </c>
      <c r="B21" s="626" t="s">
        <v>3424</v>
      </c>
      <c r="C21" s="626" t="s">
        <v>4626</v>
      </c>
      <c r="D21" s="626" t="s">
        <v>1516</v>
      </c>
      <c r="E21" s="626" t="s">
        <v>308</v>
      </c>
      <c r="F21" s="626">
        <v>1</v>
      </c>
      <c r="G21" s="626" t="s">
        <v>1530</v>
      </c>
      <c r="H21" s="626" t="s">
        <v>1533</v>
      </c>
      <c r="I21" s="626">
        <f t="shared" si="1"/>
        <v>4900</v>
      </c>
      <c r="J21" s="626" t="s">
        <v>316</v>
      </c>
      <c r="K21" s="626" t="s">
        <v>1469</v>
      </c>
    </row>
    <row r="22" spans="1:11" ht="15" x14ac:dyDescent="0.25">
      <c r="A22" s="626" t="s">
        <v>4609</v>
      </c>
      <c r="B22" s="626" t="s">
        <v>3424</v>
      </c>
      <c r="C22" s="626" t="s">
        <v>4627</v>
      </c>
      <c r="D22" s="626" t="s">
        <v>1534</v>
      </c>
      <c r="E22" s="626" t="s">
        <v>308</v>
      </c>
      <c r="F22" s="626">
        <v>1</v>
      </c>
      <c r="G22" s="626" t="s">
        <v>4635</v>
      </c>
      <c r="H22" s="626" t="s">
        <v>1533</v>
      </c>
      <c r="I22" s="626">
        <f>3500*F22</f>
        <v>3500</v>
      </c>
      <c r="J22" s="626" t="s">
        <v>316</v>
      </c>
      <c r="K22" s="626" t="s">
        <v>1469</v>
      </c>
    </row>
    <row r="23" spans="1:11" ht="15" x14ac:dyDescent="0.25">
      <c r="A23" s="626" t="s">
        <v>4610</v>
      </c>
      <c r="B23" s="626" t="s">
        <v>3424</v>
      </c>
      <c r="C23" s="626" t="s">
        <v>1498</v>
      </c>
      <c r="D23" s="626" t="s">
        <v>1516</v>
      </c>
      <c r="E23" s="626" t="s">
        <v>308</v>
      </c>
      <c r="F23" s="626">
        <v>1</v>
      </c>
      <c r="G23" s="626" t="s">
        <v>1528</v>
      </c>
      <c r="H23" s="626" t="s">
        <v>1533</v>
      </c>
      <c r="I23" s="626">
        <f t="shared" si="1"/>
        <v>4900</v>
      </c>
      <c r="J23" s="626" t="s">
        <v>317</v>
      </c>
      <c r="K23" s="626" t="s">
        <v>1469</v>
      </c>
    </row>
    <row r="24" spans="1:11" ht="15" x14ac:dyDescent="0.25">
      <c r="A24" s="626" t="s">
        <v>4611</v>
      </c>
      <c r="B24" s="626" t="s">
        <v>3424</v>
      </c>
      <c r="C24" s="626" t="s">
        <v>1498</v>
      </c>
      <c r="D24" s="626" t="s">
        <v>1516</v>
      </c>
      <c r="E24" s="626" t="s">
        <v>308</v>
      </c>
      <c r="F24" s="626">
        <v>1</v>
      </c>
      <c r="G24" s="626" t="s">
        <v>1528</v>
      </c>
      <c r="H24" s="626" t="s">
        <v>1533</v>
      </c>
      <c r="I24" s="626">
        <f t="shared" si="1"/>
        <v>4900</v>
      </c>
      <c r="J24" s="626" t="s">
        <v>317</v>
      </c>
      <c r="K24" s="626" t="s">
        <v>1469</v>
      </c>
    </row>
    <row r="25" spans="1:11" ht="15" x14ac:dyDescent="0.25">
      <c r="A25" s="626" t="s">
        <v>4612</v>
      </c>
      <c r="B25" s="626" t="s">
        <v>3451</v>
      </c>
      <c r="C25" s="626" t="s">
        <v>4628</v>
      </c>
      <c r="D25" s="626" t="s">
        <v>1516</v>
      </c>
      <c r="E25" s="626" t="s">
        <v>308</v>
      </c>
      <c r="F25" s="626">
        <v>1</v>
      </c>
      <c r="G25" s="626" t="s">
        <v>1530</v>
      </c>
      <c r="H25" s="626" t="s">
        <v>1533</v>
      </c>
      <c r="I25" s="626">
        <f t="shared" si="1"/>
        <v>4900</v>
      </c>
      <c r="J25" s="626" t="s">
        <v>317</v>
      </c>
      <c r="K25" s="626" t="s">
        <v>1469</v>
      </c>
    </row>
    <row r="26" spans="1:11" ht="15" x14ac:dyDescent="0.25">
      <c r="A26" s="626" t="s">
        <v>4613</v>
      </c>
      <c r="B26" s="626" t="s">
        <v>4417</v>
      </c>
      <c r="C26" s="626" t="s">
        <v>4628</v>
      </c>
      <c r="D26" s="626" t="s">
        <v>1516</v>
      </c>
      <c r="E26" s="626" t="s">
        <v>308</v>
      </c>
      <c r="F26" s="626">
        <v>1</v>
      </c>
      <c r="G26" s="626" t="s">
        <v>1530</v>
      </c>
      <c r="H26" s="626" t="s">
        <v>1533</v>
      </c>
      <c r="I26" s="626">
        <f t="shared" si="1"/>
        <v>4900</v>
      </c>
      <c r="J26" s="626" t="s">
        <v>317</v>
      </c>
      <c r="K26" s="626" t="s">
        <v>1469</v>
      </c>
    </row>
    <row r="27" spans="1:11" ht="15" x14ac:dyDescent="0.25">
      <c r="A27" s="626" t="s">
        <v>4614</v>
      </c>
      <c r="B27" s="626" t="s">
        <v>3487</v>
      </c>
      <c r="C27" s="626" t="s">
        <v>4629</v>
      </c>
      <c r="D27" s="626" t="s">
        <v>1516</v>
      </c>
      <c r="E27" s="626" t="s">
        <v>308</v>
      </c>
      <c r="F27" s="626">
        <v>1</v>
      </c>
      <c r="G27" s="626" t="s">
        <v>1530</v>
      </c>
      <c r="H27" s="626" t="s">
        <v>1533</v>
      </c>
      <c r="I27" s="626">
        <f t="shared" si="1"/>
        <v>4900</v>
      </c>
      <c r="J27" s="626" t="s">
        <v>316</v>
      </c>
      <c r="K27" s="626" t="s">
        <v>1469</v>
      </c>
    </row>
    <row r="28" spans="1:11" ht="15" x14ac:dyDescent="0.25">
      <c r="A28" s="626" t="s">
        <v>4615</v>
      </c>
      <c r="B28" s="626" t="s">
        <v>3507</v>
      </c>
      <c r="C28" s="626" t="s">
        <v>1502</v>
      </c>
      <c r="D28" s="626" t="s">
        <v>1516</v>
      </c>
      <c r="E28" s="626" t="s">
        <v>308</v>
      </c>
      <c r="F28" s="626">
        <v>2</v>
      </c>
      <c r="G28" s="626" t="s">
        <v>1526</v>
      </c>
      <c r="H28" s="626" t="s">
        <v>1533</v>
      </c>
      <c r="I28" s="626">
        <f t="shared" si="1"/>
        <v>9800</v>
      </c>
      <c r="J28" s="626" t="s">
        <v>317</v>
      </c>
      <c r="K28" s="626" t="s">
        <v>1469</v>
      </c>
    </row>
    <row r="29" spans="1:11" ht="15" x14ac:dyDescent="0.25">
      <c r="A29" s="626" t="s">
        <v>4616</v>
      </c>
      <c r="B29" s="626" t="s">
        <v>3515</v>
      </c>
      <c r="C29" s="626" t="s">
        <v>4628</v>
      </c>
      <c r="D29" s="626" t="s">
        <v>1516</v>
      </c>
      <c r="E29" s="626" t="s">
        <v>308</v>
      </c>
      <c r="F29" s="626">
        <v>1</v>
      </c>
      <c r="G29" s="626" t="s">
        <v>1530</v>
      </c>
      <c r="H29" s="626" t="s">
        <v>1533</v>
      </c>
      <c r="I29" s="626">
        <f t="shared" si="1"/>
        <v>4900</v>
      </c>
      <c r="J29" s="626" t="s">
        <v>317</v>
      </c>
      <c r="K29" s="626" t="s">
        <v>1469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9"/>
  </sheetPr>
  <dimension ref="A3:B7"/>
  <sheetViews>
    <sheetView workbookViewId="0">
      <selection activeCell="A18" sqref="A18"/>
    </sheetView>
  </sheetViews>
  <sheetFormatPr defaultRowHeight="12.75" x14ac:dyDescent="0.2"/>
  <cols>
    <col min="1" max="1" width="23.42578125" bestFit="1" customWidth="1"/>
    <col min="2" max="2" width="11.85546875" style="123" bestFit="1" customWidth="1"/>
  </cols>
  <sheetData>
    <row r="3" spans="1:2" x14ac:dyDescent="0.2">
      <c r="A3" s="474" t="s">
        <v>1535</v>
      </c>
      <c r="B3" s="747"/>
    </row>
    <row r="4" spans="1:2" x14ac:dyDescent="0.2">
      <c r="A4" s="474" t="s">
        <v>42</v>
      </c>
      <c r="B4" s="747" t="s">
        <v>4</v>
      </c>
    </row>
    <row r="5" spans="1:2" x14ac:dyDescent="0.2">
      <c r="A5" s="473" t="s">
        <v>1532</v>
      </c>
      <c r="B5" s="747">
        <v>190000</v>
      </c>
    </row>
    <row r="6" spans="1:2" x14ac:dyDescent="0.2">
      <c r="A6" s="475" t="s">
        <v>1533</v>
      </c>
      <c r="B6" s="748">
        <v>155550</v>
      </c>
    </row>
    <row r="7" spans="1:2" x14ac:dyDescent="0.2">
      <c r="A7" s="476" t="s">
        <v>3</v>
      </c>
      <c r="B7" s="749">
        <v>345550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9"/>
  </sheetPr>
  <dimension ref="A1:K23"/>
  <sheetViews>
    <sheetView workbookViewId="0">
      <selection activeCell="D1" sqref="D1"/>
    </sheetView>
  </sheetViews>
  <sheetFormatPr defaultRowHeight="12.75" x14ac:dyDescent="0.2"/>
  <cols>
    <col min="1" max="1" width="17" bestFit="1" customWidth="1"/>
    <col min="2" max="2" width="11.85546875" bestFit="1" customWidth="1"/>
    <col min="3" max="3" width="24.85546875" bestFit="1" customWidth="1"/>
    <col min="4" max="4" width="10.42578125" bestFit="1" customWidth="1"/>
    <col min="5" max="5" width="8.140625" bestFit="1" customWidth="1"/>
    <col min="6" max="6" width="4.140625" bestFit="1" customWidth="1"/>
    <col min="7" max="7" width="14" bestFit="1" customWidth="1"/>
    <col min="8" max="8" width="22.140625" bestFit="1" customWidth="1"/>
    <col min="9" max="9" width="9.5703125" bestFit="1" customWidth="1"/>
    <col min="10" max="10" width="17" bestFit="1" customWidth="1"/>
    <col min="11" max="11" width="7.85546875" bestFit="1" customWidth="1"/>
  </cols>
  <sheetData>
    <row r="1" spans="1:11" ht="15" x14ac:dyDescent="0.25">
      <c r="A1" s="619" t="s">
        <v>26</v>
      </c>
      <c r="B1" s="620" t="s">
        <v>34</v>
      </c>
      <c r="C1" s="621" t="s">
        <v>36</v>
      </c>
      <c r="D1" s="622" t="s">
        <v>37</v>
      </c>
      <c r="E1" s="622" t="s">
        <v>23</v>
      </c>
      <c r="F1" s="623" t="s">
        <v>38</v>
      </c>
      <c r="G1" s="622" t="s">
        <v>39</v>
      </c>
      <c r="H1" s="622" t="s">
        <v>42</v>
      </c>
      <c r="I1" s="624" t="s">
        <v>40</v>
      </c>
      <c r="J1" s="625" t="s">
        <v>35</v>
      </c>
      <c r="K1" s="622" t="s">
        <v>24</v>
      </c>
    </row>
    <row r="2" spans="1:11" ht="15" x14ac:dyDescent="0.25">
      <c r="A2" s="626" t="s">
        <v>7764</v>
      </c>
      <c r="B2" s="626" t="s">
        <v>5339</v>
      </c>
      <c r="C2" s="626" t="s">
        <v>7785</v>
      </c>
      <c r="D2" s="626" t="s">
        <v>1516</v>
      </c>
      <c r="E2" s="626" t="s">
        <v>308</v>
      </c>
      <c r="F2" s="626">
        <v>4</v>
      </c>
      <c r="G2" s="626" t="s">
        <v>1612</v>
      </c>
      <c r="H2" s="626" t="s">
        <v>1533</v>
      </c>
      <c r="I2" s="626">
        <f>4900*F2</f>
        <v>19600</v>
      </c>
      <c r="J2" s="626" t="s">
        <v>316</v>
      </c>
      <c r="K2" s="626" t="s">
        <v>1469</v>
      </c>
    </row>
    <row r="3" spans="1:11" ht="15" x14ac:dyDescent="0.25">
      <c r="A3" s="626" t="s">
        <v>7765</v>
      </c>
      <c r="B3" s="626" t="s">
        <v>5341</v>
      </c>
      <c r="C3" s="626" t="s">
        <v>4620</v>
      </c>
      <c r="D3" s="626" t="s">
        <v>1516</v>
      </c>
      <c r="E3" s="626" t="s">
        <v>308</v>
      </c>
      <c r="F3" s="626">
        <v>2</v>
      </c>
      <c r="G3" s="626" t="s">
        <v>1612</v>
      </c>
      <c r="H3" s="626" t="s">
        <v>1533</v>
      </c>
      <c r="I3" s="626">
        <f t="shared" ref="I3:I15" si="0">4900*F3</f>
        <v>9800</v>
      </c>
      <c r="J3" s="626" t="s">
        <v>317</v>
      </c>
      <c r="K3" s="626" t="s">
        <v>1469</v>
      </c>
    </row>
    <row r="4" spans="1:11" ht="15" x14ac:dyDescent="0.25">
      <c r="A4" s="626" t="s">
        <v>7766</v>
      </c>
      <c r="B4" s="626" t="s">
        <v>5347</v>
      </c>
      <c r="C4" s="626" t="s">
        <v>7786</v>
      </c>
      <c r="D4" s="626" t="s">
        <v>1516</v>
      </c>
      <c r="E4" s="626" t="s">
        <v>308</v>
      </c>
      <c r="F4" s="626">
        <v>2</v>
      </c>
      <c r="G4" s="626" t="s">
        <v>1523</v>
      </c>
      <c r="H4" s="626" t="s">
        <v>1533</v>
      </c>
      <c r="I4" s="626">
        <f t="shared" si="0"/>
        <v>9800</v>
      </c>
      <c r="J4" s="626" t="s">
        <v>316</v>
      </c>
      <c r="K4" s="626" t="s">
        <v>1469</v>
      </c>
    </row>
    <row r="5" spans="1:11" ht="15" x14ac:dyDescent="0.25">
      <c r="A5" s="626" t="s">
        <v>7767</v>
      </c>
      <c r="B5" s="626" t="s">
        <v>5350</v>
      </c>
      <c r="C5" s="626" t="s">
        <v>4626</v>
      </c>
      <c r="D5" s="626" t="s">
        <v>1516</v>
      </c>
      <c r="E5" s="626" t="s">
        <v>308</v>
      </c>
      <c r="F5" s="626">
        <v>1</v>
      </c>
      <c r="G5" s="626" t="s">
        <v>1530</v>
      </c>
      <c r="H5" s="626" t="s">
        <v>1533</v>
      </c>
      <c r="I5" s="626">
        <f t="shared" si="0"/>
        <v>4900</v>
      </c>
      <c r="J5" s="626" t="s">
        <v>316</v>
      </c>
      <c r="K5" s="626" t="s">
        <v>1469</v>
      </c>
    </row>
    <row r="6" spans="1:11" ht="15" x14ac:dyDescent="0.25">
      <c r="A6" s="626" t="s">
        <v>7768</v>
      </c>
      <c r="B6" s="626" t="s">
        <v>5355</v>
      </c>
      <c r="C6" s="626" t="s">
        <v>1498</v>
      </c>
      <c r="D6" s="626" t="s">
        <v>1516</v>
      </c>
      <c r="E6" s="626" t="s">
        <v>308</v>
      </c>
      <c r="F6" s="626">
        <v>1</v>
      </c>
      <c r="G6" s="626" t="s">
        <v>1528</v>
      </c>
      <c r="H6" s="626" t="s">
        <v>1533</v>
      </c>
      <c r="I6" s="626">
        <f t="shared" si="0"/>
        <v>4900</v>
      </c>
      <c r="J6" s="626" t="s">
        <v>317</v>
      </c>
      <c r="K6" s="626" t="s">
        <v>1469</v>
      </c>
    </row>
    <row r="7" spans="1:11" ht="15" x14ac:dyDescent="0.25">
      <c r="A7" s="626" t="s">
        <v>7769</v>
      </c>
      <c r="B7" s="626" t="s">
        <v>5356</v>
      </c>
      <c r="C7" s="626" t="s">
        <v>7787</v>
      </c>
      <c r="D7" s="626" t="s">
        <v>1516</v>
      </c>
      <c r="E7" s="626" t="s">
        <v>308</v>
      </c>
      <c r="F7" s="626">
        <v>2</v>
      </c>
      <c r="G7" s="626" t="s">
        <v>1526</v>
      </c>
      <c r="H7" s="626" t="s">
        <v>1533</v>
      </c>
      <c r="I7" s="626">
        <f t="shared" si="0"/>
        <v>9800</v>
      </c>
      <c r="J7" s="626" t="s">
        <v>317</v>
      </c>
      <c r="K7" s="626" t="s">
        <v>1469</v>
      </c>
    </row>
    <row r="8" spans="1:11" ht="15" x14ac:dyDescent="0.25">
      <c r="A8" s="626" t="s">
        <v>7769</v>
      </c>
      <c r="B8" s="626" t="s">
        <v>5356</v>
      </c>
      <c r="C8" s="626" t="s">
        <v>7787</v>
      </c>
      <c r="D8" s="626" t="s">
        <v>1517</v>
      </c>
      <c r="E8" s="626" t="s">
        <v>308</v>
      </c>
      <c r="F8" s="626">
        <v>2</v>
      </c>
      <c r="G8" s="626" t="s">
        <v>1526</v>
      </c>
      <c r="H8" s="626" t="s">
        <v>1533</v>
      </c>
      <c r="I8" s="626">
        <f>2850*F8</f>
        <v>5700</v>
      </c>
      <c r="J8" s="626" t="s">
        <v>317</v>
      </c>
      <c r="K8" s="626" t="s">
        <v>1469</v>
      </c>
    </row>
    <row r="9" spans="1:11" ht="15" x14ac:dyDescent="0.25">
      <c r="A9" s="626" t="s">
        <v>7770</v>
      </c>
      <c r="B9" s="626" t="s">
        <v>6817</v>
      </c>
      <c r="C9" s="626" t="s">
        <v>7788</v>
      </c>
      <c r="D9" s="626" t="s">
        <v>1516</v>
      </c>
      <c r="E9" s="626" t="s">
        <v>308</v>
      </c>
      <c r="F9" s="626">
        <v>1</v>
      </c>
      <c r="G9" s="626" t="s">
        <v>4630</v>
      </c>
      <c r="H9" s="626" t="s">
        <v>1533</v>
      </c>
      <c r="I9" s="626">
        <f t="shared" si="0"/>
        <v>4900</v>
      </c>
      <c r="J9" s="626" t="s">
        <v>316</v>
      </c>
      <c r="K9" s="626" t="s">
        <v>1469</v>
      </c>
    </row>
    <row r="10" spans="1:11" ht="15" x14ac:dyDescent="0.25">
      <c r="A10" s="626" t="s">
        <v>7771</v>
      </c>
      <c r="B10" s="626" t="s">
        <v>5357</v>
      </c>
      <c r="C10" s="626" t="s">
        <v>7789</v>
      </c>
      <c r="D10" s="626" t="s">
        <v>1516</v>
      </c>
      <c r="E10" s="626" t="s">
        <v>308</v>
      </c>
      <c r="F10" s="626">
        <v>1</v>
      </c>
      <c r="G10" s="626" t="s">
        <v>1523</v>
      </c>
      <c r="H10" s="626" t="s">
        <v>1533</v>
      </c>
      <c r="I10" s="626">
        <f t="shared" si="0"/>
        <v>4900</v>
      </c>
      <c r="J10" s="626" t="s">
        <v>317</v>
      </c>
      <c r="K10" s="626" t="s">
        <v>1469</v>
      </c>
    </row>
    <row r="11" spans="1:11" ht="15" x14ac:dyDescent="0.25">
      <c r="A11" s="626" t="s">
        <v>7772</v>
      </c>
      <c r="B11" s="626" t="s">
        <v>5357</v>
      </c>
      <c r="C11" s="626" t="s">
        <v>1502</v>
      </c>
      <c r="D11" s="626" t="s">
        <v>1516</v>
      </c>
      <c r="E11" s="626" t="s">
        <v>308</v>
      </c>
      <c r="F11" s="626">
        <v>1</v>
      </c>
      <c r="G11" s="626" t="s">
        <v>1526</v>
      </c>
      <c r="H11" s="626" t="s">
        <v>1533</v>
      </c>
      <c r="I11" s="626">
        <f t="shared" si="0"/>
        <v>4900</v>
      </c>
      <c r="J11" s="626" t="s">
        <v>317</v>
      </c>
      <c r="K11" s="626" t="s">
        <v>1469</v>
      </c>
    </row>
    <row r="12" spans="1:11" ht="15" x14ac:dyDescent="0.25">
      <c r="A12" s="626" t="s">
        <v>7773</v>
      </c>
      <c r="B12" s="626" t="s">
        <v>5361</v>
      </c>
      <c r="C12" s="626" t="s">
        <v>1502</v>
      </c>
      <c r="D12" s="626" t="s">
        <v>1516</v>
      </c>
      <c r="E12" s="626" t="s">
        <v>308</v>
      </c>
      <c r="F12" s="626">
        <v>2</v>
      </c>
      <c r="G12" s="626" t="s">
        <v>1526</v>
      </c>
      <c r="H12" s="626" t="s">
        <v>1533</v>
      </c>
      <c r="I12" s="626">
        <f t="shared" si="0"/>
        <v>9800</v>
      </c>
      <c r="J12" s="626" t="s">
        <v>317</v>
      </c>
      <c r="K12" s="626" t="s">
        <v>1469</v>
      </c>
    </row>
    <row r="13" spans="1:11" ht="15" x14ac:dyDescent="0.25">
      <c r="A13" s="626" t="s">
        <v>7774</v>
      </c>
      <c r="B13" s="626" t="s">
        <v>5363</v>
      </c>
      <c r="C13" s="626" t="s">
        <v>1510</v>
      </c>
      <c r="D13" s="626" t="s">
        <v>1516</v>
      </c>
      <c r="E13" s="626" t="s">
        <v>308</v>
      </c>
      <c r="F13" s="626">
        <v>6</v>
      </c>
      <c r="G13" s="626" t="s">
        <v>1530</v>
      </c>
      <c r="H13" s="626" t="s">
        <v>1533</v>
      </c>
      <c r="I13" s="626">
        <f t="shared" si="0"/>
        <v>29400</v>
      </c>
      <c r="J13" s="626" t="s">
        <v>317</v>
      </c>
      <c r="K13" s="626" t="s">
        <v>1469</v>
      </c>
    </row>
    <row r="14" spans="1:11" ht="15" x14ac:dyDescent="0.25">
      <c r="A14" s="626" t="s">
        <v>7775</v>
      </c>
      <c r="B14" s="626" t="s">
        <v>5363</v>
      </c>
      <c r="C14" s="626" t="s">
        <v>7790</v>
      </c>
      <c r="D14" s="626" t="s">
        <v>1517</v>
      </c>
      <c r="E14" s="626" t="s">
        <v>308</v>
      </c>
      <c r="F14" s="626">
        <v>1</v>
      </c>
      <c r="G14" s="626" t="s">
        <v>7796</v>
      </c>
      <c r="H14" s="626" t="s">
        <v>1533</v>
      </c>
      <c r="I14" s="626">
        <f>2850*F14</f>
        <v>2850</v>
      </c>
      <c r="J14" s="626" t="s">
        <v>316</v>
      </c>
      <c r="K14" s="626" t="s">
        <v>1469</v>
      </c>
    </row>
    <row r="15" spans="1:11" ht="15" x14ac:dyDescent="0.25">
      <c r="A15" s="626" t="s">
        <v>7776</v>
      </c>
      <c r="B15" s="626" t="s">
        <v>6900</v>
      </c>
      <c r="C15" s="626" t="s">
        <v>7791</v>
      </c>
      <c r="D15" s="626" t="s">
        <v>1516</v>
      </c>
      <c r="E15" s="626" t="s">
        <v>308</v>
      </c>
      <c r="F15" s="626">
        <v>1</v>
      </c>
      <c r="G15" s="626" t="s">
        <v>1526</v>
      </c>
      <c r="H15" s="626" t="s">
        <v>1533</v>
      </c>
      <c r="I15" s="626">
        <f t="shared" si="0"/>
        <v>4900</v>
      </c>
      <c r="J15" s="626" t="s">
        <v>317</v>
      </c>
      <c r="K15" s="626" t="s">
        <v>1469</v>
      </c>
    </row>
    <row r="16" spans="1:11" ht="15" x14ac:dyDescent="0.25">
      <c r="A16" s="626" t="s">
        <v>7777</v>
      </c>
      <c r="B16" s="626" t="s">
        <v>6900</v>
      </c>
      <c r="C16" s="626" t="s">
        <v>1498</v>
      </c>
      <c r="D16" s="626" t="s">
        <v>1519</v>
      </c>
      <c r="E16" s="626" t="s">
        <v>314</v>
      </c>
      <c r="F16" s="626">
        <v>1</v>
      </c>
      <c r="G16" s="626" t="s">
        <v>1528</v>
      </c>
      <c r="H16" s="626" t="s">
        <v>1532</v>
      </c>
      <c r="I16" s="626">
        <f>38000*F16</f>
        <v>38000</v>
      </c>
      <c r="J16" s="626" t="s">
        <v>317</v>
      </c>
      <c r="K16" s="626" t="s">
        <v>1469</v>
      </c>
    </row>
    <row r="17" spans="1:11" ht="15" x14ac:dyDescent="0.25">
      <c r="A17" s="626" t="s">
        <v>7778</v>
      </c>
      <c r="B17" s="626" t="s">
        <v>6900</v>
      </c>
      <c r="C17" s="626" t="s">
        <v>7792</v>
      </c>
      <c r="D17" s="626" t="s">
        <v>1519</v>
      </c>
      <c r="E17" s="626" t="s">
        <v>314</v>
      </c>
      <c r="F17" s="626">
        <v>3</v>
      </c>
      <c r="G17" s="626" t="s">
        <v>1530</v>
      </c>
      <c r="H17" s="626" t="s">
        <v>1532</v>
      </c>
      <c r="I17" s="626">
        <f>38000*F17</f>
        <v>114000</v>
      </c>
      <c r="J17" s="626" t="s">
        <v>316</v>
      </c>
      <c r="K17" s="626" t="s">
        <v>1469</v>
      </c>
    </row>
    <row r="18" spans="1:11" ht="15" x14ac:dyDescent="0.25">
      <c r="A18" s="626" t="s">
        <v>7779</v>
      </c>
      <c r="B18" s="626" t="s">
        <v>6927</v>
      </c>
      <c r="C18" s="626" t="s">
        <v>1498</v>
      </c>
      <c r="D18" s="626" t="s">
        <v>1516</v>
      </c>
      <c r="E18" s="626" t="s">
        <v>308</v>
      </c>
      <c r="F18" s="626">
        <v>1</v>
      </c>
      <c r="G18" s="626" t="s">
        <v>1528</v>
      </c>
      <c r="H18" s="626" t="s">
        <v>1533</v>
      </c>
      <c r="I18" s="626">
        <f t="shared" ref="I18" si="1">4900*F18</f>
        <v>4900</v>
      </c>
      <c r="J18" s="626" t="s">
        <v>317</v>
      </c>
      <c r="K18" s="626" t="s">
        <v>1469</v>
      </c>
    </row>
    <row r="19" spans="1:11" ht="15" x14ac:dyDescent="0.25">
      <c r="A19" s="626" t="s">
        <v>7780</v>
      </c>
      <c r="B19" s="626" t="s">
        <v>6927</v>
      </c>
      <c r="C19" s="626" t="s">
        <v>7793</v>
      </c>
      <c r="D19" s="626" t="s">
        <v>1519</v>
      </c>
      <c r="E19" s="626" t="s">
        <v>314</v>
      </c>
      <c r="F19" s="626">
        <v>1</v>
      </c>
      <c r="G19" s="626" t="s">
        <v>7797</v>
      </c>
      <c r="H19" s="626" t="s">
        <v>1532</v>
      </c>
      <c r="I19" s="626">
        <f>38000*F19</f>
        <v>38000</v>
      </c>
      <c r="J19" s="626" t="s">
        <v>316</v>
      </c>
      <c r="K19" s="626" t="s">
        <v>1469</v>
      </c>
    </row>
    <row r="20" spans="1:11" ht="15" x14ac:dyDescent="0.25">
      <c r="A20" s="626" t="s">
        <v>7781</v>
      </c>
      <c r="B20" s="626" t="s">
        <v>5372</v>
      </c>
      <c r="C20" s="626" t="s">
        <v>7794</v>
      </c>
      <c r="D20" s="626" t="s">
        <v>1516</v>
      </c>
      <c r="E20" s="626" t="s">
        <v>308</v>
      </c>
      <c r="F20" s="626">
        <v>1</v>
      </c>
      <c r="G20" s="626" t="s">
        <v>1530</v>
      </c>
      <c r="H20" s="626" t="s">
        <v>1533</v>
      </c>
      <c r="I20" s="626">
        <f t="shared" ref="I20:I23" si="2">4900*F20</f>
        <v>4900</v>
      </c>
      <c r="J20" s="626" t="s">
        <v>316</v>
      </c>
      <c r="K20" s="626" t="s">
        <v>1469</v>
      </c>
    </row>
    <row r="21" spans="1:11" ht="15" x14ac:dyDescent="0.25">
      <c r="A21" s="626" t="s">
        <v>7782</v>
      </c>
      <c r="B21" s="626" t="s">
        <v>5374</v>
      </c>
      <c r="C21" s="626" t="s">
        <v>1502</v>
      </c>
      <c r="D21" s="626" t="s">
        <v>1516</v>
      </c>
      <c r="E21" s="626" t="s">
        <v>308</v>
      </c>
      <c r="F21" s="626">
        <v>1</v>
      </c>
      <c r="G21" s="626" t="s">
        <v>1526</v>
      </c>
      <c r="H21" s="626" t="s">
        <v>1533</v>
      </c>
      <c r="I21" s="626">
        <f t="shared" si="2"/>
        <v>4900</v>
      </c>
      <c r="J21" s="626" t="s">
        <v>317</v>
      </c>
      <c r="K21" s="626" t="s">
        <v>1469</v>
      </c>
    </row>
    <row r="22" spans="1:11" ht="15" x14ac:dyDescent="0.25">
      <c r="A22" s="626" t="s">
        <v>7783</v>
      </c>
      <c r="B22" s="626" t="s">
        <v>5374</v>
      </c>
      <c r="C22" s="626" t="s">
        <v>7795</v>
      </c>
      <c r="D22" s="626" t="s">
        <v>1516</v>
      </c>
      <c r="E22" s="626" t="s">
        <v>308</v>
      </c>
      <c r="F22" s="626">
        <v>2</v>
      </c>
      <c r="G22" s="626" t="s">
        <v>1612</v>
      </c>
      <c r="H22" s="626" t="s">
        <v>1533</v>
      </c>
      <c r="I22" s="626">
        <f t="shared" si="2"/>
        <v>9800</v>
      </c>
      <c r="J22" s="626" t="s">
        <v>317</v>
      </c>
      <c r="K22" s="626" t="s">
        <v>1469</v>
      </c>
    </row>
    <row r="23" spans="1:11" ht="15" x14ac:dyDescent="0.25">
      <c r="A23" s="626" t="s">
        <v>7784</v>
      </c>
      <c r="B23" s="626" t="s">
        <v>5374</v>
      </c>
      <c r="C23" s="626" t="s">
        <v>1498</v>
      </c>
      <c r="D23" s="626" t="s">
        <v>1516</v>
      </c>
      <c r="E23" s="626" t="s">
        <v>308</v>
      </c>
      <c r="F23" s="626">
        <v>1</v>
      </c>
      <c r="G23" s="626" t="s">
        <v>1528</v>
      </c>
      <c r="H23" s="626" t="s">
        <v>1533</v>
      </c>
      <c r="I23" s="626">
        <f t="shared" si="2"/>
        <v>4900</v>
      </c>
      <c r="J23" s="626" t="s">
        <v>317</v>
      </c>
      <c r="K23" s="626" t="s">
        <v>1469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3:B14"/>
  <sheetViews>
    <sheetView workbookViewId="0">
      <selection activeCell="B4" sqref="B4"/>
    </sheetView>
  </sheetViews>
  <sheetFormatPr defaultRowHeight="12.75" x14ac:dyDescent="0.2"/>
  <cols>
    <col min="1" max="1" width="24.140625" bestFit="1" customWidth="1"/>
    <col min="2" max="2" width="10.28515625" style="123" bestFit="1" customWidth="1"/>
  </cols>
  <sheetData>
    <row r="3" spans="1:2" x14ac:dyDescent="0.2">
      <c r="A3" s="474" t="s">
        <v>1535</v>
      </c>
      <c r="B3" s="483"/>
    </row>
    <row r="4" spans="1:2" x14ac:dyDescent="0.2">
      <c r="A4" s="474" t="s">
        <v>7812</v>
      </c>
      <c r="B4" s="477" t="s">
        <v>4</v>
      </c>
    </row>
    <row r="5" spans="1:2" x14ac:dyDescent="0.2">
      <c r="A5" s="473" t="s">
        <v>1850</v>
      </c>
      <c r="B5" s="483">
        <v>121950</v>
      </c>
    </row>
    <row r="6" spans="1:2" x14ac:dyDescent="0.2">
      <c r="A6" s="475" t="s">
        <v>1853</v>
      </c>
      <c r="B6" s="484">
        <v>28500</v>
      </c>
    </row>
    <row r="7" spans="1:2" x14ac:dyDescent="0.2">
      <c r="A7" s="475" t="s">
        <v>15</v>
      </c>
      <c r="B7" s="484">
        <v>0</v>
      </c>
    </row>
    <row r="8" spans="1:2" x14ac:dyDescent="0.2">
      <c r="A8" s="475" t="s">
        <v>1183</v>
      </c>
      <c r="B8" s="484">
        <v>584675</v>
      </c>
    </row>
    <row r="9" spans="1:2" x14ac:dyDescent="0.2">
      <c r="A9" s="475" t="s">
        <v>3215</v>
      </c>
      <c r="B9" s="484">
        <v>71550</v>
      </c>
    </row>
    <row r="10" spans="1:2" x14ac:dyDescent="0.2">
      <c r="A10" s="475" t="s">
        <v>1851</v>
      </c>
      <c r="B10" s="484">
        <v>78700</v>
      </c>
    </row>
    <row r="11" spans="1:2" x14ac:dyDescent="0.2">
      <c r="A11" s="475" t="s">
        <v>1854</v>
      </c>
      <c r="B11" s="484">
        <v>25850</v>
      </c>
    </row>
    <row r="12" spans="1:2" x14ac:dyDescent="0.2">
      <c r="A12" s="475" t="s">
        <v>1532</v>
      </c>
      <c r="B12" s="484">
        <v>619774</v>
      </c>
    </row>
    <row r="13" spans="1:2" x14ac:dyDescent="0.2">
      <c r="A13" s="475" t="s">
        <v>1533</v>
      </c>
      <c r="B13" s="484">
        <v>274550</v>
      </c>
    </row>
    <row r="14" spans="1:2" x14ac:dyDescent="0.2">
      <c r="A14" s="476" t="s">
        <v>3</v>
      </c>
      <c r="B14" s="485">
        <v>1805549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K71"/>
  <sheetViews>
    <sheetView workbookViewId="0">
      <selection activeCell="H1" sqref="H1"/>
    </sheetView>
  </sheetViews>
  <sheetFormatPr defaultRowHeight="12.75" x14ac:dyDescent="0.2"/>
  <cols>
    <col min="1" max="1" width="15.42578125" style="197" bestFit="1" customWidth="1"/>
    <col min="2" max="2" width="11.85546875" style="197" bestFit="1" customWidth="1"/>
    <col min="3" max="3" width="43.7109375" style="197" bestFit="1" customWidth="1"/>
    <col min="4" max="4" width="21.140625" style="197" bestFit="1" customWidth="1"/>
    <col min="5" max="5" width="8.140625" style="197" bestFit="1" customWidth="1"/>
    <col min="6" max="6" width="4.140625" style="197" bestFit="1" customWidth="1"/>
    <col min="7" max="7" width="14" style="197" bestFit="1" customWidth="1"/>
    <col min="8" max="8" width="22.140625" style="197" bestFit="1" customWidth="1"/>
    <col min="9" max="9" width="9.5703125" style="197" bestFit="1" customWidth="1"/>
    <col min="10" max="10" width="17" style="197" bestFit="1" customWidth="1"/>
    <col min="11" max="11" width="11.140625" style="197" bestFit="1" customWidth="1"/>
    <col min="12" max="16384" width="9.140625" style="197"/>
  </cols>
  <sheetData>
    <row r="1" spans="1:11" ht="15" x14ac:dyDescent="0.25">
      <c r="A1" s="219" t="s">
        <v>26</v>
      </c>
      <c r="B1" s="220" t="s">
        <v>116</v>
      </c>
      <c r="C1" s="221" t="s">
        <v>36</v>
      </c>
      <c r="D1" s="222" t="s">
        <v>37</v>
      </c>
      <c r="E1" s="222" t="s">
        <v>23</v>
      </c>
      <c r="F1" s="223" t="s">
        <v>38</v>
      </c>
      <c r="G1" s="222" t="s">
        <v>39</v>
      </c>
      <c r="H1" s="222" t="s">
        <v>7812</v>
      </c>
      <c r="I1" s="224" t="s">
        <v>40</v>
      </c>
      <c r="J1" s="225" t="s">
        <v>35</v>
      </c>
      <c r="K1" s="222" t="s">
        <v>24</v>
      </c>
    </row>
    <row r="2" spans="1:11" ht="15" x14ac:dyDescent="0.25">
      <c r="A2" s="469" t="s">
        <v>1536</v>
      </c>
      <c r="B2" s="470">
        <v>44197</v>
      </c>
      <c r="C2" s="469" t="s">
        <v>1537</v>
      </c>
      <c r="D2" s="469" t="s">
        <v>1629</v>
      </c>
      <c r="E2" s="469" t="s">
        <v>308</v>
      </c>
      <c r="F2" s="469">
        <v>2</v>
      </c>
      <c r="G2" s="469" t="s">
        <v>1612</v>
      </c>
      <c r="H2" s="489" t="s">
        <v>1533</v>
      </c>
      <c r="I2" s="501">
        <f>2650*F2</f>
        <v>5300</v>
      </c>
      <c r="J2" s="489" t="s">
        <v>317</v>
      </c>
      <c r="K2" s="489" t="s">
        <v>1469</v>
      </c>
    </row>
    <row r="3" spans="1:11" ht="15" x14ac:dyDescent="0.25">
      <c r="A3" s="469" t="s">
        <v>1538</v>
      </c>
      <c r="B3" s="470">
        <v>44198</v>
      </c>
      <c r="C3" s="469" t="s">
        <v>1539</v>
      </c>
      <c r="D3" s="469" t="s">
        <v>1630</v>
      </c>
      <c r="E3" s="469" t="s">
        <v>314</v>
      </c>
      <c r="F3" s="469">
        <v>1</v>
      </c>
      <c r="G3" s="469" t="s">
        <v>1613</v>
      </c>
      <c r="H3" s="489" t="s">
        <v>1532</v>
      </c>
      <c r="I3" s="501">
        <f>9250*F3</f>
        <v>9250</v>
      </c>
      <c r="J3" s="489" t="s">
        <v>316</v>
      </c>
      <c r="K3" s="489" t="s">
        <v>1469</v>
      </c>
    </row>
    <row r="4" spans="1:11" ht="15" x14ac:dyDescent="0.25">
      <c r="A4" s="469" t="s">
        <v>1538</v>
      </c>
      <c r="B4" s="470">
        <v>44198</v>
      </c>
      <c r="C4" s="469" t="s">
        <v>1539</v>
      </c>
      <c r="D4" s="469" t="s">
        <v>1631</v>
      </c>
      <c r="E4" s="469" t="s">
        <v>314</v>
      </c>
      <c r="F4" s="469">
        <v>1</v>
      </c>
      <c r="G4" s="469" t="s">
        <v>1613</v>
      </c>
      <c r="H4" s="489" t="s">
        <v>1532</v>
      </c>
      <c r="I4" s="501">
        <f>37400*F4</f>
        <v>37400</v>
      </c>
      <c r="J4" s="489" t="s">
        <v>316</v>
      </c>
      <c r="K4" s="489" t="s">
        <v>1469</v>
      </c>
    </row>
    <row r="5" spans="1:11" ht="15" x14ac:dyDescent="0.25">
      <c r="A5" s="469" t="s">
        <v>1540</v>
      </c>
      <c r="B5" s="470">
        <v>44200</v>
      </c>
      <c r="C5" s="469" t="s">
        <v>1539</v>
      </c>
      <c r="D5" s="469" t="s">
        <v>1632</v>
      </c>
      <c r="E5" s="469" t="s">
        <v>314</v>
      </c>
      <c r="F5" s="469">
        <v>1</v>
      </c>
      <c r="G5" s="469" t="s">
        <v>1613</v>
      </c>
      <c r="H5" s="489" t="s">
        <v>1532</v>
      </c>
      <c r="I5" s="501">
        <f>3900*F5</f>
        <v>3900</v>
      </c>
      <c r="J5" s="489" t="s">
        <v>316</v>
      </c>
      <c r="K5" s="489" t="s">
        <v>1469</v>
      </c>
    </row>
    <row r="6" spans="1:11" ht="15" x14ac:dyDescent="0.25">
      <c r="A6" s="469" t="s">
        <v>1541</v>
      </c>
      <c r="B6" s="470">
        <v>44200</v>
      </c>
      <c r="C6" s="469" t="s">
        <v>1856</v>
      </c>
      <c r="D6" s="469" t="s">
        <v>1633</v>
      </c>
      <c r="E6" s="469" t="s">
        <v>308</v>
      </c>
      <c r="F6" s="469">
        <v>19</v>
      </c>
      <c r="G6" s="469" t="s">
        <v>253</v>
      </c>
      <c r="H6" s="489" t="s">
        <v>1533</v>
      </c>
      <c r="I6" s="501">
        <f>2100*F6</f>
        <v>39900</v>
      </c>
      <c r="J6" s="489" t="s">
        <v>316</v>
      </c>
      <c r="K6" s="489" t="s">
        <v>1469</v>
      </c>
    </row>
    <row r="7" spans="1:11" ht="15" x14ac:dyDescent="0.25">
      <c r="A7" s="469" t="s">
        <v>1541</v>
      </c>
      <c r="B7" s="470">
        <v>44200</v>
      </c>
      <c r="C7" s="469" t="s">
        <v>1856</v>
      </c>
      <c r="D7" s="469" t="s">
        <v>1634</v>
      </c>
      <c r="E7" s="469" t="s">
        <v>314</v>
      </c>
      <c r="F7" s="469">
        <v>14</v>
      </c>
      <c r="G7" s="469" t="s">
        <v>253</v>
      </c>
      <c r="H7" s="489" t="s">
        <v>1532</v>
      </c>
      <c r="I7" s="501">
        <f>4590*F7</f>
        <v>64260</v>
      </c>
      <c r="J7" s="489" t="s">
        <v>316</v>
      </c>
      <c r="K7" s="489" t="s">
        <v>1469</v>
      </c>
    </row>
    <row r="8" spans="1:11" ht="15" x14ac:dyDescent="0.25">
      <c r="A8" s="469" t="s">
        <v>1542</v>
      </c>
      <c r="B8" s="470">
        <v>44201</v>
      </c>
      <c r="C8" s="469" t="s">
        <v>1857</v>
      </c>
      <c r="D8" s="469" t="s">
        <v>1635</v>
      </c>
      <c r="E8" s="469" t="s">
        <v>308</v>
      </c>
      <c r="F8" s="469">
        <v>1</v>
      </c>
      <c r="G8" s="469" t="s">
        <v>253</v>
      </c>
      <c r="H8" s="489" t="s">
        <v>1533</v>
      </c>
      <c r="I8" s="501">
        <f>4200*F8</f>
        <v>4200</v>
      </c>
      <c r="J8" s="489" t="s">
        <v>317</v>
      </c>
      <c r="K8" s="489" t="s">
        <v>1469</v>
      </c>
    </row>
    <row r="9" spans="1:11" ht="15" x14ac:dyDescent="0.25">
      <c r="A9" s="469" t="s">
        <v>1543</v>
      </c>
      <c r="B9" s="470">
        <v>44202</v>
      </c>
      <c r="C9" s="469" t="s">
        <v>1858</v>
      </c>
      <c r="D9" s="469" t="s">
        <v>1636</v>
      </c>
      <c r="E9" s="469" t="s">
        <v>308</v>
      </c>
      <c r="F9" s="469">
        <v>2</v>
      </c>
      <c r="G9" s="469" t="s">
        <v>253</v>
      </c>
      <c r="H9" s="489" t="s">
        <v>1533</v>
      </c>
      <c r="I9" s="501">
        <f>6850*F9</f>
        <v>13700</v>
      </c>
      <c r="J9" s="489" t="s">
        <v>1466</v>
      </c>
      <c r="K9" s="489" t="s">
        <v>4782</v>
      </c>
    </row>
    <row r="10" spans="1:11" ht="15" x14ac:dyDescent="0.25">
      <c r="A10" s="469" t="s">
        <v>1544</v>
      </c>
      <c r="B10" s="470">
        <v>44202</v>
      </c>
      <c r="C10" s="469" t="s">
        <v>1859</v>
      </c>
      <c r="D10" s="469" t="s">
        <v>1629</v>
      </c>
      <c r="E10" s="469" t="s">
        <v>308</v>
      </c>
      <c r="F10" s="469">
        <v>4</v>
      </c>
      <c r="G10" s="469" t="s">
        <v>244</v>
      </c>
      <c r="H10" s="489" t="s">
        <v>1854</v>
      </c>
      <c r="I10" s="501">
        <f>2650*F10</f>
        <v>10600</v>
      </c>
      <c r="J10" s="489" t="s">
        <v>317</v>
      </c>
      <c r="K10" s="489" t="s">
        <v>1469</v>
      </c>
    </row>
    <row r="11" spans="1:11" ht="15" x14ac:dyDescent="0.25">
      <c r="A11" s="469" t="s">
        <v>1545</v>
      </c>
      <c r="B11" s="470">
        <v>44202</v>
      </c>
      <c r="C11" s="469" t="s">
        <v>1860</v>
      </c>
      <c r="D11" s="469" t="s">
        <v>1636</v>
      </c>
      <c r="E11" s="469" t="s">
        <v>308</v>
      </c>
      <c r="F11" s="469">
        <v>1</v>
      </c>
      <c r="G11" s="469" t="s">
        <v>1614</v>
      </c>
      <c r="H11" s="489" t="s">
        <v>1533</v>
      </c>
      <c r="I11" s="501">
        <f>6850*F11</f>
        <v>6850</v>
      </c>
      <c r="J11" s="489" t="s">
        <v>316</v>
      </c>
      <c r="K11" s="489" t="s">
        <v>1469</v>
      </c>
    </row>
    <row r="12" spans="1:11" ht="15" x14ac:dyDescent="0.25">
      <c r="A12" s="469" t="s">
        <v>1546</v>
      </c>
      <c r="B12" s="470">
        <v>44203</v>
      </c>
      <c r="C12" s="469" t="s">
        <v>1861</v>
      </c>
      <c r="D12" s="469" t="s">
        <v>1632</v>
      </c>
      <c r="E12" s="469" t="s">
        <v>314</v>
      </c>
      <c r="F12" s="469">
        <v>1</v>
      </c>
      <c r="G12" s="469" t="s">
        <v>1615</v>
      </c>
      <c r="H12" s="489" t="s">
        <v>1183</v>
      </c>
      <c r="I12" s="501">
        <f>3900*F12</f>
        <v>3900</v>
      </c>
      <c r="J12" s="489" t="s">
        <v>316</v>
      </c>
      <c r="K12" s="489" t="s">
        <v>1469</v>
      </c>
    </row>
    <row r="13" spans="1:11" ht="15" x14ac:dyDescent="0.25">
      <c r="A13" s="469" t="s">
        <v>1547</v>
      </c>
      <c r="B13" s="470">
        <v>44203</v>
      </c>
      <c r="C13" s="469" t="s">
        <v>1862</v>
      </c>
      <c r="D13" s="469" t="s">
        <v>1635</v>
      </c>
      <c r="E13" s="469" t="s">
        <v>308</v>
      </c>
      <c r="F13" s="469">
        <v>1</v>
      </c>
      <c r="G13" s="469" t="s">
        <v>1616</v>
      </c>
      <c r="H13" s="489" t="s">
        <v>1854</v>
      </c>
      <c r="I13" s="501">
        <f>4200*F13</f>
        <v>4200</v>
      </c>
      <c r="J13" s="489" t="s">
        <v>317</v>
      </c>
      <c r="K13" s="489" t="s">
        <v>1469</v>
      </c>
    </row>
    <row r="14" spans="1:11" ht="15" x14ac:dyDescent="0.25">
      <c r="A14" s="469" t="s">
        <v>1548</v>
      </c>
      <c r="B14" s="470">
        <v>44203</v>
      </c>
      <c r="C14" s="469" t="s">
        <v>1863</v>
      </c>
      <c r="D14" s="469" t="s">
        <v>1629</v>
      </c>
      <c r="E14" s="469" t="s">
        <v>308</v>
      </c>
      <c r="F14" s="469">
        <v>27</v>
      </c>
      <c r="G14" s="469" t="s">
        <v>244</v>
      </c>
      <c r="H14" s="489" t="s">
        <v>3215</v>
      </c>
      <c r="I14" s="501">
        <f>2650*F14</f>
        <v>71550</v>
      </c>
      <c r="J14" s="489" t="s">
        <v>316</v>
      </c>
      <c r="K14" s="489" t="s">
        <v>1469</v>
      </c>
    </row>
    <row r="15" spans="1:11" ht="15" x14ac:dyDescent="0.25">
      <c r="A15" s="469" t="s">
        <v>1549</v>
      </c>
      <c r="B15" s="470">
        <v>44203</v>
      </c>
      <c r="C15" s="469" t="s">
        <v>1550</v>
      </c>
      <c r="D15" s="469" t="s">
        <v>1631</v>
      </c>
      <c r="E15" s="469" t="s">
        <v>314</v>
      </c>
      <c r="F15" s="469">
        <v>1</v>
      </c>
      <c r="G15" s="469" t="s">
        <v>253</v>
      </c>
      <c r="H15" s="489" t="s">
        <v>1532</v>
      </c>
      <c r="I15" s="501">
        <f>37400*F15</f>
        <v>37400</v>
      </c>
      <c r="J15" s="489" t="s">
        <v>317</v>
      </c>
      <c r="K15" s="489" t="s">
        <v>1469</v>
      </c>
    </row>
    <row r="16" spans="1:11" ht="15" x14ac:dyDescent="0.25">
      <c r="A16" s="469" t="s">
        <v>1551</v>
      </c>
      <c r="B16" s="470">
        <v>44203</v>
      </c>
      <c r="C16" s="469" t="s">
        <v>1234</v>
      </c>
      <c r="D16" s="469" t="s">
        <v>1636</v>
      </c>
      <c r="E16" s="469" t="s">
        <v>308</v>
      </c>
      <c r="F16" s="469">
        <v>4</v>
      </c>
      <c r="G16" s="469" t="s">
        <v>1612</v>
      </c>
      <c r="H16" s="489" t="s">
        <v>15</v>
      </c>
      <c r="I16" s="501">
        <v>0</v>
      </c>
      <c r="J16" s="489" t="s">
        <v>1465</v>
      </c>
      <c r="K16" s="489" t="s">
        <v>4782</v>
      </c>
    </row>
    <row r="17" spans="1:11" ht="15" x14ac:dyDescent="0.25">
      <c r="A17" s="469" t="s">
        <v>1552</v>
      </c>
      <c r="B17" s="470">
        <v>44204</v>
      </c>
      <c r="C17" s="469" t="s">
        <v>1861</v>
      </c>
      <c r="D17" s="469" t="s">
        <v>1632</v>
      </c>
      <c r="E17" s="469" t="s">
        <v>314</v>
      </c>
      <c r="F17" s="469">
        <v>1</v>
      </c>
      <c r="G17" s="469" t="s">
        <v>1617</v>
      </c>
      <c r="H17" s="489" t="s">
        <v>1183</v>
      </c>
      <c r="I17" s="501">
        <f>3900*F17</f>
        <v>3900</v>
      </c>
      <c r="J17" s="489" t="s">
        <v>316</v>
      </c>
      <c r="K17" s="489" t="s">
        <v>1469</v>
      </c>
    </row>
    <row r="18" spans="1:11" ht="15" x14ac:dyDescent="0.25">
      <c r="A18" s="469" t="s">
        <v>1553</v>
      </c>
      <c r="B18" s="470">
        <v>44204</v>
      </c>
      <c r="C18" s="469" t="s">
        <v>1554</v>
      </c>
      <c r="D18" s="469" t="s">
        <v>1636</v>
      </c>
      <c r="E18" s="469" t="s">
        <v>308</v>
      </c>
      <c r="F18" s="469">
        <v>2</v>
      </c>
      <c r="G18" s="469" t="s">
        <v>253</v>
      </c>
      <c r="H18" s="489" t="s">
        <v>1533</v>
      </c>
      <c r="I18" s="501">
        <f>6850*F18</f>
        <v>13700</v>
      </c>
      <c r="J18" s="489" t="s">
        <v>316</v>
      </c>
      <c r="K18" s="489" t="s">
        <v>1469</v>
      </c>
    </row>
    <row r="19" spans="1:11" ht="15" x14ac:dyDescent="0.25">
      <c r="A19" s="469" t="s">
        <v>1555</v>
      </c>
      <c r="B19" s="470">
        <v>44204</v>
      </c>
      <c r="C19" s="469" t="s">
        <v>1861</v>
      </c>
      <c r="D19" s="469" t="s">
        <v>1632</v>
      </c>
      <c r="E19" s="469" t="s">
        <v>314</v>
      </c>
      <c r="F19" s="469">
        <v>20</v>
      </c>
      <c r="G19" s="469" t="s">
        <v>244</v>
      </c>
      <c r="H19" s="489" t="s">
        <v>1183</v>
      </c>
      <c r="I19" s="501">
        <f>3900*F19</f>
        <v>78000</v>
      </c>
      <c r="J19" s="489" t="s">
        <v>316</v>
      </c>
      <c r="K19" s="489" t="s">
        <v>1469</v>
      </c>
    </row>
    <row r="20" spans="1:11" ht="15" x14ac:dyDescent="0.25">
      <c r="A20" s="469" t="s">
        <v>1556</v>
      </c>
      <c r="B20" s="470">
        <v>44204</v>
      </c>
      <c r="C20" s="469" t="s">
        <v>1864</v>
      </c>
      <c r="D20" s="469" t="s">
        <v>1637</v>
      </c>
      <c r="E20" s="469" t="s">
        <v>314</v>
      </c>
      <c r="F20" s="469">
        <v>28</v>
      </c>
      <c r="G20" s="469" t="s">
        <v>253</v>
      </c>
      <c r="H20" s="489" t="s">
        <v>1532</v>
      </c>
      <c r="I20" s="501">
        <f>4752*F20</f>
        <v>133056</v>
      </c>
      <c r="J20" s="489" t="s">
        <v>316</v>
      </c>
      <c r="K20" s="489" t="s">
        <v>1469</v>
      </c>
    </row>
    <row r="21" spans="1:11" ht="15" x14ac:dyDescent="0.25">
      <c r="A21" s="469" t="s">
        <v>1557</v>
      </c>
      <c r="B21" s="470">
        <v>44205</v>
      </c>
      <c r="C21" s="469" t="s">
        <v>1865</v>
      </c>
      <c r="D21" s="469" t="s">
        <v>1636</v>
      </c>
      <c r="E21" s="469" t="s">
        <v>308</v>
      </c>
      <c r="F21" s="469">
        <v>1</v>
      </c>
      <c r="G21" s="469" t="s">
        <v>1618</v>
      </c>
      <c r="H21" s="489" t="s">
        <v>1533</v>
      </c>
      <c r="I21" s="501">
        <f>6850*F21</f>
        <v>6850</v>
      </c>
      <c r="J21" s="489" t="s">
        <v>317</v>
      </c>
      <c r="K21" s="489" t="s">
        <v>1469</v>
      </c>
    </row>
    <row r="22" spans="1:11" ht="15" x14ac:dyDescent="0.25">
      <c r="A22" s="469" t="s">
        <v>1558</v>
      </c>
      <c r="B22" s="470">
        <v>44207</v>
      </c>
      <c r="C22" s="469" t="s">
        <v>1866</v>
      </c>
      <c r="D22" s="469" t="s">
        <v>1633</v>
      </c>
      <c r="E22" s="469" t="s">
        <v>308</v>
      </c>
      <c r="F22" s="469">
        <v>3</v>
      </c>
      <c r="G22" s="469" t="s">
        <v>244</v>
      </c>
      <c r="H22" s="489" t="s">
        <v>1854</v>
      </c>
      <c r="I22" s="501">
        <f>2100*F22</f>
        <v>6300</v>
      </c>
      <c r="J22" s="489" t="s">
        <v>316</v>
      </c>
      <c r="K22" s="489" t="s">
        <v>1469</v>
      </c>
    </row>
    <row r="23" spans="1:11" ht="15" x14ac:dyDescent="0.25">
      <c r="A23" s="469" t="s">
        <v>1559</v>
      </c>
      <c r="B23" s="470">
        <v>44208</v>
      </c>
      <c r="C23" s="469" t="s">
        <v>1301</v>
      </c>
      <c r="D23" s="469" t="s">
        <v>1638</v>
      </c>
      <c r="E23" s="469" t="s">
        <v>308</v>
      </c>
      <c r="F23" s="469">
        <v>5</v>
      </c>
      <c r="G23" s="469" t="s">
        <v>1619</v>
      </c>
      <c r="H23" s="489" t="s">
        <v>1533</v>
      </c>
      <c r="I23" s="501">
        <f>1350*F23</f>
        <v>6750</v>
      </c>
      <c r="J23" s="489" t="s">
        <v>317</v>
      </c>
      <c r="K23" s="489" t="s">
        <v>1469</v>
      </c>
    </row>
    <row r="24" spans="1:11" ht="15" x14ac:dyDescent="0.25">
      <c r="A24" s="469" t="s">
        <v>1560</v>
      </c>
      <c r="B24" s="470">
        <v>44208</v>
      </c>
      <c r="C24" s="469" t="s">
        <v>1867</v>
      </c>
      <c r="D24" s="469" t="s">
        <v>1629</v>
      </c>
      <c r="E24" s="469" t="s">
        <v>308</v>
      </c>
      <c r="F24" s="469">
        <v>1</v>
      </c>
      <c r="G24" s="469" t="s">
        <v>253</v>
      </c>
      <c r="H24" s="489" t="s">
        <v>1533</v>
      </c>
      <c r="I24" s="501">
        <f>2650*F24</f>
        <v>2650</v>
      </c>
      <c r="J24" s="489" t="s">
        <v>317</v>
      </c>
      <c r="K24" s="489" t="s">
        <v>1469</v>
      </c>
    </row>
    <row r="25" spans="1:11" ht="15" x14ac:dyDescent="0.25">
      <c r="A25" s="469" t="s">
        <v>1561</v>
      </c>
      <c r="B25" s="470">
        <v>44208</v>
      </c>
      <c r="C25" s="469" t="s">
        <v>1857</v>
      </c>
      <c r="D25" s="469" t="s">
        <v>1635</v>
      </c>
      <c r="E25" s="469" t="s">
        <v>308</v>
      </c>
      <c r="F25" s="469">
        <v>2</v>
      </c>
      <c r="G25" s="469" t="s">
        <v>253</v>
      </c>
      <c r="H25" s="489" t="s">
        <v>1533</v>
      </c>
      <c r="I25" s="501">
        <f>4200*F25</f>
        <v>8400</v>
      </c>
      <c r="J25" s="489" t="s">
        <v>317</v>
      </c>
      <c r="K25" s="489" t="s">
        <v>1469</v>
      </c>
    </row>
    <row r="26" spans="1:11" ht="15" x14ac:dyDescent="0.25">
      <c r="A26" s="469" t="s">
        <v>1562</v>
      </c>
      <c r="B26" s="470">
        <v>44209</v>
      </c>
      <c r="C26" s="469" t="s">
        <v>1563</v>
      </c>
      <c r="D26" s="469" t="s">
        <v>1635</v>
      </c>
      <c r="E26" s="469" t="s">
        <v>308</v>
      </c>
      <c r="F26" s="469">
        <v>2</v>
      </c>
      <c r="G26" s="469" t="s">
        <v>1620</v>
      </c>
      <c r="H26" s="489" t="s">
        <v>1533</v>
      </c>
      <c r="I26" s="501">
        <f>4200*F26</f>
        <v>8400</v>
      </c>
      <c r="J26" s="489" t="s">
        <v>1467</v>
      </c>
      <c r="K26" s="489" t="s">
        <v>4782</v>
      </c>
    </row>
    <row r="27" spans="1:11" ht="15" x14ac:dyDescent="0.25">
      <c r="A27" s="469" t="s">
        <v>1564</v>
      </c>
      <c r="B27" s="470">
        <v>44209</v>
      </c>
      <c r="C27" s="469" t="s">
        <v>1861</v>
      </c>
      <c r="D27" s="469" t="s">
        <v>1632</v>
      </c>
      <c r="E27" s="469" t="s">
        <v>314</v>
      </c>
      <c r="F27" s="469">
        <v>1</v>
      </c>
      <c r="G27" s="469" t="s">
        <v>1621</v>
      </c>
      <c r="H27" s="489" t="s">
        <v>1183</v>
      </c>
      <c r="I27" s="501">
        <f>3900*F27</f>
        <v>3900</v>
      </c>
      <c r="J27" s="489" t="s">
        <v>316</v>
      </c>
      <c r="K27" s="489" t="s">
        <v>1469</v>
      </c>
    </row>
    <row r="28" spans="1:11" ht="15" x14ac:dyDescent="0.25">
      <c r="A28" s="469" t="s">
        <v>1565</v>
      </c>
      <c r="B28" s="470">
        <v>44209</v>
      </c>
      <c r="C28" s="469" t="s">
        <v>1566</v>
      </c>
      <c r="D28" s="469" t="s">
        <v>1635</v>
      </c>
      <c r="E28" s="469" t="s">
        <v>308</v>
      </c>
      <c r="F28" s="469">
        <v>1</v>
      </c>
      <c r="G28" s="469" t="s">
        <v>253</v>
      </c>
      <c r="H28" s="489" t="s">
        <v>1533</v>
      </c>
      <c r="I28" s="501">
        <f>4200*F28</f>
        <v>4200</v>
      </c>
      <c r="J28" s="489" t="s">
        <v>317</v>
      </c>
      <c r="K28" s="489" t="s">
        <v>1469</v>
      </c>
    </row>
    <row r="29" spans="1:11" ht="15" x14ac:dyDescent="0.25">
      <c r="A29" s="469" t="s">
        <v>1567</v>
      </c>
      <c r="B29" s="470">
        <v>44210</v>
      </c>
      <c r="C29" s="469" t="s">
        <v>1860</v>
      </c>
      <c r="D29" s="469" t="s">
        <v>1636</v>
      </c>
      <c r="E29" s="469" t="s">
        <v>308</v>
      </c>
      <c r="F29" s="469">
        <v>1</v>
      </c>
      <c r="G29" s="469" t="s">
        <v>1614</v>
      </c>
      <c r="H29" s="489" t="s">
        <v>1533</v>
      </c>
      <c r="I29" s="501">
        <f>6850*F29</f>
        <v>6850</v>
      </c>
      <c r="J29" s="489" t="s">
        <v>316</v>
      </c>
      <c r="K29" s="489" t="s">
        <v>1469</v>
      </c>
    </row>
    <row r="30" spans="1:11" ht="15" x14ac:dyDescent="0.25">
      <c r="A30" s="469" t="s">
        <v>1568</v>
      </c>
      <c r="B30" s="470">
        <v>44211</v>
      </c>
      <c r="C30" s="469" t="s">
        <v>1868</v>
      </c>
      <c r="D30" s="469" t="s">
        <v>1629</v>
      </c>
      <c r="E30" s="469" t="s">
        <v>308</v>
      </c>
      <c r="F30" s="469">
        <v>1</v>
      </c>
      <c r="G30" s="469" t="s">
        <v>253</v>
      </c>
      <c r="H30" s="489" t="s">
        <v>1533</v>
      </c>
      <c r="I30" s="501">
        <f>2650*F30</f>
        <v>2650</v>
      </c>
      <c r="J30" s="489" t="s">
        <v>317</v>
      </c>
      <c r="K30" s="489" t="s">
        <v>1469</v>
      </c>
    </row>
    <row r="31" spans="1:11" ht="15" x14ac:dyDescent="0.25">
      <c r="A31" s="469" t="s">
        <v>1569</v>
      </c>
      <c r="B31" s="470">
        <v>44211</v>
      </c>
      <c r="C31" s="469" t="s">
        <v>1570</v>
      </c>
      <c r="D31" s="469" t="s">
        <v>1629</v>
      </c>
      <c r="E31" s="469" t="s">
        <v>308</v>
      </c>
      <c r="F31" s="469">
        <v>4</v>
      </c>
      <c r="G31" s="469" t="s">
        <v>1622</v>
      </c>
      <c r="H31" s="489" t="s">
        <v>1533</v>
      </c>
      <c r="I31" s="501">
        <f>2650*F31</f>
        <v>10600</v>
      </c>
      <c r="J31" s="489" t="s">
        <v>317</v>
      </c>
      <c r="K31" s="489" t="s">
        <v>1469</v>
      </c>
    </row>
    <row r="32" spans="1:11" ht="15" x14ac:dyDescent="0.25">
      <c r="A32" s="469" t="s">
        <v>1571</v>
      </c>
      <c r="B32" s="470">
        <v>44212</v>
      </c>
      <c r="C32" s="469" t="s">
        <v>1572</v>
      </c>
      <c r="D32" s="469" t="s">
        <v>1631</v>
      </c>
      <c r="E32" s="469" t="s">
        <v>314</v>
      </c>
      <c r="F32" s="469">
        <v>1</v>
      </c>
      <c r="G32" s="469" t="s">
        <v>244</v>
      </c>
      <c r="H32" s="489" t="s">
        <v>1851</v>
      </c>
      <c r="I32" s="501">
        <f>37400*F32</f>
        <v>37400</v>
      </c>
      <c r="J32" s="489" t="s">
        <v>316</v>
      </c>
      <c r="K32" s="489" t="s">
        <v>1469</v>
      </c>
    </row>
    <row r="33" spans="1:11" ht="15" x14ac:dyDescent="0.25">
      <c r="A33" s="469" t="s">
        <v>1573</v>
      </c>
      <c r="B33" s="470">
        <v>44212</v>
      </c>
      <c r="C33" s="469" t="s">
        <v>1574</v>
      </c>
      <c r="D33" s="469" t="s">
        <v>1631</v>
      </c>
      <c r="E33" s="469" t="s">
        <v>314</v>
      </c>
      <c r="F33" s="469">
        <v>1</v>
      </c>
      <c r="G33" s="469" t="s">
        <v>1612</v>
      </c>
      <c r="H33" s="489" t="s">
        <v>1532</v>
      </c>
      <c r="I33" s="501">
        <f>37400*F33</f>
        <v>37400</v>
      </c>
      <c r="J33" s="489" t="s">
        <v>317</v>
      </c>
      <c r="K33" s="489" t="s">
        <v>1469</v>
      </c>
    </row>
    <row r="34" spans="1:11" ht="15" x14ac:dyDescent="0.25">
      <c r="A34" s="469" t="s">
        <v>1573</v>
      </c>
      <c r="B34" s="470">
        <v>44212</v>
      </c>
      <c r="C34" s="469" t="s">
        <v>1574</v>
      </c>
      <c r="D34" s="469" t="s">
        <v>1636</v>
      </c>
      <c r="E34" s="469" t="s">
        <v>308</v>
      </c>
      <c r="F34" s="469">
        <v>1</v>
      </c>
      <c r="G34" s="469" t="s">
        <v>1612</v>
      </c>
      <c r="H34" s="489" t="s">
        <v>1533</v>
      </c>
      <c r="I34" s="501">
        <f>6850*F34</f>
        <v>6850</v>
      </c>
      <c r="J34" s="489" t="s">
        <v>317</v>
      </c>
      <c r="K34" s="489" t="s">
        <v>1469</v>
      </c>
    </row>
    <row r="35" spans="1:11" ht="15" x14ac:dyDescent="0.25">
      <c r="A35" s="469" t="s">
        <v>1573</v>
      </c>
      <c r="B35" s="470">
        <v>44212</v>
      </c>
      <c r="C35" s="469" t="s">
        <v>1574</v>
      </c>
      <c r="D35" s="469" t="s">
        <v>1629</v>
      </c>
      <c r="E35" s="469" t="s">
        <v>308</v>
      </c>
      <c r="F35" s="469">
        <v>1</v>
      </c>
      <c r="G35" s="469" t="s">
        <v>1612</v>
      </c>
      <c r="H35" s="489" t="s">
        <v>1533</v>
      </c>
      <c r="I35" s="501">
        <f>2650*F35</f>
        <v>2650</v>
      </c>
      <c r="J35" s="489" t="s">
        <v>317</v>
      </c>
      <c r="K35" s="489" t="s">
        <v>1469</v>
      </c>
    </row>
    <row r="36" spans="1:11" ht="15" x14ac:dyDescent="0.25">
      <c r="A36" s="469" t="s">
        <v>1575</v>
      </c>
      <c r="B36" s="470">
        <v>44212</v>
      </c>
      <c r="C36" s="469" t="s">
        <v>1550</v>
      </c>
      <c r="D36" s="469" t="s">
        <v>1631</v>
      </c>
      <c r="E36" s="469" t="s">
        <v>314</v>
      </c>
      <c r="F36" s="469">
        <v>2</v>
      </c>
      <c r="G36" s="469" t="s">
        <v>253</v>
      </c>
      <c r="H36" s="489" t="s">
        <v>1532</v>
      </c>
      <c r="I36" s="501">
        <f>37400*F36</f>
        <v>74800</v>
      </c>
      <c r="J36" s="489" t="s">
        <v>317</v>
      </c>
      <c r="K36" s="489" t="s">
        <v>1469</v>
      </c>
    </row>
    <row r="37" spans="1:11" ht="15" x14ac:dyDescent="0.25">
      <c r="A37" s="469" t="s">
        <v>1576</v>
      </c>
      <c r="B37" s="470">
        <v>44214</v>
      </c>
      <c r="C37" s="469" t="s">
        <v>1857</v>
      </c>
      <c r="D37" s="469" t="s">
        <v>1638</v>
      </c>
      <c r="E37" s="469" t="s">
        <v>308</v>
      </c>
      <c r="F37" s="469">
        <v>10</v>
      </c>
      <c r="G37" s="469" t="s">
        <v>253</v>
      </c>
      <c r="H37" s="489" t="s">
        <v>1533</v>
      </c>
      <c r="I37" s="501">
        <f>1350*F37</f>
        <v>13500</v>
      </c>
      <c r="J37" s="489" t="s">
        <v>317</v>
      </c>
      <c r="K37" s="489" t="s">
        <v>1469</v>
      </c>
    </row>
    <row r="38" spans="1:11" ht="15" x14ac:dyDescent="0.25">
      <c r="A38" s="469" t="s">
        <v>1577</v>
      </c>
      <c r="B38" s="470">
        <v>44214</v>
      </c>
      <c r="C38" s="469" t="s">
        <v>1861</v>
      </c>
      <c r="D38" s="469" t="s">
        <v>1632</v>
      </c>
      <c r="E38" s="469" t="s">
        <v>314</v>
      </c>
      <c r="F38" s="469">
        <v>20</v>
      </c>
      <c r="G38" s="469" t="s">
        <v>244</v>
      </c>
      <c r="H38" s="489" t="s">
        <v>1183</v>
      </c>
      <c r="I38" s="501">
        <f>3900*F38</f>
        <v>78000</v>
      </c>
      <c r="J38" s="489" t="s">
        <v>316</v>
      </c>
      <c r="K38" s="489" t="s">
        <v>1469</v>
      </c>
    </row>
    <row r="39" spans="1:11" ht="15" x14ac:dyDescent="0.25">
      <c r="A39" s="469" t="s">
        <v>1578</v>
      </c>
      <c r="B39" s="470">
        <v>44214</v>
      </c>
      <c r="C39" s="469" t="s">
        <v>1869</v>
      </c>
      <c r="D39" s="469" t="s">
        <v>1636</v>
      </c>
      <c r="E39" s="469" t="s">
        <v>308</v>
      </c>
      <c r="F39" s="469">
        <v>2</v>
      </c>
      <c r="G39" s="469" t="s">
        <v>253</v>
      </c>
      <c r="H39" s="489" t="s">
        <v>1533</v>
      </c>
      <c r="I39" s="501">
        <f>6850*F39</f>
        <v>13700</v>
      </c>
      <c r="J39" s="489" t="s">
        <v>317</v>
      </c>
      <c r="K39" s="489" t="s">
        <v>1469</v>
      </c>
    </row>
    <row r="40" spans="1:11" ht="15" x14ac:dyDescent="0.25">
      <c r="A40" s="469" t="s">
        <v>1579</v>
      </c>
      <c r="B40" s="470">
        <v>44215</v>
      </c>
      <c r="C40" s="469" t="s">
        <v>1860</v>
      </c>
      <c r="D40" s="469" t="s">
        <v>1636</v>
      </c>
      <c r="E40" s="469" t="s">
        <v>308</v>
      </c>
      <c r="F40" s="469">
        <v>1</v>
      </c>
      <c r="G40" s="469" t="s">
        <v>1614</v>
      </c>
      <c r="H40" s="489" t="s">
        <v>1533</v>
      </c>
      <c r="I40" s="501">
        <f>6850*F40</f>
        <v>6850</v>
      </c>
      <c r="J40" s="489" t="s">
        <v>317</v>
      </c>
      <c r="K40" s="489" t="s">
        <v>1469</v>
      </c>
    </row>
    <row r="41" spans="1:11" ht="15" x14ac:dyDescent="0.25">
      <c r="A41" s="469" t="s">
        <v>1580</v>
      </c>
      <c r="B41" s="470">
        <v>44215</v>
      </c>
      <c r="C41" s="469" t="s">
        <v>1870</v>
      </c>
      <c r="D41" s="469" t="s">
        <v>1631</v>
      </c>
      <c r="E41" s="469" t="s">
        <v>314</v>
      </c>
      <c r="F41" s="469">
        <v>3</v>
      </c>
      <c r="G41" s="469" t="s">
        <v>1623</v>
      </c>
      <c r="H41" s="489" t="s">
        <v>1850</v>
      </c>
      <c r="I41" s="501">
        <f>37400*F41</f>
        <v>112200</v>
      </c>
      <c r="J41" s="489" t="s">
        <v>316</v>
      </c>
      <c r="K41" s="489" t="s">
        <v>1469</v>
      </c>
    </row>
    <row r="42" spans="1:11" ht="15" x14ac:dyDescent="0.25">
      <c r="A42" s="469" t="s">
        <v>1580</v>
      </c>
      <c r="B42" s="470">
        <v>44215</v>
      </c>
      <c r="C42" s="469" t="s">
        <v>1870</v>
      </c>
      <c r="D42" s="469" t="s">
        <v>1636</v>
      </c>
      <c r="E42" s="469" t="s">
        <v>308</v>
      </c>
      <c r="F42" s="469">
        <v>3</v>
      </c>
      <c r="G42" s="469" t="s">
        <v>1623</v>
      </c>
      <c r="H42" s="489" t="s">
        <v>1853</v>
      </c>
      <c r="I42" s="501">
        <f>6850*F42</f>
        <v>20550</v>
      </c>
      <c r="J42" s="489" t="s">
        <v>316</v>
      </c>
      <c r="K42" s="489" t="s">
        <v>1469</v>
      </c>
    </row>
    <row r="43" spans="1:11" ht="15" x14ac:dyDescent="0.25">
      <c r="A43" s="469" t="s">
        <v>1580</v>
      </c>
      <c r="B43" s="470">
        <v>44215</v>
      </c>
      <c r="C43" s="469" t="s">
        <v>1870</v>
      </c>
      <c r="D43" s="469" t="s">
        <v>1629</v>
      </c>
      <c r="E43" s="469" t="s">
        <v>308</v>
      </c>
      <c r="F43" s="469">
        <v>3</v>
      </c>
      <c r="G43" s="469" t="s">
        <v>1623</v>
      </c>
      <c r="H43" s="489" t="s">
        <v>1853</v>
      </c>
      <c r="I43" s="501">
        <f>2650*F43</f>
        <v>7950</v>
      </c>
      <c r="J43" s="489" t="s">
        <v>316</v>
      </c>
      <c r="K43" s="489" t="s">
        <v>1469</v>
      </c>
    </row>
    <row r="44" spans="1:11" ht="15" x14ac:dyDescent="0.25">
      <c r="A44" s="469" t="s">
        <v>1581</v>
      </c>
      <c r="B44" s="470">
        <v>44215</v>
      </c>
      <c r="C44" s="469" t="s">
        <v>1870</v>
      </c>
      <c r="D44" s="469" t="s">
        <v>1639</v>
      </c>
      <c r="E44" s="469" t="s">
        <v>314</v>
      </c>
      <c r="F44" s="469">
        <v>3</v>
      </c>
      <c r="G44" s="469" t="s">
        <v>1623</v>
      </c>
      <c r="H44" s="489" t="s">
        <v>1850</v>
      </c>
      <c r="I44" s="501">
        <f>3250*F44</f>
        <v>9750</v>
      </c>
      <c r="J44" s="489" t="s">
        <v>316</v>
      </c>
      <c r="K44" s="489" t="s">
        <v>1469</v>
      </c>
    </row>
    <row r="45" spans="1:11" ht="15" x14ac:dyDescent="0.25">
      <c r="A45" s="469" t="s">
        <v>1582</v>
      </c>
      <c r="B45" s="470">
        <v>44216</v>
      </c>
      <c r="C45" s="469" t="s">
        <v>1583</v>
      </c>
      <c r="D45" s="469" t="s">
        <v>1632</v>
      </c>
      <c r="E45" s="469" t="s">
        <v>314</v>
      </c>
      <c r="F45" s="469">
        <v>2</v>
      </c>
      <c r="G45" s="469" t="s">
        <v>253</v>
      </c>
      <c r="H45" s="489" t="s">
        <v>1532</v>
      </c>
      <c r="I45" s="501">
        <f>3900*F45</f>
        <v>7800</v>
      </c>
      <c r="J45" s="489" t="s">
        <v>317</v>
      </c>
      <c r="K45" s="489" t="s">
        <v>1469</v>
      </c>
    </row>
    <row r="46" spans="1:11" ht="15" x14ac:dyDescent="0.25">
      <c r="A46" s="469" t="s">
        <v>1582</v>
      </c>
      <c r="B46" s="470">
        <v>44216</v>
      </c>
      <c r="C46" s="469" t="s">
        <v>1583</v>
      </c>
      <c r="D46" s="469" t="s">
        <v>1640</v>
      </c>
      <c r="E46" s="469" t="s">
        <v>314</v>
      </c>
      <c r="F46" s="469">
        <v>2</v>
      </c>
      <c r="G46" s="469" t="s">
        <v>253</v>
      </c>
      <c r="H46" s="489" t="s">
        <v>1532</v>
      </c>
      <c r="I46" s="501">
        <f>9350*F46</f>
        <v>18700</v>
      </c>
      <c r="J46" s="489" t="s">
        <v>317</v>
      </c>
      <c r="K46" s="489" t="s">
        <v>1469</v>
      </c>
    </row>
    <row r="47" spans="1:11" ht="15" x14ac:dyDescent="0.25">
      <c r="A47" s="469" t="s">
        <v>1582</v>
      </c>
      <c r="B47" s="470">
        <v>44216</v>
      </c>
      <c r="C47" s="469" t="s">
        <v>1583</v>
      </c>
      <c r="D47" s="469" t="s">
        <v>1631</v>
      </c>
      <c r="E47" s="469" t="s">
        <v>314</v>
      </c>
      <c r="F47" s="469">
        <v>1</v>
      </c>
      <c r="G47" s="469" t="s">
        <v>253</v>
      </c>
      <c r="H47" s="489" t="s">
        <v>1532</v>
      </c>
      <c r="I47" s="501">
        <f>37400*F47</f>
        <v>37400</v>
      </c>
      <c r="J47" s="489" t="s">
        <v>317</v>
      </c>
      <c r="K47" s="489" t="s">
        <v>1469</v>
      </c>
    </row>
    <row r="48" spans="1:11" ht="15" x14ac:dyDescent="0.25">
      <c r="A48" s="469" t="s">
        <v>1582</v>
      </c>
      <c r="B48" s="470">
        <v>44216</v>
      </c>
      <c r="C48" s="469" t="s">
        <v>1583</v>
      </c>
      <c r="D48" s="469" t="s">
        <v>1636</v>
      </c>
      <c r="E48" s="469" t="s">
        <v>308</v>
      </c>
      <c r="F48" s="469">
        <v>2</v>
      </c>
      <c r="G48" s="469" t="s">
        <v>253</v>
      </c>
      <c r="H48" s="489" t="s">
        <v>1533</v>
      </c>
      <c r="I48" s="501">
        <f>6850*F48</f>
        <v>13700</v>
      </c>
      <c r="J48" s="489" t="s">
        <v>317</v>
      </c>
      <c r="K48" s="489" t="s">
        <v>1469</v>
      </c>
    </row>
    <row r="49" spans="1:11" ht="15" x14ac:dyDescent="0.25">
      <c r="A49" s="469" t="s">
        <v>1584</v>
      </c>
      <c r="B49" s="470">
        <v>44216</v>
      </c>
      <c r="C49" s="469" t="s">
        <v>1856</v>
      </c>
      <c r="D49" s="469" t="s">
        <v>1633</v>
      </c>
      <c r="E49" s="469" t="s">
        <v>308</v>
      </c>
      <c r="F49" s="469">
        <v>4</v>
      </c>
      <c r="G49" s="469" t="s">
        <v>253</v>
      </c>
      <c r="H49" s="489" t="s">
        <v>1533</v>
      </c>
      <c r="I49" s="501">
        <f>2100*F49</f>
        <v>8400</v>
      </c>
      <c r="J49" s="489" t="s">
        <v>316</v>
      </c>
      <c r="K49" s="489" t="s">
        <v>1469</v>
      </c>
    </row>
    <row r="50" spans="1:11" ht="15" x14ac:dyDescent="0.25">
      <c r="A50" s="469" t="s">
        <v>1584</v>
      </c>
      <c r="B50" s="470">
        <v>44216</v>
      </c>
      <c r="C50" s="469" t="s">
        <v>1856</v>
      </c>
      <c r="D50" s="469" t="s">
        <v>1637</v>
      </c>
      <c r="E50" s="469" t="s">
        <v>314</v>
      </c>
      <c r="F50" s="469">
        <v>4</v>
      </c>
      <c r="G50" s="469" t="s">
        <v>253</v>
      </c>
      <c r="H50" s="489" t="s">
        <v>1532</v>
      </c>
      <c r="I50" s="501">
        <f>4752*F50</f>
        <v>19008</v>
      </c>
      <c r="J50" s="489" t="s">
        <v>316</v>
      </c>
      <c r="K50" s="489" t="s">
        <v>1469</v>
      </c>
    </row>
    <row r="51" spans="1:11" ht="15" x14ac:dyDescent="0.25">
      <c r="A51" s="469" t="s">
        <v>1585</v>
      </c>
      <c r="B51" s="470">
        <v>44217</v>
      </c>
      <c r="C51" s="469" t="s">
        <v>1586</v>
      </c>
      <c r="D51" s="469" t="s">
        <v>1629</v>
      </c>
      <c r="E51" s="469" t="s">
        <v>308</v>
      </c>
      <c r="F51" s="469">
        <v>1</v>
      </c>
      <c r="G51" s="469" t="s">
        <v>244</v>
      </c>
      <c r="H51" s="489" t="s">
        <v>1854</v>
      </c>
      <c r="I51" s="501">
        <f>2650*F51</f>
        <v>2650</v>
      </c>
      <c r="J51" s="489" t="s">
        <v>316</v>
      </c>
      <c r="K51" s="489" t="s">
        <v>1469</v>
      </c>
    </row>
    <row r="52" spans="1:11" ht="15" x14ac:dyDescent="0.25">
      <c r="A52" s="469" t="s">
        <v>1587</v>
      </c>
      <c r="B52" s="470">
        <v>44217</v>
      </c>
      <c r="C52" s="469" t="s">
        <v>1871</v>
      </c>
      <c r="D52" s="469" t="s">
        <v>1635</v>
      </c>
      <c r="E52" s="469" t="s">
        <v>308</v>
      </c>
      <c r="F52" s="469">
        <v>2</v>
      </c>
      <c r="G52" s="469" t="s">
        <v>253</v>
      </c>
      <c r="H52" s="489" t="s">
        <v>1533</v>
      </c>
      <c r="I52" s="501">
        <f>4200*F52</f>
        <v>8400</v>
      </c>
      <c r="J52" s="489" t="s">
        <v>317</v>
      </c>
      <c r="K52" s="489" t="s">
        <v>1469</v>
      </c>
    </row>
    <row r="53" spans="1:11" ht="15" x14ac:dyDescent="0.25">
      <c r="A53" s="469" t="s">
        <v>1588</v>
      </c>
      <c r="B53" s="470">
        <v>44218</v>
      </c>
      <c r="C53" s="469" t="s">
        <v>1857</v>
      </c>
      <c r="D53" s="469" t="s">
        <v>1534</v>
      </c>
      <c r="E53" s="469" t="s">
        <v>308</v>
      </c>
      <c r="F53" s="469">
        <v>5</v>
      </c>
      <c r="G53" s="469" t="s">
        <v>253</v>
      </c>
      <c r="H53" s="489" t="s">
        <v>1533</v>
      </c>
      <c r="I53" s="501">
        <f>3500*F53</f>
        <v>17500</v>
      </c>
      <c r="J53" s="489" t="s">
        <v>317</v>
      </c>
      <c r="K53" s="489" t="s">
        <v>1469</v>
      </c>
    </row>
    <row r="54" spans="1:11" ht="15" x14ac:dyDescent="0.25">
      <c r="A54" s="469" t="s">
        <v>1589</v>
      </c>
      <c r="B54" s="470">
        <v>44218</v>
      </c>
      <c r="C54" s="469" t="s">
        <v>1590</v>
      </c>
      <c r="D54" s="469" t="s">
        <v>1629</v>
      </c>
      <c r="E54" s="469" t="s">
        <v>308</v>
      </c>
      <c r="F54" s="469">
        <v>4</v>
      </c>
      <c r="G54" s="469" t="s">
        <v>1624</v>
      </c>
      <c r="H54" s="489" t="s">
        <v>1533</v>
      </c>
      <c r="I54" s="501">
        <f>2650*F54</f>
        <v>10600</v>
      </c>
      <c r="J54" s="489" t="s">
        <v>317</v>
      </c>
      <c r="K54" s="489" t="s">
        <v>1469</v>
      </c>
    </row>
    <row r="55" spans="1:11" ht="15" x14ac:dyDescent="0.25">
      <c r="A55" s="469" t="s">
        <v>1591</v>
      </c>
      <c r="B55" s="470">
        <v>44218</v>
      </c>
      <c r="C55" s="469" t="s">
        <v>1592</v>
      </c>
      <c r="D55" s="469" t="s">
        <v>1635</v>
      </c>
      <c r="E55" s="469" t="s">
        <v>308</v>
      </c>
      <c r="F55" s="469">
        <v>2</v>
      </c>
      <c r="G55" s="469" t="s">
        <v>1625</v>
      </c>
      <c r="H55" s="489" t="s">
        <v>1533</v>
      </c>
      <c r="I55" s="501">
        <f>4200*F55</f>
        <v>8400</v>
      </c>
      <c r="J55" s="489" t="s">
        <v>317</v>
      </c>
      <c r="K55" s="489" t="s">
        <v>1469</v>
      </c>
    </row>
    <row r="56" spans="1:11" ht="15" x14ac:dyDescent="0.25">
      <c r="A56" s="469" t="s">
        <v>1593</v>
      </c>
      <c r="B56" s="470">
        <v>44218</v>
      </c>
      <c r="C56" s="469" t="s">
        <v>1872</v>
      </c>
      <c r="D56" s="469" t="s">
        <v>1641</v>
      </c>
      <c r="E56" s="469" t="s">
        <v>314</v>
      </c>
      <c r="F56" s="469">
        <v>1</v>
      </c>
      <c r="G56" s="469" t="s">
        <v>1624</v>
      </c>
      <c r="H56" s="489" t="s">
        <v>1532</v>
      </c>
      <c r="I56" s="501">
        <f>51000*F56</f>
        <v>51000</v>
      </c>
      <c r="J56" s="489" t="s">
        <v>316</v>
      </c>
      <c r="K56" s="489" t="s">
        <v>1469</v>
      </c>
    </row>
    <row r="57" spans="1:11" ht="15" x14ac:dyDescent="0.25">
      <c r="A57" s="469" t="s">
        <v>1594</v>
      </c>
      <c r="B57" s="470">
        <v>44218</v>
      </c>
      <c r="C57" s="469" t="s">
        <v>1595</v>
      </c>
      <c r="D57" s="469" t="s">
        <v>1633</v>
      </c>
      <c r="E57" s="469" t="s">
        <v>308</v>
      </c>
      <c r="F57" s="469">
        <v>1</v>
      </c>
      <c r="G57" s="469" t="s">
        <v>1616</v>
      </c>
      <c r="H57" s="489" t="s">
        <v>1854</v>
      </c>
      <c r="I57" s="501">
        <f>2100*F57</f>
        <v>2100</v>
      </c>
      <c r="J57" s="489" t="s">
        <v>316</v>
      </c>
      <c r="K57" s="489" t="s">
        <v>1469</v>
      </c>
    </row>
    <row r="58" spans="1:11" ht="15" x14ac:dyDescent="0.25">
      <c r="A58" s="469" t="s">
        <v>1596</v>
      </c>
      <c r="B58" s="470">
        <v>44219</v>
      </c>
      <c r="C58" s="469" t="s">
        <v>1597</v>
      </c>
      <c r="D58" s="469" t="s">
        <v>1631</v>
      </c>
      <c r="E58" s="469" t="s">
        <v>314</v>
      </c>
      <c r="F58" s="469">
        <v>1</v>
      </c>
      <c r="G58" s="469" t="s">
        <v>253</v>
      </c>
      <c r="H58" s="489" t="s">
        <v>1532</v>
      </c>
      <c r="I58" s="501">
        <f>37400*F58</f>
        <v>37400</v>
      </c>
      <c r="J58" s="489" t="s">
        <v>317</v>
      </c>
      <c r="K58" s="489" t="s">
        <v>1469</v>
      </c>
    </row>
    <row r="59" spans="1:11" ht="15" x14ac:dyDescent="0.25">
      <c r="A59" s="469" t="s">
        <v>1598</v>
      </c>
      <c r="B59" s="470">
        <v>44219</v>
      </c>
      <c r="C59" s="469" t="s">
        <v>1873</v>
      </c>
      <c r="D59" s="469" t="s">
        <v>1642</v>
      </c>
      <c r="E59" s="469" t="s">
        <v>314</v>
      </c>
      <c r="F59" s="469">
        <v>13</v>
      </c>
      <c r="G59" s="469" t="s">
        <v>1626</v>
      </c>
      <c r="H59" s="489" t="s">
        <v>1183</v>
      </c>
      <c r="I59" s="501">
        <f>7475*F59</f>
        <v>97175</v>
      </c>
      <c r="J59" s="489" t="s">
        <v>316</v>
      </c>
      <c r="K59" s="489" t="s">
        <v>1469</v>
      </c>
    </row>
    <row r="60" spans="1:11" ht="15" x14ac:dyDescent="0.25">
      <c r="A60" s="469" t="s">
        <v>1599</v>
      </c>
      <c r="B60" s="470">
        <v>44219</v>
      </c>
      <c r="C60" s="469" t="s">
        <v>1600</v>
      </c>
      <c r="D60" s="469" t="s">
        <v>1632</v>
      </c>
      <c r="E60" s="469" t="s">
        <v>314</v>
      </c>
      <c r="F60" s="469">
        <v>1</v>
      </c>
      <c r="G60" s="469" t="s">
        <v>246</v>
      </c>
      <c r="H60" s="489" t="s">
        <v>1851</v>
      </c>
      <c r="I60" s="501">
        <f>3900*F60</f>
        <v>3900</v>
      </c>
      <c r="J60" s="489" t="s">
        <v>317</v>
      </c>
      <c r="K60" s="489" t="s">
        <v>1469</v>
      </c>
    </row>
    <row r="61" spans="1:11" ht="15" x14ac:dyDescent="0.25">
      <c r="A61" s="469" t="s">
        <v>1601</v>
      </c>
      <c r="B61" s="470">
        <v>44221</v>
      </c>
      <c r="C61" s="469" t="s">
        <v>1554</v>
      </c>
      <c r="D61" s="469" t="s">
        <v>1641</v>
      </c>
      <c r="E61" s="469" t="s">
        <v>314</v>
      </c>
      <c r="F61" s="469">
        <v>1</v>
      </c>
      <c r="G61" s="469" t="s">
        <v>253</v>
      </c>
      <c r="H61" s="489" t="s">
        <v>1532</v>
      </c>
      <c r="I61" s="501">
        <f>51000*F61</f>
        <v>51000</v>
      </c>
      <c r="J61" s="489" t="s">
        <v>316</v>
      </c>
      <c r="K61" s="489" t="s">
        <v>1469</v>
      </c>
    </row>
    <row r="62" spans="1:11" ht="15" x14ac:dyDescent="0.25">
      <c r="A62" s="469" t="s">
        <v>1602</v>
      </c>
      <c r="B62" s="470">
        <v>44223</v>
      </c>
      <c r="C62" s="469" t="s">
        <v>1861</v>
      </c>
      <c r="D62" s="469" t="s">
        <v>1632</v>
      </c>
      <c r="E62" s="469" t="s">
        <v>314</v>
      </c>
      <c r="F62" s="469">
        <v>27</v>
      </c>
      <c r="G62" s="469" t="s">
        <v>1626</v>
      </c>
      <c r="H62" s="489" t="s">
        <v>1183</v>
      </c>
      <c r="I62" s="501">
        <f>3900*F62</f>
        <v>105300</v>
      </c>
      <c r="J62" s="489" t="s">
        <v>316</v>
      </c>
      <c r="K62" s="489" t="s">
        <v>1469</v>
      </c>
    </row>
    <row r="63" spans="1:11" ht="15" x14ac:dyDescent="0.25">
      <c r="A63" s="469" t="s">
        <v>1603</v>
      </c>
      <c r="B63" s="470">
        <v>44223</v>
      </c>
      <c r="C63" s="469" t="s">
        <v>1871</v>
      </c>
      <c r="D63" s="469" t="s">
        <v>1635</v>
      </c>
      <c r="E63" s="469" t="s">
        <v>308</v>
      </c>
      <c r="F63" s="469">
        <v>2</v>
      </c>
      <c r="G63" s="469" t="s">
        <v>253</v>
      </c>
      <c r="H63" s="489" t="s">
        <v>1533</v>
      </c>
      <c r="I63" s="501">
        <f>4200*F63</f>
        <v>8400</v>
      </c>
      <c r="J63" s="489" t="s">
        <v>317</v>
      </c>
      <c r="K63" s="489" t="s">
        <v>1469</v>
      </c>
    </row>
    <row r="64" spans="1:11" ht="15" x14ac:dyDescent="0.25">
      <c r="A64" s="469" t="s">
        <v>1604</v>
      </c>
      <c r="B64" s="470">
        <v>44224</v>
      </c>
      <c r="C64" s="469" t="s">
        <v>1868</v>
      </c>
      <c r="D64" s="469" t="s">
        <v>1629</v>
      </c>
      <c r="E64" s="469" t="s">
        <v>308</v>
      </c>
      <c r="F64" s="469">
        <v>1</v>
      </c>
      <c r="G64" s="469" t="s">
        <v>253</v>
      </c>
      <c r="H64" s="489" t="s">
        <v>1533</v>
      </c>
      <c r="I64" s="501">
        <f>2650*F64</f>
        <v>2650</v>
      </c>
      <c r="J64" s="489" t="s">
        <v>316</v>
      </c>
      <c r="K64" s="489" t="s">
        <v>1469</v>
      </c>
    </row>
    <row r="65" spans="1:11" ht="15" x14ac:dyDescent="0.25">
      <c r="A65" s="469" t="s">
        <v>1605</v>
      </c>
      <c r="B65" s="470">
        <v>44224</v>
      </c>
      <c r="C65" s="469" t="s">
        <v>1874</v>
      </c>
      <c r="D65" s="469" t="s">
        <v>1643</v>
      </c>
      <c r="E65" s="469" t="s">
        <v>308</v>
      </c>
      <c r="F65" s="469">
        <v>1</v>
      </c>
      <c r="G65" s="469" t="s">
        <v>1620</v>
      </c>
      <c r="H65" s="489" t="s">
        <v>1533</v>
      </c>
      <c r="I65" s="501">
        <f>5800*F65</f>
        <v>5800</v>
      </c>
      <c r="J65" s="489" t="s">
        <v>317</v>
      </c>
      <c r="K65" s="489" t="s">
        <v>1469</v>
      </c>
    </row>
    <row r="66" spans="1:11" ht="15" x14ac:dyDescent="0.25">
      <c r="A66" s="469" t="s">
        <v>1605</v>
      </c>
      <c r="B66" s="470">
        <v>44224</v>
      </c>
      <c r="C66" s="469" t="s">
        <v>1874</v>
      </c>
      <c r="D66" s="469" t="s">
        <v>1534</v>
      </c>
      <c r="E66" s="469" t="s">
        <v>308</v>
      </c>
      <c r="F66" s="469">
        <v>1</v>
      </c>
      <c r="G66" s="469" t="s">
        <v>1620</v>
      </c>
      <c r="H66" s="489" t="s">
        <v>1533</v>
      </c>
      <c r="I66" s="501">
        <f>3500*F66</f>
        <v>3500</v>
      </c>
      <c r="J66" s="489" t="s">
        <v>317</v>
      </c>
      <c r="K66" s="489" t="s">
        <v>1469</v>
      </c>
    </row>
    <row r="67" spans="1:11" ht="15" x14ac:dyDescent="0.25">
      <c r="A67" s="469" t="s">
        <v>1606</v>
      </c>
      <c r="B67" s="470">
        <v>44224</v>
      </c>
      <c r="C67" s="469" t="s">
        <v>1861</v>
      </c>
      <c r="D67" s="469" t="s">
        <v>1632</v>
      </c>
      <c r="E67" s="469" t="s">
        <v>314</v>
      </c>
      <c r="F67" s="469">
        <v>3</v>
      </c>
      <c r="G67" s="469" t="s">
        <v>1627</v>
      </c>
      <c r="H67" s="489" t="s">
        <v>1183</v>
      </c>
      <c r="I67" s="501">
        <f>3900*F67</f>
        <v>11700</v>
      </c>
      <c r="J67" s="489" t="s">
        <v>316</v>
      </c>
      <c r="K67" s="489" t="s">
        <v>1469</v>
      </c>
    </row>
    <row r="68" spans="1:11" ht="15" x14ac:dyDescent="0.25">
      <c r="A68" s="469" t="s">
        <v>1607</v>
      </c>
      <c r="B68" s="470">
        <v>44224</v>
      </c>
      <c r="C68" s="469" t="s">
        <v>1875</v>
      </c>
      <c r="D68" s="469" t="s">
        <v>1644</v>
      </c>
      <c r="E68" s="469" t="s">
        <v>314</v>
      </c>
      <c r="F68" s="469">
        <v>0</v>
      </c>
      <c r="G68" s="469" t="s">
        <v>1628</v>
      </c>
      <c r="H68" s="489" t="s">
        <v>1850</v>
      </c>
      <c r="I68" s="501">
        <f>27500*F68</f>
        <v>0</v>
      </c>
      <c r="J68" s="489" t="s">
        <v>316</v>
      </c>
      <c r="K68" s="489" t="s">
        <v>1469</v>
      </c>
    </row>
    <row r="69" spans="1:11" ht="15" x14ac:dyDescent="0.25">
      <c r="A69" s="469" t="s">
        <v>1608</v>
      </c>
      <c r="B69" s="470">
        <v>44225</v>
      </c>
      <c r="C69" s="469" t="s">
        <v>1861</v>
      </c>
      <c r="D69" s="469" t="s">
        <v>1632</v>
      </c>
      <c r="E69" s="469" t="s">
        <v>314</v>
      </c>
      <c r="F69" s="469">
        <v>52</v>
      </c>
      <c r="G69" s="469" t="s">
        <v>245</v>
      </c>
      <c r="H69" s="489" t="s">
        <v>1183</v>
      </c>
      <c r="I69" s="501">
        <f>3900*F69</f>
        <v>202800</v>
      </c>
      <c r="J69" s="489" t="s">
        <v>316</v>
      </c>
      <c r="K69" s="489" t="s">
        <v>1469</v>
      </c>
    </row>
    <row r="70" spans="1:11" ht="15" x14ac:dyDescent="0.25">
      <c r="A70" s="469" t="s">
        <v>1609</v>
      </c>
      <c r="B70" s="470">
        <v>44226</v>
      </c>
      <c r="C70" s="469" t="s">
        <v>1597</v>
      </c>
      <c r="D70" s="469" t="s">
        <v>1629</v>
      </c>
      <c r="E70" s="469" t="s">
        <v>308</v>
      </c>
      <c r="F70" s="469">
        <v>1</v>
      </c>
      <c r="G70" s="469" t="s">
        <v>253</v>
      </c>
      <c r="H70" s="489" t="s">
        <v>1533</v>
      </c>
      <c r="I70" s="501">
        <f>2650*F70</f>
        <v>2650</v>
      </c>
      <c r="J70" s="489" t="s">
        <v>317</v>
      </c>
      <c r="K70" s="489" t="s">
        <v>1469</v>
      </c>
    </row>
    <row r="71" spans="1:11" ht="15" x14ac:dyDescent="0.25">
      <c r="A71" s="469" t="s">
        <v>1610</v>
      </c>
      <c r="B71" s="470">
        <v>44226</v>
      </c>
      <c r="C71" s="469" t="s">
        <v>1611</v>
      </c>
      <c r="D71" s="469" t="s">
        <v>1631</v>
      </c>
      <c r="E71" s="469" t="s">
        <v>314</v>
      </c>
      <c r="F71" s="469">
        <v>1</v>
      </c>
      <c r="G71" s="469" t="s">
        <v>244</v>
      </c>
      <c r="H71" s="489" t="s">
        <v>1851</v>
      </c>
      <c r="I71" s="501">
        <f>37400*F71</f>
        <v>37400</v>
      </c>
      <c r="J71" s="489" t="s">
        <v>316</v>
      </c>
      <c r="K71" s="489" t="s">
        <v>1469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3:B13"/>
  <sheetViews>
    <sheetView workbookViewId="0">
      <selection activeCell="B9" sqref="B9"/>
    </sheetView>
  </sheetViews>
  <sheetFormatPr defaultRowHeight="12.75" x14ac:dyDescent="0.2"/>
  <cols>
    <col min="1" max="1" width="23.42578125" bestFit="1" customWidth="1"/>
    <col min="2" max="2" width="10.28515625" bestFit="1" customWidth="1"/>
  </cols>
  <sheetData>
    <row r="3" spans="1:2" x14ac:dyDescent="0.2">
      <c r="A3" s="649" t="s">
        <v>1535</v>
      </c>
      <c r="B3" s="510"/>
    </row>
    <row r="4" spans="1:2" x14ac:dyDescent="0.2">
      <c r="A4" s="649" t="s">
        <v>42</v>
      </c>
      <c r="B4" s="668" t="s">
        <v>4</v>
      </c>
    </row>
    <row r="5" spans="1:2" x14ac:dyDescent="0.2">
      <c r="A5" s="672" t="s">
        <v>1850</v>
      </c>
      <c r="B5" s="669">
        <v>93500</v>
      </c>
    </row>
    <row r="6" spans="1:2" x14ac:dyDescent="0.2">
      <c r="A6" s="673" t="s">
        <v>1851</v>
      </c>
      <c r="B6" s="670">
        <v>286450</v>
      </c>
    </row>
    <row r="7" spans="1:2" x14ac:dyDescent="0.2">
      <c r="A7" s="673" t="s">
        <v>1854</v>
      </c>
      <c r="B7" s="670">
        <v>117000</v>
      </c>
    </row>
    <row r="8" spans="1:2" x14ac:dyDescent="0.2">
      <c r="A8" s="673" t="s">
        <v>1532</v>
      </c>
      <c r="B8" s="670">
        <v>644762</v>
      </c>
    </row>
    <row r="9" spans="1:2" x14ac:dyDescent="0.2">
      <c r="A9" s="673" t="s">
        <v>1533</v>
      </c>
      <c r="B9" s="670">
        <v>771300</v>
      </c>
    </row>
    <row r="10" spans="1:2" x14ac:dyDescent="0.2">
      <c r="A10" s="673" t="s">
        <v>1187</v>
      </c>
      <c r="B10" s="670">
        <v>93500</v>
      </c>
    </row>
    <row r="11" spans="1:2" x14ac:dyDescent="0.2">
      <c r="A11" s="673" t="s">
        <v>1183</v>
      </c>
      <c r="B11" s="670">
        <v>1057650</v>
      </c>
    </row>
    <row r="12" spans="1:2" x14ac:dyDescent="0.2">
      <c r="A12" s="674" t="s">
        <v>3215</v>
      </c>
      <c r="B12" s="670">
        <v>43000</v>
      </c>
    </row>
    <row r="13" spans="1:2" x14ac:dyDescent="0.2">
      <c r="A13" s="510" t="s">
        <v>3</v>
      </c>
      <c r="B13" s="671">
        <v>3107162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K150"/>
  <sheetViews>
    <sheetView workbookViewId="0">
      <selection activeCell="H1" sqref="H1"/>
    </sheetView>
  </sheetViews>
  <sheetFormatPr defaultRowHeight="12.75" x14ac:dyDescent="0.2"/>
  <cols>
    <col min="1" max="1" width="15.42578125" bestFit="1" customWidth="1"/>
    <col min="2" max="2" width="11.85546875" bestFit="1" customWidth="1"/>
    <col min="3" max="3" width="31.42578125" bestFit="1" customWidth="1"/>
    <col min="4" max="4" width="21" customWidth="1"/>
    <col min="5" max="5" width="8.140625" bestFit="1" customWidth="1"/>
    <col min="6" max="6" width="4.140625" style="590" bestFit="1" customWidth="1"/>
    <col min="7" max="7" width="14.7109375" bestFit="1" customWidth="1"/>
    <col min="8" max="8" width="22.140625" bestFit="1" customWidth="1"/>
    <col min="9" max="9" width="9.5703125" bestFit="1" customWidth="1"/>
    <col min="10" max="10" width="17" bestFit="1" customWidth="1"/>
    <col min="11" max="11" width="10.85546875" bestFit="1" customWidth="1"/>
  </cols>
  <sheetData>
    <row r="1" spans="1:11" s="197" customFormat="1" ht="15" x14ac:dyDescent="0.25">
      <c r="A1" s="219" t="s">
        <v>26</v>
      </c>
      <c r="B1" s="220" t="s">
        <v>34</v>
      </c>
      <c r="C1" s="221" t="s">
        <v>36</v>
      </c>
      <c r="D1" s="222" t="s">
        <v>37</v>
      </c>
      <c r="E1" s="222" t="s">
        <v>23</v>
      </c>
      <c r="F1" s="235" t="s">
        <v>38</v>
      </c>
      <c r="G1" s="222" t="s">
        <v>39</v>
      </c>
      <c r="H1" s="222" t="s">
        <v>42</v>
      </c>
      <c r="I1" s="224" t="s">
        <v>40</v>
      </c>
      <c r="J1" s="225" t="s">
        <v>35</v>
      </c>
      <c r="K1" s="222" t="s">
        <v>24</v>
      </c>
    </row>
    <row r="2" spans="1:11" ht="15" x14ac:dyDescent="0.25">
      <c r="A2" s="205" t="s">
        <v>4167</v>
      </c>
      <c r="B2" s="413">
        <v>44228</v>
      </c>
      <c r="C2" s="205" t="s">
        <v>4332</v>
      </c>
      <c r="D2" s="205" t="s">
        <v>1641</v>
      </c>
      <c r="E2" s="529" t="s">
        <v>314</v>
      </c>
      <c r="F2" s="499">
        <v>5</v>
      </c>
      <c r="G2" s="469" t="s">
        <v>4184</v>
      </c>
      <c r="H2" s="648" t="s">
        <v>1532</v>
      </c>
      <c r="I2" s="486">
        <f>51000*F2</f>
        <v>255000</v>
      </c>
      <c r="J2" s="205" t="s">
        <v>316</v>
      </c>
      <c r="K2" s="205" t="s">
        <v>1469</v>
      </c>
    </row>
    <row r="3" spans="1:11" ht="15" x14ac:dyDescent="0.25">
      <c r="A3" s="205" t="s">
        <v>4168</v>
      </c>
      <c r="B3" s="413">
        <v>44228</v>
      </c>
      <c r="C3" s="205" t="s">
        <v>1868</v>
      </c>
      <c r="D3" s="205" t="s">
        <v>1516</v>
      </c>
      <c r="E3" s="529" t="s">
        <v>308</v>
      </c>
      <c r="F3" s="499">
        <v>2</v>
      </c>
      <c r="G3" s="469" t="s">
        <v>253</v>
      </c>
      <c r="H3" s="648" t="s">
        <v>1533</v>
      </c>
      <c r="I3" s="486">
        <f>4250*F3</f>
        <v>8500</v>
      </c>
      <c r="J3" s="205" t="s">
        <v>316</v>
      </c>
      <c r="K3" s="205" t="s">
        <v>1469</v>
      </c>
    </row>
    <row r="4" spans="1:11" ht="15" x14ac:dyDescent="0.25">
      <c r="A4" s="205" t="s">
        <v>4169</v>
      </c>
      <c r="B4" s="413">
        <v>44228</v>
      </c>
      <c r="C4" s="205" t="s">
        <v>4170</v>
      </c>
      <c r="D4" s="205" t="s">
        <v>1516</v>
      </c>
      <c r="E4" s="529" t="s">
        <v>308</v>
      </c>
      <c r="F4" s="499">
        <v>2</v>
      </c>
      <c r="G4" s="469" t="s">
        <v>253</v>
      </c>
      <c r="H4" s="648" t="s">
        <v>1533</v>
      </c>
      <c r="I4" s="486">
        <f>4250*F4</f>
        <v>8500</v>
      </c>
      <c r="J4" s="205" t="s">
        <v>317</v>
      </c>
      <c r="K4" s="205" t="s">
        <v>1469</v>
      </c>
    </row>
    <row r="5" spans="1:11" ht="15" x14ac:dyDescent="0.25">
      <c r="A5" s="205" t="s">
        <v>4171</v>
      </c>
      <c r="B5" s="413">
        <v>44228</v>
      </c>
      <c r="C5" s="205" t="s">
        <v>4332</v>
      </c>
      <c r="D5" s="205" t="s">
        <v>1629</v>
      </c>
      <c r="E5" s="529" t="s">
        <v>308</v>
      </c>
      <c r="F5" s="499">
        <v>5</v>
      </c>
      <c r="G5" s="469" t="s">
        <v>4184</v>
      </c>
      <c r="H5" s="648" t="s">
        <v>1533</v>
      </c>
      <c r="I5" s="486">
        <f>2150*F5</f>
        <v>10750</v>
      </c>
      <c r="J5" s="205" t="s">
        <v>316</v>
      </c>
      <c r="K5" s="205" t="s">
        <v>1469</v>
      </c>
    </row>
    <row r="6" spans="1:11" ht="15" x14ac:dyDescent="0.25">
      <c r="A6" s="205" t="s">
        <v>4172</v>
      </c>
      <c r="B6" s="413">
        <v>44228</v>
      </c>
      <c r="C6" s="205" t="s">
        <v>4173</v>
      </c>
      <c r="D6" s="205" t="s">
        <v>1516</v>
      </c>
      <c r="E6" s="529" t="s">
        <v>308</v>
      </c>
      <c r="F6" s="499">
        <v>2</v>
      </c>
      <c r="G6" s="469" t="s">
        <v>253</v>
      </c>
      <c r="H6" s="648" t="s">
        <v>1533</v>
      </c>
      <c r="I6" s="486">
        <f t="shared" ref="I6:I16" si="0">4250*F6</f>
        <v>8500</v>
      </c>
      <c r="J6" s="205" t="s">
        <v>316</v>
      </c>
      <c r="K6" s="205" t="s">
        <v>1469</v>
      </c>
    </row>
    <row r="7" spans="1:11" ht="15" x14ac:dyDescent="0.25">
      <c r="A7" s="205" t="s">
        <v>4174</v>
      </c>
      <c r="B7" s="413">
        <v>44228</v>
      </c>
      <c r="C7" s="205" t="s">
        <v>4175</v>
      </c>
      <c r="D7" s="205" t="s">
        <v>1516</v>
      </c>
      <c r="E7" s="529" t="s">
        <v>308</v>
      </c>
      <c r="F7" s="499">
        <v>4</v>
      </c>
      <c r="G7" s="469" t="s">
        <v>1619</v>
      </c>
      <c r="H7" s="648" t="s">
        <v>1533</v>
      </c>
      <c r="I7" s="486">
        <f t="shared" si="0"/>
        <v>17000</v>
      </c>
      <c r="J7" s="205" t="s">
        <v>316</v>
      </c>
      <c r="K7" s="205" t="s">
        <v>1469</v>
      </c>
    </row>
    <row r="8" spans="1:11" ht="15" x14ac:dyDescent="0.25">
      <c r="A8" s="205" t="s">
        <v>4176</v>
      </c>
      <c r="B8" s="413">
        <v>44229</v>
      </c>
      <c r="C8" s="205" t="s">
        <v>4177</v>
      </c>
      <c r="D8" s="205" t="s">
        <v>1516</v>
      </c>
      <c r="E8" s="529" t="s">
        <v>308</v>
      </c>
      <c r="F8" s="499">
        <v>1</v>
      </c>
      <c r="G8" s="205" t="s">
        <v>253</v>
      </c>
      <c r="H8" s="648" t="s">
        <v>1533</v>
      </c>
      <c r="I8" s="486">
        <f t="shared" si="0"/>
        <v>4250</v>
      </c>
      <c r="J8" s="205" t="s">
        <v>316</v>
      </c>
      <c r="K8" s="205" t="s">
        <v>1469</v>
      </c>
    </row>
    <row r="9" spans="1:11" ht="15" x14ac:dyDescent="0.25">
      <c r="A9" s="205" t="s">
        <v>4178</v>
      </c>
      <c r="B9" s="413">
        <v>44229</v>
      </c>
      <c r="C9" s="205" t="s">
        <v>1874</v>
      </c>
      <c r="D9" s="205" t="s">
        <v>1516</v>
      </c>
      <c r="E9" s="469" t="s">
        <v>308</v>
      </c>
      <c r="F9" s="499">
        <v>1</v>
      </c>
      <c r="G9" s="205" t="s">
        <v>253</v>
      </c>
      <c r="H9" s="648" t="s">
        <v>1533</v>
      </c>
      <c r="I9" s="486">
        <f t="shared" si="0"/>
        <v>4250</v>
      </c>
      <c r="J9" s="205" t="s">
        <v>317</v>
      </c>
      <c r="K9" s="205" t="s">
        <v>1469</v>
      </c>
    </row>
    <row r="10" spans="1:11" ht="15" x14ac:dyDescent="0.25">
      <c r="A10" s="205" t="s">
        <v>4179</v>
      </c>
      <c r="B10" s="413">
        <v>44229</v>
      </c>
      <c r="C10" s="205" t="s">
        <v>1874</v>
      </c>
      <c r="D10" s="205" t="s">
        <v>1516</v>
      </c>
      <c r="E10" s="469" t="s">
        <v>308</v>
      </c>
      <c r="F10" s="499">
        <v>16</v>
      </c>
      <c r="G10" s="205" t="s">
        <v>253</v>
      </c>
      <c r="H10" s="648" t="s">
        <v>1533</v>
      </c>
      <c r="I10" s="486">
        <f t="shared" si="0"/>
        <v>68000</v>
      </c>
      <c r="J10" s="205" t="s">
        <v>317</v>
      </c>
      <c r="K10" s="205" t="s">
        <v>1469</v>
      </c>
    </row>
    <row r="11" spans="1:11" ht="15" x14ac:dyDescent="0.25">
      <c r="A11" s="205" t="s">
        <v>4180</v>
      </c>
      <c r="B11" s="413">
        <v>44229</v>
      </c>
      <c r="C11" s="205" t="s">
        <v>1550</v>
      </c>
      <c r="D11" s="205" t="s">
        <v>1516</v>
      </c>
      <c r="E11" s="469" t="s">
        <v>308</v>
      </c>
      <c r="F11" s="499">
        <v>12</v>
      </c>
      <c r="G11" s="205" t="s">
        <v>253</v>
      </c>
      <c r="H11" s="648" t="s">
        <v>1533</v>
      </c>
      <c r="I11" s="486">
        <f t="shared" si="0"/>
        <v>51000</v>
      </c>
      <c r="J11" s="205" t="s">
        <v>317</v>
      </c>
      <c r="K11" s="205" t="s">
        <v>1469</v>
      </c>
    </row>
    <row r="12" spans="1:11" ht="15" x14ac:dyDescent="0.25">
      <c r="A12" s="205" t="s">
        <v>4181</v>
      </c>
      <c r="B12" s="413">
        <v>44229</v>
      </c>
      <c r="C12" s="205" t="s">
        <v>4333</v>
      </c>
      <c r="D12" s="205" t="s">
        <v>1516</v>
      </c>
      <c r="E12" s="469" t="s">
        <v>308</v>
      </c>
      <c r="F12" s="528">
        <v>16</v>
      </c>
      <c r="G12" s="205" t="s">
        <v>253</v>
      </c>
      <c r="H12" s="648" t="s">
        <v>1533</v>
      </c>
      <c r="I12" s="486">
        <f t="shared" si="0"/>
        <v>68000</v>
      </c>
      <c r="J12" s="205" t="s">
        <v>317</v>
      </c>
      <c r="K12" s="205" t="s">
        <v>1469</v>
      </c>
    </row>
    <row r="13" spans="1:11" ht="15" x14ac:dyDescent="0.25">
      <c r="A13" s="205" t="s">
        <v>4182</v>
      </c>
      <c r="B13" s="413">
        <v>44229</v>
      </c>
      <c r="C13" s="205" t="s">
        <v>4183</v>
      </c>
      <c r="D13" s="205" t="s">
        <v>1516</v>
      </c>
      <c r="E13" s="469" t="s">
        <v>308</v>
      </c>
      <c r="F13" s="499">
        <v>8</v>
      </c>
      <c r="G13" s="205" t="s">
        <v>253</v>
      </c>
      <c r="H13" s="648" t="s">
        <v>1533</v>
      </c>
      <c r="I13" s="486">
        <f t="shared" si="0"/>
        <v>34000</v>
      </c>
      <c r="J13" s="205" t="s">
        <v>317</v>
      </c>
      <c r="K13" s="205" t="s">
        <v>1469</v>
      </c>
    </row>
    <row r="14" spans="1:11" ht="15" x14ac:dyDescent="0.25">
      <c r="A14" s="205" t="s">
        <v>4185</v>
      </c>
      <c r="B14" s="413">
        <v>44230</v>
      </c>
      <c r="C14" s="205" t="s">
        <v>4186</v>
      </c>
      <c r="D14" s="205" t="s">
        <v>1516</v>
      </c>
      <c r="E14" s="498" t="s">
        <v>308</v>
      </c>
      <c r="F14" s="528">
        <v>5</v>
      </c>
      <c r="G14" s="205" t="s">
        <v>1616</v>
      </c>
      <c r="H14" s="648" t="s">
        <v>1854</v>
      </c>
      <c r="I14" s="486">
        <f t="shared" si="0"/>
        <v>21250</v>
      </c>
      <c r="J14" s="205" t="s">
        <v>316</v>
      </c>
      <c r="K14" s="205" t="s">
        <v>1469</v>
      </c>
    </row>
    <row r="15" spans="1:11" ht="15" x14ac:dyDescent="0.25">
      <c r="A15" s="205" t="s">
        <v>4187</v>
      </c>
      <c r="B15" s="413">
        <v>44230</v>
      </c>
      <c r="C15" s="205" t="s">
        <v>4188</v>
      </c>
      <c r="D15" s="205" t="s">
        <v>1516</v>
      </c>
      <c r="E15" s="498" t="s">
        <v>308</v>
      </c>
      <c r="F15" s="528">
        <v>5</v>
      </c>
      <c r="G15" s="529" t="s">
        <v>244</v>
      </c>
      <c r="H15" s="648" t="s">
        <v>1854</v>
      </c>
      <c r="I15" s="486">
        <f t="shared" si="0"/>
        <v>21250</v>
      </c>
      <c r="J15" s="205" t="s">
        <v>317</v>
      </c>
      <c r="K15" s="205" t="s">
        <v>1469</v>
      </c>
    </row>
    <row r="16" spans="1:11" ht="15" x14ac:dyDescent="0.25">
      <c r="A16" s="205" t="s">
        <v>4189</v>
      </c>
      <c r="B16" s="413">
        <v>44230</v>
      </c>
      <c r="C16" s="205" t="s">
        <v>1862</v>
      </c>
      <c r="D16" s="205" t="s">
        <v>1516</v>
      </c>
      <c r="E16" s="498" t="s">
        <v>308</v>
      </c>
      <c r="F16" s="528">
        <v>2</v>
      </c>
      <c r="G16" s="469" t="s">
        <v>1616</v>
      </c>
      <c r="H16" s="648" t="s">
        <v>1854</v>
      </c>
      <c r="I16" s="486">
        <f t="shared" si="0"/>
        <v>8500</v>
      </c>
      <c r="J16" s="205" t="s">
        <v>317</v>
      </c>
      <c r="K16" s="205" t="s">
        <v>1469</v>
      </c>
    </row>
    <row r="17" spans="1:11" ht="15" x14ac:dyDescent="0.25">
      <c r="A17" s="205" t="s">
        <v>4190</v>
      </c>
      <c r="B17" s="413">
        <v>44230</v>
      </c>
      <c r="C17" s="205" t="s">
        <v>4334</v>
      </c>
      <c r="D17" s="205" t="s">
        <v>1632</v>
      </c>
      <c r="E17" s="498" t="s">
        <v>314</v>
      </c>
      <c r="F17" s="528">
        <v>24</v>
      </c>
      <c r="G17" s="529" t="s">
        <v>244</v>
      </c>
      <c r="H17" s="648" t="s">
        <v>1183</v>
      </c>
      <c r="I17" s="486">
        <f>3900*F17</f>
        <v>93600</v>
      </c>
      <c r="J17" s="205" t="s">
        <v>316</v>
      </c>
      <c r="K17" s="205" t="s">
        <v>1469</v>
      </c>
    </row>
    <row r="18" spans="1:11" ht="15" x14ac:dyDescent="0.25">
      <c r="A18" s="516" t="s">
        <v>4345</v>
      </c>
      <c r="B18" s="413">
        <v>44230</v>
      </c>
      <c r="C18" s="205" t="s">
        <v>4334</v>
      </c>
      <c r="D18" s="205" t="s">
        <v>1632</v>
      </c>
      <c r="E18" s="498" t="s">
        <v>314</v>
      </c>
      <c r="F18" s="528">
        <v>23</v>
      </c>
      <c r="G18" s="529" t="s">
        <v>244</v>
      </c>
      <c r="H18" s="648" t="s">
        <v>1183</v>
      </c>
      <c r="I18" s="486">
        <f>3900*F18</f>
        <v>89700</v>
      </c>
      <c r="J18" s="205" t="s">
        <v>316</v>
      </c>
      <c r="K18" s="205" t="s">
        <v>1469</v>
      </c>
    </row>
    <row r="19" spans="1:11" ht="15" x14ac:dyDescent="0.25">
      <c r="A19" s="205" t="s">
        <v>4191</v>
      </c>
      <c r="B19" s="413">
        <v>44230</v>
      </c>
      <c r="C19" s="205" t="s">
        <v>1574</v>
      </c>
      <c r="D19" s="205" t="s">
        <v>1631</v>
      </c>
      <c r="E19" s="469" t="s">
        <v>314</v>
      </c>
      <c r="F19" s="499">
        <v>1</v>
      </c>
      <c r="G19" s="469" t="s">
        <v>1612</v>
      </c>
      <c r="H19" s="648" t="s">
        <v>1532</v>
      </c>
      <c r="I19" s="486">
        <f>37400*F19</f>
        <v>37400</v>
      </c>
      <c r="J19" s="205" t="s">
        <v>317</v>
      </c>
      <c r="K19" s="205" t="s">
        <v>1469</v>
      </c>
    </row>
    <row r="20" spans="1:11" ht="15" x14ac:dyDescent="0.25">
      <c r="A20" s="205" t="s">
        <v>4192</v>
      </c>
      <c r="B20" s="413">
        <v>44230</v>
      </c>
      <c r="C20" s="205" t="s">
        <v>1566</v>
      </c>
      <c r="D20" s="205" t="s">
        <v>1516</v>
      </c>
      <c r="E20" s="469" t="s">
        <v>308</v>
      </c>
      <c r="F20" s="499">
        <v>3</v>
      </c>
      <c r="G20" s="469" t="s">
        <v>253</v>
      </c>
      <c r="H20" s="648" t="s">
        <v>1533</v>
      </c>
      <c r="I20" s="486">
        <f>4250*F20</f>
        <v>12750</v>
      </c>
      <c r="J20" s="205" t="s">
        <v>317</v>
      </c>
      <c r="K20" s="205" t="s">
        <v>1469</v>
      </c>
    </row>
    <row r="21" spans="1:11" ht="15" x14ac:dyDescent="0.25">
      <c r="A21" s="205" t="s">
        <v>4193</v>
      </c>
      <c r="B21" s="413">
        <v>44231</v>
      </c>
      <c r="C21" s="205" t="s">
        <v>4194</v>
      </c>
      <c r="D21" s="205" t="s">
        <v>1516</v>
      </c>
      <c r="E21" s="469" t="s">
        <v>308</v>
      </c>
      <c r="F21" s="528">
        <v>4</v>
      </c>
      <c r="G21" s="469" t="s">
        <v>253</v>
      </c>
      <c r="H21" s="648" t="s">
        <v>1533</v>
      </c>
      <c r="I21" s="486">
        <f>4250*F21</f>
        <v>17000</v>
      </c>
      <c r="J21" s="205" t="s">
        <v>316</v>
      </c>
      <c r="K21" s="205" t="s">
        <v>1469</v>
      </c>
    </row>
    <row r="22" spans="1:11" ht="15" x14ac:dyDescent="0.25">
      <c r="A22" s="205" t="s">
        <v>4195</v>
      </c>
      <c r="B22" s="413">
        <v>44232</v>
      </c>
      <c r="C22" s="205" t="s">
        <v>4335</v>
      </c>
      <c r="D22" s="205" t="s">
        <v>1516</v>
      </c>
      <c r="E22" s="469" t="s">
        <v>308</v>
      </c>
      <c r="F22" s="499">
        <v>1</v>
      </c>
      <c r="G22" s="469" t="s">
        <v>4197</v>
      </c>
      <c r="H22" s="648" t="s">
        <v>1533</v>
      </c>
      <c r="I22" s="486">
        <f>4250*F22</f>
        <v>4250</v>
      </c>
      <c r="J22" s="205" t="s">
        <v>317</v>
      </c>
      <c r="K22" s="205" t="s">
        <v>1469</v>
      </c>
    </row>
    <row r="23" spans="1:11" ht="15" x14ac:dyDescent="0.25">
      <c r="A23" s="205" t="s">
        <v>4196</v>
      </c>
      <c r="B23" s="413">
        <v>44232</v>
      </c>
      <c r="C23" s="205" t="s">
        <v>4175</v>
      </c>
      <c r="D23" s="205" t="s">
        <v>1516</v>
      </c>
      <c r="E23" s="469" t="s">
        <v>308</v>
      </c>
      <c r="F23" s="499">
        <v>3</v>
      </c>
      <c r="G23" s="469" t="s">
        <v>1619</v>
      </c>
      <c r="H23" s="648" t="s">
        <v>1533</v>
      </c>
      <c r="I23" s="486">
        <f>4250*F23</f>
        <v>12750</v>
      </c>
      <c r="J23" s="205" t="s">
        <v>316</v>
      </c>
      <c r="K23" s="205" t="s">
        <v>1469</v>
      </c>
    </row>
    <row r="24" spans="1:11" ht="15" x14ac:dyDescent="0.25">
      <c r="A24" s="205" t="s">
        <v>4198</v>
      </c>
      <c r="B24" s="413">
        <v>44233</v>
      </c>
      <c r="C24" s="205" t="s">
        <v>4336</v>
      </c>
      <c r="D24" s="205" t="s">
        <v>1629</v>
      </c>
      <c r="E24" s="469" t="s">
        <v>308</v>
      </c>
      <c r="F24" s="499">
        <v>1</v>
      </c>
      <c r="G24" s="469" t="s">
        <v>4201</v>
      </c>
      <c r="H24" s="648" t="s">
        <v>1854</v>
      </c>
      <c r="I24" s="486">
        <f>2150*F24</f>
        <v>2150</v>
      </c>
      <c r="J24" s="205" t="s">
        <v>316</v>
      </c>
      <c r="K24" s="205" t="s">
        <v>1469</v>
      </c>
    </row>
    <row r="25" spans="1:11" ht="15" x14ac:dyDescent="0.25">
      <c r="A25" s="205" t="s">
        <v>4199</v>
      </c>
      <c r="B25" s="413">
        <v>44233</v>
      </c>
      <c r="C25" s="205" t="s">
        <v>4200</v>
      </c>
      <c r="D25" s="205" t="s">
        <v>1629</v>
      </c>
      <c r="E25" s="469" t="s">
        <v>308</v>
      </c>
      <c r="F25" s="499">
        <v>20</v>
      </c>
      <c r="G25" s="469" t="s">
        <v>248</v>
      </c>
      <c r="H25" s="648" t="s">
        <v>3215</v>
      </c>
      <c r="I25" s="486">
        <f>2150*F25</f>
        <v>43000</v>
      </c>
      <c r="J25" s="205" t="s">
        <v>316</v>
      </c>
      <c r="K25" s="205" t="s">
        <v>1469</v>
      </c>
    </row>
    <row r="26" spans="1:11" ht="15" x14ac:dyDescent="0.25">
      <c r="A26" s="205" t="s">
        <v>4202</v>
      </c>
      <c r="B26" s="413">
        <v>44233</v>
      </c>
      <c r="C26" s="205" t="s">
        <v>4334</v>
      </c>
      <c r="D26" s="205" t="s">
        <v>1632</v>
      </c>
      <c r="E26" s="469" t="s">
        <v>314</v>
      </c>
      <c r="F26" s="499">
        <v>1</v>
      </c>
      <c r="G26" s="469" t="s">
        <v>244</v>
      </c>
      <c r="H26" s="648" t="s">
        <v>1183</v>
      </c>
      <c r="I26" s="486">
        <f>3900*F26</f>
        <v>3900</v>
      </c>
      <c r="J26" s="205" t="s">
        <v>316</v>
      </c>
      <c r="K26" s="205" t="s">
        <v>1469</v>
      </c>
    </row>
    <row r="27" spans="1:11" ht="15" x14ac:dyDescent="0.25">
      <c r="A27" s="205" t="s">
        <v>4203</v>
      </c>
      <c r="B27" s="413">
        <v>44235</v>
      </c>
      <c r="C27" s="205" t="s">
        <v>1583</v>
      </c>
      <c r="D27" s="205" t="s">
        <v>4329</v>
      </c>
      <c r="E27" s="469" t="s">
        <v>314</v>
      </c>
      <c r="F27" s="499">
        <v>1</v>
      </c>
      <c r="G27" s="469" t="s">
        <v>253</v>
      </c>
      <c r="H27" s="648" t="s">
        <v>1532</v>
      </c>
      <c r="I27" s="486">
        <f>37700*F27</f>
        <v>37700</v>
      </c>
      <c r="J27" s="205" t="s">
        <v>316</v>
      </c>
      <c r="K27" s="205" t="s">
        <v>1469</v>
      </c>
    </row>
    <row r="28" spans="1:11" ht="15" x14ac:dyDescent="0.25">
      <c r="A28" s="205" t="s">
        <v>4204</v>
      </c>
      <c r="B28" s="413">
        <v>44235</v>
      </c>
      <c r="C28" s="205" t="s">
        <v>4205</v>
      </c>
      <c r="D28" s="205" t="s">
        <v>1629</v>
      </c>
      <c r="E28" s="469" t="s">
        <v>308</v>
      </c>
      <c r="F28" s="499">
        <v>1</v>
      </c>
      <c r="G28" s="469" t="s">
        <v>253</v>
      </c>
      <c r="H28" s="648" t="s">
        <v>1533</v>
      </c>
      <c r="I28" s="486">
        <f>2150*F28</f>
        <v>2150</v>
      </c>
      <c r="J28" s="205" t="s">
        <v>317</v>
      </c>
      <c r="K28" s="205" t="s">
        <v>1469</v>
      </c>
    </row>
    <row r="29" spans="1:11" ht="15" x14ac:dyDescent="0.25">
      <c r="A29" s="205" t="s">
        <v>4206</v>
      </c>
      <c r="B29" s="413">
        <v>44235</v>
      </c>
      <c r="C29" s="205" t="s">
        <v>4334</v>
      </c>
      <c r="D29" s="205" t="s">
        <v>1632</v>
      </c>
      <c r="E29" s="469" t="s">
        <v>314</v>
      </c>
      <c r="F29" s="499">
        <v>1</v>
      </c>
      <c r="G29" s="469" t="s">
        <v>244</v>
      </c>
      <c r="H29" s="648" t="s">
        <v>1183</v>
      </c>
      <c r="I29" s="486">
        <f>3900*F29</f>
        <v>3900</v>
      </c>
      <c r="J29" s="205" t="s">
        <v>316</v>
      </c>
      <c r="K29" s="205" t="s">
        <v>1469</v>
      </c>
    </row>
    <row r="30" spans="1:11" ht="15" x14ac:dyDescent="0.25">
      <c r="A30" s="205" t="s">
        <v>4207</v>
      </c>
      <c r="B30" s="413">
        <v>44236</v>
      </c>
      <c r="C30" s="205" t="s">
        <v>4337</v>
      </c>
      <c r="D30" s="205" t="s">
        <v>1635</v>
      </c>
      <c r="E30" s="469" t="s">
        <v>308</v>
      </c>
      <c r="F30" s="499">
        <v>1</v>
      </c>
      <c r="G30" s="469" t="s">
        <v>253</v>
      </c>
      <c r="H30" s="648" t="s">
        <v>1533</v>
      </c>
      <c r="I30" s="486">
        <f>4200*F30</f>
        <v>4200</v>
      </c>
      <c r="J30" s="205" t="s">
        <v>317</v>
      </c>
      <c r="K30" s="205" t="s">
        <v>1469</v>
      </c>
    </row>
    <row r="31" spans="1:11" ht="15" x14ac:dyDescent="0.25">
      <c r="A31" s="205" t="s">
        <v>4208</v>
      </c>
      <c r="B31" s="413">
        <v>44236</v>
      </c>
      <c r="C31" s="205" t="s">
        <v>1515</v>
      </c>
      <c r="D31" s="205" t="s">
        <v>1516</v>
      </c>
      <c r="E31" s="469" t="s">
        <v>308</v>
      </c>
      <c r="F31" s="499">
        <v>2</v>
      </c>
      <c r="G31" s="469" t="s">
        <v>253</v>
      </c>
      <c r="H31" s="648" t="s">
        <v>1533</v>
      </c>
      <c r="I31" s="486">
        <f>4250*F31</f>
        <v>8500</v>
      </c>
      <c r="J31" s="205" t="s">
        <v>316</v>
      </c>
      <c r="K31" s="205" t="s">
        <v>1469</v>
      </c>
    </row>
    <row r="32" spans="1:11" ht="15" x14ac:dyDescent="0.25">
      <c r="A32" s="205" t="s">
        <v>4209</v>
      </c>
      <c r="B32" s="413">
        <v>44236</v>
      </c>
      <c r="C32" s="205" t="s">
        <v>4334</v>
      </c>
      <c r="D32" s="205" t="s">
        <v>1632</v>
      </c>
      <c r="E32" s="469" t="s">
        <v>314</v>
      </c>
      <c r="F32" s="499">
        <v>26</v>
      </c>
      <c r="G32" s="469" t="s">
        <v>244</v>
      </c>
      <c r="H32" s="648" t="s">
        <v>1183</v>
      </c>
      <c r="I32" s="486">
        <f>3900*F32</f>
        <v>101400</v>
      </c>
      <c r="J32" s="205" t="s">
        <v>316</v>
      </c>
      <c r="K32" s="205" t="s">
        <v>1469</v>
      </c>
    </row>
    <row r="33" spans="1:11" ht="15" x14ac:dyDescent="0.25">
      <c r="A33" s="205" t="s">
        <v>4210</v>
      </c>
      <c r="B33" s="413">
        <v>44236</v>
      </c>
      <c r="C33" s="205" t="s">
        <v>4334</v>
      </c>
      <c r="D33" s="205" t="s">
        <v>1632</v>
      </c>
      <c r="E33" s="469" t="s">
        <v>314</v>
      </c>
      <c r="F33" s="499">
        <v>19</v>
      </c>
      <c r="G33" s="469" t="s">
        <v>244</v>
      </c>
      <c r="H33" s="648" t="s">
        <v>1183</v>
      </c>
      <c r="I33" s="486">
        <f>3900*F33</f>
        <v>74100</v>
      </c>
      <c r="J33" s="205" t="s">
        <v>316</v>
      </c>
      <c r="K33" s="205" t="s">
        <v>1469</v>
      </c>
    </row>
    <row r="34" spans="1:11" ht="15" x14ac:dyDescent="0.25">
      <c r="A34" s="205" t="s">
        <v>4211</v>
      </c>
      <c r="B34" s="413">
        <v>44236</v>
      </c>
      <c r="C34" s="205" t="s">
        <v>1871</v>
      </c>
      <c r="D34" s="205" t="s">
        <v>1635</v>
      </c>
      <c r="E34" s="469" t="s">
        <v>308</v>
      </c>
      <c r="F34" s="499">
        <v>2</v>
      </c>
      <c r="G34" s="469" t="s">
        <v>253</v>
      </c>
      <c r="H34" s="648" t="s">
        <v>1533</v>
      </c>
      <c r="I34" s="486">
        <f>4200*F34</f>
        <v>8400</v>
      </c>
      <c r="J34" s="205" t="s">
        <v>317</v>
      </c>
      <c r="K34" s="205" t="s">
        <v>1469</v>
      </c>
    </row>
    <row r="35" spans="1:11" ht="15" x14ac:dyDescent="0.25">
      <c r="A35" s="205" t="s">
        <v>4212</v>
      </c>
      <c r="B35" s="413">
        <v>44236</v>
      </c>
      <c r="C35" s="205" t="s">
        <v>4334</v>
      </c>
      <c r="D35" s="205" t="s">
        <v>1632</v>
      </c>
      <c r="E35" s="469" t="s">
        <v>314</v>
      </c>
      <c r="F35" s="499">
        <v>1</v>
      </c>
      <c r="G35" s="469" t="s">
        <v>2180</v>
      </c>
      <c r="H35" s="648" t="s">
        <v>1183</v>
      </c>
      <c r="I35" s="486">
        <f>3900*F35</f>
        <v>3900</v>
      </c>
      <c r="J35" s="205" t="s">
        <v>316</v>
      </c>
      <c r="K35" s="205" t="s">
        <v>1469</v>
      </c>
    </row>
    <row r="36" spans="1:11" ht="15" x14ac:dyDescent="0.25">
      <c r="A36" s="205" t="s">
        <v>4213</v>
      </c>
      <c r="B36" s="413">
        <v>44236</v>
      </c>
      <c r="C36" s="205" t="s">
        <v>4334</v>
      </c>
      <c r="D36" s="205" t="s">
        <v>1632</v>
      </c>
      <c r="E36" s="469" t="s">
        <v>314</v>
      </c>
      <c r="F36" s="499">
        <v>1</v>
      </c>
      <c r="G36" s="469" t="s">
        <v>245</v>
      </c>
      <c r="H36" s="648" t="s">
        <v>1183</v>
      </c>
      <c r="I36" s="486">
        <f>3900*F36</f>
        <v>3900</v>
      </c>
      <c r="J36" s="205" t="s">
        <v>316</v>
      </c>
      <c r="K36" s="205" t="s">
        <v>1469</v>
      </c>
    </row>
    <row r="37" spans="1:11" ht="15" x14ac:dyDescent="0.25">
      <c r="A37" s="205" t="s">
        <v>4214</v>
      </c>
      <c r="B37" s="413">
        <v>44236</v>
      </c>
      <c r="C37" s="205" t="s">
        <v>4215</v>
      </c>
      <c r="D37" s="205" t="s">
        <v>1516</v>
      </c>
      <c r="E37" s="469" t="s">
        <v>308</v>
      </c>
      <c r="F37" s="499">
        <v>2</v>
      </c>
      <c r="G37" s="469" t="s">
        <v>253</v>
      </c>
      <c r="H37" s="648" t="s">
        <v>1533</v>
      </c>
      <c r="I37" s="486">
        <f>4250*F37</f>
        <v>8500</v>
      </c>
      <c r="J37" s="205" t="s">
        <v>316</v>
      </c>
      <c r="K37" s="205" t="s">
        <v>1469</v>
      </c>
    </row>
    <row r="38" spans="1:11" ht="15" x14ac:dyDescent="0.25">
      <c r="A38" s="205" t="s">
        <v>4216</v>
      </c>
      <c r="B38" s="413">
        <v>44237</v>
      </c>
      <c r="C38" s="205" t="s">
        <v>1868</v>
      </c>
      <c r="D38" s="205" t="s">
        <v>1632</v>
      </c>
      <c r="E38" s="469" t="s">
        <v>314</v>
      </c>
      <c r="F38" s="499">
        <v>1</v>
      </c>
      <c r="G38" s="469" t="s">
        <v>253</v>
      </c>
      <c r="H38" s="648" t="s">
        <v>1532</v>
      </c>
      <c r="I38" s="486">
        <f>3900*F38</f>
        <v>3900</v>
      </c>
      <c r="J38" s="205" t="s">
        <v>317</v>
      </c>
      <c r="K38" s="205" t="s">
        <v>1469</v>
      </c>
    </row>
    <row r="39" spans="1:11" ht="15" x14ac:dyDescent="0.25">
      <c r="A39" s="205" t="s">
        <v>4217</v>
      </c>
      <c r="B39" s="413">
        <v>44237</v>
      </c>
      <c r="C39" s="205" t="s">
        <v>4218</v>
      </c>
      <c r="D39" s="205" t="s">
        <v>1630</v>
      </c>
      <c r="E39" s="469" t="s">
        <v>314</v>
      </c>
      <c r="F39" s="499">
        <v>1</v>
      </c>
      <c r="G39" s="469" t="s">
        <v>246</v>
      </c>
      <c r="H39" s="648" t="s">
        <v>1851</v>
      </c>
      <c r="I39" s="486">
        <f>8750*F39</f>
        <v>8750</v>
      </c>
      <c r="J39" s="205" t="s">
        <v>316</v>
      </c>
      <c r="K39" s="205" t="s">
        <v>1469</v>
      </c>
    </row>
    <row r="40" spans="1:11" ht="15" x14ac:dyDescent="0.25">
      <c r="A40" s="205" t="s">
        <v>4219</v>
      </c>
      <c r="B40" s="413">
        <v>44237</v>
      </c>
      <c r="C40" s="205" t="s">
        <v>2495</v>
      </c>
      <c r="D40" s="205" t="s">
        <v>1630</v>
      </c>
      <c r="E40" s="469" t="s">
        <v>314</v>
      </c>
      <c r="F40" s="499">
        <v>1</v>
      </c>
      <c r="G40" s="469" t="s">
        <v>248</v>
      </c>
      <c r="H40" s="648" t="s">
        <v>1850</v>
      </c>
      <c r="I40" s="486">
        <f t="shared" ref="I40:I49" si="1">8750*F40</f>
        <v>8750</v>
      </c>
      <c r="J40" s="205" t="s">
        <v>316</v>
      </c>
      <c r="K40" s="205" t="s">
        <v>1469</v>
      </c>
    </row>
    <row r="41" spans="1:11" ht="15" x14ac:dyDescent="0.25">
      <c r="A41" s="205" t="s">
        <v>4220</v>
      </c>
      <c r="B41" s="413">
        <v>44237</v>
      </c>
      <c r="C41" s="205" t="s">
        <v>2495</v>
      </c>
      <c r="D41" s="205" t="s">
        <v>1630</v>
      </c>
      <c r="E41" s="469" t="s">
        <v>314</v>
      </c>
      <c r="F41" s="499">
        <v>1</v>
      </c>
      <c r="G41" s="469" t="s">
        <v>248</v>
      </c>
      <c r="H41" s="648" t="s">
        <v>1850</v>
      </c>
      <c r="I41" s="486">
        <f t="shared" si="1"/>
        <v>8750</v>
      </c>
      <c r="J41" s="205" t="s">
        <v>316</v>
      </c>
      <c r="K41" s="205" t="s">
        <v>1469</v>
      </c>
    </row>
    <row r="42" spans="1:11" ht="15" x14ac:dyDescent="0.25">
      <c r="A42" s="205" t="s">
        <v>4221</v>
      </c>
      <c r="B42" s="413">
        <v>44237</v>
      </c>
      <c r="C42" s="205" t="s">
        <v>2495</v>
      </c>
      <c r="D42" s="205" t="s">
        <v>1630</v>
      </c>
      <c r="E42" s="469" t="s">
        <v>314</v>
      </c>
      <c r="F42" s="499">
        <v>1</v>
      </c>
      <c r="G42" s="469" t="s">
        <v>248</v>
      </c>
      <c r="H42" s="648" t="s">
        <v>1850</v>
      </c>
      <c r="I42" s="486">
        <f t="shared" si="1"/>
        <v>8750</v>
      </c>
      <c r="J42" s="205" t="s">
        <v>316</v>
      </c>
      <c r="K42" s="205" t="s">
        <v>1469</v>
      </c>
    </row>
    <row r="43" spans="1:11" ht="15" x14ac:dyDescent="0.25">
      <c r="A43" s="205" t="s">
        <v>4222</v>
      </c>
      <c r="B43" s="413">
        <v>44237</v>
      </c>
      <c r="C43" s="205" t="s">
        <v>2495</v>
      </c>
      <c r="D43" s="205" t="s">
        <v>1630</v>
      </c>
      <c r="E43" s="469" t="s">
        <v>314</v>
      </c>
      <c r="F43" s="499">
        <v>1</v>
      </c>
      <c r="G43" s="469" t="s">
        <v>4231</v>
      </c>
      <c r="H43" s="648" t="s">
        <v>1850</v>
      </c>
      <c r="I43" s="486">
        <f t="shared" si="1"/>
        <v>8750</v>
      </c>
      <c r="J43" s="205" t="s">
        <v>316</v>
      </c>
      <c r="K43" s="205" t="s">
        <v>1469</v>
      </c>
    </row>
    <row r="44" spans="1:11" ht="15" x14ac:dyDescent="0.25">
      <c r="A44" s="205" t="s">
        <v>4223</v>
      </c>
      <c r="B44" s="413">
        <v>44237</v>
      </c>
      <c r="C44" s="205" t="s">
        <v>2495</v>
      </c>
      <c r="D44" s="205" t="s">
        <v>1630</v>
      </c>
      <c r="E44" s="469" t="s">
        <v>314</v>
      </c>
      <c r="F44" s="499">
        <v>1</v>
      </c>
      <c r="G44" s="469" t="s">
        <v>248</v>
      </c>
      <c r="H44" s="648" t="s">
        <v>1850</v>
      </c>
      <c r="I44" s="486">
        <f t="shared" si="1"/>
        <v>8750</v>
      </c>
      <c r="J44" s="205" t="s">
        <v>316</v>
      </c>
      <c r="K44" s="205" t="s">
        <v>1469</v>
      </c>
    </row>
    <row r="45" spans="1:11" ht="15" x14ac:dyDescent="0.25">
      <c r="A45" s="205" t="s">
        <v>4224</v>
      </c>
      <c r="B45" s="413">
        <v>44237</v>
      </c>
      <c r="C45" s="205" t="s">
        <v>2495</v>
      </c>
      <c r="D45" s="205" t="s">
        <v>1630</v>
      </c>
      <c r="E45" s="469" t="s">
        <v>314</v>
      </c>
      <c r="F45" s="499">
        <v>1</v>
      </c>
      <c r="G45" s="469" t="s">
        <v>248</v>
      </c>
      <c r="H45" s="648" t="s">
        <v>1187</v>
      </c>
      <c r="I45" s="486">
        <f t="shared" si="1"/>
        <v>8750</v>
      </c>
      <c r="J45" s="205" t="s">
        <v>316</v>
      </c>
      <c r="K45" s="205" t="s">
        <v>1469</v>
      </c>
    </row>
    <row r="46" spans="1:11" ht="15" x14ac:dyDescent="0.25">
      <c r="A46" s="205" t="s">
        <v>4225</v>
      </c>
      <c r="B46" s="413">
        <v>44237</v>
      </c>
      <c r="C46" s="205" t="s">
        <v>2495</v>
      </c>
      <c r="D46" s="205" t="s">
        <v>1630</v>
      </c>
      <c r="E46" s="469" t="s">
        <v>314</v>
      </c>
      <c r="F46" s="499">
        <v>1</v>
      </c>
      <c r="G46" s="469" t="s">
        <v>248</v>
      </c>
      <c r="H46" s="648" t="s">
        <v>1187</v>
      </c>
      <c r="I46" s="486">
        <f t="shared" si="1"/>
        <v>8750</v>
      </c>
      <c r="J46" s="205" t="s">
        <v>316</v>
      </c>
      <c r="K46" s="205" t="s">
        <v>1469</v>
      </c>
    </row>
    <row r="47" spans="1:11" ht="15" x14ac:dyDescent="0.25">
      <c r="A47" s="205" t="s">
        <v>4226</v>
      </c>
      <c r="B47" s="413">
        <v>44237</v>
      </c>
      <c r="C47" s="205" t="s">
        <v>2495</v>
      </c>
      <c r="D47" s="205" t="s">
        <v>1630</v>
      </c>
      <c r="E47" s="469" t="s">
        <v>314</v>
      </c>
      <c r="F47" s="499">
        <v>1</v>
      </c>
      <c r="G47" s="469" t="s">
        <v>4231</v>
      </c>
      <c r="H47" s="648" t="s">
        <v>1187</v>
      </c>
      <c r="I47" s="486">
        <f t="shared" si="1"/>
        <v>8750</v>
      </c>
      <c r="J47" s="205" t="s">
        <v>316</v>
      </c>
      <c r="K47" s="205" t="s">
        <v>1469</v>
      </c>
    </row>
    <row r="48" spans="1:11" ht="15" x14ac:dyDescent="0.25">
      <c r="A48" s="205" t="s">
        <v>4227</v>
      </c>
      <c r="B48" s="413">
        <v>44237</v>
      </c>
      <c r="C48" s="205" t="s">
        <v>2495</v>
      </c>
      <c r="D48" s="205" t="s">
        <v>1630</v>
      </c>
      <c r="E48" s="469" t="s">
        <v>314</v>
      </c>
      <c r="F48" s="499">
        <v>1</v>
      </c>
      <c r="G48" s="469" t="s">
        <v>248</v>
      </c>
      <c r="H48" s="648" t="s">
        <v>1187</v>
      </c>
      <c r="I48" s="486">
        <f t="shared" si="1"/>
        <v>8750</v>
      </c>
      <c r="J48" s="205" t="s">
        <v>316</v>
      </c>
      <c r="K48" s="205" t="s">
        <v>1469</v>
      </c>
    </row>
    <row r="49" spans="1:11" ht="15" x14ac:dyDescent="0.25">
      <c r="A49" s="205" t="s">
        <v>4228</v>
      </c>
      <c r="B49" s="413">
        <v>44237</v>
      </c>
      <c r="C49" s="205" t="s">
        <v>2495</v>
      </c>
      <c r="D49" s="205" t="s">
        <v>1630</v>
      </c>
      <c r="E49" s="469" t="s">
        <v>314</v>
      </c>
      <c r="F49" s="499">
        <v>1</v>
      </c>
      <c r="G49" s="469" t="s">
        <v>248</v>
      </c>
      <c r="H49" s="648" t="s">
        <v>1187</v>
      </c>
      <c r="I49" s="486">
        <f t="shared" si="1"/>
        <v>8750</v>
      </c>
      <c r="J49" s="205" t="s">
        <v>316</v>
      </c>
      <c r="K49" s="205" t="s">
        <v>1469</v>
      </c>
    </row>
    <row r="50" spans="1:11" ht="15" x14ac:dyDescent="0.25">
      <c r="A50" s="205" t="s">
        <v>4229</v>
      </c>
      <c r="B50" s="413">
        <v>44237</v>
      </c>
      <c r="C50" s="205" t="s">
        <v>4230</v>
      </c>
      <c r="D50" s="205" t="s">
        <v>1641</v>
      </c>
      <c r="E50" s="469" t="s">
        <v>314</v>
      </c>
      <c r="F50" s="499">
        <v>1</v>
      </c>
      <c r="G50" s="469" t="s">
        <v>244</v>
      </c>
      <c r="H50" s="648" t="s">
        <v>1851</v>
      </c>
      <c r="I50" s="486">
        <f>54700*F50</f>
        <v>54700</v>
      </c>
      <c r="J50" s="205" t="s">
        <v>316</v>
      </c>
      <c r="K50" s="205" t="s">
        <v>1469</v>
      </c>
    </row>
    <row r="51" spans="1:11" ht="15" x14ac:dyDescent="0.25">
      <c r="A51" s="205" t="s">
        <v>4232</v>
      </c>
      <c r="B51" s="413">
        <v>44238</v>
      </c>
      <c r="C51" s="205" t="s">
        <v>1574</v>
      </c>
      <c r="D51" s="205" t="s">
        <v>1629</v>
      </c>
      <c r="E51" s="469" t="s">
        <v>308</v>
      </c>
      <c r="F51" s="499">
        <v>3</v>
      </c>
      <c r="G51" s="469" t="s">
        <v>1612</v>
      </c>
      <c r="H51" s="648" t="s">
        <v>1533</v>
      </c>
      <c r="I51" s="486">
        <f>2150*F51</f>
        <v>6450</v>
      </c>
      <c r="J51" s="205" t="s">
        <v>317</v>
      </c>
      <c r="K51" s="205" t="s">
        <v>1469</v>
      </c>
    </row>
    <row r="52" spans="1:11" ht="15" x14ac:dyDescent="0.25">
      <c r="A52" s="205" t="s">
        <v>4233</v>
      </c>
      <c r="B52" s="413">
        <v>44238</v>
      </c>
      <c r="C52" s="205" t="s">
        <v>4338</v>
      </c>
      <c r="D52" s="205" t="s">
        <v>1516</v>
      </c>
      <c r="E52" s="469" t="s">
        <v>308</v>
      </c>
      <c r="F52" s="499">
        <v>1</v>
      </c>
      <c r="G52" s="469" t="s">
        <v>1616</v>
      </c>
      <c r="H52" s="648" t="s">
        <v>1854</v>
      </c>
      <c r="I52" s="486">
        <f>4250*F52</f>
        <v>4250</v>
      </c>
      <c r="J52" s="205" t="s">
        <v>317</v>
      </c>
      <c r="K52" s="205" t="s">
        <v>1469</v>
      </c>
    </row>
    <row r="53" spans="1:11" ht="15" x14ac:dyDescent="0.25">
      <c r="A53" s="205" t="s">
        <v>4234</v>
      </c>
      <c r="B53" s="413">
        <v>44239</v>
      </c>
      <c r="C53" s="205" t="s">
        <v>4235</v>
      </c>
      <c r="D53" s="205" t="s">
        <v>1516</v>
      </c>
      <c r="E53" s="469" t="s">
        <v>308</v>
      </c>
      <c r="F53" s="499">
        <v>1</v>
      </c>
      <c r="G53" s="469" t="s">
        <v>253</v>
      </c>
      <c r="H53" s="648" t="s">
        <v>1533</v>
      </c>
      <c r="I53" s="486">
        <f>4250*F53</f>
        <v>4250</v>
      </c>
      <c r="J53" s="205" t="s">
        <v>316</v>
      </c>
      <c r="K53" s="205" t="s">
        <v>1469</v>
      </c>
    </row>
    <row r="54" spans="1:11" ht="15" x14ac:dyDescent="0.25">
      <c r="A54" s="205" t="s">
        <v>4236</v>
      </c>
      <c r="B54" s="413">
        <v>44239</v>
      </c>
      <c r="C54" s="205" t="s">
        <v>4334</v>
      </c>
      <c r="D54" s="205" t="s">
        <v>1632</v>
      </c>
      <c r="E54" s="469" t="s">
        <v>314</v>
      </c>
      <c r="F54" s="499">
        <v>23</v>
      </c>
      <c r="G54" s="469" t="s">
        <v>4115</v>
      </c>
      <c r="H54" s="648" t="s">
        <v>1183</v>
      </c>
      <c r="I54" s="486">
        <f>3900*F54</f>
        <v>89700</v>
      </c>
      <c r="J54" s="205" t="s">
        <v>316</v>
      </c>
      <c r="K54" s="205" t="s">
        <v>1469</v>
      </c>
    </row>
    <row r="55" spans="1:11" ht="15" x14ac:dyDescent="0.25">
      <c r="A55" s="205" t="s">
        <v>4237</v>
      </c>
      <c r="B55" s="413">
        <v>44239</v>
      </c>
      <c r="C55" s="205" t="s">
        <v>4238</v>
      </c>
      <c r="D55" s="205" t="s">
        <v>1631</v>
      </c>
      <c r="E55" s="469" t="s">
        <v>314</v>
      </c>
      <c r="F55" s="499">
        <v>1</v>
      </c>
      <c r="G55" s="469" t="s">
        <v>244</v>
      </c>
      <c r="H55" s="648" t="s">
        <v>1851</v>
      </c>
      <c r="I55" s="486">
        <f>37400*F55</f>
        <v>37400</v>
      </c>
      <c r="J55" s="205" t="s">
        <v>316</v>
      </c>
      <c r="K55" s="205" t="s">
        <v>1469</v>
      </c>
    </row>
    <row r="56" spans="1:11" ht="15" x14ac:dyDescent="0.25">
      <c r="A56" s="205" t="s">
        <v>4237</v>
      </c>
      <c r="B56" s="413">
        <v>44239</v>
      </c>
      <c r="C56" s="205" t="s">
        <v>4238</v>
      </c>
      <c r="D56" s="205" t="s">
        <v>1516</v>
      </c>
      <c r="E56" s="469" t="s">
        <v>308</v>
      </c>
      <c r="F56" s="499">
        <v>1</v>
      </c>
      <c r="G56" s="469" t="s">
        <v>244</v>
      </c>
      <c r="H56" s="648" t="s">
        <v>1854</v>
      </c>
      <c r="I56" s="486">
        <f>4250*F56</f>
        <v>4250</v>
      </c>
      <c r="J56" s="205" t="s">
        <v>316</v>
      </c>
      <c r="K56" s="205" t="s">
        <v>1469</v>
      </c>
    </row>
    <row r="57" spans="1:11" ht="15" x14ac:dyDescent="0.25">
      <c r="A57" s="205" t="s">
        <v>4237</v>
      </c>
      <c r="B57" s="413">
        <v>44239</v>
      </c>
      <c r="C57" s="205" t="s">
        <v>4238</v>
      </c>
      <c r="D57" s="205" t="s">
        <v>1629</v>
      </c>
      <c r="E57" s="469" t="s">
        <v>308</v>
      </c>
      <c r="F57" s="499">
        <v>1</v>
      </c>
      <c r="G57" s="469" t="s">
        <v>244</v>
      </c>
      <c r="H57" s="648" t="s">
        <v>1854</v>
      </c>
      <c r="I57" s="486">
        <f>2150*F57</f>
        <v>2150</v>
      </c>
      <c r="J57" s="205" t="s">
        <v>316</v>
      </c>
      <c r="K57" s="205" t="s">
        <v>1469</v>
      </c>
    </row>
    <row r="58" spans="1:11" ht="15" x14ac:dyDescent="0.25">
      <c r="A58" s="205" t="s">
        <v>4239</v>
      </c>
      <c r="B58" s="413">
        <v>44240</v>
      </c>
      <c r="C58" s="205" t="s">
        <v>1574</v>
      </c>
      <c r="D58" s="205" t="s">
        <v>1631</v>
      </c>
      <c r="E58" s="469" t="s">
        <v>314</v>
      </c>
      <c r="F58" s="499">
        <v>1</v>
      </c>
      <c r="G58" s="469" t="s">
        <v>1612</v>
      </c>
      <c r="H58" s="648" t="s">
        <v>1532</v>
      </c>
      <c r="I58" s="486">
        <f>37400*F58</f>
        <v>37400</v>
      </c>
      <c r="J58" s="205" t="s">
        <v>317</v>
      </c>
      <c r="K58" s="205" t="s">
        <v>1469</v>
      </c>
    </row>
    <row r="59" spans="1:11" ht="15" x14ac:dyDescent="0.25">
      <c r="A59" s="205" t="s">
        <v>4240</v>
      </c>
      <c r="B59" s="413">
        <v>44240</v>
      </c>
      <c r="C59" s="205" t="s">
        <v>4334</v>
      </c>
      <c r="D59" s="205" t="s">
        <v>1632</v>
      </c>
      <c r="E59" s="469" t="s">
        <v>314</v>
      </c>
      <c r="F59" s="499">
        <v>19</v>
      </c>
      <c r="G59" s="469" t="s">
        <v>244</v>
      </c>
      <c r="H59" s="648" t="s">
        <v>1183</v>
      </c>
      <c r="I59" s="486">
        <f>3900*F59</f>
        <v>74100</v>
      </c>
      <c r="J59" s="205" t="s">
        <v>316</v>
      </c>
      <c r="K59" s="205" t="s">
        <v>1469</v>
      </c>
    </row>
    <row r="60" spans="1:11" ht="15" x14ac:dyDescent="0.25">
      <c r="A60" s="205" t="s">
        <v>4241</v>
      </c>
      <c r="B60" s="413">
        <v>44240</v>
      </c>
      <c r="C60" s="205" t="s">
        <v>4242</v>
      </c>
      <c r="D60" s="205" t="s">
        <v>1516</v>
      </c>
      <c r="E60" s="469" t="s">
        <v>308</v>
      </c>
      <c r="F60" s="528">
        <v>2</v>
      </c>
      <c r="G60" s="469" t="s">
        <v>1620</v>
      </c>
      <c r="H60" s="648" t="s">
        <v>1533</v>
      </c>
      <c r="I60" s="486">
        <f>4250*F60</f>
        <v>8500</v>
      </c>
      <c r="J60" s="205" t="s">
        <v>317</v>
      </c>
      <c r="K60" s="205" t="s">
        <v>1469</v>
      </c>
    </row>
    <row r="61" spans="1:11" ht="15" x14ac:dyDescent="0.25">
      <c r="A61" s="205" t="s">
        <v>4243</v>
      </c>
      <c r="B61" s="413">
        <v>44240</v>
      </c>
      <c r="C61" s="205" t="s">
        <v>4215</v>
      </c>
      <c r="D61" s="205" t="s">
        <v>1516</v>
      </c>
      <c r="E61" s="469" t="s">
        <v>308</v>
      </c>
      <c r="F61" s="499">
        <v>3</v>
      </c>
      <c r="G61" s="469" t="s">
        <v>253</v>
      </c>
      <c r="H61" s="648" t="s">
        <v>1533</v>
      </c>
      <c r="I61" s="486">
        <f>4250*F61</f>
        <v>12750</v>
      </c>
      <c r="J61" s="205" t="s">
        <v>316</v>
      </c>
      <c r="K61" s="205" t="s">
        <v>1469</v>
      </c>
    </row>
    <row r="62" spans="1:11" ht="15" x14ac:dyDescent="0.25">
      <c r="A62" s="205" t="s">
        <v>4244</v>
      </c>
      <c r="B62" s="413">
        <v>44240</v>
      </c>
      <c r="C62" s="205" t="s">
        <v>2495</v>
      </c>
      <c r="D62" s="205" t="s">
        <v>1630</v>
      </c>
      <c r="E62" s="469" t="s">
        <v>314</v>
      </c>
      <c r="F62" s="499">
        <v>1</v>
      </c>
      <c r="G62" s="469" t="s">
        <v>93</v>
      </c>
      <c r="H62" s="648" t="s">
        <v>1850</v>
      </c>
      <c r="I62" s="486">
        <f t="shared" ref="I62:I80" si="2">8750*F62</f>
        <v>8750</v>
      </c>
      <c r="J62" s="205" t="s">
        <v>316</v>
      </c>
      <c r="K62" s="205" t="s">
        <v>1469</v>
      </c>
    </row>
    <row r="63" spans="1:11" ht="15" x14ac:dyDescent="0.25">
      <c r="A63" s="626" t="s">
        <v>4244</v>
      </c>
      <c r="B63" s="413">
        <v>44240</v>
      </c>
      <c r="C63" s="626" t="s">
        <v>2495</v>
      </c>
      <c r="D63" s="626" t="s">
        <v>5065</v>
      </c>
      <c r="E63" s="660" t="s">
        <v>314</v>
      </c>
      <c r="F63" s="639">
        <v>1</v>
      </c>
      <c r="G63" s="660" t="s">
        <v>93</v>
      </c>
      <c r="H63" s="648" t="s">
        <v>1850</v>
      </c>
      <c r="I63" s="486">
        <f>1200*F63</f>
        <v>1200</v>
      </c>
      <c r="J63" s="626" t="s">
        <v>316</v>
      </c>
      <c r="K63" s="626" t="s">
        <v>1469</v>
      </c>
    </row>
    <row r="64" spans="1:11" ht="15" x14ac:dyDescent="0.25">
      <c r="A64" s="205" t="s">
        <v>4245</v>
      </c>
      <c r="B64" s="413">
        <v>44240</v>
      </c>
      <c r="C64" s="205" t="s">
        <v>2495</v>
      </c>
      <c r="D64" s="205" t="s">
        <v>1630</v>
      </c>
      <c r="E64" s="469" t="s">
        <v>314</v>
      </c>
      <c r="F64" s="499">
        <v>1</v>
      </c>
      <c r="G64" s="469" t="s">
        <v>93</v>
      </c>
      <c r="H64" s="648" t="s">
        <v>1850</v>
      </c>
      <c r="I64" s="486">
        <f t="shared" si="2"/>
        <v>8750</v>
      </c>
      <c r="J64" s="205" t="s">
        <v>316</v>
      </c>
      <c r="K64" s="205" t="s">
        <v>1469</v>
      </c>
    </row>
    <row r="65" spans="1:11" ht="15" x14ac:dyDescent="0.25">
      <c r="A65" s="626" t="s">
        <v>4245</v>
      </c>
      <c r="B65" s="413">
        <v>44240</v>
      </c>
      <c r="C65" s="626" t="s">
        <v>2495</v>
      </c>
      <c r="D65" s="626" t="s">
        <v>5065</v>
      </c>
      <c r="E65" s="660" t="s">
        <v>314</v>
      </c>
      <c r="F65" s="639">
        <v>1</v>
      </c>
      <c r="G65" s="660" t="s">
        <v>93</v>
      </c>
      <c r="H65" s="648" t="s">
        <v>1850</v>
      </c>
      <c r="I65" s="486">
        <f>1200*F65</f>
        <v>1200</v>
      </c>
      <c r="J65" s="626" t="s">
        <v>316</v>
      </c>
      <c r="K65" s="626" t="s">
        <v>1469</v>
      </c>
    </row>
    <row r="66" spans="1:11" ht="15" x14ac:dyDescent="0.25">
      <c r="A66" s="205" t="s">
        <v>4246</v>
      </c>
      <c r="B66" s="413">
        <v>44240</v>
      </c>
      <c r="C66" s="205" t="s">
        <v>2495</v>
      </c>
      <c r="D66" s="205" t="s">
        <v>1630</v>
      </c>
      <c r="E66" s="469" t="s">
        <v>314</v>
      </c>
      <c r="F66" s="499">
        <v>1</v>
      </c>
      <c r="G66" s="469" t="s">
        <v>93</v>
      </c>
      <c r="H66" s="648" t="s">
        <v>1850</v>
      </c>
      <c r="I66" s="486">
        <f t="shared" si="2"/>
        <v>8750</v>
      </c>
      <c r="J66" s="205" t="s">
        <v>316</v>
      </c>
      <c r="K66" s="205" t="s">
        <v>1469</v>
      </c>
    </row>
    <row r="67" spans="1:11" ht="15" x14ac:dyDescent="0.25">
      <c r="A67" s="626" t="s">
        <v>4246</v>
      </c>
      <c r="B67" s="413">
        <v>44240</v>
      </c>
      <c r="C67" s="626" t="s">
        <v>2495</v>
      </c>
      <c r="D67" s="626" t="s">
        <v>5065</v>
      </c>
      <c r="E67" s="660" t="s">
        <v>314</v>
      </c>
      <c r="F67" s="639">
        <v>1</v>
      </c>
      <c r="G67" s="660" t="s">
        <v>93</v>
      </c>
      <c r="H67" s="648" t="s">
        <v>1850</v>
      </c>
      <c r="I67" s="486">
        <f>1200*F67</f>
        <v>1200</v>
      </c>
      <c r="J67" s="626" t="s">
        <v>316</v>
      </c>
      <c r="K67" s="626" t="s">
        <v>1469</v>
      </c>
    </row>
    <row r="68" spans="1:11" ht="15" x14ac:dyDescent="0.25">
      <c r="A68" s="205" t="s">
        <v>4247</v>
      </c>
      <c r="B68" s="413">
        <v>44240</v>
      </c>
      <c r="C68" s="205" t="s">
        <v>2495</v>
      </c>
      <c r="D68" s="205" t="s">
        <v>1630</v>
      </c>
      <c r="E68" s="469" t="s">
        <v>314</v>
      </c>
      <c r="F68" s="499">
        <v>1</v>
      </c>
      <c r="G68" s="469" t="s">
        <v>93</v>
      </c>
      <c r="H68" s="648" t="s">
        <v>1850</v>
      </c>
      <c r="I68" s="486">
        <f t="shared" si="2"/>
        <v>8750</v>
      </c>
      <c r="J68" s="205" t="s">
        <v>316</v>
      </c>
      <c r="K68" s="205" t="s">
        <v>1469</v>
      </c>
    </row>
    <row r="69" spans="1:11" ht="15" x14ac:dyDescent="0.25">
      <c r="A69" s="626" t="s">
        <v>4247</v>
      </c>
      <c r="B69" s="413">
        <v>44240</v>
      </c>
      <c r="C69" s="626" t="s">
        <v>2495</v>
      </c>
      <c r="D69" s="626" t="s">
        <v>5065</v>
      </c>
      <c r="E69" s="660" t="s">
        <v>314</v>
      </c>
      <c r="F69" s="639">
        <v>1</v>
      </c>
      <c r="G69" s="660" t="s">
        <v>93</v>
      </c>
      <c r="H69" s="648" t="s">
        <v>1850</v>
      </c>
      <c r="I69" s="486">
        <f>1200*F69</f>
        <v>1200</v>
      </c>
      <c r="J69" s="626" t="s">
        <v>316</v>
      </c>
      <c r="K69" s="626" t="s">
        <v>1469</v>
      </c>
    </row>
    <row r="70" spans="1:11" ht="15" x14ac:dyDescent="0.25">
      <c r="A70" s="205" t="s">
        <v>4248</v>
      </c>
      <c r="B70" s="413">
        <v>44240</v>
      </c>
      <c r="C70" s="205" t="s">
        <v>2495</v>
      </c>
      <c r="D70" s="205" t="s">
        <v>1630</v>
      </c>
      <c r="E70" s="469" t="s">
        <v>314</v>
      </c>
      <c r="F70" s="499">
        <v>1</v>
      </c>
      <c r="G70" s="469" t="s">
        <v>93</v>
      </c>
      <c r="H70" s="648" t="s">
        <v>1850</v>
      </c>
      <c r="I70" s="486">
        <f t="shared" si="2"/>
        <v>8750</v>
      </c>
      <c r="J70" s="205" t="s">
        <v>316</v>
      </c>
      <c r="K70" s="205" t="s">
        <v>1469</v>
      </c>
    </row>
    <row r="71" spans="1:11" ht="15" x14ac:dyDescent="0.25">
      <c r="A71" s="626" t="s">
        <v>4248</v>
      </c>
      <c r="B71" s="413">
        <v>44240</v>
      </c>
      <c r="C71" s="626" t="s">
        <v>2495</v>
      </c>
      <c r="D71" s="626" t="s">
        <v>5065</v>
      </c>
      <c r="E71" s="660" t="s">
        <v>314</v>
      </c>
      <c r="F71" s="639">
        <v>1</v>
      </c>
      <c r="G71" s="660" t="s">
        <v>93</v>
      </c>
      <c r="H71" s="648" t="s">
        <v>1850</v>
      </c>
      <c r="I71" s="486">
        <f>1200*F71</f>
        <v>1200</v>
      </c>
      <c r="J71" s="626" t="s">
        <v>316</v>
      </c>
      <c r="K71" s="626" t="s">
        <v>1469</v>
      </c>
    </row>
    <row r="72" spans="1:11" ht="15" x14ac:dyDescent="0.25">
      <c r="A72" s="205" t="s">
        <v>4249</v>
      </c>
      <c r="B72" s="413">
        <v>44240</v>
      </c>
      <c r="C72" s="205" t="s">
        <v>2495</v>
      </c>
      <c r="D72" s="205" t="s">
        <v>1630</v>
      </c>
      <c r="E72" s="469" t="s">
        <v>314</v>
      </c>
      <c r="F72" s="499">
        <v>1</v>
      </c>
      <c r="G72" s="469" t="s">
        <v>93</v>
      </c>
      <c r="H72" s="648" t="s">
        <v>1187</v>
      </c>
      <c r="I72" s="486">
        <f t="shared" si="2"/>
        <v>8750</v>
      </c>
      <c r="J72" s="205" t="s">
        <v>316</v>
      </c>
      <c r="K72" s="205" t="s">
        <v>1469</v>
      </c>
    </row>
    <row r="73" spans="1:11" ht="15" x14ac:dyDescent="0.25">
      <c r="A73" s="626" t="s">
        <v>4249</v>
      </c>
      <c r="B73" s="413">
        <v>44240</v>
      </c>
      <c r="C73" s="626" t="s">
        <v>2495</v>
      </c>
      <c r="D73" s="626" t="s">
        <v>5065</v>
      </c>
      <c r="E73" s="660" t="s">
        <v>314</v>
      </c>
      <c r="F73" s="639">
        <v>1</v>
      </c>
      <c r="G73" s="660" t="s">
        <v>93</v>
      </c>
      <c r="H73" s="648" t="s">
        <v>1187</v>
      </c>
      <c r="I73" s="486">
        <f>1200*F73</f>
        <v>1200</v>
      </c>
      <c r="J73" s="626" t="s">
        <v>316</v>
      </c>
      <c r="K73" s="626" t="s">
        <v>1469</v>
      </c>
    </row>
    <row r="74" spans="1:11" ht="15" x14ac:dyDescent="0.25">
      <c r="A74" s="205" t="s">
        <v>4250</v>
      </c>
      <c r="B74" s="413">
        <v>44240</v>
      </c>
      <c r="C74" s="205" t="s">
        <v>2495</v>
      </c>
      <c r="D74" s="205" t="s">
        <v>1630</v>
      </c>
      <c r="E74" s="469" t="s">
        <v>314</v>
      </c>
      <c r="F74" s="499">
        <v>1</v>
      </c>
      <c r="G74" s="469" t="s">
        <v>4127</v>
      </c>
      <c r="H74" s="648" t="s">
        <v>1187</v>
      </c>
      <c r="I74" s="486">
        <f t="shared" si="2"/>
        <v>8750</v>
      </c>
      <c r="J74" s="205" t="s">
        <v>316</v>
      </c>
      <c r="K74" s="205" t="s">
        <v>1469</v>
      </c>
    </row>
    <row r="75" spans="1:11" ht="15" x14ac:dyDescent="0.25">
      <c r="A75" s="626" t="s">
        <v>4250</v>
      </c>
      <c r="B75" s="413">
        <v>44240</v>
      </c>
      <c r="C75" s="626" t="s">
        <v>2495</v>
      </c>
      <c r="D75" s="626" t="s">
        <v>5065</v>
      </c>
      <c r="E75" s="660" t="s">
        <v>314</v>
      </c>
      <c r="F75" s="639">
        <v>1</v>
      </c>
      <c r="G75" s="660" t="s">
        <v>93</v>
      </c>
      <c r="H75" s="648" t="s">
        <v>1187</v>
      </c>
      <c r="I75" s="486">
        <f>1200*F75</f>
        <v>1200</v>
      </c>
      <c r="J75" s="626" t="s">
        <v>316</v>
      </c>
      <c r="K75" s="626" t="s">
        <v>1469</v>
      </c>
    </row>
    <row r="76" spans="1:11" ht="15" x14ac:dyDescent="0.25">
      <c r="A76" s="205" t="s">
        <v>4251</v>
      </c>
      <c r="B76" s="413">
        <v>44240</v>
      </c>
      <c r="C76" s="205" t="s">
        <v>2495</v>
      </c>
      <c r="D76" s="205" t="s">
        <v>1630</v>
      </c>
      <c r="E76" s="469" t="s">
        <v>314</v>
      </c>
      <c r="F76" s="499">
        <v>1</v>
      </c>
      <c r="G76" s="469" t="s">
        <v>2185</v>
      </c>
      <c r="H76" s="648" t="s">
        <v>1187</v>
      </c>
      <c r="I76" s="486">
        <f t="shared" si="2"/>
        <v>8750</v>
      </c>
      <c r="J76" s="205" t="s">
        <v>316</v>
      </c>
      <c r="K76" s="205" t="s">
        <v>1469</v>
      </c>
    </row>
    <row r="77" spans="1:11" ht="15" x14ac:dyDescent="0.25">
      <c r="A77" s="626" t="s">
        <v>4251</v>
      </c>
      <c r="B77" s="413">
        <v>44240</v>
      </c>
      <c r="C77" s="626" t="s">
        <v>2495</v>
      </c>
      <c r="D77" s="626" t="s">
        <v>5065</v>
      </c>
      <c r="E77" s="660" t="s">
        <v>314</v>
      </c>
      <c r="F77" s="639">
        <v>1</v>
      </c>
      <c r="G77" s="660" t="s">
        <v>93</v>
      </c>
      <c r="H77" s="648" t="s">
        <v>1187</v>
      </c>
      <c r="I77" s="486">
        <f>1200*F77</f>
        <v>1200</v>
      </c>
      <c r="J77" s="626" t="s">
        <v>316</v>
      </c>
      <c r="K77" s="626" t="s">
        <v>1469</v>
      </c>
    </row>
    <row r="78" spans="1:11" ht="15" x14ac:dyDescent="0.25">
      <c r="A78" s="205" t="s">
        <v>4252</v>
      </c>
      <c r="B78" s="413">
        <v>44240</v>
      </c>
      <c r="C78" s="205" t="s">
        <v>2495</v>
      </c>
      <c r="D78" s="205" t="s">
        <v>1630</v>
      </c>
      <c r="E78" s="469" t="s">
        <v>314</v>
      </c>
      <c r="F78" s="499">
        <v>1</v>
      </c>
      <c r="G78" s="469" t="s">
        <v>248</v>
      </c>
      <c r="H78" s="648" t="s">
        <v>1187</v>
      </c>
      <c r="I78" s="486">
        <f t="shared" si="2"/>
        <v>8750</v>
      </c>
      <c r="J78" s="205" t="s">
        <v>316</v>
      </c>
      <c r="K78" s="205" t="s">
        <v>1469</v>
      </c>
    </row>
    <row r="79" spans="1:11" ht="15" x14ac:dyDescent="0.25">
      <c r="A79" s="626" t="s">
        <v>4252</v>
      </c>
      <c r="B79" s="413">
        <v>44240</v>
      </c>
      <c r="C79" s="626" t="s">
        <v>2495</v>
      </c>
      <c r="D79" s="626" t="s">
        <v>5065</v>
      </c>
      <c r="E79" s="660" t="s">
        <v>314</v>
      </c>
      <c r="F79" s="639">
        <v>1</v>
      </c>
      <c r="G79" s="660" t="s">
        <v>93</v>
      </c>
      <c r="H79" s="648" t="s">
        <v>1187</v>
      </c>
      <c r="I79" s="486">
        <f>1200*F79</f>
        <v>1200</v>
      </c>
      <c r="J79" s="626" t="s">
        <v>316</v>
      </c>
      <c r="K79" s="626" t="s">
        <v>1469</v>
      </c>
    </row>
    <row r="80" spans="1:11" ht="15" x14ac:dyDescent="0.25">
      <c r="A80" s="205" t="s">
        <v>4253</v>
      </c>
      <c r="B80" s="413">
        <v>44240</v>
      </c>
      <c r="C80" s="205" t="s">
        <v>2495</v>
      </c>
      <c r="D80" s="205" t="s">
        <v>1630</v>
      </c>
      <c r="E80" s="469" t="s">
        <v>314</v>
      </c>
      <c r="F80" s="499">
        <v>1</v>
      </c>
      <c r="G80" s="469" t="s">
        <v>2185</v>
      </c>
      <c r="H80" s="648" t="s">
        <v>1187</v>
      </c>
      <c r="I80" s="486">
        <f t="shared" si="2"/>
        <v>8750</v>
      </c>
      <c r="J80" s="205" t="s">
        <v>316</v>
      </c>
      <c r="K80" s="205" t="s">
        <v>1469</v>
      </c>
    </row>
    <row r="81" spans="1:11" ht="15" x14ac:dyDescent="0.25">
      <c r="A81" s="626" t="s">
        <v>4253</v>
      </c>
      <c r="B81" s="413">
        <v>44240</v>
      </c>
      <c r="C81" s="626" t="s">
        <v>2495</v>
      </c>
      <c r="D81" s="626" t="s">
        <v>5065</v>
      </c>
      <c r="E81" s="660" t="s">
        <v>314</v>
      </c>
      <c r="F81" s="639">
        <v>1</v>
      </c>
      <c r="G81" s="660" t="s">
        <v>93</v>
      </c>
      <c r="H81" s="648" t="s">
        <v>1187</v>
      </c>
      <c r="I81" s="486">
        <f>1200*F81</f>
        <v>1200</v>
      </c>
      <c r="J81" s="626" t="s">
        <v>316</v>
      </c>
      <c r="K81" s="626" t="s">
        <v>1469</v>
      </c>
    </row>
    <row r="82" spans="1:11" ht="15" x14ac:dyDescent="0.25">
      <c r="A82" s="205" t="s">
        <v>4254</v>
      </c>
      <c r="B82" s="413">
        <v>44240</v>
      </c>
      <c r="C82" s="205" t="s">
        <v>1874</v>
      </c>
      <c r="D82" s="205" t="s">
        <v>1631</v>
      </c>
      <c r="E82" s="469" t="s">
        <v>314</v>
      </c>
      <c r="F82" s="499">
        <v>2</v>
      </c>
      <c r="G82" s="469" t="s">
        <v>1620</v>
      </c>
      <c r="H82" s="648" t="s">
        <v>1532</v>
      </c>
      <c r="I82" s="486">
        <f>37400*F82</f>
        <v>74800</v>
      </c>
      <c r="J82" s="205" t="s">
        <v>317</v>
      </c>
      <c r="K82" s="205" t="s">
        <v>1469</v>
      </c>
    </row>
    <row r="83" spans="1:11" ht="15" x14ac:dyDescent="0.25">
      <c r="A83" s="205" t="s">
        <v>4255</v>
      </c>
      <c r="B83" s="413">
        <v>44242</v>
      </c>
      <c r="C83" s="205" t="s">
        <v>4186</v>
      </c>
      <c r="D83" s="205" t="s">
        <v>1631</v>
      </c>
      <c r="E83" s="469" t="s">
        <v>314</v>
      </c>
      <c r="F83" s="499">
        <v>2</v>
      </c>
      <c r="G83" s="205" t="s">
        <v>1616</v>
      </c>
      <c r="H83" s="648" t="s">
        <v>1851</v>
      </c>
      <c r="I83" s="486">
        <f>37400*F83</f>
        <v>74800</v>
      </c>
      <c r="J83" s="205" t="s">
        <v>316</v>
      </c>
      <c r="K83" s="205" t="s">
        <v>1469</v>
      </c>
    </row>
    <row r="84" spans="1:11" ht="15" x14ac:dyDescent="0.25">
      <c r="A84" s="205" t="s">
        <v>4256</v>
      </c>
      <c r="B84" s="413">
        <v>44243</v>
      </c>
      <c r="C84" s="205" t="s">
        <v>4205</v>
      </c>
      <c r="D84" s="205" t="s">
        <v>1629</v>
      </c>
      <c r="E84" s="469" t="s">
        <v>308</v>
      </c>
      <c r="F84" s="499">
        <v>2</v>
      </c>
      <c r="G84" s="469" t="s">
        <v>253</v>
      </c>
      <c r="H84" s="648" t="s">
        <v>1533</v>
      </c>
      <c r="I84" s="486">
        <f>2150*F84</f>
        <v>4300</v>
      </c>
      <c r="J84" s="205" t="s">
        <v>317</v>
      </c>
      <c r="K84" s="205" t="s">
        <v>1469</v>
      </c>
    </row>
    <row r="85" spans="1:11" ht="15" x14ac:dyDescent="0.25">
      <c r="A85" s="205" t="s">
        <v>4257</v>
      </c>
      <c r="B85" s="413">
        <v>44243</v>
      </c>
      <c r="C85" s="205" t="s">
        <v>4332</v>
      </c>
      <c r="D85" s="205" t="s">
        <v>1638</v>
      </c>
      <c r="E85" s="469" t="s">
        <v>308</v>
      </c>
      <c r="F85" s="499">
        <v>5</v>
      </c>
      <c r="G85" s="469" t="s">
        <v>4184</v>
      </c>
      <c r="H85" s="648" t="s">
        <v>1533</v>
      </c>
      <c r="I85" s="486">
        <f>1350*F85</f>
        <v>6750</v>
      </c>
      <c r="J85" s="205" t="s">
        <v>316</v>
      </c>
      <c r="K85" s="205" t="s">
        <v>1469</v>
      </c>
    </row>
    <row r="86" spans="1:11" ht="15" x14ac:dyDescent="0.25">
      <c r="A86" s="205" t="s">
        <v>4258</v>
      </c>
      <c r="B86" s="413">
        <v>44243</v>
      </c>
      <c r="C86" s="205" t="s">
        <v>4334</v>
      </c>
      <c r="D86" s="205" t="s">
        <v>1632</v>
      </c>
      <c r="E86" s="498" t="s">
        <v>314</v>
      </c>
      <c r="F86" s="528">
        <v>19</v>
      </c>
      <c r="G86" s="469" t="s">
        <v>2505</v>
      </c>
      <c r="H86" s="648" t="s">
        <v>1183</v>
      </c>
      <c r="I86" s="486">
        <f>3900*F86</f>
        <v>74100</v>
      </c>
      <c r="J86" s="205" t="s">
        <v>316</v>
      </c>
      <c r="K86" s="205" t="s">
        <v>1469</v>
      </c>
    </row>
    <row r="87" spans="1:11" ht="15" x14ac:dyDescent="0.25">
      <c r="A87" s="205" t="s">
        <v>4259</v>
      </c>
      <c r="B87" s="413">
        <v>44243</v>
      </c>
      <c r="C87" s="205" t="s">
        <v>4260</v>
      </c>
      <c r="D87" s="205" t="s">
        <v>1516</v>
      </c>
      <c r="E87" s="469" t="s">
        <v>308</v>
      </c>
      <c r="F87" s="499">
        <v>2</v>
      </c>
      <c r="G87" s="469" t="s">
        <v>1523</v>
      </c>
      <c r="H87" s="648" t="s">
        <v>1533</v>
      </c>
      <c r="I87" s="486">
        <f>4250*F87</f>
        <v>8500</v>
      </c>
      <c r="J87" s="205" t="s">
        <v>317</v>
      </c>
      <c r="K87" s="205" t="s">
        <v>1469</v>
      </c>
    </row>
    <row r="88" spans="1:11" ht="15" x14ac:dyDescent="0.25">
      <c r="A88" s="205" t="s">
        <v>4261</v>
      </c>
      <c r="B88" s="413">
        <v>44244</v>
      </c>
      <c r="C88" s="205" t="s">
        <v>4334</v>
      </c>
      <c r="D88" s="205" t="s">
        <v>1632</v>
      </c>
      <c r="E88" s="469" t="s">
        <v>314</v>
      </c>
      <c r="F88" s="499">
        <v>1</v>
      </c>
      <c r="G88" s="469" t="s">
        <v>253</v>
      </c>
      <c r="H88" s="648" t="s">
        <v>1532</v>
      </c>
      <c r="I88" s="486">
        <f>3900*F88</f>
        <v>3900</v>
      </c>
      <c r="J88" s="205" t="s">
        <v>316</v>
      </c>
      <c r="K88" s="205" t="s">
        <v>1469</v>
      </c>
    </row>
    <row r="89" spans="1:11" ht="15" x14ac:dyDescent="0.25">
      <c r="A89" s="205" t="s">
        <v>4262</v>
      </c>
      <c r="B89" s="413">
        <v>44244</v>
      </c>
      <c r="C89" s="205" t="s">
        <v>4334</v>
      </c>
      <c r="D89" s="205" t="s">
        <v>4330</v>
      </c>
      <c r="E89" s="469" t="s">
        <v>314</v>
      </c>
      <c r="F89" s="499">
        <v>1</v>
      </c>
      <c r="G89" s="469" t="s">
        <v>244</v>
      </c>
      <c r="H89" s="648" t="s">
        <v>1183</v>
      </c>
      <c r="I89" s="486">
        <f>7250*F89</f>
        <v>7250</v>
      </c>
      <c r="J89" s="205" t="s">
        <v>316</v>
      </c>
      <c r="K89" s="205" t="s">
        <v>1469</v>
      </c>
    </row>
    <row r="90" spans="1:11" ht="15" x14ac:dyDescent="0.25">
      <c r="A90" s="205" t="s">
        <v>4263</v>
      </c>
      <c r="B90" s="413">
        <v>44244</v>
      </c>
      <c r="C90" s="205" t="s">
        <v>4334</v>
      </c>
      <c r="D90" s="205" t="s">
        <v>1632</v>
      </c>
      <c r="E90" s="469" t="s">
        <v>314</v>
      </c>
      <c r="F90" s="499">
        <v>21</v>
      </c>
      <c r="G90" s="469" t="s">
        <v>2506</v>
      </c>
      <c r="H90" s="648" t="s">
        <v>1183</v>
      </c>
      <c r="I90" s="486">
        <f>3900*F90</f>
        <v>81900</v>
      </c>
      <c r="J90" s="205" t="s">
        <v>316</v>
      </c>
      <c r="K90" s="205" t="s">
        <v>1469</v>
      </c>
    </row>
    <row r="91" spans="1:11" ht="15" x14ac:dyDescent="0.25">
      <c r="A91" s="205" t="s">
        <v>4264</v>
      </c>
      <c r="B91" s="413">
        <v>44244</v>
      </c>
      <c r="C91" s="205" t="s">
        <v>4230</v>
      </c>
      <c r="D91" s="205" t="s">
        <v>1516</v>
      </c>
      <c r="E91" s="469" t="s">
        <v>308</v>
      </c>
      <c r="F91" s="499">
        <v>2</v>
      </c>
      <c r="G91" s="498" t="s">
        <v>244</v>
      </c>
      <c r="H91" s="648" t="s">
        <v>1854</v>
      </c>
      <c r="I91" s="486">
        <f>4250*F91</f>
        <v>8500</v>
      </c>
      <c r="J91" s="205" t="s">
        <v>316</v>
      </c>
      <c r="K91" s="205" t="s">
        <v>1469</v>
      </c>
    </row>
    <row r="92" spans="1:11" ht="15" x14ac:dyDescent="0.25">
      <c r="A92" s="205" t="s">
        <v>4265</v>
      </c>
      <c r="B92" s="413">
        <v>44244</v>
      </c>
      <c r="C92" s="205" t="s">
        <v>1550</v>
      </c>
      <c r="D92" s="205" t="s">
        <v>1516</v>
      </c>
      <c r="E92" s="469" t="s">
        <v>308</v>
      </c>
      <c r="F92" s="499">
        <v>8</v>
      </c>
      <c r="G92" s="469" t="s">
        <v>253</v>
      </c>
      <c r="H92" s="648" t="s">
        <v>1533</v>
      </c>
      <c r="I92" s="486">
        <f>4250*F92</f>
        <v>34000</v>
      </c>
      <c r="J92" s="205" t="s">
        <v>317</v>
      </c>
      <c r="K92" s="205" t="s">
        <v>1469</v>
      </c>
    </row>
    <row r="93" spans="1:11" ht="15" x14ac:dyDescent="0.25">
      <c r="A93" s="205" t="s">
        <v>4266</v>
      </c>
      <c r="B93" s="413">
        <v>44244</v>
      </c>
      <c r="C93" s="205" t="s">
        <v>4339</v>
      </c>
      <c r="D93" s="205" t="s">
        <v>1516</v>
      </c>
      <c r="E93" s="469" t="s">
        <v>308</v>
      </c>
      <c r="F93" s="499">
        <v>1</v>
      </c>
      <c r="G93" s="205" t="s">
        <v>253</v>
      </c>
      <c r="H93" s="648" t="s">
        <v>1533</v>
      </c>
      <c r="I93" s="486">
        <f>4250*F93</f>
        <v>4250</v>
      </c>
      <c r="J93" s="205" t="s">
        <v>317</v>
      </c>
      <c r="K93" s="205" t="s">
        <v>1469</v>
      </c>
    </row>
    <row r="94" spans="1:11" ht="15" x14ac:dyDescent="0.25">
      <c r="A94" s="205" t="s">
        <v>4267</v>
      </c>
      <c r="B94" s="413">
        <v>44244</v>
      </c>
      <c r="C94" s="205" t="s">
        <v>4334</v>
      </c>
      <c r="D94" s="205" t="s">
        <v>1632</v>
      </c>
      <c r="E94" s="469" t="s">
        <v>314</v>
      </c>
      <c r="F94" s="499">
        <v>1</v>
      </c>
      <c r="G94" s="205" t="s">
        <v>4270</v>
      </c>
      <c r="H94" s="648" t="s">
        <v>1532</v>
      </c>
      <c r="I94" s="486">
        <f>3900*F94</f>
        <v>3900</v>
      </c>
      <c r="J94" s="205" t="s">
        <v>316</v>
      </c>
      <c r="K94" s="205" t="s">
        <v>1469</v>
      </c>
    </row>
    <row r="95" spans="1:11" ht="15" x14ac:dyDescent="0.25">
      <c r="A95" s="205" t="s">
        <v>4268</v>
      </c>
      <c r="B95" s="413">
        <v>44244</v>
      </c>
      <c r="C95" s="205" t="s">
        <v>4340</v>
      </c>
      <c r="D95" s="205" t="s">
        <v>1516</v>
      </c>
      <c r="E95" s="469" t="s">
        <v>308</v>
      </c>
      <c r="F95" s="499">
        <v>1</v>
      </c>
      <c r="G95" s="205" t="s">
        <v>4197</v>
      </c>
      <c r="H95" s="648" t="s">
        <v>1533</v>
      </c>
      <c r="I95" s="486">
        <f>4250*F95</f>
        <v>4250</v>
      </c>
      <c r="J95" s="205" t="s">
        <v>317</v>
      </c>
      <c r="K95" s="205" t="s">
        <v>1469</v>
      </c>
    </row>
    <row r="96" spans="1:11" ht="15" x14ac:dyDescent="0.25">
      <c r="A96" s="205" t="s">
        <v>4269</v>
      </c>
      <c r="B96" s="413">
        <v>44244</v>
      </c>
      <c r="C96" s="205" t="s">
        <v>1871</v>
      </c>
      <c r="D96" s="205" t="s">
        <v>1516</v>
      </c>
      <c r="E96" s="469" t="s">
        <v>308</v>
      </c>
      <c r="F96" s="499">
        <v>2</v>
      </c>
      <c r="G96" s="205" t="s">
        <v>253</v>
      </c>
      <c r="H96" s="648" t="s">
        <v>1533</v>
      </c>
      <c r="I96" s="486">
        <f>4250*F96</f>
        <v>8500</v>
      </c>
      <c r="J96" s="205" t="s">
        <v>317</v>
      </c>
      <c r="K96" s="205" t="s">
        <v>1469</v>
      </c>
    </row>
    <row r="97" spans="1:11" ht="15" x14ac:dyDescent="0.25">
      <c r="A97" s="205" t="s">
        <v>4271</v>
      </c>
      <c r="B97" s="413">
        <v>44244</v>
      </c>
      <c r="C97" s="205" t="s">
        <v>1856</v>
      </c>
      <c r="D97" s="205" t="s">
        <v>4331</v>
      </c>
      <c r="E97" s="469" t="s">
        <v>314</v>
      </c>
      <c r="F97" s="499">
        <v>5</v>
      </c>
      <c r="G97" s="205" t="s">
        <v>253</v>
      </c>
      <c r="H97" s="648" t="s">
        <v>1532</v>
      </c>
      <c r="I97" s="486">
        <f>4752*F97</f>
        <v>23760</v>
      </c>
      <c r="J97" s="205" t="s">
        <v>316</v>
      </c>
      <c r="K97" s="205" t="s">
        <v>1469</v>
      </c>
    </row>
    <row r="98" spans="1:11" ht="15" x14ac:dyDescent="0.25">
      <c r="A98" s="205" t="s">
        <v>4272</v>
      </c>
      <c r="B98" s="413">
        <v>44244</v>
      </c>
      <c r="C98" s="205" t="s">
        <v>1858</v>
      </c>
      <c r="D98" s="205" t="s">
        <v>1629</v>
      </c>
      <c r="E98" s="469" t="s">
        <v>308</v>
      </c>
      <c r="F98" s="499">
        <v>2</v>
      </c>
      <c r="G98" s="205" t="s">
        <v>253</v>
      </c>
      <c r="H98" s="648" t="s">
        <v>1533</v>
      </c>
      <c r="I98" s="486">
        <f>2150*F98</f>
        <v>4300</v>
      </c>
      <c r="J98" s="205" t="s">
        <v>317</v>
      </c>
      <c r="K98" s="205" t="s">
        <v>1469</v>
      </c>
    </row>
    <row r="99" spans="1:11" ht="15" x14ac:dyDescent="0.25">
      <c r="A99" s="205" t="s">
        <v>4273</v>
      </c>
      <c r="B99" s="413">
        <v>44244</v>
      </c>
      <c r="C99" s="205" t="s">
        <v>4341</v>
      </c>
      <c r="D99" s="205" t="s">
        <v>1631</v>
      </c>
      <c r="E99" s="469" t="s">
        <v>314</v>
      </c>
      <c r="F99" s="499">
        <v>1</v>
      </c>
      <c r="G99" s="205" t="s">
        <v>253</v>
      </c>
      <c r="H99" s="648" t="s">
        <v>1532</v>
      </c>
      <c r="I99" s="486">
        <f>37400*F99</f>
        <v>37400</v>
      </c>
      <c r="J99" s="205" t="s">
        <v>317</v>
      </c>
      <c r="K99" s="205" t="s">
        <v>1469</v>
      </c>
    </row>
    <row r="100" spans="1:11" ht="15" x14ac:dyDescent="0.25">
      <c r="A100" s="205" t="s">
        <v>4274</v>
      </c>
      <c r="B100" s="413">
        <v>44244</v>
      </c>
      <c r="C100" s="205" t="s">
        <v>1597</v>
      </c>
      <c r="D100" s="205" t="s">
        <v>1516</v>
      </c>
      <c r="E100" s="469" t="s">
        <v>308</v>
      </c>
      <c r="F100" s="499">
        <v>2</v>
      </c>
      <c r="G100" s="205" t="s">
        <v>253</v>
      </c>
      <c r="H100" s="648" t="s">
        <v>1533</v>
      </c>
      <c r="I100" s="486">
        <f>4250*F100</f>
        <v>8500</v>
      </c>
      <c r="J100" s="205" t="s">
        <v>317</v>
      </c>
      <c r="K100" s="205" t="s">
        <v>1469</v>
      </c>
    </row>
    <row r="101" spans="1:11" ht="15" x14ac:dyDescent="0.25">
      <c r="A101" s="205" t="s">
        <v>4275</v>
      </c>
      <c r="B101" s="413">
        <v>44245</v>
      </c>
      <c r="C101" s="205" t="s">
        <v>1857</v>
      </c>
      <c r="D101" s="205" t="s">
        <v>1638</v>
      </c>
      <c r="E101" s="469" t="s">
        <v>308</v>
      </c>
      <c r="F101" s="499">
        <v>10</v>
      </c>
      <c r="G101" s="205" t="s">
        <v>253</v>
      </c>
      <c r="H101" s="648" t="s">
        <v>1533</v>
      </c>
      <c r="I101" s="486">
        <f>1350*F101</f>
        <v>13500</v>
      </c>
      <c r="J101" s="205" t="s">
        <v>317</v>
      </c>
      <c r="K101" s="205" t="s">
        <v>1469</v>
      </c>
    </row>
    <row r="102" spans="1:11" ht="15" x14ac:dyDescent="0.25">
      <c r="A102" s="205" t="s">
        <v>4276</v>
      </c>
      <c r="B102" s="413">
        <v>44245</v>
      </c>
      <c r="C102" s="205" t="s">
        <v>1857</v>
      </c>
      <c r="D102" s="205" t="s">
        <v>1635</v>
      </c>
      <c r="E102" s="469" t="s">
        <v>308</v>
      </c>
      <c r="F102" s="499">
        <v>2</v>
      </c>
      <c r="G102" s="205" t="s">
        <v>253</v>
      </c>
      <c r="H102" s="648" t="s">
        <v>1533</v>
      </c>
      <c r="I102" s="486">
        <f>4200*F102</f>
        <v>8400</v>
      </c>
      <c r="J102" s="205" t="s">
        <v>317</v>
      </c>
      <c r="K102" s="205" t="s">
        <v>1469</v>
      </c>
    </row>
    <row r="103" spans="1:11" ht="15" x14ac:dyDescent="0.25">
      <c r="A103" s="205" t="s">
        <v>4277</v>
      </c>
      <c r="B103" s="413">
        <v>44245</v>
      </c>
      <c r="C103" s="205" t="s">
        <v>4337</v>
      </c>
      <c r="D103" s="205" t="s">
        <v>1516</v>
      </c>
      <c r="E103" s="469" t="s">
        <v>308</v>
      </c>
      <c r="F103" s="499">
        <v>2</v>
      </c>
      <c r="G103" s="205" t="s">
        <v>253</v>
      </c>
      <c r="H103" s="648" t="s">
        <v>1533</v>
      </c>
      <c r="I103" s="486">
        <f>4250*F103</f>
        <v>8500</v>
      </c>
      <c r="J103" s="205" t="s">
        <v>317</v>
      </c>
      <c r="K103" s="205" t="s">
        <v>1469</v>
      </c>
    </row>
    <row r="104" spans="1:11" ht="15" x14ac:dyDescent="0.25">
      <c r="A104" s="205" t="s">
        <v>4278</v>
      </c>
      <c r="B104" s="413">
        <v>44245</v>
      </c>
      <c r="C104" s="205" t="s">
        <v>4235</v>
      </c>
      <c r="D104" s="205" t="s">
        <v>1516</v>
      </c>
      <c r="E104" s="469" t="s">
        <v>308</v>
      </c>
      <c r="F104" s="499">
        <v>1</v>
      </c>
      <c r="G104" s="205" t="s">
        <v>253</v>
      </c>
      <c r="H104" s="648" t="s">
        <v>1533</v>
      </c>
      <c r="I104" s="486">
        <f>4250*F104</f>
        <v>4250</v>
      </c>
      <c r="J104" s="205" t="s">
        <v>316</v>
      </c>
      <c r="K104" s="205" t="s">
        <v>1469</v>
      </c>
    </row>
    <row r="105" spans="1:11" ht="15" x14ac:dyDescent="0.25">
      <c r="A105" s="205" t="s">
        <v>4279</v>
      </c>
      <c r="B105" s="413">
        <v>44246</v>
      </c>
      <c r="C105" s="205" t="s">
        <v>4186</v>
      </c>
      <c r="D105" s="205" t="s">
        <v>1640</v>
      </c>
      <c r="E105" s="469" t="s">
        <v>314</v>
      </c>
      <c r="F105" s="499">
        <v>2</v>
      </c>
      <c r="G105" s="205" t="s">
        <v>1616</v>
      </c>
      <c r="H105" s="648" t="s">
        <v>1851</v>
      </c>
      <c r="I105" s="486">
        <f>9350*F105</f>
        <v>18700</v>
      </c>
      <c r="J105" s="205" t="s">
        <v>316</v>
      </c>
      <c r="K105" s="205" t="s">
        <v>1469</v>
      </c>
    </row>
    <row r="106" spans="1:11" ht="15" x14ac:dyDescent="0.25">
      <c r="A106" s="205" t="s">
        <v>4280</v>
      </c>
      <c r="B106" s="413">
        <v>44246</v>
      </c>
      <c r="C106" s="205" t="s">
        <v>1563</v>
      </c>
      <c r="D106" s="205" t="s">
        <v>1635</v>
      </c>
      <c r="E106" s="469" t="s">
        <v>308</v>
      </c>
      <c r="F106" s="499">
        <v>1</v>
      </c>
      <c r="G106" s="205" t="s">
        <v>1620</v>
      </c>
      <c r="H106" s="648" t="s">
        <v>1533</v>
      </c>
      <c r="I106" s="486">
        <f>4200*F106</f>
        <v>4200</v>
      </c>
      <c r="J106" s="205" t="s">
        <v>1467</v>
      </c>
      <c r="K106" s="205" t="s">
        <v>4783</v>
      </c>
    </row>
    <row r="107" spans="1:11" ht="15" x14ac:dyDescent="0.25">
      <c r="A107" s="205" t="s">
        <v>4280</v>
      </c>
      <c r="B107" s="413">
        <v>44246</v>
      </c>
      <c r="C107" s="205" t="s">
        <v>1563</v>
      </c>
      <c r="D107" s="205" t="s">
        <v>1516</v>
      </c>
      <c r="E107" s="469" t="s">
        <v>308</v>
      </c>
      <c r="F107" s="499">
        <v>4</v>
      </c>
      <c r="G107" s="205" t="s">
        <v>1620</v>
      </c>
      <c r="H107" s="648" t="s">
        <v>1533</v>
      </c>
      <c r="I107" s="486">
        <f>4250*F107</f>
        <v>17000</v>
      </c>
      <c r="J107" s="205" t="s">
        <v>1467</v>
      </c>
      <c r="K107" s="205" t="s">
        <v>4783</v>
      </c>
    </row>
    <row r="108" spans="1:11" ht="15" x14ac:dyDescent="0.25">
      <c r="A108" s="205" t="s">
        <v>4281</v>
      </c>
      <c r="B108" s="413">
        <v>44246</v>
      </c>
      <c r="C108" s="205" t="s">
        <v>4205</v>
      </c>
      <c r="D108" s="205" t="s">
        <v>1629</v>
      </c>
      <c r="E108" s="469" t="s">
        <v>308</v>
      </c>
      <c r="F108" s="499">
        <v>1</v>
      </c>
      <c r="G108" s="469" t="s">
        <v>253</v>
      </c>
      <c r="H108" s="648" t="s">
        <v>1533</v>
      </c>
      <c r="I108" s="486">
        <f>2150*F108</f>
        <v>2150</v>
      </c>
      <c r="J108" s="205" t="s">
        <v>317</v>
      </c>
      <c r="K108" s="205" t="s">
        <v>1469</v>
      </c>
    </row>
    <row r="109" spans="1:11" ht="15" x14ac:dyDescent="0.25">
      <c r="A109" s="205" t="s">
        <v>4282</v>
      </c>
      <c r="B109" s="413">
        <v>44246</v>
      </c>
      <c r="C109" s="205" t="s">
        <v>4205</v>
      </c>
      <c r="D109" s="205" t="s">
        <v>1629</v>
      </c>
      <c r="E109" s="469" t="s">
        <v>308</v>
      </c>
      <c r="F109" s="499">
        <v>4</v>
      </c>
      <c r="G109" s="469" t="s">
        <v>253</v>
      </c>
      <c r="H109" s="648" t="s">
        <v>1533</v>
      </c>
      <c r="I109" s="486">
        <f>2150*F109</f>
        <v>8600</v>
      </c>
      <c r="J109" s="205" t="s">
        <v>317</v>
      </c>
      <c r="K109" s="205" t="s">
        <v>1469</v>
      </c>
    </row>
    <row r="110" spans="1:11" ht="15" x14ac:dyDescent="0.25">
      <c r="A110" s="205" t="s">
        <v>4283</v>
      </c>
      <c r="B110" s="413">
        <v>44246</v>
      </c>
      <c r="C110" s="205" t="s">
        <v>4346</v>
      </c>
      <c r="D110" s="205" t="s">
        <v>1630</v>
      </c>
      <c r="E110" s="469" t="s">
        <v>314</v>
      </c>
      <c r="F110" s="499">
        <v>1</v>
      </c>
      <c r="G110" s="205" t="s">
        <v>253</v>
      </c>
      <c r="H110" s="648" t="s">
        <v>1532</v>
      </c>
      <c r="I110" s="486">
        <f>8750*F110</f>
        <v>8750</v>
      </c>
      <c r="J110" s="205" t="s">
        <v>316</v>
      </c>
      <c r="K110" s="205" t="s">
        <v>1469</v>
      </c>
    </row>
    <row r="111" spans="1:11" ht="15" x14ac:dyDescent="0.25">
      <c r="A111" s="205" t="s">
        <v>4283</v>
      </c>
      <c r="B111" s="413">
        <v>44246</v>
      </c>
      <c r="C111" s="205" t="s">
        <v>4346</v>
      </c>
      <c r="D111" s="205" t="s">
        <v>1632</v>
      </c>
      <c r="E111" s="469" t="s">
        <v>314</v>
      </c>
      <c r="F111" s="499">
        <v>1</v>
      </c>
      <c r="G111" s="205" t="s">
        <v>253</v>
      </c>
      <c r="H111" s="648" t="s">
        <v>1532</v>
      </c>
      <c r="I111" s="486">
        <f>3900*F111</f>
        <v>3900</v>
      </c>
      <c r="J111" s="205" t="s">
        <v>316</v>
      </c>
      <c r="K111" s="205" t="s">
        <v>1469</v>
      </c>
    </row>
    <row r="112" spans="1:11" ht="15" x14ac:dyDescent="0.25">
      <c r="A112" s="205" t="s">
        <v>4283</v>
      </c>
      <c r="B112" s="413">
        <v>44246</v>
      </c>
      <c r="C112" s="205" t="s">
        <v>4346</v>
      </c>
      <c r="D112" s="205" t="s">
        <v>1631</v>
      </c>
      <c r="E112" s="469" t="s">
        <v>314</v>
      </c>
      <c r="F112" s="499">
        <v>1</v>
      </c>
      <c r="G112" s="205" t="s">
        <v>253</v>
      </c>
      <c r="H112" s="648" t="s">
        <v>1532</v>
      </c>
      <c r="I112" s="486">
        <f>37400*F112</f>
        <v>37400</v>
      </c>
      <c r="J112" s="205" t="s">
        <v>316</v>
      </c>
      <c r="K112" s="205" t="s">
        <v>1469</v>
      </c>
    </row>
    <row r="113" spans="1:11" ht="15" x14ac:dyDescent="0.25">
      <c r="A113" s="205" t="s">
        <v>4284</v>
      </c>
      <c r="B113" s="413">
        <v>44246</v>
      </c>
      <c r="C113" s="205" t="s">
        <v>4285</v>
      </c>
      <c r="D113" s="205" t="s">
        <v>1635</v>
      </c>
      <c r="E113" s="469" t="s">
        <v>308</v>
      </c>
      <c r="F113" s="499">
        <v>2</v>
      </c>
      <c r="G113" s="205" t="s">
        <v>253</v>
      </c>
      <c r="H113" s="648" t="s">
        <v>1533</v>
      </c>
      <c r="I113" s="486">
        <f>4200*F113</f>
        <v>8400</v>
      </c>
      <c r="J113" s="205" t="s">
        <v>317</v>
      </c>
      <c r="K113" s="205" t="s">
        <v>1469</v>
      </c>
    </row>
    <row r="114" spans="1:11" ht="15" x14ac:dyDescent="0.25">
      <c r="A114" s="205" t="s">
        <v>4286</v>
      </c>
      <c r="B114" s="413">
        <v>44246</v>
      </c>
      <c r="C114" s="205" t="s">
        <v>1874</v>
      </c>
      <c r="D114" s="205" t="s">
        <v>1516</v>
      </c>
      <c r="E114" s="469" t="s">
        <v>308</v>
      </c>
      <c r="F114" s="499">
        <v>4</v>
      </c>
      <c r="G114" s="469" t="s">
        <v>1620</v>
      </c>
      <c r="H114" s="648" t="s">
        <v>1533</v>
      </c>
      <c r="I114" s="486">
        <f>4250*F114</f>
        <v>17000</v>
      </c>
      <c r="J114" s="205" t="s">
        <v>317</v>
      </c>
      <c r="K114" s="205" t="s">
        <v>1469</v>
      </c>
    </row>
    <row r="115" spans="1:11" ht="15" x14ac:dyDescent="0.25">
      <c r="A115" s="205" t="s">
        <v>4287</v>
      </c>
      <c r="B115" s="413">
        <v>44246</v>
      </c>
      <c r="C115" s="205" t="s">
        <v>4288</v>
      </c>
      <c r="D115" s="205" t="s">
        <v>1516</v>
      </c>
      <c r="E115" s="469" t="s">
        <v>308</v>
      </c>
      <c r="F115" s="499">
        <v>1</v>
      </c>
      <c r="G115" s="205" t="s">
        <v>253</v>
      </c>
      <c r="H115" s="648" t="s">
        <v>1533</v>
      </c>
      <c r="I115" s="486">
        <f>4250*F115</f>
        <v>4250</v>
      </c>
      <c r="J115" s="205" t="s">
        <v>317</v>
      </c>
      <c r="K115" s="205" t="s">
        <v>1469</v>
      </c>
    </row>
    <row r="116" spans="1:11" ht="15" x14ac:dyDescent="0.25">
      <c r="A116" s="205" t="s">
        <v>4289</v>
      </c>
      <c r="B116" s="413">
        <v>44247</v>
      </c>
      <c r="C116" s="205" t="s">
        <v>4334</v>
      </c>
      <c r="D116" s="205" t="s">
        <v>1632</v>
      </c>
      <c r="E116" s="205" t="s">
        <v>314</v>
      </c>
      <c r="F116" s="528">
        <v>27</v>
      </c>
      <c r="G116" s="205" t="s">
        <v>4290</v>
      </c>
      <c r="H116" s="648" t="s">
        <v>1183</v>
      </c>
      <c r="I116" s="486">
        <f>3900*F116</f>
        <v>105300</v>
      </c>
      <c r="J116" s="205" t="s">
        <v>316</v>
      </c>
      <c r="K116" s="205" t="s">
        <v>1469</v>
      </c>
    </row>
    <row r="117" spans="1:11" ht="15" x14ac:dyDescent="0.25">
      <c r="A117" s="205" t="s">
        <v>4291</v>
      </c>
      <c r="B117" s="413">
        <v>44247</v>
      </c>
      <c r="C117" s="205" t="s">
        <v>1858</v>
      </c>
      <c r="D117" s="205" t="s">
        <v>1516</v>
      </c>
      <c r="E117" s="469" t="s">
        <v>308</v>
      </c>
      <c r="F117" s="499">
        <v>1</v>
      </c>
      <c r="G117" s="205" t="s">
        <v>253</v>
      </c>
      <c r="H117" s="648" t="s">
        <v>1533</v>
      </c>
      <c r="I117" s="486">
        <f>4250*F117</f>
        <v>4250</v>
      </c>
      <c r="J117" s="205" t="s">
        <v>1466</v>
      </c>
      <c r="K117" s="205" t="s">
        <v>4783</v>
      </c>
    </row>
    <row r="118" spans="1:11" ht="15" x14ac:dyDescent="0.25">
      <c r="A118" s="205" t="s">
        <v>4292</v>
      </c>
      <c r="B118" s="413">
        <v>44247</v>
      </c>
      <c r="C118" s="205" t="s">
        <v>4342</v>
      </c>
      <c r="D118" s="205" t="s">
        <v>1516</v>
      </c>
      <c r="E118" s="469" t="s">
        <v>308</v>
      </c>
      <c r="F118" s="499">
        <v>8</v>
      </c>
      <c r="G118" s="205" t="s">
        <v>253</v>
      </c>
      <c r="H118" s="648" t="s">
        <v>1533</v>
      </c>
      <c r="I118" s="486">
        <f>4250*F118</f>
        <v>34000</v>
      </c>
      <c r="J118" s="205" t="s">
        <v>317</v>
      </c>
      <c r="K118" s="205" t="s">
        <v>1469</v>
      </c>
    </row>
    <row r="119" spans="1:11" ht="15" x14ac:dyDescent="0.25">
      <c r="A119" s="205" t="s">
        <v>4293</v>
      </c>
      <c r="B119" s="413">
        <v>44249</v>
      </c>
      <c r="C119" s="205" t="s">
        <v>4334</v>
      </c>
      <c r="D119" s="205" t="s">
        <v>1632</v>
      </c>
      <c r="E119" s="469" t="s">
        <v>314</v>
      </c>
      <c r="F119" s="499">
        <v>1</v>
      </c>
      <c r="G119" s="205" t="s">
        <v>2180</v>
      </c>
      <c r="H119" s="648" t="s">
        <v>1183</v>
      </c>
      <c r="I119" s="486">
        <f>3900*F119</f>
        <v>3900</v>
      </c>
      <c r="J119" s="205" t="s">
        <v>316</v>
      </c>
      <c r="K119" s="205" t="s">
        <v>1469</v>
      </c>
    </row>
    <row r="120" spans="1:11" ht="15" x14ac:dyDescent="0.25">
      <c r="A120" s="205" t="s">
        <v>4294</v>
      </c>
      <c r="B120" s="413">
        <v>44249</v>
      </c>
      <c r="C120" s="205" t="s">
        <v>4334</v>
      </c>
      <c r="D120" s="205" t="s">
        <v>1632</v>
      </c>
      <c r="E120" s="469" t="s">
        <v>314</v>
      </c>
      <c r="F120" s="499">
        <v>1</v>
      </c>
      <c r="G120" s="205" t="s">
        <v>1617</v>
      </c>
      <c r="H120" s="648" t="s">
        <v>1183</v>
      </c>
      <c r="I120" s="486">
        <f>3900*F120</f>
        <v>3900</v>
      </c>
      <c r="J120" s="205" t="s">
        <v>316</v>
      </c>
      <c r="K120" s="205" t="s">
        <v>1469</v>
      </c>
    </row>
    <row r="121" spans="1:11" ht="15" x14ac:dyDescent="0.25">
      <c r="A121" s="205" t="s">
        <v>4295</v>
      </c>
      <c r="B121" s="413">
        <v>44249</v>
      </c>
      <c r="C121" s="205" t="s">
        <v>4334</v>
      </c>
      <c r="D121" s="205" t="s">
        <v>1632</v>
      </c>
      <c r="E121" s="469" t="s">
        <v>314</v>
      </c>
      <c r="F121" s="499">
        <v>1</v>
      </c>
      <c r="G121" s="205" t="s">
        <v>4307</v>
      </c>
      <c r="H121" s="648" t="s">
        <v>1183</v>
      </c>
      <c r="I121" s="486">
        <f>3900*F121</f>
        <v>3900</v>
      </c>
      <c r="J121" s="205" t="s">
        <v>316</v>
      </c>
      <c r="K121" s="205" t="s">
        <v>1469</v>
      </c>
    </row>
    <row r="122" spans="1:11" ht="15" x14ac:dyDescent="0.25">
      <c r="A122" s="205" t="s">
        <v>4296</v>
      </c>
      <c r="B122" s="413">
        <v>44249</v>
      </c>
      <c r="C122" s="205" t="s">
        <v>1858</v>
      </c>
      <c r="D122" s="205" t="s">
        <v>1638</v>
      </c>
      <c r="E122" s="469" t="s">
        <v>308</v>
      </c>
      <c r="F122" s="499">
        <v>3</v>
      </c>
      <c r="G122" s="205" t="s">
        <v>253</v>
      </c>
      <c r="H122" s="648" t="s">
        <v>1533</v>
      </c>
      <c r="I122" s="486">
        <f>1350*F122</f>
        <v>4050</v>
      </c>
      <c r="J122" s="205" t="s">
        <v>1466</v>
      </c>
      <c r="K122" s="205" t="s">
        <v>4783</v>
      </c>
    </row>
    <row r="123" spans="1:11" ht="15" x14ac:dyDescent="0.25">
      <c r="A123" s="205" t="s">
        <v>4297</v>
      </c>
      <c r="B123" s="413">
        <v>44249</v>
      </c>
      <c r="C123" s="205" t="s">
        <v>4343</v>
      </c>
      <c r="D123" s="205" t="s">
        <v>1516</v>
      </c>
      <c r="E123" s="498" t="s">
        <v>308</v>
      </c>
      <c r="F123" s="528">
        <v>16</v>
      </c>
      <c r="G123" s="205" t="s">
        <v>253</v>
      </c>
      <c r="H123" s="648" t="s">
        <v>1533</v>
      </c>
      <c r="I123" s="486">
        <f>4250*F123</f>
        <v>68000</v>
      </c>
      <c r="J123" s="205" t="s">
        <v>317</v>
      </c>
      <c r="K123" s="205" t="s">
        <v>1469</v>
      </c>
    </row>
    <row r="124" spans="1:11" ht="15" x14ac:dyDescent="0.25">
      <c r="A124" s="205" t="s">
        <v>4298</v>
      </c>
      <c r="B124" s="413">
        <v>44249</v>
      </c>
      <c r="C124" s="205" t="s">
        <v>1563</v>
      </c>
      <c r="D124" s="205" t="s">
        <v>1631</v>
      </c>
      <c r="E124" s="469" t="s">
        <v>314</v>
      </c>
      <c r="F124" s="499">
        <v>1</v>
      </c>
      <c r="G124" s="205" t="s">
        <v>1620</v>
      </c>
      <c r="H124" s="648" t="s">
        <v>1532</v>
      </c>
      <c r="I124" s="486">
        <f>37400*F124</f>
        <v>37400</v>
      </c>
      <c r="J124" s="205" t="s">
        <v>1467</v>
      </c>
      <c r="K124" s="205" t="s">
        <v>4783</v>
      </c>
    </row>
    <row r="125" spans="1:11" ht="15" x14ac:dyDescent="0.25">
      <c r="A125" s="205" t="s">
        <v>4299</v>
      </c>
      <c r="B125" s="413">
        <v>44249</v>
      </c>
      <c r="C125" s="205" t="s">
        <v>4300</v>
      </c>
      <c r="D125" s="205" t="s">
        <v>1633</v>
      </c>
      <c r="E125" s="469" t="s">
        <v>308</v>
      </c>
      <c r="F125" s="499">
        <v>1</v>
      </c>
      <c r="G125" s="205" t="s">
        <v>4301</v>
      </c>
      <c r="H125" s="648" t="s">
        <v>1533</v>
      </c>
      <c r="I125" s="486">
        <f>2100*F125</f>
        <v>2100</v>
      </c>
      <c r="J125" s="205" t="s">
        <v>316</v>
      </c>
      <c r="K125" s="205" t="s">
        <v>1469</v>
      </c>
    </row>
    <row r="126" spans="1:11" ht="15" x14ac:dyDescent="0.25">
      <c r="A126" s="205" t="s">
        <v>4299</v>
      </c>
      <c r="B126" s="413">
        <v>44249</v>
      </c>
      <c r="C126" s="205" t="s">
        <v>4300</v>
      </c>
      <c r="D126" s="205" t="s">
        <v>1631</v>
      </c>
      <c r="E126" s="469" t="s">
        <v>314</v>
      </c>
      <c r="F126" s="499">
        <v>1</v>
      </c>
      <c r="G126" s="205" t="s">
        <v>4301</v>
      </c>
      <c r="H126" s="648" t="s">
        <v>1532</v>
      </c>
      <c r="I126" s="486">
        <f>37400*F126</f>
        <v>37400</v>
      </c>
      <c r="J126" s="205" t="s">
        <v>316</v>
      </c>
      <c r="K126" s="205" t="s">
        <v>1469</v>
      </c>
    </row>
    <row r="127" spans="1:11" ht="15" x14ac:dyDescent="0.25">
      <c r="A127" s="205" t="s">
        <v>5066</v>
      </c>
      <c r="B127" s="413">
        <v>44249</v>
      </c>
      <c r="C127" s="205" t="s">
        <v>4300</v>
      </c>
      <c r="D127" s="205" t="s">
        <v>1629</v>
      </c>
      <c r="E127" s="469" t="s">
        <v>308</v>
      </c>
      <c r="F127" s="499">
        <v>1</v>
      </c>
      <c r="G127" s="205" t="s">
        <v>4301</v>
      </c>
      <c r="H127" s="648" t="s">
        <v>1533</v>
      </c>
      <c r="I127" s="486">
        <f>2150*F127</f>
        <v>2150</v>
      </c>
      <c r="J127" s="205" t="s">
        <v>316</v>
      </c>
      <c r="K127" s="205" t="s">
        <v>1469</v>
      </c>
    </row>
    <row r="128" spans="1:11" ht="15" x14ac:dyDescent="0.25">
      <c r="A128" s="205" t="s">
        <v>4302</v>
      </c>
      <c r="B128" s="413">
        <v>44249</v>
      </c>
      <c r="C128" s="205" t="s">
        <v>4334</v>
      </c>
      <c r="D128" s="205" t="s">
        <v>1632</v>
      </c>
      <c r="E128" s="469" t="s">
        <v>314</v>
      </c>
      <c r="F128" s="499">
        <v>1</v>
      </c>
      <c r="G128" s="469" t="s">
        <v>244</v>
      </c>
      <c r="H128" s="648" t="s">
        <v>1183</v>
      </c>
      <c r="I128" s="486">
        <f>3900*F128</f>
        <v>3900</v>
      </c>
      <c r="J128" s="205" t="s">
        <v>316</v>
      </c>
      <c r="K128" s="205" t="s">
        <v>1469</v>
      </c>
    </row>
    <row r="129" spans="1:11" ht="15" x14ac:dyDescent="0.25">
      <c r="A129" s="205" t="s">
        <v>4303</v>
      </c>
      <c r="B129" s="413">
        <v>44249</v>
      </c>
      <c r="C129" s="205" t="s">
        <v>4334</v>
      </c>
      <c r="D129" s="205" t="s">
        <v>1632</v>
      </c>
      <c r="E129" s="469" t="s">
        <v>314</v>
      </c>
      <c r="F129" s="499">
        <v>1</v>
      </c>
      <c r="G129" s="469" t="s">
        <v>244</v>
      </c>
      <c r="H129" s="648" t="s">
        <v>1183</v>
      </c>
      <c r="I129" s="486">
        <f>3900*F129</f>
        <v>3900</v>
      </c>
      <c r="J129" s="205" t="s">
        <v>316</v>
      </c>
      <c r="K129" s="205" t="s">
        <v>1469</v>
      </c>
    </row>
    <row r="130" spans="1:11" ht="15" x14ac:dyDescent="0.25">
      <c r="A130" s="205" t="s">
        <v>4304</v>
      </c>
      <c r="B130" s="413">
        <v>44249</v>
      </c>
      <c r="C130" s="205" t="s">
        <v>4344</v>
      </c>
      <c r="D130" s="205" t="s">
        <v>1629</v>
      </c>
      <c r="E130" s="469" t="s">
        <v>308</v>
      </c>
      <c r="F130" s="499">
        <v>1</v>
      </c>
      <c r="G130" s="205" t="s">
        <v>246</v>
      </c>
      <c r="H130" s="648" t="s">
        <v>1854</v>
      </c>
      <c r="I130" s="486">
        <f>2150*F130</f>
        <v>2150</v>
      </c>
      <c r="J130" s="205" t="s">
        <v>317</v>
      </c>
      <c r="K130" s="205" t="s">
        <v>1469</v>
      </c>
    </row>
    <row r="131" spans="1:11" ht="15" x14ac:dyDescent="0.25">
      <c r="A131" s="205" t="s">
        <v>4305</v>
      </c>
      <c r="B131" s="413">
        <v>44249</v>
      </c>
      <c r="C131" s="205" t="s">
        <v>4183</v>
      </c>
      <c r="D131" s="205" t="s">
        <v>1635</v>
      </c>
      <c r="E131" s="469" t="s">
        <v>308</v>
      </c>
      <c r="F131" s="499">
        <v>1</v>
      </c>
      <c r="G131" s="469" t="s">
        <v>253</v>
      </c>
      <c r="H131" s="648" t="s">
        <v>1533</v>
      </c>
      <c r="I131" s="486">
        <f>4200*F131</f>
        <v>4200</v>
      </c>
      <c r="J131" s="205" t="s">
        <v>317</v>
      </c>
      <c r="K131" s="205" t="s">
        <v>1469</v>
      </c>
    </row>
    <row r="132" spans="1:11" ht="15" x14ac:dyDescent="0.25">
      <c r="A132" s="205" t="s">
        <v>4306</v>
      </c>
      <c r="B132" s="413">
        <v>44249</v>
      </c>
      <c r="C132" s="205" t="s">
        <v>1874</v>
      </c>
      <c r="D132" s="205" t="s">
        <v>1516</v>
      </c>
      <c r="E132" s="469" t="s">
        <v>308</v>
      </c>
      <c r="F132" s="499">
        <v>8</v>
      </c>
      <c r="G132" s="469" t="s">
        <v>1620</v>
      </c>
      <c r="H132" s="648" t="s">
        <v>1533</v>
      </c>
      <c r="I132" s="486">
        <f>4250*F132</f>
        <v>34000</v>
      </c>
      <c r="J132" s="205" t="s">
        <v>317</v>
      </c>
      <c r="K132" s="205" t="s">
        <v>1469</v>
      </c>
    </row>
    <row r="133" spans="1:11" ht="15" x14ac:dyDescent="0.25">
      <c r="A133" s="205" t="s">
        <v>4308</v>
      </c>
      <c r="B133" s="413">
        <v>44250</v>
      </c>
      <c r="C133" s="205" t="s">
        <v>4334</v>
      </c>
      <c r="D133" s="205" t="s">
        <v>1632</v>
      </c>
      <c r="E133" s="469" t="s">
        <v>314</v>
      </c>
      <c r="F133" s="528">
        <v>21</v>
      </c>
      <c r="G133" s="205" t="s">
        <v>4309</v>
      </c>
      <c r="H133" s="648" t="s">
        <v>1183</v>
      </c>
      <c r="I133" s="486">
        <f>3900*F133</f>
        <v>81900</v>
      </c>
      <c r="J133" s="205" t="s">
        <v>316</v>
      </c>
      <c r="K133" s="205" t="s">
        <v>1469</v>
      </c>
    </row>
    <row r="134" spans="1:11" ht="15" x14ac:dyDescent="0.25">
      <c r="A134" s="205" t="s">
        <v>4310</v>
      </c>
      <c r="B134" s="413">
        <v>44250</v>
      </c>
      <c r="C134" s="205" t="s">
        <v>1836</v>
      </c>
      <c r="D134" s="205" t="s">
        <v>1641</v>
      </c>
      <c r="E134" s="469" t="s">
        <v>314</v>
      </c>
      <c r="F134" s="499">
        <v>1</v>
      </c>
      <c r="G134" s="205" t="s">
        <v>246</v>
      </c>
      <c r="H134" s="648" t="s">
        <v>1851</v>
      </c>
      <c r="I134" s="486">
        <f>54700*F134</f>
        <v>54700</v>
      </c>
      <c r="J134" s="205" t="s">
        <v>1466</v>
      </c>
      <c r="K134" s="205" t="s">
        <v>4783</v>
      </c>
    </row>
    <row r="135" spans="1:11" ht="15" x14ac:dyDescent="0.25">
      <c r="A135" s="205" t="s">
        <v>4310</v>
      </c>
      <c r="B135" s="413">
        <v>44250</v>
      </c>
      <c r="C135" s="205" t="s">
        <v>1836</v>
      </c>
      <c r="D135" s="205" t="s">
        <v>1516</v>
      </c>
      <c r="E135" s="469" t="s">
        <v>308</v>
      </c>
      <c r="F135" s="499">
        <v>2</v>
      </c>
      <c r="G135" s="205" t="s">
        <v>246</v>
      </c>
      <c r="H135" s="648" t="s">
        <v>1854</v>
      </c>
      <c r="I135" s="486">
        <f>4250*F135</f>
        <v>8500</v>
      </c>
      <c r="J135" s="205" t="s">
        <v>1466</v>
      </c>
      <c r="K135" s="205" t="s">
        <v>4783</v>
      </c>
    </row>
    <row r="136" spans="1:11" ht="15" x14ac:dyDescent="0.25">
      <c r="A136" s="205" t="s">
        <v>4310</v>
      </c>
      <c r="B136" s="413">
        <v>44250</v>
      </c>
      <c r="C136" s="205" t="s">
        <v>1836</v>
      </c>
      <c r="D136" s="205" t="s">
        <v>1629</v>
      </c>
      <c r="E136" s="469" t="s">
        <v>308</v>
      </c>
      <c r="F136" s="528">
        <v>2</v>
      </c>
      <c r="G136" s="205" t="s">
        <v>246</v>
      </c>
      <c r="H136" s="648" t="s">
        <v>1854</v>
      </c>
      <c r="I136" s="486">
        <f>2150*F136</f>
        <v>4300</v>
      </c>
      <c r="J136" s="205" t="s">
        <v>1466</v>
      </c>
      <c r="K136" s="205" t="s">
        <v>4783</v>
      </c>
    </row>
    <row r="137" spans="1:11" ht="15" x14ac:dyDescent="0.25">
      <c r="A137" s="205" t="s">
        <v>4311</v>
      </c>
      <c r="B137" s="413">
        <v>44250</v>
      </c>
      <c r="C137" s="205" t="s">
        <v>4312</v>
      </c>
      <c r="D137" s="205" t="s">
        <v>1642</v>
      </c>
      <c r="E137" s="205" t="s">
        <v>314</v>
      </c>
      <c r="F137" s="499">
        <v>10</v>
      </c>
      <c r="G137" s="205" t="s">
        <v>4313</v>
      </c>
      <c r="H137" s="648" t="s">
        <v>1183</v>
      </c>
      <c r="I137" s="486">
        <f>7475*F137</f>
        <v>74750</v>
      </c>
      <c r="J137" s="205" t="s">
        <v>316</v>
      </c>
      <c r="K137" s="205" t="s">
        <v>1469</v>
      </c>
    </row>
    <row r="138" spans="1:11" ht="15" x14ac:dyDescent="0.25">
      <c r="A138" s="205" t="s">
        <v>4314</v>
      </c>
      <c r="B138" s="413">
        <v>44251</v>
      </c>
      <c r="C138" s="205" t="s">
        <v>4186</v>
      </c>
      <c r="D138" s="205" t="s">
        <v>1516</v>
      </c>
      <c r="E138" s="469" t="s">
        <v>308</v>
      </c>
      <c r="F138" s="499">
        <v>5</v>
      </c>
      <c r="G138" s="529" t="s">
        <v>244</v>
      </c>
      <c r="H138" s="648" t="s">
        <v>1854</v>
      </c>
      <c r="I138" s="486">
        <f>4250*F138</f>
        <v>21250</v>
      </c>
      <c r="J138" s="205" t="s">
        <v>316</v>
      </c>
      <c r="K138" s="205" t="s">
        <v>1469</v>
      </c>
    </row>
    <row r="139" spans="1:11" ht="15" x14ac:dyDescent="0.25">
      <c r="A139" s="205" t="s">
        <v>4315</v>
      </c>
      <c r="B139" s="413">
        <v>44251</v>
      </c>
      <c r="C139" s="205" t="s">
        <v>4312</v>
      </c>
      <c r="D139" s="205" t="s">
        <v>1642</v>
      </c>
      <c r="E139" s="205" t="s">
        <v>314</v>
      </c>
      <c r="F139" s="499">
        <v>10</v>
      </c>
      <c r="G139" s="205" t="s">
        <v>4313</v>
      </c>
      <c r="H139" s="648" t="s">
        <v>1183</v>
      </c>
      <c r="I139" s="486">
        <f>7475*F139</f>
        <v>74750</v>
      </c>
      <c r="J139" s="205" t="s">
        <v>316</v>
      </c>
      <c r="K139" s="205" t="s">
        <v>1469</v>
      </c>
    </row>
    <row r="140" spans="1:11" ht="15" x14ac:dyDescent="0.25">
      <c r="A140" s="205" t="s">
        <v>4316</v>
      </c>
      <c r="B140" s="413">
        <v>44251</v>
      </c>
      <c r="C140" s="205" t="s">
        <v>1864</v>
      </c>
      <c r="D140" s="205" t="s">
        <v>4331</v>
      </c>
      <c r="E140" s="469" t="s">
        <v>314</v>
      </c>
      <c r="F140" s="499">
        <v>1</v>
      </c>
      <c r="G140" s="205" t="s">
        <v>253</v>
      </c>
      <c r="H140" s="648" t="s">
        <v>1532</v>
      </c>
      <c r="I140" s="486">
        <f>4752*F140</f>
        <v>4752</v>
      </c>
      <c r="J140" s="205" t="s">
        <v>317</v>
      </c>
      <c r="K140" s="205" t="s">
        <v>1469</v>
      </c>
    </row>
    <row r="141" spans="1:11" ht="15" x14ac:dyDescent="0.25">
      <c r="A141" s="205" t="s">
        <v>4317</v>
      </c>
      <c r="B141" s="413">
        <v>44251</v>
      </c>
      <c r="C141" s="205" t="s">
        <v>4318</v>
      </c>
      <c r="D141" s="205" t="s">
        <v>1635</v>
      </c>
      <c r="E141" s="469" t="s">
        <v>308</v>
      </c>
      <c r="F141" s="499">
        <v>2</v>
      </c>
      <c r="G141" s="205" t="s">
        <v>253</v>
      </c>
      <c r="H141" s="648" t="s">
        <v>1533</v>
      </c>
      <c r="I141" s="486">
        <f>4200*F141</f>
        <v>8400</v>
      </c>
      <c r="J141" s="205" t="s">
        <v>317</v>
      </c>
      <c r="K141" s="205" t="s">
        <v>1469</v>
      </c>
    </row>
    <row r="142" spans="1:11" ht="15" x14ac:dyDescent="0.25">
      <c r="A142" s="205" t="s">
        <v>4317</v>
      </c>
      <c r="B142" s="413">
        <v>44251</v>
      </c>
      <c r="C142" s="205" t="s">
        <v>4318</v>
      </c>
      <c r="D142" s="205" t="s">
        <v>1633</v>
      </c>
      <c r="E142" s="469" t="s">
        <v>308</v>
      </c>
      <c r="F142" s="499">
        <v>1</v>
      </c>
      <c r="G142" s="205" t="s">
        <v>253</v>
      </c>
      <c r="H142" s="648" t="s">
        <v>1533</v>
      </c>
      <c r="I142" s="486">
        <f>2100*F142</f>
        <v>2100</v>
      </c>
      <c r="J142" s="205" t="s">
        <v>317</v>
      </c>
      <c r="K142" s="205" t="s">
        <v>1469</v>
      </c>
    </row>
    <row r="143" spans="1:11" ht="15" x14ac:dyDescent="0.25">
      <c r="A143" s="205" t="s">
        <v>4317</v>
      </c>
      <c r="B143" s="413">
        <v>44251</v>
      </c>
      <c r="C143" s="205" t="s">
        <v>4318</v>
      </c>
      <c r="D143" s="205" t="s">
        <v>1516</v>
      </c>
      <c r="E143" s="469" t="s">
        <v>308</v>
      </c>
      <c r="F143" s="499">
        <v>1</v>
      </c>
      <c r="G143" s="205" t="s">
        <v>253</v>
      </c>
      <c r="H143" s="648" t="s">
        <v>1533</v>
      </c>
      <c r="I143" s="486">
        <f>4250*F143</f>
        <v>4250</v>
      </c>
      <c r="J143" s="205" t="s">
        <v>317</v>
      </c>
      <c r="K143" s="205" t="s">
        <v>1469</v>
      </c>
    </row>
    <row r="144" spans="1:11" ht="15" x14ac:dyDescent="0.25">
      <c r="A144" s="205" t="s">
        <v>4319</v>
      </c>
      <c r="B144" s="413">
        <v>44252</v>
      </c>
      <c r="C144" s="205" t="s">
        <v>4320</v>
      </c>
      <c r="D144" s="205" t="s">
        <v>1516</v>
      </c>
      <c r="E144" s="469" t="s">
        <v>308</v>
      </c>
      <c r="F144" s="499">
        <v>1</v>
      </c>
      <c r="G144" s="205" t="s">
        <v>244</v>
      </c>
      <c r="H144" s="648" t="s">
        <v>1854</v>
      </c>
      <c r="I144" s="486">
        <f>4250*F144</f>
        <v>4250</v>
      </c>
      <c r="J144" s="205" t="s">
        <v>316</v>
      </c>
      <c r="K144" s="205" t="s">
        <v>1469</v>
      </c>
    </row>
    <row r="145" spans="1:11" ht="15" x14ac:dyDescent="0.25">
      <c r="A145" s="205" t="s">
        <v>4321</v>
      </c>
      <c r="B145" s="413">
        <v>44252</v>
      </c>
      <c r="C145" s="205" t="s">
        <v>4322</v>
      </c>
      <c r="D145" s="205" t="s">
        <v>1516</v>
      </c>
      <c r="E145" s="469" t="s">
        <v>308</v>
      </c>
      <c r="F145" s="499">
        <v>1</v>
      </c>
      <c r="G145" s="205" t="s">
        <v>253</v>
      </c>
      <c r="H145" s="648" t="s">
        <v>1533</v>
      </c>
      <c r="I145" s="486">
        <f>4250*F145</f>
        <v>4250</v>
      </c>
      <c r="J145" s="205" t="s">
        <v>317</v>
      </c>
      <c r="K145" s="205" t="s">
        <v>1469</v>
      </c>
    </row>
    <row r="146" spans="1:11" ht="15" x14ac:dyDescent="0.25">
      <c r="A146" s="205" t="s">
        <v>4323</v>
      </c>
      <c r="B146" s="413">
        <v>44252</v>
      </c>
      <c r="C146" s="205" t="s">
        <v>4324</v>
      </c>
      <c r="D146" s="205" t="s">
        <v>1638</v>
      </c>
      <c r="E146" s="469" t="s">
        <v>308</v>
      </c>
      <c r="F146" s="499">
        <v>1</v>
      </c>
      <c r="G146" s="205" t="s">
        <v>253</v>
      </c>
      <c r="H146" s="648" t="s">
        <v>1533</v>
      </c>
      <c r="I146" s="486">
        <f>1350*F146</f>
        <v>1350</v>
      </c>
      <c r="J146" s="205" t="s">
        <v>317</v>
      </c>
      <c r="K146" s="205" t="s">
        <v>1469</v>
      </c>
    </row>
    <row r="147" spans="1:11" ht="15" x14ac:dyDescent="0.25">
      <c r="A147" s="205" t="s">
        <v>4325</v>
      </c>
      <c r="B147" s="413">
        <v>44252</v>
      </c>
      <c r="C147" s="205" t="s">
        <v>4238</v>
      </c>
      <c r="D147" s="205" t="s">
        <v>1631</v>
      </c>
      <c r="E147" s="469" t="s">
        <v>314</v>
      </c>
      <c r="F147" s="499">
        <v>1</v>
      </c>
      <c r="G147" s="469" t="s">
        <v>244</v>
      </c>
      <c r="H147" s="648" t="s">
        <v>1851</v>
      </c>
      <c r="I147" s="486">
        <f>37400*F147</f>
        <v>37400</v>
      </c>
      <c r="J147" s="205" t="s">
        <v>316</v>
      </c>
      <c r="K147" s="205" t="s">
        <v>1469</v>
      </c>
    </row>
    <row r="148" spans="1:11" ht="15" x14ac:dyDescent="0.25">
      <c r="A148" s="205" t="s">
        <v>4325</v>
      </c>
      <c r="B148" s="413">
        <v>44252</v>
      </c>
      <c r="C148" s="205" t="s">
        <v>4238</v>
      </c>
      <c r="D148" s="205" t="s">
        <v>1516</v>
      </c>
      <c r="E148" s="469" t="s">
        <v>308</v>
      </c>
      <c r="F148" s="499">
        <v>1</v>
      </c>
      <c r="G148" s="469" t="s">
        <v>244</v>
      </c>
      <c r="H148" s="648" t="s">
        <v>1854</v>
      </c>
      <c r="I148" s="486">
        <f>4250*F148</f>
        <v>4250</v>
      </c>
      <c r="J148" s="205" t="s">
        <v>316</v>
      </c>
      <c r="K148" s="205" t="s">
        <v>1469</v>
      </c>
    </row>
    <row r="149" spans="1:11" ht="15" x14ac:dyDescent="0.25">
      <c r="A149" s="205" t="s">
        <v>4326</v>
      </c>
      <c r="B149" s="413">
        <v>44254</v>
      </c>
      <c r="C149" s="205" t="s">
        <v>1874</v>
      </c>
      <c r="D149" s="205" t="s">
        <v>1635</v>
      </c>
      <c r="E149" s="469" t="s">
        <v>308</v>
      </c>
      <c r="F149" s="499">
        <v>2</v>
      </c>
      <c r="G149" s="469" t="s">
        <v>1620</v>
      </c>
      <c r="H149" s="648" t="s">
        <v>1533</v>
      </c>
      <c r="I149" s="486">
        <f>4200*F149</f>
        <v>8400</v>
      </c>
      <c r="J149" s="205" t="s">
        <v>317</v>
      </c>
      <c r="K149" s="205" t="s">
        <v>1469</v>
      </c>
    </row>
    <row r="150" spans="1:11" ht="15" x14ac:dyDescent="0.25">
      <c r="A150" s="205" t="s">
        <v>4327</v>
      </c>
      <c r="B150" s="413">
        <v>44254</v>
      </c>
      <c r="C150" s="205" t="s">
        <v>4328</v>
      </c>
      <c r="D150" s="205" t="s">
        <v>1516</v>
      </c>
      <c r="E150" s="469" t="s">
        <v>308</v>
      </c>
      <c r="F150" s="499">
        <v>4</v>
      </c>
      <c r="G150" s="205" t="s">
        <v>253</v>
      </c>
      <c r="H150" s="648" t="s">
        <v>1533</v>
      </c>
      <c r="I150" s="486">
        <f>4250*F150</f>
        <v>17000</v>
      </c>
      <c r="J150" s="205" t="s">
        <v>316</v>
      </c>
      <c r="K150" s="205" t="s">
        <v>1469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2060"/>
  </sheetPr>
  <dimension ref="A3:B12"/>
  <sheetViews>
    <sheetView workbookViewId="0">
      <selection activeCell="F12" sqref="F12"/>
    </sheetView>
  </sheetViews>
  <sheetFormatPr defaultRowHeight="12.75" x14ac:dyDescent="0.2"/>
  <cols>
    <col min="1" max="1" width="23.42578125" bestFit="1" customWidth="1"/>
    <col min="2" max="2" width="10.28515625" style="123" bestFit="1" customWidth="1"/>
  </cols>
  <sheetData>
    <row r="3" spans="1:2" x14ac:dyDescent="0.2">
      <c r="A3" s="474" t="s">
        <v>1535</v>
      </c>
      <c r="B3" s="483"/>
    </row>
    <row r="4" spans="1:2" x14ac:dyDescent="0.2">
      <c r="A4" s="474" t="s">
        <v>42</v>
      </c>
      <c r="B4" s="477" t="s">
        <v>4</v>
      </c>
    </row>
    <row r="5" spans="1:2" x14ac:dyDescent="0.2">
      <c r="A5" s="473" t="s">
        <v>1851</v>
      </c>
      <c r="B5" s="483">
        <v>263000</v>
      </c>
    </row>
    <row r="6" spans="1:2" x14ac:dyDescent="0.2">
      <c r="A6" s="475" t="s">
        <v>1854</v>
      </c>
      <c r="B6" s="484">
        <v>97200</v>
      </c>
    </row>
    <row r="7" spans="1:2" x14ac:dyDescent="0.2">
      <c r="A7" s="475" t="s">
        <v>1532</v>
      </c>
      <c r="B7" s="484">
        <v>638308</v>
      </c>
    </row>
    <row r="8" spans="1:2" x14ac:dyDescent="0.2">
      <c r="A8" s="475" t="s">
        <v>1533</v>
      </c>
      <c r="B8" s="484">
        <v>806900</v>
      </c>
    </row>
    <row r="9" spans="1:2" x14ac:dyDescent="0.2">
      <c r="A9" s="475" t="s">
        <v>15</v>
      </c>
      <c r="B9" s="484">
        <v>0</v>
      </c>
    </row>
    <row r="10" spans="1:2" x14ac:dyDescent="0.2">
      <c r="A10" s="475" t="s">
        <v>1183</v>
      </c>
      <c r="B10" s="484">
        <v>930675</v>
      </c>
    </row>
    <row r="11" spans="1:2" x14ac:dyDescent="0.2">
      <c r="A11" s="475" t="s">
        <v>3215</v>
      </c>
      <c r="B11" s="484">
        <v>8100</v>
      </c>
    </row>
    <row r="12" spans="1:2" x14ac:dyDescent="0.2">
      <c r="A12" s="476" t="s">
        <v>3</v>
      </c>
      <c r="B12" s="485">
        <v>2744183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K113"/>
  <sheetViews>
    <sheetView workbookViewId="0">
      <selection activeCell="H1" sqref="H1"/>
    </sheetView>
  </sheetViews>
  <sheetFormatPr defaultRowHeight="12.75" x14ac:dyDescent="0.2"/>
  <cols>
    <col min="1" max="1" width="15.5703125" bestFit="1" customWidth="1"/>
    <col min="2" max="2" width="11.85546875" bestFit="1" customWidth="1"/>
    <col min="3" max="3" width="39.42578125" bestFit="1" customWidth="1"/>
    <col min="4" max="4" width="26.42578125" bestFit="1" customWidth="1"/>
    <col min="5" max="5" width="8.140625" bestFit="1" customWidth="1"/>
    <col min="6" max="6" width="4.140625" bestFit="1" customWidth="1"/>
    <col min="7" max="7" width="15.140625" bestFit="1" customWidth="1"/>
    <col min="8" max="8" width="22.140625" bestFit="1" customWidth="1"/>
    <col min="9" max="9" width="9.5703125" bestFit="1" customWidth="1"/>
    <col min="10" max="10" width="17" bestFit="1" customWidth="1"/>
    <col min="11" max="11" width="13.5703125" bestFit="1" customWidth="1"/>
  </cols>
  <sheetData>
    <row r="1" spans="1:11" s="197" customFormat="1" ht="15" x14ac:dyDescent="0.25">
      <c r="A1" s="619" t="s">
        <v>26</v>
      </c>
      <c r="B1" s="620" t="s">
        <v>34</v>
      </c>
      <c r="C1" s="621" t="s">
        <v>36</v>
      </c>
      <c r="D1" s="622" t="s">
        <v>37</v>
      </c>
      <c r="E1" s="622" t="s">
        <v>23</v>
      </c>
      <c r="F1" s="623" t="s">
        <v>38</v>
      </c>
      <c r="G1" s="622" t="s">
        <v>39</v>
      </c>
      <c r="H1" s="622" t="s">
        <v>42</v>
      </c>
      <c r="I1" s="624" t="s">
        <v>40</v>
      </c>
      <c r="J1" s="625" t="s">
        <v>35</v>
      </c>
      <c r="K1" s="622" t="s">
        <v>4781</v>
      </c>
    </row>
    <row r="2" spans="1:11" ht="15" x14ac:dyDescent="0.25">
      <c r="A2" s="626" t="s">
        <v>5675</v>
      </c>
      <c r="B2" s="413">
        <v>44256</v>
      </c>
      <c r="C2" s="626" t="s">
        <v>1550</v>
      </c>
      <c r="D2" s="626" t="s">
        <v>1516</v>
      </c>
      <c r="E2" s="529" t="s">
        <v>308</v>
      </c>
      <c r="F2" s="626">
        <v>8</v>
      </c>
      <c r="G2" s="626" t="s">
        <v>253</v>
      </c>
      <c r="H2" s="626" t="s">
        <v>1533</v>
      </c>
      <c r="I2" s="486">
        <f>4250*F2</f>
        <v>34000</v>
      </c>
      <c r="J2" s="626" t="s">
        <v>1467</v>
      </c>
      <c r="K2" s="626" t="s">
        <v>4782</v>
      </c>
    </row>
    <row r="3" spans="1:11" ht="15" x14ac:dyDescent="0.25">
      <c r="A3" s="626" t="s">
        <v>5676</v>
      </c>
      <c r="B3" s="413">
        <v>44256</v>
      </c>
      <c r="C3" s="626" t="s">
        <v>1868</v>
      </c>
      <c r="D3" s="626" t="s">
        <v>1629</v>
      </c>
      <c r="E3" s="529" t="s">
        <v>308</v>
      </c>
      <c r="F3" s="626">
        <v>2</v>
      </c>
      <c r="G3" s="626" t="s">
        <v>253</v>
      </c>
      <c r="H3" s="626" t="s">
        <v>1533</v>
      </c>
      <c r="I3" s="486">
        <f>2150*F3</f>
        <v>4300</v>
      </c>
      <c r="J3" s="626" t="s">
        <v>317</v>
      </c>
      <c r="K3" s="626" t="s">
        <v>1469</v>
      </c>
    </row>
    <row r="4" spans="1:11" ht="15" x14ac:dyDescent="0.25">
      <c r="A4" s="626" t="s">
        <v>5677</v>
      </c>
      <c r="B4" s="413">
        <v>44256</v>
      </c>
      <c r="C4" s="626" t="s">
        <v>4215</v>
      </c>
      <c r="D4" s="626" t="s">
        <v>1516</v>
      </c>
      <c r="E4" s="529" t="s">
        <v>308</v>
      </c>
      <c r="F4" s="626">
        <v>2</v>
      </c>
      <c r="G4" s="626" t="s">
        <v>253</v>
      </c>
      <c r="H4" s="626" t="s">
        <v>1533</v>
      </c>
      <c r="I4" s="486">
        <f>4250*F4</f>
        <v>8500</v>
      </c>
      <c r="J4" s="626" t="s">
        <v>317</v>
      </c>
      <c r="K4" s="626" t="s">
        <v>1469</v>
      </c>
    </row>
    <row r="5" spans="1:11" ht="15" x14ac:dyDescent="0.25">
      <c r="A5" s="626" t="s">
        <v>5678</v>
      </c>
      <c r="B5" s="413">
        <v>44256</v>
      </c>
      <c r="C5" s="626" t="s">
        <v>1874</v>
      </c>
      <c r="D5" s="626" t="s">
        <v>1631</v>
      </c>
      <c r="E5" s="626" t="s">
        <v>314</v>
      </c>
      <c r="F5" s="626">
        <v>1</v>
      </c>
      <c r="G5" s="529" t="s">
        <v>1620</v>
      </c>
      <c r="H5" s="626" t="s">
        <v>1532</v>
      </c>
      <c r="I5" s="486">
        <f>37400*F5</f>
        <v>37400</v>
      </c>
      <c r="J5" s="626" t="s">
        <v>317</v>
      </c>
      <c r="K5" s="626" t="s">
        <v>1469</v>
      </c>
    </row>
    <row r="6" spans="1:11" ht="15" x14ac:dyDescent="0.25">
      <c r="A6" s="626" t="s">
        <v>5679</v>
      </c>
      <c r="B6" s="413">
        <v>44256</v>
      </c>
      <c r="C6" s="626" t="s">
        <v>4238</v>
      </c>
      <c r="D6" s="626" t="s">
        <v>1629</v>
      </c>
      <c r="E6" s="529" t="s">
        <v>308</v>
      </c>
      <c r="F6" s="626">
        <v>1</v>
      </c>
      <c r="G6" s="626" t="s">
        <v>244</v>
      </c>
      <c r="H6" s="626" t="s">
        <v>1854</v>
      </c>
      <c r="I6" s="486">
        <f>2150*F6</f>
        <v>2150</v>
      </c>
      <c r="J6" s="626" t="s">
        <v>316</v>
      </c>
      <c r="K6" s="626" t="s">
        <v>1469</v>
      </c>
    </row>
    <row r="7" spans="1:11" ht="15" x14ac:dyDescent="0.25">
      <c r="A7" s="626" t="s">
        <v>5680</v>
      </c>
      <c r="B7" s="413">
        <v>44256</v>
      </c>
      <c r="C7" s="626" t="s">
        <v>5786</v>
      </c>
      <c r="D7" s="626" t="s">
        <v>1640</v>
      </c>
      <c r="E7" s="626" t="s">
        <v>314</v>
      </c>
      <c r="F7" s="626">
        <v>1</v>
      </c>
      <c r="G7" s="626" t="s">
        <v>244</v>
      </c>
      <c r="H7" s="626" t="s">
        <v>1851</v>
      </c>
      <c r="I7" s="486">
        <f>9350*F7</f>
        <v>9350</v>
      </c>
      <c r="J7" s="626" t="s">
        <v>316</v>
      </c>
      <c r="K7" s="626" t="s">
        <v>1469</v>
      </c>
    </row>
    <row r="8" spans="1:11" ht="15" x14ac:dyDescent="0.25">
      <c r="A8" s="626" t="s">
        <v>5680</v>
      </c>
      <c r="B8" s="413">
        <v>44256</v>
      </c>
      <c r="C8" s="626" t="s">
        <v>5786</v>
      </c>
      <c r="D8" s="626" t="s">
        <v>5681</v>
      </c>
      <c r="E8" s="626" t="s">
        <v>314</v>
      </c>
      <c r="F8" s="626">
        <v>1</v>
      </c>
      <c r="G8" s="626" t="s">
        <v>244</v>
      </c>
      <c r="H8" s="626" t="s">
        <v>1851</v>
      </c>
      <c r="I8" s="486">
        <f>3250*F8</f>
        <v>3250</v>
      </c>
      <c r="J8" s="626" t="s">
        <v>316</v>
      </c>
      <c r="K8" s="626" t="s">
        <v>1469</v>
      </c>
    </row>
    <row r="9" spans="1:11" ht="15" x14ac:dyDescent="0.25">
      <c r="A9" s="626" t="s">
        <v>5680</v>
      </c>
      <c r="B9" s="413">
        <v>44256</v>
      </c>
      <c r="C9" s="626" t="s">
        <v>5786</v>
      </c>
      <c r="D9" s="626" t="s">
        <v>1629</v>
      </c>
      <c r="E9" s="529" t="s">
        <v>308</v>
      </c>
      <c r="F9" s="626">
        <v>2</v>
      </c>
      <c r="G9" s="626" t="s">
        <v>244</v>
      </c>
      <c r="H9" s="626" t="s">
        <v>1854</v>
      </c>
      <c r="I9" s="486">
        <f>2150*F9</f>
        <v>4300</v>
      </c>
      <c r="J9" s="626" t="s">
        <v>316</v>
      </c>
      <c r="K9" s="626" t="s">
        <v>1469</v>
      </c>
    </row>
    <row r="10" spans="1:11" ht="15" x14ac:dyDescent="0.25">
      <c r="A10" s="626" t="s">
        <v>5682</v>
      </c>
      <c r="B10" s="413">
        <v>44256</v>
      </c>
      <c r="C10" s="626" t="s">
        <v>1871</v>
      </c>
      <c r="D10" s="626" t="s">
        <v>1633</v>
      </c>
      <c r="E10" s="529" t="s">
        <v>308</v>
      </c>
      <c r="F10" s="529">
        <v>2</v>
      </c>
      <c r="G10" s="626" t="s">
        <v>253</v>
      </c>
      <c r="H10" s="626" t="s">
        <v>1533</v>
      </c>
      <c r="I10" s="486">
        <f>2100*F10</f>
        <v>4200</v>
      </c>
      <c r="J10" s="626" t="s">
        <v>317</v>
      </c>
      <c r="K10" s="626" t="s">
        <v>1469</v>
      </c>
    </row>
    <row r="11" spans="1:11" ht="15" x14ac:dyDescent="0.25">
      <c r="A11" s="626" t="s">
        <v>5683</v>
      </c>
      <c r="B11" s="413">
        <v>44257</v>
      </c>
      <c r="C11" s="626" t="s">
        <v>5684</v>
      </c>
      <c r="D11" s="626" t="s">
        <v>1516</v>
      </c>
      <c r="E11" s="529" t="s">
        <v>308</v>
      </c>
      <c r="F11" s="529">
        <v>2</v>
      </c>
      <c r="G11" s="626" t="s">
        <v>244</v>
      </c>
      <c r="H11" s="626" t="s">
        <v>1854</v>
      </c>
      <c r="I11" s="486">
        <f>4250*F11</f>
        <v>8500</v>
      </c>
      <c r="J11" s="626" t="s">
        <v>317</v>
      </c>
      <c r="K11" s="626" t="s">
        <v>1469</v>
      </c>
    </row>
    <row r="12" spans="1:11" ht="15" x14ac:dyDescent="0.25">
      <c r="A12" s="626" t="s">
        <v>5685</v>
      </c>
      <c r="B12" s="413">
        <v>44257</v>
      </c>
      <c r="C12" s="626" t="s">
        <v>5799</v>
      </c>
      <c r="D12" s="626" t="s">
        <v>1516</v>
      </c>
      <c r="E12" s="529" t="s">
        <v>308</v>
      </c>
      <c r="F12" s="529">
        <v>12</v>
      </c>
      <c r="G12" s="529" t="s">
        <v>253</v>
      </c>
      <c r="H12" s="626" t="s">
        <v>1533</v>
      </c>
      <c r="I12" s="486">
        <f>4250*F12</f>
        <v>51000</v>
      </c>
      <c r="J12" s="626" t="s">
        <v>317</v>
      </c>
      <c r="K12" s="626" t="s">
        <v>1469</v>
      </c>
    </row>
    <row r="13" spans="1:11" ht="15" x14ac:dyDescent="0.25">
      <c r="A13" s="626" t="s">
        <v>5686</v>
      </c>
      <c r="B13" s="413">
        <v>44257</v>
      </c>
      <c r="C13" s="626" t="s">
        <v>1566</v>
      </c>
      <c r="D13" s="626" t="s">
        <v>1516</v>
      </c>
      <c r="E13" s="529" t="s">
        <v>308</v>
      </c>
      <c r="F13" s="529">
        <v>6</v>
      </c>
      <c r="G13" s="529" t="s">
        <v>253</v>
      </c>
      <c r="H13" s="626" t="s">
        <v>1533</v>
      </c>
      <c r="I13" s="486">
        <f>4250*F13</f>
        <v>25500</v>
      </c>
      <c r="J13" s="626" t="s">
        <v>317</v>
      </c>
      <c r="K13" s="626" t="s">
        <v>1469</v>
      </c>
    </row>
    <row r="14" spans="1:11" ht="15" x14ac:dyDescent="0.25">
      <c r="A14" s="626" t="s">
        <v>5687</v>
      </c>
      <c r="B14" s="413">
        <v>44257</v>
      </c>
      <c r="C14" s="626" t="s">
        <v>4175</v>
      </c>
      <c r="D14" s="626" t="s">
        <v>1633</v>
      </c>
      <c r="E14" s="529" t="s">
        <v>308</v>
      </c>
      <c r="F14" s="626">
        <v>1</v>
      </c>
      <c r="G14" s="626" t="s">
        <v>1619</v>
      </c>
      <c r="H14" s="626" t="s">
        <v>1533</v>
      </c>
      <c r="I14" s="486">
        <f>2100*F14</f>
        <v>2100</v>
      </c>
      <c r="J14" s="626" t="s">
        <v>316</v>
      </c>
      <c r="K14" s="626" t="s">
        <v>1469</v>
      </c>
    </row>
    <row r="15" spans="1:11" ht="15" x14ac:dyDescent="0.25">
      <c r="A15" s="626" t="s">
        <v>5688</v>
      </c>
      <c r="B15" s="413">
        <v>44257</v>
      </c>
      <c r="C15" s="626" t="s">
        <v>4300</v>
      </c>
      <c r="D15" s="626" t="s">
        <v>1640</v>
      </c>
      <c r="E15" s="626" t="s">
        <v>314</v>
      </c>
      <c r="F15" s="626">
        <v>1</v>
      </c>
      <c r="G15" s="626" t="s">
        <v>4301</v>
      </c>
      <c r="H15" s="626" t="s">
        <v>1532</v>
      </c>
      <c r="I15" s="486">
        <f>9350*F15</f>
        <v>9350</v>
      </c>
      <c r="J15" s="626" t="s">
        <v>316</v>
      </c>
      <c r="K15" s="626" t="s">
        <v>1469</v>
      </c>
    </row>
    <row r="16" spans="1:11" ht="15" x14ac:dyDescent="0.25">
      <c r="A16" s="626" t="s">
        <v>5689</v>
      </c>
      <c r="B16" s="413">
        <v>44258</v>
      </c>
      <c r="C16" s="626" t="s">
        <v>1574</v>
      </c>
      <c r="D16" s="626" t="s">
        <v>1631</v>
      </c>
      <c r="E16" s="626" t="s">
        <v>314</v>
      </c>
      <c r="F16" s="626">
        <v>1</v>
      </c>
      <c r="G16" s="626" t="s">
        <v>1612</v>
      </c>
      <c r="H16" s="626" t="s">
        <v>1532</v>
      </c>
      <c r="I16" s="486">
        <f>37400*F16</f>
        <v>37400</v>
      </c>
      <c r="J16" s="626" t="s">
        <v>317</v>
      </c>
      <c r="K16" s="626" t="s">
        <v>1469</v>
      </c>
    </row>
    <row r="17" spans="1:11" ht="15" x14ac:dyDescent="0.25">
      <c r="A17" s="626" t="s">
        <v>5690</v>
      </c>
      <c r="B17" s="413">
        <v>44258</v>
      </c>
      <c r="C17" s="626" t="s">
        <v>5798</v>
      </c>
      <c r="D17" s="626" t="s">
        <v>1630</v>
      </c>
      <c r="E17" s="626" t="s">
        <v>314</v>
      </c>
      <c r="F17" s="626">
        <v>1</v>
      </c>
      <c r="G17" s="626" t="s">
        <v>2509</v>
      </c>
      <c r="H17" s="626" t="s">
        <v>1851</v>
      </c>
      <c r="I17" s="486">
        <f>8750*F17</f>
        <v>8750</v>
      </c>
      <c r="J17" s="626" t="s">
        <v>316</v>
      </c>
      <c r="K17" s="626" t="s">
        <v>1469</v>
      </c>
    </row>
    <row r="18" spans="1:11" ht="15" x14ac:dyDescent="0.25">
      <c r="A18" s="626" t="s">
        <v>5691</v>
      </c>
      <c r="B18" s="413">
        <v>44258</v>
      </c>
      <c r="C18" s="626" t="s">
        <v>1537</v>
      </c>
      <c r="D18" s="626" t="s">
        <v>1631</v>
      </c>
      <c r="E18" s="626" t="s">
        <v>314</v>
      </c>
      <c r="F18" s="626">
        <v>1</v>
      </c>
      <c r="G18" s="626" t="s">
        <v>1612</v>
      </c>
      <c r="H18" s="626" t="s">
        <v>1532</v>
      </c>
      <c r="I18" s="486">
        <f>37400*F18</f>
        <v>37400</v>
      </c>
      <c r="J18" s="626" t="s">
        <v>317</v>
      </c>
      <c r="K18" s="626" t="s">
        <v>1469</v>
      </c>
    </row>
    <row r="19" spans="1:11" ht="15" x14ac:dyDescent="0.25">
      <c r="A19" s="626" t="s">
        <v>5691</v>
      </c>
      <c r="B19" s="413">
        <v>44258</v>
      </c>
      <c r="C19" s="626" t="s">
        <v>1537</v>
      </c>
      <c r="D19" s="626" t="s">
        <v>1516</v>
      </c>
      <c r="E19" s="529" t="s">
        <v>308</v>
      </c>
      <c r="F19" s="626">
        <v>2</v>
      </c>
      <c r="G19" s="626" t="s">
        <v>1612</v>
      </c>
      <c r="H19" s="626" t="s">
        <v>1533</v>
      </c>
      <c r="I19" s="486">
        <f>4250*F19</f>
        <v>8500</v>
      </c>
      <c r="J19" s="626" t="s">
        <v>317</v>
      </c>
      <c r="K19" s="626" t="s">
        <v>1469</v>
      </c>
    </row>
    <row r="20" spans="1:11" ht="15" x14ac:dyDescent="0.25">
      <c r="A20" s="626" t="s">
        <v>5692</v>
      </c>
      <c r="B20" s="413">
        <v>44259</v>
      </c>
      <c r="C20" s="626" t="s">
        <v>1858</v>
      </c>
      <c r="D20" s="626" t="s">
        <v>1516</v>
      </c>
      <c r="E20" s="529" t="s">
        <v>308</v>
      </c>
      <c r="F20" s="529">
        <v>1</v>
      </c>
      <c r="G20" s="626" t="s">
        <v>253</v>
      </c>
      <c r="H20" s="626" t="s">
        <v>1533</v>
      </c>
      <c r="I20" s="486">
        <f>4250*F20</f>
        <v>4250</v>
      </c>
      <c r="J20" s="626" t="s">
        <v>1466</v>
      </c>
      <c r="K20" s="626" t="s">
        <v>4782</v>
      </c>
    </row>
    <row r="21" spans="1:11" ht="15" x14ac:dyDescent="0.25">
      <c r="A21" s="626" t="s">
        <v>5693</v>
      </c>
      <c r="B21" s="413">
        <v>44259</v>
      </c>
      <c r="C21" s="626" t="s">
        <v>5787</v>
      </c>
      <c r="D21" s="626" t="s">
        <v>1637</v>
      </c>
      <c r="E21" s="626" t="s">
        <v>314</v>
      </c>
      <c r="F21" s="626">
        <v>4</v>
      </c>
      <c r="G21" s="626" t="s">
        <v>1619</v>
      </c>
      <c r="H21" s="626" t="s">
        <v>1532</v>
      </c>
      <c r="I21" s="486">
        <f>4752*F21</f>
        <v>19008</v>
      </c>
      <c r="J21" s="626" t="s">
        <v>317</v>
      </c>
      <c r="K21" s="626" t="s">
        <v>1469</v>
      </c>
    </row>
    <row r="22" spans="1:11" ht="15" x14ac:dyDescent="0.25">
      <c r="A22" s="626" t="s">
        <v>5694</v>
      </c>
      <c r="B22" s="413">
        <v>44259</v>
      </c>
      <c r="C22" s="626" t="s">
        <v>4334</v>
      </c>
      <c r="D22" s="626" t="s">
        <v>1632</v>
      </c>
      <c r="E22" s="626" t="s">
        <v>314</v>
      </c>
      <c r="F22" s="626">
        <v>1</v>
      </c>
      <c r="G22" s="626" t="s">
        <v>244</v>
      </c>
      <c r="H22" s="626" t="s">
        <v>1183</v>
      </c>
      <c r="I22" s="486">
        <f>4250*F22</f>
        <v>4250</v>
      </c>
      <c r="J22" s="626" t="s">
        <v>316</v>
      </c>
      <c r="K22" s="626" t="s">
        <v>1469</v>
      </c>
    </row>
    <row r="23" spans="1:11" ht="15" x14ac:dyDescent="0.25">
      <c r="A23" s="626" t="s">
        <v>5695</v>
      </c>
      <c r="B23" s="413">
        <v>44259</v>
      </c>
      <c r="C23" s="626" t="s">
        <v>4260</v>
      </c>
      <c r="D23" s="626" t="s">
        <v>1638</v>
      </c>
      <c r="E23" s="529" t="s">
        <v>308</v>
      </c>
      <c r="F23" s="626">
        <v>2</v>
      </c>
      <c r="G23" s="626" t="s">
        <v>1523</v>
      </c>
      <c r="H23" s="626" t="s">
        <v>3215</v>
      </c>
      <c r="I23" s="486">
        <f>4050*F23</f>
        <v>8100</v>
      </c>
      <c r="J23" s="626" t="s">
        <v>317</v>
      </c>
      <c r="K23" s="626" t="s">
        <v>1469</v>
      </c>
    </row>
    <row r="24" spans="1:11" ht="15" x14ac:dyDescent="0.25">
      <c r="A24" s="626" t="s">
        <v>5695</v>
      </c>
      <c r="B24" s="413">
        <v>44259</v>
      </c>
      <c r="C24" s="626" t="s">
        <v>4260</v>
      </c>
      <c r="D24" s="626" t="s">
        <v>1516</v>
      </c>
      <c r="E24" s="529" t="s">
        <v>308</v>
      </c>
      <c r="F24" s="626">
        <v>2</v>
      </c>
      <c r="G24" s="626" t="s">
        <v>1523</v>
      </c>
      <c r="H24" s="626" t="s">
        <v>1533</v>
      </c>
      <c r="I24" s="486">
        <f>4250*F24</f>
        <v>8500</v>
      </c>
      <c r="J24" s="626" t="s">
        <v>317</v>
      </c>
      <c r="K24" s="626" t="s">
        <v>1469</v>
      </c>
    </row>
    <row r="25" spans="1:11" ht="15" x14ac:dyDescent="0.25">
      <c r="A25" s="626" t="s">
        <v>5696</v>
      </c>
      <c r="B25" s="413">
        <v>44259</v>
      </c>
      <c r="C25" s="626" t="s">
        <v>4188</v>
      </c>
      <c r="D25" s="626" t="s">
        <v>1629</v>
      </c>
      <c r="E25" s="529" t="s">
        <v>308</v>
      </c>
      <c r="F25" s="626">
        <v>1</v>
      </c>
      <c r="G25" s="529" t="s">
        <v>5697</v>
      </c>
      <c r="H25" s="626" t="s">
        <v>1854</v>
      </c>
      <c r="I25" s="486">
        <f>2150*F25</f>
        <v>2150</v>
      </c>
      <c r="J25" s="626" t="s">
        <v>317</v>
      </c>
      <c r="K25" s="626" t="s">
        <v>1469</v>
      </c>
    </row>
    <row r="26" spans="1:11" ht="15" x14ac:dyDescent="0.25">
      <c r="A26" s="626" t="s">
        <v>5698</v>
      </c>
      <c r="B26" s="413">
        <v>44260</v>
      </c>
      <c r="C26" s="626" t="s">
        <v>1873</v>
      </c>
      <c r="D26" s="626" t="s">
        <v>1642</v>
      </c>
      <c r="E26" s="626" t="s">
        <v>314</v>
      </c>
      <c r="F26" s="529">
        <v>10</v>
      </c>
      <c r="G26" s="626" t="s">
        <v>1762</v>
      </c>
      <c r="H26" s="626" t="s">
        <v>1183</v>
      </c>
      <c r="I26" s="486">
        <f>7475*F26</f>
        <v>74750</v>
      </c>
      <c r="J26" s="626" t="s">
        <v>316</v>
      </c>
      <c r="K26" s="626" t="s">
        <v>1469</v>
      </c>
    </row>
    <row r="27" spans="1:11" ht="15" x14ac:dyDescent="0.25">
      <c r="A27" s="626" t="s">
        <v>5699</v>
      </c>
      <c r="B27" s="413">
        <v>44261</v>
      </c>
      <c r="C27" s="626" t="s">
        <v>5700</v>
      </c>
      <c r="D27" s="626" t="s">
        <v>1633</v>
      </c>
      <c r="E27" s="529" t="s">
        <v>308</v>
      </c>
      <c r="F27" s="529">
        <v>3</v>
      </c>
      <c r="G27" s="626" t="s">
        <v>253</v>
      </c>
      <c r="H27" s="626" t="s">
        <v>1533</v>
      </c>
      <c r="I27" s="486">
        <f>2100*F27</f>
        <v>6300</v>
      </c>
      <c r="J27" s="626" t="s">
        <v>317</v>
      </c>
      <c r="K27" s="626" t="s">
        <v>1469</v>
      </c>
    </row>
    <row r="28" spans="1:11" ht="15" x14ac:dyDescent="0.25">
      <c r="A28" s="626" t="s">
        <v>5699</v>
      </c>
      <c r="B28" s="413">
        <v>44261</v>
      </c>
      <c r="C28" s="626" t="s">
        <v>5700</v>
      </c>
      <c r="D28" s="626" t="s">
        <v>5701</v>
      </c>
      <c r="E28" s="529" t="s">
        <v>308</v>
      </c>
      <c r="F28" s="529">
        <v>3</v>
      </c>
      <c r="G28" s="626" t="s">
        <v>253</v>
      </c>
      <c r="H28" s="626" t="s">
        <v>1533</v>
      </c>
      <c r="I28" s="486">
        <f>250*F28</f>
        <v>750</v>
      </c>
      <c r="J28" s="626" t="s">
        <v>317</v>
      </c>
      <c r="K28" s="626" t="s">
        <v>1469</v>
      </c>
    </row>
    <row r="29" spans="1:11" ht="15" x14ac:dyDescent="0.25">
      <c r="A29" s="626" t="s">
        <v>5702</v>
      </c>
      <c r="B29" s="413">
        <v>44261</v>
      </c>
      <c r="C29" s="626" t="s">
        <v>5703</v>
      </c>
      <c r="D29" s="626" t="s">
        <v>1516</v>
      </c>
      <c r="E29" s="529" t="s">
        <v>308</v>
      </c>
      <c r="F29" s="529">
        <v>2</v>
      </c>
      <c r="G29" s="626" t="s">
        <v>253</v>
      </c>
      <c r="H29" s="626" t="s">
        <v>1533</v>
      </c>
      <c r="I29" s="486">
        <f>4250*F29</f>
        <v>8500</v>
      </c>
      <c r="J29" s="626" t="s">
        <v>317</v>
      </c>
      <c r="K29" s="626" t="s">
        <v>1469</v>
      </c>
    </row>
    <row r="30" spans="1:11" ht="15" x14ac:dyDescent="0.25">
      <c r="A30" s="626" t="s">
        <v>5704</v>
      </c>
      <c r="B30" s="413">
        <v>44261</v>
      </c>
      <c r="C30" s="626" t="s">
        <v>5705</v>
      </c>
      <c r="D30" s="626" t="s">
        <v>1633</v>
      </c>
      <c r="E30" s="529" t="s">
        <v>308</v>
      </c>
      <c r="F30" s="529">
        <v>2</v>
      </c>
      <c r="G30" s="626" t="s">
        <v>244</v>
      </c>
      <c r="H30" s="626" t="s">
        <v>1854</v>
      </c>
      <c r="I30" s="486">
        <f>2100*F30</f>
        <v>4200</v>
      </c>
      <c r="J30" s="626" t="s">
        <v>317</v>
      </c>
      <c r="K30" s="626" t="s">
        <v>1469</v>
      </c>
    </row>
    <row r="31" spans="1:11" ht="15" x14ac:dyDescent="0.25">
      <c r="A31" s="626" t="s">
        <v>5706</v>
      </c>
      <c r="B31" s="413">
        <v>44263</v>
      </c>
      <c r="C31" s="626" t="s">
        <v>4334</v>
      </c>
      <c r="D31" s="626" t="s">
        <v>1632</v>
      </c>
      <c r="E31" s="626" t="s">
        <v>314</v>
      </c>
      <c r="F31" s="626">
        <v>1</v>
      </c>
      <c r="G31" s="626" t="s">
        <v>244</v>
      </c>
      <c r="H31" s="626" t="s">
        <v>1183</v>
      </c>
      <c r="I31" s="486">
        <f>4250*F31</f>
        <v>4250</v>
      </c>
      <c r="J31" s="626" t="s">
        <v>316</v>
      </c>
      <c r="K31" s="626" t="s">
        <v>1469</v>
      </c>
    </row>
    <row r="32" spans="1:11" ht="15" x14ac:dyDescent="0.25">
      <c r="A32" s="626" t="s">
        <v>5707</v>
      </c>
      <c r="B32" s="413">
        <v>44263</v>
      </c>
      <c r="C32" s="626" t="s">
        <v>4334</v>
      </c>
      <c r="D32" s="626" t="s">
        <v>1632</v>
      </c>
      <c r="E32" s="626" t="s">
        <v>314</v>
      </c>
      <c r="F32" s="626">
        <v>1</v>
      </c>
      <c r="G32" s="626" t="s">
        <v>1762</v>
      </c>
      <c r="H32" s="626" t="s">
        <v>1183</v>
      </c>
      <c r="I32" s="486">
        <f>4250*F32</f>
        <v>4250</v>
      </c>
      <c r="J32" s="626" t="s">
        <v>316</v>
      </c>
      <c r="K32" s="626" t="s">
        <v>1469</v>
      </c>
    </row>
    <row r="33" spans="1:11" ht="15" x14ac:dyDescent="0.25">
      <c r="A33" s="626" t="s">
        <v>5708</v>
      </c>
      <c r="B33" s="413">
        <v>44263</v>
      </c>
      <c r="C33" s="626" t="s">
        <v>4334</v>
      </c>
      <c r="D33" s="626" t="s">
        <v>1632</v>
      </c>
      <c r="E33" s="626" t="s">
        <v>314</v>
      </c>
      <c r="F33" s="626">
        <v>1</v>
      </c>
      <c r="G33" s="626" t="s">
        <v>1204</v>
      </c>
      <c r="H33" s="626" t="s">
        <v>1183</v>
      </c>
      <c r="I33" s="486">
        <f>4250*F33</f>
        <v>4250</v>
      </c>
      <c r="J33" s="626" t="s">
        <v>316</v>
      </c>
      <c r="K33" s="626" t="s">
        <v>1469</v>
      </c>
    </row>
    <row r="34" spans="1:11" ht="15" x14ac:dyDescent="0.25">
      <c r="A34" s="626" t="s">
        <v>5709</v>
      </c>
      <c r="B34" s="413">
        <v>44263</v>
      </c>
      <c r="C34" s="626" t="s">
        <v>4334</v>
      </c>
      <c r="D34" s="626" t="s">
        <v>1632</v>
      </c>
      <c r="E34" s="626" t="s">
        <v>314</v>
      </c>
      <c r="F34" s="626">
        <v>1</v>
      </c>
      <c r="G34" s="626" t="s">
        <v>1204</v>
      </c>
      <c r="H34" s="626" t="s">
        <v>1183</v>
      </c>
      <c r="I34" s="486">
        <f>4250*F34</f>
        <v>4250</v>
      </c>
      <c r="J34" s="626" t="s">
        <v>316</v>
      </c>
      <c r="K34" s="626" t="s">
        <v>1469</v>
      </c>
    </row>
    <row r="35" spans="1:11" ht="15" x14ac:dyDescent="0.25">
      <c r="A35" s="626" t="s">
        <v>5710</v>
      </c>
      <c r="B35" s="413">
        <v>44263</v>
      </c>
      <c r="C35" s="626" t="s">
        <v>1858</v>
      </c>
      <c r="D35" s="626" t="s">
        <v>1629</v>
      </c>
      <c r="E35" s="529" t="s">
        <v>308</v>
      </c>
      <c r="F35" s="626">
        <v>5</v>
      </c>
      <c r="G35" s="626" t="s">
        <v>253</v>
      </c>
      <c r="H35" s="626" t="s">
        <v>1533</v>
      </c>
      <c r="I35" s="486">
        <f>2150*F35</f>
        <v>10750</v>
      </c>
      <c r="J35" s="626" t="s">
        <v>1466</v>
      </c>
      <c r="K35" s="626" t="s">
        <v>4782</v>
      </c>
    </row>
    <row r="36" spans="1:11" ht="15" x14ac:dyDescent="0.25">
      <c r="A36" s="626" t="s">
        <v>5711</v>
      </c>
      <c r="B36" s="413">
        <v>44263</v>
      </c>
      <c r="C36" s="626" t="s">
        <v>4318</v>
      </c>
      <c r="D36" s="626" t="s">
        <v>1635</v>
      </c>
      <c r="E36" s="529" t="s">
        <v>308</v>
      </c>
      <c r="F36" s="626">
        <v>1</v>
      </c>
      <c r="G36" s="626" t="s">
        <v>253</v>
      </c>
      <c r="H36" s="626" t="s">
        <v>1533</v>
      </c>
      <c r="I36" s="486">
        <f>4200*F36</f>
        <v>4200</v>
      </c>
      <c r="J36" s="626" t="s">
        <v>317</v>
      </c>
      <c r="K36" s="626" t="s">
        <v>1469</v>
      </c>
    </row>
    <row r="37" spans="1:11" ht="15" x14ac:dyDescent="0.25">
      <c r="A37" s="626" t="s">
        <v>5712</v>
      </c>
      <c r="B37" s="413">
        <v>44263</v>
      </c>
      <c r="C37" s="626" t="s">
        <v>4173</v>
      </c>
      <c r="D37" s="626" t="s">
        <v>1516</v>
      </c>
      <c r="E37" s="529" t="s">
        <v>308</v>
      </c>
      <c r="F37" s="626">
        <v>1</v>
      </c>
      <c r="G37" s="626" t="s">
        <v>253</v>
      </c>
      <c r="H37" s="626" t="s">
        <v>1533</v>
      </c>
      <c r="I37" s="486">
        <f>4250*F37</f>
        <v>4250</v>
      </c>
      <c r="J37" s="626" t="s">
        <v>317</v>
      </c>
      <c r="K37" s="626" t="s">
        <v>1469</v>
      </c>
    </row>
    <row r="38" spans="1:11" ht="15" x14ac:dyDescent="0.25">
      <c r="A38" s="626" t="s">
        <v>5713</v>
      </c>
      <c r="B38" s="413">
        <v>44264</v>
      </c>
      <c r="C38" s="626" t="s">
        <v>5788</v>
      </c>
      <c r="D38" s="626" t="s">
        <v>1636</v>
      </c>
      <c r="E38" s="529" t="s">
        <v>308</v>
      </c>
      <c r="F38" s="626">
        <v>1</v>
      </c>
      <c r="G38" s="626" t="s">
        <v>244</v>
      </c>
      <c r="H38" s="626" t="s">
        <v>1854</v>
      </c>
      <c r="I38" s="486">
        <f>6850*F38</f>
        <v>6850</v>
      </c>
      <c r="J38" s="626" t="s">
        <v>316</v>
      </c>
      <c r="K38" s="626" t="s">
        <v>1469</v>
      </c>
    </row>
    <row r="39" spans="1:11" ht="15" x14ac:dyDescent="0.25">
      <c r="A39" s="626" t="s">
        <v>5714</v>
      </c>
      <c r="B39" s="413">
        <v>44264</v>
      </c>
      <c r="C39" s="626" t="s">
        <v>1301</v>
      </c>
      <c r="D39" s="626" t="s">
        <v>1638</v>
      </c>
      <c r="E39" s="529" t="s">
        <v>308</v>
      </c>
      <c r="F39" s="626">
        <v>3</v>
      </c>
      <c r="G39" s="626" t="s">
        <v>1619</v>
      </c>
      <c r="H39" s="626" t="s">
        <v>1533</v>
      </c>
      <c r="I39" s="486">
        <f>4050*F39</f>
        <v>12150</v>
      </c>
      <c r="J39" s="626" t="s">
        <v>317</v>
      </c>
      <c r="K39" s="626" t="s">
        <v>1469</v>
      </c>
    </row>
    <row r="40" spans="1:11" ht="15" x14ac:dyDescent="0.25">
      <c r="A40" s="626" t="s">
        <v>5715</v>
      </c>
      <c r="B40" s="413">
        <v>44266</v>
      </c>
      <c r="C40" s="626" t="s">
        <v>4334</v>
      </c>
      <c r="D40" s="626" t="s">
        <v>1632</v>
      </c>
      <c r="E40" s="626" t="s">
        <v>314</v>
      </c>
      <c r="F40" s="626">
        <v>1</v>
      </c>
      <c r="G40" s="626" t="s">
        <v>1759</v>
      </c>
      <c r="H40" s="626" t="s">
        <v>1183</v>
      </c>
      <c r="I40" s="486">
        <f>4250*F40</f>
        <v>4250</v>
      </c>
      <c r="J40" s="626" t="s">
        <v>316</v>
      </c>
      <c r="K40" s="626" t="s">
        <v>1469</v>
      </c>
    </row>
    <row r="41" spans="1:11" ht="15" x14ac:dyDescent="0.25">
      <c r="A41" s="626" t="s">
        <v>5716</v>
      </c>
      <c r="B41" s="413">
        <v>44266</v>
      </c>
      <c r="C41" s="626" t="s">
        <v>4334</v>
      </c>
      <c r="D41" s="626" t="s">
        <v>1632</v>
      </c>
      <c r="E41" s="626" t="s">
        <v>314</v>
      </c>
      <c r="F41" s="626">
        <v>1</v>
      </c>
      <c r="G41" s="626" t="s">
        <v>5721</v>
      </c>
      <c r="H41" s="626" t="s">
        <v>1183</v>
      </c>
      <c r="I41" s="486">
        <f>4250*F41</f>
        <v>4250</v>
      </c>
      <c r="J41" s="626" t="s">
        <v>316</v>
      </c>
      <c r="K41" s="626" t="s">
        <v>1469</v>
      </c>
    </row>
    <row r="42" spans="1:11" ht="15" x14ac:dyDescent="0.25">
      <c r="A42" s="626" t="s">
        <v>5717</v>
      </c>
      <c r="B42" s="413">
        <v>44266</v>
      </c>
      <c r="C42" s="626" t="s">
        <v>1550</v>
      </c>
      <c r="D42" s="626" t="s">
        <v>1631</v>
      </c>
      <c r="E42" s="626" t="s">
        <v>314</v>
      </c>
      <c r="F42" s="626">
        <v>1</v>
      </c>
      <c r="G42" s="626" t="s">
        <v>253</v>
      </c>
      <c r="H42" s="626" t="s">
        <v>1183</v>
      </c>
      <c r="I42" s="486">
        <f>37400*F42</f>
        <v>37400</v>
      </c>
      <c r="J42" s="626" t="s">
        <v>1467</v>
      </c>
      <c r="K42" s="626" t="s">
        <v>4782</v>
      </c>
    </row>
    <row r="43" spans="1:11" ht="15" x14ac:dyDescent="0.25">
      <c r="A43" s="626" t="s">
        <v>5718</v>
      </c>
      <c r="B43" s="413">
        <v>44266</v>
      </c>
      <c r="C43" s="626" t="s">
        <v>4468</v>
      </c>
      <c r="D43" s="626" t="s">
        <v>1629</v>
      </c>
      <c r="E43" s="529" t="s">
        <v>308</v>
      </c>
      <c r="F43" s="626">
        <v>1</v>
      </c>
      <c r="G43" s="626" t="s">
        <v>1619</v>
      </c>
      <c r="H43" s="626" t="s">
        <v>1533</v>
      </c>
      <c r="I43" s="486">
        <f>2150*F43</f>
        <v>2150</v>
      </c>
      <c r="J43" s="626" t="s">
        <v>317</v>
      </c>
      <c r="K43" s="626" t="s">
        <v>1469</v>
      </c>
    </row>
    <row r="44" spans="1:11" ht="15" x14ac:dyDescent="0.25">
      <c r="A44" s="626" t="s">
        <v>5719</v>
      </c>
      <c r="B44" s="413">
        <v>44266</v>
      </c>
      <c r="C44" s="626" t="s">
        <v>4342</v>
      </c>
      <c r="D44" s="626" t="s">
        <v>1516</v>
      </c>
      <c r="E44" s="529" t="s">
        <v>308</v>
      </c>
      <c r="F44" s="626">
        <v>64</v>
      </c>
      <c r="G44" s="626" t="s">
        <v>253</v>
      </c>
      <c r="H44" s="626" t="s">
        <v>1533</v>
      </c>
      <c r="I44" s="486">
        <f>4250*F44</f>
        <v>272000</v>
      </c>
      <c r="J44" s="626" t="s">
        <v>317</v>
      </c>
      <c r="K44" s="626" t="s">
        <v>1469</v>
      </c>
    </row>
    <row r="45" spans="1:11" ht="15" x14ac:dyDescent="0.25">
      <c r="A45" s="626" t="s">
        <v>5720</v>
      </c>
      <c r="B45" s="413">
        <v>44266</v>
      </c>
      <c r="C45" s="626" t="s">
        <v>4335</v>
      </c>
      <c r="D45" s="626" t="s">
        <v>1516</v>
      </c>
      <c r="E45" s="529" t="s">
        <v>308</v>
      </c>
      <c r="F45" s="529">
        <v>5</v>
      </c>
      <c r="G45" s="626" t="s">
        <v>4197</v>
      </c>
      <c r="H45" s="626" t="s">
        <v>1533</v>
      </c>
      <c r="I45" s="486">
        <f>4250*F45</f>
        <v>21250</v>
      </c>
      <c r="J45" s="626" t="s">
        <v>317</v>
      </c>
      <c r="K45" s="626" t="s">
        <v>1469</v>
      </c>
    </row>
    <row r="46" spans="1:11" ht="15" x14ac:dyDescent="0.25">
      <c r="A46" s="626" t="s">
        <v>5722</v>
      </c>
      <c r="B46" s="413">
        <v>44268</v>
      </c>
      <c r="C46" s="626" t="s">
        <v>5799</v>
      </c>
      <c r="D46" s="626" t="s">
        <v>1629</v>
      </c>
      <c r="E46" s="529" t="s">
        <v>308</v>
      </c>
      <c r="F46" s="529">
        <v>2</v>
      </c>
      <c r="G46" s="626" t="s">
        <v>253</v>
      </c>
      <c r="H46" s="626" t="s">
        <v>1533</v>
      </c>
      <c r="I46" s="486">
        <f>2150*F46</f>
        <v>4300</v>
      </c>
      <c r="J46" s="626" t="s">
        <v>317</v>
      </c>
      <c r="K46" s="626" t="s">
        <v>1469</v>
      </c>
    </row>
    <row r="47" spans="1:11" ht="15" x14ac:dyDescent="0.25">
      <c r="A47" s="626" t="s">
        <v>5723</v>
      </c>
      <c r="B47" s="413">
        <v>44270</v>
      </c>
      <c r="C47" s="626" t="s">
        <v>1873</v>
      </c>
      <c r="D47" s="626" t="s">
        <v>1642</v>
      </c>
      <c r="E47" s="626" t="s">
        <v>314</v>
      </c>
      <c r="F47" s="529">
        <v>5</v>
      </c>
      <c r="G47" s="626" t="s">
        <v>1762</v>
      </c>
      <c r="H47" s="626" t="s">
        <v>1183</v>
      </c>
      <c r="I47" s="486">
        <f>7475*F47</f>
        <v>37375</v>
      </c>
      <c r="J47" s="626" t="s">
        <v>316</v>
      </c>
      <c r="K47" s="626" t="s">
        <v>1469</v>
      </c>
    </row>
    <row r="48" spans="1:11" ht="15" x14ac:dyDescent="0.25">
      <c r="A48" s="626" t="s">
        <v>5724</v>
      </c>
      <c r="B48" s="413">
        <v>44270</v>
      </c>
      <c r="C48" s="626" t="s">
        <v>4334</v>
      </c>
      <c r="D48" s="626" t="s">
        <v>1632</v>
      </c>
      <c r="E48" s="626" t="s">
        <v>314</v>
      </c>
      <c r="F48" s="529">
        <v>1</v>
      </c>
      <c r="G48" s="626" t="s">
        <v>1204</v>
      </c>
      <c r="H48" s="626" t="s">
        <v>1183</v>
      </c>
      <c r="I48" s="486">
        <f>4250*F48</f>
        <v>4250</v>
      </c>
      <c r="J48" s="626" t="s">
        <v>316</v>
      </c>
      <c r="K48" s="626" t="s">
        <v>1469</v>
      </c>
    </row>
    <row r="49" spans="1:11" ht="15" x14ac:dyDescent="0.25">
      <c r="A49" s="626" t="s">
        <v>5725</v>
      </c>
      <c r="B49" s="413">
        <v>44270</v>
      </c>
      <c r="C49" s="626" t="s">
        <v>5789</v>
      </c>
      <c r="D49" s="626" t="s">
        <v>1516</v>
      </c>
      <c r="E49" s="529" t="s">
        <v>308</v>
      </c>
      <c r="F49" s="529">
        <v>1</v>
      </c>
      <c r="G49" s="626" t="s">
        <v>244</v>
      </c>
      <c r="H49" s="626" t="s">
        <v>1854</v>
      </c>
      <c r="I49" s="486">
        <f>4250*F49</f>
        <v>4250</v>
      </c>
      <c r="J49" s="626" t="s">
        <v>317</v>
      </c>
      <c r="K49" s="626" t="s">
        <v>1469</v>
      </c>
    </row>
    <row r="50" spans="1:11" ht="15" x14ac:dyDescent="0.25">
      <c r="A50" s="626" t="s">
        <v>5726</v>
      </c>
      <c r="B50" s="413">
        <v>44271</v>
      </c>
      <c r="C50" s="626" t="s">
        <v>5790</v>
      </c>
      <c r="D50" s="626" t="s">
        <v>1636</v>
      </c>
      <c r="E50" s="529" t="s">
        <v>308</v>
      </c>
      <c r="F50" s="626">
        <v>1</v>
      </c>
      <c r="G50" s="626" t="s">
        <v>244</v>
      </c>
      <c r="H50" s="626" t="s">
        <v>1854</v>
      </c>
      <c r="I50" s="486">
        <f>6850*F50</f>
        <v>6850</v>
      </c>
      <c r="J50" s="626" t="s">
        <v>317</v>
      </c>
      <c r="K50" s="626" t="s">
        <v>1469</v>
      </c>
    </row>
    <row r="51" spans="1:11" ht="15" x14ac:dyDescent="0.25">
      <c r="A51" s="626" t="s">
        <v>5727</v>
      </c>
      <c r="B51" s="413">
        <v>44272</v>
      </c>
      <c r="C51" s="626" t="s">
        <v>4235</v>
      </c>
      <c r="D51" s="626" t="s">
        <v>1516</v>
      </c>
      <c r="E51" s="529" t="s">
        <v>308</v>
      </c>
      <c r="F51" s="626">
        <v>1</v>
      </c>
      <c r="G51" s="626" t="s">
        <v>253</v>
      </c>
      <c r="H51" s="626" t="s">
        <v>1533</v>
      </c>
      <c r="I51" s="486">
        <f>4250*F51</f>
        <v>4250</v>
      </c>
      <c r="J51" s="626" t="s">
        <v>317</v>
      </c>
      <c r="K51" s="626" t="s">
        <v>1469</v>
      </c>
    </row>
    <row r="52" spans="1:11" ht="15" x14ac:dyDescent="0.25">
      <c r="A52" s="626" t="s">
        <v>5728</v>
      </c>
      <c r="B52" s="413">
        <v>44273</v>
      </c>
      <c r="C52" s="626" t="s">
        <v>1857</v>
      </c>
      <c r="D52" s="626" t="s">
        <v>1635</v>
      </c>
      <c r="E52" s="529" t="s">
        <v>308</v>
      </c>
      <c r="F52" s="529">
        <v>2</v>
      </c>
      <c r="G52" s="626" t="s">
        <v>253</v>
      </c>
      <c r="H52" s="626" t="s">
        <v>1533</v>
      </c>
      <c r="I52" s="486">
        <f>4200*F52</f>
        <v>8400</v>
      </c>
      <c r="J52" s="626" t="s">
        <v>317</v>
      </c>
      <c r="K52" s="626" t="s">
        <v>1469</v>
      </c>
    </row>
    <row r="53" spans="1:11" ht="15" x14ac:dyDescent="0.25">
      <c r="A53" s="626" t="s">
        <v>5728</v>
      </c>
      <c r="B53" s="413">
        <v>44273</v>
      </c>
      <c r="C53" s="626" t="s">
        <v>1857</v>
      </c>
      <c r="D53" s="626" t="s">
        <v>1629</v>
      </c>
      <c r="E53" s="529" t="s">
        <v>308</v>
      </c>
      <c r="F53" s="529">
        <v>1</v>
      </c>
      <c r="G53" s="626" t="s">
        <v>253</v>
      </c>
      <c r="H53" s="626" t="s">
        <v>1533</v>
      </c>
      <c r="I53" s="486">
        <f>2150*F53</f>
        <v>2150</v>
      </c>
      <c r="J53" s="626" t="s">
        <v>317</v>
      </c>
      <c r="K53" s="626" t="s">
        <v>1469</v>
      </c>
    </row>
    <row r="54" spans="1:11" ht="15" x14ac:dyDescent="0.25">
      <c r="A54" s="626" t="s">
        <v>5729</v>
      </c>
      <c r="B54" s="413">
        <v>44273</v>
      </c>
      <c r="C54" s="626" t="s">
        <v>1570</v>
      </c>
      <c r="D54" s="626" t="s">
        <v>1629</v>
      </c>
      <c r="E54" s="529" t="s">
        <v>308</v>
      </c>
      <c r="F54" s="529">
        <v>4</v>
      </c>
      <c r="G54" s="626" t="s">
        <v>5730</v>
      </c>
      <c r="H54" s="626" t="s">
        <v>1533</v>
      </c>
      <c r="I54" s="486">
        <f>2150*F54</f>
        <v>8600</v>
      </c>
      <c r="J54" s="626" t="s">
        <v>317</v>
      </c>
      <c r="K54" s="626" t="s">
        <v>1469</v>
      </c>
    </row>
    <row r="55" spans="1:11" ht="15" x14ac:dyDescent="0.25">
      <c r="A55" s="626" t="s">
        <v>5731</v>
      </c>
      <c r="B55" s="413">
        <v>44274</v>
      </c>
      <c r="C55" s="626" t="s">
        <v>1597</v>
      </c>
      <c r="D55" s="626" t="s">
        <v>1635</v>
      </c>
      <c r="E55" s="529" t="s">
        <v>308</v>
      </c>
      <c r="F55" s="529">
        <v>1</v>
      </c>
      <c r="G55" s="529" t="s">
        <v>253</v>
      </c>
      <c r="H55" s="626" t="s">
        <v>1533</v>
      </c>
      <c r="I55" s="486">
        <f>4200*F55</f>
        <v>4200</v>
      </c>
      <c r="J55" s="626" t="s">
        <v>317</v>
      </c>
      <c r="K55" s="626" t="s">
        <v>1469</v>
      </c>
    </row>
    <row r="56" spans="1:11" ht="15" x14ac:dyDescent="0.25">
      <c r="A56" s="626" t="s">
        <v>5732</v>
      </c>
      <c r="B56" s="413">
        <v>44274</v>
      </c>
      <c r="C56" s="626" t="s">
        <v>4342</v>
      </c>
      <c r="D56" s="626" t="s">
        <v>1633</v>
      </c>
      <c r="E56" s="529" t="s">
        <v>308</v>
      </c>
      <c r="F56" s="626">
        <v>7</v>
      </c>
      <c r="G56" s="529" t="s">
        <v>253</v>
      </c>
      <c r="H56" s="626" t="s">
        <v>1533</v>
      </c>
      <c r="I56" s="486">
        <f>2100*F56</f>
        <v>14700</v>
      </c>
      <c r="J56" s="626" t="s">
        <v>317</v>
      </c>
      <c r="K56" s="626" t="s">
        <v>1469</v>
      </c>
    </row>
    <row r="57" spans="1:11" ht="15" x14ac:dyDescent="0.25">
      <c r="A57" s="626" t="s">
        <v>5733</v>
      </c>
      <c r="B57" s="413">
        <v>44274</v>
      </c>
      <c r="C57" s="626" t="s">
        <v>4334</v>
      </c>
      <c r="D57" s="626" t="s">
        <v>1632</v>
      </c>
      <c r="E57" s="626" t="s">
        <v>314</v>
      </c>
      <c r="F57" s="626">
        <v>106</v>
      </c>
      <c r="G57" s="529" t="s">
        <v>248</v>
      </c>
      <c r="H57" s="626" t="s">
        <v>1183</v>
      </c>
      <c r="I57" s="486">
        <f>4250*F57</f>
        <v>450500</v>
      </c>
      <c r="J57" s="626" t="s">
        <v>316</v>
      </c>
      <c r="K57" s="626" t="s">
        <v>1469</v>
      </c>
    </row>
    <row r="58" spans="1:11" ht="15" x14ac:dyDescent="0.25">
      <c r="A58" s="626" t="s">
        <v>5734</v>
      </c>
      <c r="B58" s="413">
        <v>44275</v>
      </c>
      <c r="C58" s="626" t="s">
        <v>4242</v>
      </c>
      <c r="D58" s="626" t="s">
        <v>1629</v>
      </c>
      <c r="E58" s="529" t="s">
        <v>308</v>
      </c>
      <c r="F58" s="626">
        <v>1</v>
      </c>
      <c r="G58" s="626" t="s">
        <v>1620</v>
      </c>
      <c r="H58" s="626" t="s">
        <v>1533</v>
      </c>
      <c r="I58" s="486">
        <f>2150*F58</f>
        <v>2150</v>
      </c>
      <c r="J58" s="626" t="s">
        <v>317</v>
      </c>
      <c r="K58" s="626" t="s">
        <v>1469</v>
      </c>
    </row>
    <row r="59" spans="1:11" ht="15" x14ac:dyDescent="0.25">
      <c r="A59" s="626" t="s">
        <v>5735</v>
      </c>
      <c r="B59" s="413">
        <v>44275</v>
      </c>
      <c r="C59" s="626" t="s">
        <v>5791</v>
      </c>
      <c r="D59" s="626" t="s">
        <v>1638</v>
      </c>
      <c r="E59" s="529" t="s">
        <v>308</v>
      </c>
      <c r="F59" s="626">
        <v>6</v>
      </c>
      <c r="G59" s="626" t="s">
        <v>1625</v>
      </c>
      <c r="H59" s="626" t="s">
        <v>1533</v>
      </c>
      <c r="I59" s="486">
        <f>4050*F59</f>
        <v>24300</v>
      </c>
      <c r="J59" s="626" t="s">
        <v>317</v>
      </c>
      <c r="K59" s="626" t="s">
        <v>1469</v>
      </c>
    </row>
    <row r="60" spans="1:11" ht="15" x14ac:dyDescent="0.25">
      <c r="A60" s="626" t="s">
        <v>5736</v>
      </c>
      <c r="B60" s="413">
        <v>44275</v>
      </c>
      <c r="C60" s="626" t="s">
        <v>1858</v>
      </c>
      <c r="D60" s="626" t="s">
        <v>1629</v>
      </c>
      <c r="E60" s="529" t="s">
        <v>308</v>
      </c>
      <c r="F60" s="626">
        <v>1</v>
      </c>
      <c r="G60" s="626" t="s">
        <v>253</v>
      </c>
      <c r="H60" s="626" t="s">
        <v>1533</v>
      </c>
      <c r="I60" s="486">
        <f>2150*F60</f>
        <v>2150</v>
      </c>
      <c r="J60" s="626" t="s">
        <v>1466</v>
      </c>
      <c r="K60" s="626" t="s">
        <v>4782</v>
      </c>
    </row>
    <row r="61" spans="1:11" ht="15" x14ac:dyDescent="0.25">
      <c r="A61" s="626" t="s">
        <v>5737</v>
      </c>
      <c r="B61" s="413">
        <v>44275</v>
      </c>
      <c r="C61" s="626" t="s">
        <v>4215</v>
      </c>
      <c r="D61" s="626" t="s">
        <v>1516</v>
      </c>
      <c r="E61" s="529" t="s">
        <v>308</v>
      </c>
      <c r="F61" s="626">
        <v>1</v>
      </c>
      <c r="G61" s="626" t="s">
        <v>253</v>
      </c>
      <c r="H61" s="626" t="s">
        <v>1533</v>
      </c>
      <c r="I61" s="486">
        <f>4250*F61</f>
        <v>4250</v>
      </c>
      <c r="J61" s="626" t="s">
        <v>316</v>
      </c>
      <c r="K61" s="626" t="s">
        <v>1469</v>
      </c>
    </row>
    <row r="62" spans="1:11" ht="15" x14ac:dyDescent="0.25">
      <c r="A62" s="626" t="s">
        <v>5738</v>
      </c>
      <c r="B62" s="413">
        <v>44277</v>
      </c>
      <c r="C62" s="626" t="s">
        <v>5739</v>
      </c>
      <c r="D62" s="626" t="s">
        <v>1629</v>
      </c>
      <c r="E62" s="529" t="s">
        <v>308</v>
      </c>
      <c r="F62" s="626">
        <v>1</v>
      </c>
      <c r="G62" s="626" t="s">
        <v>244</v>
      </c>
      <c r="H62" s="626" t="s">
        <v>1854</v>
      </c>
      <c r="I62" s="486">
        <f>2150*F62</f>
        <v>2150</v>
      </c>
      <c r="J62" s="626" t="s">
        <v>316</v>
      </c>
      <c r="K62" s="626" t="s">
        <v>1469</v>
      </c>
    </row>
    <row r="63" spans="1:11" ht="15" x14ac:dyDescent="0.25">
      <c r="A63" s="626" t="s">
        <v>5740</v>
      </c>
      <c r="B63" s="413">
        <v>44277</v>
      </c>
      <c r="C63" s="626" t="s">
        <v>5792</v>
      </c>
      <c r="D63" s="626" t="s">
        <v>1631</v>
      </c>
      <c r="E63" s="626" t="s">
        <v>314</v>
      </c>
      <c r="F63" s="626">
        <v>1</v>
      </c>
      <c r="G63" s="626" t="s">
        <v>244</v>
      </c>
      <c r="H63" s="626" t="s">
        <v>1851</v>
      </c>
      <c r="I63" s="486">
        <f>37400*F63</f>
        <v>37400</v>
      </c>
      <c r="J63" s="626" t="s">
        <v>316</v>
      </c>
      <c r="K63" s="626" t="s">
        <v>1469</v>
      </c>
    </row>
    <row r="64" spans="1:11" ht="15" x14ac:dyDescent="0.25">
      <c r="A64" s="626" t="s">
        <v>5741</v>
      </c>
      <c r="B64" s="413">
        <v>44277</v>
      </c>
      <c r="C64" s="626" t="s">
        <v>1234</v>
      </c>
      <c r="D64" s="626" t="s">
        <v>1631</v>
      </c>
      <c r="E64" s="626" t="s">
        <v>314</v>
      </c>
      <c r="F64" s="626">
        <v>5</v>
      </c>
      <c r="G64" s="626" t="s">
        <v>5742</v>
      </c>
      <c r="H64" s="626" t="s">
        <v>15</v>
      </c>
      <c r="I64" s="486">
        <v>0</v>
      </c>
      <c r="J64" s="626" t="s">
        <v>317</v>
      </c>
      <c r="K64" s="626" t="s">
        <v>1469</v>
      </c>
    </row>
    <row r="65" spans="1:11" ht="15" x14ac:dyDescent="0.25">
      <c r="A65" s="626" t="s">
        <v>5743</v>
      </c>
      <c r="B65" s="413">
        <v>44277</v>
      </c>
      <c r="C65" s="626" t="s">
        <v>1858</v>
      </c>
      <c r="D65" s="626" t="s">
        <v>1629</v>
      </c>
      <c r="E65" s="529" t="s">
        <v>308</v>
      </c>
      <c r="F65" s="626">
        <v>2</v>
      </c>
      <c r="G65" s="626" t="s">
        <v>253</v>
      </c>
      <c r="H65" s="626" t="s">
        <v>1533</v>
      </c>
      <c r="I65" s="486">
        <f>2150*F65</f>
        <v>4300</v>
      </c>
      <c r="J65" s="626" t="s">
        <v>1466</v>
      </c>
      <c r="K65" s="626" t="s">
        <v>4782</v>
      </c>
    </row>
    <row r="66" spans="1:11" ht="15" x14ac:dyDescent="0.25">
      <c r="A66" s="626" t="s">
        <v>5744</v>
      </c>
      <c r="B66" s="413">
        <v>44277</v>
      </c>
      <c r="C66" s="626" t="s">
        <v>1566</v>
      </c>
      <c r="D66" s="626" t="s">
        <v>1516</v>
      </c>
      <c r="E66" s="529" t="s">
        <v>308</v>
      </c>
      <c r="F66" s="529">
        <v>5</v>
      </c>
      <c r="G66" s="626" t="s">
        <v>253</v>
      </c>
      <c r="H66" s="626" t="s">
        <v>1533</v>
      </c>
      <c r="I66" s="486">
        <f>4250*F66</f>
        <v>21250</v>
      </c>
      <c r="J66" s="626" t="s">
        <v>317</v>
      </c>
      <c r="K66" s="626" t="s">
        <v>1469</v>
      </c>
    </row>
    <row r="67" spans="1:11" ht="15" x14ac:dyDescent="0.25">
      <c r="A67" s="626" t="s">
        <v>5745</v>
      </c>
      <c r="B67" s="413">
        <v>44278</v>
      </c>
      <c r="C67" s="626" t="s">
        <v>4186</v>
      </c>
      <c r="D67" s="626" t="s">
        <v>1516</v>
      </c>
      <c r="E67" s="529" t="s">
        <v>308</v>
      </c>
      <c r="F67" s="626">
        <v>1</v>
      </c>
      <c r="G67" s="626" t="s">
        <v>244</v>
      </c>
      <c r="H67" s="626" t="s">
        <v>1854</v>
      </c>
      <c r="I67" s="486">
        <f>4250*F67</f>
        <v>4250</v>
      </c>
      <c r="J67" s="626" t="s">
        <v>316</v>
      </c>
      <c r="K67" s="626" t="s">
        <v>1469</v>
      </c>
    </row>
    <row r="68" spans="1:11" ht="15" x14ac:dyDescent="0.25">
      <c r="A68" s="626" t="s">
        <v>5746</v>
      </c>
      <c r="B68" s="413">
        <v>44278</v>
      </c>
      <c r="C68" s="626" t="s">
        <v>5793</v>
      </c>
      <c r="D68" s="626" t="s">
        <v>1631</v>
      </c>
      <c r="E68" s="626" t="s">
        <v>314</v>
      </c>
      <c r="F68" s="626">
        <v>2</v>
      </c>
      <c r="G68" s="626" t="s">
        <v>244</v>
      </c>
      <c r="H68" s="626" t="s">
        <v>1851</v>
      </c>
      <c r="I68" s="486">
        <f>37400*F68</f>
        <v>74800</v>
      </c>
      <c r="J68" s="626" t="s">
        <v>316</v>
      </c>
      <c r="K68" s="626" t="s">
        <v>1469</v>
      </c>
    </row>
    <row r="69" spans="1:11" ht="15" x14ac:dyDescent="0.25">
      <c r="A69" s="626" t="s">
        <v>5747</v>
      </c>
      <c r="B69" s="413">
        <v>44278</v>
      </c>
      <c r="C69" s="626" t="s">
        <v>5794</v>
      </c>
      <c r="D69" s="626" t="s">
        <v>5749</v>
      </c>
      <c r="E69" s="626" t="s">
        <v>314</v>
      </c>
      <c r="F69" s="529">
        <v>2</v>
      </c>
      <c r="G69" s="626" t="s">
        <v>4197</v>
      </c>
      <c r="H69" s="626" t="s">
        <v>1532</v>
      </c>
      <c r="I69" s="486">
        <f>39700*F69</f>
        <v>79400</v>
      </c>
      <c r="J69" s="626" t="s">
        <v>316</v>
      </c>
      <c r="K69" s="626" t="s">
        <v>1469</v>
      </c>
    </row>
    <row r="70" spans="1:11" ht="15" x14ac:dyDescent="0.25">
      <c r="A70" s="626" t="s">
        <v>5748</v>
      </c>
      <c r="B70" s="413">
        <v>44278</v>
      </c>
      <c r="C70" s="626" t="s">
        <v>4334</v>
      </c>
      <c r="D70" s="626" t="s">
        <v>1632</v>
      </c>
      <c r="E70" s="626" t="s">
        <v>314</v>
      </c>
      <c r="F70" s="529">
        <v>4</v>
      </c>
      <c r="G70" s="626" t="s">
        <v>3895</v>
      </c>
      <c r="H70" s="626" t="s">
        <v>1183</v>
      </c>
      <c r="I70" s="486">
        <f>4250*F70</f>
        <v>17000</v>
      </c>
      <c r="J70" s="626" t="s">
        <v>316</v>
      </c>
      <c r="K70" s="626" t="s">
        <v>1469</v>
      </c>
    </row>
    <row r="71" spans="1:11" ht="15" x14ac:dyDescent="0.25">
      <c r="A71" s="626" t="s">
        <v>5750</v>
      </c>
      <c r="B71" s="413">
        <v>44279</v>
      </c>
      <c r="C71" s="626" t="s">
        <v>2084</v>
      </c>
      <c r="D71" s="626" t="s">
        <v>1516</v>
      </c>
      <c r="E71" s="529" t="s">
        <v>308</v>
      </c>
      <c r="F71" s="626">
        <v>1</v>
      </c>
      <c r="G71" s="626" t="s">
        <v>253</v>
      </c>
      <c r="H71" s="626" t="s">
        <v>1533</v>
      </c>
      <c r="I71" s="486">
        <f>4250*F71</f>
        <v>4250</v>
      </c>
      <c r="J71" s="626" t="s">
        <v>317</v>
      </c>
      <c r="K71" s="626" t="s">
        <v>1469</v>
      </c>
    </row>
    <row r="72" spans="1:11" ht="15" x14ac:dyDescent="0.25">
      <c r="A72" s="626" t="s">
        <v>5751</v>
      </c>
      <c r="B72" s="413">
        <v>44279</v>
      </c>
      <c r="C72" s="626" t="s">
        <v>4238</v>
      </c>
      <c r="D72" s="626" t="s">
        <v>1631</v>
      </c>
      <c r="E72" s="626" t="s">
        <v>314</v>
      </c>
      <c r="F72" s="626">
        <v>1</v>
      </c>
      <c r="G72" s="626" t="s">
        <v>244</v>
      </c>
      <c r="H72" s="626" t="s">
        <v>1851</v>
      </c>
      <c r="I72" s="486">
        <f>37400*F72</f>
        <v>37400</v>
      </c>
      <c r="J72" s="626" t="s">
        <v>316</v>
      </c>
      <c r="K72" s="626" t="s">
        <v>1469</v>
      </c>
    </row>
    <row r="73" spans="1:11" ht="15" x14ac:dyDescent="0.25">
      <c r="A73" s="626" t="s">
        <v>5751</v>
      </c>
      <c r="B73" s="413">
        <v>44279</v>
      </c>
      <c r="C73" s="626" t="s">
        <v>4238</v>
      </c>
      <c r="D73" s="626" t="s">
        <v>1516</v>
      </c>
      <c r="E73" s="529" t="s">
        <v>308</v>
      </c>
      <c r="F73" s="626">
        <v>1</v>
      </c>
      <c r="G73" s="626" t="s">
        <v>244</v>
      </c>
      <c r="H73" s="626" t="s">
        <v>1854</v>
      </c>
      <c r="I73" s="486">
        <f>4250*F73</f>
        <v>4250</v>
      </c>
      <c r="J73" s="626" t="s">
        <v>316</v>
      </c>
      <c r="K73" s="626" t="s">
        <v>1469</v>
      </c>
    </row>
    <row r="74" spans="1:11" ht="15" x14ac:dyDescent="0.25">
      <c r="A74" s="626" t="s">
        <v>5751</v>
      </c>
      <c r="B74" s="413">
        <v>44279</v>
      </c>
      <c r="C74" s="626" t="s">
        <v>4238</v>
      </c>
      <c r="D74" s="626" t="s">
        <v>1629</v>
      </c>
      <c r="E74" s="529" t="s">
        <v>308</v>
      </c>
      <c r="F74" s="626">
        <v>1</v>
      </c>
      <c r="G74" s="626" t="s">
        <v>244</v>
      </c>
      <c r="H74" s="626" t="s">
        <v>1854</v>
      </c>
      <c r="I74" s="486">
        <f>2150*F74</f>
        <v>2150</v>
      </c>
      <c r="J74" s="626" t="s">
        <v>316</v>
      </c>
      <c r="K74" s="626" t="s">
        <v>1469</v>
      </c>
    </row>
    <row r="75" spans="1:11" ht="15" x14ac:dyDescent="0.25">
      <c r="A75" s="626" t="s">
        <v>5752</v>
      </c>
      <c r="B75" s="413">
        <v>44279</v>
      </c>
      <c r="C75" s="626" t="s">
        <v>5753</v>
      </c>
      <c r="D75" s="626" t="s">
        <v>1516</v>
      </c>
      <c r="E75" s="529" t="s">
        <v>308</v>
      </c>
      <c r="F75" s="626">
        <v>1</v>
      </c>
      <c r="G75" s="626" t="s">
        <v>1625</v>
      </c>
      <c r="H75" s="626" t="s">
        <v>1533</v>
      </c>
      <c r="I75" s="486">
        <f>4250*F75</f>
        <v>4250</v>
      </c>
      <c r="J75" s="626" t="s">
        <v>317</v>
      </c>
      <c r="K75" s="626" t="s">
        <v>1469</v>
      </c>
    </row>
    <row r="76" spans="1:11" ht="15" x14ac:dyDescent="0.25">
      <c r="A76" s="626" t="s">
        <v>5754</v>
      </c>
      <c r="B76" s="413">
        <v>44279</v>
      </c>
      <c r="C76" s="626" t="s">
        <v>4334</v>
      </c>
      <c r="D76" s="626" t="s">
        <v>1632</v>
      </c>
      <c r="E76" s="626" t="s">
        <v>314</v>
      </c>
      <c r="F76" s="626">
        <v>1</v>
      </c>
      <c r="G76" s="626" t="s">
        <v>244</v>
      </c>
      <c r="H76" s="626" t="s">
        <v>1183</v>
      </c>
      <c r="I76" s="486">
        <f>4250*F76</f>
        <v>4250</v>
      </c>
      <c r="J76" s="626" t="s">
        <v>316</v>
      </c>
      <c r="K76" s="626" t="s">
        <v>1469</v>
      </c>
    </row>
    <row r="77" spans="1:11" ht="15" x14ac:dyDescent="0.25">
      <c r="A77" s="626" t="s">
        <v>5755</v>
      </c>
      <c r="B77" s="413">
        <v>44279</v>
      </c>
      <c r="C77" s="626" t="s">
        <v>4334</v>
      </c>
      <c r="D77" s="626" t="s">
        <v>1632</v>
      </c>
      <c r="E77" s="626" t="s">
        <v>314</v>
      </c>
      <c r="F77" s="626">
        <v>1</v>
      </c>
      <c r="G77" s="626" t="s">
        <v>244</v>
      </c>
      <c r="H77" s="626" t="s">
        <v>1183</v>
      </c>
      <c r="I77" s="486">
        <f>4250*F77</f>
        <v>4250</v>
      </c>
      <c r="J77" s="626" t="s">
        <v>316</v>
      </c>
      <c r="K77" s="626" t="s">
        <v>1469</v>
      </c>
    </row>
    <row r="78" spans="1:11" ht="15" x14ac:dyDescent="0.25">
      <c r="A78" s="626" t="s">
        <v>5756</v>
      </c>
      <c r="B78" s="413">
        <v>44280</v>
      </c>
      <c r="C78" s="626" t="s">
        <v>5795</v>
      </c>
      <c r="D78" s="626" t="s">
        <v>1635</v>
      </c>
      <c r="E78" s="529" t="s">
        <v>308</v>
      </c>
      <c r="F78" s="626">
        <v>2</v>
      </c>
      <c r="G78" s="626" t="s">
        <v>4184</v>
      </c>
      <c r="H78" s="626" t="s">
        <v>1533</v>
      </c>
      <c r="I78" s="486">
        <f>4200*F78</f>
        <v>8400</v>
      </c>
      <c r="J78" s="626" t="s">
        <v>316</v>
      </c>
      <c r="K78" s="626" t="s">
        <v>1469</v>
      </c>
    </row>
    <row r="79" spans="1:11" ht="15" x14ac:dyDescent="0.25">
      <c r="A79" s="626" t="s">
        <v>5756</v>
      </c>
      <c r="B79" s="413">
        <v>44280</v>
      </c>
      <c r="C79" s="626" t="s">
        <v>5795</v>
      </c>
      <c r="D79" s="626" t="s">
        <v>5749</v>
      </c>
      <c r="E79" s="626" t="s">
        <v>314</v>
      </c>
      <c r="F79" s="529">
        <v>6</v>
      </c>
      <c r="G79" s="626" t="s">
        <v>4184</v>
      </c>
      <c r="H79" s="626" t="s">
        <v>1532</v>
      </c>
      <c r="I79" s="486">
        <f>39700*F79</f>
        <v>238200</v>
      </c>
      <c r="J79" s="626" t="s">
        <v>316</v>
      </c>
      <c r="K79" s="626" t="s">
        <v>1469</v>
      </c>
    </row>
    <row r="80" spans="1:11" ht="15" x14ac:dyDescent="0.25">
      <c r="A80" s="626" t="s">
        <v>5757</v>
      </c>
      <c r="B80" s="413">
        <v>44280</v>
      </c>
      <c r="C80" s="626" t="s">
        <v>4334</v>
      </c>
      <c r="D80" s="626" t="s">
        <v>1632</v>
      </c>
      <c r="E80" s="626" t="s">
        <v>314</v>
      </c>
      <c r="F80" s="529">
        <v>1</v>
      </c>
      <c r="G80" s="626" t="s">
        <v>244</v>
      </c>
      <c r="H80" s="626" t="s">
        <v>1183</v>
      </c>
      <c r="I80" s="486">
        <f>4250*F80</f>
        <v>4250</v>
      </c>
      <c r="J80" s="626" t="s">
        <v>316</v>
      </c>
      <c r="K80" s="626" t="s">
        <v>1469</v>
      </c>
    </row>
    <row r="81" spans="1:11" ht="15" x14ac:dyDescent="0.25">
      <c r="A81" s="626" t="s">
        <v>5758</v>
      </c>
      <c r="B81" s="413">
        <v>44280</v>
      </c>
      <c r="C81" s="626" t="s">
        <v>4334</v>
      </c>
      <c r="D81" s="626" t="s">
        <v>1632</v>
      </c>
      <c r="E81" s="626" t="s">
        <v>314</v>
      </c>
      <c r="F81" s="529">
        <v>1</v>
      </c>
      <c r="G81" s="626" t="s">
        <v>244</v>
      </c>
      <c r="H81" s="626" t="s">
        <v>1183</v>
      </c>
      <c r="I81" s="486">
        <f>4250*F81</f>
        <v>4250</v>
      </c>
      <c r="J81" s="626" t="s">
        <v>316</v>
      </c>
      <c r="K81" s="626" t="s">
        <v>1469</v>
      </c>
    </row>
    <row r="82" spans="1:11" ht="15" x14ac:dyDescent="0.25">
      <c r="A82" s="626" t="s">
        <v>5759</v>
      </c>
      <c r="B82" s="413">
        <v>44280</v>
      </c>
      <c r="C82" s="626" t="s">
        <v>1550</v>
      </c>
      <c r="D82" s="626" t="s">
        <v>1516</v>
      </c>
      <c r="E82" s="529" t="s">
        <v>308</v>
      </c>
      <c r="F82" s="529">
        <v>4</v>
      </c>
      <c r="G82" s="626" t="s">
        <v>253</v>
      </c>
      <c r="H82" s="626" t="s">
        <v>1533</v>
      </c>
      <c r="I82" s="486">
        <f>4250*F82</f>
        <v>17000</v>
      </c>
      <c r="J82" s="626" t="s">
        <v>1467</v>
      </c>
      <c r="K82" s="626" t="s">
        <v>4782</v>
      </c>
    </row>
    <row r="83" spans="1:11" ht="15" x14ac:dyDescent="0.25">
      <c r="A83" s="626" t="s">
        <v>5760</v>
      </c>
      <c r="B83" s="413">
        <v>44280</v>
      </c>
      <c r="C83" s="626" t="s">
        <v>5796</v>
      </c>
      <c r="D83" s="626" t="s">
        <v>1630</v>
      </c>
      <c r="E83" s="626" t="s">
        <v>314</v>
      </c>
      <c r="F83" s="626">
        <v>1</v>
      </c>
      <c r="G83" s="626" t="s">
        <v>1204</v>
      </c>
      <c r="H83" s="626" t="s">
        <v>1851</v>
      </c>
      <c r="I83" s="486">
        <f>8750*F83</f>
        <v>8750</v>
      </c>
      <c r="J83" s="626" t="s">
        <v>317</v>
      </c>
      <c r="K83" s="626" t="s">
        <v>1469</v>
      </c>
    </row>
    <row r="84" spans="1:11" ht="15" x14ac:dyDescent="0.25">
      <c r="A84" s="626" t="s">
        <v>5761</v>
      </c>
      <c r="B84" s="413">
        <v>44281</v>
      </c>
      <c r="C84" s="626" t="s">
        <v>2084</v>
      </c>
      <c r="D84" s="626" t="s">
        <v>1629</v>
      </c>
      <c r="E84" s="529" t="s">
        <v>308</v>
      </c>
      <c r="F84" s="529">
        <v>1</v>
      </c>
      <c r="G84" s="626" t="s">
        <v>253</v>
      </c>
      <c r="H84" s="626" t="s">
        <v>1533</v>
      </c>
      <c r="I84" s="486">
        <f>2150*F84</f>
        <v>2150</v>
      </c>
      <c r="J84" s="626" t="s">
        <v>317</v>
      </c>
      <c r="K84" s="626" t="s">
        <v>1469</v>
      </c>
    </row>
    <row r="85" spans="1:11" ht="15" x14ac:dyDescent="0.25">
      <c r="A85" s="626" t="s">
        <v>5762</v>
      </c>
      <c r="B85" s="413">
        <v>44281</v>
      </c>
      <c r="C85" s="626" t="s">
        <v>1858</v>
      </c>
      <c r="D85" s="626" t="s">
        <v>1638</v>
      </c>
      <c r="E85" s="529" t="s">
        <v>308</v>
      </c>
      <c r="F85" s="626">
        <v>2</v>
      </c>
      <c r="G85" s="626" t="s">
        <v>253</v>
      </c>
      <c r="H85" s="626" t="s">
        <v>1533</v>
      </c>
      <c r="I85" s="486">
        <f>4050*F85</f>
        <v>8100</v>
      </c>
      <c r="J85" s="626" t="s">
        <v>1466</v>
      </c>
      <c r="K85" s="626" t="s">
        <v>4782</v>
      </c>
    </row>
    <row r="86" spans="1:11" ht="15" x14ac:dyDescent="0.25">
      <c r="A86" s="626" t="s">
        <v>5762</v>
      </c>
      <c r="B86" s="413">
        <v>44281</v>
      </c>
      <c r="C86" s="626" t="s">
        <v>1858</v>
      </c>
      <c r="D86" s="626" t="s">
        <v>1516</v>
      </c>
      <c r="E86" s="529" t="s">
        <v>308</v>
      </c>
      <c r="F86" s="626">
        <v>2</v>
      </c>
      <c r="G86" s="626" t="s">
        <v>253</v>
      </c>
      <c r="H86" s="626" t="s">
        <v>1533</v>
      </c>
      <c r="I86" s="486">
        <f>4250*F86</f>
        <v>8500</v>
      </c>
      <c r="J86" s="626" t="s">
        <v>1466</v>
      </c>
      <c r="K86" s="626" t="s">
        <v>4782</v>
      </c>
    </row>
    <row r="87" spans="1:11" ht="15" x14ac:dyDescent="0.25">
      <c r="A87" s="626" t="s">
        <v>5763</v>
      </c>
      <c r="B87" s="413">
        <v>44282</v>
      </c>
      <c r="C87" s="626" t="s">
        <v>1857</v>
      </c>
      <c r="D87" s="626" t="s">
        <v>1638</v>
      </c>
      <c r="E87" s="529" t="s">
        <v>308</v>
      </c>
      <c r="F87" s="626">
        <v>10</v>
      </c>
      <c r="G87" s="626" t="s">
        <v>253</v>
      </c>
      <c r="H87" s="626" t="s">
        <v>1533</v>
      </c>
      <c r="I87" s="486">
        <f>4050*F87</f>
        <v>40500</v>
      </c>
      <c r="J87" s="626" t="s">
        <v>317</v>
      </c>
      <c r="K87" s="626" t="s">
        <v>1469</v>
      </c>
    </row>
    <row r="88" spans="1:11" ht="15" x14ac:dyDescent="0.25">
      <c r="A88" s="626" t="s">
        <v>5764</v>
      </c>
      <c r="B88" s="413">
        <v>44282</v>
      </c>
      <c r="C88" s="626" t="s">
        <v>5797</v>
      </c>
      <c r="D88" s="626" t="s">
        <v>1636</v>
      </c>
      <c r="E88" s="529" t="s">
        <v>308</v>
      </c>
      <c r="F88" s="626">
        <v>1</v>
      </c>
      <c r="G88" s="626" t="s">
        <v>244</v>
      </c>
      <c r="H88" s="626" t="s">
        <v>1854</v>
      </c>
      <c r="I88" s="486">
        <f>6850*F88</f>
        <v>6850</v>
      </c>
      <c r="J88" s="626" t="s">
        <v>317</v>
      </c>
      <c r="K88" s="626" t="s">
        <v>1469</v>
      </c>
    </row>
    <row r="89" spans="1:11" ht="15" x14ac:dyDescent="0.25">
      <c r="A89" s="626" t="s">
        <v>5765</v>
      </c>
      <c r="B89" s="413">
        <v>44282</v>
      </c>
      <c r="C89" s="626" t="s">
        <v>4334</v>
      </c>
      <c r="D89" s="626" t="s">
        <v>1632</v>
      </c>
      <c r="E89" s="626" t="s">
        <v>314</v>
      </c>
      <c r="F89" s="626">
        <v>5</v>
      </c>
      <c r="G89" s="626" t="s">
        <v>244</v>
      </c>
      <c r="H89" s="626" t="s">
        <v>1183</v>
      </c>
      <c r="I89" s="486">
        <f>4250*F89</f>
        <v>21250</v>
      </c>
      <c r="J89" s="626" t="s">
        <v>316</v>
      </c>
      <c r="K89" s="626" t="s">
        <v>1469</v>
      </c>
    </row>
    <row r="90" spans="1:11" ht="15" x14ac:dyDescent="0.25">
      <c r="A90" s="626" t="s">
        <v>5766</v>
      </c>
      <c r="B90" s="413">
        <v>44282</v>
      </c>
      <c r="C90" s="626" t="s">
        <v>5795</v>
      </c>
      <c r="D90" s="626" t="s">
        <v>1630</v>
      </c>
      <c r="E90" s="626" t="s">
        <v>314</v>
      </c>
      <c r="F90" s="626">
        <v>7</v>
      </c>
      <c r="G90" s="626" t="s">
        <v>4184</v>
      </c>
      <c r="H90" s="626" t="s">
        <v>1532</v>
      </c>
      <c r="I90" s="486">
        <f>8750*F90</f>
        <v>61250</v>
      </c>
      <c r="J90" s="626" t="s">
        <v>316</v>
      </c>
      <c r="K90" s="626" t="s">
        <v>1469</v>
      </c>
    </row>
    <row r="91" spans="1:11" ht="15" x14ac:dyDescent="0.25">
      <c r="A91" s="626" t="s">
        <v>5766</v>
      </c>
      <c r="B91" s="413">
        <v>44282</v>
      </c>
      <c r="C91" s="626" t="s">
        <v>5795</v>
      </c>
      <c r="D91" s="626" t="s">
        <v>1632</v>
      </c>
      <c r="E91" s="626" t="s">
        <v>314</v>
      </c>
      <c r="F91" s="626">
        <v>3</v>
      </c>
      <c r="G91" s="626" t="s">
        <v>4184</v>
      </c>
      <c r="H91" s="626" t="s">
        <v>1532</v>
      </c>
      <c r="I91" s="486">
        <f>4250*F91</f>
        <v>12750</v>
      </c>
      <c r="J91" s="626" t="s">
        <v>316</v>
      </c>
      <c r="K91" s="626" t="s">
        <v>1469</v>
      </c>
    </row>
    <row r="92" spans="1:11" ht="15" x14ac:dyDescent="0.25">
      <c r="A92" s="626" t="s">
        <v>5766</v>
      </c>
      <c r="B92" s="413">
        <v>44282</v>
      </c>
      <c r="C92" s="626" t="s">
        <v>5795</v>
      </c>
      <c r="D92" s="626" t="s">
        <v>2528</v>
      </c>
      <c r="E92" s="626" t="s">
        <v>314</v>
      </c>
      <c r="F92" s="626">
        <v>1</v>
      </c>
      <c r="G92" s="626" t="s">
        <v>4184</v>
      </c>
      <c r="H92" s="626" t="s">
        <v>1532</v>
      </c>
      <c r="I92" s="486">
        <f>53700*F92</f>
        <v>53700</v>
      </c>
      <c r="J92" s="626" t="s">
        <v>316</v>
      </c>
      <c r="K92" s="626" t="s">
        <v>1469</v>
      </c>
    </row>
    <row r="93" spans="1:11" ht="15" x14ac:dyDescent="0.25">
      <c r="A93" s="626" t="s">
        <v>5767</v>
      </c>
      <c r="B93" s="413">
        <v>44282</v>
      </c>
      <c r="C93" s="626" t="s">
        <v>4334</v>
      </c>
      <c r="D93" s="626" t="s">
        <v>5768</v>
      </c>
      <c r="E93" s="626" t="s">
        <v>314</v>
      </c>
      <c r="F93" s="626">
        <v>2</v>
      </c>
      <c r="G93" s="626" t="s">
        <v>244</v>
      </c>
      <c r="H93" s="626" t="s">
        <v>1183</v>
      </c>
      <c r="I93" s="486">
        <f>37400*F93</f>
        <v>74800</v>
      </c>
      <c r="J93" s="626" t="s">
        <v>316</v>
      </c>
      <c r="K93" s="626" t="s">
        <v>1469</v>
      </c>
    </row>
    <row r="94" spans="1:11" ht="15" x14ac:dyDescent="0.25">
      <c r="A94" s="626" t="s">
        <v>5769</v>
      </c>
      <c r="B94" s="413">
        <v>44282</v>
      </c>
      <c r="C94" s="626" t="s">
        <v>4334</v>
      </c>
      <c r="D94" s="626" t="s">
        <v>5768</v>
      </c>
      <c r="E94" s="626" t="s">
        <v>314</v>
      </c>
      <c r="F94" s="626">
        <v>2</v>
      </c>
      <c r="G94" s="626" t="s">
        <v>244</v>
      </c>
      <c r="H94" s="626" t="s">
        <v>1183</v>
      </c>
      <c r="I94" s="486">
        <f>37400*F94</f>
        <v>74800</v>
      </c>
      <c r="J94" s="626" t="s">
        <v>316</v>
      </c>
      <c r="K94" s="626" t="s">
        <v>1469</v>
      </c>
    </row>
    <row r="95" spans="1:11" ht="15" x14ac:dyDescent="0.25">
      <c r="A95" s="626" t="s">
        <v>5770</v>
      </c>
      <c r="B95" s="413">
        <v>44282</v>
      </c>
      <c r="C95" s="626" t="s">
        <v>4334</v>
      </c>
      <c r="D95" s="626" t="s">
        <v>5768</v>
      </c>
      <c r="E95" s="626" t="s">
        <v>314</v>
      </c>
      <c r="F95" s="626">
        <v>1</v>
      </c>
      <c r="G95" s="626" t="s">
        <v>244</v>
      </c>
      <c r="H95" s="626" t="s">
        <v>1183</v>
      </c>
      <c r="I95" s="486">
        <f>37400*F95</f>
        <v>37400</v>
      </c>
      <c r="J95" s="626" t="s">
        <v>316</v>
      </c>
      <c r="K95" s="626" t="s">
        <v>1469</v>
      </c>
    </row>
    <row r="96" spans="1:11" ht="15" x14ac:dyDescent="0.25">
      <c r="A96" s="626" t="s">
        <v>5771</v>
      </c>
      <c r="B96" s="413">
        <v>44282</v>
      </c>
      <c r="C96" s="626" t="s">
        <v>5795</v>
      </c>
      <c r="D96" s="626" t="s">
        <v>1632</v>
      </c>
      <c r="E96" s="626" t="s">
        <v>314</v>
      </c>
      <c r="F96" s="529">
        <v>3</v>
      </c>
      <c r="G96" s="626" t="s">
        <v>4184</v>
      </c>
      <c r="H96" s="626" t="s">
        <v>1532</v>
      </c>
      <c r="I96" s="486">
        <f>4250*F96</f>
        <v>12750</v>
      </c>
      <c r="J96" s="626" t="s">
        <v>316</v>
      </c>
      <c r="K96" s="626" t="s">
        <v>1469</v>
      </c>
    </row>
    <row r="97" spans="1:11" ht="15" x14ac:dyDescent="0.25">
      <c r="A97" s="626" t="s">
        <v>5772</v>
      </c>
      <c r="B97" s="413">
        <v>44285</v>
      </c>
      <c r="C97" s="626" t="s">
        <v>5773</v>
      </c>
      <c r="D97" s="626" t="s">
        <v>1633</v>
      </c>
      <c r="E97" s="529" t="s">
        <v>308</v>
      </c>
      <c r="F97" s="529">
        <v>51</v>
      </c>
      <c r="G97" s="626" t="s">
        <v>253</v>
      </c>
      <c r="H97" s="626" t="s">
        <v>1533</v>
      </c>
      <c r="I97" s="486">
        <f>2100*F97</f>
        <v>107100</v>
      </c>
      <c r="J97" s="626" t="s">
        <v>317</v>
      </c>
      <c r="K97" s="626" t="s">
        <v>1469</v>
      </c>
    </row>
    <row r="98" spans="1:11" ht="15" x14ac:dyDescent="0.25">
      <c r="A98" s="626" t="s">
        <v>5774</v>
      </c>
      <c r="B98" s="413">
        <v>44285</v>
      </c>
      <c r="C98" s="626" t="s">
        <v>1550</v>
      </c>
      <c r="D98" s="626" t="s">
        <v>5749</v>
      </c>
      <c r="E98" s="626" t="s">
        <v>314</v>
      </c>
      <c r="F98" s="626">
        <v>1</v>
      </c>
      <c r="G98" s="626" t="s">
        <v>253</v>
      </c>
      <c r="H98" s="626" t="s">
        <v>1532</v>
      </c>
      <c r="I98" s="486">
        <f>39700*F98</f>
        <v>39700</v>
      </c>
      <c r="J98" s="626" t="s">
        <v>1467</v>
      </c>
      <c r="K98" s="626" t="s">
        <v>4782</v>
      </c>
    </row>
    <row r="99" spans="1:11" ht="15" x14ac:dyDescent="0.25">
      <c r="A99" s="626" t="s">
        <v>5775</v>
      </c>
      <c r="B99" s="413">
        <v>44285</v>
      </c>
      <c r="C99" s="626" t="s">
        <v>4334</v>
      </c>
      <c r="D99" s="626" t="s">
        <v>1632</v>
      </c>
      <c r="E99" s="626" t="s">
        <v>314</v>
      </c>
      <c r="F99" s="626">
        <v>1</v>
      </c>
      <c r="G99" s="626" t="s">
        <v>5780</v>
      </c>
      <c r="H99" s="626" t="s">
        <v>1183</v>
      </c>
      <c r="I99" s="486">
        <f>4250*F99</f>
        <v>4250</v>
      </c>
      <c r="J99" s="626" t="s">
        <v>316</v>
      </c>
      <c r="K99" s="626" t="s">
        <v>1469</v>
      </c>
    </row>
    <row r="100" spans="1:11" ht="15" x14ac:dyDescent="0.25">
      <c r="A100" s="626" t="s">
        <v>5776</v>
      </c>
      <c r="B100" s="413">
        <v>44285</v>
      </c>
      <c r="C100" s="626" t="s">
        <v>4334</v>
      </c>
      <c r="D100" s="626" t="s">
        <v>1632</v>
      </c>
      <c r="E100" s="626" t="s">
        <v>314</v>
      </c>
      <c r="F100" s="626">
        <v>1</v>
      </c>
      <c r="G100" s="626" t="s">
        <v>244</v>
      </c>
      <c r="H100" s="626" t="s">
        <v>1183</v>
      </c>
      <c r="I100" s="486">
        <f>4250*F100</f>
        <v>4250</v>
      </c>
      <c r="J100" s="626" t="s">
        <v>316</v>
      </c>
      <c r="K100" s="626" t="s">
        <v>1469</v>
      </c>
    </row>
    <row r="101" spans="1:11" ht="15" x14ac:dyDescent="0.25">
      <c r="A101" s="626" t="s">
        <v>5777</v>
      </c>
      <c r="B101" s="413">
        <v>44285</v>
      </c>
      <c r="C101" s="626" t="s">
        <v>4334</v>
      </c>
      <c r="D101" s="626" t="s">
        <v>1632</v>
      </c>
      <c r="E101" s="626" t="s">
        <v>314</v>
      </c>
      <c r="F101" s="626">
        <v>1</v>
      </c>
      <c r="G101" s="626" t="s">
        <v>244</v>
      </c>
      <c r="H101" s="626" t="s">
        <v>1183</v>
      </c>
      <c r="I101" s="486">
        <f>4250*F101</f>
        <v>4250</v>
      </c>
      <c r="J101" s="626" t="s">
        <v>316</v>
      </c>
      <c r="K101" s="626" t="s">
        <v>1469</v>
      </c>
    </row>
    <row r="102" spans="1:11" ht="15" x14ac:dyDescent="0.25">
      <c r="A102" s="626" t="s">
        <v>5778</v>
      </c>
      <c r="B102" s="413">
        <v>44285</v>
      </c>
      <c r="C102" s="626" t="s">
        <v>4334</v>
      </c>
      <c r="D102" s="626" t="s">
        <v>1632</v>
      </c>
      <c r="E102" s="626" t="s">
        <v>314</v>
      </c>
      <c r="F102" s="626">
        <v>1</v>
      </c>
      <c r="G102" s="626" t="s">
        <v>5780</v>
      </c>
      <c r="H102" s="626" t="s">
        <v>1183</v>
      </c>
      <c r="I102" s="486">
        <f>4250*F102</f>
        <v>4250</v>
      </c>
      <c r="J102" s="626" t="s">
        <v>316</v>
      </c>
      <c r="K102" s="626" t="s">
        <v>1469</v>
      </c>
    </row>
    <row r="103" spans="1:11" ht="15" x14ac:dyDescent="0.25">
      <c r="A103" s="626" t="s">
        <v>5779</v>
      </c>
      <c r="B103" s="413">
        <v>44285</v>
      </c>
      <c r="C103" s="626" t="s">
        <v>1874</v>
      </c>
      <c r="D103" s="626" t="s">
        <v>1516</v>
      </c>
      <c r="E103" s="529" t="s">
        <v>308</v>
      </c>
      <c r="F103" s="626">
        <v>2</v>
      </c>
      <c r="G103" s="626" t="s">
        <v>1620</v>
      </c>
      <c r="H103" s="626" t="s">
        <v>1533</v>
      </c>
      <c r="I103" s="486">
        <f>4250*F103</f>
        <v>8500</v>
      </c>
      <c r="J103" s="626" t="s">
        <v>317</v>
      </c>
      <c r="K103" s="626" t="s">
        <v>1469</v>
      </c>
    </row>
    <row r="104" spans="1:11" ht="15" x14ac:dyDescent="0.25">
      <c r="A104" s="626" t="s">
        <v>5781</v>
      </c>
      <c r="B104" s="413">
        <v>44285</v>
      </c>
      <c r="C104" s="626" t="s">
        <v>4334</v>
      </c>
      <c r="D104" s="626" t="s">
        <v>5768</v>
      </c>
      <c r="E104" s="626" t="s">
        <v>314</v>
      </c>
      <c r="F104" s="626">
        <v>1</v>
      </c>
      <c r="G104" s="626" t="s">
        <v>5782</v>
      </c>
      <c r="H104" s="626" t="s">
        <v>1183</v>
      </c>
      <c r="I104" s="486">
        <f>37400*F104</f>
        <v>37400</v>
      </c>
      <c r="J104" s="626" t="s">
        <v>316</v>
      </c>
      <c r="K104" s="626" t="s">
        <v>1469</v>
      </c>
    </row>
    <row r="105" spans="1:11" ht="15" x14ac:dyDescent="0.25">
      <c r="A105" s="626" t="s">
        <v>5783</v>
      </c>
      <c r="B105" s="413">
        <v>44286</v>
      </c>
      <c r="C105" s="626" t="s">
        <v>4188</v>
      </c>
      <c r="D105" s="626" t="s">
        <v>1516</v>
      </c>
      <c r="E105" s="529" t="s">
        <v>308</v>
      </c>
      <c r="F105" s="529">
        <v>6</v>
      </c>
      <c r="G105" s="626" t="s">
        <v>244</v>
      </c>
      <c r="H105" s="626" t="s">
        <v>1854</v>
      </c>
      <c r="I105" s="486">
        <f>4250*F105</f>
        <v>25500</v>
      </c>
      <c r="J105" s="626" t="s">
        <v>317</v>
      </c>
      <c r="K105" s="626" t="s">
        <v>1469</v>
      </c>
    </row>
    <row r="106" spans="1:11" ht="15" x14ac:dyDescent="0.25">
      <c r="A106" s="626" t="s">
        <v>5784</v>
      </c>
      <c r="B106" s="413">
        <v>44286</v>
      </c>
      <c r="C106" s="626" t="s">
        <v>4238</v>
      </c>
      <c r="D106" s="626" t="s">
        <v>1631</v>
      </c>
      <c r="E106" s="626" t="s">
        <v>314</v>
      </c>
      <c r="F106" s="626">
        <v>1</v>
      </c>
      <c r="G106" s="626" t="s">
        <v>244</v>
      </c>
      <c r="H106" s="626" t="s">
        <v>1851</v>
      </c>
      <c r="I106" s="486">
        <f>37400*F106</f>
        <v>37400</v>
      </c>
      <c r="J106" s="626" t="s">
        <v>316</v>
      </c>
      <c r="K106" s="626" t="s">
        <v>1469</v>
      </c>
    </row>
    <row r="107" spans="1:11" ht="15" x14ac:dyDescent="0.25">
      <c r="A107" s="626" t="s">
        <v>5784</v>
      </c>
      <c r="B107" s="413">
        <v>44286</v>
      </c>
      <c r="C107" s="626" t="s">
        <v>4238</v>
      </c>
      <c r="D107" s="626" t="s">
        <v>1516</v>
      </c>
      <c r="E107" s="529" t="s">
        <v>308</v>
      </c>
      <c r="F107" s="626">
        <v>1</v>
      </c>
      <c r="G107" s="626" t="s">
        <v>244</v>
      </c>
      <c r="H107" s="626" t="s">
        <v>1854</v>
      </c>
      <c r="I107" s="486">
        <f>4250*F107</f>
        <v>4250</v>
      </c>
      <c r="J107" s="626" t="s">
        <v>316</v>
      </c>
      <c r="K107" s="626" t="s">
        <v>1469</v>
      </c>
    </row>
    <row r="108" spans="1:11" ht="15" x14ac:dyDescent="0.25">
      <c r="A108" s="626" t="s">
        <v>5784</v>
      </c>
      <c r="B108" s="413">
        <v>44286</v>
      </c>
      <c r="C108" s="626" t="s">
        <v>4238</v>
      </c>
      <c r="D108" s="626" t="s">
        <v>1629</v>
      </c>
      <c r="E108" s="529" t="s">
        <v>308</v>
      </c>
      <c r="F108" s="626">
        <v>1</v>
      </c>
      <c r="G108" s="626" t="s">
        <v>244</v>
      </c>
      <c r="H108" s="626" t="s">
        <v>1854</v>
      </c>
      <c r="I108" s="486">
        <f>2150*F108</f>
        <v>2150</v>
      </c>
      <c r="J108" s="626" t="s">
        <v>316</v>
      </c>
      <c r="K108" s="626" t="s">
        <v>1469</v>
      </c>
    </row>
    <row r="109" spans="1:11" ht="15" x14ac:dyDescent="0.25">
      <c r="A109" s="626" t="s">
        <v>5784</v>
      </c>
      <c r="B109" s="413">
        <v>44286</v>
      </c>
      <c r="C109" s="626" t="s">
        <v>4238</v>
      </c>
      <c r="D109" s="626" t="s">
        <v>1631</v>
      </c>
      <c r="E109" s="626" t="s">
        <v>314</v>
      </c>
      <c r="F109" s="626">
        <v>1</v>
      </c>
      <c r="G109" s="626" t="s">
        <v>244</v>
      </c>
      <c r="H109" s="626" t="s">
        <v>1851</v>
      </c>
      <c r="I109" s="486">
        <f>37400*F109</f>
        <v>37400</v>
      </c>
      <c r="J109" s="626" t="s">
        <v>316</v>
      </c>
      <c r="K109" s="626" t="s">
        <v>1469</v>
      </c>
    </row>
    <row r="110" spans="1:11" ht="15" x14ac:dyDescent="0.25">
      <c r="A110" s="626" t="s">
        <v>5784</v>
      </c>
      <c r="B110" s="413">
        <v>44286</v>
      </c>
      <c r="C110" s="626" t="s">
        <v>4238</v>
      </c>
      <c r="D110" s="626" t="s">
        <v>1516</v>
      </c>
      <c r="E110" s="529" t="s">
        <v>308</v>
      </c>
      <c r="F110" s="626">
        <v>1</v>
      </c>
      <c r="G110" s="626" t="s">
        <v>244</v>
      </c>
      <c r="H110" s="626" t="s">
        <v>1854</v>
      </c>
      <c r="I110" s="486">
        <f>4250*F110</f>
        <v>4250</v>
      </c>
      <c r="J110" s="626" t="s">
        <v>316</v>
      </c>
      <c r="K110" s="626" t="s">
        <v>1469</v>
      </c>
    </row>
    <row r="111" spans="1:11" ht="15" x14ac:dyDescent="0.25">
      <c r="A111" s="626" t="s">
        <v>5784</v>
      </c>
      <c r="B111" s="413">
        <v>44286</v>
      </c>
      <c r="C111" s="626" t="s">
        <v>4238</v>
      </c>
      <c r="D111" s="626" t="s">
        <v>1629</v>
      </c>
      <c r="E111" s="529" t="s">
        <v>308</v>
      </c>
      <c r="F111" s="626">
        <v>1</v>
      </c>
      <c r="G111" s="626" t="s">
        <v>244</v>
      </c>
      <c r="H111" s="626" t="s">
        <v>1854</v>
      </c>
      <c r="I111" s="486">
        <f>2150*F111</f>
        <v>2150</v>
      </c>
      <c r="J111" s="626" t="s">
        <v>316</v>
      </c>
      <c r="K111" s="626" t="s">
        <v>1469</v>
      </c>
    </row>
    <row r="112" spans="1:11" ht="15" x14ac:dyDescent="0.25">
      <c r="A112" s="626" t="s">
        <v>5784</v>
      </c>
      <c r="B112" s="413">
        <v>44286</v>
      </c>
      <c r="C112" s="626" t="s">
        <v>4238</v>
      </c>
      <c r="D112" s="626" t="s">
        <v>1632</v>
      </c>
      <c r="E112" s="626" t="s">
        <v>314</v>
      </c>
      <c r="F112" s="626">
        <v>1</v>
      </c>
      <c r="G112" s="626" t="s">
        <v>5780</v>
      </c>
      <c r="H112" s="626" t="s">
        <v>1851</v>
      </c>
      <c r="I112" s="486">
        <f>4250*F112</f>
        <v>4250</v>
      </c>
      <c r="J112" s="626" t="s">
        <v>316</v>
      </c>
      <c r="K112" s="626" t="s">
        <v>1469</v>
      </c>
    </row>
    <row r="113" spans="1:11" ht="15" x14ac:dyDescent="0.25">
      <c r="A113" s="626" t="s">
        <v>5784</v>
      </c>
      <c r="B113" s="413">
        <v>44286</v>
      </c>
      <c r="C113" s="626" t="s">
        <v>4238</v>
      </c>
      <c r="D113" s="626" t="s">
        <v>1632</v>
      </c>
      <c r="E113" s="626" t="s">
        <v>314</v>
      </c>
      <c r="F113" s="626">
        <v>1</v>
      </c>
      <c r="G113" s="626" t="s">
        <v>5785</v>
      </c>
      <c r="H113" s="626" t="s">
        <v>1851</v>
      </c>
      <c r="I113" s="486">
        <f>4250*F113</f>
        <v>4250</v>
      </c>
      <c r="J113" s="626" t="s">
        <v>316</v>
      </c>
      <c r="K113" s="626" t="s">
        <v>1469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9" tint="0.39997558519241921"/>
  </sheetPr>
  <dimension ref="A3:B13"/>
  <sheetViews>
    <sheetView workbookViewId="0">
      <selection activeCell="E11" sqref="E11"/>
    </sheetView>
  </sheetViews>
  <sheetFormatPr defaultRowHeight="12.75" x14ac:dyDescent="0.2"/>
  <cols>
    <col min="1" max="1" width="23.42578125" bestFit="1" customWidth="1"/>
    <col min="2" max="2" width="10.28515625" style="123" bestFit="1" customWidth="1"/>
  </cols>
  <sheetData>
    <row r="3" spans="1:2" x14ac:dyDescent="0.2">
      <c r="A3" s="474" t="s">
        <v>1535</v>
      </c>
      <c r="B3" s="483"/>
    </row>
    <row r="4" spans="1:2" x14ac:dyDescent="0.2">
      <c r="A4" s="474" t="s">
        <v>42</v>
      </c>
      <c r="B4" s="477" t="s">
        <v>4</v>
      </c>
    </row>
    <row r="5" spans="1:2" x14ac:dyDescent="0.2">
      <c r="A5" s="473" t="s">
        <v>1197</v>
      </c>
      <c r="B5" s="483">
        <v>262870</v>
      </c>
    </row>
    <row r="6" spans="1:2" x14ac:dyDescent="0.2">
      <c r="A6" s="475" t="s">
        <v>2550</v>
      </c>
      <c r="B6" s="484">
        <v>747500</v>
      </c>
    </row>
    <row r="7" spans="1:2" x14ac:dyDescent="0.2">
      <c r="A7" s="475" t="s">
        <v>2551</v>
      </c>
      <c r="B7" s="484">
        <v>1017032</v>
      </c>
    </row>
    <row r="8" spans="1:2" x14ac:dyDescent="0.2">
      <c r="A8" s="475" t="s">
        <v>2523</v>
      </c>
      <c r="B8" s="484">
        <v>309700</v>
      </c>
    </row>
    <row r="9" spans="1:2" x14ac:dyDescent="0.2">
      <c r="A9" s="475" t="s">
        <v>1201</v>
      </c>
      <c r="B9" s="484">
        <v>123000</v>
      </c>
    </row>
    <row r="10" spans="1:2" x14ac:dyDescent="0.2">
      <c r="A10" s="475" t="s">
        <v>1203</v>
      </c>
      <c r="B10" s="484">
        <v>59750</v>
      </c>
    </row>
    <row r="11" spans="1:2" x14ac:dyDescent="0.2">
      <c r="A11" s="475" t="s">
        <v>1199</v>
      </c>
      <c r="B11" s="484">
        <v>295500</v>
      </c>
    </row>
    <row r="12" spans="1:2" x14ac:dyDescent="0.2">
      <c r="A12" s="475" t="s">
        <v>1200</v>
      </c>
      <c r="B12" s="484">
        <v>102150</v>
      </c>
    </row>
    <row r="13" spans="1:2" x14ac:dyDescent="0.2">
      <c r="A13" s="476" t="s">
        <v>3</v>
      </c>
      <c r="B13" s="485">
        <v>2917502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9" tint="0.39997558519241921"/>
  </sheetPr>
  <dimension ref="A1:K91"/>
  <sheetViews>
    <sheetView zoomScaleNormal="100" workbookViewId="0">
      <selection activeCell="H1" sqref="H1"/>
    </sheetView>
  </sheetViews>
  <sheetFormatPr defaultRowHeight="12.75" x14ac:dyDescent="0.2"/>
  <cols>
    <col min="1" max="1" width="16.5703125" style="421" bestFit="1" customWidth="1"/>
    <col min="2" max="2" width="11.85546875" style="421" bestFit="1" customWidth="1"/>
    <col min="3" max="3" width="36.42578125" style="490" bestFit="1" customWidth="1"/>
    <col min="4" max="4" width="18.85546875" style="490" bestFit="1" customWidth="1"/>
    <col min="5" max="5" width="10.5703125" style="421" customWidth="1"/>
    <col min="6" max="6" width="7.28515625" style="421" customWidth="1"/>
    <col min="7" max="7" width="14" style="421" bestFit="1" customWidth="1"/>
    <col min="8" max="8" width="22.140625" style="421" bestFit="1" customWidth="1"/>
    <col min="9" max="9" width="9.5703125" style="422" bestFit="1" customWidth="1"/>
    <col min="10" max="10" width="17" style="421" bestFit="1" customWidth="1"/>
    <col min="11" max="11" width="11.140625" style="421" bestFit="1" customWidth="1"/>
    <col min="12" max="16384" width="9.140625" style="421"/>
  </cols>
  <sheetData>
    <row r="1" spans="1:11" ht="15" x14ac:dyDescent="0.25">
      <c r="A1" s="226" t="s">
        <v>26</v>
      </c>
      <c r="B1" s="227" t="s">
        <v>34</v>
      </c>
      <c r="C1" s="221" t="s">
        <v>36</v>
      </c>
      <c r="D1" s="222" t="s">
        <v>37</v>
      </c>
      <c r="E1" s="228" t="s">
        <v>23</v>
      </c>
      <c r="F1" s="350" t="s">
        <v>38</v>
      </c>
      <c r="G1" s="228" t="s">
        <v>39</v>
      </c>
      <c r="H1" s="228" t="s">
        <v>42</v>
      </c>
      <c r="I1" s="325" t="s">
        <v>40</v>
      </c>
      <c r="J1" s="229" t="s">
        <v>35</v>
      </c>
      <c r="K1" s="228" t="s">
        <v>24</v>
      </c>
    </row>
    <row r="2" spans="1:11" ht="15" x14ac:dyDescent="0.25">
      <c r="A2" s="491" t="s">
        <v>1645</v>
      </c>
      <c r="B2" s="492">
        <v>44197</v>
      </c>
      <c r="C2" s="493" t="s">
        <v>1702</v>
      </c>
      <c r="D2" s="493" t="s">
        <v>1716</v>
      </c>
      <c r="E2" s="205" t="s">
        <v>314</v>
      </c>
      <c r="F2" s="494">
        <v>1</v>
      </c>
      <c r="G2" s="494" t="s">
        <v>94</v>
      </c>
      <c r="H2" s="205" t="s">
        <v>2551</v>
      </c>
      <c r="I2" s="486">
        <f>53700*F2</f>
        <v>53700</v>
      </c>
      <c r="J2" s="205" t="s">
        <v>1466</v>
      </c>
      <c r="K2" s="205" t="s">
        <v>4782</v>
      </c>
    </row>
    <row r="3" spans="1:11" ht="15" x14ac:dyDescent="0.25">
      <c r="A3" s="491" t="s">
        <v>1645</v>
      </c>
      <c r="B3" s="492">
        <v>44197</v>
      </c>
      <c r="C3" s="493" t="s">
        <v>1702</v>
      </c>
      <c r="D3" s="493" t="s">
        <v>1717</v>
      </c>
      <c r="E3" s="205" t="s">
        <v>308</v>
      </c>
      <c r="F3" s="494">
        <v>4</v>
      </c>
      <c r="G3" s="494" t="s">
        <v>94</v>
      </c>
      <c r="H3" s="205" t="s">
        <v>2523</v>
      </c>
      <c r="I3" s="486">
        <f>6500*F3</f>
        <v>26000</v>
      </c>
      <c r="J3" s="205" t="s">
        <v>1466</v>
      </c>
      <c r="K3" s="205" t="s">
        <v>4782</v>
      </c>
    </row>
    <row r="4" spans="1:11" ht="15" x14ac:dyDescent="0.25">
      <c r="A4" s="491" t="s">
        <v>1645</v>
      </c>
      <c r="B4" s="492">
        <v>44197</v>
      </c>
      <c r="C4" s="493" t="s">
        <v>1702</v>
      </c>
      <c r="D4" s="493" t="s">
        <v>1718</v>
      </c>
      <c r="E4" s="205" t="s">
        <v>314</v>
      </c>
      <c r="F4" s="494">
        <v>1</v>
      </c>
      <c r="G4" s="494" t="s">
        <v>94</v>
      </c>
      <c r="H4" s="205" t="s">
        <v>2551</v>
      </c>
      <c r="I4" s="486">
        <f>34650*F4</f>
        <v>34650</v>
      </c>
      <c r="J4" s="205" t="s">
        <v>1466</v>
      </c>
      <c r="K4" s="205" t="s">
        <v>4782</v>
      </c>
    </row>
    <row r="5" spans="1:11" ht="15" x14ac:dyDescent="0.25">
      <c r="A5" s="491" t="s">
        <v>1645</v>
      </c>
      <c r="B5" s="492">
        <v>44197</v>
      </c>
      <c r="C5" s="493" t="s">
        <v>1702</v>
      </c>
      <c r="D5" s="493" t="s">
        <v>1719</v>
      </c>
      <c r="E5" s="205" t="s">
        <v>314</v>
      </c>
      <c r="F5" s="494">
        <v>1</v>
      </c>
      <c r="G5" s="494" t="s">
        <v>94</v>
      </c>
      <c r="H5" s="205" t="s">
        <v>2551</v>
      </c>
      <c r="I5" s="486">
        <f>9000*F5</f>
        <v>9000</v>
      </c>
      <c r="J5" s="205" t="s">
        <v>1466</v>
      </c>
      <c r="K5" s="205" t="s">
        <v>4782</v>
      </c>
    </row>
    <row r="6" spans="1:11" ht="15" x14ac:dyDescent="0.25">
      <c r="A6" s="491" t="s">
        <v>1646</v>
      </c>
      <c r="B6" s="492">
        <v>44197</v>
      </c>
      <c r="C6" s="493" t="s">
        <v>1733</v>
      </c>
      <c r="D6" s="493" t="s">
        <v>1720</v>
      </c>
      <c r="E6" s="205" t="s">
        <v>308</v>
      </c>
      <c r="F6" s="494">
        <v>1</v>
      </c>
      <c r="G6" s="494" t="s">
        <v>1759</v>
      </c>
      <c r="H6" s="205" t="s">
        <v>1203</v>
      </c>
      <c r="I6" s="486">
        <f>7500*F6</f>
        <v>7500</v>
      </c>
      <c r="J6" s="205" t="s">
        <v>1466</v>
      </c>
      <c r="K6" s="205" t="s">
        <v>4782</v>
      </c>
    </row>
    <row r="7" spans="1:11" ht="15" x14ac:dyDescent="0.25">
      <c r="A7" s="491" t="s">
        <v>1647</v>
      </c>
      <c r="B7" s="492">
        <v>44198</v>
      </c>
      <c r="C7" s="493" t="s">
        <v>1734</v>
      </c>
      <c r="D7" s="493" t="s">
        <v>1721</v>
      </c>
      <c r="E7" s="205" t="s">
        <v>314</v>
      </c>
      <c r="F7" s="494">
        <v>2</v>
      </c>
      <c r="G7" s="494" t="s">
        <v>1760</v>
      </c>
      <c r="H7" s="205" t="s">
        <v>2551</v>
      </c>
      <c r="I7" s="486">
        <f>3780*F7</f>
        <v>7560</v>
      </c>
      <c r="J7" s="205" t="s">
        <v>317</v>
      </c>
      <c r="K7" s="205" t="s">
        <v>1469</v>
      </c>
    </row>
    <row r="8" spans="1:11" ht="15" x14ac:dyDescent="0.25">
      <c r="A8" s="491" t="s">
        <v>1648</v>
      </c>
      <c r="B8" s="492">
        <v>44198</v>
      </c>
      <c r="C8" s="493" t="s">
        <v>1735</v>
      </c>
      <c r="D8" s="493" t="s">
        <v>1722</v>
      </c>
      <c r="E8" s="205" t="s">
        <v>314</v>
      </c>
      <c r="F8" s="494">
        <v>2</v>
      </c>
      <c r="G8" s="494" t="s">
        <v>94</v>
      </c>
      <c r="H8" s="205" t="s">
        <v>1199</v>
      </c>
      <c r="I8" s="486">
        <f>3250*F8</f>
        <v>6500</v>
      </c>
      <c r="J8" s="205" t="s">
        <v>316</v>
      </c>
      <c r="K8" s="205" t="s">
        <v>1469</v>
      </c>
    </row>
    <row r="9" spans="1:11" ht="15" x14ac:dyDescent="0.25">
      <c r="A9" s="491" t="s">
        <v>1649</v>
      </c>
      <c r="B9" s="492">
        <v>44198</v>
      </c>
      <c r="C9" s="493" t="s">
        <v>1736</v>
      </c>
      <c r="D9" s="493" t="s">
        <v>1718</v>
      </c>
      <c r="E9" s="205" t="s">
        <v>314</v>
      </c>
      <c r="F9" s="494">
        <v>3</v>
      </c>
      <c r="G9" s="494" t="s">
        <v>94</v>
      </c>
      <c r="H9" s="205" t="s">
        <v>1199</v>
      </c>
      <c r="I9" s="486">
        <f>34650*F9</f>
        <v>103950</v>
      </c>
      <c r="J9" s="205" t="s">
        <v>317</v>
      </c>
      <c r="K9" s="205" t="s">
        <v>1469</v>
      </c>
    </row>
    <row r="10" spans="1:11" ht="15" x14ac:dyDescent="0.25">
      <c r="A10" s="491" t="s">
        <v>1649</v>
      </c>
      <c r="B10" s="492">
        <v>44198</v>
      </c>
      <c r="C10" s="493" t="s">
        <v>1736</v>
      </c>
      <c r="D10" s="493" t="s">
        <v>1723</v>
      </c>
      <c r="E10" s="205" t="s">
        <v>308</v>
      </c>
      <c r="F10" s="494">
        <v>3</v>
      </c>
      <c r="G10" s="494" t="s">
        <v>94</v>
      </c>
      <c r="H10" s="205" t="s">
        <v>1200</v>
      </c>
      <c r="I10" s="486">
        <f>6000*F10</f>
        <v>18000</v>
      </c>
      <c r="J10" s="205" t="s">
        <v>317</v>
      </c>
      <c r="K10" s="205" t="s">
        <v>1469</v>
      </c>
    </row>
    <row r="11" spans="1:11" ht="15" x14ac:dyDescent="0.25">
      <c r="A11" s="491" t="s">
        <v>1650</v>
      </c>
      <c r="B11" s="492">
        <v>44200</v>
      </c>
      <c r="C11" s="493" t="s">
        <v>2565</v>
      </c>
      <c r="D11" s="493" t="s">
        <v>1723</v>
      </c>
      <c r="E11" s="205" t="s">
        <v>308</v>
      </c>
      <c r="F11" s="494">
        <v>80</v>
      </c>
      <c r="G11" s="494" t="s">
        <v>94</v>
      </c>
      <c r="H11" s="205" t="s">
        <v>2550</v>
      </c>
      <c r="I11" s="486">
        <f>6000*F11</f>
        <v>480000</v>
      </c>
      <c r="J11" s="205" t="s">
        <v>316</v>
      </c>
      <c r="K11" s="205" t="s">
        <v>1469</v>
      </c>
    </row>
    <row r="12" spans="1:11" ht="15" x14ac:dyDescent="0.25">
      <c r="A12" s="491" t="s">
        <v>1651</v>
      </c>
      <c r="B12" s="492">
        <v>44200</v>
      </c>
      <c r="C12" s="493" t="s">
        <v>1737</v>
      </c>
      <c r="D12" s="493" t="s">
        <v>1724</v>
      </c>
      <c r="E12" s="205" t="s">
        <v>314</v>
      </c>
      <c r="F12" s="494">
        <v>2</v>
      </c>
      <c r="G12" s="494" t="s">
        <v>94</v>
      </c>
      <c r="H12" s="205" t="s">
        <v>1197</v>
      </c>
      <c r="I12" s="486">
        <f>14700*F12</f>
        <v>29400</v>
      </c>
      <c r="J12" s="205" t="s">
        <v>317</v>
      </c>
      <c r="K12" s="205" t="s">
        <v>1469</v>
      </c>
    </row>
    <row r="13" spans="1:11" ht="15" x14ac:dyDescent="0.25">
      <c r="A13" s="491" t="s">
        <v>1652</v>
      </c>
      <c r="B13" s="492">
        <v>44200</v>
      </c>
      <c r="C13" s="493" t="s">
        <v>1738</v>
      </c>
      <c r="D13" s="493" t="s">
        <v>1718</v>
      </c>
      <c r="E13" s="205" t="s">
        <v>314</v>
      </c>
      <c r="F13" s="494">
        <v>1</v>
      </c>
      <c r="G13" s="494" t="s">
        <v>251</v>
      </c>
      <c r="H13" s="205" t="s">
        <v>2551</v>
      </c>
      <c r="I13" s="486">
        <f>34650*F13</f>
        <v>34650</v>
      </c>
      <c r="J13" s="205" t="s">
        <v>316</v>
      </c>
      <c r="K13" s="205" t="s">
        <v>1469</v>
      </c>
    </row>
    <row r="14" spans="1:11" ht="15" x14ac:dyDescent="0.25">
      <c r="A14" s="491" t="s">
        <v>1652</v>
      </c>
      <c r="B14" s="492">
        <v>44200</v>
      </c>
      <c r="C14" s="493" t="s">
        <v>1738</v>
      </c>
      <c r="D14" s="493" t="s">
        <v>1713</v>
      </c>
      <c r="E14" s="205" t="s">
        <v>314</v>
      </c>
      <c r="F14" s="494">
        <v>1</v>
      </c>
      <c r="G14" s="494" t="s">
        <v>251</v>
      </c>
      <c r="H14" s="205" t="s">
        <v>2551</v>
      </c>
      <c r="I14" s="486">
        <f>3600*F14</f>
        <v>3600</v>
      </c>
      <c r="J14" s="205" t="s">
        <v>316</v>
      </c>
      <c r="K14" s="205" t="s">
        <v>1469</v>
      </c>
    </row>
    <row r="15" spans="1:11" ht="15" x14ac:dyDescent="0.25">
      <c r="A15" s="491" t="s">
        <v>1652</v>
      </c>
      <c r="B15" s="492">
        <v>44200</v>
      </c>
      <c r="C15" s="493" t="s">
        <v>1738</v>
      </c>
      <c r="D15" s="493" t="s">
        <v>1723</v>
      </c>
      <c r="E15" s="205" t="s">
        <v>308</v>
      </c>
      <c r="F15" s="494">
        <v>1</v>
      </c>
      <c r="G15" s="494" t="s">
        <v>251</v>
      </c>
      <c r="H15" s="205" t="s">
        <v>2523</v>
      </c>
      <c r="I15" s="486">
        <f>6000*F15</f>
        <v>6000</v>
      </c>
      <c r="J15" s="205" t="s">
        <v>316</v>
      </c>
      <c r="K15" s="205" t="s">
        <v>1469</v>
      </c>
    </row>
    <row r="16" spans="1:11" ht="15" x14ac:dyDescent="0.25">
      <c r="A16" s="491" t="s">
        <v>1652</v>
      </c>
      <c r="B16" s="492">
        <v>44200</v>
      </c>
      <c r="C16" s="493" t="s">
        <v>1738</v>
      </c>
      <c r="D16" s="493" t="s">
        <v>1725</v>
      </c>
      <c r="E16" s="205" t="s">
        <v>308</v>
      </c>
      <c r="F16" s="494">
        <v>1</v>
      </c>
      <c r="G16" s="494" t="s">
        <v>251</v>
      </c>
      <c r="H16" s="205" t="s">
        <v>2523</v>
      </c>
      <c r="I16" s="486">
        <f>2350*F16</f>
        <v>2350</v>
      </c>
      <c r="J16" s="205" t="s">
        <v>316</v>
      </c>
      <c r="K16" s="205" t="s">
        <v>1469</v>
      </c>
    </row>
    <row r="17" spans="1:11" ht="15" x14ac:dyDescent="0.25">
      <c r="A17" s="491" t="s">
        <v>1653</v>
      </c>
      <c r="B17" s="492">
        <v>44200</v>
      </c>
      <c r="C17" s="493" t="s">
        <v>1739</v>
      </c>
      <c r="D17" s="493" t="s">
        <v>1718</v>
      </c>
      <c r="E17" s="205" t="s">
        <v>314</v>
      </c>
      <c r="F17" s="494">
        <v>1</v>
      </c>
      <c r="G17" s="494" t="s">
        <v>1761</v>
      </c>
      <c r="H17" s="205" t="s">
        <v>1201</v>
      </c>
      <c r="I17" s="486">
        <f>34650*F17</f>
        <v>34650</v>
      </c>
      <c r="J17" s="205" t="s">
        <v>316</v>
      </c>
      <c r="K17" s="205" t="s">
        <v>1469</v>
      </c>
    </row>
    <row r="18" spans="1:11" ht="15" x14ac:dyDescent="0.25">
      <c r="A18" s="491" t="s">
        <v>1653</v>
      </c>
      <c r="B18" s="492">
        <v>44200</v>
      </c>
      <c r="C18" s="493" t="s">
        <v>1739</v>
      </c>
      <c r="D18" s="493" t="s">
        <v>1725</v>
      </c>
      <c r="E18" s="205" t="s">
        <v>308</v>
      </c>
      <c r="F18" s="494">
        <v>1</v>
      </c>
      <c r="G18" s="494" t="s">
        <v>1761</v>
      </c>
      <c r="H18" s="205" t="s">
        <v>1203</v>
      </c>
      <c r="I18" s="486">
        <f>2350*F18</f>
        <v>2350</v>
      </c>
      <c r="J18" s="205" t="s">
        <v>316</v>
      </c>
      <c r="K18" s="205" t="s">
        <v>1469</v>
      </c>
    </row>
    <row r="19" spans="1:11" ht="15" x14ac:dyDescent="0.25">
      <c r="A19" s="491" t="s">
        <v>1654</v>
      </c>
      <c r="B19" s="492">
        <v>44200</v>
      </c>
      <c r="C19" s="493" t="s">
        <v>1735</v>
      </c>
      <c r="D19" s="493" t="s">
        <v>1722</v>
      </c>
      <c r="E19" s="205" t="s">
        <v>314</v>
      </c>
      <c r="F19" s="494">
        <v>1</v>
      </c>
      <c r="G19" s="494" t="s">
        <v>94</v>
      </c>
      <c r="H19" s="205" t="s">
        <v>1199</v>
      </c>
      <c r="I19" s="486">
        <f>3250*F19</f>
        <v>3250</v>
      </c>
      <c r="J19" s="205" t="s">
        <v>316</v>
      </c>
      <c r="K19" s="205" t="s">
        <v>1469</v>
      </c>
    </row>
    <row r="20" spans="1:11" ht="15" x14ac:dyDescent="0.25">
      <c r="A20" s="491" t="s">
        <v>1655</v>
      </c>
      <c r="B20" s="492">
        <v>44200</v>
      </c>
      <c r="C20" s="493" t="s">
        <v>1703</v>
      </c>
      <c r="D20" s="493" t="s">
        <v>1516</v>
      </c>
      <c r="E20" s="205" t="s">
        <v>308</v>
      </c>
      <c r="F20" s="494">
        <v>8</v>
      </c>
      <c r="G20" s="494" t="s">
        <v>94</v>
      </c>
      <c r="H20" s="205" t="s">
        <v>1200</v>
      </c>
      <c r="I20" s="486">
        <f>4400*F20</f>
        <v>35200</v>
      </c>
      <c r="J20" s="205" t="s">
        <v>316</v>
      </c>
      <c r="K20" s="205" t="s">
        <v>1469</v>
      </c>
    </row>
    <row r="21" spans="1:11" ht="15" x14ac:dyDescent="0.25">
      <c r="A21" s="491" t="s">
        <v>1655</v>
      </c>
      <c r="B21" s="492">
        <v>44200</v>
      </c>
      <c r="C21" s="493" t="s">
        <v>1703</v>
      </c>
      <c r="D21" s="493" t="s">
        <v>1725</v>
      </c>
      <c r="E21" s="205" t="s">
        <v>308</v>
      </c>
      <c r="F21" s="494">
        <v>3</v>
      </c>
      <c r="G21" s="494" t="s">
        <v>94</v>
      </c>
      <c r="H21" s="205" t="s">
        <v>1200</v>
      </c>
      <c r="I21" s="486">
        <f>2350*F21</f>
        <v>7050</v>
      </c>
      <c r="J21" s="205" t="s">
        <v>316</v>
      </c>
      <c r="K21" s="205" t="s">
        <v>1469</v>
      </c>
    </row>
    <row r="22" spans="1:11" ht="15" x14ac:dyDescent="0.25">
      <c r="A22" s="491" t="s">
        <v>1656</v>
      </c>
      <c r="B22" s="492">
        <v>44201</v>
      </c>
      <c r="C22" s="493" t="s">
        <v>1260</v>
      </c>
      <c r="D22" s="493" t="s">
        <v>1725</v>
      </c>
      <c r="E22" s="205" t="s">
        <v>308</v>
      </c>
      <c r="F22" s="494">
        <v>5</v>
      </c>
      <c r="G22" s="494" t="s">
        <v>94</v>
      </c>
      <c r="H22" s="205" t="s">
        <v>2523</v>
      </c>
      <c r="I22" s="486">
        <f>2350*F22</f>
        <v>11750</v>
      </c>
      <c r="J22" s="205" t="s">
        <v>317</v>
      </c>
      <c r="K22" s="205" t="s">
        <v>1469</v>
      </c>
    </row>
    <row r="23" spans="1:11" ht="15" x14ac:dyDescent="0.25">
      <c r="A23" s="491" t="s">
        <v>1656</v>
      </c>
      <c r="B23" s="492">
        <v>44201</v>
      </c>
      <c r="C23" s="493" t="s">
        <v>1260</v>
      </c>
      <c r="D23" s="569" t="s">
        <v>1718</v>
      </c>
      <c r="E23" s="205" t="s">
        <v>314</v>
      </c>
      <c r="F23" s="495" t="s">
        <v>1715</v>
      </c>
      <c r="G23" s="494" t="s">
        <v>94</v>
      </c>
      <c r="H23" s="205" t="s">
        <v>2551</v>
      </c>
      <c r="I23" s="486">
        <f>34650*F23</f>
        <v>173250</v>
      </c>
      <c r="J23" s="205" t="s">
        <v>317</v>
      </c>
      <c r="K23" s="205" t="s">
        <v>1469</v>
      </c>
    </row>
    <row r="24" spans="1:11" ht="15" x14ac:dyDescent="0.25">
      <c r="A24" s="491" t="s">
        <v>1656</v>
      </c>
      <c r="B24" s="492">
        <v>44201</v>
      </c>
      <c r="C24" s="493" t="s">
        <v>1260</v>
      </c>
      <c r="D24" s="493" t="s">
        <v>1726</v>
      </c>
      <c r="E24" s="205" t="s">
        <v>314</v>
      </c>
      <c r="F24" s="494">
        <v>2</v>
      </c>
      <c r="G24" s="494" t="s">
        <v>94</v>
      </c>
      <c r="H24" s="205" t="s">
        <v>2551</v>
      </c>
      <c r="I24" s="486">
        <f>9000*F24</f>
        <v>18000</v>
      </c>
      <c r="J24" s="205" t="s">
        <v>317</v>
      </c>
      <c r="K24" s="205" t="s">
        <v>1469</v>
      </c>
    </row>
    <row r="25" spans="1:11" ht="15" x14ac:dyDescent="0.25">
      <c r="A25" s="491" t="s">
        <v>1656</v>
      </c>
      <c r="B25" s="492">
        <v>44201</v>
      </c>
      <c r="C25" s="493" t="s">
        <v>1260</v>
      </c>
      <c r="D25" s="493" t="s">
        <v>1716</v>
      </c>
      <c r="E25" s="205" t="s">
        <v>314</v>
      </c>
      <c r="F25" s="494">
        <v>1</v>
      </c>
      <c r="G25" s="494" t="s">
        <v>94</v>
      </c>
      <c r="H25" s="205" t="s">
        <v>2551</v>
      </c>
      <c r="I25" s="486">
        <f>53700*F25</f>
        <v>53700</v>
      </c>
      <c r="J25" s="205" t="s">
        <v>317</v>
      </c>
      <c r="K25" s="205" t="s">
        <v>1469</v>
      </c>
    </row>
    <row r="26" spans="1:11" ht="15" x14ac:dyDescent="0.25">
      <c r="A26" s="491" t="s">
        <v>1657</v>
      </c>
      <c r="B26" s="496">
        <v>44201</v>
      </c>
      <c r="C26" s="493" t="s">
        <v>1702</v>
      </c>
      <c r="D26" s="493" t="s">
        <v>1516</v>
      </c>
      <c r="E26" s="205" t="s">
        <v>308</v>
      </c>
      <c r="F26" s="494">
        <v>4</v>
      </c>
      <c r="G26" s="494" t="s">
        <v>94</v>
      </c>
      <c r="H26" s="205" t="s">
        <v>2523</v>
      </c>
      <c r="I26" s="486">
        <f>4400*F26</f>
        <v>17600</v>
      </c>
      <c r="J26" s="205" t="s">
        <v>1466</v>
      </c>
      <c r="K26" s="205" t="s">
        <v>4782</v>
      </c>
    </row>
    <row r="27" spans="1:11" ht="15" x14ac:dyDescent="0.25">
      <c r="A27" s="491" t="s">
        <v>1658</v>
      </c>
      <c r="B27" s="496">
        <v>44201</v>
      </c>
      <c r="C27" s="493" t="s">
        <v>2552</v>
      </c>
      <c r="D27" s="493" t="s">
        <v>1727</v>
      </c>
      <c r="E27" s="205" t="s">
        <v>314</v>
      </c>
      <c r="F27" s="494">
        <v>6</v>
      </c>
      <c r="G27" s="494" t="s">
        <v>94</v>
      </c>
      <c r="H27" s="205" t="s">
        <v>2551</v>
      </c>
      <c r="I27" s="486">
        <f>4698*F27</f>
        <v>28188</v>
      </c>
      <c r="J27" s="205" t="s">
        <v>316</v>
      </c>
      <c r="K27" s="205" t="s">
        <v>1469</v>
      </c>
    </row>
    <row r="28" spans="1:11" ht="15" x14ac:dyDescent="0.25">
      <c r="A28" s="491" t="s">
        <v>1659</v>
      </c>
      <c r="B28" s="496">
        <v>44201</v>
      </c>
      <c r="C28" s="493" t="s">
        <v>1740</v>
      </c>
      <c r="D28" s="493" t="s">
        <v>1718</v>
      </c>
      <c r="E28" s="205" t="s">
        <v>314</v>
      </c>
      <c r="F28" s="494">
        <v>1</v>
      </c>
      <c r="G28" s="494" t="s">
        <v>94</v>
      </c>
      <c r="H28" s="205" t="s">
        <v>1199</v>
      </c>
      <c r="I28" s="486">
        <f>34650*F28</f>
        <v>34650</v>
      </c>
      <c r="J28" s="205" t="s">
        <v>316</v>
      </c>
      <c r="K28" s="205" t="s">
        <v>1469</v>
      </c>
    </row>
    <row r="29" spans="1:11" ht="15" x14ac:dyDescent="0.25">
      <c r="A29" s="491" t="s">
        <v>1660</v>
      </c>
      <c r="B29" s="496">
        <v>44201</v>
      </c>
      <c r="C29" s="493" t="s">
        <v>1704</v>
      </c>
      <c r="D29" s="493" t="s">
        <v>1516</v>
      </c>
      <c r="E29" s="205" t="s">
        <v>308</v>
      </c>
      <c r="F29" s="494">
        <v>4</v>
      </c>
      <c r="G29" s="494" t="s">
        <v>1761</v>
      </c>
      <c r="H29" s="205" t="s">
        <v>1203</v>
      </c>
      <c r="I29" s="486">
        <f>4400*F29</f>
        <v>17600</v>
      </c>
      <c r="J29" s="205" t="s">
        <v>1466</v>
      </c>
      <c r="K29" s="205" t="s">
        <v>4782</v>
      </c>
    </row>
    <row r="30" spans="1:11" ht="15" x14ac:dyDescent="0.25">
      <c r="A30" s="491" t="s">
        <v>1661</v>
      </c>
      <c r="B30" s="496">
        <v>44202</v>
      </c>
      <c r="C30" s="493" t="s">
        <v>1705</v>
      </c>
      <c r="D30" s="493" t="s">
        <v>1718</v>
      </c>
      <c r="E30" s="205" t="s">
        <v>314</v>
      </c>
      <c r="F30" s="494">
        <v>1</v>
      </c>
      <c r="G30" s="494" t="s">
        <v>94</v>
      </c>
      <c r="H30" s="205" t="s">
        <v>2551</v>
      </c>
      <c r="I30" s="486">
        <f>34650*F30</f>
        <v>34650</v>
      </c>
      <c r="J30" s="205" t="s">
        <v>317</v>
      </c>
      <c r="K30" s="205" t="s">
        <v>1469</v>
      </c>
    </row>
    <row r="31" spans="1:11" ht="15" x14ac:dyDescent="0.25">
      <c r="A31" s="491" t="s">
        <v>1661</v>
      </c>
      <c r="B31" s="496">
        <v>44202</v>
      </c>
      <c r="C31" s="493" t="s">
        <v>1705</v>
      </c>
      <c r="D31" s="493" t="s">
        <v>1713</v>
      </c>
      <c r="E31" s="205" t="s">
        <v>314</v>
      </c>
      <c r="F31" s="494">
        <v>1</v>
      </c>
      <c r="G31" s="494" t="s">
        <v>94</v>
      </c>
      <c r="H31" s="205" t="s">
        <v>2551</v>
      </c>
      <c r="I31" s="486">
        <f>3600*F31</f>
        <v>3600</v>
      </c>
      <c r="J31" s="205" t="s">
        <v>317</v>
      </c>
      <c r="K31" s="205" t="s">
        <v>1469</v>
      </c>
    </row>
    <row r="32" spans="1:11" ht="15" x14ac:dyDescent="0.25">
      <c r="A32" s="491" t="s">
        <v>1661</v>
      </c>
      <c r="B32" s="496">
        <v>44202</v>
      </c>
      <c r="C32" s="493" t="s">
        <v>1705</v>
      </c>
      <c r="D32" s="493" t="s">
        <v>1717</v>
      </c>
      <c r="E32" s="205" t="s">
        <v>308</v>
      </c>
      <c r="F32" s="494">
        <v>1</v>
      </c>
      <c r="G32" s="494" t="s">
        <v>94</v>
      </c>
      <c r="H32" s="205" t="s">
        <v>2523</v>
      </c>
      <c r="I32" s="486">
        <f>6500*F32</f>
        <v>6500</v>
      </c>
      <c r="J32" s="205" t="s">
        <v>317</v>
      </c>
      <c r="K32" s="205" t="s">
        <v>1469</v>
      </c>
    </row>
    <row r="33" spans="1:11" ht="15" x14ac:dyDescent="0.25">
      <c r="A33" s="491" t="s">
        <v>1662</v>
      </c>
      <c r="B33" s="496">
        <v>44202</v>
      </c>
      <c r="C33" s="493" t="s">
        <v>1733</v>
      </c>
      <c r="D33" s="493" t="s">
        <v>1728</v>
      </c>
      <c r="E33" s="205" t="s">
        <v>308</v>
      </c>
      <c r="F33" s="494">
        <v>4</v>
      </c>
      <c r="G33" s="494" t="s">
        <v>1759</v>
      </c>
      <c r="H33" s="205" t="s">
        <v>1203</v>
      </c>
      <c r="I33" s="486">
        <f>3900*F33</f>
        <v>15600</v>
      </c>
      <c r="J33" s="205" t="s">
        <v>1466</v>
      </c>
      <c r="K33" s="205" t="s">
        <v>4782</v>
      </c>
    </row>
    <row r="34" spans="1:11" ht="15" x14ac:dyDescent="0.25">
      <c r="A34" s="491" t="s">
        <v>1663</v>
      </c>
      <c r="B34" s="496">
        <v>44203</v>
      </c>
      <c r="C34" s="493" t="s">
        <v>1741</v>
      </c>
      <c r="D34" s="493" t="s">
        <v>1717</v>
      </c>
      <c r="E34" s="205" t="s">
        <v>308</v>
      </c>
      <c r="F34" s="494">
        <v>1</v>
      </c>
      <c r="G34" s="494" t="s">
        <v>1762</v>
      </c>
      <c r="H34" s="205" t="s">
        <v>1200</v>
      </c>
      <c r="I34" s="486">
        <f>6500*F34</f>
        <v>6500</v>
      </c>
      <c r="J34" s="205" t="s">
        <v>1467</v>
      </c>
      <c r="K34" s="205" t="s">
        <v>4784</v>
      </c>
    </row>
    <row r="35" spans="1:11" ht="15" x14ac:dyDescent="0.25">
      <c r="A35" s="491" t="s">
        <v>1664</v>
      </c>
      <c r="B35" s="496">
        <v>44203</v>
      </c>
      <c r="C35" s="493" t="s">
        <v>1702</v>
      </c>
      <c r="D35" s="493" t="s">
        <v>1728</v>
      </c>
      <c r="E35" s="205" t="s">
        <v>308</v>
      </c>
      <c r="F35" s="494">
        <v>4</v>
      </c>
      <c r="G35" s="494" t="s">
        <v>94</v>
      </c>
      <c r="H35" s="205" t="s">
        <v>2523</v>
      </c>
      <c r="I35" s="486">
        <f>3900*F35</f>
        <v>15600</v>
      </c>
      <c r="J35" s="205" t="s">
        <v>1466</v>
      </c>
      <c r="K35" s="205" t="s">
        <v>4782</v>
      </c>
    </row>
    <row r="36" spans="1:11" ht="15" x14ac:dyDescent="0.25">
      <c r="A36" s="491" t="s">
        <v>1665</v>
      </c>
      <c r="B36" s="496">
        <v>44203</v>
      </c>
      <c r="C36" s="493" t="s">
        <v>1742</v>
      </c>
      <c r="D36" s="493" t="s">
        <v>1717</v>
      </c>
      <c r="E36" s="205" t="s">
        <v>308</v>
      </c>
      <c r="F36" s="494">
        <v>2</v>
      </c>
      <c r="G36" s="494" t="s">
        <v>94</v>
      </c>
      <c r="H36" s="205" t="s">
        <v>2523</v>
      </c>
      <c r="I36" s="486">
        <f>6500*F36</f>
        <v>13000</v>
      </c>
      <c r="J36" s="205" t="s">
        <v>317</v>
      </c>
      <c r="K36" s="205" t="s">
        <v>4782</v>
      </c>
    </row>
    <row r="37" spans="1:11" ht="15" x14ac:dyDescent="0.25">
      <c r="A37" s="491" t="s">
        <v>1666</v>
      </c>
      <c r="B37" s="496">
        <v>44204</v>
      </c>
      <c r="C37" s="493" t="s">
        <v>2553</v>
      </c>
      <c r="D37" s="493" t="s">
        <v>1716</v>
      </c>
      <c r="E37" s="205" t="s">
        <v>314</v>
      </c>
      <c r="F37" s="494">
        <v>1</v>
      </c>
      <c r="G37" s="494" t="s">
        <v>1759</v>
      </c>
      <c r="H37" s="205" t="s">
        <v>1201</v>
      </c>
      <c r="I37" s="486">
        <f>53700*F37</f>
        <v>53700</v>
      </c>
      <c r="J37" s="205" t="s">
        <v>317</v>
      </c>
      <c r="K37" s="205" t="s">
        <v>1469</v>
      </c>
    </row>
    <row r="38" spans="1:11" ht="15" x14ac:dyDescent="0.25">
      <c r="A38" s="491" t="s">
        <v>1667</v>
      </c>
      <c r="B38" s="496">
        <v>44205</v>
      </c>
      <c r="C38" s="493" t="s">
        <v>1743</v>
      </c>
      <c r="D38" s="493" t="s">
        <v>1728</v>
      </c>
      <c r="E38" s="205" t="s">
        <v>308</v>
      </c>
      <c r="F38" s="494">
        <v>3</v>
      </c>
      <c r="G38" s="494" t="s">
        <v>1761</v>
      </c>
      <c r="H38" s="205" t="s">
        <v>2523</v>
      </c>
      <c r="I38" s="486">
        <f>3900*F38</f>
        <v>11700</v>
      </c>
      <c r="J38" s="205" t="s">
        <v>317</v>
      </c>
      <c r="K38" s="205" t="s">
        <v>1469</v>
      </c>
    </row>
    <row r="39" spans="1:11" ht="15" x14ac:dyDescent="0.25">
      <c r="A39" s="491" t="s">
        <v>1668</v>
      </c>
      <c r="B39" s="496">
        <v>44205</v>
      </c>
      <c r="C39" s="493" t="s">
        <v>1706</v>
      </c>
      <c r="D39" s="493" t="s">
        <v>1716</v>
      </c>
      <c r="E39" s="205" t="s">
        <v>314</v>
      </c>
      <c r="F39" s="494">
        <v>1</v>
      </c>
      <c r="G39" s="494" t="s">
        <v>94</v>
      </c>
      <c r="H39" s="205" t="s">
        <v>1199</v>
      </c>
      <c r="I39" s="486">
        <f>53700*F39</f>
        <v>53700</v>
      </c>
      <c r="J39" s="205" t="s">
        <v>316</v>
      </c>
      <c r="K39" s="205" t="s">
        <v>1469</v>
      </c>
    </row>
    <row r="40" spans="1:11" ht="15" x14ac:dyDescent="0.25">
      <c r="A40" s="491" t="s">
        <v>1668</v>
      </c>
      <c r="B40" s="496">
        <v>44205</v>
      </c>
      <c r="C40" s="493" t="s">
        <v>1706</v>
      </c>
      <c r="D40" s="493" t="s">
        <v>1714</v>
      </c>
      <c r="E40" s="205" t="s">
        <v>314</v>
      </c>
      <c r="F40" s="494">
        <v>1</v>
      </c>
      <c r="G40" s="494" t="s">
        <v>94</v>
      </c>
      <c r="H40" s="205" t="s">
        <v>1199</v>
      </c>
      <c r="I40" s="486">
        <f>5250*F40</f>
        <v>5250</v>
      </c>
      <c r="J40" s="205" t="s">
        <v>316</v>
      </c>
      <c r="K40" s="205" t="s">
        <v>1469</v>
      </c>
    </row>
    <row r="41" spans="1:11" ht="15" x14ac:dyDescent="0.25">
      <c r="A41" s="491" t="s">
        <v>1668</v>
      </c>
      <c r="B41" s="496">
        <v>44205</v>
      </c>
      <c r="C41" s="493" t="s">
        <v>1706</v>
      </c>
      <c r="D41" s="493" t="s">
        <v>1717</v>
      </c>
      <c r="E41" s="205" t="s">
        <v>308</v>
      </c>
      <c r="F41" s="494">
        <v>2</v>
      </c>
      <c r="G41" s="494" t="s">
        <v>94</v>
      </c>
      <c r="H41" s="205" t="s">
        <v>1200</v>
      </c>
      <c r="I41" s="486">
        <f>6500*F41</f>
        <v>13000</v>
      </c>
      <c r="J41" s="205" t="s">
        <v>316</v>
      </c>
      <c r="K41" s="205" t="s">
        <v>1469</v>
      </c>
    </row>
    <row r="42" spans="1:11" ht="15" x14ac:dyDescent="0.25">
      <c r="A42" s="491" t="s">
        <v>1668</v>
      </c>
      <c r="B42" s="496">
        <v>44205</v>
      </c>
      <c r="C42" s="493" t="s">
        <v>1706</v>
      </c>
      <c r="D42" s="493" t="s">
        <v>1725</v>
      </c>
      <c r="E42" s="205" t="s">
        <v>308</v>
      </c>
      <c r="F42" s="494">
        <v>1</v>
      </c>
      <c r="G42" s="494" t="s">
        <v>94</v>
      </c>
      <c r="H42" s="205" t="s">
        <v>1200</v>
      </c>
      <c r="I42" s="486">
        <f>2350*F42</f>
        <v>2350</v>
      </c>
      <c r="J42" s="205" t="s">
        <v>316</v>
      </c>
      <c r="K42" s="205" t="s">
        <v>1469</v>
      </c>
    </row>
    <row r="43" spans="1:11" ht="15" x14ac:dyDescent="0.25">
      <c r="A43" s="491" t="s">
        <v>1669</v>
      </c>
      <c r="B43" s="496">
        <v>44205</v>
      </c>
      <c r="C43" s="493" t="s">
        <v>1744</v>
      </c>
      <c r="D43" s="493" t="s">
        <v>1712</v>
      </c>
      <c r="E43" s="205" t="s">
        <v>314</v>
      </c>
      <c r="F43" s="494">
        <v>5</v>
      </c>
      <c r="G43" s="494" t="s">
        <v>251</v>
      </c>
      <c r="H43" s="205" t="s">
        <v>1199</v>
      </c>
      <c r="I43" s="486">
        <f>3780*F43</f>
        <v>18900</v>
      </c>
      <c r="J43" s="205" t="s">
        <v>317</v>
      </c>
      <c r="K43" s="205" t="s">
        <v>1469</v>
      </c>
    </row>
    <row r="44" spans="1:11" ht="15" x14ac:dyDescent="0.25">
      <c r="A44" s="491" t="s">
        <v>1670</v>
      </c>
      <c r="B44" s="496">
        <v>44207</v>
      </c>
      <c r="C44" s="493" t="s">
        <v>1745</v>
      </c>
      <c r="D44" s="493" t="s">
        <v>1718</v>
      </c>
      <c r="E44" s="205" t="s">
        <v>314</v>
      </c>
      <c r="F44" s="494">
        <v>1</v>
      </c>
      <c r="G44" s="494" t="s">
        <v>94</v>
      </c>
      <c r="H44" s="205" t="s">
        <v>1199</v>
      </c>
      <c r="I44" s="486">
        <f>34650*F44</f>
        <v>34650</v>
      </c>
      <c r="J44" s="205" t="s">
        <v>316</v>
      </c>
      <c r="K44" s="205" t="s">
        <v>1469</v>
      </c>
    </row>
    <row r="45" spans="1:11" ht="15" x14ac:dyDescent="0.25">
      <c r="A45" s="491" t="s">
        <v>1671</v>
      </c>
      <c r="B45" s="496">
        <v>44207</v>
      </c>
      <c r="C45" s="493" t="s">
        <v>1746</v>
      </c>
      <c r="D45" s="493" t="s">
        <v>1718</v>
      </c>
      <c r="E45" s="205" t="s">
        <v>314</v>
      </c>
      <c r="F45" s="494">
        <v>1</v>
      </c>
      <c r="G45" s="494" t="s">
        <v>94</v>
      </c>
      <c r="H45" s="205" t="s">
        <v>2551</v>
      </c>
      <c r="I45" s="486">
        <f>34650*F45</f>
        <v>34650</v>
      </c>
      <c r="J45" s="205" t="s">
        <v>317</v>
      </c>
      <c r="K45" s="205" t="s">
        <v>1469</v>
      </c>
    </row>
    <row r="46" spans="1:11" ht="15" x14ac:dyDescent="0.25">
      <c r="A46" s="491" t="s">
        <v>1671</v>
      </c>
      <c r="B46" s="496">
        <v>44207</v>
      </c>
      <c r="C46" s="493" t="s">
        <v>1746</v>
      </c>
      <c r="D46" s="493" t="s">
        <v>1713</v>
      </c>
      <c r="E46" s="205" t="s">
        <v>314</v>
      </c>
      <c r="F46" s="494">
        <v>1</v>
      </c>
      <c r="G46" s="494" t="s">
        <v>94</v>
      </c>
      <c r="H46" s="205" t="s">
        <v>2551</v>
      </c>
      <c r="I46" s="486">
        <f>3500*F46</f>
        <v>3500</v>
      </c>
      <c r="J46" s="205" t="s">
        <v>317</v>
      </c>
      <c r="K46" s="205" t="s">
        <v>1469</v>
      </c>
    </row>
    <row r="47" spans="1:11" ht="15" x14ac:dyDescent="0.25">
      <c r="A47" s="491" t="s">
        <v>1671</v>
      </c>
      <c r="B47" s="496">
        <v>44207</v>
      </c>
      <c r="C47" s="493" t="s">
        <v>1746</v>
      </c>
      <c r="D47" s="493" t="s">
        <v>1725</v>
      </c>
      <c r="E47" s="205" t="s">
        <v>308</v>
      </c>
      <c r="F47" s="494">
        <v>1</v>
      </c>
      <c r="G47" s="494" t="s">
        <v>94</v>
      </c>
      <c r="H47" s="205" t="s">
        <v>2523</v>
      </c>
      <c r="I47" s="486">
        <f>2350*F47</f>
        <v>2350</v>
      </c>
      <c r="J47" s="205" t="s">
        <v>317</v>
      </c>
      <c r="K47" s="205" t="s">
        <v>1469</v>
      </c>
    </row>
    <row r="48" spans="1:11" ht="15" x14ac:dyDescent="0.25">
      <c r="A48" s="491" t="s">
        <v>1672</v>
      </c>
      <c r="B48" s="496">
        <v>44208</v>
      </c>
      <c r="C48" s="493" t="s">
        <v>1747</v>
      </c>
      <c r="D48" s="493" t="s">
        <v>1725</v>
      </c>
      <c r="E48" s="205" t="s">
        <v>308</v>
      </c>
      <c r="F48" s="494">
        <v>2</v>
      </c>
      <c r="G48" s="494" t="s">
        <v>251</v>
      </c>
      <c r="H48" s="205" t="s">
        <v>1200</v>
      </c>
      <c r="I48" s="486">
        <f>2350*F48</f>
        <v>4700</v>
      </c>
      <c r="J48" s="205" t="s">
        <v>316</v>
      </c>
      <c r="K48" s="205" t="s">
        <v>1469</v>
      </c>
    </row>
    <row r="49" spans="1:11" ht="15" x14ac:dyDescent="0.25">
      <c r="A49" s="491" t="s">
        <v>1672</v>
      </c>
      <c r="B49" s="496">
        <v>44208</v>
      </c>
      <c r="C49" s="493" t="s">
        <v>1747</v>
      </c>
      <c r="D49" s="493" t="s">
        <v>1717</v>
      </c>
      <c r="E49" s="205" t="s">
        <v>308</v>
      </c>
      <c r="F49" s="494">
        <v>1</v>
      </c>
      <c r="G49" s="494" t="s">
        <v>251</v>
      </c>
      <c r="H49" s="205" t="s">
        <v>1200</v>
      </c>
      <c r="I49" s="486">
        <f>6500*F49</f>
        <v>6500</v>
      </c>
      <c r="J49" s="205" t="s">
        <v>316</v>
      </c>
      <c r="K49" s="205" t="s">
        <v>1469</v>
      </c>
    </row>
    <row r="50" spans="1:11" ht="15" x14ac:dyDescent="0.25">
      <c r="A50" s="491" t="s">
        <v>1673</v>
      </c>
      <c r="B50" s="496">
        <v>44208</v>
      </c>
      <c r="C50" s="493" t="s">
        <v>1707</v>
      </c>
      <c r="D50" s="493" t="s">
        <v>1717</v>
      </c>
      <c r="E50" s="205" t="s">
        <v>308</v>
      </c>
      <c r="F50" s="494">
        <v>1</v>
      </c>
      <c r="G50" s="494" t="s">
        <v>251</v>
      </c>
      <c r="H50" s="205" t="s">
        <v>2523</v>
      </c>
      <c r="I50" s="486">
        <f>6500*F50</f>
        <v>6500</v>
      </c>
      <c r="J50" s="205" t="s">
        <v>316</v>
      </c>
      <c r="K50" s="205" t="s">
        <v>1469</v>
      </c>
    </row>
    <row r="51" spans="1:11" ht="15" x14ac:dyDescent="0.25">
      <c r="A51" s="491" t="s">
        <v>1674</v>
      </c>
      <c r="B51" s="496">
        <v>44208</v>
      </c>
      <c r="C51" s="493" t="s">
        <v>1748</v>
      </c>
      <c r="D51" s="493" t="s">
        <v>1725</v>
      </c>
      <c r="E51" s="205" t="s">
        <v>308</v>
      </c>
      <c r="F51" s="494">
        <v>1</v>
      </c>
      <c r="G51" s="494" t="s">
        <v>251</v>
      </c>
      <c r="H51" s="205" t="s">
        <v>2523</v>
      </c>
      <c r="I51" s="486">
        <f>2350*F51</f>
        <v>2350</v>
      </c>
      <c r="J51" s="205" t="s">
        <v>316</v>
      </c>
      <c r="K51" s="205" t="s">
        <v>1469</v>
      </c>
    </row>
    <row r="52" spans="1:11" ht="15" x14ac:dyDescent="0.25">
      <c r="A52" s="491" t="s">
        <v>1675</v>
      </c>
      <c r="B52" s="496">
        <v>44209</v>
      </c>
      <c r="C52" s="493" t="s">
        <v>1749</v>
      </c>
      <c r="D52" s="493" t="s">
        <v>1722</v>
      </c>
      <c r="E52" s="205" t="s">
        <v>314</v>
      </c>
      <c r="F52" s="494">
        <v>1</v>
      </c>
      <c r="G52" s="494" t="s">
        <v>94</v>
      </c>
      <c r="H52" s="205" t="s">
        <v>2551</v>
      </c>
      <c r="I52" s="486">
        <f>3250*F52</f>
        <v>3250</v>
      </c>
      <c r="J52" s="205" t="s">
        <v>317</v>
      </c>
      <c r="K52" s="205" t="s">
        <v>1469</v>
      </c>
    </row>
    <row r="53" spans="1:11" ht="15" x14ac:dyDescent="0.25">
      <c r="A53" s="491" t="s">
        <v>1676</v>
      </c>
      <c r="B53" s="496">
        <v>44209</v>
      </c>
      <c r="C53" s="493" t="s">
        <v>1740</v>
      </c>
      <c r="D53" s="493" t="s">
        <v>1717</v>
      </c>
      <c r="E53" s="205" t="s">
        <v>308</v>
      </c>
      <c r="F53" s="494">
        <v>1</v>
      </c>
      <c r="G53" s="494" t="s">
        <v>94</v>
      </c>
      <c r="H53" s="205" t="s">
        <v>1200</v>
      </c>
      <c r="I53" s="486">
        <f>6500*F53</f>
        <v>6500</v>
      </c>
      <c r="J53" s="205" t="s">
        <v>316</v>
      </c>
      <c r="K53" s="205" t="s">
        <v>1469</v>
      </c>
    </row>
    <row r="54" spans="1:11" ht="15" x14ac:dyDescent="0.25">
      <c r="A54" s="491" t="s">
        <v>1677</v>
      </c>
      <c r="B54" s="496">
        <v>44210</v>
      </c>
      <c r="C54" s="493" t="s">
        <v>1742</v>
      </c>
      <c r="D54" s="493" t="s">
        <v>1717</v>
      </c>
      <c r="E54" s="205" t="s">
        <v>308</v>
      </c>
      <c r="F54" s="494">
        <v>2</v>
      </c>
      <c r="G54" s="494" t="s">
        <v>94</v>
      </c>
      <c r="H54" s="205" t="s">
        <v>2523</v>
      </c>
      <c r="I54" s="486">
        <f>6500*F54</f>
        <v>13000</v>
      </c>
      <c r="J54" s="205" t="s">
        <v>317</v>
      </c>
      <c r="K54" s="205" t="s">
        <v>1469</v>
      </c>
    </row>
    <row r="55" spans="1:11" ht="15" x14ac:dyDescent="0.25">
      <c r="A55" s="491" t="s">
        <v>1678</v>
      </c>
      <c r="B55" s="496">
        <v>44211</v>
      </c>
      <c r="C55" s="493" t="s">
        <v>1702</v>
      </c>
      <c r="D55" s="493" t="s">
        <v>1725</v>
      </c>
      <c r="E55" s="205" t="s">
        <v>308</v>
      </c>
      <c r="F55" s="494">
        <v>5</v>
      </c>
      <c r="G55" s="494" t="s">
        <v>94</v>
      </c>
      <c r="H55" s="205" t="s">
        <v>2523</v>
      </c>
      <c r="I55" s="486">
        <f>2350*F55</f>
        <v>11750</v>
      </c>
      <c r="J55" s="205" t="s">
        <v>1466</v>
      </c>
      <c r="K55" s="205" t="s">
        <v>4782</v>
      </c>
    </row>
    <row r="56" spans="1:11" ht="15" x14ac:dyDescent="0.25">
      <c r="A56" s="491" t="s">
        <v>1679</v>
      </c>
      <c r="B56" s="496">
        <v>44211</v>
      </c>
      <c r="C56" s="493" t="s">
        <v>1708</v>
      </c>
      <c r="D56" s="493" t="s">
        <v>1723</v>
      </c>
      <c r="E56" s="205" t="s">
        <v>308</v>
      </c>
      <c r="F56" s="494">
        <v>2</v>
      </c>
      <c r="G56" s="494" t="s">
        <v>1761</v>
      </c>
      <c r="H56" s="205" t="s">
        <v>1203</v>
      </c>
      <c r="I56" s="486">
        <f>6000*F56</f>
        <v>12000</v>
      </c>
      <c r="J56" s="205" t="s">
        <v>1467</v>
      </c>
      <c r="K56" s="205" t="s">
        <v>4782</v>
      </c>
    </row>
    <row r="57" spans="1:11" ht="15" x14ac:dyDescent="0.25">
      <c r="A57" s="491" t="s">
        <v>1680</v>
      </c>
      <c r="B57" s="496">
        <v>44212</v>
      </c>
      <c r="C57" s="493" t="s">
        <v>1750</v>
      </c>
      <c r="D57" s="493" t="s">
        <v>1729</v>
      </c>
      <c r="E57" s="205" t="s">
        <v>314</v>
      </c>
      <c r="F57" s="494">
        <v>2</v>
      </c>
      <c r="G57" s="494" t="s">
        <v>94</v>
      </c>
      <c r="H57" s="205" t="s">
        <v>1197</v>
      </c>
      <c r="I57" s="486">
        <f>97200*F57</f>
        <v>194400</v>
      </c>
      <c r="J57" s="205" t="s">
        <v>317</v>
      </c>
      <c r="K57" s="205" t="s">
        <v>1469</v>
      </c>
    </row>
    <row r="58" spans="1:11" ht="15" x14ac:dyDescent="0.25">
      <c r="A58" s="491" t="s">
        <v>1680</v>
      </c>
      <c r="B58" s="496">
        <v>44212</v>
      </c>
      <c r="C58" s="493" t="s">
        <v>1750</v>
      </c>
      <c r="D58" s="493" t="s">
        <v>1722</v>
      </c>
      <c r="E58" s="205" t="s">
        <v>314</v>
      </c>
      <c r="F58" s="494">
        <v>2</v>
      </c>
      <c r="G58" s="494" t="s">
        <v>94</v>
      </c>
      <c r="H58" s="205" t="s">
        <v>1197</v>
      </c>
      <c r="I58" s="486">
        <f>3250*F58</f>
        <v>6500</v>
      </c>
      <c r="J58" s="205" t="s">
        <v>317</v>
      </c>
      <c r="K58" s="205" t="s">
        <v>1469</v>
      </c>
    </row>
    <row r="59" spans="1:11" ht="15" x14ac:dyDescent="0.25">
      <c r="A59" s="491" t="s">
        <v>1680</v>
      </c>
      <c r="B59" s="496">
        <v>44212</v>
      </c>
      <c r="C59" s="493" t="s">
        <v>1750</v>
      </c>
      <c r="D59" s="493" t="s">
        <v>1730</v>
      </c>
      <c r="E59" s="205" t="s">
        <v>314</v>
      </c>
      <c r="F59" s="494">
        <v>2</v>
      </c>
      <c r="G59" s="494" t="s">
        <v>94</v>
      </c>
      <c r="H59" s="205" t="s">
        <v>1197</v>
      </c>
      <c r="I59" s="486">
        <f>4540*F59</f>
        <v>9080</v>
      </c>
      <c r="J59" s="205" t="s">
        <v>317</v>
      </c>
      <c r="K59" s="205" t="s">
        <v>1469</v>
      </c>
    </row>
    <row r="60" spans="1:11" ht="15" x14ac:dyDescent="0.25">
      <c r="A60" s="491" t="s">
        <v>1681</v>
      </c>
      <c r="B60" s="496">
        <v>44212</v>
      </c>
      <c r="C60" s="493" t="s">
        <v>1751</v>
      </c>
      <c r="D60" s="493" t="s">
        <v>1725</v>
      </c>
      <c r="E60" s="205" t="s">
        <v>308</v>
      </c>
      <c r="F60" s="494">
        <v>1</v>
      </c>
      <c r="G60" s="494" t="s">
        <v>94</v>
      </c>
      <c r="H60" s="205" t="s">
        <v>2523</v>
      </c>
      <c r="I60" s="486">
        <f>2350*F60</f>
        <v>2350</v>
      </c>
      <c r="J60" s="205" t="s">
        <v>317</v>
      </c>
      <c r="K60" s="205" t="s">
        <v>1469</v>
      </c>
    </row>
    <row r="61" spans="1:11" ht="15" x14ac:dyDescent="0.25">
      <c r="A61" s="491" t="s">
        <v>1682</v>
      </c>
      <c r="B61" s="496">
        <v>44214</v>
      </c>
      <c r="C61" s="493" t="s">
        <v>1709</v>
      </c>
      <c r="D61" s="493" t="s">
        <v>1725</v>
      </c>
      <c r="E61" s="205" t="s">
        <v>308</v>
      </c>
      <c r="F61" s="494">
        <v>1</v>
      </c>
      <c r="G61" s="494" t="s">
        <v>94</v>
      </c>
      <c r="H61" s="205" t="s">
        <v>2523</v>
      </c>
      <c r="I61" s="486">
        <f>2350*F61</f>
        <v>2350</v>
      </c>
      <c r="J61" s="205" t="s">
        <v>316</v>
      </c>
      <c r="K61" s="205" t="s">
        <v>1469</v>
      </c>
    </row>
    <row r="62" spans="1:11" ht="15" x14ac:dyDescent="0.25">
      <c r="A62" s="491" t="s">
        <v>1682</v>
      </c>
      <c r="B62" s="496">
        <v>44214</v>
      </c>
      <c r="C62" s="493" t="s">
        <v>1709</v>
      </c>
      <c r="D62" s="493" t="s">
        <v>1630</v>
      </c>
      <c r="E62" s="205" t="s">
        <v>314</v>
      </c>
      <c r="F62" s="494">
        <v>1</v>
      </c>
      <c r="G62" s="494" t="s">
        <v>94</v>
      </c>
      <c r="H62" s="205" t="s">
        <v>2551</v>
      </c>
      <c r="I62" s="486">
        <f>9250*F62</f>
        <v>9250</v>
      </c>
      <c r="J62" s="205" t="s">
        <v>316</v>
      </c>
      <c r="K62" s="205" t="s">
        <v>1469</v>
      </c>
    </row>
    <row r="63" spans="1:11" ht="15" x14ac:dyDescent="0.25">
      <c r="A63" s="491" t="s">
        <v>1683</v>
      </c>
      <c r="B63" s="496">
        <v>44214</v>
      </c>
      <c r="C63" s="493" t="s">
        <v>1704</v>
      </c>
      <c r="D63" s="493" t="s">
        <v>1725</v>
      </c>
      <c r="E63" s="205" t="s">
        <v>308</v>
      </c>
      <c r="F63" s="494">
        <v>2</v>
      </c>
      <c r="G63" s="494" t="s">
        <v>1761</v>
      </c>
      <c r="H63" s="205" t="s">
        <v>1203</v>
      </c>
      <c r="I63" s="486">
        <f>2350*F63</f>
        <v>4700</v>
      </c>
      <c r="J63" s="205" t="s">
        <v>1466</v>
      </c>
      <c r="K63" s="205" t="s">
        <v>4782</v>
      </c>
    </row>
    <row r="64" spans="1:11" ht="15" x14ac:dyDescent="0.25">
      <c r="A64" s="491" t="s">
        <v>1683</v>
      </c>
      <c r="B64" s="496">
        <v>44214</v>
      </c>
      <c r="C64" s="493" t="s">
        <v>1704</v>
      </c>
      <c r="D64" s="493" t="s">
        <v>1718</v>
      </c>
      <c r="E64" s="205" t="s">
        <v>314</v>
      </c>
      <c r="F64" s="494">
        <v>1</v>
      </c>
      <c r="G64" s="494" t="s">
        <v>1761</v>
      </c>
      <c r="H64" s="205" t="s">
        <v>1201</v>
      </c>
      <c r="I64" s="486">
        <f>34650*F64</f>
        <v>34650</v>
      </c>
      <c r="J64" s="205" t="s">
        <v>1466</v>
      </c>
      <c r="K64" s="205" t="s">
        <v>4782</v>
      </c>
    </row>
    <row r="65" spans="1:11" ht="15" x14ac:dyDescent="0.25">
      <c r="A65" s="491" t="s">
        <v>1684</v>
      </c>
      <c r="B65" s="496">
        <v>44214</v>
      </c>
      <c r="C65" s="493" t="s">
        <v>1710</v>
      </c>
      <c r="D65" s="493" t="s">
        <v>1718</v>
      </c>
      <c r="E65" s="205" t="s">
        <v>314</v>
      </c>
      <c r="F65" s="494">
        <v>1</v>
      </c>
      <c r="G65" s="494" t="s">
        <v>94</v>
      </c>
      <c r="H65" s="205" t="s">
        <v>1199</v>
      </c>
      <c r="I65" s="486">
        <f>34650*F65</f>
        <v>34650</v>
      </c>
      <c r="J65" s="205" t="s">
        <v>317</v>
      </c>
      <c r="K65" s="205" t="s">
        <v>1469</v>
      </c>
    </row>
    <row r="66" spans="1:11" ht="15" x14ac:dyDescent="0.25">
      <c r="A66" s="491" t="s">
        <v>1685</v>
      </c>
      <c r="B66" s="492">
        <v>44215</v>
      </c>
      <c r="C66" s="493" t="s">
        <v>1711</v>
      </c>
      <c r="D66" s="493" t="s">
        <v>1718</v>
      </c>
      <c r="E66" s="205" t="s">
        <v>314</v>
      </c>
      <c r="F66" s="494">
        <v>1</v>
      </c>
      <c r="G66" s="494" t="s">
        <v>94</v>
      </c>
      <c r="H66" s="205" t="s">
        <v>2551</v>
      </c>
      <c r="I66" s="486">
        <f>34650*F66</f>
        <v>34650</v>
      </c>
      <c r="J66" s="205" t="s">
        <v>317</v>
      </c>
      <c r="K66" s="205" t="s">
        <v>1469</v>
      </c>
    </row>
    <row r="67" spans="1:11" ht="15" x14ac:dyDescent="0.25">
      <c r="A67" s="491" t="s">
        <v>1685</v>
      </c>
      <c r="B67" s="492">
        <v>44215</v>
      </c>
      <c r="C67" s="493" t="s">
        <v>1711</v>
      </c>
      <c r="D67" s="493" t="s">
        <v>1713</v>
      </c>
      <c r="E67" s="205" t="s">
        <v>314</v>
      </c>
      <c r="F67" s="494">
        <v>1</v>
      </c>
      <c r="G67" s="494" t="s">
        <v>94</v>
      </c>
      <c r="H67" s="205" t="s">
        <v>2551</v>
      </c>
      <c r="I67" s="486">
        <f>3500*F67</f>
        <v>3500</v>
      </c>
      <c r="J67" s="205" t="s">
        <v>317</v>
      </c>
      <c r="K67" s="205" t="s">
        <v>1469</v>
      </c>
    </row>
    <row r="68" spans="1:11" ht="15" x14ac:dyDescent="0.25">
      <c r="A68" s="491" t="s">
        <v>1685</v>
      </c>
      <c r="B68" s="492">
        <v>44215</v>
      </c>
      <c r="C68" s="493" t="s">
        <v>1711</v>
      </c>
      <c r="D68" s="493" t="s">
        <v>1725</v>
      </c>
      <c r="E68" s="205" t="s">
        <v>308</v>
      </c>
      <c r="F68" s="494">
        <v>1</v>
      </c>
      <c r="G68" s="494" t="s">
        <v>94</v>
      </c>
      <c r="H68" s="205" t="s">
        <v>2523</v>
      </c>
      <c r="I68" s="486">
        <f>2350*F68</f>
        <v>2350</v>
      </c>
      <c r="J68" s="205" t="s">
        <v>317</v>
      </c>
      <c r="K68" s="205" t="s">
        <v>1469</v>
      </c>
    </row>
    <row r="69" spans="1:11" ht="15" x14ac:dyDescent="0.25">
      <c r="A69" s="491" t="s">
        <v>1685</v>
      </c>
      <c r="B69" s="492">
        <v>44215</v>
      </c>
      <c r="C69" s="493" t="s">
        <v>1711</v>
      </c>
      <c r="D69" s="493" t="s">
        <v>1630</v>
      </c>
      <c r="E69" s="205" t="s">
        <v>314</v>
      </c>
      <c r="F69" s="494">
        <v>1</v>
      </c>
      <c r="G69" s="494" t="s">
        <v>94</v>
      </c>
      <c r="H69" s="205" t="s">
        <v>2551</v>
      </c>
      <c r="I69" s="486">
        <f>9250*F69</f>
        <v>9250</v>
      </c>
      <c r="J69" s="205" t="s">
        <v>317</v>
      </c>
      <c r="K69" s="205" t="s">
        <v>1469</v>
      </c>
    </row>
    <row r="70" spans="1:11" ht="15" x14ac:dyDescent="0.25">
      <c r="A70" s="491" t="s">
        <v>1686</v>
      </c>
      <c r="B70" s="492">
        <v>44215</v>
      </c>
      <c r="C70" s="493" t="s">
        <v>1752</v>
      </c>
      <c r="D70" s="493" t="s">
        <v>1718</v>
      </c>
      <c r="E70" s="205" t="s">
        <v>314</v>
      </c>
      <c r="F70" s="494">
        <v>2</v>
      </c>
      <c r="G70" s="494" t="s">
        <v>94</v>
      </c>
      <c r="H70" s="205" t="s">
        <v>2551</v>
      </c>
      <c r="I70" s="486">
        <f>34650*F70</f>
        <v>69300</v>
      </c>
      <c r="J70" s="205" t="s">
        <v>316</v>
      </c>
      <c r="K70" s="205" t="s">
        <v>1469</v>
      </c>
    </row>
    <row r="71" spans="1:11" ht="15" x14ac:dyDescent="0.25">
      <c r="A71" s="491" t="s">
        <v>1687</v>
      </c>
      <c r="B71" s="492">
        <v>44215</v>
      </c>
      <c r="C71" s="493" t="s">
        <v>1702</v>
      </c>
      <c r="D71" s="493" t="s">
        <v>1717</v>
      </c>
      <c r="E71" s="205" t="s">
        <v>308</v>
      </c>
      <c r="F71" s="494">
        <v>1</v>
      </c>
      <c r="G71" s="494" t="s">
        <v>94</v>
      </c>
      <c r="H71" s="205" t="s">
        <v>2523</v>
      </c>
      <c r="I71" s="486">
        <f>6500*F71</f>
        <v>6500</v>
      </c>
      <c r="J71" s="205" t="s">
        <v>1466</v>
      </c>
      <c r="K71" s="205" t="s">
        <v>4782</v>
      </c>
    </row>
    <row r="72" spans="1:11" ht="15" x14ac:dyDescent="0.25">
      <c r="A72" s="491" t="s">
        <v>1687</v>
      </c>
      <c r="B72" s="492">
        <v>44215</v>
      </c>
      <c r="C72" s="493" t="s">
        <v>1702</v>
      </c>
      <c r="D72" s="493" t="s">
        <v>1731</v>
      </c>
      <c r="E72" s="205" t="s">
        <v>308</v>
      </c>
      <c r="F72" s="494">
        <v>5</v>
      </c>
      <c r="G72" s="494" t="s">
        <v>94</v>
      </c>
      <c r="H72" s="205" t="s">
        <v>2523</v>
      </c>
      <c r="I72" s="486">
        <f>1250*F72</f>
        <v>6250</v>
      </c>
      <c r="J72" s="205" t="s">
        <v>1466</v>
      </c>
      <c r="K72" s="205" t="s">
        <v>4782</v>
      </c>
    </row>
    <row r="73" spans="1:11" ht="15" x14ac:dyDescent="0.25">
      <c r="A73" s="491" t="s">
        <v>1688</v>
      </c>
      <c r="B73" s="492">
        <v>44215</v>
      </c>
      <c r="C73" s="493" t="s">
        <v>1753</v>
      </c>
      <c r="D73" s="493" t="s">
        <v>1716</v>
      </c>
      <c r="E73" s="205" t="s">
        <v>314</v>
      </c>
      <c r="F73" s="494">
        <v>2</v>
      </c>
      <c r="G73" s="494" t="s">
        <v>94</v>
      </c>
      <c r="H73" s="205" t="s">
        <v>2551</v>
      </c>
      <c r="I73" s="486">
        <f>53700*F73</f>
        <v>107400</v>
      </c>
      <c r="J73" s="205" t="s">
        <v>317</v>
      </c>
      <c r="K73" s="205" t="s">
        <v>1469</v>
      </c>
    </row>
    <row r="74" spans="1:11" ht="15" x14ac:dyDescent="0.25">
      <c r="A74" s="491" t="s">
        <v>1688</v>
      </c>
      <c r="B74" s="492">
        <v>44215</v>
      </c>
      <c r="C74" s="493" t="s">
        <v>1753</v>
      </c>
      <c r="D74" s="493" t="s">
        <v>1714</v>
      </c>
      <c r="E74" s="205" t="s">
        <v>314</v>
      </c>
      <c r="F74" s="494">
        <v>2</v>
      </c>
      <c r="G74" s="494" t="s">
        <v>94</v>
      </c>
      <c r="H74" s="205" t="s">
        <v>2551</v>
      </c>
      <c r="I74" s="486">
        <f>5250*F74</f>
        <v>10500</v>
      </c>
      <c r="J74" s="205" t="s">
        <v>317</v>
      </c>
      <c r="K74" s="205" t="s">
        <v>1469</v>
      </c>
    </row>
    <row r="75" spans="1:11" ht="15" x14ac:dyDescent="0.25">
      <c r="A75" s="491" t="s">
        <v>1688</v>
      </c>
      <c r="B75" s="492">
        <v>44215</v>
      </c>
      <c r="C75" s="493" t="s">
        <v>1753</v>
      </c>
      <c r="D75" s="493" t="s">
        <v>1717</v>
      </c>
      <c r="E75" s="205" t="s">
        <v>308</v>
      </c>
      <c r="F75" s="494">
        <v>3</v>
      </c>
      <c r="G75" s="494" t="s">
        <v>94</v>
      </c>
      <c r="H75" s="205" t="s">
        <v>2523</v>
      </c>
      <c r="I75" s="486">
        <f>6500*F75</f>
        <v>19500</v>
      </c>
      <c r="J75" s="205" t="s">
        <v>317</v>
      </c>
      <c r="K75" s="205" t="s">
        <v>1469</v>
      </c>
    </row>
    <row r="76" spans="1:11" ht="15" x14ac:dyDescent="0.25">
      <c r="A76" s="491" t="s">
        <v>1688</v>
      </c>
      <c r="B76" s="492">
        <v>44215</v>
      </c>
      <c r="C76" s="493" t="s">
        <v>1753</v>
      </c>
      <c r="D76" s="493" t="s">
        <v>1725</v>
      </c>
      <c r="E76" s="205" t="s">
        <v>308</v>
      </c>
      <c r="F76" s="494">
        <v>2</v>
      </c>
      <c r="G76" s="494" t="s">
        <v>94</v>
      </c>
      <c r="H76" s="205" t="s">
        <v>2523</v>
      </c>
      <c r="I76" s="486">
        <f>2350*F76</f>
        <v>4700</v>
      </c>
      <c r="J76" s="205" t="s">
        <v>317</v>
      </c>
      <c r="K76" s="205" t="s">
        <v>1469</v>
      </c>
    </row>
    <row r="77" spans="1:11" ht="15" x14ac:dyDescent="0.25">
      <c r="A77" s="491" t="s">
        <v>1689</v>
      </c>
      <c r="B77" s="492">
        <v>44216</v>
      </c>
      <c r="C77" s="493" t="s">
        <v>1749</v>
      </c>
      <c r="D77" s="493" t="s">
        <v>1728</v>
      </c>
      <c r="E77" s="205" t="s">
        <v>308</v>
      </c>
      <c r="F77" s="494">
        <v>20</v>
      </c>
      <c r="G77" s="494" t="s">
        <v>94</v>
      </c>
      <c r="H77" s="205" t="s">
        <v>2523</v>
      </c>
      <c r="I77" s="486">
        <f>4100*F77</f>
        <v>82000</v>
      </c>
      <c r="J77" s="205" t="s">
        <v>316</v>
      </c>
      <c r="K77" s="205" t="s">
        <v>1469</v>
      </c>
    </row>
    <row r="78" spans="1:11" ht="15" x14ac:dyDescent="0.25">
      <c r="A78" s="491" t="s">
        <v>1690</v>
      </c>
      <c r="B78" s="492">
        <v>44216</v>
      </c>
      <c r="C78" s="493" t="s">
        <v>1260</v>
      </c>
      <c r="D78" s="493" t="s">
        <v>1716</v>
      </c>
      <c r="E78" s="205" t="s">
        <v>314</v>
      </c>
      <c r="F78" s="494">
        <v>2</v>
      </c>
      <c r="G78" s="494" t="s">
        <v>94</v>
      </c>
      <c r="H78" s="205" t="s">
        <v>2551</v>
      </c>
      <c r="I78" s="486">
        <f>53700*F78</f>
        <v>107400</v>
      </c>
      <c r="J78" s="205" t="s">
        <v>317</v>
      </c>
      <c r="K78" s="205" t="s">
        <v>1469</v>
      </c>
    </row>
    <row r="79" spans="1:11" ht="15" x14ac:dyDescent="0.25">
      <c r="A79" s="491" t="s">
        <v>1691</v>
      </c>
      <c r="B79" s="492">
        <v>44216</v>
      </c>
      <c r="C79" s="493" t="s">
        <v>1754</v>
      </c>
      <c r="D79" s="493" t="s">
        <v>1727</v>
      </c>
      <c r="E79" s="205" t="s">
        <v>314</v>
      </c>
      <c r="F79" s="494">
        <v>8</v>
      </c>
      <c r="G79" s="494" t="s">
        <v>94</v>
      </c>
      <c r="H79" s="205" t="s">
        <v>2551</v>
      </c>
      <c r="I79" s="486">
        <f>4698*F79</f>
        <v>37584</v>
      </c>
      <c r="J79" s="205" t="s">
        <v>317</v>
      </c>
      <c r="K79" s="205" t="s">
        <v>1469</v>
      </c>
    </row>
    <row r="80" spans="1:11" ht="15" x14ac:dyDescent="0.25">
      <c r="A80" s="491" t="s">
        <v>1692</v>
      </c>
      <c r="B80" s="492">
        <v>44217</v>
      </c>
      <c r="C80" s="493" t="s">
        <v>1702</v>
      </c>
      <c r="D80" s="493" t="s">
        <v>1718</v>
      </c>
      <c r="E80" s="205" t="s">
        <v>314</v>
      </c>
      <c r="F80" s="494">
        <v>1</v>
      </c>
      <c r="G80" s="494" t="s">
        <v>94</v>
      </c>
      <c r="H80" s="205" t="s">
        <v>2551</v>
      </c>
      <c r="I80" s="486">
        <f>34650*F80</f>
        <v>34650</v>
      </c>
      <c r="J80" s="205" t="s">
        <v>1466</v>
      </c>
      <c r="K80" s="205" t="s">
        <v>4782</v>
      </c>
    </row>
    <row r="81" spans="1:11" ht="15" x14ac:dyDescent="0.25">
      <c r="A81" s="491" t="s">
        <v>1693</v>
      </c>
      <c r="B81" s="492">
        <v>44218</v>
      </c>
      <c r="C81" s="493" t="s">
        <v>1755</v>
      </c>
      <c r="D81" s="493" t="s">
        <v>1727</v>
      </c>
      <c r="E81" s="205" t="s">
        <v>314</v>
      </c>
      <c r="F81" s="494">
        <v>5</v>
      </c>
      <c r="G81" s="494" t="s">
        <v>251</v>
      </c>
      <c r="H81" s="205" t="s">
        <v>1197</v>
      </c>
      <c r="I81" s="486">
        <f>4698*F81</f>
        <v>23490</v>
      </c>
      <c r="J81" s="205" t="s">
        <v>317</v>
      </c>
      <c r="K81" s="205" t="s">
        <v>1469</v>
      </c>
    </row>
    <row r="82" spans="1:11" ht="15" x14ac:dyDescent="0.25">
      <c r="A82" s="491" t="s">
        <v>1694</v>
      </c>
      <c r="B82" s="492">
        <v>44218</v>
      </c>
      <c r="C82" s="493" t="s">
        <v>1756</v>
      </c>
      <c r="D82" s="493" t="s">
        <v>1534</v>
      </c>
      <c r="E82" s="205" t="s">
        <v>308</v>
      </c>
      <c r="F82" s="494">
        <v>91</v>
      </c>
      <c r="G82" s="494" t="s">
        <v>251</v>
      </c>
      <c r="H82" s="205" t="s">
        <v>2550</v>
      </c>
      <c r="I82" s="486">
        <f>2500*F82</f>
        <v>227500</v>
      </c>
      <c r="J82" s="205" t="s">
        <v>316</v>
      </c>
      <c r="K82" s="205" t="s">
        <v>1469</v>
      </c>
    </row>
    <row r="83" spans="1:11" ht="15" x14ac:dyDescent="0.25">
      <c r="A83" s="491" t="s">
        <v>1695</v>
      </c>
      <c r="B83" s="492">
        <v>44218</v>
      </c>
      <c r="C83" s="493" t="s">
        <v>1756</v>
      </c>
      <c r="D83" s="493" t="s">
        <v>1534</v>
      </c>
      <c r="E83" s="205" t="s">
        <v>308</v>
      </c>
      <c r="F83" s="494">
        <v>16</v>
      </c>
      <c r="G83" s="494" t="s">
        <v>251</v>
      </c>
      <c r="H83" s="205" t="s">
        <v>2550</v>
      </c>
      <c r="I83" s="486">
        <f>2500*F83</f>
        <v>40000</v>
      </c>
      <c r="J83" s="205" t="s">
        <v>316</v>
      </c>
      <c r="K83" s="205" t="s">
        <v>1469</v>
      </c>
    </row>
    <row r="84" spans="1:11" ht="15" x14ac:dyDescent="0.25">
      <c r="A84" s="491" t="s">
        <v>1696</v>
      </c>
      <c r="B84" s="492">
        <v>44218</v>
      </c>
      <c r="C84" s="493" t="s">
        <v>1748</v>
      </c>
      <c r="D84" s="493" t="s">
        <v>1630</v>
      </c>
      <c r="E84" s="205" t="s">
        <v>314</v>
      </c>
      <c r="F84" s="494">
        <v>1</v>
      </c>
      <c r="G84" s="494" t="s">
        <v>251</v>
      </c>
      <c r="H84" s="205" t="s">
        <v>2551</v>
      </c>
      <c r="I84" s="486">
        <f>9250*F84</f>
        <v>9250</v>
      </c>
      <c r="J84" s="205" t="s">
        <v>316</v>
      </c>
      <c r="K84" s="205" t="s">
        <v>1469</v>
      </c>
    </row>
    <row r="85" spans="1:11" ht="15" x14ac:dyDescent="0.25">
      <c r="A85" s="491" t="s">
        <v>1697</v>
      </c>
      <c r="B85" s="492">
        <v>44218</v>
      </c>
      <c r="C85" s="493" t="s">
        <v>1757</v>
      </c>
      <c r="D85" s="493" t="s">
        <v>1717</v>
      </c>
      <c r="E85" s="205" t="s">
        <v>308</v>
      </c>
      <c r="F85" s="494">
        <v>1</v>
      </c>
      <c r="G85" s="494" t="s">
        <v>94</v>
      </c>
      <c r="H85" s="205" t="s">
        <v>2523</v>
      </c>
      <c r="I85" s="486">
        <f>6500*F85</f>
        <v>6500</v>
      </c>
      <c r="J85" s="205" t="s">
        <v>317</v>
      </c>
      <c r="K85" s="205" t="s">
        <v>1469</v>
      </c>
    </row>
    <row r="86" spans="1:11" ht="15" x14ac:dyDescent="0.25">
      <c r="A86" s="491" t="s">
        <v>1698</v>
      </c>
      <c r="B86" s="492">
        <v>44221</v>
      </c>
      <c r="C86" s="493" t="s">
        <v>1758</v>
      </c>
      <c r="D86" s="493" t="s">
        <v>1717</v>
      </c>
      <c r="E86" s="205" t="s">
        <v>308</v>
      </c>
      <c r="F86" s="494">
        <v>1</v>
      </c>
      <c r="G86" s="494" t="s">
        <v>251</v>
      </c>
      <c r="H86" s="205" t="s">
        <v>2523</v>
      </c>
      <c r="I86" s="486">
        <f>6500*F86</f>
        <v>6500</v>
      </c>
      <c r="J86" s="205" t="s">
        <v>316</v>
      </c>
      <c r="K86" s="205" t="s">
        <v>1469</v>
      </c>
    </row>
    <row r="87" spans="1:11" ht="15" x14ac:dyDescent="0.25">
      <c r="A87" s="491" t="s">
        <v>1699</v>
      </c>
      <c r="B87" s="492">
        <v>44224</v>
      </c>
      <c r="C87" s="493" t="s">
        <v>1740</v>
      </c>
      <c r="D87" s="493" t="s">
        <v>1725</v>
      </c>
      <c r="E87" s="205" t="s">
        <v>308</v>
      </c>
      <c r="F87" s="494">
        <v>1</v>
      </c>
      <c r="G87" s="494" t="s">
        <v>94</v>
      </c>
      <c r="H87" s="205" t="s">
        <v>1200</v>
      </c>
      <c r="I87" s="486">
        <f>2350*F87</f>
        <v>2350</v>
      </c>
      <c r="J87" s="205" t="s">
        <v>316</v>
      </c>
      <c r="K87" s="205" t="s">
        <v>1469</v>
      </c>
    </row>
    <row r="88" spans="1:11" ht="15" x14ac:dyDescent="0.25">
      <c r="A88" s="491" t="s">
        <v>1700</v>
      </c>
      <c r="B88" s="492">
        <v>44225</v>
      </c>
      <c r="C88" s="493" t="s">
        <v>1702</v>
      </c>
      <c r="D88" s="493" t="s">
        <v>1716</v>
      </c>
      <c r="E88" s="205" t="s">
        <v>314</v>
      </c>
      <c r="F88" s="494">
        <v>1</v>
      </c>
      <c r="G88" s="494" t="s">
        <v>94</v>
      </c>
      <c r="H88" s="205" t="s">
        <v>2551</v>
      </c>
      <c r="I88" s="486">
        <f>53700*F88</f>
        <v>53700</v>
      </c>
      <c r="J88" s="205" t="s">
        <v>1466</v>
      </c>
      <c r="K88" s="205" t="s">
        <v>4782</v>
      </c>
    </row>
    <row r="89" spans="1:11" ht="15" x14ac:dyDescent="0.25">
      <c r="A89" s="491" t="s">
        <v>1700</v>
      </c>
      <c r="B89" s="492">
        <v>44225</v>
      </c>
      <c r="C89" s="493" t="s">
        <v>1702</v>
      </c>
      <c r="D89" s="493" t="s">
        <v>1718</v>
      </c>
      <c r="E89" s="205" t="s">
        <v>314</v>
      </c>
      <c r="F89" s="494">
        <v>1</v>
      </c>
      <c r="G89" s="494" t="s">
        <v>94</v>
      </c>
      <c r="H89" s="205" t="s">
        <v>2551</v>
      </c>
      <c r="I89" s="486">
        <f>34650*F89</f>
        <v>34650</v>
      </c>
      <c r="J89" s="205" t="s">
        <v>1466</v>
      </c>
      <c r="K89" s="205" t="s">
        <v>4782</v>
      </c>
    </row>
    <row r="90" spans="1:11" ht="15" x14ac:dyDescent="0.25">
      <c r="A90" s="491" t="s">
        <v>1700</v>
      </c>
      <c r="B90" s="492">
        <v>44225</v>
      </c>
      <c r="C90" s="493" t="s">
        <v>1702</v>
      </c>
      <c r="D90" s="493" t="s">
        <v>1732</v>
      </c>
      <c r="E90" s="205" t="s">
        <v>308</v>
      </c>
      <c r="F90" s="494">
        <v>10</v>
      </c>
      <c r="G90" s="494" t="s">
        <v>94</v>
      </c>
      <c r="H90" s="205" t="s">
        <v>2523</v>
      </c>
      <c r="I90" s="486">
        <f>1250*F90</f>
        <v>12500</v>
      </c>
      <c r="J90" s="205" t="s">
        <v>1466</v>
      </c>
      <c r="K90" s="205" t="s">
        <v>4782</v>
      </c>
    </row>
    <row r="91" spans="1:11" ht="15" x14ac:dyDescent="0.25">
      <c r="A91" s="491" t="s">
        <v>1701</v>
      </c>
      <c r="B91" s="492">
        <v>44226</v>
      </c>
      <c r="C91" s="493" t="s">
        <v>1702</v>
      </c>
      <c r="D91" s="493" t="s">
        <v>1725</v>
      </c>
      <c r="E91" s="205" t="s">
        <v>308</v>
      </c>
      <c r="F91" s="494">
        <v>5</v>
      </c>
      <c r="G91" s="494" t="s">
        <v>94</v>
      </c>
      <c r="H91" s="205" t="s">
        <v>2523</v>
      </c>
      <c r="I91" s="486">
        <f>2350*F91</f>
        <v>11750</v>
      </c>
      <c r="J91" s="205" t="s">
        <v>1466</v>
      </c>
      <c r="K91" s="205" t="s">
        <v>4782</v>
      </c>
    </row>
  </sheetData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9" tint="0.39997558519241921"/>
  </sheetPr>
  <dimension ref="A3:B13"/>
  <sheetViews>
    <sheetView workbookViewId="0">
      <selection activeCell="F16" sqref="F16"/>
    </sheetView>
  </sheetViews>
  <sheetFormatPr defaultRowHeight="12.75" x14ac:dyDescent="0.2"/>
  <cols>
    <col min="1" max="1" width="23.42578125" bestFit="1" customWidth="1"/>
    <col min="2" max="2" width="12.85546875" style="123" bestFit="1" customWidth="1"/>
  </cols>
  <sheetData>
    <row r="3" spans="1:2" x14ac:dyDescent="0.2">
      <c r="A3" s="474" t="s">
        <v>1535</v>
      </c>
      <c r="B3" s="664"/>
    </row>
    <row r="4" spans="1:2" x14ac:dyDescent="0.2">
      <c r="A4" s="474" t="s">
        <v>42</v>
      </c>
      <c r="B4" s="664" t="s">
        <v>4</v>
      </c>
    </row>
    <row r="5" spans="1:2" x14ac:dyDescent="0.2">
      <c r="A5" s="473" t="s">
        <v>1197</v>
      </c>
      <c r="B5" s="664">
        <v>5879236</v>
      </c>
    </row>
    <row r="6" spans="1:2" x14ac:dyDescent="0.2">
      <c r="A6" s="475" t="s">
        <v>2550</v>
      </c>
      <c r="B6" s="665">
        <v>78400</v>
      </c>
    </row>
    <row r="7" spans="1:2" x14ac:dyDescent="0.2">
      <c r="A7" s="475" t="s">
        <v>2551</v>
      </c>
      <c r="B7" s="665">
        <v>1102398</v>
      </c>
    </row>
    <row r="8" spans="1:2" x14ac:dyDescent="0.2">
      <c r="A8" s="475" t="s">
        <v>2523</v>
      </c>
      <c r="B8" s="665">
        <v>815300</v>
      </c>
    </row>
    <row r="9" spans="1:2" x14ac:dyDescent="0.2">
      <c r="A9" s="475" t="s">
        <v>1201</v>
      </c>
      <c r="B9" s="665">
        <v>155900</v>
      </c>
    </row>
    <row r="10" spans="1:2" x14ac:dyDescent="0.2">
      <c r="A10" s="475" t="s">
        <v>1203</v>
      </c>
      <c r="B10" s="665">
        <v>613250</v>
      </c>
    </row>
    <row r="11" spans="1:2" x14ac:dyDescent="0.2">
      <c r="A11" s="475" t="s">
        <v>1199</v>
      </c>
      <c r="B11" s="665">
        <v>1152550</v>
      </c>
    </row>
    <row r="12" spans="1:2" x14ac:dyDescent="0.2">
      <c r="A12" s="475" t="s">
        <v>1200</v>
      </c>
      <c r="B12" s="665">
        <v>158075</v>
      </c>
    </row>
    <row r="13" spans="1:2" x14ac:dyDescent="0.2">
      <c r="A13" s="476" t="s">
        <v>3</v>
      </c>
      <c r="B13" s="666">
        <v>9955109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9" tint="0.39997558519241921"/>
  </sheetPr>
  <dimension ref="A1:K140"/>
  <sheetViews>
    <sheetView workbookViewId="0">
      <selection activeCell="H1" sqref="H1"/>
    </sheetView>
  </sheetViews>
  <sheetFormatPr defaultRowHeight="12.75" x14ac:dyDescent="0.2"/>
  <cols>
    <col min="1" max="1" width="16.28515625" bestFit="1" customWidth="1"/>
    <col min="2" max="2" width="11.85546875" bestFit="1" customWidth="1"/>
    <col min="3" max="3" width="33.28515625" bestFit="1" customWidth="1"/>
    <col min="4" max="4" width="15.28515625" bestFit="1" customWidth="1"/>
    <col min="5" max="5" width="7.5703125" style="590" bestFit="1" customWidth="1"/>
    <col min="6" max="6" width="4.140625" style="590" bestFit="1" customWidth="1"/>
    <col min="7" max="7" width="15.140625" bestFit="1" customWidth="1"/>
    <col min="8" max="8" width="22.140625" bestFit="1" customWidth="1"/>
    <col min="9" max="9" width="10.5703125" style="123" bestFit="1" customWidth="1"/>
    <col min="10" max="10" width="17" bestFit="1" customWidth="1"/>
    <col min="11" max="11" width="13.5703125" bestFit="1" customWidth="1"/>
  </cols>
  <sheetData>
    <row r="1" spans="1:11" s="421" customFormat="1" ht="15" x14ac:dyDescent="0.25">
      <c r="A1" s="630" t="s">
        <v>26</v>
      </c>
      <c r="B1" s="631" t="s">
        <v>34</v>
      </c>
      <c r="C1" s="640" t="s">
        <v>36</v>
      </c>
      <c r="D1" s="633" t="s">
        <v>37</v>
      </c>
      <c r="E1" s="632" t="s">
        <v>23</v>
      </c>
      <c r="F1" s="623" t="s">
        <v>38</v>
      </c>
      <c r="G1" s="633" t="s">
        <v>39</v>
      </c>
      <c r="H1" s="633" t="s">
        <v>42</v>
      </c>
      <c r="I1" s="634" t="s">
        <v>40</v>
      </c>
      <c r="J1" s="635" t="s">
        <v>35</v>
      </c>
      <c r="K1" s="633" t="s">
        <v>4781</v>
      </c>
    </row>
    <row r="2" spans="1:11" ht="15" x14ac:dyDescent="0.25">
      <c r="A2" s="641" t="s">
        <v>4638</v>
      </c>
      <c r="B2" s="642">
        <v>44228</v>
      </c>
      <c r="C2" s="641" t="s">
        <v>4737</v>
      </c>
      <c r="D2" s="641" t="s">
        <v>1725</v>
      </c>
      <c r="E2" s="636" t="s">
        <v>308</v>
      </c>
      <c r="F2" s="637">
        <v>2</v>
      </c>
      <c r="G2" s="643" t="s">
        <v>4774</v>
      </c>
      <c r="H2" s="644" t="s">
        <v>1203</v>
      </c>
      <c r="I2" s="650">
        <f>2450*F2</f>
        <v>4900</v>
      </c>
      <c r="J2" s="644" t="s">
        <v>317</v>
      </c>
      <c r="K2" s="644" t="s">
        <v>1469</v>
      </c>
    </row>
    <row r="3" spans="1:11" ht="15" x14ac:dyDescent="0.25">
      <c r="A3" s="641" t="s">
        <v>4639</v>
      </c>
      <c r="B3" s="642">
        <v>44228</v>
      </c>
      <c r="C3" s="641" t="s">
        <v>1260</v>
      </c>
      <c r="D3" s="641" t="s">
        <v>1725</v>
      </c>
      <c r="E3" s="636" t="s">
        <v>308</v>
      </c>
      <c r="F3" s="637">
        <v>5</v>
      </c>
      <c r="G3" s="643" t="s">
        <v>94</v>
      </c>
      <c r="H3" s="644" t="s">
        <v>2523</v>
      </c>
      <c r="I3" s="650">
        <f>2450*F3</f>
        <v>12250</v>
      </c>
      <c r="J3" s="644" t="s">
        <v>317</v>
      </c>
      <c r="K3" s="644" t="s">
        <v>1469</v>
      </c>
    </row>
    <row r="4" spans="1:11" ht="15" x14ac:dyDescent="0.25">
      <c r="A4" s="641" t="s">
        <v>4639</v>
      </c>
      <c r="B4" s="642">
        <v>44228</v>
      </c>
      <c r="C4" s="641" t="s">
        <v>1260</v>
      </c>
      <c r="D4" s="641" t="s">
        <v>1716</v>
      </c>
      <c r="E4" s="636" t="s">
        <v>314</v>
      </c>
      <c r="F4" s="639">
        <v>2</v>
      </c>
      <c r="G4" s="643" t="s">
        <v>94</v>
      </c>
      <c r="H4" s="644" t="s">
        <v>2551</v>
      </c>
      <c r="I4" s="650">
        <f>54400*F4</f>
        <v>108800</v>
      </c>
      <c r="J4" s="644" t="s">
        <v>317</v>
      </c>
      <c r="K4" s="644" t="s">
        <v>1469</v>
      </c>
    </row>
    <row r="5" spans="1:11" ht="15" x14ac:dyDescent="0.25">
      <c r="A5" s="641" t="s">
        <v>4640</v>
      </c>
      <c r="B5" s="642">
        <v>44229</v>
      </c>
      <c r="C5" s="641" t="s">
        <v>1710</v>
      </c>
      <c r="D5" s="641" t="s">
        <v>1519</v>
      </c>
      <c r="E5" s="636" t="s">
        <v>314</v>
      </c>
      <c r="F5" s="637">
        <v>1</v>
      </c>
      <c r="G5" s="643" t="s">
        <v>94</v>
      </c>
      <c r="H5" s="644" t="s">
        <v>2551</v>
      </c>
      <c r="I5" s="650">
        <f>35200*F5</f>
        <v>35200</v>
      </c>
      <c r="J5" s="644" t="s">
        <v>317</v>
      </c>
      <c r="K5" s="644" t="s">
        <v>1469</v>
      </c>
    </row>
    <row r="6" spans="1:11" ht="15" x14ac:dyDescent="0.25">
      <c r="A6" s="641" t="s">
        <v>4641</v>
      </c>
      <c r="B6" s="642">
        <v>44230</v>
      </c>
      <c r="C6" s="641" t="s">
        <v>2565</v>
      </c>
      <c r="D6" s="641" t="s">
        <v>1519</v>
      </c>
      <c r="E6" s="636" t="s">
        <v>314</v>
      </c>
      <c r="F6" s="637">
        <v>25</v>
      </c>
      <c r="G6" s="643" t="s">
        <v>94</v>
      </c>
      <c r="H6" s="644" t="s">
        <v>1197</v>
      </c>
      <c r="I6" s="650">
        <f>34650*F6</f>
        <v>866250</v>
      </c>
      <c r="J6" s="644" t="s">
        <v>316</v>
      </c>
      <c r="K6" s="644" t="s">
        <v>1469</v>
      </c>
    </row>
    <row r="7" spans="1:11" ht="15" x14ac:dyDescent="0.25">
      <c r="A7" s="641" t="s">
        <v>4641</v>
      </c>
      <c r="B7" s="642">
        <v>44230</v>
      </c>
      <c r="C7" s="641" t="s">
        <v>2565</v>
      </c>
      <c r="D7" s="641" t="s">
        <v>1726</v>
      </c>
      <c r="E7" s="636" t="s">
        <v>314</v>
      </c>
      <c r="F7" s="638">
        <v>25</v>
      </c>
      <c r="G7" s="643" t="s">
        <v>94</v>
      </c>
      <c r="H7" s="644" t="s">
        <v>1197</v>
      </c>
      <c r="I7" s="650">
        <f>9000*F7</f>
        <v>225000</v>
      </c>
      <c r="J7" s="644" t="s">
        <v>316</v>
      </c>
      <c r="K7" s="644" t="s">
        <v>1469</v>
      </c>
    </row>
    <row r="8" spans="1:11" ht="15" x14ac:dyDescent="0.25">
      <c r="A8" s="641" t="s">
        <v>4642</v>
      </c>
      <c r="B8" s="642">
        <v>44230</v>
      </c>
      <c r="C8" s="641" t="s">
        <v>4738</v>
      </c>
      <c r="D8" s="641" t="s">
        <v>1727</v>
      </c>
      <c r="E8" s="636" t="s">
        <v>314</v>
      </c>
      <c r="F8" s="637">
        <v>50</v>
      </c>
      <c r="G8" s="643" t="s">
        <v>1962</v>
      </c>
      <c r="H8" s="644" t="s">
        <v>1197</v>
      </c>
      <c r="I8" s="650">
        <f>4698*F8</f>
        <v>234900</v>
      </c>
      <c r="J8" s="644" t="s">
        <v>317</v>
      </c>
      <c r="K8" s="644" t="s">
        <v>1469</v>
      </c>
    </row>
    <row r="9" spans="1:11" ht="15" x14ac:dyDescent="0.25">
      <c r="A9" s="641" t="s">
        <v>4643</v>
      </c>
      <c r="B9" s="642">
        <v>44230</v>
      </c>
      <c r="C9" s="641" t="s">
        <v>4645</v>
      </c>
      <c r="D9" s="641" t="s">
        <v>1725</v>
      </c>
      <c r="E9" s="636" t="s">
        <v>308</v>
      </c>
      <c r="F9" s="637">
        <v>1</v>
      </c>
      <c r="G9" s="643" t="s">
        <v>94</v>
      </c>
      <c r="H9" s="644" t="s">
        <v>2523</v>
      </c>
      <c r="I9" s="650">
        <f>2450*F9</f>
        <v>2450</v>
      </c>
      <c r="J9" s="644" t="s">
        <v>1467</v>
      </c>
      <c r="K9" s="644" t="s">
        <v>4784</v>
      </c>
    </row>
    <row r="10" spans="1:11" ht="15" x14ac:dyDescent="0.25">
      <c r="A10" s="641" t="s">
        <v>4643</v>
      </c>
      <c r="B10" s="642">
        <v>44230</v>
      </c>
      <c r="C10" s="641" t="s">
        <v>4645</v>
      </c>
      <c r="D10" s="641" t="s">
        <v>1723</v>
      </c>
      <c r="E10" s="636" t="s">
        <v>308</v>
      </c>
      <c r="F10" s="637">
        <v>1</v>
      </c>
      <c r="G10" s="643" t="s">
        <v>94</v>
      </c>
      <c r="H10" s="644" t="s">
        <v>2523</v>
      </c>
      <c r="I10" s="650">
        <f>6500*F10</f>
        <v>6500</v>
      </c>
      <c r="J10" s="644" t="s">
        <v>1467</v>
      </c>
      <c r="K10" s="644" t="s">
        <v>4784</v>
      </c>
    </row>
    <row r="11" spans="1:11" ht="15" x14ac:dyDescent="0.25">
      <c r="A11" s="641" t="s">
        <v>4644</v>
      </c>
      <c r="B11" s="642">
        <v>44230</v>
      </c>
      <c r="C11" s="641" t="s">
        <v>1749</v>
      </c>
      <c r="D11" s="641" t="s">
        <v>1516</v>
      </c>
      <c r="E11" s="636" t="s">
        <v>308</v>
      </c>
      <c r="F11" s="637">
        <v>8</v>
      </c>
      <c r="G11" s="643" t="s">
        <v>94</v>
      </c>
      <c r="H11" s="644" t="s">
        <v>2523</v>
      </c>
      <c r="I11" s="650">
        <f>4475*F11</f>
        <v>35800</v>
      </c>
      <c r="J11" s="644" t="s">
        <v>317</v>
      </c>
      <c r="K11" s="644" t="s">
        <v>1469</v>
      </c>
    </row>
    <row r="12" spans="1:11" ht="15" x14ac:dyDescent="0.25">
      <c r="A12" s="641" t="s">
        <v>4646</v>
      </c>
      <c r="B12" s="642">
        <v>44230</v>
      </c>
      <c r="C12" s="641" t="s">
        <v>1702</v>
      </c>
      <c r="D12" s="641" t="s">
        <v>1516</v>
      </c>
      <c r="E12" s="636" t="s">
        <v>308</v>
      </c>
      <c r="F12" s="637">
        <v>8</v>
      </c>
      <c r="G12" s="644" t="s">
        <v>94</v>
      </c>
      <c r="H12" s="644" t="s">
        <v>2523</v>
      </c>
      <c r="I12" s="650">
        <f>4475*F12</f>
        <v>35800</v>
      </c>
      <c r="J12" s="644" t="s">
        <v>1466</v>
      </c>
      <c r="K12" s="644" t="s">
        <v>4782</v>
      </c>
    </row>
    <row r="13" spans="1:11" ht="15" x14ac:dyDescent="0.25">
      <c r="A13" s="641" t="s">
        <v>4646</v>
      </c>
      <c r="B13" s="642">
        <v>44230</v>
      </c>
      <c r="C13" s="641" t="s">
        <v>1702</v>
      </c>
      <c r="D13" s="641" t="s">
        <v>1723</v>
      </c>
      <c r="E13" s="636" t="s">
        <v>308</v>
      </c>
      <c r="F13" s="637">
        <v>6</v>
      </c>
      <c r="G13" s="644" t="s">
        <v>94</v>
      </c>
      <c r="H13" s="644" t="s">
        <v>2523</v>
      </c>
      <c r="I13" s="650">
        <f>6500*F13</f>
        <v>39000</v>
      </c>
      <c r="J13" s="644" t="s">
        <v>1466</v>
      </c>
      <c r="K13" s="644" t="s">
        <v>4782</v>
      </c>
    </row>
    <row r="14" spans="1:11" ht="15" x14ac:dyDescent="0.25">
      <c r="A14" s="641" t="s">
        <v>4647</v>
      </c>
      <c r="B14" s="642">
        <v>44230</v>
      </c>
      <c r="C14" s="641" t="s">
        <v>3550</v>
      </c>
      <c r="D14" s="641" t="s">
        <v>1519</v>
      </c>
      <c r="E14" s="636" t="s">
        <v>314</v>
      </c>
      <c r="F14" s="637">
        <v>1</v>
      </c>
      <c r="G14" s="643" t="s">
        <v>1962</v>
      </c>
      <c r="H14" s="644" t="s">
        <v>2551</v>
      </c>
      <c r="I14" s="650">
        <f>35200*F14</f>
        <v>35200</v>
      </c>
      <c r="J14" s="644" t="s">
        <v>316</v>
      </c>
      <c r="K14" s="644" t="s">
        <v>1469</v>
      </c>
    </row>
    <row r="15" spans="1:11" ht="15" x14ac:dyDescent="0.25">
      <c r="A15" s="641" t="s">
        <v>4647</v>
      </c>
      <c r="B15" s="642">
        <v>44230</v>
      </c>
      <c r="C15" s="641" t="s">
        <v>3550</v>
      </c>
      <c r="D15" s="641" t="s">
        <v>1713</v>
      </c>
      <c r="E15" s="636" t="s">
        <v>314</v>
      </c>
      <c r="F15" s="637">
        <v>1</v>
      </c>
      <c r="G15" s="643" t="s">
        <v>1962</v>
      </c>
      <c r="H15" s="644" t="s">
        <v>2551</v>
      </c>
      <c r="I15" s="650">
        <f>3500*F15</f>
        <v>3500</v>
      </c>
      <c r="J15" s="644" t="s">
        <v>316</v>
      </c>
      <c r="K15" s="644" t="s">
        <v>1469</v>
      </c>
    </row>
    <row r="16" spans="1:11" ht="15" x14ac:dyDescent="0.25">
      <c r="A16" s="641" t="s">
        <v>4647</v>
      </c>
      <c r="B16" s="642">
        <v>44230</v>
      </c>
      <c r="C16" s="641" t="s">
        <v>3550</v>
      </c>
      <c r="D16" s="641" t="s">
        <v>1723</v>
      </c>
      <c r="E16" s="636" t="s">
        <v>308</v>
      </c>
      <c r="F16" s="637">
        <v>1</v>
      </c>
      <c r="G16" s="643" t="s">
        <v>1962</v>
      </c>
      <c r="H16" s="644" t="s">
        <v>2523</v>
      </c>
      <c r="I16" s="650">
        <f>6500*F16</f>
        <v>6500</v>
      </c>
      <c r="J16" s="644" t="s">
        <v>316</v>
      </c>
      <c r="K16" s="644" t="s">
        <v>1469</v>
      </c>
    </row>
    <row r="17" spans="1:11" ht="15" x14ac:dyDescent="0.25">
      <c r="A17" s="641" t="s">
        <v>4648</v>
      </c>
      <c r="B17" s="642">
        <v>44230</v>
      </c>
      <c r="C17" s="641" t="s">
        <v>4739</v>
      </c>
      <c r="D17" s="641" t="s">
        <v>1717</v>
      </c>
      <c r="E17" s="636" t="s">
        <v>308</v>
      </c>
      <c r="F17" s="646">
        <v>2</v>
      </c>
      <c r="G17" s="643" t="s">
        <v>94</v>
      </c>
      <c r="H17" s="644" t="s">
        <v>1200</v>
      </c>
      <c r="I17" s="650">
        <f>6500*F17</f>
        <v>13000</v>
      </c>
      <c r="J17" s="644" t="s">
        <v>316</v>
      </c>
      <c r="K17" s="644" t="s">
        <v>1469</v>
      </c>
    </row>
    <row r="18" spans="1:11" ht="15" x14ac:dyDescent="0.25">
      <c r="A18" s="641" t="s">
        <v>4649</v>
      </c>
      <c r="B18" s="642">
        <v>44230</v>
      </c>
      <c r="C18" s="641" t="s">
        <v>4652</v>
      </c>
      <c r="D18" s="641" t="s">
        <v>1630</v>
      </c>
      <c r="E18" s="636" t="s">
        <v>314</v>
      </c>
      <c r="F18" s="646">
        <v>1</v>
      </c>
      <c r="G18" s="643" t="s">
        <v>94</v>
      </c>
      <c r="H18" s="644" t="s">
        <v>2551</v>
      </c>
      <c r="I18" s="650">
        <f>8700*F18</f>
        <v>8700</v>
      </c>
      <c r="J18" s="644" t="s">
        <v>316</v>
      </c>
      <c r="K18" s="644" t="s">
        <v>1469</v>
      </c>
    </row>
    <row r="19" spans="1:11" ht="15" x14ac:dyDescent="0.25">
      <c r="A19" s="641" t="s">
        <v>4650</v>
      </c>
      <c r="B19" s="642">
        <v>44230</v>
      </c>
      <c r="C19" s="641" t="s">
        <v>4645</v>
      </c>
      <c r="D19" s="641" t="s">
        <v>1723</v>
      </c>
      <c r="E19" s="636" t="s">
        <v>308</v>
      </c>
      <c r="F19" s="637">
        <v>1</v>
      </c>
      <c r="G19" s="643" t="s">
        <v>94</v>
      </c>
      <c r="H19" s="644" t="s">
        <v>2523</v>
      </c>
      <c r="I19" s="650">
        <f>6500*F19</f>
        <v>6500</v>
      </c>
      <c r="J19" s="644" t="s">
        <v>1467</v>
      </c>
      <c r="K19" s="644" t="s">
        <v>4782</v>
      </c>
    </row>
    <row r="20" spans="1:11" ht="15" x14ac:dyDescent="0.25">
      <c r="A20" s="641" t="s">
        <v>4651</v>
      </c>
      <c r="B20" s="642">
        <v>44231</v>
      </c>
      <c r="C20" s="641" t="s">
        <v>4740</v>
      </c>
      <c r="D20" s="641" t="s">
        <v>1723</v>
      </c>
      <c r="E20" s="636" t="s">
        <v>308</v>
      </c>
      <c r="F20" s="637">
        <v>15</v>
      </c>
      <c r="G20" s="643" t="s">
        <v>94</v>
      </c>
      <c r="H20" s="644" t="s">
        <v>2523</v>
      </c>
      <c r="I20" s="650">
        <f>6500*F20</f>
        <v>97500</v>
      </c>
      <c r="J20" s="644" t="s">
        <v>316</v>
      </c>
      <c r="K20" s="644" t="s">
        <v>1469</v>
      </c>
    </row>
    <row r="21" spans="1:11" ht="15" x14ac:dyDescent="0.25">
      <c r="A21" s="641" t="s">
        <v>4653</v>
      </c>
      <c r="B21" s="642">
        <v>44231</v>
      </c>
      <c r="C21" s="641" t="s">
        <v>4741</v>
      </c>
      <c r="D21" s="641" t="s">
        <v>1516</v>
      </c>
      <c r="E21" s="636" t="s">
        <v>308</v>
      </c>
      <c r="F21" s="646">
        <v>2</v>
      </c>
      <c r="G21" s="643" t="s">
        <v>94</v>
      </c>
      <c r="H21" s="644" t="s">
        <v>1200</v>
      </c>
      <c r="I21" s="650">
        <f>4475*F21</f>
        <v>8950</v>
      </c>
      <c r="J21" s="644" t="s">
        <v>317</v>
      </c>
      <c r="K21" s="644" t="s">
        <v>1469</v>
      </c>
    </row>
    <row r="22" spans="1:11" ht="15" x14ac:dyDescent="0.25">
      <c r="A22" s="641" t="s">
        <v>4654</v>
      </c>
      <c r="B22" s="642">
        <v>44232</v>
      </c>
      <c r="C22" s="641" t="s">
        <v>1742</v>
      </c>
      <c r="D22" s="641" t="s">
        <v>1516</v>
      </c>
      <c r="E22" s="636" t="s">
        <v>308</v>
      </c>
      <c r="F22" s="637">
        <v>4</v>
      </c>
      <c r="G22" s="643" t="s">
        <v>94</v>
      </c>
      <c r="H22" s="644" t="s">
        <v>2523</v>
      </c>
      <c r="I22" s="650">
        <f>4475*F22</f>
        <v>17900</v>
      </c>
      <c r="J22" s="644" t="s">
        <v>317</v>
      </c>
      <c r="K22" s="644" t="s">
        <v>1469</v>
      </c>
    </row>
    <row r="23" spans="1:11" ht="15" x14ac:dyDescent="0.25">
      <c r="A23" s="641" t="s">
        <v>4655</v>
      </c>
      <c r="B23" s="642">
        <v>44233</v>
      </c>
      <c r="C23" s="641" t="s">
        <v>4742</v>
      </c>
      <c r="D23" s="641" t="s">
        <v>1516</v>
      </c>
      <c r="E23" s="636" t="s">
        <v>308</v>
      </c>
      <c r="F23" s="637">
        <v>1</v>
      </c>
      <c r="G23" s="643" t="s">
        <v>94</v>
      </c>
      <c r="H23" s="644" t="s">
        <v>2523</v>
      </c>
      <c r="I23" s="650">
        <f>4475*F23</f>
        <v>4475</v>
      </c>
      <c r="J23" s="644" t="s">
        <v>316</v>
      </c>
      <c r="K23" s="644" t="s">
        <v>1469</v>
      </c>
    </row>
    <row r="24" spans="1:11" ht="15" x14ac:dyDescent="0.25">
      <c r="A24" s="641" t="s">
        <v>4656</v>
      </c>
      <c r="B24" s="642">
        <v>44235</v>
      </c>
      <c r="C24" s="641" t="s">
        <v>4743</v>
      </c>
      <c r="D24" s="641" t="s">
        <v>1716</v>
      </c>
      <c r="E24" s="636" t="s">
        <v>314</v>
      </c>
      <c r="F24" s="638">
        <v>5</v>
      </c>
      <c r="G24" s="643" t="s">
        <v>94</v>
      </c>
      <c r="H24" s="644" t="s">
        <v>2551</v>
      </c>
      <c r="I24" s="650">
        <f>55100*F24</f>
        <v>275500</v>
      </c>
      <c r="J24" s="644" t="s">
        <v>1466</v>
      </c>
      <c r="K24" s="644" t="s">
        <v>4782</v>
      </c>
    </row>
    <row r="25" spans="1:11" ht="15" x14ac:dyDescent="0.25">
      <c r="A25" s="641" t="s">
        <v>4657</v>
      </c>
      <c r="B25" s="642">
        <v>44235</v>
      </c>
      <c r="C25" s="641" t="s">
        <v>1756</v>
      </c>
      <c r="D25" s="641" t="s">
        <v>1730</v>
      </c>
      <c r="E25" s="636" t="s">
        <v>314</v>
      </c>
      <c r="F25" s="637">
        <v>50</v>
      </c>
      <c r="G25" s="643" t="s">
        <v>4775</v>
      </c>
      <c r="H25" s="644" t="s">
        <v>1197</v>
      </c>
      <c r="I25" s="650">
        <f>4540*F25</f>
        <v>227000</v>
      </c>
      <c r="J25" s="644" t="s">
        <v>317</v>
      </c>
      <c r="K25" s="644" t="s">
        <v>1469</v>
      </c>
    </row>
    <row r="26" spans="1:11" ht="15" x14ac:dyDescent="0.25">
      <c r="A26" s="641" t="s">
        <v>4659</v>
      </c>
      <c r="B26" s="642">
        <v>44236</v>
      </c>
      <c r="C26" s="641" t="s">
        <v>4744</v>
      </c>
      <c r="D26" s="641" t="s">
        <v>1716</v>
      </c>
      <c r="E26" s="636" t="s">
        <v>314</v>
      </c>
      <c r="F26" s="637">
        <v>1</v>
      </c>
      <c r="G26" s="644" t="s">
        <v>94</v>
      </c>
      <c r="H26" s="644" t="s">
        <v>1199</v>
      </c>
      <c r="I26" s="650">
        <f>55100*F26</f>
        <v>55100</v>
      </c>
      <c r="J26" s="644" t="s">
        <v>316</v>
      </c>
      <c r="K26" s="644" t="s">
        <v>1469</v>
      </c>
    </row>
    <row r="27" spans="1:11" ht="15" x14ac:dyDescent="0.25">
      <c r="A27" s="641" t="s">
        <v>4659</v>
      </c>
      <c r="B27" s="642">
        <v>44236</v>
      </c>
      <c r="C27" s="641" t="s">
        <v>4744</v>
      </c>
      <c r="D27" s="641" t="s">
        <v>1723</v>
      </c>
      <c r="E27" s="636" t="s">
        <v>308</v>
      </c>
      <c r="F27" s="637">
        <v>1</v>
      </c>
      <c r="G27" s="644" t="s">
        <v>94</v>
      </c>
      <c r="H27" s="644" t="s">
        <v>1200</v>
      </c>
      <c r="I27" s="650">
        <f>6500*F27</f>
        <v>6500</v>
      </c>
      <c r="J27" s="644" t="s">
        <v>316</v>
      </c>
      <c r="K27" s="644" t="s">
        <v>1469</v>
      </c>
    </row>
    <row r="28" spans="1:11" ht="15" x14ac:dyDescent="0.25">
      <c r="A28" s="641" t="s">
        <v>4659</v>
      </c>
      <c r="B28" s="642">
        <v>44236</v>
      </c>
      <c r="C28" s="641" t="s">
        <v>4744</v>
      </c>
      <c r="D28" s="641" t="s">
        <v>1714</v>
      </c>
      <c r="E28" s="636" t="s">
        <v>314</v>
      </c>
      <c r="F28" s="637">
        <v>1</v>
      </c>
      <c r="G28" s="644" t="s">
        <v>94</v>
      </c>
      <c r="H28" s="644" t="s">
        <v>1199</v>
      </c>
      <c r="I28" s="650">
        <f>5250*F28</f>
        <v>5250</v>
      </c>
      <c r="J28" s="644" t="s">
        <v>316</v>
      </c>
      <c r="K28" s="644" t="s">
        <v>1469</v>
      </c>
    </row>
    <row r="29" spans="1:11" ht="15" x14ac:dyDescent="0.25">
      <c r="A29" s="641" t="s">
        <v>4660</v>
      </c>
      <c r="B29" s="642">
        <v>44236</v>
      </c>
      <c r="C29" s="641" t="s">
        <v>4658</v>
      </c>
      <c r="D29" s="641" t="s">
        <v>4766</v>
      </c>
      <c r="E29" s="636" t="s">
        <v>314</v>
      </c>
      <c r="F29" s="637">
        <v>3</v>
      </c>
      <c r="G29" s="644" t="s">
        <v>94</v>
      </c>
      <c r="H29" s="644" t="s">
        <v>2551</v>
      </c>
      <c r="I29" s="650">
        <f>2916*F29</f>
        <v>8748</v>
      </c>
      <c r="J29" s="644" t="s">
        <v>317</v>
      </c>
      <c r="K29" s="644" t="s">
        <v>1469</v>
      </c>
    </row>
    <row r="30" spans="1:11" ht="15" x14ac:dyDescent="0.25">
      <c r="A30" s="641" t="s">
        <v>4661</v>
      </c>
      <c r="B30" s="642">
        <v>44236</v>
      </c>
      <c r="C30" s="641" t="s">
        <v>1733</v>
      </c>
      <c r="D30" s="641" t="s">
        <v>4767</v>
      </c>
      <c r="E30" s="636" t="s">
        <v>308</v>
      </c>
      <c r="F30" s="638">
        <v>2</v>
      </c>
      <c r="G30" s="644" t="s">
        <v>1206</v>
      </c>
      <c r="H30" s="644" t="s">
        <v>1203</v>
      </c>
      <c r="I30" s="650">
        <f>7875*F30</f>
        <v>15750</v>
      </c>
      <c r="J30" s="644" t="s">
        <v>1466</v>
      </c>
      <c r="K30" s="644" t="s">
        <v>4782</v>
      </c>
    </row>
    <row r="31" spans="1:11" ht="15" x14ac:dyDescent="0.25">
      <c r="A31" s="641" t="s">
        <v>4661</v>
      </c>
      <c r="B31" s="642">
        <v>44236</v>
      </c>
      <c r="C31" s="641" t="s">
        <v>1733</v>
      </c>
      <c r="D31" s="641" t="s">
        <v>1720</v>
      </c>
      <c r="E31" s="636" t="s">
        <v>308</v>
      </c>
      <c r="F31" s="637">
        <v>1</v>
      </c>
      <c r="G31" s="644" t="s">
        <v>1206</v>
      </c>
      <c r="H31" s="644" t="s">
        <v>1203</v>
      </c>
      <c r="I31" s="650">
        <f>5500*F31</f>
        <v>5500</v>
      </c>
      <c r="J31" s="644" t="s">
        <v>1466</v>
      </c>
      <c r="K31" s="644" t="s">
        <v>4782</v>
      </c>
    </row>
    <row r="32" spans="1:11" ht="15" x14ac:dyDescent="0.25">
      <c r="A32" s="641" t="s">
        <v>4662</v>
      </c>
      <c r="B32" s="642">
        <v>44236</v>
      </c>
      <c r="C32" s="641" t="s">
        <v>4745</v>
      </c>
      <c r="D32" s="641" t="s">
        <v>1630</v>
      </c>
      <c r="E32" s="636" t="s">
        <v>314</v>
      </c>
      <c r="F32" s="637">
        <v>21</v>
      </c>
      <c r="G32" s="644" t="s">
        <v>94</v>
      </c>
      <c r="H32" s="644" t="s">
        <v>2551</v>
      </c>
      <c r="I32" s="650">
        <f>8700*F32</f>
        <v>182700</v>
      </c>
      <c r="J32" s="644" t="s">
        <v>317</v>
      </c>
      <c r="K32" s="644" t="s">
        <v>1469</v>
      </c>
    </row>
    <row r="33" spans="1:11" ht="15" x14ac:dyDescent="0.25">
      <c r="A33" s="641" t="s">
        <v>4663</v>
      </c>
      <c r="B33" s="642" t="s">
        <v>4664</v>
      </c>
      <c r="C33" s="641" t="s">
        <v>4746</v>
      </c>
      <c r="D33" s="641" t="s">
        <v>1725</v>
      </c>
      <c r="E33" s="636" t="s">
        <v>308</v>
      </c>
      <c r="F33" s="637">
        <v>10</v>
      </c>
      <c r="G33" s="644" t="s">
        <v>94</v>
      </c>
      <c r="H33" s="644" t="s">
        <v>2523</v>
      </c>
      <c r="I33" s="650">
        <f>2450*F33</f>
        <v>24500</v>
      </c>
      <c r="J33" s="644" t="s">
        <v>317</v>
      </c>
      <c r="K33" s="644" t="s">
        <v>1469</v>
      </c>
    </row>
    <row r="34" spans="1:11" ht="15" x14ac:dyDescent="0.25">
      <c r="A34" s="641" t="s">
        <v>4665</v>
      </c>
      <c r="B34" s="642">
        <v>44236</v>
      </c>
      <c r="C34" s="641" t="s">
        <v>1741</v>
      </c>
      <c r="D34" s="641" t="s">
        <v>1720</v>
      </c>
      <c r="E34" s="636" t="s">
        <v>308</v>
      </c>
      <c r="F34" s="637">
        <v>1</v>
      </c>
      <c r="G34" s="643" t="s">
        <v>1762</v>
      </c>
      <c r="H34" s="644" t="s">
        <v>1200</v>
      </c>
      <c r="I34" s="650">
        <f>5500*F34</f>
        <v>5500</v>
      </c>
      <c r="J34" s="644" t="s">
        <v>1467</v>
      </c>
      <c r="K34" s="644" t="s">
        <v>4784</v>
      </c>
    </row>
    <row r="35" spans="1:11" ht="15" x14ac:dyDescent="0.25">
      <c r="A35" s="641" t="s">
        <v>4666</v>
      </c>
      <c r="B35" s="642">
        <v>44237</v>
      </c>
      <c r="C35" s="641" t="s">
        <v>1260</v>
      </c>
      <c r="D35" s="641" t="s">
        <v>1725</v>
      </c>
      <c r="E35" s="636" t="s">
        <v>308</v>
      </c>
      <c r="F35" s="637">
        <v>10</v>
      </c>
      <c r="G35" s="644" t="s">
        <v>94</v>
      </c>
      <c r="H35" s="644" t="s">
        <v>2523</v>
      </c>
      <c r="I35" s="650">
        <f>2450*F35</f>
        <v>24500</v>
      </c>
      <c r="J35" s="644" t="s">
        <v>317</v>
      </c>
      <c r="K35" s="644" t="s">
        <v>1469</v>
      </c>
    </row>
    <row r="36" spans="1:11" ht="15" x14ac:dyDescent="0.25">
      <c r="A36" s="641" t="s">
        <v>4666</v>
      </c>
      <c r="B36" s="642">
        <v>44237</v>
      </c>
      <c r="C36" s="641" t="s">
        <v>1260</v>
      </c>
      <c r="D36" s="641" t="s">
        <v>1723</v>
      </c>
      <c r="E36" s="636" t="s">
        <v>308</v>
      </c>
      <c r="F36" s="637">
        <v>6</v>
      </c>
      <c r="G36" s="644" t="s">
        <v>94</v>
      </c>
      <c r="H36" s="644" t="s">
        <v>2523</v>
      </c>
      <c r="I36" s="650">
        <f>6500*F36</f>
        <v>39000</v>
      </c>
      <c r="J36" s="644" t="s">
        <v>317</v>
      </c>
      <c r="K36" s="644" t="s">
        <v>1469</v>
      </c>
    </row>
    <row r="37" spans="1:11" ht="15" x14ac:dyDescent="0.25">
      <c r="A37" s="641" t="s">
        <v>4667</v>
      </c>
      <c r="B37" s="642">
        <v>44237</v>
      </c>
      <c r="C37" s="641" t="s">
        <v>1757</v>
      </c>
      <c r="D37" s="641" t="s">
        <v>1516</v>
      </c>
      <c r="E37" s="636" t="s">
        <v>308</v>
      </c>
      <c r="F37" s="637">
        <v>1</v>
      </c>
      <c r="G37" s="644" t="s">
        <v>94</v>
      </c>
      <c r="H37" s="644" t="s">
        <v>1200</v>
      </c>
      <c r="I37" s="650">
        <f>4475*F37</f>
        <v>4475</v>
      </c>
      <c r="J37" s="644" t="s">
        <v>317</v>
      </c>
      <c r="K37" s="644" t="s">
        <v>1469</v>
      </c>
    </row>
    <row r="38" spans="1:11" ht="15" x14ac:dyDescent="0.25">
      <c r="A38" s="641" t="s">
        <v>4668</v>
      </c>
      <c r="B38" s="642">
        <v>44237</v>
      </c>
      <c r="C38" s="641" t="s">
        <v>4747</v>
      </c>
      <c r="D38" s="641" t="s">
        <v>4768</v>
      </c>
      <c r="E38" s="636" t="s">
        <v>314</v>
      </c>
      <c r="F38" s="637">
        <v>1</v>
      </c>
      <c r="G38" s="644" t="s">
        <v>94</v>
      </c>
      <c r="H38" s="644" t="s">
        <v>1199</v>
      </c>
      <c r="I38" s="650">
        <f>18900*F38</f>
        <v>18900</v>
      </c>
      <c r="J38" s="644" t="s">
        <v>317</v>
      </c>
      <c r="K38" s="644" t="s">
        <v>1469</v>
      </c>
    </row>
    <row r="39" spans="1:11" ht="15" x14ac:dyDescent="0.25">
      <c r="A39" s="641" t="s">
        <v>4669</v>
      </c>
      <c r="B39" s="642">
        <v>44238</v>
      </c>
      <c r="C39" s="641" t="s">
        <v>3550</v>
      </c>
      <c r="D39" s="641" t="s">
        <v>1519</v>
      </c>
      <c r="E39" s="636" t="s">
        <v>314</v>
      </c>
      <c r="F39" s="637">
        <v>1</v>
      </c>
      <c r="G39" s="644" t="s">
        <v>1962</v>
      </c>
      <c r="H39" s="644" t="s">
        <v>2551</v>
      </c>
      <c r="I39" s="123">
        <f>35200*F39</f>
        <v>35200</v>
      </c>
      <c r="J39" s="644" t="s">
        <v>316</v>
      </c>
      <c r="K39" s="644" t="s">
        <v>1469</v>
      </c>
    </row>
    <row r="40" spans="1:11" ht="15" x14ac:dyDescent="0.25">
      <c r="A40" s="641" t="s">
        <v>4669</v>
      </c>
      <c r="B40" s="642">
        <v>44238</v>
      </c>
      <c r="C40" s="641" t="s">
        <v>3550</v>
      </c>
      <c r="D40" s="641" t="s">
        <v>1713</v>
      </c>
      <c r="E40" s="636" t="s">
        <v>314</v>
      </c>
      <c r="F40" s="637">
        <v>1</v>
      </c>
      <c r="G40" s="644" t="s">
        <v>1962</v>
      </c>
      <c r="H40" s="644" t="s">
        <v>2551</v>
      </c>
      <c r="I40" s="650">
        <f>3500*F39</f>
        <v>3500</v>
      </c>
      <c r="J40" s="644" t="s">
        <v>316</v>
      </c>
      <c r="K40" s="644" t="s">
        <v>1469</v>
      </c>
    </row>
    <row r="41" spans="1:11" ht="15" x14ac:dyDescent="0.25">
      <c r="A41" s="641" t="s">
        <v>4669</v>
      </c>
      <c r="B41" s="642">
        <v>44238</v>
      </c>
      <c r="C41" s="641" t="s">
        <v>3550</v>
      </c>
      <c r="D41" s="641" t="s">
        <v>1723</v>
      </c>
      <c r="E41" s="636" t="s">
        <v>308</v>
      </c>
      <c r="F41" s="637">
        <v>1</v>
      </c>
      <c r="G41" s="644" t="s">
        <v>1962</v>
      </c>
      <c r="H41" s="644" t="s">
        <v>2523</v>
      </c>
      <c r="I41" s="650">
        <f>6500*F41</f>
        <v>6500</v>
      </c>
      <c r="J41" s="644" t="s">
        <v>316</v>
      </c>
      <c r="K41" s="644" t="s">
        <v>1469</v>
      </c>
    </row>
    <row r="42" spans="1:11" ht="15" x14ac:dyDescent="0.25">
      <c r="A42" s="641" t="s">
        <v>4670</v>
      </c>
      <c r="B42" s="642">
        <v>44239</v>
      </c>
      <c r="C42" s="641" t="s">
        <v>4645</v>
      </c>
      <c r="D42" s="641" t="s">
        <v>1716</v>
      </c>
      <c r="E42" s="636" t="s">
        <v>314</v>
      </c>
      <c r="F42" s="637">
        <v>2</v>
      </c>
      <c r="G42" s="644" t="s">
        <v>94</v>
      </c>
      <c r="H42" s="644" t="s">
        <v>2551</v>
      </c>
      <c r="I42" s="650">
        <f>57250*F42</f>
        <v>114500</v>
      </c>
      <c r="J42" s="644" t="s">
        <v>1467</v>
      </c>
      <c r="K42" s="644" t="s">
        <v>4784</v>
      </c>
    </row>
    <row r="43" spans="1:11" ht="15" x14ac:dyDescent="0.25">
      <c r="A43" s="641" t="s">
        <v>4671</v>
      </c>
      <c r="B43" s="642">
        <v>44239</v>
      </c>
      <c r="C43" s="641" t="s">
        <v>4645</v>
      </c>
      <c r="D43" s="641" t="s">
        <v>1725</v>
      </c>
      <c r="E43" s="636" t="s">
        <v>308</v>
      </c>
      <c r="F43" s="637">
        <v>1</v>
      </c>
      <c r="G43" s="644" t="s">
        <v>94</v>
      </c>
      <c r="H43" s="644" t="s">
        <v>2523</v>
      </c>
      <c r="I43" s="650">
        <f>2450*F43</f>
        <v>2450</v>
      </c>
      <c r="J43" s="644" t="s">
        <v>1467</v>
      </c>
      <c r="K43" s="644" t="s">
        <v>4784</v>
      </c>
    </row>
    <row r="44" spans="1:11" ht="15" x14ac:dyDescent="0.25">
      <c r="A44" s="641" t="s">
        <v>4671</v>
      </c>
      <c r="B44" s="642">
        <v>44239</v>
      </c>
      <c r="C44" s="641" t="s">
        <v>4645</v>
      </c>
      <c r="D44" s="641" t="s">
        <v>1723</v>
      </c>
      <c r="E44" s="636" t="s">
        <v>308</v>
      </c>
      <c r="F44" s="637">
        <v>2</v>
      </c>
      <c r="G44" s="644" t="s">
        <v>94</v>
      </c>
      <c r="H44" s="644" t="s">
        <v>2523</v>
      </c>
      <c r="I44" s="650">
        <f>6500*F44</f>
        <v>13000</v>
      </c>
      <c r="J44" s="644" t="s">
        <v>1467</v>
      </c>
      <c r="K44" s="644" t="s">
        <v>4784</v>
      </c>
    </row>
    <row r="45" spans="1:11" ht="15" x14ac:dyDescent="0.25">
      <c r="A45" s="641" t="s">
        <v>4672</v>
      </c>
      <c r="B45" s="642">
        <v>44239</v>
      </c>
      <c r="C45" s="641" t="s">
        <v>4744</v>
      </c>
      <c r="D45" s="641" t="s">
        <v>1716</v>
      </c>
      <c r="E45" s="636" t="s">
        <v>314</v>
      </c>
      <c r="F45" s="637">
        <v>1</v>
      </c>
      <c r="G45" s="644" t="s">
        <v>94</v>
      </c>
      <c r="H45" s="644" t="s">
        <v>1199</v>
      </c>
      <c r="I45" s="650">
        <f>55900*F45</f>
        <v>55900</v>
      </c>
      <c r="J45" s="644" t="s">
        <v>316</v>
      </c>
      <c r="K45" s="644" t="s">
        <v>1469</v>
      </c>
    </row>
    <row r="46" spans="1:11" ht="15" x14ac:dyDescent="0.25">
      <c r="A46" s="641" t="s">
        <v>4672</v>
      </c>
      <c r="B46" s="642">
        <v>44239</v>
      </c>
      <c r="C46" s="641" t="s">
        <v>4744</v>
      </c>
      <c r="D46" s="641" t="s">
        <v>1714</v>
      </c>
      <c r="E46" s="636" t="s">
        <v>314</v>
      </c>
      <c r="F46" s="637">
        <v>1</v>
      </c>
      <c r="G46" s="644" t="s">
        <v>94</v>
      </c>
      <c r="H46" s="644" t="s">
        <v>1199</v>
      </c>
      <c r="I46" s="650">
        <f>5250*F46</f>
        <v>5250</v>
      </c>
      <c r="J46" s="644" t="s">
        <v>316</v>
      </c>
      <c r="K46" s="644" t="s">
        <v>1469</v>
      </c>
    </row>
    <row r="47" spans="1:11" ht="15" x14ac:dyDescent="0.25">
      <c r="A47" s="641" t="s">
        <v>4672</v>
      </c>
      <c r="B47" s="642">
        <v>44239</v>
      </c>
      <c r="C47" s="641" t="s">
        <v>4744</v>
      </c>
      <c r="D47" s="641" t="s">
        <v>1723</v>
      </c>
      <c r="E47" s="636" t="s">
        <v>308</v>
      </c>
      <c r="F47" s="637">
        <v>1</v>
      </c>
      <c r="G47" s="644" t="s">
        <v>94</v>
      </c>
      <c r="H47" s="644" t="s">
        <v>1200</v>
      </c>
      <c r="I47" s="650">
        <f t="shared" ref="I47:I52" si="0">6500*F47</f>
        <v>6500</v>
      </c>
      <c r="J47" s="644" t="s">
        <v>316</v>
      </c>
      <c r="K47" s="644" t="s">
        <v>1469</v>
      </c>
    </row>
    <row r="48" spans="1:11" ht="15" x14ac:dyDescent="0.25">
      <c r="A48" s="641" t="s">
        <v>4673</v>
      </c>
      <c r="B48" s="642">
        <v>44239</v>
      </c>
      <c r="C48" s="641" t="s">
        <v>4748</v>
      </c>
      <c r="D48" s="641" t="s">
        <v>1723</v>
      </c>
      <c r="E48" s="636" t="s">
        <v>308</v>
      </c>
      <c r="F48" s="637">
        <v>1</v>
      </c>
      <c r="G48" s="643" t="s">
        <v>4776</v>
      </c>
      <c r="H48" s="644" t="s">
        <v>2523</v>
      </c>
      <c r="I48" s="650">
        <f t="shared" si="0"/>
        <v>6500</v>
      </c>
      <c r="J48" s="644" t="s">
        <v>316</v>
      </c>
      <c r="K48" s="644" t="s">
        <v>1469</v>
      </c>
    </row>
    <row r="49" spans="1:11" ht="15" x14ac:dyDescent="0.25">
      <c r="A49" s="641" t="s">
        <v>4674</v>
      </c>
      <c r="B49" s="642">
        <v>44239</v>
      </c>
      <c r="C49" s="641" t="s">
        <v>4748</v>
      </c>
      <c r="D49" s="641" t="s">
        <v>1723</v>
      </c>
      <c r="E49" s="636" t="s">
        <v>308</v>
      </c>
      <c r="F49" s="637">
        <v>1</v>
      </c>
      <c r="G49" s="643" t="s">
        <v>2518</v>
      </c>
      <c r="H49" s="644" t="s">
        <v>2523</v>
      </c>
      <c r="I49" s="650">
        <f t="shared" si="0"/>
        <v>6500</v>
      </c>
      <c r="J49" s="644" t="s">
        <v>316</v>
      </c>
      <c r="K49" s="644" t="s">
        <v>1469</v>
      </c>
    </row>
    <row r="50" spans="1:11" ht="15" x14ac:dyDescent="0.25">
      <c r="A50" s="641" t="s">
        <v>4675</v>
      </c>
      <c r="B50" s="642">
        <v>44239</v>
      </c>
      <c r="C50" s="641" t="s">
        <v>4748</v>
      </c>
      <c r="D50" s="641" t="s">
        <v>1723</v>
      </c>
      <c r="E50" s="636" t="s">
        <v>308</v>
      </c>
      <c r="F50" s="637">
        <v>1</v>
      </c>
      <c r="G50" s="643" t="s">
        <v>256</v>
      </c>
      <c r="H50" s="644" t="s">
        <v>2523</v>
      </c>
      <c r="I50" s="650">
        <f t="shared" si="0"/>
        <v>6500</v>
      </c>
      <c r="J50" s="644" t="s">
        <v>316</v>
      </c>
      <c r="K50" s="644" t="s">
        <v>1469</v>
      </c>
    </row>
    <row r="51" spans="1:11" ht="15" x14ac:dyDescent="0.25">
      <c r="A51" s="641" t="s">
        <v>4675</v>
      </c>
      <c r="B51" s="642">
        <v>44239</v>
      </c>
      <c r="C51" s="641" t="s">
        <v>1702</v>
      </c>
      <c r="D51" s="641" t="s">
        <v>1720</v>
      </c>
      <c r="E51" s="636" t="s">
        <v>308</v>
      </c>
      <c r="F51" s="637">
        <v>1</v>
      </c>
      <c r="G51" s="644" t="s">
        <v>94</v>
      </c>
      <c r="H51" s="644" t="s">
        <v>2523</v>
      </c>
      <c r="I51" s="650">
        <f>5500*F51</f>
        <v>5500</v>
      </c>
      <c r="J51" s="644" t="s">
        <v>1466</v>
      </c>
      <c r="K51" s="644" t="s">
        <v>4782</v>
      </c>
    </row>
    <row r="52" spans="1:11" ht="15" x14ac:dyDescent="0.25">
      <c r="A52" s="641" t="s">
        <v>4676</v>
      </c>
      <c r="B52" s="642">
        <v>44239</v>
      </c>
      <c r="C52" s="641" t="s">
        <v>4749</v>
      </c>
      <c r="D52" s="641" t="s">
        <v>1723</v>
      </c>
      <c r="E52" s="636" t="s">
        <v>308</v>
      </c>
      <c r="F52" s="637">
        <v>4</v>
      </c>
      <c r="G52" s="644" t="s">
        <v>94</v>
      </c>
      <c r="H52" s="644" t="s">
        <v>2523</v>
      </c>
      <c r="I52" s="650">
        <f t="shared" si="0"/>
        <v>26000</v>
      </c>
      <c r="J52" s="644" t="s">
        <v>317</v>
      </c>
      <c r="K52" s="644" t="s">
        <v>1469</v>
      </c>
    </row>
    <row r="53" spans="1:11" ht="15" x14ac:dyDescent="0.25">
      <c r="A53" s="641" t="s">
        <v>4677</v>
      </c>
      <c r="B53" s="642">
        <v>44240</v>
      </c>
      <c r="C53" s="641" t="s">
        <v>4678</v>
      </c>
      <c r="D53" s="641" t="s">
        <v>1516</v>
      </c>
      <c r="E53" s="636" t="s">
        <v>308</v>
      </c>
      <c r="F53" s="637">
        <v>3</v>
      </c>
      <c r="G53" s="644" t="s">
        <v>94</v>
      </c>
      <c r="H53" s="644" t="s">
        <v>1200</v>
      </c>
      <c r="I53" s="650">
        <f>4475*F53</f>
        <v>13425</v>
      </c>
      <c r="J53" s="644" t="s">
        <v>317</v>
      </c>
      <c r="K53" s="644" t="s">
        <v>1469</v>
      </c>
    </row>
    <row r="54" spans="1:11" ht="15" x14ac:dyDescent="0.25">
      <c r="A54" s="641" t="s">
        <v>4679</v>
      </c>
      <c r="B54" s="642">
        <v>44240</v>
      </c>
      <c r="C54" s="641" t="s">
        <v>4744</v>
      </c>
      <c r="D54" s="641" t="s">
        <v>1725</v>
      </c>
      <c r="E54" s="636" t="s">
        <v>308</v>
      </c>
      <c r="F54" s="637">
        <v>1</v>
      </c>
      <c r="G54" s="644" t="s">
        <v>94</v>
      </c>
      <c r="H54" s="644" t="s">
        <v>1200</v>
      </c>
      <c r="I54" s="650">
        <f>2450*F54</f>
        <v>2450</v>
      </c>
      <c r="J54" s="644" t="s">
        <v>316</v>
      </c>
      <c r="K54" s="644" t="s">
        <v>1469</v>
      </c>
    </row>
    <row r="55" spans="1:11" ht="15" x14ac:dyDescent="0.25">
      <c r="A55" s="641" t="s">
        <v>4680</v>
      </c>
      <c r="B55" s="642">
        <v>44240</v>
      </c>
      <c r="C55" s="641" t="s">
        <v>4746</v>
      </c>
      <c r="D55" s="641" t="s">
        <v>1725</v>
      </c>
      <c r="E55" s="636" t="s">
        <v>308</v>
      </c>
      <c r="F55" s="637">
        <v>2</v>
      </c>
      <c r="G55" s="644" t="s">
        <v>94</v>
      </c>
      <c r="H55" s="644" t="s">
        <v>2523</v>
      </c>
      <c r="I55" s="650">
        <f>2450*F55</f>
        <v>4900</v>
      </c>
      <c r="J55" s="644" t="s">
        <v>317</v>
      </c>
      <c r="K55" s="644" t="s">
        <v>1469</v>
      </c>
    </row>
    <row r="56" spans="1:11" ht="15" x14ac:dyDescent="0.25">
      <c r="A56" s="641" t="s">
        <v>4681</v>
      </c>
      <c r="B56" s="642">
        <v>44240</v>
      </c>
      <c r="C56" s="641" t="s">
        <v>4750</v>
      </c>
      <c r="D56" s="641" t="s">
        <v>1516</v>
      </c>
      <c r="E56" s="636" t="s">
        <v>308</v>
      </c>
      <c r="F56" s="637">
        <v>3</v>
      </c>
      <c r="G56" s="644" t="s">
        <v>94</v>
      </c>
      <c r="H56" s="644" t="s">
        <v>2523</v>
      </c>
      <c r="I56" s="650">
        <f>4475*F56</f>
        <v>13425</v>
      </c>
      <c r="J56" s="644" t="s">
        <v>317</v>
      </c>
      <c r="K56" s="644" t="s">
        <v>1469</v>
      </c>
    </row>
    <row r="57" spans="1:11" ht="15" x14ac:dyDescent="0.25">
      <c r="A57" s="641" t="s">
        <v>4682</v>
      </c>
      <c r="B57" s="642">
        <v>44242</v>
      </c>
      <c r="C57" s="641" t="s">
        <v>4740</v>
      </c>
      <c r="D57" s="641" t="s">
        <v>1723</v>
      </c>
      <c r="E57" s="636" t="s">
        <v>308</v>
      </c>
      <c r="F57" s="637">
        <v>15</v>
      </c>
      <c r="G57" s="644" t="s">
        <v>94</v>
      </c>
      <c r="H57" s="644" t="s">
        <v>2523</v>
      </c>
      <c r="I57" s="650">
        <f>6500*F57</f>
        <v>97500</v>
      </c>
      <c r="J57" s="644" t="s">
        <v>317</v>
      </c>
      <c r="K57" s="644" t="s">
        <v>1469</v>
      </c>
    </row>
    <row r="58" spans="1:11" ht="15" x14ac:dyDescent="0.25">
      <c r="A58" s="641" t="s">
        <v>4683</v>
      </c>
      <c r="B58" s="642">
        <v>44242</v>
      </c>
      <c r="C58" s="641" t="s">
        <v>4751</v>
      </c>
      <c r="D58" s="641" t="s">
        <v>1716</v>
      </c>
      <c r="E58" s="636" t="s">
        <v>314</v>
      </c>
      <c r="F58" s="637">
        <v>1</v>
      </c>
      <c r="G58" s="644" t="s">
        <v>2515</v>
      </c>
      <c r="H58" s="644" t="s">
        <v>1199</v>
      </c>
      <c r="I58" s="650">
        <f>55900*F58</f>
        <v>55900</v>
      </c>
      <c r="J58" s="644" t="s">
        <v>316</v>
      </c>
      <c r="K58" s="644" t="s">
        <v>1469</v>
      </c>
    </row>
    <row r="59" spans="1:11" ht="15" x14ac:dyDescent="0.25">
      <c r="A59" s="641" t="s">
        <v>4683</v>
      </c>
      <c r="B59" s="642">
        <v>44242</v>
      </c>
      <c r="C59" s="641" t="s">
        <v>4751</v>
      </c>
      <c r="D59" s="641" t="s">
        <v>1714</v>
      </c>
      <c r="E59" s="636" t="s">
        <v>314</v>
      </c>
      <c r="F59" s="637">
        <v>1</v>
      </c>
      <c r="G59" s="644" t="s">
        <v>2515</v>
      </c>
      <c r="H59" s="644" t="s">
        <v>1199</v>
      </c>
      <c r="I59" s="650">
        <f>5250*F59</f>
        <v>5250</v>
      </c>
      <c r="J59" s="644" t="s">
        <v>316</v>
      </c>
      <c r="K59" s="644" t="s">
        <v>1469</v>
      </c>
    </row>
    <row r="60" spans="1:11" ht="15" x14ac:dyDescent="0.25">
      <c r="A60" s="641" t="s">
        <v>4683</v>
      </c>
      <c r="B60" s="642">
        <v>44242</v>
      </c>
      <c r="C60" s="641" t="s">
        <v>4751</v>
      </c>
      <c r="D60" s="641" t="s">
        <v>1723</v>
      </c>
      <c r="E60" s="636" t="s">
        <v>308</v>
      </c>
      <c r="F60" s="637">
        <v>1</v>
      </c>
      <c r="G60" s="644" t="s">
        <v>2515</v>
      </c>
      <c r="H60" s="644" t="s">
        <v>1200</v>
      </c>
      <c r="I60" s="650">
        <f>6500*F60</f>
        <v>6500</v>
      </c>
      <c r="J60" s="644" t="s">
        <v>316</v>
      </c>
      <c r="K60" s="644" t="s">
        <v>1469</v>
      </c>
    </row>
    <row r="61" spans="1:11" ht="15" x14ac:dyDescent="0.25">
      <c r="A61" s="641" t="s">
        <v>4684</v>
      </c>
      <c r="B61" s="642">
        <v>44242</v>
      </c>
      <c r="C61" s="641" t="s">
        <v>4751</v>
      </c>
      <c r="D61" s="641" t="s">
        <v>1725</v>
      </c>
      <c r="E61" s="636" t="s">
        <v>308</v>
      </c>
      <c r="F61" s="637">
        <v>1</v>
      </c>
      <c r="G61" s="644" t="s">
        <v>2515</v>
      </c>
      <c r="H61" s="644" t="s">
        <v>1200</v>
      </c>
      <c r="I61" s="650">
        <f>2450*F61</f>
        <v>2450</v>
      </c>
      <c r="J61" s="644" t="s">
        <v>316</v>
      </c>
      <c r="K61" s="644" t="s">
        <v>1469</v>
      </c>
    </row>
    <row r="62" spans="1:11" ht="15" x14ac:dyDescent="0.25">
      <c r="A62" s="641" t="s">
        <v>4685</v>
      </c>
      <c r="B62" s="642">
        <v>44242</v>
      </c>
      <c r="C62" s="641" t="s">
        <v>1252</v>
      </c>
      <c r="D62" s="641" t="s">
        <v>1728</v>
      </c>
      <c r="E62" s="636" t="s">
        <v>308</v>
      </c>
      <c r="F62" s="637">
        <v>15</v>
      </c>
      <c r="G62" s="644" t="s">
        <v>1205</v>
      </c>
      <c r="H62" s="644" t="s">
        <v>2523</v>
      </c>
      <c r="I62" s="650">
        <v>0</v>
      </c>
      <c r="J62" s="644" t="s">
        <v>1464</v>
      </c>
      <c r="K62" s="644" t="s">
        <v>4782</v>
      </c>
    </row>
    <row r="63" spans="1:11" ht="15" x14ac:dyDescent="0.25">
      <c r="A63" s="641" t="s">
        <v>4686</v>
      </c>
      <c r="B63" s="642">
        <v>44242</v>
      </c>
      <c r="C63" s="641" t="s">
        <v>1757</v>
      </c>
      <c r="D63" s="641" t="s">
        <v>1723</v>
      </c>
      <c r="E63" s="636" t="s">
        <v>308</v>
      </c>
      <c r="F63" s="637">
        <v>1</v>
      </c>
      <c r="G63" s="644" t="s">
        <v>94</v>
      </c>
      <c r="H63" s="644" t="s">
        <v>1200</v>
      </c>
      <c r="I63" s="650">
        <f>6500*F63</f>
        <v>6500</v>
      </c>
      <c r="J63" s="644" t="s">
        <v>317</v>
      </c>
      <c r="K63" s="644" t="s">
        <v>1469</v>
      </c>
    </row>
    <row r="64" spans="1:11" ht="15" x14ac:dyDescent="0.25">
      <c r="A64" s="641" t="s">
        <v>4687</v>
      </c>
      <c r="B64" s="642">
        <v>44243</v>
      </c>
      <c r="C64" s="641" t="s">
        <v>4752</v>
      </c>
      <c r="D64" s="641" t="s">
        <v>1716</v>
      </c>
      <c r="E64" s="636" t="s">
        <v>314</v>
      </c>
      <c r="F64" s="637">
        <v>1</v>
      </c>
      <c r="G64" s="644" t="s">
        <v>94</v>
      </c>
      <c r="H64" s="644" t="s">
        <v>1199</v>
      </c>
      <c r="I64" s="650">
        <f>55900*F64</f>
        <v>55900</v>
      </c>
      <c r="J64" s="644" t="s">
        <v>317</v>
      </c>
      <c r="K64" s="644" t="s">
        <v>1469</v>
      </c>
    </row>
    <row r="65" spans="1:11" ht="15" x14ac:dyDescent="0.25">
      <c r="A65" s="641" t="s">
        <v>4687</v>
      </c>
      <c r="B65" s="642">
        <v>44243</v>
      </c>
      <c r="C65" s="641" t="s">
        <v>4752</v>
      </c>
      <c r="D65" s="641" t="s">
        <v>1714</v>
      </c>
      <c r="E65" s="636" t="s">
        <v>314</v>
      </c>
      <c r="F65" s="637">
        <v>1</v>
      </c>
      <c r="G65" s="644" t="s">
        <v>94</v>
      </c>
      <c r="H65" s="644" t="s">
        <v>1199</v>
      </c>
      <c r="I65" s="650">
        <f>5250*F65</f>
        <v>5250</v>
      </c>
      <c r="J65" s="644" t="s">
        <v>317</v>
      </c>
      <c r="K65" s="644" t="s">
        <v>1469</v>
      </c>
    </row>
    <row r="66" spans="1:11" ht="15" x14ac:dyDescent="0.25">
      <c r="A66" s="641" t="s">
        <v>4687</v>
      </c>
      <c r="B66" s="642">
        <v>44243</v>
      </c>
      <c r="C66" s="641" t="s">
        <v>4752</v>
      </c>
      <c r="D66" s="641" t="s">
        <v>1723</v>
      </c>
      <c r="E66" s="636" t="s">
        <v>308</v>
      </c>
      <c r="F66" s="637">
        <v>1</v>
      </c>
      <c r="G66" s="644" t="s">
        <v>94</v>
      </c>
      <c r="H66" s="644" t="s">
        <v>1200</v>
      </c>
      <c r="I66" s="650">
        <f>6500*F66</f>
        <v>6500</v>
      </c>
      <c r="J66" s="644" t="s">
        <v>317</v>
      </c>
      <c r="K66" s="644" t="s">
        <v>1469</v>
      </c>
    </row>
    <row r="67" spans="1:11" ht="15" x14ac:dyDescent="0.25">
      <c r="A67" s="641" t="s">
        <v>4687</v>
      </c>
      <c r="B67" s="642">
        <v>44243</v>
      </c>
      <c r="C67" s="641" t="s">
        <v>4752</v>
      </c>
      <c r="D67" s="641" t="s">
        <v>1725</v>
      </c>
      <c r="E67" s="636" t="s">
        <v>308</v>
      </c>
      <c r="F67" s="637">
        <v>1</v>
      </c>
      <c r="G67" s="644" t="s">
        <v>94</v>
      </c>
      <c r="H67" s="644" t="s">
        <v>1200</v>
      </c>
      <c r="I67" s="650">
        <f>2450*F67</f>
        <v>2450</v>
      </c>
      <c r="J67" s="644" t="s">
        <v>317</v>
      </c>
      <c r="K67" s="644" t="s">
        <v>1469</v>
      </c>
    </row>
    <row r="68" spans="1:11" ht="15" x14ac:dyDescent="0.25">
      <c r="A68" s="641" t="s">
        <v>4688</v>
      </c>
      <c r="B68" s="642">
        <v>44243</v>
      </c>
      <c r="C68" s="641" t="s">
        <v>4690</v>
      </c>
      <c r="D68" s="641" t="s">
        <v>1723</v>
      </c>
      <c r="E68" s="636" t="s">
        <v>308</v>
      </c>
      <c r="F68" s="637">
        <v>1</v>
      </c>
      <c r="G68" s="644" t="s">
        <v>94</v>
      </c>
      <c r="H68" s="644" t="s">
        <v>1200</v>
      </c>
      <c r="I68" s="650">
        <f>6500*F68</f>
        <v>6500</v>
      </c>
      <c r="J68" s="644" t="s">
        <v>317</v>
      </c>
      <c r="K68" s="644" t="s">
        <v>1469</v>
      </c>
    </row>
    <row r="69" spans="1:11" ht="15" x14ac:dyDescent="0.25">
      <c r="A69" s="641" t="s">
        <v>4689</v>
      </c>
      <c r="B69" s="642">
        <v>44243</v>
      </c>
      <c r="C69" s="641" t="s">
        <v>4753</v>
      </c>
      <c r="D69" s="641" t="s">
        <v>1716</v>
      </c>
      <c r="E69" s="636" t="s">
        <v>314</v>
      </c>
      <c r="F69" s="637">
        <v>9</v>
      </c>
      <c r="G69" s="643" t="s">
        <v>4527</v>
      </c>
      <c r="H69" s="644" t="s">
        <v>1199</v>
      </c>
      <c r="I69" s="650">
        <f>53700*F69</f>
        <v>483300</v>
      </c>
      <c r="J69" s="644" t="s">
        <v>316</v>
      </c>
      <c r="K69" s="644" t="s">
        <v>1469</v>
      </c>
    </row>
    <row r="70" spans="1:11" ht="15" x14ac:dyDescent="0.25">
      <c r="A70" s="641" t="s">
        <v>4689</v>
      </c>
      <c r="B70" s="642">
        <v>44243</v>
      </c>
      <c r="C70" s="641" t="s">
        <v>4753</v>
      </c>
      <c r="D70" s="641" t="s">
        <v>1725</v>
      </c>
      <c r="E70" s="636" t="s">
        <v>308</v>
      </c>
      <c r="F70" s="637">
        <v>9</v>
      </c>
      <c r="G70" s="643" t="s">
        <v>4527</v>
      </c>
      <c r="H70" s="644" t="s">
        <v>1200</v>
      </c>
      <c r="I70" s="650">
        <f>2450*F70</f>
        <v>22050</v>
      </c>
      <c r="J70" s="644" t="s">
        <v>316</v>
      </c>
      <c r="K70" s="644" t="s">
        <v>1469</v>
      </c>
    </row>
    <row r="71" spans="1:11" ht="15" x14ac:dyDescent="0.25">
      <c r="A71" s="641" t="s">
        <v>4691</v>
      </c>
      <c r="B71" s="642">
        <v>44244</v>
      </c>
      <c r="C71" s="641" t="s">
        <v>1748</v>
      </c>
      <c r="D71" s="641" t="s">
        <v>1723</v>
      </c>
      <c r="E71" s="636" t="s">
        <v>308</v>
      </c>
      <c r="F71" s="637">
        <v>1</v>
      </c>
      <c r="G71" s="644" t="s">
        <v>4775</v>
      </c>
      <c r="H71" s="644" t="s">
        <v>2523</v>
      </c>
      <c r="I71" s="650">
        <f>6500*F71</f>
        <v>6500</v>
      </c>
      <c r="J71" s="644" t="s">
        <v>316</v>
      </c>
      <c r="K71" s="644" t="s">
        <v>1469</v>
      </c>
    </row>
    <row r="72" spans="1:11" ht="15" x14ac:dyDescent="0.25">
      <c r="A72" s="641" t="s">
        <v>4692</v>
      </c>
      <c r="B72" s="642">
        <v>44244</v>
      </c>
      <c r="C72" s="641" t="s">
        <v>1757</v>
      </c>
      <c r="D72" s="641" t="s">
        <v>1723</v>
      </c>
      <c r="E72" s="636" t="s">
        <v>308</v>
      </c>
      <c r="F72" s="637">
        <v>1</v>
      </c>
      <c r="G72" s="643" t="s">
        <v>94</v>
      </c>
      <c r="H72" s="644" t="s">
        <v>1200</v>
      </c>
      <c r="I72" s="650">
        <f>6500*F72</f>
        <v>6500</v>
      </c>
      <c r="J72" s="644" t="s">
        <v>317</v>
      </c>
      <c r="K72" s="644" t="s">
        <v>1469</v>
      </c>
    </row>
    <row r="73" spans="1:11" ht="15" x14ac:dyDescent="0.25">
      <c r="A73" s="641" t="s">
        <v>4693</v>
      </c>
      <c r="B73" s="642">
        <v>44244</v>
      </c>
      <c r="C73" s="641" t="s">
        <v>1702</v>
      </c>
      <c r="D73" s="641" t="s">
        <v>1516</v>
      </c>
      <c r="E73" s="636" t="s">
        <v>308</v>
      </c>
      <c r="F73" s="637">
        <v>24</v>
      </c>
      <c r="G73" s="643" t="s">
        <v>94</v>
      </c>
      <c r="H73" s="644" t="s">
        <v>2523</v>
      </c>
      <c r="I73" s="650">
        <f>4475*F73</f>
        <v>107400</v>
      </c>
      <c r="J73" s="644" t="s">
        <v>1466</v>
      </c>
      <c r="K73" s="644" t="s">
        <v>4782</v>
      </c>
    </row>
    <row r="74" spans="1:11" ht="15" x14ac:dyDescent="0.25">
      <c r="A74" s="641" t="s">
        <v>4694</v>
      </c>
      <c r="B74" s="642">
        <v>44245</v>
      </c>
      <c r="C74" s="641" t="s">
        <v>1260</v>
      </c>
      <c r="D74" s="641" t="s">
        <v>1516</v>
      </c>
      <c r="E74" s="636" t="s">
        <v>308</v>
      </c>
      <c r="F74" s="637">
        <v>6</v>
      </c>
      <c r="G74" s="643" t="s">
        <v>94</v>
      </c>
      <c r="H74" s="644" t="s">
        <v>2523</v>
      </c>
      <c r="I74" s="650">
        <f>4475*F74</f>
        <v>26850</v>
      </c>
      <c r="J74" s="644" t="s">
        <v>317</v>
      </c>
      <c r="K74" s="644" t="s">
        <v>1469</v>
      </c>
    </row>
    <row r="75" spans="1:11" ht="15" x14ac:dyDescent="0.25">
      <c r="A75" s="641" t="s">
        <v>4695</v>
      </c>
      <c r="B75" s="642">
        <v>44245</v>
      </c>
      <c r="C75" s="641" t="s">
        <v>4754</v>
      </c>
      <c r="D75" s="641" t="s">
        <v>1731</v>
      </c>
      <c r="E75" s="636" t="s">
        <v>308</v>
      </c>
      <c r="F75" s="637">
        <v>5</v>
      </c>
      <c r="G75" s="643" t="s">
        <v>94</v>
      </c>
      <c r="H75" s="644" t="s">
        <v>2523</v>
      </c>
      <c r="I75" s="650">
        <f>1250*F75</f>
        <v>6250</v>
      </c>
      <c r="J75" s="644" t="s">
        <v>1466</v>
      </c>
      <c r="K75" s="644" t="s">
        <v>4784</v>
      </c>
    </row>
    <row r="76" spans="1:11" ht="15" x14ac:dyDescent="0.25">
      <c r="A76" s="641" t="s">
        <v>4696</v>
      </c>
      <c r="B76" s="642">
        <v>44245</v>
      </c>
      <c r="C76" s="641" t="s">
        <v>4755</v>
      </c>
      <c r="D76" s="641" t="s">
        <v>4769</v>
      </c>
      <c r="E76" s="636" t="s">
        <v>314</v>
      </c>
      <c r="F76" s="637">
        <v>1</v>
      </c>
      <c r="G76" s="643" t="s">
        <v>94</v>
      </c>
      <c r="H76" s="644" t="s">
        <v>2551</v>
      </c>
      <c r="I76" s="650">
        <f>2250*F76</f>
        <v>2250</v>
      </c>
      <c r="J76" s="644" t="s">
        <v>316</v>
      </c>
      <c r="K76" s="644" t="s">
        <v>1469</v>
      </c>
    </row>
    <row r="77" spans="1:11" ht="15" x14ac:dyDescent="0.25">
      <c r="A77" s="641" t="s">
        <v>4697</v>
      </c>
      <c r="B77" s="642">
        <v>44245</v>
      </c>
      <c r="C77" s="641" t="s">
        <v>4690</v>
      </c>
      <c r="D77" s="641" t="s">
        <v>1516</v>
      </c>
      <c r="E77" s="636" t="s">
        <v>308</v>
      </c>
      <c r="F77" s="637">
        <v>5</v>
      </c>
      <c r="G77" s="643" t="s">
        <v>94</v>
      </c>
      <c r="H77" s="644" t="s">
        <v>1200</v>
      </c>
      <c r="I77" s="650">
        <f>4475*F77</f>
        <v>22375</v>
      </c>
      <c r="J77" s="644" t="s">
        <v>317</v>
      </c>
      <c r="K77" s="644" t="s">
        <v>1469</v>
      </c>
    </row>
    <row r="78" spans="1:11" ht="15" x14ac:dyDescent="0.25">
      <c r="A78" s="641" t="s">
        <v>4698</v>
      </c>
      <c r="B78" s="642">
        <v>44246</v>
      </c>
      <c r="C78" s="641" t="s">
        <v>4756</v>
      </c>
      <c r="D78" s="641" t="s">
        <v>1727</v>
      </c>
      <c r="E78" s="636" t="s">
        <v>314</v>
      </c>
      <c r="F78" s="637">
        <v>18</v>
      </c>
      <c r="G78" s="643" t="s">
        <v>2515</v>
      </c>
      <c r="H78" s="644" t="s">
        <v>1197</v>
      </c>
      <c r="I78" s="650">
        <f>97200*F78</f>
        <v>1749600</v>
      </c>
      <c r="J78" s="644" t="s">
        <v>316</v>
      </c>
      <c r="K78" s="644" t="s">
        <v>1469</v>
      </c>
    </row>
    <row r="79" spans="1:11" ht="15" x14ac:dyDescent="0.25">
      <c r="A79" s="641" t="s">
        <v>4699</v>
      </c>
      <c r="B79" s="642">
        <v>44246</v>
      </c>
      <c r="C79" s="641" t="s">
        <v>1750</v>
      </c>
      <c r="D79" s="641" t="s">
        <v>4770</v>
      </c>
      <c r="E79" s="636" t="s">
        <v>314</v>
      </c>
      <c r="F79" s="637">
        <v>2</v>
      </c>
      <c r="G79" s="643" t="s">
        <v>94</v>
      </c>
      <c r="H79" s="644" t="s">
        <v>1197</v>
      </c>
      <c r="I79" s="650">
        <f>97200*F79</f>
        <v>194400</v>
      </c>
      <c r="J79" s="644" t="s">
        <v>317</v>
      </c>
      <c r="K79" s="644" t="s">
        <v>1469</v>
      </c>
    </row>
    <row r="80" spans="1:11" ht="15" x14ac:dyDescent="0.25">
      <c r="A80" s="641" t="s">
        <v>4699</v>
      </c>
      <c r="B80" s="642">
        <v>44246</v>
      </c>
      <c r="C80" s="641" t="s">
        <v>1750</v>
      </c>
      <c r="D80" s="641" t="s">
        <v>1722</v>
      </c>
      <c r="E80" s="636" t="s">
        <v>314</v>
      </c>
      <c r="F80" s="637">
        <v>1</v>
      </c>
      <c r="G80" s="643" t="s">
        <v>94</v>
      </c>
      <c r="H80" s="644" t="s">
        <v>1197</v>
      </c>
      <c r="I80" s="650">
        <f>3250*F80</f>
        <v>3250</v>
      </c>
      <c r="J80" s="644" t="s">
        <v>317</v>
      </c>
      <c r="K80" s="644" t="s">
        <v>1469</v>
      </c>
    </row>
    <row r="81" spans="1:11" ht="15" x14ac:dyDescent="0.25">
      <c r="A81" s="641" t="s">
        <v>4699</v>
      </c>
      <c r="B81" s="642">
        <v>44246</v>
      </c>
      <c r="C81" s="641" t="s">
        <v>1750</v>
      </c>
      <c r="D81" s="641" t="s">
        <v>1730</v>
      </c>
      <c r="E81" s="636" t="s">
        <v>314</v>
      </c>
      <c r="F81" s="637">
        <v>2</v>
      </c>
      <c r="G81" s="643" t="s">
        <v>94</v>
      </c>
      <c r="H81" s="644" t="s">
        <v>1197</v>
      </c>
      <c r="I81" s="650">
        <f>4200*F81</f>
        <v>8400</v>
      </c>
      <c r="J81" s="644" t="s">
        <v>317</v>
      </c>
      <c r="K81" s="644" t="s">
        <v>1469</v>
      </c>
    </row>
    <row r="82" spans="1:11" ht="15" x14ac:dyDescent="0.25">
      <c r="A82" s="641" t="s">
        <v>4700</v>
      </c>
      <c r="B82" s="642">
        <v>44246</v>
      </c>
      <c r="C82" s="641" t="s">
        <v>4757</v>
      </c>
      <c r="D82" s="641" t="s">
        <v>1516</v>
      </c>
      <c r="E82" s="636" t="s">
        <v>308</v>
      </c>
      <c r="F82" s="637">
        <v>2</v>
      </c>
      <c r="G82" s="643" t="s">
        <v>1760</v>
      </c>
      <c r="H82" s="644" t="s">
        <v>2523</v>
      </c>
      <c r="I82" s="650">
        <f>4475*F82</f>
        <v>8950</v>
      </c>
      <c r="J82" s="644" t="s">
        <v>317</v>
      </c>
      <c r="K82" s="644" t="s">
        <v>1469</v>
      </c>
    </row>
    <row r="83" spans="1:11" ht="15" x14ac:dyDescent="0.25">
      <c r="A83" s="641" t="s">
        <v>4701</v>
      </c>
      <c r="B83" s="642">
        <v>44246</v>
      </c>
      <c r="C83" s="641" t="s">
        <v>4758</v>
      </c>
      <c r="D83" s="641" t="s">
        <v>1725</v>
      </c>
      <c r="E83" s="636" t="s">
        <v>308</v>
      </c>
      <c r="F83" s="637">
        <v>1</v>
      </c>
      <c r="G83" s="643" t="s">
        <v>4777</v>
      </c>
      <c r="H83" s="644" t="s">
        <v>1203</v>
      </c>
      <c r="I83" s="650">
        <f>2450*F83</f>
        <v>2450</v>
      </c>
      <c r="J83" s="644" t="s">
        <v>316</v>
      </c>
      <c r="K83" s="644" t="s">
        <v>1469</v>
      </c>
    </row>
    <row r="84" spans="1:11" ht="15" x14ac:dyDescent="0.25">
      <c r="A84" s="641" t="s">
        <v>4702</v>
      </c>
      <c r="B84" s="642">
        <v>44246</v>
      </c>
      <c r="C84" s="641" t="s">
        <v>1741</v>
      </c>
      <c r="D84" s="641" t="s">
        <v>1723</v>
      </c>
      <c r="E84" s="636" t="s">
        <v>308</v>
      </c>
      <c r="F84" s="637">
        <v>1</v>
      </c>
      <c r="G84" s="643" t="s">
        <v>1762</v>
      </c>
      <c r="H84" s="644" t="s">
        <v>1200</v>
      </c>
      <c r="I84" s="650">
        <f>6500*F84</f>
        <v>6500</v>
      </c>
      <c r="J84" s="644" t="s">
        <v>1467</v>
      </c>
      <c r="K84" s="644" t="s">
        <v>4784</v>
      </c>
    </row>
    <row r="85" spans="1:11" ht="15" x14ac:dyDescent="0.25">
      <c r="A85" s="641" t="s">
        <v>4702</v>
      </c>
      <c r="B85" s="642">
        <v>44246</v>
      </c>
      <c r="C85" s="641" t="s">
        <v>1741</v>
      </c>
      <c r="D85" s="641" t="s">
        <v>1630</v>
      </c>
      <c r="E85" s="636" t="s">
        <v>314</v>
      </c>
      <c r="F85" s="637">
        <v>1</v>
      </c>
      <c r="G85" s="643" t="s">
        <v>1762</v>
      </c>
      <c r="H85" s="644" t="s">
        <v>1199</v>
      </c>
      <c r="I85" s="650">
        <f>8700*F85</f>
        <v>8700</v>
      </c>
      <c r="J85" s="644" t="s">
        <v>1467</v>
      </c>
      <c r="K85" s="644" t="s">
        <v>4784</v>
      </c>
    </row>
    <row r="86" spans="1:11" ht="15" x14ac:dyDescent="0.25">
      <c r="A86" s="641" t="s">
        <v>4703</v>
      </c>
      <c r="B86" s="642">
        <v>44247</v>
      </c>
      <c r="C86" s="641" t="s">
        <v>1252</v>
      </c>
      <c r="D86" s="641" t="s">
        <v>1723</v>
      </c>
      <c r="E86" s="636" t="s">
        <v>308</v>
      </c>
      <c r="F86" s="637">
        <v>15</v>
      </c>
      <c r="G86" s="643" t="s">
        <v>1205</v>
      </c>
      <c r="H86" s="644" t="s">
        <v>2523</v>
      </c>
      <c r="I86" s="650">
        <v>0</v>
      </c>
      <c r="J86" s="644" t="s">
        <v>1464</v>
      </c>
      <c r="K86" s="644" t="s">
        <v>4782</v>
      </c>
    </row>
    <row r="87" spans="1:11" ht="15" x14ac:dyDescent="0.25">
      <c r="A87" s="641" t="s">
        <v>4704</v>
      </c>
      <c r="B87" s="642">
        <v>44247</v>
      </c>
      <c r="C87" s="641" t="s">
        <v>4742</v>
      </c>
      <c r="D87" s="641" t="s">
        <v>1516</v>
      </c>
      <c r="E87" s="636" t="s">
        <v>308</v>
      </c>
      <c r="F87" s="637">
        <v>2</v>
      </c>
      <c r="G87" s="644" t="s">
        <v>94</v>
      </c>
      <c r="H87" s="644" t="s">
        <v>2523</v>
      </c>
      <c r="I87" s="650">
        <f>4475*F87</f>
        <v>8950</v>
      </c>
      <c r="J87" s="644" t="s">
        <v>316</v>
      </c>
      <c r="K87" s="644" t="s">
        <v>1469</v>
      </c>
    </row>
    <row r="88" spans="1:11" ht="15" x14ac:dyDescent="0.25">
      <c r="A88" s="641" t="s">
        <v>4705</v>
      </c>
      <c r="B88" s="642">
        <v>44249</v>
      </c>
      <c r="C88" s="641" t="s">
        <v>3550</v>
      </c>
      <c r="D88" s="641" t="s">
        <v>1519</v>
      </c>
      <c r="E88" s="636" t="s">
        <v>314</v>
      </c>
      <c r="F88" s="637">
        <v>1</v>
      </c>
      <c r="G88" s="643" t="s">
        <v>1962</v>
      </c>
      <c r="H88" s="644" t="s">
        <v>2551</v>
      </c>
      <c r="I88" s="650">
        <f>35200*F88</f>
        <v>35200</v>
      </c>
      <c r="J88" s="644" t="s">
        <v>316</v>
      </c>
      <c r="K88" s="644" t="s">
        <v>1469</v>
      </c>
    </row>
    <row r="89" spans="1:11" ht="15" x14ac:dyDescent="0.25">
      <c r="A89" s="641" t="s">
        <v>4705</v>
      </c>
      <c r="B89" s="642">
        <v>44249</v>
      </c>
      <c r="C89" s="641" t="s">
        <v>3550</v>
      </c>
      <c r="D89" s="641" t="s">
        <v>1713</v>
      </c>
      <c r="E89" s="636" t="s">
        <v>314</v>
      </c>
      <c r="F89" s="637">
        <v>1</v>
      </c>
      <c r="G89" s="643" t="s">
        <v>1962</v>
      </c>
      <c r="H89" s="644" t="s">
        <v>2551</v>
      </c>
      <c r="I89" s="650">
        <f>3500*F89</f>
        <v>3500</v>
      </c>
      <c r="J89" s="644" t="s">
        <v>316</v>
      </c>
      <c r="K89" s="644" t="s">
        <v>1469</v>
      </c>
    </row>
    <row r="90" spans="1:11" ht="15" x14ac:dyDescent="0.25">
      <c r="A90" s="641" t="s">
        <v>4705</v>
      </c>
      <c r="B90" s="642">
        <v>44249</v>
      </c>
      <c r="C90" s="641" t="s">
        <v>3550</v>
      </c>
      <c r="D90" s="641" t="s">
        <v>1723</v>
      </c>
      <c r="E90" s="636" t="s">
        <v>308</v>
      </c>
      <c r="F90" s="637">
        <v>1</v>
      </c>
      <c r="G90" s="643" t="s">
        <v>1962</v>
      </c>
      <c r="H90" s="644" t="s">
        <v>2523</v>
      </c>
      <c r="I90" s="650">
        <f>6500*F90</f>
        <v>6500</v>
      </c>
      <c r="J90" s="644" t="s">
        <v>316</v>
      </c>
      <c r="K90" s="644" t="s">
        <v>1469</v>
      </c>
    </row>
    <row r="91" spans="1:11" ht="15" x14ac:dyDescent="0.25">
      <c r="A91" s="641" t="s">
        <v>4706</v>
      </c>
      <c r="B91" s="642">
        <v>44249</v>
      </c>
      <c r="C91" s="641" t="s">
        <v>1260</v>
      </c>
      <c r="D91" s="641" t="s">
        <v>1519</v>
      </c>
      <c r="E91" s="636" t="s">
        <v>314</v>
      </c>
      <c r="F91" s="637">
        <v>5</v>
      </c>
      <c r="G91" s="643" t="s">
        <v>94</v>
      </c>
      <c r="H91" s="644" t="s">
        <v>2551</v>
      </c>
      <c r="I91" s="650">
        <f>35200*F91</f>
        <v>176000</v>
      </c>
      <c r="J91" s="644" t="s">
        <v>317</v>
      </c>
      <c r="K91" s="644" t="s">
        <v>1469</v>
      </c>
    </row>
    <row r="92" spans="1:11" ht="15" x14ac:dyDescent="0.25">
      <c r="A92" s="641" t="s">
        <v>4707</v>
      </c>
      <c r="B92" s="642">
        <v>44249</v>
      </c>
      <c r="C92" s="643" t="s">
        <v>1702</v>
      </c>
      <c r="D92" s="641" t="s">
        <v>1519</v>
      </c>
      <c r="E92" s="636" t="s">
        <v>314</v>
      </c>
      <c r="F92" s="637">
        <v>5</v>
      </c>
      <c r="G92" s="643" t="s">
        <v>94</v>
      </c>
      <c r="H92" s="644" t="s">
        <v>1199</v>
      </c>
      <c r="I92" s="650">
        <f>35200*F92</f>
        <v>176000</v>
      </c>
      <c r="J92" s="644" t="s">
        <v>1466</v>
      </c>
      <c r="K92" s="644" t="s">
        <v>4782</v>
      </c>
    </row>
    <row r="93" spans="1:11" ht="15" x14ac:dyDescent="0.25">
      <c r="A93" s="641" t="s">
        <v>4708</v>
      </c>
      <c r="B93" s="642">
        <v>44249</v>
      </c>
      <c r="C93" s="641" t="s">
        <v>4749</v>
      </c>
      <c r="D93" s="641" t="s">
        <v>1519</v>
      </c>
      <c r="E93" s="636" t="s">
        <v>314</v>
      </c>
      <c r="F93" s="637">
        <v>1</v>
      </c>
      <c r="G93" s="643" t="s">
        <v>94</v>
      </c>
      <c r="H93" s="644" t="s">
        <v>2551</v>
      </c>
      <c r="I93" s="650">
        <f>35200*F93</f>
        <v>35200</v>
      </c>
      <c r="J93" s="644" t="s">
        <v>317</v>
      </c>
      <c r="K93" s="644" t="s">
        <v>1469</v>
      </c>
    </row>
    <row r="94" spans="1:11" ht="15" x14ac:dyDescent="0.25">
      <c r="A94" s="641" t="s">
        <v>4709</v>
      </c>
      <c r="B94" s="642">
        <v>44249</v>
      </c>
      <c r="C94" s="641" t="s">
        <v>1733</v>
      </c>
      <c r="D94" s="641" t="s">
        <v>1519</v>
      </c>
      <c r="E94" s="636" t="s">
        <v>314</v>
      </c>
      <c r="F94" s="637">
        <v>2</v>
      </c>
      <c r="G94" s="643" t="s">
        <v>1206</v>
      </c>
      <c r="H94" s="644" t="s">
        <v>1201</v>
      </c>
      <c r="I94" s="650">
        <f>35200*F94</f>
        <v>70400</v>
      </c>
      <c r="J94" s="644" t="s">
        <v>1466</v>
      </c>
      <c r="K94" s="644" t="s">
        <v>4782</v>
      </c>
    </row>
    <row r="95" spans="1:11" ht="15" x14ac:dyDescent="0.25">
      <c r="A95" s="641" t="s">
        <v>4709</v>
      </c>
      <c r="B95" s="642">
        <v>44249</v>
      </c>
      <c r="C95" s="641" t="s">
        <v>1733</v>
      </c>
      <c r="D95" s="641" t="s">
        <v>1713</v>
      </c>
      <c r="E95" s="636" t="s">
        <v>314</v>
      </c>
      <c r="F95" s="638">
        <v>1</v>
      </c>
      <c r="G95" s="643" t="s">
        <v>1206</v>
      </c>
      <c r="H95" s="644" t="s">
        <v>1201</v>
      </c>
      <c r="I95" s="650">
        <f>3500*F95</f>
        <v>3500</v>
      </c>
      <c r="J95" s="644" t="s">
        <v>1466</v>
      </c>
      <c r="K95" s="644" t="s">
        <v>4782</v>
      </c>
    </row>
    <row r="96" spans="1:11" ht="15" x14ac:dyDescent="0.25">
      <c r="A96" s="641" t="s">
        <v>4709</v>
      </c>
      <c r="B96" s="642">
        <v>44249</v>
      </c>
      <c r="C96" s="641" t="s">
        <v>1733</v>
      </c>
      <c r="D96" s="641" t="s">
        <v>1630</v>
      </c>
      <c r="E96" s="636" t="s">
        <v>314</v>
      </c>
      <c r="F96" s="638">
        <v>2</v>
      </c>
      <c r="G96" s="643" t="s">
        <v>1206</v>
      </c>
      <c r="H96" s="644" t="s">
        <v>1201</v>
      </c>
      <c r="I96" s="650">
        <f>8700*F96</f>
        <v>17400</v>
      </c>
      <c r="J96" s="644" t="s">
        <v>1466</v>
      </c>
      <c r="K96" s="644" t="s">
        <v>4782</v>
      </c>
    </row>
    <row r="97" spans="1:11" ht="15" x14ac:dyDescent="0.25">
      <c r="A97" s="641" t="s">
        <v>4710</v>
      </c>
      <c r="B97" s="642">
        <v>44249</v>
      </c>
      <c r="C97" s="641" t="s">
        <v>4759</v>
      </c>
      <c r="D97" s="641" t="s">
        <v>1519</v>
      </c>
      <c r="E97" s="636" t="s">
        <v>314</v>
      </c>
      <c r="F97" s="637">
        <v>1</v>
      </c>
      <c r="G97" s="643" t="s">
        <v>94</v>
      </c>
      <c r="H97" s="644" t="s">
        <v>1199</v>
      </c>
      <c r="I97" s="650">
        <f>35200*F97</f>
        <v>35200</v>
      </c>
      <c r="J97" s="644" t="s">
        <v>316</v>
      </c>
      <c r="K97" s="644" t="s">
        <v>1469</v>
      </c>
    </row>
    <row r="98" spans="1:11" ht="15" x14ac:dyDescent="0.25">
      <c r="A98" s="641" t="s">
        <v>4711</v>
      </c>
      <c r="B98" s="642">
        <v>44249</v>
      </c>
      <c r="C98" s="641" t="s">
        <v>4760</v>
      </c>
      <c r="D98" s="641" t="s">
        <v>1519</v>
      </c>
      <c r="E98" s="636" t="s">
        <v>314</v>
      </c>
      <c r="F98" s="637">
        <v>1</v>
      </c>
      <c r="G98" s="643" t="s">
        <v>94</v>
      </c>
      <c r="H98" s="644" t="s">
        <v>2551</v>
      </c>
      <c r="I98" s="650">
        <f>35200*F98</f>
        <v>35200</v>
      </c>
      <c r="J98" s="644" t="s">
        <v>316</v>
      </c>
      <c r="K98" s="644" t="s">
        <v>1469</v>
      </c>
    </row>
    <row r="99" spans="1:11" ht="15" x14ac:dyDescent="0.25">
      <c r="A99" s="641" t="s">
        <v>4711</v>
      </c>
      <c r="B99" s="642">
        <v>44249</v>
      </c>
      <c r="C99" s="641" t="s">
        <v>4760</v>
      </c>
      <c r="D99" s="641" t="s">
        <v>1713</v>
      </c>
      <c r="E99" s="636" t="s">
        <v>314</v>
      </c>
      <c r="F99" s="637">
        <v>1</v>
      </c>
      <c r="G99" s="643" t="s">
        <v>94</v>
      </c>
      <c r="H99" s="644" t="s">
        <v>2551</v>
      </c>
      <c r="I99" s="650">
        <f>3500*F99</f>
        <v>3500</v>
      </c>
      <c r="J99" s="644" t="s">
        <v>316</v>
      </c>
      <c r="K99" s="644" t="s">
        <v>1469</v>
      </c>
    </row>
    <row r="100" spans="1:11" ht="15" x14ac:dyDescent="0.25">
      <c r="A100" s="641" t="s">
        <v>4711</v>
      </c>
      <c r="B100" s="642">
        <v>44249</v>
      </c>
      <c r="C100" s="641" t="s">
        <v>4760</v>
      </c>
      <c r="D100" s="641" t="s">
        <v>1723</v>
      </c>
      <c r="E100" s="636" t="s">
        <v>308</v>
      </c>
      <c r="F100" s="637">
        <v>1</v>
      </c>
      <c r="G100" s="643" t="s">
        <v>94</v>
      </c>
      <c r="H100" s="644" t="s">
        <v>2523</v>
      </c>
      <c r="I100" s="650">
        <f>6500*F100</f>
        <v>6500</v>
      </c>
      <c r="J100" s="644" t="s">
        <v>316</v>
      </c>
      <c r="K100" s="644" t="s">
        <v>1469</v>
      </c>
    </row>
    <row r="101" spans="1:11" ht="15" x14ac:dyDescent="0.25">
      <c r="A101" s="641" t="s">
        <v>4711</v>
      </c>
      <c r="B101" s="642">
        <v>44249</v>
      </c>
      <c r="C101" s="641" t="s">
        <v>4760</v>
      </c>
      <c r="D101" s="641" t="s">
        <v>1725</v>
      </c>
      <c r="E101" s="636" t="s">
        <v>308</v>
      </c>
      <c r="F101" s="637">
        <v>1</v>
      </c>
      <c r="G101" s="643" t="s">
        <v>94</v>
      </c>
      <c r="H101" s="644" t="s">
        <v>2523</v>
      </c>
      <c r="I101" s="650">
        <f>2450*F101</f>
        <v>2450</v>
      </c>
      <c r="J101" s="644" t="s">
        <v>316</v>
      </c>
      <c r="K101" s="644" t="s">
        <v>1469</v>
      </c>
    </row>
    <row r="102" spans="1:11" ht="15" x14ac:dyDescent="0.25">
      <c r="A102" s="641" t="s">
        <v>4712</v>
      </c>
      <c r="B102" s="642">
        <v>44250</v>
      </c>
      <c r="C102" s="641" t="s">
        <v>2565</v>
      </c>
      <c r="D102" s="641" t="s">
        <v>4771</v>
      </c>
      <c r="E102" s="636" t="s">
        <v>314</v>
      </c>
      <c r="F102" s="637">
        <v>49</v>
      </c>
      <c r="G102" s="643" t="s">
        <v>94</v>
      </c>
      <c r="H102" s="644" t="s">
        <v>1197</v>
      </c>
      <c r="I102" s="650">
        <f>9000*F102</f>
        <v>441000</v>
      </c>
      <c r="J102" s="644" t="s">
        <v>316</v>
      </c>
      <c r="K102" s="644" t="s">
        <v>1469</v>
      </c>
    </row>
    <row r="103" spans="1:11" ht="15" x14ac:dyDescent="0.25">
      <c r="A103" s="641" t="s">
        <v>4712</v>
      </c>
      <c r="B103" s="642">
        <v>44250</v>
      </c>
      <c r="C103" s="641" t="s">
        <v>2565</v>
      </c>
      <c r="D103" s="641" t="s">
        <v>1519</v>
      </c>
      <c r="E103" s="636" t="s">
        <v>314</v>
      </c>
      <c r="F103" s="637">
        <v>49</v>
      </c>
      <c r="G103" s="643" t="s">
        <v>94</v>
      </c>
      <c r="H103" s="644" t="s">
        <v>1197</v>
      </c>
      <c r="I103" s="650">
        <f>34650*F103</f>
        <v>1697850</v>
      </c>
      <c r="J103" s="644" t="s">
        <v>316</v>
      </c>
      <c r="K103" s="644" t="s">
        <v>1469</v>
      </c>
    </row>
    <row r="104" spans="1:11" ht="15" x14ac:dyDescent="0.25">
      <c r="A104" s="641" t="s">
        <v>4713</v>
      </c>
      <c r="B104" s="645">
        <v>44250</v>
      </c>
      <c r="C104" s="643" t="s">
        <v>1750</v>
      </c>
      <c r="D104" s="643" t="s">
        <v>1722</v>
      </c>
      <c r="E104" s="636" t="s">
        <v>314</v>
      </c>
      <c r="F104" s="637">
        <v>1</v>
      </c>
      <c r="G104" s="643" t="s">
        <v>94</v>
      </c>
      <c r="H104" s="644" t="s">
        <v>1197</v>
      </c>
      <c r="I104" s="650">
        <f>3250*F104</f>
        <v>3250</v>
      </c>
      <c r="J104" s="644" t="s">
        <v>317</v>
      </c>
      <c r="K104" s="644" t="s">
        <v>1469</v>
      </c>
    </row>
    <row r="105" spans="1:11" ht="15" x14ac:dyDescent="0.25">
      <c r="A105" s="641" t="s">
        <v>4714</v>
      </c>
      <c r="B105" s="645">
        <v>44250</v>
      </c>
      <c r="C105" s="643" t="s">
        <v>4748</v>
      </c>
      <c r="D105" s="641" t="s">
        <v>1723</v>
      </c>
      <c r="E105" s="636" t="s">
        <v>308</v>
      </c>
      <c r="F105" s="637">
        <v>1</v>
      </c>
      <c r="G105" s="643" t="s">
        <v>4778</v>
      </c>
      <c r="H105" s="644" t="s">
        <v>2523</v>
      </c>
      <c r="I105" s="650">
        <f>6500*F105</f>
        <v>6500</v>
      </c>
      <c r="J105" s="644" t="s">
        <v>316</v>
      </c>
      <c r="K105" s="644" t="s">
        <v>1469</v>
      </c>
    </row>
    <row r="106" spans="1:11" ht="15" x14ac:dyDescent="0.25">
      <c r="A106" s="641" t="s">
        <v>4715</v>
      </c>
      <c r="B106" s="645">
        <v>44250</v>
      </c>
      <c r="C106" s="643" t="s">
        <v>4748</v>
      </c>
      <c r="D106" s="641" t="s">
        <v>1723</v>
      </c>
      <c r="E106" s="636" t="s">
        <v>308</v>
      </c>
      <c r="F106" s="637">
        <v>1</v>
      </c>
      <c r="G106" s="643" t="s">
        <v>4778</v>
      </c>
      <c r="H106" s="644" t="s">
        <v>2523</v>
      </c>
      <c r="I106" s="650">
        <f>6500*F106</f>
        <v>6500</v>
      </c>
      <c r="J106" s="644" t="s">
        <v>316</v>
      </c>
      <c r="K106" s="644" t="s">
        <v>1469</v>
      </c>
    </row>
    <row r="107" spans="1:11" ht="15" x14ac:dyDescent="0.25">
      <c r="A107" s="641" t="s">
        <v>4716</v>
      </c>
      <c r="B107" s="645">
        <v>44250</v>
      </c>
      <c r="C107" s="643" t="s">
        <v>4690</v>
      </c>
      <c r="D107" s="641" t="s">
        <v>1725</v>
      </c>
      <c r="E107" s="636" t="s">
        <v>308</v>
      </c>
      <c r="F107" s="637">
        <v>1</v>
      </c>
      <c r="G107" s="643" t="s">
        <v>94</v>
      </c>
      <c r="H107" s="644" t="s">
        <v>1200</v>
      </c>
      <c r="I107" s="650">
        <f>2450*F107</f>
        <v>2450</v>
      </c>
      <c r="J107" s="644" t="s">
        <v>317</v>
      </c>
      <c r="K107" s="644" t="s">
        <v>1469</v>
      </c>
    </row>
    <row r="108" spans="1:11" ht="15" x14ac:dyDescent="0.25">
      <c r="A108" s="641" t="s">
        <v>4717</v>
      </c>
      <c r="B108" s="645">
        <v>44250</v>
      </c>
      <c r="C108" s="643" t="s">
        <v>4761</v>
      </c>
      <c r="D108" s="643" t="s">
        <v>1728</v>
      </c>
      <c r="E108" s="636" t="s">
        <v>308</v>
      </c>
      <c r="F108" s="637">
        <v>1</v>
      </c>
      <c r="G108" s="643" t="s">
        <v>94</v>
      </c>
      <c r="H108" s="644" t="s">
        <v>2523</v>
      </c>
      <c r="I108" s="650">
        <f>4100*F108</f>
        <v>4100</v>
      </c>
      <c r="J108" s="644" t="s">
        <v>317</v>
      </c>
      <c r="K108" s="644" t="s">
        <v>1469</v>
      </c>
    </row>
    <row r="109" spans="1:11" ht="15" x14ac:dyDescent="0.25">
      <c r="A109" s="643" t="s">
        <v>4718</v>
      </c>
      <c r="B109" s="645">
        <v>44251</v>
      </c>
      <c r="C109" s="643" t="s">
        <v>1755</v>
      </c>
      <c r="D109" s="643" t="s">
        <v>1727</v>
      </c>
      <c r="E109" s="636" t="s">
        <v>314</v>
      </c>
      <c r="F109" s="637">
        <v>16</v>
      </c>
      <c r="G109" s="643" t="s">
        <v>2515</v>
      </c>
      <c r="H109" s="644" t="s">
        <v>1197</v>
      </c>
      <c r="I109" s="650">
        <f>4698*F109</f>
        <v>75168</v>
      </c>
      <c r="J109" s="644" t="s">
        <v>316</v>
      </c>
      <c r="K109" s="644" t="s">
        <v>1469</v>
      </c>
    </row>
    <row r="110" spans="1:11" ht="15" x14ac:dyDescent="0.25">
      <c r="A110" s="643" t="s">
        <v>4718</v>
      </c>
      <c r="B110" s="645">
        <v>44251</v>
      </c>
      <c r="C110" s="643" t="s">
        <v>1755</v>
      </c>
      <c r="D110" s="641" t="s">
        <v>1725</v>
      </c>
      <c r="E110" s="636" t="s">
        <v>308</v>
      </c>
      <c r="F110" s="638">
        <v>16</v>
      </c>
      <c r="G110" s="643" t="s">
        <v>2515</v>
      </c>
      <c r="H110" s="644" t="s">
        <v>2550</v>
      </c>
      <c r="I110" s="650">
        <f>2450*F110</f>
        <v>39200</v>
      </c>
      <c r="J110" s="644" t="s">
        <v>316</v>
      </c>
      <c r="K110" s="644" t="s">
        <v>1469</v>
      </c>
    </row>
    <row r="111" spans="1:11" ht="15" x14ac:dyDescent="0.25">
      <c r="A111" s="643" t="s">
        <v>4719</v>
      </c>
      <c r="B111" s="645">
        <v>44251</v>
      </c>
      <c r="C111" s="643" t="s">
        <v>1755</v>
      </c>
      <c r="D111" s="643" t="s">
        <v>1727</v>
      </c>
      <c r="E111" s="636" t="s">
        <v>314</v>
      </c>
      <c r="F111" s="637">
        <v>16</v>
      </c>
      <c r="G111" s="643" t="s">
        <v>2515</v>
      </c>
      <c r="H111" s="644" t="s">
        <v>1197</v>
      </c>
      <c r="I111" s="650">
        <f>4698*F111</f>
        <v>75168</v>
      </c>
      <c r="J111" s="644" t="s">
        <v>316</v>
      </c>
      <c r="K111" s="644" t="s">
        <v>1469</v>
      </c>
    </row>
    <row r="112" spans="1:11" ht="15" x14ac:dyDescent="0.25">
      <c r="A112" s="643" t="s">
        <v>4719</v>
      </c>
      <c r="B112" s="645">
        <v>44251</v>
      </c>
      <c r="C112" s="643" t="s">
        <v>1755</v>
      </c>
      <c r="D112" s="641" t="s">
        <v>1725</v>
      </c>
      <c r="E112" s="636" t="s">
        <v>308</v>
      </c>
      <c r="F112" s="637">
        <v>16</v>
      </c>
      <c r="G112" s="643" t="s">
        <v>2515</v>
      </c>
      <c r="H112" s="644" t="s">
        <v>2550</v>
      </c>
      <c r="I112" s="650">
        <f>2450*F112</f>
        <v>39200</v>
      </c>
      <c r="J112" s="644" t="s">
        <v>316</v>
      </c>
      <c r="K112" s="644" t="s">
        <v>1469</v>
      </c>
    </row>
    <row r="113" spans="1:11" ht="15" x14ac:dyDescent="0.25">
      <c r="A113" s="643" t="s">
        <v>4720</v>
      </c>
      <c r="B113" s="645">
        <v>44251</v>
      </c>
      <c r="C113" s="643" t="s">
        <v>4773</v>
      </c>
      <c r="D113" s="641" t="s">
        <v>1723</v>
      </c>
      <c r="E113" s="636" t="s">
        <v>308</v>
      </c>
      <c r="F113" s="638">
        <v>2</v>
      </c>
      <c r="G113" s="643" t="s">
        <v>1205</v>
      </c>
      <c r="H113" s="644" t="s">
        <v>2523</v>
      </c>
      <c r="I113" s="650">
        <f>6500*F113</f>
        <v>13000</v>
      </c>
      <c r="J113" s="644" t="s">
        <v>316</v>
      </c>
      <c r="K113" s="644" t="s">
        <v>1469</v>
      </c>
    </row>
    <row r="114" spans="1:11" ht="15" x14ac:dyDescent="0.25">
      <c r="A114" s="643" t="s">
        <v>4721</v>
      </c>
      <c r="B114" s="645">
        <v>44251</v>
      </c>
      <c r="C114" s="643" t="s">
        <v>4762</v>
      </c>
      <c r="D114" s="643" t="s">
        <v>1716</v>
      </c>
      <c r="E114" s="636" t="s">
        <v>314</v>
      </c>
      <c r="F114" s="637">
        <v>1</v>
      </c>
      <c r="G114" s="643" t="s">
        <v>94</v>
      </c>
      <c r="H114" s="644" t="s">
        <v>1199</v>
      </c>
      <c r="I114" s="650">
        <f>55900*F114</f>
        <v>55900</v>
      </c>
      <c r="J114" s="644" t="s">
        <v>1466</v>
      </c>
      <c r="K114" s="644" t="s">
        <v>4782</v>
      </c>
    </row>
    <row r="115" spans="1:11" ht="15" x14ac:dyDescent="0.25">
      <c r="A115" s="643" t="s">
        <v>4721</v>
      </c>
      <c r="B115" s="645">
        <v>44251</v>
      </c>
      <c r="C115" s="643" t="s">
        <v>4762</v>
      </c>
      <c r="D115" s="643" t="s">
        <v>1714</v>
      </c>
      <c r="E115" s="636" t="s">
        <v>314</v>
      </c>
      <c r="F115" s="637">
        <v>1</v>
      </c>
      <c r="G115" s="643" t="s">
        <v>94</v>
      </c>
      <c r="H115" s="644" t="s">
        <v>1199</v>
      </c>
      <c r="I115" s="650">
        <f>5250*F115</f>
        <v>5250</v>
      </c>
      <c r="J115" s="644" t="s">
        <v>1466</v>
      </c>
      <c r="K115" s="644" t="s">
        <v>4782</v>
      </c>
    </row>
    <row r="116" spans="1:11" ht="15" x14ac:dyDescent="0.25">
      <c r="A116" s="643" t="s">
        <v>4721</v>
      </c>
      <c r="B116" s="645">
        <v>44251</v>
      </c>
      <c r="C116" s="643" t="s">
        <v>4762</v>
      </c>
      <c r="D116" s="641" t="s">
        <v>1723</v>
      </c>
      <c r="E116" s="636" t="s">
        <v>308</v>
      </c>
      <c r="F116" s="637">
        <v>1</v>
      </c>
      <c r="G116" s="643" t="s">
        <v>94</v>
      </c>
      <c r="H116" s="644" t="s">
        <v>1200</v>
      </c>
      <c r="I116" s="650">
        <f>6500*F116</f>
        <v>6500</v>
      </c>
      <c r="J116" s="644" t="s">
        <v>1466</v>
      </c>
      <c r="K116" s="644" t="s">
        <v>4782</v>
      </c>
    </row>
    <row r="117" spans="1:11" ht="15" x14ac:dyDescent="0.25">
      <c r="A117" s="643" t="s">
        <v>4722</v>
      </c>
      <c r="B117" s="645">
        <v>44251</v>
      </c>
      <c r="C117" s="643" t="s">
        <v>1702</v>
      </c>
      <c r="D117" s="641" t="s">
        <v>1723</v>
      </c>
      <c r="E117" s="636" t="s">
        <v>308</v>
      </c>
      <c r="F117" s="637">
        <v>6</v>
      </c>
      <c r="G117" s="643" t="s">
        <v>94</v>
      </c>
      <c r="H117" s="644" t="s">
        <v>2523</v>
      </c>
      <c r="I117" s="650">
        <f>6500*F117</f>
        <v>39000</v>
      </c>
      <c r="J117" s="644" t="s">
        <v>1466</v>
      </c>
      <c r="K117" s="644" t="s">
        <v>4782</v>
      </c>
    </row>
    <row r="118" spans="1:11" ht="15" x14ac:dyDescent="0.25">
      <c r="A118" s="643" t="s">
        <v>4723</v>
      </c>
      <c r="B118" s="645">
        <v>44251</v>
      </c>
      <c r="C118" s="643" t="s">
        <v>4748</v>
      </c>
      <c r="D118" s="641" t="s">
        <v>1723</v>
      </c>
      <c r="E118" s="636" t="s">
        <v>308</v>
      </c>
      <c r="F118" s="637">
        <v>1</v>
      </c>
      <c r="G118" s="643" t="s">
        <v>4779</v>
      </c>
      <c r="H118" s="644" t="s">
        <v>2523</v>
      </c>
      <c r="I118" s="650">
        <f>6500*F118</f>
        <v>6500</v>
      </c>
      <c r="J118" s="644" t="s">
        <v>316</v>
      </c>
      <c r="K118" s="644" t="s">
        <v>1469</v>
      </c>
    </row>
    <row r="119" spans="1:11" ht="15" x14ac:dyDescent="0.25">
      <c r="A119" s="643" t="s">
        <v>4724</v>
      </c>
      <c r="B119" s="645">
        <v>44252</v>
      </c>
      <c r="C119" s="643" t="s">
        <v>4772</v>
      </c>
      <c r="D119" s="643" t="s">
        <v>4768</v>
      </c>
      <c r="E119" s="636" t="s">
        <v>314</v>
      </c>
      <c r="F119" s="637">
        <v>2</v>
      </c>
      <c r="G119" s="643" t="s">
        <v>1962</v>
      </c>
      <c r="H119" s="644" t="s">
        <v>1197</v>
      </c>
      <c r="I119" s="650">
        <f>19500*F119</f>
        <v>39000</v>
      </c>
      <c r="J119" s="644" t="s">
        <v>316</v>
      </c>
      <c r="K119" s="644" t="s">
        <v>1469</v>
      </c>
    </row>
    <row r="120" spans="1:11" ht="15" x14ac:dyDescent="0.25">
      <c r="A120" s="643" t="s">
        <v>4725</v>
      </c>
      <c r="B120" s="645">
        <v>44252</v>
      </c>
      <c r="C120" s="643" t="s">
        <v>4772</v>
      </c>
      <c r="D120" s="643" t="s">
        <v>4768</v>
      </c>
      <c r="E120" s="636" t="s">
        <v>314</v>
      </c>
      <c r="F120" s="637">
        <v>2</v>
      </c>
      <c r="G120" s="643" t="s">
        <v>1962</v>
      </c>
      <c r="H120" s="644" t="s">
        <v>1197</v>
      </c>
      <c r="I120" s="650">
        <f>19500*F120</f>
        <v>39000</v>
      </c>
      <c r="J120" s="644" t="s">
        <v>316</v>
      </c>
      <c r="K120" s="644" t="s">
        <v>1469</v>
      </c>
    </row>
    <row r="121" spans="1:11" ht="15" x14ac:dyDescent="0.25">
      <c r="A121" s="643" t="s">
        <v>4726</v>
      </c>
      <c r="B121" s="645">
        <v>44252</v>
      </c>
      <c r="C121" s="643" t="s">
        <v>4763</v>
      </c>
      <c r="D121" s="641" t="s">
        <v>1723</v>
      </c>
      <c r="E121" s="636" t="s">
        <v>308</v>
      </c>
      <c r="F121" s="637">
        <v>3</v>
      </c>
      <c r="G121" s="643" t="s">
        <v>1759</v>
      </c>
      <c r="H121" s="644" t="s">
        <v>1203</v>
      </c>
      <c r="I121" s="650">
        <f>6500*F121</f>
        <v>19500</v>
      </c>
      <c r="J121" s="644" t="s">
        <v>316</v>
      </c>
      <c r="K121" s="644" t="s">
        <v>1469</v>
      </c>
    </row>
    <row r="122" spans="1:11" ht="15" x14ac:dyDescent="0.25">
      <c r="A122" s="643" t="s">
        <v>4726</v>
      </c>
      <c r="B122" s="645">
        <v>44252</v>
      </c>
      <c r="C122" s="643" t="s">
        <v>4763</v>
      </c>
      <c r="D122" s="643" t="s">
        <v>1716</v>
      </c>
      <c r="E122" s="636" t="s">
        <v>314</v>
      </c>
      <c r="F122" s="637">
        <v>1</v>
      </c>
      <c r="G122" s="643" t="s">
        <v>1759</v>
      </c>
      <c r="H122" s="644" t="s">
        <v>1201</v>
      </c>
      <c r="I122" s="650">
        <f>55900*F122</f>
        <v>55900</v>
      </c>
      <c r="J122" s="644" t="s">
        <v>316</v>
      </c>
      <c r="K122" s="644" t="s">
        <v>1469</v>
      </c>
    </row>
    <row r="123" spans="1:11" ht="15" x14ac:dyDescent="0.25">
      <c r="A123" s="643" t="s">
        <v>4727</v>
      </c>
      <c r="B123" s="645">
        <v>44253</v>
      </c>
      <c r="C123" s="643" t="s">
        <v>1733</v>
      </c>
      <c r="D123" s="643" t="s">
        <v>1516</v>
      </c>
      <c r="E123" s="636" t="s">
        <v>308</v>
      </c>
      <c r="F123" s="637">
        <v>32</v>
      </c>
      <c r="G123" s="643" t="s">
        <v>1206</v>
      </c>
      <c r="H123" s="644" t="s">
        <v>1203</v>
      </c>
      <c r="I123" s="650">
        <f>4475*F123</f>
        <v>143200</v>
      </c>
      <c r="J123" s="644" t="s">
        <v>1466</v>
      </c>
      <c r="K123" s="644" t="s">
        <v>4782</v>
      </c>
    </row>
    <row r="124" spans="1:11" ht="15" x14ac:dyDescent="0.25">
      <c r="A124" s="643" t="s">
        <v>4727</v>
      </c>
      <c r="B124" s="645">
        <v>44253</v>
      </c>
      <c r="C124" s="643" t="s">
        <v>1733</v>
      </c>
      <c r="D124" s="641" t="s">
        <v>1725</v>
      </c>
      <c r="E124" s="636" t="s">
        <v>308</v>
      </c>
      <c r="F124" s="638">
        <v>10</v>
      </c>
      <c r="G124" s="643" t="s">
        <v>1206</v>
      </c>
      <c r="H124" s="644" t="s">
        <v>1203</v>
      </c>
      <c r="I124" s="650">
        <f>2450*F124</f>
        <v>24500</v>
      </c>
      <c r="J124" s="644" t="s">
        <v>1466</v>
      </c>
      <c r="K124" s="644" t="s">
        <v>4782</v>
      </c>
    </row>
    <row r="125" spans="1:11" ht="15" x14ac:dyDescent="0.25">
      <c r="A125" s="643" t="s">
        <v>4727</v>
      </c>
      <c r="B125" s="645">
        <v>44253</v>
      </c>
      <c r="C125" s="643" t="s">
        <v>1733</v>
      </c>
      <c r="D125" s="643" t="s">
        <v>1728</v>
      </c>
      <c r="E125" s="636" t="s">
        <v>308</v>
      </c>
      <c r="F125" s="638">
        <v>20</v>
      </c>
      <c r="G125" s="643" t="s">
        <v>1206</v>
      </c>
      <c r="H125" s="644" t="s">
        <v>1203</v>
      </c>
      <c r="I125" s="650">
        <f>4100*F125</f>
        <v>82000</v>
      </c>
      <c r="J125" s="644" t="s">
        <v>1466</v>
      </c>
      <c r="K125" s="644" t="s">
        <v>4782</v>
      </c>
    </row>
    <row r="126" spans="1:11" ht="15" x14ac:dyDescent="0.25">
      <c r="A126" s="643" t="s">
        <v>4727</v>
      </c>
      <c r="B126" s="645">
        <v>44253</v>
      </c>
      <c r="C126" s="643" t="s">
        <v>1733</v>
      </c>
      <c r="D126" s="643" t="s">
        <v>1731</v>
      </c>
      <c r="E126" s="636" t="s">
        <v>308</v>
      </c>
      <c r="F126" s="637">
        <v>50</v>
      </c>
      <c r="G126" s="643" t="s">
        <v>1206</v>
      </c>
      <c r="H126" s="644" t="s">
        <v>1203</v>
      </c>
      <c r="I126" s="650">
        <f>1250*F126</f>
        <v>62500</v>
      </c>
      <c r="J126" s="644" t="s">
        <v>1466</v>
      </c>
      <c r="K126" s="644" t="s">
        <v>4782</v>
      </c>
    </row>
    <row r="127" spans="1:11" ht="15" x14ac:dyDescent="0.25">
      <c r="A127" s="643" t="s">
        <v>4728</v>
      </c>
      <c r="B127" s="645">
        <v>44253</v>
      </c>
      <c r="C127" s="643" t="s">
        <v>2553</v>
      </c>
      <c r="D127" s="643" t="s">
        <v>1516</v>
      </c>
      <c r="E127" s="636" t="s">
        <v>308</v>
      </c>
      <c r="F127" s="638">
        <v>8</v>
      </c>
      <c r="G127" s="643" t="s">
        <v>1206</v>
      </c>
      <c r="H127" s="644" t="s">
        <v>1203</v>
      </c>
      <c r="I127" s="650">
        <f>4475*F127</f>
        <v>35800</v>
      </c>
      <c r="J127" s="644" t="s">
        <v>317</v>
      </c>
      <c r="K127" s="644" t="s">
        <v>1469</v>
      </c>
    </row>
    <row r="128" spans="1:11" ht="15" x14ac:dyDescent="0.25">
      <c r="A128" s="643" t="s">
        <v>4728</v>
      </c>
      <c r="B128" s="645">
        <v>44253</v>
      </c>
      <c r="C128" s="643" t="s">
        <v>2553</v>
      </c>
      <c r="D128" s="643" t="s">
        <v>1731</v>
      </c>
      <c r="E128" s="636" t="s">
        <v>308</v>
      </c>
      <c r="F128" s="637">
        <v>5</v>
      </c>
      <c r="G128" s="643" t="s">
        <v>1206</v>
      </c>
      <c r="H128" s="644" t="s">
        <v>1203</v>
      </c>
      <c r="I128" s="650">
        <f>1250*F128</f>
        <v>6250</v>
      </c>
      <c r="J128" s="644" t="s">
        <v>317</v>
      </c>
      <c r="K128" s="644" t="s">
        <v>1469</v>
      </c>
    </row>
    <row r="129" spans="1:11" ht="15" x14ac:dyDescent="0.25">
      <c r="A129" s="643" t="s">
        <v>4729</v>
      </c>
      <c r="B129" s="645">
        <v>44253</v>
      </c>
      <c r="C129" s="643" t="s">
        <v>1704</v>
      </c>
      <c r="D129" s="643" t="s">
        <v>1516</v>
      </c>
      <c r="E129" s="636" t="s">
        <v>308</v>
      </c>
      <c r="F129" s="637">
        <v>24</v>
      </c>
      <c r="G129" s="643" t="s">
        <v>4780</v>
      </c>
      <c r="H129" s="644" t="s">
        <v>1203</v>
      </c>
      <c r="I129" s="650">
        <f>4475*F129</f>
        <v>107400</v>
      </c>
      <c r="J129" s="644" t="s">
        <v>1466</v>
      </c>
      <c r="K129" s="644" t="s">
        <v>4782</v>
      </c>
    </row>
    <row r="130" spans="1:11" ht="15" x14ac:dyDescent="0.25">
      <c r="A130" s="643" t="s">
        <v>4729</v>
      </c>
      <c r="B130" s="645">
        <v>44253</v>
      </c>
      <c r="C130" s="643" t="s">
        <v>1704</v>
      </c>
      <c r="D130" s="641" t="s">
        <v>1725</v>
      </c>
      <c r="E130" s="636" t="s">
        <v>308</v>
      </c>
      <c r="F130" s="638">
        <v>2</v>
      </c>
      <c r="G130" s="643" t="s">
        <v>4780</v>
      </c>
      <c r="H130" s="644" t="s">
        <v>1203</v>
      </c>
      <c r="I130" s="650">
        <f>2450*F130</f>
        <v>4900</v>
      </c>
      <c r="J130" s="644" t="s">
        <v>1466</v>
      </c>
      <c r="K130" s="644" t="s">
        <v>4782</v>
      </c>
    </row>
    <row r="131" spans="1:11" ht="15" x14ac:dyDescent="0.25">
      <c r="A131" s="643" t="s">
        <v>4729</v>
      </c>
      <c r="B131" s="645">
        <v>44253</v>
      </c>
      <c r="C131" s="643" t="s">
        <v>1704</v>
      </c>
      <c r="D131" s="643" t="s">
        <v>1728</v>
      </c>
      <c r="E131" s="636" t="s">
        <v>308</v>
      </c>
      <c r="F131" s="637">
        <v>10</v>
      </c>
      <c r="G131" s="643" t="s">
        <v>4780</v>
      </c>
      <c r="H131" s="644" t="s">
        <v>1203</v>
      </c>
      <c r="I131" s="650">
        <f>4100*F131</f>
        <v>41000</v>
      </c>
      <c r="J131" s="644" t="s">
        <v>1466</v>
      </c>
      <c r="K131" s="644" t="s">
        <v>4782</v>
      </c>
    </row>
    <row r="132" spans="1:11" ht="15" x14ac:dyDescent="0.25">
      <c r="A132" s="643" t="s">
        <v>4730</v>
      </c>
      <c r="B132" s="645">
        <v>44253</v>
      </c>
      <c r="C132" s="643" t="s">
        <v>4764</v>
      </c>
      <c r="D132" s="643" t="s">
        <v>1516</v>
      </c>
      <c r="E132" s="636" t="s">
        <v>308</v>
      </c>
      <c r="F132" s="637">
        <v>6</v>
      </c>
      <c r="G132" s="644" t="s">
        <v>1206</v>
      </c>
      <c r="H132" s="644" t="s">
        <v>1203</v>
      </c>
      <c r="I132" s="650">
        <f>4475*F132</f>
        <v>26850</v>
      </c>
      <c r="J132" s="644" t="s">
        <v>1466</v>
      </c>
      <c r="K132" s="644" t="s">
        <v>4782</v>
      </c>
    </row>
    <row r="133" spans="1:11" ht="15" x14ac:dyDescent="0.25">
      <c r="A133" s="643" t="s">
        <v>4730</v>
      </c>
      <c r="B133" s="645">
        <v>44253</v>
      </c>
      <c r="C133" s="643" t="s">
        <v>4764</v>
      </c>
      <c r="D133" s="643" t="s">
        <v>1728</v>
      </c>
      <c r="E133" s="636" t="s">
        <v>308</v>
      </c>
      <c r="F133" s="638">
        <v>2</v>
      </c>
      <c r="G133" s="644" t="s">
        <v>1206</v>
      </c>
      <c r="H133" s="644" t="s">
        <v>1203</v>
      </c>
      <c r="I133" s="650">
        <f>4100*F133</f>
        <v>8200</v>
      </c>
      <c r="J133" s="644" t="s">
        <v>1466</v>
      </c>
      <c r="K133" s="644" t="s">
        <v>4782</v>
      </c>
    </row>
    <row r="134" spans="1:11" ht="15" x14ac:dyDescent="0.25">
      <c r="A134" s="643" t="s">
        <v>4730</v>
      </c>
      <c r="B134" s="645">
        <v>44253</v>
      </c>
      <c r="C134" s="643" t="s">
        <v>4764</v>
      </c>
      <c r="D134" s="641" t="s">
        <v>1725</v>
      </c>
      <c r="E134" s="636" t="s">
        <v>308</v>
      </c>
      <c r="F134" s="637">
        <v>3</v>
      </c>
      <c r="G134" s="644" t="s">
        <v>1206</v>
      </c>
      <c r="H134" s="644" t="s">
        <v>1203</v>
      </c>
      <c r="I134" s="650">
        <f>2450*F134</f>
        <v>7350</v>
      </c>
      <c r="J134" s="644" t="s">
        <v>1466</v>
      </c>
      <c r="K134" s="644" t="s">
        <v>4782</v>
      </c>
    </row>
    <row r="135" spans="1:11" ht="15" x14ac:dyDescent="0.25">
      <c r="A135" s="643" t="s">
        <v>4730</v>
      </c>
      <c r="B135" s="645">
        <v>44253</v>
      </c>
      <c r="C135" s="643" t="s">
        <v>4764</v>
      </c>
      <c r="D135" s="643" t="s">
        <v>1731</v>
      </c>
      <c r="E135" s="636" t="s">
        <v>308</v>
      </c>
      <c r="F135" s="637">
        <v>5</v>
      </c>
      <c r="G135" s="644" t="s">
        <v>1206</v>
      </c>
      <c r="H135" s="644" t="s">
        <v>1203</v>
      </c>
      <c r="I135" s="650">
        <f>1250*F135</f>
        <v>6250</v>
      </c>
      <c r="J135" s="644" t="s">
        <v>1466</v>
      </c>
      <c r="K135" s="644" t="s">
        <v>4782</v>
      </c>
    </row>
    <row r="136" spans="1:11" ht="15" x14ac:dyDescent="0.25">
      <c r="A136" s="643" t="s">
        <v>4731</v>
      </c>
      <c r="B136" s="645">
        <v>44253</v>
      </c>
      <c r="C136" s="643" t="s">
        <v>4764</v>
      </c>
      <c r="D136" s="643" t="s">
        <v>1516</v>
      </c>
      <c r="E136" s="636" t="s">
        <v>308</v>
      </c>
      <c r="F136" s="638">
        <v>2</v>
      </c>
      <c r="G136" s="644" t="s">
        <v>1206</v>
      </c>
      <c r="H136" s="644" t="s">
        <v>1203</v>
      </c>
      <c r="I136" s="650">
        <f>4475*F136</f>
        <v>8950</v>
      </c>
      <c r="J136" s="644" t="s">
        <v>1466</v>
      </c>
      <c r="K136" s="644" t="s">
        <v>4782</v>
      </c>
    </row>
    <row r="137" spans="1:11" ht="15" x14ac:dyDescent="0.25">
      <c r="A137" s="643" t="s">
        <v>4732</v>
      </c>
      <c r="B137" s="645">
        <v>44254</v>
      </c>
      <c r="C137" s="643" t="s">
        <v>4765</v>
      </c>
      <c r="D137" s="643" t="s">
        <v>1716</v>
      </c>
      <c r="E137" s="636" t="s">
        <v>314</v>
      </c>
      <c r="F137" s="637">
        <v>2</v>
      </c>
      <c r="G137" s="643" t="s">
        <v>1762</v>
      </c>
      <c r="H137" s="644" t="s">
        <v>1199</v>
      </c>
      <c r="I137" s="650">
        <f>57500*F137</f>
        <v>115000</v>
      </c>
      <c r="J137" s="644" t="s">
        <v>316</v>
      </c>
      <c r="K137" s="644" t="s">
        <v>1469</v>
      </c>
    </row>
    <row r="138" spans="1:11" ht="15" x14ac:dyDescent="0.25">
      <c r="A138" s="643" t="s">
        <v>4732</v>
      </c>
      <c r="B138" s="645">
        <v>44254</v>
      </c>
      <c r="C138" s="643" t="s">
        <v>4765</v>
      </c>
      <c r="D138" s="643" t="s">
        <v>1714</v>
      </c>
      <c r="E138" s="636" t="s">
        <v>314</v>
      </c>
      <c r="F138" s="638">
        <v>2</v>
      </c>
      <c r="G138" s="643" t="s">
        <v>1762</v>
      </c>
      <c r="H138" s="644" t="s">
        <v>1199</v>
      </c>
      <c r="I138" s="650">
        <f>5250*F138</f>
        <v>10500</v>
      </c>
      <c r="J138" s="644" t="s">
        <v>316</v>
      </c>
      <c r="K138" s="644" t="s">
        <v>1469</v>
      </c>
    </row>
    <row r="139" spans="1:11" ht="15" x14ac:dyDescent="0.25">
      <c r="A139" s="643" t="s">
        <v>4733</v>
      </c>
      <c r="B139" s="645">
        <v>44254</v>
      </c>
      <c r="C139" s="643" t="s">
        <v>1733</v>
      </c>
      <c r="D139" s="643" t="s">
        <v>1630</v>
      </c>
      <c r="E139" s="636" t="s">
        <v>314</v>
      </c>
      <c r="F139" s="637">
        <v>1</v>
      </c>
      <c r="G139" s="643" t="s">
        <v>1206</v>
      </c>
      <c r="H139" s="644" t="s">
        <v>1201</v>
      </c>
      <c r="I139" s="650">
        <f>8700*F139</f>
        <v>8700</v>
      </c>
      <c r="J139" s="644" t="s">
        <v>1466</v>
      </c>
      <c r="K139" s="644" t="s">
        <v>4782</v>
      </c>
    </row>
    <row r="140" spans="1:11" ht="15" x14ac:dyDescent="0.25">
      <c r="A140" s="643" t="s">
        <v>4734</v>
      </c>
      <c r="B140" s="645">
        <v>44254</v>
      </c>
      <c r="C140" s="643" t="s">
        <v>1748</v>
      </c>
      <c r="D140" s="643" t="s">
        <v>1516</v>
      </c>
      <c r="E140" s="636" t="s">
        <v>308</v>
      </c>
      <c r="F140" s="637">
        <v>4</v>
      </c>
      <c r="G140" s="643" t="s">
        <v>4775</v>
      </c>
      <c r="H140" s="644" t="s">
        <v>2523</v>
      </c>
      <c r="I140" s="650">
        <f>4475*F140</f>
        <v>17900</v>
      </c>
      <c r="J140" s="644" t="s">
        <v>316</v>
      </c>
      <c r="K140" s="644" t="s">
        <v>1469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9" tint="0.39997558519241921"/>
  </sheetPr>
  <dimension ref="A3:B13"/>
  <sheetViews>
    <sheetView workbookViewId="0">
      <selection activeCell="F17" sqref="F17"/>
    </sheetView>
  </sheetViews>
  <sheetFormatPr defaultRowHeight="12.75" x14ac:dyDescent="0.2"/>
  <cols>
    <col min="1" max="1" width="23.42578125" bestFit="1" customWidth="1"/>
    <col min="2" max="2" width="14.5703125" style="123" bestFit="1" customWidth="1"/>
  </cols>
  <sheetData>
    <row r="3" spans="1:2" x14ac:dyDescent="0.2">
      <c r="A3" s="474" t="s">
        <v>1535</v>
      </c>
      <c r="B3" s="739"/>
    </row>
    <row r="4" spans="1:2" x14ac:dyDescent="0.2">
      <c r="A4" s="474" t="s">
        <v>42</v>
      </c>
      <c r="B4" s="739" t="s">
        <v>4</v>
      </c>
    </row>
    <row r="5" spans="1:2" x14ac:dyDescent="0.2">
      <c r="A5" s="473" t="s">
        <v>1197</v>
      </c>
      <c r="B5" s="739">
        <v>6009450</v>
      </c>
    </row>
    <row r="6" spans="1:2" x14ac:dyDescent="0.2">
      <c r="A6" s="475" t="s">
        <v>2550</v>
      </c>
      <c r="B6" s="740">
        <v>813700</v>
      </c>
    </row>
    <row r="7" spans="1:2" x14ac:dyDescent="0.2">
      <c r="A7" s="475" t="s">
        <v>2551</v>
      </c>
      <c r="B7" s="740">
        <v>1688068</v>
      </c>
    </row>
    <row r="8" spans="1:2" x14ac:dyDescent="0.2">
      <c r="A8" s="475" t="s">
        <v>2523</v>
      </c>
      <c r="B8" s="740">
        <v>2050325</v>
      </c>
    </row>
    <row r="9" spans="1:2" x14ac:dyDescent="0.2">
      <c r="A9" s="475" t="s">
        <v>1201</v>
      </c>
      <c r="B9" s="740">
        <v>258900</v>
      </c>
    </row>
    <row r="10" spans="1:2" x14ac:dyDescent="0.2">
      <c r="A10" s="475" t="s">
        <v>1203</v>
      </c>
      <c r="B10" s="740">
        <v>1355000</v>
      </c>
    </row>
    <row r="11" spans="1:2" x14ac:dyDescent="0.2">
      <c r="A11" s="475" t="s">
        <v>1199</v>
      </c>
      <c r="B11" s="740">
        <v>498700</v>
      </c>
    </row>
    <row r="12" spans="1:2" x14ac:dyDescent="0.2">
      <c r="A12" s="475" t="s">
        <v>1200</v>
      </c>
      <c r="B12" s="740">
        <v>119300</v>
      </c>
    </row>
    <row r="13" spans="1:2" x14ac:dyDescent="0.2">
      <c r="A13" s="476" t="s">
        <v>3</v>
      </c>
      <c r="B13" s="741">
        <v>12793443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9" tint="0.59999389629810485"/>
  </sheetPr>
  <dimension ref="A1:K152"/>
  <sheetViews>
    <sheetView topLeftCell="B1" workbookViewId="0">
      <selection activeCell="H1" sqref="H1"/>
    </sheetView>
  </sheetViews>
  <sheetFormatPr defaultColWidth="9.28515625" defaultRowHeight="12.75" x14ac:dyDescent="0.2"/>
  <cols>
    <col min="1" max="1" width="16.5703125" bestFit="1" customWidth="1"/>
    <col min="2" max="2" width="11.85546875" bestFit="1" customWidth="1"/>
    <col min="3" max="3" width="43.28515625" bestFit="1" customWidth="1"/>
    <col min="4" max="4" width="22.85546875" bestFit="1" customWidth="1"/>
    <col min="5" max="5" width="8.140625" bestFit="1" customWidth="1"/>
    <col min="6" max="6" width="4.5703125" bestFit="1" customWidth="1"/>
    <col min="7" max="7" width="20.5703125" bestFit="1" customWidth="1"/>
    <col min="8" max="8" width="22.140625" bestFit="1" customWidth="1"/>
    <col min="9" max="9" width="10.5703125" bestFit="1" customWidth="1"/>
    <col min="10" max="10" width="17" bestFit="1" customWidth="1"/>
    <col min="11" max="11" width="13.5703125" bestFit="1" customWidth="1"/>
  </cols>
  <sheetData>
    <row r="1" spans="1:11" s="421" customFormat="1" ht="15" x14ac:dyDescent="0.25">
      <c r="A1" s="630" t="s">
        <v>26</v>
      </c>
      <c r="B1" s="631" t="s">
        <v>34</v>
      </c>
      <c r="C1" s="640" t="s">
        <v>36</v>
      </c>
      <c r="D1" s="633" t="s">
        <v>37</v>
      </c>
      <c r="E1" s="632" t="s">
        <v>23</v>
      </c>
      <c r="F1" s="623" t="s">
        <v>38</v>
      </c>
      <c r="G1" s="633" t="s">
        <v>39</v>
      </c>
      <c r="H1" s="633" t="s">
        <v>42</v>
      </c>
      <c r="I1" s="634" t="s">
        <v>40</v>
      </c>
      <c r="J1" s="635" t="s">
        <v>35</v>
      </c>
      <c r="K1" s="633" t="s">
        <v>4781</v>
      </c>
    </row>
    <row r="2" spans="1:11" ht="15" x14ac:dyDescent="0.25">
      <c r="A2" s="521" t="s">
        <v>7355</v>
      </c>
      <c r="B2" s="734">
        <v>44256</v>
      </c>
      <c r="C2" s="523" t="s">
        <v>4745</v>
      </c>
      <c r="D2" s="518" t="s">
        <v>1723</v>
      </c>
      <c r="E2" s="626" t="s">
        <v>308</v>
      </c>
      <c r="F2" s="735">
        <v>1</v>
      </c>
      <c r="G2" s="518" t="s">
        <v>3902</v>
      </c>
      <c r="H2" s="660" t="s">
        <v>2523</v>
      </c>
      <c r="I2" s="486">
        <f>6500*F2</f>
        <v>6500</v>
      </c>
      <c r="J2" s="626" t="s">
        <v>317</v>
      </c>
      <c r="K2" s="626" t="s">
        <v>1469</v>
      </c>
    </row>
    <row r="3" spans="1:11" ht="15" x14ac:dyDescent="0.25">
      <c r="A3" s="521" t="s">
        <v>7356</v>
      </c>
      <c r="B3" s="734">
        <v>44256</v>
      </c>
      <c r="C3" s="523" t="s">
        <v>4763</v>
      </c>
      <c r="D3" s="518" t="s">
        <v>1716</v>
      </c>
      <c r="E3" s="626" t="s">
        <v>314</v>
      </c>
      <c r="F3" s="735">
        <v>2</v>
      </c>
      <c r="G3" s="518" t="s">
        <v>7357</v>
      </c>
      <c r="H3" s="660" t="s">
        <v>1199</v>
      </c>
      <c r="I3" s="486">
        <f>53500*F3</f>
        <v>107000</v>
      </c>
      <c r="J3" s="626" t="s">
        <v>316</v>
      </c>
      <c r="K3" s="626" t="s">
        <v>1469</v>
      </c>
    </row>
    <row r="4" spans="1:11" ht="15" x14ac:dyDescent="0.25">
      <c r="A4" s="521" t="s">
        <v>7358</v>
      </c>
      <c r="B4" s="734">
        <v>44256</v>
      </c>
      <c r="C4" s="523" t="s">
        <v>1704</v>
      </c>
      <c r="D4" s="518" t="s">
        <v>7359</v>
      </c>
      <c r="E4" s="626" t="s">
        <v>314</v>
      </c>
      <c r="F4" s="735">
        <v>2</v>
      </c>
      <c r="G4" s="518" t="s">
        <v>4780</v>
      </c>
      <c r="H4" s="660" t="s">
        <v>1201</v>
      </c>
      <c r="I4" s="486">
        <f>43750*F4</f>
        <v>87500</v>
      </c>
      <c r="J4" s="626" t="s">
        <v>1466</v>
      </c>
      <c r="K4" s="626" t="s">
        <v>4782</v>
      </c>
    </row>
    <row r="5" spans="1:11" ht="15" x14ac:dyDescent="0.25">
      <c r="A5" s="521" t="s">
        <v>7360</v>
      </c>
      <c r="B5" s="734">
        <v>44256</v>
      </c>
      <c r="C5" s="523" t="s">
        <v>7361</v>
      </c>
      <c r="D5" s="518" t="s">
        <v>1720</v>
      </c>
      <c r="E5" s="626" t="s">
        <v>308</v>
      </c>
      <c r="F5" s="735">
        <v>1</v>
      </c>
      <c r="G5" s="518" t="s">
        <v>1206</v>
      </c>
      <c r="H5" s="660" t="s">
        <v>1203</v>
      </c>
      <c r="I5" s="486">
        <f>5500*F5</f>
        <v>5500</v>
      </c>
      <c r="J5" s="626" t="s">
        <v>317</v>
      </c>
      <c r="K5" s="626" t="s">
        <v>1469</v>
      </c>
    </row>
    <row r="6" spans="1:11" ht="15" x14ac:dyDescent="0.25">
      <c r="A6" s="521" t="s">
        <v>7362</v>
      </c>
      <c r="B6" s="734">
        <v>44257</v>
      </c>
      <c r="C6" s="518" t="s">
        <v>2565</v>
      </c>
      <c r="D6" s="518" t="s">
        <v>4771</v>
      </c>
      <c r="E6" s="626" t="s">
        <v>314</v>
      </c>
      <c r="F6" s="735">
        <v>49</v>
      </c>
      <c r="G6" s="518" t="s">
        <v>3902</v>
      </c>
      <c r="H6" s="660" t="s">
        <v>1197</v>
      </c>
      <c r="I6" s="486">
        <f>9000*F6</f>
        <v>441000</v>
      </c>
      <c r="J6" s="626" t="s">
        <v>316</v>
      </c>
      <c r="K6" s="626" t="s">
        <v>1469</v>
      </c>
    </row>
    <row r="7" spans="1:11" ht="15" x14ac:dyDescent="0.25">
      <c r="A7" s="521" t="s">
        <v>7362</v>
      </c>
      <c r="B7" s="734">
        <v>44257</v>
      </c>
      <c r="C7" s="518" t="s">
        <v>2565</v>
      </c>
      <c r="D7" s="518" t="s">
        <v>7363</v>
      </c>
      <c r="E7" s="626" t="s">
        <v>314</v>
      </c>
      <c r="F7" s="735">
        <v>49</v>
      </c>
      <c r="G7" s="518" t="s">
        <v>3902</v>
      </c>
      <c r="H7" s="660" t="s">
        <v>1197</v>
      </c>
      <c r="I7" s="486">
        <f>34650*F7</f>
        <v>1697850</v>
      </c>
      <c r="J7" s="626" t="s">
        <v>316</v>
      </c>
      <c r="K7" s="626" t="s">
        <v>1469</v>
      </c>
    </row>
    <row r="8" spans="1:11" ht="15" x14ac:dyDescent="0.25">
      <c r="A8" s="521" t="s">
        <v>7364</v>
      </c>
      <c r="B8" s="734">
        <v>44257</v>
      </c>
      <c r="C8" s="523" t="s">
        <v>7300</v>
      </c>
      <c r="D8" s="518" t="s">
        <v>1534</v>
      </c>
      <c r="E8" s="626" t="s">
        <v>308</v>
      </c>
      <c r="F8" s="735">
        <v>100</v>
      </c>
      <c r="G8" s="518" t="s">
        <v>2518</v>
      </c>
      <c r="H8" s="660" t="s">
        <v>1203</v>
      </c>
      <c r="I8" s="486">
        <f>2250*F8</f>
        <v>225000</v>
      </c>
      <c r="J8" s="626" t="s">
        <v>1466</v>
      </c>
      <c r="K8" s="626" t="s">
        <v>4782</v>
      </c>
    </row>
    <row r="9" spans="1:11" ht="15" x14ac:dyDescent="0.25">
      <c r="A9" s="521" t="s">
        <v>7365</v>
      </c>
      <c r="B9" s="734">
        <v>44258</v>
      </c>
      <c r="C9" s="523" t="s">
        <v>1742</v>
      </c>
      <c r="D9" s="518" t="s">
        <v>1516</v>
      </c>
      <c r="E9" s="626" t="s">
        <v>308</v>
      </c>
      <c r="F9" s="735">
        <v>2</v>
      </c>
      <c r="G9" s="518" t="s">
        <v>3902</v>
      </c>
      <c r="H9" s="660" t="s">
        <v>2523</v>
      </c>
      <c r="I9" s="486">
        <f>4100*F9</f>
        <v>8200</v>
      </c>
      <c r="J9" s="626" t="s">
        <v>317</v>
      </c>
      <c r="K9" s="626" t="s">
        <v>1469</v>
      </c>
    </row>
    <row r="10" spans="1:11" ht="15" x14ac:dyDescent="0.25">
      <c r="A10" s="521" t="s">
        <v>7366</v>
      </c>
      <c r="B10" s="734">
        <v>44258</v>
      </c>
      <c r="C10" s="523" t="s">
        <v>7367</v>
      </c>
      <c r="D10" s="518" t="s">
        <v>1516</v>
      </c>
      <c r="E10" s="626" t="s">
        <v>308</v>
      </c>
      <c r="F10" s="735">
        <v>32</v>
      </c>
      <c r="G10" s="518" t="s">
        <v>2515</v>
      </c>
      <c r="H10" s="660" t="s">
        <v>2550</v>
      </c>
      <c r="I10" s="486">
        <f>4100*F10</f>
        <v>131200</v>
      </c>
      <c r="J10" s="626" t="s">
        <v>316</v>
      </c>
      <c r="K10" s="626" t="s">
        <v>1469</v>
      </c>
    </row>
    <row r="11" spans="1:11" ht="15" x14ac:dyDescent="0.25">
      <c r="A11" s="521" t="s">
        <v>7368</v>
      </c>
      <c r="B11" s="734">
        <v>44258</v>
      </c>
      <c r="C11" s="523" t="s">
        <v>1755</v>
      </c>
      <c r="D11" s="518" t="s">
        <v>7369</v>
      </c>
      <c r="E11" s="626" t="s">
        <v>314</v>
      </c>
      <c r="F11" s="735">
        <v>24</v>
      </c>
      <c r="G11" s="518" t="s">
        <v>2515</v>
      </c>
      <c r="H11" s="660" t="s">
        <v>1197</v>
      </c>
      <c r="I11" s="486">
        <f>27000*F11</f>
        <v>648000</v>
      </c>
      <c r="J11" s="626" t="s">
        <v>316</v>
      </c>
      <c r="K11" s="626" t="s">
        <v>1469</v>
      </c>
    </row>
    <row r="12" spans="1:11" ht="15" x14ac:dyDescent="0.25">
      <c r="A12" s="521" t="s">
        <v>7370</v>
      </c>
      <c r="B12" s="734">
        <v>44258</v>
      </c>
      <c r="C12" s="518" t="s">
        <v>1260</v>
      </c>
      <c r="D12" s="518" t="s">
        <v>7359</v>
      </c>
      <c r="E12" s="626" t="s">
        <v>314</v>
      </c>
      <c r="F12" s="735">
        <v>5</v>
      </c>
      <c r="G12" s="518" t="s">
        <v>3902</v>
      </c>
      <c r="H12" s="660" t="s">
        <v>2551</v>
      </c>
      <c r="I12" s="486">
        <f>43750*F12</f>
        <v>218750</v>
      </c>
      <c r="J12" s="626" t="s">
        <v>1466</v>
      </c>
      <c r="K12" s="626" t="s">
        <v>4782</v>
      </c>
    </row>
    <row r="13" spans="1:11" ht="15" x14ac:dyDescent="0.25">
      <c r="A13" s="521" t="s">
        <v>7371</v>
      </c>
      <c r="B13" s="734">
        <v>44258</v>
      </c>
      <c r="C13" s="523" t="s">
        <v>7372</v>
      </c>
      <c r="D13" s="518" t="s">
        <v>1716</v>
      </c>
      <c r="E13" s="626" t="s">
        <v>314</v>
      </c>
      <c r="F13" s="735">
        <v>1</v>
      </c>
      <c r="G13" s="518" t="s">
        <v>3902</v>
      </c>
      <c r="H13" s="660" t="s">
        <v>1199</v>
      </c>
      <c r="I13" s="486">
        <f>53500*F13</f>
        <v>53500</v>
      </c>
      <c r="J13" s="626" t="s">
        <v>316</v>
      </c>
      <c r="K13" s="626" t="s">
        <v>1469</v>
      </c>
    </row>
    <row r="14" spans="1:11" ht="15" x14ac:dyDescent="0.25">
      <c r="A14" s="521" t="s">
        <v>7371</v>
      </c>
      <c r="B14" s="734">
        <v>44258</v>
      </c>
      <c r="C14" s="523" t="s">
        <v>7372</v>
      </c>
      <c r="D14" s="518" t="s">
        <v>1714</v>
      </c>
      <c r="E14" s="626" t="s">
        <v>314</v>
      </c>
      <c r="F14" s="735">
        <v>1</v>
      </c>
      <c r="G14" s="518" t="s">
        <v>3902</v>
      </c>
      <c r="H14" s="660" t="s">
        <v>1199</v>
      </c>
      <c r="I14" s="486">
        <f>5250*F14</f>
        <v>5250</v>
      </c>
      <c r="J14" s="626" t="s">
        <v>316</v>
      </c>
      <c r="K14" s="626" t="s">
        <v>1469</v>
      </c>
    </row>
    <row r="15" spans="1:11" ht="15" x14ac:dyDescent="0.25">
      <c r="A15" s="521" t="s">
        <v>7371</v>
      </c>
      <c r="B15" s="734">
        <v>44258</v>
      </c>
      <c r="C15" s="523" t="s">
        <v>7372</v>
      </c>
      <c r="D15" s="518" t="s">
        <v>1630</v>
      </c>
      <c r="E15" s="626" t="s">
        <v>314</v>
      </c>
      <c r="F15" s="735">
        <v>2</v>
      </c>
      <c r="G15" s="518" t="s">
        <v>3902</v>
      </c>
      <c r="H15" s="660" t="s">
        <v>1199</v>
      </c>
      <c r="I15" s="486">
        <f>8700*F15</f>
        <v>17400</v>
      </c>
      <c r="J15" s="626" t="s">
        <v>316</v>
      </c>
      <c r="K15" s="626" t="s">
        <v>1469</v>
      </c>
    </row>
    <row r="16" spans="1:11" ht="15" x14ac:dyDescent="0.25">
      <c r="A16" s="521" t="s">
        <v>7373</v>
      </c>
      <c r="B16" s="734">
        <v>44258</v>
      </c>
      <c r="C16" s="518" t="s">
        <v>7300</v>
      </c>
      <c r="D16" s="518" t="s">
        <v>1534</v>
      </c>
      <c r="E16" s="626" t="s">
        <v>308</v>
      </c>
      <c r="F16" s="735">
        <v>50</v>
      </c>
      <c r="G16" s="518" t="s">
        <v>2518</v>
      </c>
      <c r="H16" s="660" t="s">
        <v>1203</v>
      </c>
      <c r="I16" s="486">
        <f>2250*F16</f>
        <v>112500</v>
      </c>
      <c r="J16" s="626" t="s">
        <v>1466</v>
      </c>
      <c r="K16" s="626" t="s">
        <v>4782</v>
      </c>
    </row>
    <row r="17" spans="1:11" ht="15" x14ac:dyDescent="0.25">
      <c r="A17" s="521" t="s">
        <v>7374</v>
      </c>
      <c r="B17" s="734">
        <v>44259</v>
      </c>
      <c r="C17" s="518" t="s">
        <v>7376</v>
      </c>
      <c r="D17" s="518" t="s">
        <v>1723</v>
      </c>
      <c r="E17" s="626" t="s">
        <v>308</v>
      </c>
      <c r="F17" s="735">
        <v>1</v>
      </c>
      <c r="G17" s="518" t="s">
        <v>7375</v>
      </c>
      <c r="H17" s="660" t="s">
        <v>2523</v>
      </c>
      <c r="I17" s="486">
        <f>6500*F17</f>
        <v>6500</v>
      </c>
      <c r="J17" s="626" t="s">
        <v>316</v>
      </c>
      <c r="K17" s="626" t="s">
        <v>1469</v>
      </c>
    </row>
    <row r="18" spans="1:11" ht="15" x14ac:dyDescent="0.25">
      <c r="A18" s="521" t="s">
        <v>7377</v>
      </c>
      <c r="B18" s="734">
        <v>44259</v>
      </c>
      <c r="C18" s="523" t="s">
        <v>1733</v>
      </c>
      <c r="D18" s="518" t="s">
        <v>1630</v>
      </c>
      <c r="E18" s="626" t="s">
        <v>314</v>
      </c>
      <c r="F18" s="735">
        <v>1</v>
      </c>
      <c r="G18" s="518" t="s">
        <v>1206</v>
      </c>
      <c r="H18" s="660" t="s">
        <v>1201</v>
      </c>
      <c r="I18" s="486">
        <f>8700*F18</f>
        <v>8700</v>
      </c>
      <c r="J18" s="626" t="s">
        <v>1466</v>
      </c>
      <c r="K18" s="626" t="s">
        <v>4782</v>
      </c>
    </row>
    <row r="19" spans="1:11" ht="15" x14ac:dyDescent="0.25">
      <c r="A19" s="521" t="s">
        <v>7378</v>
      </c>
      <c r="B19" s="734">
        <v>44259</v>
      </c>
      <c r="C19" s="523" t="s">
        <v>7495</v>
      </c>
      <c r="D19" s="518" t="s">
        <v>1723</v>
      </c>
      <c r="E19" s="626" t="s">
        <v>308</v>
      </c>
      <c r="F19" s="735">
        <v>1</v>
      </c>
      <c r="G19" s="518" t="s">
        <v>1962</v>
      </c>
      <c r="H19" s="660" t="s">
        <v>2523</v>
      </c>
      <c r="I19" s="486">
        <f>6500*F19</f>
        <v>6500</v>
      </c>
      <c r="J19" s="626" t="s">
        <v>316</v>
      </c>
      <c r="K19" s="626" t="s">
        <v>1469</v>
      </c>
    </row>
    <row r="20" spans="1:11" ht="15" x14ac:dyDescent="0.25">
      <c r="A20" s="521" t="s">
        <v>7379</v>
      </c>
      <c r="B20" s="734">
        <v>44259</v>
      </c>
      <c r="C20" s="518" t="s">
        <v>7380</v>
      </c>
      <c r="D20" s="518" t="s">
        <v>1723</v>
      </c>
      <c r="E20" s="626" t="s">
        <v>308</v>
      </c>
      <c r="F20" s="735">
        <v>1</v>
      </c>
      <c r="G20" s="518" t="s">
        <v>2515</v>
      </c>
      <c r="H20" s="660" t="s">
        <v>2523</v>
      </c>
      <c r="I20" s="486">
        <f>6500*F20</f>
        <v>6500</v>
      </c>
      <c r="J20" s="626" t="s">
        <v>316</v>
      </c>
      <c r="K20" s="626" t="s">
        <v>1469</v>
      </c>
    </row>
    <row r="21" spans="1:11" ht="15" x14ac:dyDescent="0.25">
      <c r="A21" s="521" t="s">
        <v>7381</v>
      </c>
      <c r="B21" s="734">
        <v>44260</v>
      </c>
      <c r="C21" s="523" t="s">
        <v>1757</v>
      </c>
      <c r="D21" s="518" t="s">
        <v>1516</v>
      </c>
      <c r="E21" s="626" t="s">
        <v>308</v>
      </c>
      <c r="F21" s="735">
        <v>1</v>
      </c>
      <c r="G21" s="518" t="s">
        <v>94</v>
      </c>
      <c r="H21" s="660" t="s">
        <v>2523</v>
      </c>
      <c r="I21" s="486">
        <f>4100*F21</f>
        <v>4100</v>
      </c>
      <c r="J21" s="626" t="s">
        <v>317</v>
      </c>
      <c r="K21" s="626" t="s">
        <v>1469</v>
      </c>
    </row>
    <row r="22" spans="1:11" ht="15" x14ac:dyDescent="0.25">
      <c r="A22" s="521" t="s">
        <v>7382</v>
      </c>
      <c r="B22" s="734">
        <v>44261</v>
      </c>
      <c r="C22" s="518" t="s">
        <v>2565</v>
      </c>
      <c r="D22" s="518" t="s">
        <v>1726</v>
      </c>
      <c r="E22" s="626" t="s">
        <v>314</v>
      </c>
      <c r="F22" s="735">
        <v>36</v>
      </c>
      <c r="G22" s="518" t="s">
        <v>3902</v>
      </c>
      <c r="H22" s="660" t="s">
        <v>1197</v>
      </c>
      <c r="I22" s="486">
        <f>9000*F22</f>
        <v>324000</v>
      </c>
      <c r="J22" s="626" t="s">
        <v>316</v>
      </c>
      <c r="K22" s="626" t="s">
        <v>1469</v>
      </c>
    </row>
    <row r="23" spans="1:11" ht="15" x14ac:dyDescent="0.25">
      <c r="A23" s="521" t="s">
        <v>7382</v>
      </c>
      <c r="B23" s="734">
        <v>44261</v>
      </c>
      <c r="C23" s="518" t="s">
        <v>2565</v>
      </c>
      <c r="D23" s="518" t="s">
        <v>7363</v>
      </c>
      <c r="E23" s="626" t="s">
        <v>314</v>
      </c>
      <c r="F23" s="735">
        <v>36</v>
      </c>
      <c r="G23" s="518" t="s">
        <v>3902</v>
      </c>
      <c r="H23" s="660" t="s">
        <v>1197</v>
      </c>
      <c r="I23" s="486">
        <f>34650*F23</f>
        <v>1247400</v>
      </c>
      <c r="J23" s="626" t="s">
        <v>316</v>
      </c>
      <c r="K23" s="626" t="s">
        <v>1469</v>
      </c>
    </row>
    <row r="24" spans="1:11" ht="15" x14ac:dyDescent="0.25">
      <c r="A24" s="521" t="s">
        <v>7383</v>
      </c>
      <c r="B24" s="734">
        <v>44261</v>
      </c>
      <c r="C24" s="518" t="s">
        <v>2565</v>
      </c>
      <c r="D24" s="518" t="s">
        <v>1723</v>
      </c>
      <c r="E24" s="626" t="s">
        <v>308</v>
      </c>
      <c r="F24" s="735">
        <v>15</v>
      </c>
      <c r="G24" s="518" t="s">
        <v>3902</v>
      </c>
      <c r="H24" s="660" t="s">
        <v>2550</v>
      </c>
      <c r="I24" s="486">
        <f>6500*F24</f>
        <v>97500</v>
      </c>
      <c r="J24" s="626" t="s">
        <v>316</v>
      </c>
      <c r="K24" s="626" t="s">
        <v>1469</v>
      </c>
    </row>
    <row r="25" spans="1:11" ht="15" x14ac:dyDescent="0.25">
      <c r="A25" s="521" t="s">
        <v>7384</v>
      </c>
      <c r="B25" s="734">
        <v>44263</v>
      </c>
      <c r="C25" s="523" t="s">
        <v>7385</v>
      </c>
      <c r="D25" s="518" t="s">
        <v>4767</v>
      </c>
      <c r="E25" s="626" t="s">
        <v>308</v>
      </c>
      <c r="F25" s="735">
        <v>1</v>
      </c>
      <c r="G25" s="518" t="s">
        <v>3902</v>
      </c>
      <c r="H25" s="660" t="s">
        <v>2523</v>
      </c>
      <c r="I25" s="486">
        <f>7875*F25</f>
        <v>7875</v>
      </c>
      <c r="J25" s="626" t="s">
        <v>316</v>
      </c>
      <c r="K25" s="626" t="s">
        <v>1469</v>
      </c>
    </row>
    <row r="26" spans="1:11" ht="15" x14ac:dyDescent="0.25">
      <c r="A26" s="521" t="s">
        <v>7386</v>
      </c>
      <c r="B26" s="734">
        <v>44263</v>
      </c>
      <c r="C26" s="523" t="s">
        <v>4757</v>
      </c>
      <c r="D26" s="518" t="s">
        <v>1516</v>
      </c>
      <c r="E26" s="626" t="s">
        <v>308</v>
      </c>
      <c r="F26" s="735">
        <v>2</v>
      </c>
      <c r="G26" s="518" t="s">
        <v>7387</v>
      </c>
      <c r="H26" s="660" t="s">
        <v>2523</v>
      </c>
      <c r="I26" s="486">
        <f>4100*F26</f>
        <v>8200</v>
      </c>
      <c r="J26" s="626" t="s">
        <v>317</v>
      </c>
      <c r="K26" s="626" t="s">
        <v>1469</v>
      </c>
    </row>
    <row r="27" spans="1:11" ht="15" x14ac:dyDescent="0.25">
      <c r="A27" s="521" t="s">
        <v>7388</v>
      </c>
      <c r="B27" s="734">
        <v>44264</v>
      </c>
      <c r="C27" s="523" t="s">
        <v>1736</v>
      </c>
      <c r="D27" s="736" t="s">
        <v>1534</v>
      </c>
      <c r="E27" s="626" t="s">
        <v>308</v>
      </c>
      <c r="F27" s="735">
        <v>5</v>
      </c>
      <c r="G27" s="518" t="s">
        <v>3902</v>
      </c>
      <c r="H27" s="660" t="s">
        <v>2523</v>
      </c>
      <c r="I27" s="486">
        <f>2250*F27</f>
        <v>11250</v>
      </c>
      <c r="J27" s="626" t="s">
        <v>317</v>
      </c>
      <c r="K27" s="626" t="s">
        <v>1469</v>
      </c>
    </row>
    <row r="28" spans="1:11" ht="15" x14ac:dyDescent="0.25">
      <c r="A28" s="521" t="s">
        <v>7389</v>
      </c>
      <c r="B28" s="734">
        <v>44264</v>
      </c>
      <c r="C28" s="523" t="s">
        <v>7390</v>
      </c>
      <c r="D28" s="518" t="s">
        <v>1516</v>
      </c>
      <c r="E28" s="626" t="s">
        <v>308</v>
      </c>
      <c r="F28" s="735">
        <v>24</v>
      </c>
      <c r="G28" s="518" t="s">
        <v>1962</v>
      </c>
      <c r="H28" s="660" t="s">
        <v>2523</v>
      </c>
      <c r="I28" s="486">
        <f>4100*F28</f>
        <v>98400</v>
      </c>
      <c r="J28" s="626" t="s">
        <v>317</v>
      </c>
      <c r="K28" s="626" t="s">
        <v>1469</v>
      </c>
    </row>
    <row r="29" spans="1:11" ht="15" x14ac:dyDescent="0.25">
      <c r="A29" s="521" t="s">
        <v>7391</v>
      </c>
      <c r="B29" s="734">
        <v>44264</v>
      </c>
      <c r="C29" s="523" t="s">
        <v>7392</v>
      </c>
      <c r="D29" s="518" t="s">
        <v>1716</v>
      </c>
      <c r="E29" s="626" t="s">
        <v>314</v>
      </c>
      <c r="F29" s="735">
        <v>1</v>
      </c>
      <c r="G29" s="518" t="s">
        <v>3902</v>
      </c>
      <c r="H29" s="660" t="s">
        <v>1199</v>
      </c>
      <c r="I29" s="486">
        <f>53500*F29</f>
        <v>53500</v>
      </c>
      <c r="J29" s="626" t="s">
        <v>316</v>
      </c>
      <c r="K29" s="626" t="s">
        <v>1469</v>
      </c>
    </row>
    <row r="30" spans="1:11" ht="15" x14ac:dyDescent="0.25">
      <c r="A30" s="521" t="s">
        <v>7391</v>
      </c>
      <c r="B30" s="734">
        <v>44264</v>
      </c>
      <c r="C30" s="523" t="s">
        <v>7392</v>
      </c>
      <c r="D30" s="518" t="s">
        <v>7393</v>
      </c>
      <c r="E30" s="626" t="s">
        <v>314</v>
      </c>
      <c r="F30" s="735">
        <v>1</v>
      </c>
      <c r="G30" s="518" t="s">
        <v>3902</v>
      </c>
      <c r="H30" s="660" t="s">
        <v>1199</v>
      </c>
      <c r="I30" s="486">
        <f>750*F30</f>
        <v>750</v>
      </c>
      <c r="J30" s="626" t="s">
        <v>316</v>
      </c>
      <c r="K30" s="626" t="s">
        <v>1469</v>
      </c>
    </row>
    <row r="31" spans="1:11" ht="15" x14ac:dyDescent="0.25">
      <c r="A31" s="521" t="s">
        <v>7391</v>
      </c>
      <c r="B31" s="734">
        <v>44264</v>
      </c>
      <c r="C31" s="523" t="s">
        <v>7392</v>
      </c>
      <c r="D31" s="518" t="s">
        <v>1630</v>
      </c>
      <c r="E31" s="626" t="s">
        <v>314</v>
      </c>
      <c r="F31" s="735">
        <v>1</v>
      </c>
      <c r="G31" s="518" t="s">
        <v>3902</v>
      </c>
      <c r="H31" s="660" t="s">
        <v>1199</v>
      </c>
      <c r="I31" s="486">
        <f>8700*F31</f>
        <v>8700</v>
      </c>
      <c r="J31" s="626" t="s">
        <v>316</v>
      </c>
      <c r="K31" s="626" t="s">
        <v>1469</v>
      </c>
    </row>
    <row r="32" spans="1:11" ht="15" x14ac:dyDescent="0.25">
      <c r="A32" s="521" t="s">
        <v>7394</v>
      </c>
      <c r="B32" s="734">
        <v>44265</v>
      </c>
      <c r="C32" s="518" t="s">
        <v>2565</v>
      </c>
      <c r="D32" s="518" t="s">
        <v>1723</v>
      </c>
      <c r="E32" s="626" t="s">
        <v>308</v>
      </c>
      <c r="F32" s="735">
        <v>35</v>
      </c>
      <c r="G32" s="518" t="s">
        <v>3902</v>
      </c>
      <c r="H32" s="660" t="s">
        <v>2550</v>
      </c>
      <c r="I32" s="486">
        <f>6500*F32</f>
        <v>227500</v>
      </c>
      <c r="J32" s="626" t="s">
        <v>316</v>
      </c>
      <c r="K32" s="626" t="s">
        <v>1469</v>
      </c>
    </row>
    <row r="33" spans="1:11" ht="15" x14ac:dyDescent="0.25">
      <c r="A33" s="521" t="s">
        <v>7395</v>
      </c>
      <c r="B33" s="734">
        <v>44265</v>
      </c>
      <c r="C33" s="518" t="s">
        <v>2565</v>
      </c>
      <c r="D33" s="518" t="s">
        <v>1723</v>
      </c>
      <c r="E33" s="626" t="s">
        <v>308</v>
      </c>
      <c r="F33" s="735">
        <v>15</v>
      </c>
      <c r="G33" s="518" t="s">
        <v>3902</v>
      </c>
      <c r="H33" s="660" t="s">
        <v>2550</v>
      </c>
      <c r="I33" s="486">
        <f>6500*F33</f>
        <v>97500</v>
      </c>
      <c r="J33" s="626" t="s">
        <v>316</v>
      </c>
      <c r="K33" s="626" t="s">
        <v>1469</v>
      </c>
    </row>
    <row r="34" spans="1:11" ht="15" x14ac:dyDescent="0.25">
      <c r="A34" s="521" t="s">
        <v>7396</v>
      </c>
      <c r="B34" s="734">
        <v>44265</v>
      </c>
      <c r="C34" s="523" t="s">
        <v>7397</v>
      </c>
      <c r="D34" s="518" t="s">
        <v>1516</v>
      </c>
      <c r="E34" s="626" t="s">
        <v>308</v>
      </c>
      <c r="F34" s="735">
        <v>5</v>
      </c>
      <c r="G34" s="518" t="s">
        <v>1206</v>
      </c>
      <c r="H34" s="660" t="s">
        <v>1203</v>
      </c>
      <c r="I34" s="486">
        <f>4100*F34</f>
        <v>20500</v>
      </c>
      <c r="J34" s="626" t="s">
        <v>316</v>
      </c>
      <c r="K34" s="626" t="s">
        <v>1469</v>
      </c>
    </row>
    <row r="35" spans="1:11" ht="15" x14ac:dyDescent="0.25">
      <c r="A35" s="521" t="s">
        <v>7398</v>
      </c>
      <c r="B35" s="734">
        <v>44265</v>
      </c>
      <c r="C35" s="523" t="s">
        <v>1749</v>
      </c>
      <c r="D35" s="518" t="s">
        <v>1728</v>
      </c>
      <c r="E35" s="626" t="s">
        <v>308</v>
      </c>
      <c r="F35" s="735">
        <v>20</v>
      </c>
      <c r="G35" s="518" t="s">
        <v>3902</v>
      </c>
      <c r="H35" s="660" t="s">
        <v>2523</v>
      </c>
      <c r="I35" s="486">
        <f>4100*F35</f>
        <v>82000</v>
      </c>
      <c r="J35" s="626" t="s">
        <v>317</v>
      </c>
      <c r="K35" s="626" t="s">
        <v>1469</v>
      </c>
    </row>
    <row r="36" spans="1:11" ht="15" x14ac:dyDescent="0.25">
      <c r="A36" s="521" t="s">
        <v>7399</v>
      </c>
      <c r="B36" s="734">
        <v>44265</v>
      </c>
      <c r="C36" s="523" t="s">
        <v>7300</v>
      </c>
      <c r="D36" s="518" t="s">
        <v>1516</v>
      </c>
      <c r="E36" s="626" t="s">
        <v>308</v>
      </c>
      <c r="F36" s="735">
        <v>8</v>
      </c>
      <c r="G36" s="518" t="s">
        <v>2518</v>
      </c>
      <c r="H36" s="660" t="s">
        <v>1203</v>
      </c>
      <c r="I36" s="486">
        <f>4100*F36</f>
        <v>32800</v>
      </c>
      <c r="J36" s="626" t="s">
        <v>1466</v>
      </c>
      <c r="K36" s="626" t="s">
        <v>4782</v>
      </c>
    </row>
    <row r="37" spans="1:11" ht="15" x14ac:dyDescent="0.25">
      <c r="A37" s="521" t="s">
        <v>7400</v>
      </c>
      <c r="B37" s="734">
        <v>44265</v>
      </c>
      <c r="C37" s="523" t="s">
        <v>1702</v>
      </c>
      <c r="D37" s="737" t="s">
        <v>1724</v>
      </c>
      <c r="E37" s="626" t="s">
        <v>314</v>
      </c>
      <c r="F37" s="735">
        <v>2</v>
      </c>
      <c r="G37" s="518" t="s">
        <v>3902</v>
      </c>
      <c r="H37" s="660" t="s">
        <v>2551</v>
      </c>
      <c r="I37" s="486">
        <f>9350*F37</f>
        <v>18700</v>
      </c>
      <c r="J37" s="626" t="s">
        <v>1466</v>
      </c>
      <c r="K37" s="626" t="s">
        <v>4782</v>
      </c>
    </row>
    <row r="38" spans="1:11" ht="15" x14ac:dyDescent="0.25">
      <c r="A38" s="521" t="s">
        <v>7400</v>
      </c>
      <c r="B38" s="734">
        <v>44265</v>
      </c>
      <c r="C38" s="523" t="s">
        <v>1702</v>
      </c>
      <c r="D38" s="737" t="s">
        <v>1725</v>
      </c>
      <c r="E38" s="626" t="s">
        <v>308</v>
      </c>
      <c r="F38" s="735">
        <v>5</v>
      </c>
      <c r="G38" s="518" t="s">
        <v>3902</v>
      </c>
      <c r="H38" s="660" t="s">
        <v>2523</v>
      </c>
      <c r="I38" s="486">
        <f>2450*F38</f>
        <v>12250</v>
      </c>
      <c r="J38" s="626" t="s">
        <v>1466</v>
      </c>
      <c r="K38" s="626" t="s">
        <v>4782</v>
      </c>
    </row>
    <row r="39" spans="1:11" ht="15" x14ac:dyDescent="0.25">
      <c r="A39" s="521" t="s">
        <v>7400</v>
      </c>
      <c r="B39" s="734">
        <v>44265</v>
      </c>
      <c r="C39" s="523" t="s">
        <v>1702</v>
      </c>
      <c r="D39" s="737" t="s">
        <v>1716</v>
      </c>
      <c r="E39" s="626" t="s">
        <v>314</v>
      </c>
      <c r="F39" s="735">
        <v>1</v>
      </c>
      <c r="G39" s="518" t="s">
        <v>3902</v>
      </c>
      <c r="H39" s="660" t="s">
        <v>2551</v>
      </c>
      <c r="I39" s="486">
        <f>53500*F39</f>
        <v>53500</v>
      </c>
      <c r="J39" s="626" t="s">
        <v>1466</v>
      </c>
      <c r="K39" s="626" t="s">
        <v>4782</v>
      </c>
    </row>
    <row r="40" spans="1:11" ht="15" x14ac:dyDescent="0.25">
      <c r="A40" s="521" t="s">
        <v>7401</v>
      </c>
      <c r="B40" s="734">
        <v>44266</v>
      </c>
      <c r="C40" s="523" t="s">
        <v>7361</v>
      </c>
      <c r="D40" s="518" t="s">
        <v>1720</v>
      </c>
      <c r="E40" s="626" t="s">
        <v>308</v>
      </c>
      <c r="F40" s="735">
        <v>37</v>
      </c>
      <c r="G40" s="518" t="s">
        <v>1206</v>
      </c>
      <c r="H40" s="660" t="s">
        <v>1203</v>
      </c>
      <c r="I40" s="486">
        <f>5500*F40</f>
        <v>203500</v>
      </c>
      <c r="J40" s="626" t="s">
        <v>317</v>
      </c>
      <c r="K40" s="626" t="s">
        <v>1469</v>
      </c>
    </row>
    <row r="41" spans="1:11" ht="15" x14ac:dyDescent="0.25">
      <c r="A41" s="521" t="s">
        <v>7402</v>
      </c>
      <c r="B41" s="734">
        <v>44266</v>
      </c>
      <c r="C41" s="523" t="s">
        <v>7404</v>
      </c>
      <c r="D41" s="518" t="s">
        <v>1516</v>
      </c>
      <c r="E41" s="626" t="s">
        <v>308</v>
      </c>
      <c r="F41" s="735">
        <v>8</v>
      </c>
      <c r="G41" s="518" t="s">
        <v>7403</v>
      </c>
      <c r="H41" s="660" t="s">
        <v>1203</v>
      </c>
      <c r="I41" s="486">
        <f>4100*F41</f>
        <v>32800</v>
      </c>
      <c r="J41" s="626" t="s">
        <v>316</v>
      </c>
      <c r="K41" s="626" t="s">
        <v>1469</v>
      </c>
    </row>
    <row r="42" spans="1:11" ht="15" x14ac:dyDescent="0.25">
      <c r="A42" s="521" t="s">
        <v>7402</v>
      </c>
      <c r="B42" s="734">
        <v>44266</v>
      </c>
      <c r="C42" s="523" t="s">
        <v>7404</v>
      </c>
      <c r="D42" s="518" t="s">
        <v>1731</v>
      </c>
      <c r="E42" s="626" t="s">
        <v>308</v>
      </c>
      <c r="F42" s="735">
        <v>50</v>
      </c>
      <c r="G42" s="518" t="s">
        <v>7403</v>
      </c>
      <c r="H42" s="660" t="s">
        <v>1203</v>
      </c>
      <c r="I42" s="486">
        <f>1250*F42</f>
        <v>62500</v>
      </c>
      <c r="J42" s="626" t="s">
        <v>316</v>
      </c>
      <c r="K42" s="626" t="s">
        <v>1469</v>
      </c>
    </row>
    <row r="43" spans="1:11" ht="15" x14ac:dyDescent="0.25">
      <c r="A43" s="521" t="s">
        <v>7402</v>
      </c>
      <c r="B43" s="734">
        <v>44266</v>
      </c>
      <c r="C43" s="523" t="s">
        <v>7404</v>
      </c>
      <c r="D43" s="518" t="s">
        <v>1728</v>
      </c>
      <c r="E43" s="626" t="s">
        <v>308</v>
      </c>
      <c r="F43" s="735">
        <v>5</v>
      </c>
      <c r="G43" s="518" t="s">
        <v>7403</v>
      </c>
      <c r="H43" s="660" t="s">
        <v>1203</v>
      </c>
      <c r="I43" s="486">
        <f>4100*F43</f>
        <v>20500</v>
      </c>
      <c r="J43" s="626" t="s">
        <v>316</v>
      </c>
      <c r="K43" s="626" t="s">
        <v>1469</v>
      </c>
    </row>
    <row r="44" spans="1:11" ht="15" x14ac:dyDescent="0.25">
      <c r="A44" s="521" t="s">
        <v>7405</v>
      </c>
      <c r="B44" s="734">
        <v>44266</v>
      </c>
      <c r="C44" s="523" t="s">
        <v>7406</v>
      </c>
      <c r="D44" s="737" t="s">
        <v>1716</v>
      </c>
      <c r="E44" s="626" t="s">
        <v>314</v>
      </c>
      <c r="F44" s="735">
        <v>2</v>
      </c>
      <c r="G44" s="518" t="s">
        <v>3902</v>
      </c>
      <c r="H44" s="660" t="s">
        <v>1199</v>
      </c>
      <c r="I44" s="486">
        <f>53500*F44</f>
        <v>107000</v>
      </c>
      <c r="J44" s="626" t="s">
        <v>317</v>
      </c>
      <c r="K44" s="626" t="s">
        <v>1469</v>
      </c>
    </row>
    <row r="45" spans="1:11" ht="15" x14ac:dyDescent="0.25">
      <c r="A45" s="521" t="s">
        <v>7407</v>
      </c>
      <c r="B45" s="734">
        <v>44267</v>
      </c>
      <c r="C45" s="523" t="s">
        <v>4745</v>
      </c>
      <c r="D45" s="737" t="s">
        <v>1630</v>
      </c>
      <c r="E45" s="626" t="s">
        <v>314</v>
      </c>
      <c r="F45" s="735">
        <v>1</v>
      </c>
      <c r="G45" s="518" t="s">
        <v>3902</v>
      </c>
      <c r="H45" s="660" t="s">
        <v>2551</v>
      </c>
      <c r="I45" s="486">
        <f>8700*F45</f>
        <v>8700</v>
      </c>
      <c r="J45" s="626" t="s">
        <v>317</v>
      </c>
      <c r="K45" s="626" t="s">
        <v>1469</v>
      </c>
    </row>
    <row r="46" spans="1:11" ht="15" x14ac:dyDescent="0.25">
      <c r="A46" s="521" t="s">
        <v>7407</v>
      </c>
      <c r="B46" s="734">
        <v>44267</v>
      </c>
      <c r="C46" s="523" t="s">
        <v>4745</v>
      </c>
      <c r="D46" s="737" t="s">
        <v>1821</v>
      </c>
      <c r="E46" s="626" t="s">
        <v>314</v>
      </c>
      <c r="F46" s="735">
        <v>1</v>
      </c>
      <c r="G46" s="518" t="s">
        <v>3902</v>
      </c>
      <c r="H46" s="660" t="s">
        <v>2551</v>
      </c>
      <c r="I46" s="486">
        <f>1200*F46</f>
        <v>1200</v>
      </c>
      <c r="J46" s="626" t="s">
        <v>317</v>
      </c>
      <c r="K46" s="626" t="s">
        <v>1469</v>
      </c>
    </row>
    <row r="47" spans="1:11" ht="15" x14ac:dyDescent="0.25">
      <c r="A47" s="521" t="s">
        <v>7408</v>
      </c>
      <c r="B47" s="734">
        <v>44268</v>
      </c>
      <c r="C47" s="523" t="s">
        <v>4760</v>
      </c>
      <c r="D47" s="518" t="s">
        <v>1723</v>
      </c>
      <c r="E47" s="626" t="s">
        <v>308</v>
      </c>
      <c r="F47" s="735">
        <v>1</v>
      </c>
      <c r="G47" s="518" t="s">
        <v>3902</v>
      </c>
      <c r="H47" s="660" t="s">
        <v>2523</v>
      </c>
      <c r="I47" s="486">
        <f>6500*F47</f>
        <v>6500</v>
      </c>
      <c r="J47" s="626" t="s">
        <v>316</v>
      </c>
      <c r="K47" s="626" t="s">
        <v>1469</v>
      </c>
    </row>
    <row r="48" spans="1:11" ht="15" x14ac:dyDescent="0.25">
      <c r="A48" s="521" t="s">
        <v>7409</v>
      </c>
      <c r="B48" s="734">
        <v>44268</v>
      </c>
      <c r="C48" s="523" t="s">
        <v>7410</v>
      </c>
      <c r="D48" s="518" t="s">
        <v>1516</v>
      </c>
      <c r="E48" s="626" t="s">
        <v>308</v>
      </c>
      <c r="F48" s="735">
        <v>1</v>
      </c>
      <c r="G48" s="518" t="s">
        <v>3902</v>
      </c>
      <c r="H48" s="660" t="s">
        <v>1200</v>
      </c>
      <c r="I48" s="486">
        <f>4100*F48</f>
        <v>4100</v>
      </c>
      <c r="J48" s="626" t="s">
        <v>317</v>
      </c>
      <c r="K48" s="626" t="s">
        <v>1469</v>
      </c>
    </row>
    <row r="49" spans="1:11" ht="15" x14ac:dyDescent="0.25">
      <c r="A49" s="521" t="s">
        <v>7411</v>
      </c>
      <c r="B49" s="734">
        <v>44268</v>
      </c>
      <c r="C49" s="523" t="s">
        <v>7412</v>
      </c>
      <c r="D49" s="518" t="s">
        <v>7413</v>
      </c>
      <c r="E49" s="626" t="s">
        <v>314</v>
      </c>
      <c r="F49" s="735">
        <v>3</v>
      </c>
      <c r="G49" s="518" t="s">
        <v>3902</v>
      </c>
      <c r="H49" s="660" t="s">
        <v>2551</v>
      </c>
      <c r="I49" s="486">
        <f>3780*F49</f>
        <v>11340</v>
      </c>
      <c r="J49" s="626" t="s">
        <v>317</v>
      </c>
      <c r="K49" s="626" t="s">
        <v>1469</v>
      </c>
    </row>
    <row r="50" spans="1:11" ht="15" x14ac:dyDescent="0.25">
      <c r="A50" s="521" t="s">
        <v>7414</v>
      </c>
      <c r="B50" s="734">
        <v>44268</v>
      </c>
      <c r="C50" s="523" t="s">
        <v>1757</v>
      </c>
      <c r="D50" s="518" t="s">
        <v>1516</v>
      </c>
      <c r="E50" s="626" t="s">
        <v>308</v>
      </c>
      <c r="F50" s="735">
        <v>1</v>
      </c>
      <c r="G50" s="518" t="s">
        <v>94</v>
      </c>
      <c r="H50" s="660" t="s">
        <v>2523</v>
      </c>
      <c r="I50" s="486">
        <f>4100*F50</f>
        <v>4100</v>
      </c>
      <c r="J50" s="626" t="s">
        <v>317</v>
      </c>
      <c r="K50" s="626" t="s">
        <v>1469</v>
      </c>
    </row>
    <row r="51" spans="1:11" ht="15" x14ac:dyDescent="0.25">
      <c r="A51" s="521" t="s">
        <v>7415</v>
      </c>
      <c r="B51" s="734">
        <v>44271</v>
      </c>
      <c r="C51" s="523" t="s">
        <v>4645</v>
      </c>
      <c r="D51" s="737" t="s">
        <v>1720</v>
      </c>
      <c r="E51" s="626" t="s">
        <v>308</v>
      </c>
      <c r="F51" s="735">
        <v>2</v>
      </c>
      <c r="G51" s="518" t="s">
        <v>3902</v>
      </c>
      <c r="H51" s="660" t="s">
        <v>2523</v>
      </c>
      <c r="I51" s="486">
        <f>5500*F51</f>
        <v>11000</v>
      </c>
      <c r="J51" s="626" t="s">
        <v>1467</v>
      </c>
      <c r="K51" s="626" t="s">
        <v>7496</v>
      </c>
    </row>
    <row r="52" spans="1:11" ht="15" x14ac:dyDescent="0.25">
      <c r="A52" s="521" t="s">
        <v>7416</v>
      </c>
      <c r="B52" s="734">
        <v>44272</v>
      </c>
      <c r="C52" s="523" t="s">
        <v>7376</v>
      </c>
      <c r="D52" s="737" t="s">
        <v>1723</v>
      </c>
      <c r="E52" s="626" t="s">
        <v>308</v>
      </c>
      <c r="F52" s="735">
        <v>1</v>
      </c>
      <c r="G52" s="518" t="s">
        <v>7375</v>
      </c>
      <c r="H52" s="660" t="s">
        <v>2523</v>
      </c>
      <c r="I52" s="486">
        <f>6500*F52</f>
        <v>6500</v>
      </c>
      <c r="J52" s="626" t="s">
        <v>316</v>
      </c>
      <c r="K52" s="626" t="s">
        <v>1469</v>
      </c>
    </row>
    <row r="53" spans="1:11" ht="15" x14ac:dyDescent="0.25">
      <c r="A53" s="521" t="s">
        <v>7417</v>
      </c>
      <c r="B53" s="734">
        <v>44272</v>
      </c>
      <c r="C53" s="518" t="s">
        <v>7376</v>
      </c>
      <c r="D53" s="518" t="s">
        <v>1723</v>
      </c>
      <c r="E53" s="626" t="s">
        <v>308</v>
      </c>
      <c r="F53" s="735">
        <v>1</v>
      </c>
      <c r="G53" s="518" t="s">
        <v>7375</v>
      </c>
      <c r="H53" s="660" t="s">
        <v>2523</v>
      </c>
      <c r="I53" s="486">
        <f>6500*F53</f>
        <v>6500</v>
      </c>
      <c r="J53" s="626" t="s">
        <v>316</v>
      </c>
      <c r="K53" s="626" t="s">
        <v>1469</v>
      </c>
    </row>
    <row r="54" spans="1:11" ht="15" x14ac:dyDescent="0.25">
      <c r="A54" s="521" t="s">
        <v>7418</v>
      </c>
      <c r="B54" s="734">
        <v>44272</v>
      </c>
      <c r="C54" s="523" t="s">
        <v>7376</v>
      </c>
      <c r="D54" s="518" t="s">
        <v>1723</v>
      </c>
      <c r="E54" s="626" t="s">
        <v>308</v>
      </c>
      <c r="F54" s="735">
        <v>1</v>
      </c>
      <c r="G54" s="518" t="s">
        <v>7375</v>
      </c>
      <c r="H54" s="660" t="s">
        <v>2523</v>
      </c>
      <c r="I54" s="486">
        <f>6500*F54</f>
        <v>6500</v>
      </c>
      <c r="J54" s="626" t="s">
        <v>316</v>
      </c>
      <c r="K54" s="626" t="s">
        <v>1469</v>
      </c>
    </row>
    <row r="55" spans="1:11" ht="15" x14ac:dyDescent="0.25">
      <c r="A55" s="521" t="s">
        <v>7419</v>
      </c>
      <c r="B55" s="734">
        <v>44272</v>
      </c>
      <c r="C55" s="523" t="s">
        <v>4773</v>
      </c>
      <c r="D55" s="518" t="s">
        <v>7363</v>
      </c>
      <c r="E55" s="626" t="s">
        <v>314</v>
      </c>
      <c r="F55" s="735">
        <v>1</v>
      </c>
      <c r="G55" s="518" t="s">
        <v>3902</v>
      </c>
      <c r="H55" s="660" t="s">
        <v>1197</v>
      </c>
      <c r="I55" s="486">
        <f>34650*F55</f>
        <v>34650</v>
      </c>
      <c r="J55" s="626" t="s">
        <v>316</v>
      </c>
      <c r="K55" s="626" t="s">
        <v>1469</v>
      </c>
    </row>
    <row r="56" spans="1:11" ht="15" x14ac:dyDescent="0.25">
      <c r="A56" s="521" t="s">
        <v>7419</v>
      </c>
      <c r="B56" s="734">
        <v>44272</v>
      </c>
      <c r="C56" s="523" t="s">
        <v>4773</v>
      </c>
      <c r="D56" s="518" t="s">
        <v>1713</v>
      </c>
      <c r="E56" s="626" t="s">
        <v>314</v>
      </c>
      <c r="F56" s="735">
        <v>1</v>
      </c>
      <c r="G56" s="518" t="s">
        <v>3902</v>
      </c>
      <c r="H56" s="660" t="s">
        <v>1197</v>
      </c>
      <c r="I56" s="486">
        <f>3500*F56</f>
        <v>3500</v>
      </c>
      <c r="J56" s="626" t="s">
        <v>316</v>
      </c>
      <c r="K56" s="626" t="s">
        <v>1469</v>
      </c>
    </row>
    <row r="57" spans="1:11" ht="15" x14ac:dyDescent="0.25">
      <c r="A57" s="521" t="s">
        <v>7419</v>
      </c>
      <c r="B57" s="734">
        <v>44272</v>
      </c>
      <c r="C57" s="523" t="s">
        <v>4773</v>
      </c>
      <c r="D57" s="518" t="s">
        <v>4769</v>
      </c>
      <c r="E57" s="626" t="s">
        <v>314</v>
      </c>
      <c r="F57" s="735">
        <v>1</v>
      </c>
      <c r="G57" s="518" t="s">
        <v>3902</v>
      </c>
      <c r="H57" s="660" t="s">
        <v>1197</v>
      </c>
      <c r="I57" s="486">
        <f>2250*F57</f>
        <v>2250</v>
      </c>
      <c r="J57" s="626" t="s">
        <v>316</v>
      </c>
      <c r="K57" s="626" t="s">
        <v>1469</v>
      </c>
    </row>
    <row r="58" spans="1:11" ht="15" x14ac:dyDescent="0.25">
      <c r="A58" s="521" t="s">
        <v>7420</v>
      </c>
      <c r="B58" s="734">
        <v>44272</v>
      </c>
      <c r="C58" s="523" t="s">
        <v>7421</v>
      </c>
      <c r="D58" s="518" t="s">
        <v>1725</v>
      </c>
      <c r="E58" s="626" t="s">
        <v>308</v>
      </c>
      <c r="F58" s="735">
        <v>1</v>
      </c>
      <c r="G58" s="518" t="s">
        <v>3902</v>
      </c>
      <c r="H58" s="660" t="s">
        <v>2523</v>
      </c>
      <c r="I58" s="486">
        <f>2450*F58</f>
        <v>2450</v>
      </c>
      <c r="J58" s="626" t="s">
        <v>316</v>
      </c>
      <c r="K58" s="626" t="s">
        <v>1469</v>
      </c>
    </row>
    <row r="59" spans="1:11" ht="15" x14ac:dyDescent="0.25">
      <c r="A59" s="521" t="s">
        <v>7422</v>
      </c>
      <c r="B59" s="734">
        <v>44272</v>
      </c>
      <c r="C59" s="523" t="s">
        <v>4757</v>
      </c>
      <c r="D59" s="518" t="s">
        <v>7413</v>
      </c>
      <c r="E59" s="626" t="s">
        <v>314</v>
      </c>
      <c r="F59" s="735">
        <v>1</v>
      </c>
      <c r="G59" s="518" t="s">
        <v>7387</v>
      </c>
      <c r="H59" s="660" t="s">
        <v>2551</v>
      </c>
      <c r="I59" s="486">
        <f>3780*F59</f>
        <v>3780</v>
      </c>
      <c r="J59" s="626" t="s">
        <v>317</v>
      </c>
      <c r="K59" s="626" t="s">
        <v>1469</v>
      </c>
    </row>
    <row r="60" spans="1:11" ht="15" x14ac:dyDescent="0.25">
      <c r="A60" s="521" t="s">
        <v>7423</v>
      </c>
      <c r="B60" s="734">
        <v>44273</v>
      </c>
      <c r="C60" s="518" t="s">
        <v>4738</v>
      </c>
      <c r="D60" s="518" t="s">
        <v>1727</v>
      </c>
      <c r="E60" s="626" t="s">
        <v>314</v>
      </c>
      <c r="F60" s="735">
        <v>50</v>
      </c>
      <c r="G60" s="518" t="s">
        <v>1962</v>
      </c>
      <c r="H60" s="660" t="s">
        <v>1197</v>
      </c>
      <c r="I60" s="486">
        <f>4698*F60</f>
        <v>234900</v>
      </c>
      <c r="J60" s="626" t="s">
        <v>317</v>
      </c>
      <c r="K60" s="626" t="s">
        <v>1469</v>
      </c>
    </row>
    <row r="61" spans="1:11" ht="15" x14ac:dyDescent="0.25">
      <c r="A61" s="521" t="s">
        <v>7424</v>
      </c>
      <c r="B61" s="734">
        <v>44274</v>
      </c>
      <c r="C61" s="523" t="s">
        <v>4761</v>
      </c>
      <c r="D61" s="518" t="s">
        <v>1728</v>
      </c>
      <c r="E61" s="626" t="s">
        <v>308</v>
      </c>
      <c r="F61" s="735">
        <v>1</v>
      </c>
      <c r="G61" s="518" t="s">
        <v>3902</v>
      </c>
      <c r="H61" s="660" t="s">
        <v>2523</v>
      </c>
      <c r="I61" s="486">
        <f>4100*F61</f>
        <v>4100</v>
      </c>
      <c r="J61" s="626" t="s">
        <v>317</v>
      </c>
      <c r="K61" s="626" t="s">
        <v>1469</v>
      </c>
    </row>
    <row r="62" spans="1:11" ht="15" x14ac:dyDescent="0.25">
      <c r="A62" s="521" t="s">
        <v>7425</v>
      </c>
      <c r="B62" s="734">
        <v>44274</v>
      </c>
      <c r="C62" s="523" t="s">
        <v>7426</v>
      </c>
      <c r="D62" s="518" t="s">
        <v>1725</v>
      </c>
      <c r="E62" s="626" t="s">
        <v>308</v>
      </c>
      <c r="F62" s="735">
        <v>5</v>
      </c>
      <c r="G62" s="518" t="s">
        <v>1206</v>
      </c>
      <c r="H62" s="660" t="s">
        <v>1203</v>
      </c>
      <c r="I62" s="486">
        <f>2450*F62</f>
        <v>12250</v>
      </c>
      <c r="J62" s="626" t="s">
        <v>317</v>
      </c>
      <c r="K62" s="626" t="s">
        <v>1469</v>
      </c>
    </row>
    <row r="63" spans="1:11" ht="15" x14ac:dyDescent="0.25">
      <c r="A63" s="521" t="s">
        <v>7427</v>
      </c>
      <c r="B63" s="734">
        <v>44274</v>
      </c>
      <c r="C63" s="523" t="s">
        <v>1733</v>
      </c>
      <c r="D63" s="737" t="s">
        <v>4767</v>
      </c>
      <c r="E63" s="626" t="s">
        <v>308</v>
      </c>
      <c r="F63" s="735">
        <v>2</v>
      </c>
      <c r="G63" s="518" t="s">
        <v>1206</v>
      </c>
      <c r="H63" s="660" t="s">
        <v>1203</v>
      </c>
      <c r="I63" s="486">
        <f>7875*F63</f>
        <v>15750</v>
      </c>
      <c r="J63" s="626" t="s">
        <v>1466</v>
      </c>
      <c r="K63" s="626" t="s">
        <v>4782</v>
      </c>
    </row>
    <row r="64" spans="1:11" ht="15" x14ac:dyDescent="0.25">
      <c r="A64" s="521" t="s">
        <v>7428</v>
      </c>
      <c r="B64" s="734">
        <v>44274</v>
      </c>
      <c r="C64" s="523" t="s">
        <v>1742</v>
      </c>
      <c r="D64" s="737" t="s">
        <v>1516</v>
      </c>
      <c r="E64" s="626" t="s">
        <v>308</v>
      </c>
      <c r="F64" s="735">
        <v>8</v>
      </c>
      <c r="G64" s="518" t="s">
        <v>3902</v>
      </c>
      <c r="H64" s="660" t="s">
        <v>2523</v>
      </c>
      <c r="I64" s="486">
        <f>4100*F64</f>
        <v>32800</v>
      </c>
      <c r="J64" s="626" t="s">
        <v>317</v>
      </c>
      <c r="K64" s="626" t="s">
        <v>1469</v>
      </c>
    </row>
    <row r="65" spans="1:11" ht="15" x14ac:dyDescent="0.25">
      <c r="A65" s="521" t="s">
        <v>7428</v>
      </c>
      <c r="B65" s="734">
        <v>44274</v>
      </c>
      <c r="C65" s="523" t="s">
        <v>1742</v>
      </c>
      <c r="D65" s="737" t="s">
        <v>1725</v>
      </c>
      <c r="E65" s="626" t="s">
        <v>308</v>
      </c>
      <c r="F65" s="735">
        <v>1</v>
      </c>
      <c r="G65" s="518" t="s">
        <v>3902</v>
      </c>
      <c r="H65" s="660" t="s">
        <v>2523</v>
      </c>
      <c r="I65" s="486">
        <f>2450*F65</f>
        <v>2450</v>
      </c>
      <c r="J65" s="626" t="s">
        <v>317</v>
      </c>
      <c r="K65" s="626" t="s">
        <v>1469</v>
      </c>
    </row>
    <row r="66" spans="1:11" ht="15" x14ac:dyDescent="0.25">
      <c r="A66" s="521" t="s">
        <v>7429</v>
      </c>
      <c r="B66" s="734">
        <v>44274</v>
      </c>
      <c r="C66" s="523" t="s">
        <v>7430</v>
      </c>
      <c r="D66" s="737" t="s">
        <v>1723</v>
      </c>
      <c r="E66" s="626" t="s">
        <v>308</v>
      </c>
      <c r="F66" s="735">
        <v>6</v>
      </c>
      <c r="G66" s="518" t="s">
        <v>3902</v>
      </c>
      <c r="H66" s="660" t="s">
        <v>2523</v>
      </c>
      <c r="I66" s="486">
        <f>6500*F66</f>
        <v>39000</v>
      </c>
      <c r="J66" s="626" t="s">
        <v>317</v>
      </c>
      <c r="K66" s="626" t="s">
        <v>1469</v>
      </c>
    </row>
    <row r="67" spans="1:11" ht="15" x14ac:dyDescent="0.25">
      <c r="A67" s="521" t="s">
        <v>7431</v>
      </c>
      <c r="B67" s="734">
        <v>44274</v>
      </c>
      <c r="C67" s="518" t="s">
        <v>2565</v>
      </c>
      <c r="D67" s="737" t="s">
        <v>1723</v>
      </c>
      <c r="E67" s="626" t="s">
        <v>308</v>
      </c>
      <c r="F67" s="735">
        <v>40</v>
      </c>
      <c r="G67" s="518" t="s">
        <v>3902</v>
      </c>
      <c r="H67" s="660" t="s">
        <v>2550</v>
      </c>
      <c r="I67" s="486">
        <f>6500*F67</f>
        <v>260000</v>
      </c>
      <c r="J67" s="626" t="s">
        <v>316</v>
      </c>
      <c r="K67" s="626" t="s">
        <v>1469</v>
      </c>
    </row>
    <row r="68" spans="1:11" ht="15" x14ac:dyDescent="0.25">
      <c r="A68" s="521" t="s">
        <v>7432</v>
      </c>
      <c r="B68" s="734">
        <v>44274</v>
      </c>
      <c r="C68" s="523" t="s">
        <v>7430</v>
      </c>
      <c r="D68" s="737" t="s">
        <v>1723</v>
      </c>
      <c r="E68" s="626" t="s">
        <v>308</v>
      </c>
      <c r="F68" s="735">
        <v>1</v>
      </c>
      <c r="G68" s="518" t="s">
        <v>3902</v>
      </c>
      <c r="H68" s="660" t="s">
        <v>2523</v>
      </c>
      <c r="I68" s="486">
        <f>6500*F68</f>
        <v>6500</v>
      </c>
      <c r="J68" s="626" t="s">
        <v>317</v>
      </c>
      <c r="K68" s="626" t="s">
        <v>1469</v>
      </c>
    </row>
    <row r="69" spans="1:11" ht="15" x14ac:dyDescent="0.25">
      <c r="A69" s="521" t="s">
        <v>7433</v>
      </c>
      <c r="B69" s="734">
        <v>44274</v>
      </c>
      <c r="C69" s="523" t="s">
        <v>7430</v>
      </c>
      <c r="D69" s="737" t="s">
        <v>1723</v>
      </c>
      <c r="E69" s="626" t="s">
        <v>308</v>
      </c>
      <c r="F69" s="735">
        <v>7</v>
      </c>
      <c r="G69" s="518" t="s">
        <v>3902</v>
      </c>
      <c r="H69" s="660" t="s">
        <v>2523</v>
      </c>
      <c r="I69" s="486">
        <f>6500*F69</f>
        <v>45500</v>
      </c>
      <c r="J69" s="626" t="s">
        <v>317</v>
      </c>
      <c r="K69" s="626" t="s">
        <v>1469</v>
      </c>
    </row>
    <row r="70" spans="1:11" ht="15" x14ac:dyDescent="0.25">
      <c r="A70" s="521" t="s">
        <v>7434</v>
      </c>
      <c r="B70" s="734">
        <v>44275</v>
      </c>
      <c r="C70" s="518" t="s">
        <v>1748</v>
      </c>
      <c r="D70" s="518" t="s">
        <v>1516</v>
      </c>
      <c r="E70" s="626" t="s">
        <v>308</v>
      </c>
      <c r="F70" s="735">
        <v>4</v>
      </c>
      <c r="G70" s="518" t="s">
        <v>4775</v>
      </c>
      <c r="H70" s="660" t="s">
        <v>2523</v>
      </c>
      <c r="I70" s="486">
        <f>4100*F70</f>
        <v>16400</v>
      </c>
      <c r="J70" s="626" t="s">
        <v>316</v>
      </c>
      <c r="K70" s="626" t="s">
        <v>1469</v>
      </c>
    </row>
    <row r="71" spans="1:11" ht="15" x14ac:dyDescent="0.25">
      <c r="A71" s="521" t="s">
        <v>7435</v>
      </c>
      <c r="B71" s="734">
        <v>44275</v>
      </c>
      <c r="C71" s="523" t="s">
        <v>1702</v>
      </c>
      <c r="D71" s="737" t="s">
        <v>1723</v>
      </c>
      <c r="E71" s="626" t="s">
        <v>308</v>
      </c>
      <c r="F71" s="735">
        <v>4</v>
      </c>
      <c r="G71" s="518" t="s">
        <v>3902</v>
      </c>
      <c r="H71" s="660" t="s">
        <v>2523</v>
      </c>
      <c r="I71" s="486">
        <f>6500*F71</f>
        <v>26000</v>
      </c>
      <c r="J71" s="626" t="s">
        <v>1466</v>
      </c>
      <c r="K71" s="626" t="s">
        <v>4782</v>
      </c>
    </row>
    <row r="72" spans="1:11" ht="15" x14ac:dyDescent="0.25">
      <c r="A72" s="521" t="s">
        <v>7435</v>
      </c>
      <c r="B72" s="734">
        <v>44275</v>
      </c>
      <c r="C72" s="523" t="s">
        <v>1702</v>
      </c>
      <c r="D72" s="737" t="s">
        <v>1728</v>
      </c>
      <c r="E72" s="626" t="s">
        <v>308</v>
      </c>
      <c r="F72" s="735">
        <v>5</v>
      </c>
      <c r="G72" s="518" t="s">
        <v>3902</v>
      </c>
      <c r="H72" s="660" t="s">
        <v>2523</v>
      </c>
      <c r="I72" s="486">
        <f>4100*F72</f>
        <v>20500</v>
      </c>
      <c r="J72" s="626" t="s">
        <v>1466</v>
      </c>
      <c r="K72" s="626" t="s">
        <v>4782</v>
      </c>
    </row>
    <row r="73" spans="1:11" ht="15" x14ac:dyDescent="0.25">
      <c r="A73" s="521" t="s">
        <v>7436</v>
      </c>
      <c r="B73" s="734">
        <v>44275</v>
      </c>
      <c r="C73" s="523" t="s">
        <v>1753</v>
      </c>
      <c r="D73" s="737" t="s">
        <v>1723</v>
      </c>
      <c r="E73" s="626" t="s">
        <v>308</v>
      </c>
      <c r="F73" s="735">
        <v>1</v>
      </c>
      <c r="G73" s="518" t="s">
        <v>3902</v>
      </c>
      <c r="H73" s="660" t="s">
        <v>2523</v>
      </c>
      <c r="I73" s="486">
        <f>6500*F73</f>
        <v>6500</v>
      </c>
      <c r="J73" s="626" t="s">
        <v>317</v>
      </c>
      <c r="K73" s="626" t="s">
        <v>1469</v>
      </c>
    </row>
    <row r="74" spans="1:11" ht="15" x14ac:dyDescent="0.25">
      <c r="A74" s="521" t="s">
        <v>7437</v>
      </c>
      <c r="B74" s="734">
        <v>44275</v>
      </c>
      <c r="C74" s="523" t="s">
        <v>7410</v>
      </c>
      <c r="D74" s="518" t="s">
        <v>1723</v>
      </c>
      <c r="E74" s="626" t="s">
        <v>308</v>
      </c>
      <c r="F74" s="735">
        <v>2</v>
      </c>
      <c r="G74" s="518" t="s">
        <v>3902</v>
      </c>
      <c r="H74" s="660" t="s">
        <v>1200</v>
      </c>
      <c r="I74" s="486">
        <f>6500*F74</f>
        <v>13000</v>
      </c>
      <c r="J74" s="626" t="s">
        <v>317</v>
      </c>
      <c r="K74" s="626" t="s">
        <v>1469</v>
      </c>
    </row>
    <row r="75" spans="1:11" ht="15" x14ac:dyDescent="0.25">
      <c r="A75" s="521" t="s">
        <v>7437</v>
      </c>
      <c r="B75" s="734">
        <v>44275</v>
      </c>
      <c r="C75" s="523" t="s">
        <v>7410</v>
      </c>
      <c r="D75" s="518" t="s">
        <v>1725</v>
      </c>
      <c r="E75" s="626" t="s">
        <v>308</v>
      </c>
      <c r="F75" s="735">
        <v>2</v>
      </c>
      <c r="G75" s="518" t="s">
        <v>3902</v>
      </c>
      <c r="H75" s="660" t="s">
        <v>1200</v>
      </c>
      <c r="I75" s="486">
        <f>2450*F75</f>
        <v>4900</v>
      </c>
      <c r="J75" s="626" t="s">
        <v>317</v>
      </c>
      <c r="K75" s="626" t="s">
        <v>1469</v>
      </c>
    </row>
    <row r="76" spans="1:11" ht="15" x14ac:dyDescent="0.25">
      <c r="A76" s="521" t="s">
        <v>7438</v>
      </c>
      <c r="B76" s="734">
        <v>44277</v>
      </c>
      <c r="C76" s="518" t="s">
        <v>7439</v>
      </c>
      <c r="D76" s="518" t="s">
        <v>1722</v>
      </c>
      <c r="E76" s="626" t="s">
        <v>314</v>
      </c>
      <c r="F76" s="735">
        <v>4</v>
      </c>
      <c r="G76" s="518" t="s">
        <v>1962</v>
      </c>
      <c r="H76" s="660" t="s">
        <v>2551</v>
      </c>
      <c r="I76" s="486">
        <f>3250*F76</f>
        <v>13000</v>
      </c>
      <c r="J76" s="626" t="s">
        <v>317</v>
      </c>
      <c r="K76" s="626" t="s">
        <v>1469</v>
      </c>
    </row>
    <row r="77" spans="1:11" ht="15" x14ac:dyDescent="0.25">
      <c r="A77" s="521" t="s">
        <v>7440</v>
      </c>
      <c r="B77" s="734">
        <v>44277</v>
      </c>
      <c r="C77" s="523" t="s">
        <v>4754</v>
      </c>
      <c r="D77" s="518" t="s">
        <v>7441</v>
      </c>
      <c r="E77" s="626" t="s">
        <v>308</v>
      </c>
      <c r="F77" s="735">
        <v>129</v>
      </c>
      <c r="G77" s="518" t="s">
        <v>1962</v>
      </c>
      <c r="H77" s="660" t="s">
        <v>2523</v>
      </c>
      <c r="I77" s="486">
        <f>4100*F77</f>
        <v>528900</v>
      </c>
      <c r="J77" s="626" t="s">
        <v>1466</v>
      </c>
      <c r="K77" s="626" t="s">
        <v>4784</v>
      </c>
    </row>
    <row r="78" spans="1:11" ht="15" x14ac:dyDescent="0.25">
      <c r="A78" s="521" t="s">
        <v>7442</v>
      </c>
      <c r="B78" s="734">
        <v>44277</v>
      </c>
      <c r="C78" s="523" t="s">
        <v>7443</v>
      </c>
      <c r="D78" s="518" t="s">
        <v>1534</v>
      </c>
      <c r="E78" s="626" t="s">
        <v>308</v>
      </c>
      <c r="F78" s="735">
        <v>1</v>
      </c>
      <c r="G78" s="518" t="s">
        <v>94</v>
      </c>
      <c r="H78" s="660" t="s">
        <v>2523</v>
      </c>
      <c r="I78" s="486">
        <f>2250*F78</f>
        <v>2250</v>
      </c>
      <c r="J78" s="626" t="s">
        <v>316</v>
      </c>
      <c r="K78" s="626" t="s">
        <v>1469</v>
      </c>
    </row>
    <row r="79" spans="1:11" ht="15" x14ac:dyDescent="0.25">
      <c r="A79" s="521" t="s">
        <v>7444</v>
      </c>
      <c r="B79" s="734">
        <v>44278</v>
      </c>
      <c r="C79" s="523" t="s">
        <v>4750</v>
      </c>
      <c r="D79" s="518" t="s">
        <v>1516</v>
      </c>
      <c r="E79" s="626" t="s">
        <v>308</v>
      </c>
      <c r="F79" s="735">
        <v>5</v>
      </c>
      <c r="G79" s="518" t="s">
        <v>3902</v>
      </c>
      <c r="H79" s="660" t="s">
        <v>2523</v>
      </c>
      <c r="I79" s="486">
        <f>4100*F79</f>
        <v>20500</v>
      </c>
      <c r="J79" s="626" t="s">
        <v>317</v>
      </c>
      <c r="K79" s="626" t="s">
        <v>1469</v>
      </c>
    </row>
    <row r="80" spans="1:11" ht="15" x14ac:dyDescent="0.25">
      <c r="A80" s="521" t="s">
        <v>7445</v>
      </c>
      <c r="B80" s="734">
        <v>44279</v>
      </c>
      <c r="C80" s="523" t="s">
        <v>7446</v>
      </c>
      <c r="D80" s="737" t="s">
        <v>1716</v>
      </c>
      <c r="E80" s="626" t="s">
        <v>314</v>
      </c>
      <c r="F80" s="735">
        <v>2</v>
      </c>
      <c r="G80" s="518" t="s">
        <v>2515</v>
      </c>
      <c r="H80" s="660" t="s">
        <v>2551</v>
      </c>
      <c r="I80" s="486">
        <f>53500*F80</f>
        <v>107000</v>
      </c>
      <c r="J80" s="626" t="s">
        <v>316</v>
      </c>
      <c r="K80" s="626" t="s">
        <v>1469</v>
      </c>
    </row>
    <row r="81" spans="1:11" ht="15" x14ac:dyDescent="0.25">
      <c r="A81" s="521" t="s">
        <v>7445</v>
      </c>
      <c r="B81" s="734">
        <v>44279</v>
      </c>
      <c r="C81" s="523" t="s">
        <v>7446</v>
      </c>
      <c r="D81" s="518" t="s">
        <v>1725</v>
      </c>
      <c r="E81" s="626" t="s">
        <v>308</v>
      </c>
      <c r="F81" s="735">
        <v>2</v>
      </c>
      <c r="G81" s="518" t="s">
        <v>2515</v>
      </c>
      <c r="H81" s="660" t="s">
        <v>2523</v>
      </c>
      <c r="I81" s="486">
        <f>2450*F81</f>
        <v>4900</v>
      </c>
      <c r="J81" s="626" t="s">
        <v>316</v>
      </c>
      <c r="K81" s="626" t="s">
        <v>1469</v>
      </c>
    </row>
    <row r="82" spans="1:11" ht="15" x14ac:dyDescent="0.25">
      <c r="A82" s="521" t="s">
        <v>7447</v>
      </c>
      <c r="B82" s="734">
        <v>44279</v>
      </c>
      <c r="C82" s="518" t="s">
        <v>1252</v>
      </c>
      <c r="D82" s="737" t="s">
        <v>4766</v>
      </c>
      <c r="E82" s="626" t="s">
        <v>314</v>
      </c>
      <c r="F82" s="735">
        <v>2</v>
      </c>
      <c r="G82" s="518" t="s">
        <v>1205</v>
      </c>
      <c r="H82" s="660" t="s">
        <v>2551</v>
      </c>
      <c r="I82" s="486">
        <f>2916*F82</f>
        <v>5832</v>
      </c>
      <c r="J82" s="626" t="s">
        <v>7494</v>
      </c>
      <c r="K82" s="626" t="s">
        <v>4782</v>
      </c>
    </row>
    <row r="83" spans="1:11" ht="15" x14ac:dyDescent="0.25">
      <c r="A83" s="521" t="s">
        <v>7448</v>
      </c>
      <c r="B83" s="734">
        <v>44279</v>
      </c>
      <c r="C83" s="523" t="s">
        <v>1756</v>
      </c>
      <c r="D83" s="737" t="s">
        <v>1730</v>
      </c>
      <c r="E83" s="626" t="s">
        <v>314</v>
      </c>
      <c r="F83" s="735">
        <v>16</v>
      </c>
      <c r="G83" s="518" t="s">
        <v>4775</v>
      </c>
      <c r="H83" s="660" t="s">
        <v>1197</v>
      </c>
      <c r="I83" s="486">
        <f t="shared" ref="I83:I88" si="0">4540*F83</f>
        <v>72640</v>
      </c>
      <c r="J83" s="626" t="s">
        <v>317</v>
      </c>
      <c r="K83" s="626" t="s">
        <v>1469</v>
      </c>
    </row>
    <row r="84" spans="1:11" ht="15" x14ac:dyDescent="0.25">
      <c r="A84" s="521" t="s">
        <v>7449</v>
      </c>
      <c r="B84" s="734">
        <v>44279</v>
      </c>
      <c r="C84" s="523" t="s">
        <v>1756</v>
      </c>
      <c r="D84" s="737" t="s">
        <v>1730</v>
      </c>
      <c r="E84" s="626" t="s">
        <v>314</v>
      </c>
      <c r="F84" s="735">
        <v>24</v>
      </c>
      <c r="G84" s="518" t="s">
        <v>4775</v>
      </c>
      <c r="H84" s="660" t="s">
        <v>1197</v>
      </c>
      <c r="I84" s="486">
        <f t="shared" si="0"/>
        <v>108960</v>
      </c>
      <c r="J84" s="626" t="s">
        <v>317</v>
      </c>
      <c r="K84" s="626" t="s">
        <v>1469</v>
      </c>
    </row>
    <row r="85" spans="1:11" ht="15" x14ac:dyDescent="0.25">
      <c r="A85" s="521" t="s">
        <v>7450</v>
      </c>
      <c r="B85" s="734">
        <v>44279</v>
      </c>
      <c r="C85" s="523" t="s">
        <v>1756</v>
      </c>
      <c r="D85" s="737" t="s">
        <v>1730</v>
      </c>
      <c r="E85" s="626" t="s">
        <v>314</v>
      </c>
      <c r="F85" s="735">
        <v>1</v>
      </c>
      <c r="G85" s="518" t="s">
        <v>4775</v>
      </c>
      <c r="H85" s="660" t="s">
        <v>1197</v>
      </c>
      <c r="I85" s="486">
        <f t="shared" si="0"/>
        <v>4540</v>
      </c>
      <c r="J85" s="626" t="s">
        <v>317</v>
      </c>
      <c r="K85" s="626" t="s">
        <v>1469</v>
      </c>
    </row>
    <row r="86" spans="1:11" ht="15" x14ac:dyDescent="0.25">
      <c r="A86" s="521" t="s">
        <v>7451</v>
      </c>
      <c r="B86" s="734">
        <v>44279</v>
      </c>
      <c r="C86" s="523" t="s">
        <v>1756</v>
      </c>
      <c r="D86" s="737" t="s">
        <v>1730</v>
      </c>
      <c r="E86" s="626" t="s">
        <v>314</v>
      </c>
      <c r="F86" s="735">
        <v>1</v>
      </c>
      <c r="G86" s="518" t="s">
        <v>4775</v>
      </c>
      <c r="H86" s="660" t="s">
        <v>1197</v>
      </c>
      <c r="I86" s="486">
        <f t="shared" si="0"/>
        <v>4540</v>
      </c>
      <c r="J86" s="626" t="s">
        <v>317</v>
      </c>
      <c r="K86" s="626" t="s">
        <v>1469</v>
      </c>
    </row>
    <row r="87" spans="1:11" ht="15" x14ac:dyDescent="0.25">
      <c r="A87" s="521" t="s">
        <v>7452</v>
      </c>
      <c r="B87" s="734">
        <v>44279</v>
      </c>
      <c r="C87" s="523" t="s">
        <v>1756</v>
      </c>
      <c r="D87" s="737" t="s">
        <v>1730</v>
      </c>
      <c r="E87" s="626" t="s">
        <v>314</v>
      </c>
      <c r="F87" s="735">
        <v>1</v>
      </c>
      <c r="G87" s="518" t="s">
        <v>4775</v>
      </c>
      <c r="H87" s="660" t="s">
        <v>1197</v>
      </c>
      <c r="I87" s="486">
        <f t="shared" si="0"/>
        <v>4540</v>
      </c>
      <c r="J87" s="626" t="s">
        <v>317</v>
      </c>
      <c r="K87" s="626" t="s">
        <v>1469</v>
      </c>
    </row>
    <row r="88" spans="1:11" ht="15" x14ac:dyDescent="0.25">
      <c r="A88" s="521" t="s">
        <v>7453</v>
      </c>
      <c r="B88" s="734">
        <v>44279</v>
      </c>
      <c r="C88" s="523" t="s">
        <v>1756</v>
      </c>
      <c r="D88" s="737" t="s">
        <v>1730</v>
      </c>
      <c r="E88" s="626" t="s">
        <v>314</v>
      </c>
      <c r="F88" s="735">
        <v>18</v>
      </c>
      <c r="G88" s="518" t="s">
        <v>4775</v>
      </c>
      <c r="H88" s="660" t="s">
        <v>1197</v>
      </c>
      <c r="I88" s="486">
        <f t="shared" si="0"/>
        <v>81720</v>
      </c>
      <c r="J88" s="626" t="s">
        <v>317</v>
      </c>
      <c r="K88" s="626" t="s">
        <v>1469</v>
      </c>
    </row>
    <row r="89" spans="1:11" ht="15" x14ac:dyDescent="0.25">
      <c r="A89" s="521" t="s">
        <v>7454</v>
      </c>
      <c r="B89" s="734">
        <v>44279</v>
      </c>
      <c r="C89" s="523" t="s">
        <v>4772</v>
      </c>
      <c r="D89" s="737" t="s">
        <v>4768</v>
      </c>
      <c r="E89" s="626" t="s">
        <v>314</v>
      </c>
      <c r="F89" s="735">
        <v>2</v>
      </c>
      <c r="G89" s="518" t="s">
        <v>1962</v>
      </c>
      <c r="H89" s="660" t="s">
        <v>1197</v>
      </c>
      <c r="I89" s="486">
        <f>19500*F89</f>
        <v>39000</v>
      </c>
      <c r="J89" s="626" t="s">
        <v>316</v>
      </c>
      <c r="K89" s="626" t="s">
        <v>1469</v>
      </c>
    </row>
    <row r="90" spans="1:11" ht="15" x14ac:dyDescent="0.25">
      <c r="A90" s="521" t="s">
        <v>7455</v>
      </c>
      <c r="B90" s="734">
        <v>44279</v>
      </c>
      <c r="C90" s="523" t="s">
        <v>4772</v>
      </c>
      <c r="D90" s="737" t="s">
        <v>4768</v>
      </c>
      <c r="E90" s="626" t="s">
        <v>314</v>
      </c>
      <c r="F90" s="735">
        <v>2</v>
      </c>
      <c r="G90" s="518" t="s">
        <v>1962</v>
      </c>
      <c r="H90" s="660" t="s">
        <v>1197</v>
      </c>
      <c r="I90" s="486">
        <f>19500*F90</f>
        <v>39000</v>
      </c>
      <c r="J90" s="626" t="s">
        <v>316</v>
      </c>
      <c r="K90" s="626" t="s">
        <v>1469</v>
      </c>
    </row>
    <row r="91" spans="1:11" ht="15" x14ac:dyDescent="0.25">
      <c r="A91" s="521" t="s">
        <v>7456</v>
      </c>
      <c r="B91" s="734">
        <v>44279</v>
      </c>
      <c r="C91" s="523" t="s">
        <v>4658</v>
      </c>
      <c r="D91" s="518" t="s">
        <v>1630</v>
      </c>
      <c r="E91" s="626" t="s">
        <v>314</v>
      </c>
      <c r="F91" s="735">
        <v>1</v>
      </c>
      <c r="G91" s="518" t="s">
        <v>3902</v>
      </c>
      <c r="H91" s="660" t="s">
        <v>2551</v>
      </c>
      <c r="I91" s="486">
        <f>8700*F91</f>
        <v>8700</v>
      </c>
      <c r="J91" s="626" t="s">
        <v>317</v>
      </c>
      <c r="K91" s="626" t="s">
        <v>1469</v>
      </c>
    </row>
    <row r="92" spans="1:11" ht="15" x14ac:dyDescent="0.25">
      <c r="A92" s="521" t="s">
        <v>7457</v>
      </c>
      <c r="B92" s="734">
        <v>44279</v>
      </c>
      <c r="C92" s="523" t="s">
        <v>7430</v>
      </c>
      <c r="D92" s="518" t="s">
        <v>1723</v>
      </c>
      <c r="E92" s="626" t="s">
        <v>308</v>
      </c>
      <c r="F92" s="735">
        <v>1</v>
      </c>
      <c r="G92" s="518" t="s">
        <v>3902</v>
      </c>
      <c r="H92" s="660" t="s">
        <v>2523</v>
      </c>
      <c r="I92" s="486">
        <f>6500*F92</f>
        <v>6500</v>
      </c>
      <c r="J92" s="626" t="s">
        <v>317</v>
      </c>
      <c r="K92" s="626" t="s">
        <v>1469</v>
      </c>
    </row>
    <row r="93" spans="1:11" ht="15" x14ac:dyDescent="0.25">
      <c r="A93" s="521" t="s">
        <v>7458</v>
      </c>
      <c r="B93" s="734">
        <v>44280</v>
      </c>
      <c r="C93" s="523" t="s">
        <v>4747</v>
      </c>
      <c r="D93" s="518" t="s">
        <v>4766</v>
      </c>
      <c r="E93" s="626" t="s">
        <v>314</v>
      </c>
      <c r="F93" s="735">
        <v>1</v>
      </c>
      <c r="G93" s="518" t="s">
        <v>3902</v>
      </c>
      <c r="H93" s="660" t="s">
        <v>2551</v>
      </c>
      <c r="I93" s="486">
        <f>2916*F93</f>
        <v>2916</v>
      </c>
      <c r="J93" s="626" t="s">
        <v>317</v>
      </c>
      <c r="K93" s="626" t="s">
        <v>1469</v>
      </c>
    </row>
    <row r="94" spans="1:11" ht="15" x14ac:dyDescent="0.25">
      <c r="A94" s="521" t="s">
        <v>7459</v>
      </c>
      <c r="B94" s="734">
        <v>44281</v>
      </c>
      <c r="C94" s="518" t="s">
        <v>2565</v>
      </c>
      <c r="D94" s="518" t="s">
        <v>1726</v>
      </c>
      <c r="E94" s="626" t="s">
        <v>314</v>
      </c>
      <c r="F94" s="735">
        <v>20</v>
      </c>
      <c r="G94" s="518" t="s">
        <v>3902</v>
      </c>
      <c r="H94" s="660" t="s">
        <v>1197</v>
      </c>
      <c r="I94" s="650">
        <f>9000*F94</f>
        <v>180000</v>
      </c>
      <c r="J94" s="626" t="s">
        <v>316</v>
      </c>
      <c r="K94" s="626" t="s">
        <v>1469</v>
      </c>
    </row>
    <row r="95" spans="1:11" ht="15" x14ac:dyDescent="0.25">
      <c r="A95" s="521" t="s">
        <v>7459</v>
      </c>
      <c r="B95" s="734">
        <v>44281</v>
      </c>
      <c r="C95" s="518" t="s">
        <v>2565</v>
      </c>
      <c r="D95" s="518" t="s">
        <v>7363</v>
      </c>
      <c r="E95" s="626" t="s">
        <v>314</v>
      </c>
      <c r="F95" s="735">
        <v>20</v>
      </c>
      <c r="G95" s="518" t="s">
        <v>3902</v>
      </c>
      <c r="H95" s="660" t="s">
        <v>1197</v>
      </c>
      <c r="I95" s="650">
        <f>34650*F95</f>
        <v>693000</v>
      </c>
      <c r="J95" s="626" t="s">
        <v>316</v>
      </c>
      <c r="K95" s="626" t="s">
        <v>1469</v>
      </c>
    </row>
    <row r="96" spans="1:11" ht="15" x14ac:dyDescent="0.25">
      <c r="A96" s="521" t="s">
        <v>7460</v>
      </c>
      <c r="B96" s="734">
        <v>44282</v>
      </c>
      <c r="C96" s="523" t="s">
        <v>4760</v>
      </c>
      <c r="D96" s="737" t="s">
        <v>7363</v>
      </c>
      <c r="E96" s="626" t="s">
        <v>314</v>
      </c>
      <c r="F96" s="735">
        <v>2</v>
      </c>
      <c r="G96" s="518" t="s">
        <v>3902</v>
      </c>
      <c r="H96" s="660" t="s">
        <v>1199</v>
      </c>
      <c r="I96" s="486">
        <f>34650*F96</f>
        <v>69300</v>
      </c>
      <c r="J96" s="626" t="s">
        <v>316</v>
      </c>
      <c r="K96" s="626" t="s">
        <v>1469</v>
      </c>
    </row>
    <row r="97" spans="1:11" ht="15" x14ac:dyDescent="0.25">
      <c r="A97" s="521" t="s">
        <v>7460</v>
      </c>
      <c r="B97" s="734">
        <v>44282</v>
      </c>
      <c r="C97" s="523" t="s">
        <v>4760</v>
      </c>
      <c r="D97" s="737" t="s">
        <v>1713</v>
      </c>
      <c r="E97" s="626" t="s">
        <v>314</v>
      </c>
      <c r="F97" s="735">
        <v>2</v>
      </c>
      <c r="G97" s="518" t="s">
        <v>3902</v>
      </c>
      <c r="H97" s="660" t="s">
        <v>1199</v>
      </c>
      <c r="I97" s="486">
        <f>3500*F97</f>
        <v>7000</v>
      </c>
      <c r="J97" s="626" t="s">
        <v>316</v>
      </c>
      <c r="K97" s="626" t="s">
        <v>1469</v>
      </c>
    </row>
    <row r="98" spans="1:11" ht="15" x14ac:dyDescent="0.25">
      <c r="A98" s="521" t="s">
        <v>7460</v>
      </c>
      <c r="B98" s="734">
        <v>44282</v>
      </c>
      <c r="C98" s="523" t="s">
        <v>4760</v>
      </c>
      <c r="D98" s="737" t="s">
        <v>1725</v>
      </c>
      <c r="E98" s="626" t="s">
        <v>308</v>
      </c>
      <c r="F98" s="735">
        <v>1</v>
      </c>
      <c r="G98" s="518" t="s">
        <v>3902</v>
      </c>
      <c r="H98" s="660" t="s">
        <v>2523</v>
      </c>
      <c r="I98" s="486">
        <f>2450*F98</f>
        <v>2450</v>
      </c>
      <c r="J98" s="626" t="s">
        <v>316</v>
      </c>
      <c r="K98" s="626" t="s">
        <v>1469</v>
      </c>
    </row>
    <row r="99" spans="1:11" ht="15" x14ac:dyDescent="0.25">
      <c r="A99" s="521" t="s">
        <v>7461</v>
      </c>
      <c r="B99" s="734">
        <v>44282</v>
      </c>
      <c r="C99" s="523" t="s">
        <v>1733</v>
      </c>
      <c r="D99" s="737" t="s">
        <v>1716</v>
      </c>
      <c r="E99" s="626" t="s">
        <v>314</v>
      </c>
      <c r="F99" s="735">
        <v>1</v>
      </c>
      <c r="G99" s="518" t="s">
        <v>1206</v>
      </c>
      <c r="H99" s="660" t="s">
        <v>1201</v>
      </c>
      <c r="I99" s="486">
        <f>53500*F99</f>
        <v>53500</v>
      </c>
      <c r="J99" s="626" t="s">
        <v>1466</v>
      </c>
      <c r="K99" s="626" t="s">
        <v>4782</v>
      </c>
    </row>
    <row r="100" spans="1:11" ht="15" x14ac:dyDescent="0.25">
      <c r="A100" s="521" t="s">
        <v>7461</v>
      </c>
      <c r="B100" s="734">
        <v>44282</v>
      </c>
      <c r="C100" s="523" t="s">
        <v>1733</v>
      </c>
      <c r="D100" s="737" t="s">
        <v>1714</v>
      </c>
      <c r="E100" s="626" t="s">
        <v>314</v>
      </c>
      <c r="F100" s="735">
        <v>1</v>
      </c>
      <c r="G100" s="518" t="s">
        <v>1206</v>
      </c>
      <c r="H100" s="660" t="s">
        <v>1201</v>
      </c>
      <c r="I100" s="486">
        <f>5250*F100</f>
        <v>5250</v>
      </c>
      <c r="J100" s="626" t="s">
        <v>1466</v>
      </c>
      <c r="K100" s="626" t="s">
        <v>4782</v>
      </c>
    </row>
    <row r="101" spans="1:11" ht="15" x14ac:dyDescent="0.25">
      <c r="A101" s="521" t="s">
        <v>7462</v>
      </c>
      <c r="B101" s="734">
        <v>44282</v>
      </c>
      <c r="C101" s="523" t="s">
        <v>7292</v>
      </c>
      <c r="D101" s="737" t="s">
        <v>7363</v>
      </c>
      <c r="E101" s="626" t="s">
        <v>314</v>
      </c>
      <c r="F101" s="735">
        <v>1</v>
      </c>
      <c r="G101" s="518" t="s">
        <v>1205</v>
      </c>
      <c r="H101" s="660" t="s">
        <v>2551</v>
      </c>
      <c r="I101" s="486">
        <f>34650*F101</f>
        <v>34650</v>
      </c>
      <c r="J101" s="626" t="s">
        <v>317</v>
      </c>
      <c r="K101" s="626" t="s">
        <v>1469</v>
      </c>
    </row>
    <row r="102" spans="1:11" ht="15" x14ac:dyDescent="0.25">
      <c r="A102" s="521" t="s">
        <v>7463</v>
      </c>
      <c r="B102" s="734">
        <v>44282</v>
      </c>
      <c r="C102" s="523" t="s">
        <v>1748</v>
      </c>
      <c r="D102" s="737" t="s">
        <v>1630</v>
      </c>
      <c r="E102" s="626" t="s">
        <v>314</v>
      </c>
      <c r="F102" s="735">
        <v>1</v>
      </c>
      <c r="G102" s="518" t="s">
        <v>4775</v>
      </c>
      <c r="H102" s="660" t="s">
        <v>2551</v>
      </c>
      <c r="I102" s="486">
        <f>8700*F102</f>
        <v>8700</v>
      </c>
      <c r="J102" s="626" t="s">
        <v>316</v>
      </c>
      <c r="K102" s="626" t="s">
        <v>1469</v>
      </c>
    </row>
    <row r="103" spans="1:11" ht="15" x14ac:dyDescent="0.25">
      <c r="A103" s="521" t="s">
        <v>7464</v>
      </c>
      <c r="B103" s="734">
        <v>44285</v>
      </c>
      <c r="C103" s="523" t="s">
        <v>4760</v>
      </c>
      <c r="D103" s="518" t="s">
        <v>1723</v>
      </c>
      <c r="E103" s="626" t="s">
        <v>308</v>
      </c>
      <c r="F103" s="735">
        <v>2</v>
      </c>
      <c r="G103" s="518" t="s">
        <v>3902</v>
      </c>
      <c r="H103" s="660" t="s">
        <v>2523</v>
      </c>
      <c r="I103" s="486">
        <f>6500*F103</f>
        <v>13000</v>
      </c>
      <c r="J103" s="626" t="s">
        <v>316</v>
      </c>
      <c r="K103" s="626" t="s">
        <v>1469</v>
      </c>
    </row>
    <row r="104" spans="1:11" ht="15" x14ac:dyDescent="0.25">
      <c r="A104" s="521" t="s">
        <v>7465</v>
      </c>
      <c r="B104" s="734">
        <v>44285</v>
      </c>
      <c r="C104" s="523" t="s">
        <v>7477</v>
      </c>
      <c r="D104" s="518" t="s">
        <v>1723</v>
      </c>
      <c r="E104" s="626" t="s">
        <v>308</v>
      </c>
      <c r="F104" s="735">
        <v>6</v>
      </c>
      <c r="G104" s="518" t="s">
        <v>1962</v>
      </c>
      <c r="H104" s="660" t="s">
        <v>2523</v>
      </c>
      <c r="I104" s="486">
        <f>6500*F104</f>
        <v>39000</v>
      </c>
      <c r="J104" s="626" t="s">
        <v>317</v>
      </c>
      <c r="K104" s="626" t="s">
        <v>1469</v>
      </c>
    </row>
    <row r="105" spans="1:11" ht="15" x14ac:dyDescent="0.25">
      <c r="A105" s="521" t="s">
        <v>7466</v>
      </c>
      <c r="B105" s="734">
        <v>44285</v>
      </c>
      <c r="C105" s="523" t="s">
        <v>4764</v>
      </c>
      <c r="D105" s="518" t="s">
        <v>1723</v>
      </c>
      <c r="E105" s="626" t="s">
        <v>308</v>
      </c>
      <c r="F105" s="735">
        <v>5</v>
      </c>
      <c r="G105" s="518" t="s">
        <v>1206</v>
      </c>
      <c r="H105" s="660" t="s">
        <v>1203</v>
      </c>
      <c r="I105" s="486">
        <f>6500*F105</f>
        <v>32500</v>
      </c>
      <c r="J105" s="626" t="s">
        <v>1466</v>
      </c>
      <c r="K105" s="626" t="s">
        <v>4782</v>
      </c>
    </row>
    <row r="106" spans="1:11" ht="15" x14ac:dyDescent="0.25">
      <c r="A106" s="521" t="s">
        <v>7467</v>
      </c>
      <c r="B106" s="734">
        <v>44285</v>
      </c>
      <c r="C106" s="523" t="s">
        <v>1756</v>
      </c>
      <c r="D106" s="737" t="s">
        <v>1730</v>
      </c>
      <c r="E106" s="626" t="s">
        <v>314</v>
      </c>
      <c r="F106" s="735">
        <v>24</v>
      </c>
      <c r="G106" s="518" t="s">
        <v>4775</v>
      </c>
      <c r="H106" s="660" t="s">
        <v>1197</v>
      </c>
      <c r="I106" s="486">
        <f>4540*F106</f>
        <v>108960</v>
      </c>
      <c r="J106" s="626" t="s">
        <v>317</v>
      </c>
      <c r="K106" s="626" t="s">
        <v>1469</v>
      </c>
    </row>
    <row r="107" spans="1:11" ht="15" x14ac:dyDescent="0.25">
      <c r="A107" s="521" t="s">
        <v>7468</v>
      </c>
      <c r="B107" s="734">
        <v>44285</v>
      </c>
      <c r="C107" s="523" t="s">
        <v>1260</v>
      </c>
      <c r="D107" s="737" t="s">
        <v>7363</v>
      </c>
      <c r="E107" s="626" t="s">
        <v>314</v>
      </c>
      <c r="F107" s="735">
        <v>3</v>
      </c>
      <c r="G107" s="518" t="s">
        <v>3902</v>
      </c>
      <c r="H107" s="660" t="s">
        <v>2551</v>
      </c>
      <c r="I107" s="486">
        <f>34650*F107</f>
        <v>103950</v>
      </c>
      <c r="J107" s="626" t="s">
        <v>1466</v>
      </c>
      <c r="K107" s="626" t="s">
        <v>4782</v>
      </c>
    </row>
    <row r="108" spans="1:11" ht="15" x14ac:dyDescent="0.25">
      <c r="A108" s="521" t="s">
        <v>7468</v>
      </c>
      <c r="B108" s="734">
        <v>44285</v>
      </c>
      <c r="C108" s="523" t="s">
        <v>1260</v>
      </c>
      <c r="D108" s="737" t="s">
        <v>1725</v>
      </c>
      <c r="E108" s="626" t="s">
        <v>308</v>
      </c>
      <c r="F108" s="735">
        <v>10</v>
      </c>
      <c r="G108" s="518" t="s">
        <v>3902</v>
      </c>
      <c r="H108" s="660" t="s">
        <v>2523</v>
      </c>
      <c r="I108" s="486">
        <f>2450*F108</f>
        <v>24500</v>
      </c>
      <c r="J108" s="626" t="s">
        <v>1466</v>
      </c>
      <c r="K108" s="626" t="s">
        <v>4782</v>
      </c>
    </row>
    <row r="109" spans="1:11" ht="15" x14ac:dyDescent="0.25">
      <c r="A109" s="521" t="s">
        <v>7468</v>
      </c>
      <c r="B109" s="734">
        <v>44285</v>
      </c>
      <c r="C109" s="523" t="s">
        <v>1260</v>
      </c>
      <c r="D109" s="737" t="s">
        <v>1726</v>
      </c>
      <c r="E109" s="626" t="s">
        <v>314</v>
      </c>
      <c r="F109" s="735">
        <v>2</v>
      </c>
      <c r="G109" s="518" t="s">
        <v>3902</v>
      </c>
      <c r="H109" s="660" t="s">
        <v>2551</v>
      </c>
      <c r="I109" s="486">
        <f>9000*F109</f>
        <v>18000</v>
      </c>
      <c r="J109" s="626" t="s">
        <v>1466</v>
      </c>
      <c r="K109" s="626" t="s">
        <v>4782</v>
      </c>
    </row>
    <row r="110" spans="1:11" ht="15" x14ac:dyDescent="0.25">
      <c r="A110" s="521" t="s">
        <v>7468</v>
      </c>
      <c r="B110" s="734">
        <v>44285</v>
      </c>
      <c r="C110" s="523" t="s">
        <v>1260</v>
      </c>
      <c r="D110" s="737" t="s">
        <v>1731</v>
      </c>
      <c r="E110" s="626" t="s">
        <v>308</v>
      </c>
      <c r="F110" s="735">
        <v>5</v>
      </c>
      <c r="G110" s="518" t="s">
        <v>3902</v>
      </c>
      <c r="H110" s="660" t="s">
        <v>2523</v>
      </c>
      <c r="I110" s="486">
        <f>1250*F110</f>
        <v>6250</v>
      </c>
      <c r="J110" s="626" t="s">
        <v>1466</v>
      </c>
      <c r="K110" s="626" t="s">
        <v>4782</v>
      </c>
    </row>
    <row r="111" spans="1:11" ht="15" x14ac:dyDescent="0.25">
      <c r="A111" s="521" t="s">
        <v>7469</v>
      </c>
      <c r="B111" s="734">
        <v>44285</v>
      </c>
      <c r="C111" s="523" t="s">
        <v>1708</v>
      </c>
      <c r="D111" s="518" t="s">
        <v>1728</v>
      </c>
      <c r="E111" s="626" t="s">
        <v>308</v>
      </c>
      <c r="F111" s="735">
        <v>4</v>
      </c>
      <c r="G111" s="518" t="s">
        <v>7478</v>
      </c>
      <c r="H111" s="660" t="s">
        <v>1203</v>
      </c>
      <c r="I111" s="486">
        <f>4100*F111</f>
        <v>16400</v>
      </c>
      <c r="J111" s="626" t="s">
        <v>1467</v>
      </c>
      <c r="K111" s="626" t="s">
        <v>4782</v>
      </c>
    </row>
    <row r="112" spans="1:11" ht="15" x14ac:dyDescent="0.25">
      <c r="A112" s="521" t="s">
        <v>7470</v>
      </c>
      <c r="B112" s="734">
        <v>44285</v>
      </c>
      <c r="C112" s="523" t="s">
        <v>1702</v>
      </c>
      <c r="D112" s="518" t="s">
        <v>1716</v>
      </c>
      <c r="E112" s="626" t="s">
        <v>314</v>
      </c>
      <c r="F112" s="735">
        <v>1</v>
      </c>
      <c r="G112" s="518" t="s">
        <v>3902</v>
      </c>
      <c r="H112" s="660" t="s">
        <v>2551</v>
      </c>
      <c r="I112" s="486">
        <f>53500*F112</f>
        <v>53500</v>
      </c>
      <c r="J112" s="626" t="s">
        <v>1466</v>
      </c>
      <c r="K112" s="626" t="s">
        <v>4782</v>
      </c>
    </row>
    <row r="113" spans="1:11" ht="15" x14ac:dyDescent="0.25">
      <c r="A113" s="521" t="s">
        <v>7470</v>
      </c>
      <c r="B113" s="734">
        <v>44285</v>
      </c>
      <c r="C113" s="523" t="s">
        <v>1702</v>
      </c>
      <c r="D113" s="518" t="s">
        <v>7363</v>
      </c>
      <c r="E113" s="626" t="s">
        <v>314</v>
      </c>
      <c r="F113" s="735">
        <v>3</v>
      </c>
      <c r="G113" s="518" t="s">
        <v>3902</v>
      </c>
      <c r="H113" s="660" t="s">
        <v>2551</v>
      </c>
      <c r="I113" s="486">
        <f>34650*F113</f>
        <v>103950</v>
      </c>
      <c r="J113" s="626" t="s">
        <v>1466</v>
      </c>
      <c r="K113" s="626" t="s">
        <v>4782</v>
      </c>
    </row>
    <row r="114" spans="1:11" ht="15" x14ac:dyDescent="0.25">
      <c r="A114" s="521" t="s">
        <v>7470</v>
      </c>
      <c r="B114" s="734">
        <v>44285</v>
      </c>
      <c r="C114" s="523" t="s">
        <v>1702</v>
      </c>
      <c r="D114" s="518" t="s">
        <v>1723</v>
      </c>
      <c r="E114" s="626" t="s">
        <v>308</v>
      </c>
      <c r="F114" s="735">
        <v>5</v>
      </c>
      <c r="G114" s="518" t="s">
        <v>3902</v>
      </c>
      <c r="H114" s="660" t="s">
        <v>2523</v>
      </c>
      <c r="I114" s="486">
        <f>6500*F114</f>
        <v>32500</v>
      </c>
      <c r="J114" s="626" t="s">
        <v>1466</v>
      </c>
      <c r="K114" s="626" t="s">
        <v>4782</v>
      </c>
    </row>
    <row r="115" spans="1:11" ht="15" x14ac:dyDescent="0.25">
      <c r="A115" s="521" t="s">
        <v>7471</v>
      </c>
      <c r="B115" s="734">
        <v>44286</v>
      </c>
      <c r="C115" s="523" t="s">
        <v>4772</v>
      </c>
      <c r="D115" s="518" t="s">
        <v>4768</v>
      </c>
      <c r="E115" s="626" t="s">
        <v>314</v>
      </c>
      <c r="F115" s="735">
        <v>2</v>
      </c>
      <c r="G115" s="518" t="s">
        <v>3902</v>
      </c>
      <c r="H115" s="660" t="s">
        <v>1197</v>
      </c>
      <c r="I115" s="486">
        <f>19500*F115</f>
        <v>39000</v>
      </c>
      <c r="J115" s="626" t="s">
        <v>316</v>
      </c>
      <c r="K115" s="626" t="s">
        <v>1469</v>
      </c>
    </row>
    <row r="116" spans="1:11" ht="15" x14ac:dyDescent="0.25">
      <c r="A116" s="521" t="s">
        <v>7472</v>
      </c>
      <c r="B116" s="734">
        <v>44286</v>
      </c>
      <c r="C116" s="523" t="s">
        <v>1742</v>
      </c>
      <c r="D116" s="518" t="s">
        <v>1516</v>
      </c>
      <c r="E116" s="626" t="s">
        <v>308</v>
      </c>
      <c r="F116" s="735">
        <v>14</v>
      </c>
      <c r="G116" s="518" t="s">
        <v>3902</v>
      </c>
      <c r="H116" s="660" t="s">
        <v>2523</v>
      </c>
      <c r="I116" s="486">
        <f>4100*F116</f>
        <v>57400</v>
      </c>
      <c r="J116" s="626" t="s">
        <v>317</v>
      </c>
      <c r="K116" s="626" t="s">
        <v>1469</v>
      </c>
    </row>
    <row r="117" spans="1:11" ht="15" x14ac:dyDescent="0.25">
      <c r="A117" s="521" t="s">
        <v>7473</v>
      </c>
      <c r="B117" s="734">
        <v>44286</v>
      </c>
      <c r="C117" s="523" t="s">
        <v>7410</v>
      </c>
      <c r="D117" s="518" t="s">
        <v>7363</v>
      </c>
      <c r="E117" s="626" t="s">
        <v>314</v>
      </c>
      <c r="F117" s="735">
        <v>2</v>
      </c>
      <c r="G117" s="518" t="s">
        <v>3902</v>
      </c>
      <c r="H117" s="660" t="s">
        <v>1199</v>
      </c>
      <c r="I117" s="486">
        <f>34650*F117</f>
        <v>69300</v>
      </c>
      <c r="J117" s="626" t="s">
        <v>317</v>
      </c>
      <c r="K117" s="626" t="s">
        <v>1469</v>
      </c>
    </row>
    <row r="118" spans="1:11" ht="15" x14ac:dyDescent="0.25">
      <c r="A118" s="521" t="s">
        <v>7473</v>
      </c>
      <c r="B118" s="734">
        <v>44286</v>
      </c>
      <c r="C118" s="523" t="s">
        <v>7410</v>
      </c>
      <c r="D118" s="518" t="s">
        <v>7441</v>
      </c>
      <c r="E118" s="626" t="s">
        <v>308</v>
      </c>
      <c r="F118" s="735">
        <v>2</v>
      </c>
      <c r="G118" s="518" t="s">
        <v>3902</v>
      </c>
      <c r="H118" s="660" t="s">
        <v>1200</v>
      </c>
      <c r="I118" s="486">
        <f>1900*F118</f>
        <v>3800</v>
      </c>
      <c r="J118" s="626" t="s">
        <v>317</v>
      </c>
      <c r="K118" s="626" t="s">
        <v>1469</v>
      </c>
    </row>
    <row r="119" spans="1:11" ht="15" x14ac:dyDescent="0.25">
      <c r="A119" s="521" t="s">
        <v>7474</v>
      </c>
      <c r="B119" s="734">
        <v>44286</v>
      </c>
      <c r="C119" s="523" t="s">
        <v>7376</v>
      </c>
      <c r="D119" s="518" t="s">
        <v>1723</v>
      </c>
      <c r="E119" s="626" t="s">
        <v>308</v>
      </c>
      <c r="F119" s="735">
        <v>1</v>
      </c>
      <c r="G119" s="518" t="s">
        <v>7375</v>
      </c>
      <c r="H119" s="660" t="s">
        <v>2523</v>
      </c>
      <c r="I119" s="486">
        <f>6500*F119</f>
        <v>6500</v>
      </c>
      <c r="J119" s="626" t="s">
        <v>316</v>
      </c>
      <c r="K119" s="626" t="s">
        <v>1469</v>
      </c>
    </row>
    <row r="120" spans="1:11" ht="15" x14ac:dyDescent="0.25">
      <c r="A120" s="521" t="s">
        <v>7475</v>
      </c>
      <c r="B120" s="734">
        <v>44286</v>
      </c>
      <c r="C120" s="518" t="s">
        <v>1252</v>
      </c>
      <c r="D120" s="518" t="s">
        <v>1723</v>
      </c>
      <c r="E120" s="626" t="s">
        <v>308</v>
      </c>
      <c r="F120" s="735">
        <v>3</v>
      </c>
      <c r="G120" s="518" t="s">
        <v>1205</v>
      </c>
      <c r="H120" s="660" t="s">
        <v>2523</v>
      </c>
      <c r="I120" s="486">
        <f>6500*F120</f>
        <v>19500</v>
      </c>
      <c r="J120" s="626" t="s">
        <v>7494</v>
      </c>
      <c r="K120" s="626" t="s">
        <v>4782</v>
      </c>
    </row>
    <row r="121" spans="1:11" ht="15" x14ac:dyDescent="0.25">
      <c r="A121" s="521" t="s">
        <v>7476</v>
      </c>
      <c r="B121" s="734">
        <v>44286</v>
      </c>
      <c r="C121" s="523" t="s">
        <v>4743</v>
      </c>
      <c r="D121" s="737" t="s">
        <v>7363</v>
      </c>
      <c r="E121" s="626" t="s">
        <v>314</v>
      </c>
      <c r="F121" s="735">
        <v>2</v>
      </c>
      <c r="G121" s="518" t="s">
        <v>3902</v>
      </c>
      <c r="H121" s="660" t="s">
        <v>2551</v>
      </c>
      <c r="I121" s="486">
        <f>34650*F121</f>
        <v>69300</v>
      </c>
      <c r="J121" s="626" t="s">
        <v>1466</v>
      </c>
      <c r="K121" s="626" t="s">
        <v>4782</v>
      </c>
    </row>
    <row r="122" spans="1:11" ht="15" x14ac:dyDescent="0.25">
      <c r="A122" s="521" t="s">
        <v>7476</v>
      </c>
      <c r="B122" s="734">
        <v>44286</v>
      </c>
      <c r="C122" s="523" t="s">
        <v>4743</v>
      </c>
      <c r="D122" s="737" t="s">
        <v>1716</v>
      </c>
      <c r="E122" s="626" t="s">
        <v>314</v>
      </c>
      <c r="F122" s="735">
        <v>2</v>
      </c>
      <c r="G122" s="518" t="s">
        <v>3902</v>
      </c>
      <c r="H122" s="660" t="s">
        <v>2551</v>
      </c>
      <c r="I122" s="486">
        <f>53500*F122</f>
        <v>107000</v>
      </c>
      <c r="J122" s="626" t="s">
        <v>1466</v>
      </c>
      <c r="K122" s="626" t="s">
        <v>4782</v>
      </c>
    </row>
    <row r="123" spans="1:11" ht="15" x14ac:dyDescent="0.25">
      <c r="A123" s="521" t="s">
        <v>7476</v>
      </c>
      <c r="B123" s="734">
        <v>44286</v>
      </c>
      <c r="C123" s="523" t="s">
        <v>4743</v>
      </c>
      <c r="D123" s="737" t="s">
        <v>1725</v>
      </c>
      <c r="E123" s="626" t="s">
        <v>308</v>
      </c>
      <c r="F123" s="735">
        <v>1</v>
      </c>
      <c r="G123" s="518" t="s">
        <v>3902</v>
      </c>
      <c r="H123" s="660" t="s">
        <v>2523</v>
      </c>
      <c r="I123" s="486">
        <f>2450*F123</f>
        <v>2450</v>
      </c>
      <c r="J123" s="626" t="s">
        <v>1466</v>
      </c>
      <c r="K123" s="626" t="s">
        <v>4782</v>
      </c>
    </row>
    <row r="124" spans="1:11" ht="15" x14ac:dyDescent="0.25">
      <c r="A124" s="521" t="s">
        <v>7476</v>
      </c>
      <c r="B124" s="734">
        <v>44286</v>
      </c>
      <c r="C124" s="523" t="s">
        <v>4743</v>
      </c>
      <c r="D124" s="737" t="s">
        <v>1516</v>
      </c>
      <c r="E124" s="626" t="s">
        <v>308</v>
      </c>
      <c r="F124" s="735">
        <v>1</v>
      </c>
      <c r="G124" s="518" t="s">
        <v>3902</v>
      </c>
      <c r="H124" s="660" t="s">
        <v>2523</v>
      </c>
      <c r="I124" s="486">
        <f>4100*F124</f>
        <v>4100</v>
      </c>
      <c r="J124" s="626" t="s">
        <v>1466</v>
      </c>
      <c r="K124" s="626" t="s">
        <v>4782</v>
      </c>
    </row>
    <row r="125" spans="1:11" ht="15" x14ac:dyDescent="0.25">
      <c r="A125" s="521" t="s">
        <v>7476</v>
      </c>
      <c r="B125" s="734">
        <v>44286</v>
      </c>
      <c r="C125" s="523" t="s">
        <v>4743</v>
      </c>
      <c r="D125" s="518" t="s">
        <v>1731</v>
      </c>
      <c r="E125" s="626" t="s">
        <v>308</v>
      </c>
      <c r="F125" s="735">
        <v>5</v>
      </c>
      <c r="G125" s="518" t="s">
        <v>3902</v>
      </c>
      <c r="H125" s="660" t="s">
        <v>2523</v>
      </c>
      <c r="I125" s="486">
        <f>1250*F125</f>
        <v>6250</v>
      </c>
      <c r="J125" s="626" t="s">
        <v>1466</v>
      </c>
      <c r="K125" s="626" t="s">
        <v>4782</v>
      </c>
    </row>
    <row r="126" spans="1:11" ht="15" x14ac:dyDescent="0.25">
      <c r="A126" s="521" t="s">
        <v>7476</v>
      </c>
      <c r="B126" s="734">
        <v>44286</v>
      </c>
      <c r="C126" s="523" t="s">
        <v>4743</v>
      </c>
      <c r="D126" s="518" t="s">
        <v>1731</v>
      </c>
      <c r="E126" s="626" t="s">
        <v>308</v>
      </c>
      <c r="F126" s="735">
        <v>1</v>
      </c>
      <c r="G126" s="518" t="s">
        <v>3902</v>
      </c>
      <c r="H126" s="660" t="s">
        <v>2523</v>
      </c>
      <c r="I126" s="486">
        <v>0</v>
      </c>
      <c r="J126" s="626" t="s">
        <v>1466</v>
      </c>
      <c r="K126" s="626" t="s">
        <v>4782</v>
      </c>
    </row>
    <row r="127" spans="1:11" ht="15" x14ac:dyDescent="0.25">
      <c r="A127" s="521" t="s">
        <v>7479</v>
      </c>
      <c r="B127" s="734">
        <v>44286</v>
      </c>
      <c r="C127" s="523" t="s">
        <v>4645</v>
      </c>
      <c r="D127" s="518" t="s">
        <v>7486</v>
      </c>
      <c r="E127" s="626" t="s">
        <v>314</v>
      </c>
      <c r="F127" s="735">
        <v>1</v>
      </c>
      <c r="G127" s="518" t="s">
        <v>3902</v>
      </c>
      <c r="H127" s="660" t="s">
        <v>2551</v>
      </c>
      <c r="I127" s="486">
        <f>8500*F127</f>
        <v>8500</v>
      </c>
      <c r="J127" s="626" t="s">
        <v>1467</v>
      </c>
      <c r="K127" s="626" t="s">
        <v>7496</v>
      </c>
    </row>
    <row r="128" spans="1:11" ht="15" x14ac:dyDescent="0.25">
      <c r="A128" s="521" t="s">
        <v>7479</v>
      </c>
      <c r="B128" s="734">
        <v>44286</v>
      </c>
      <c r="C128" s="523" t="s">
        <v>4645</v>
      </c>
      <c r="D128" s="518" t="s">
        <v>1516</v>
      </c>
      <c r="E128" s="626" t="s">
        <v>308</v>
      </c>
      <c r="F128" s="735">
        <v>1</v>
      </c>
      <c r="G128" s="518" t="s">
        <v>3902</v>
      </c>
      <c r="H128" s="660" t="s">
        <v>2523</v>
      </c>
      <c r="I128" s="486">
        <f>4100*F128</f>
        <v>4100</v>
      </c>
      <c r="J128" s="626" t="s">
        <v>1467</v>
      </c>
      <c r="K128" s="626" t="s">
        <v>7496</v>
      </c>
    </row>
    <row r="129" spans="1:11" ht="15" x14ac:dyDescent="0.25">
      <c r="A129" s="521" t="s">
        <v>7479</v>
      </c>
      <c r="B129" s="734">
        <v>44286</v>
      </c>
      <c r="C129" s="523" t="s">
        <v>4645</v>
      </c>
      <c r="D129" s="518" t="s">
        <v>7487</v>
      </c>
      <c r="E129" s="626" t="s">
        <v>308</v>
      </c>
      <c r="F129" s="735">
        <v>1</v>
      </c>
      <c r="G129" s="518" t="s">
        <v>3902</v>
      </c>
      <c r="H129" s="660" t="s">
        <v>2523</v>
      </c>
      <c r="I129" s="486">
        <f>10000*F129</f>
        <v>10000</v>
      </c>
      <c r="J129" s="626" t="s">
        <v>1467</v>
      </c>
      <c r="K129" s="626" t="s">
        <v>7496</v>
      </c>
    </row>
    <row r="130" spans="1:11" ht="15" x14ac:dyDescent="0.25">
      <c r="A130" s="521" t="s">
        <v>7480</v>
      </c>
      <c r="B130" s="734">
        <v>44286</v>
      </c>
      <c r="C130" s="523" t="s">
        <v>4754</v>
      </c>
      <c r="D130" s="518" t="s">
        <v>1716</v>
      </c>
      <c r="E130" s="626" t="s">
        <v>314</v>
      </c>
      <c r="F130" s="735">
        <v>1</v>
      </c>
      <c r="G130" s="518" t="s">
        <v>1962</v>
      </c>
      <c r="H130" s="660" t="s">
        <v>2551</v>
      </c>
      <c r="I130" s="486">
        <f>53500*F130</f>
        <v>53500</v>
      </c>
      <c r="J130" s="626" t="s">
        <v>1466</v>
      </c>
      <c r="K130" s="626" t="s">
        <v>4784</v>
      </c>
    </row>
    <row r="131" spans="1:11" ht="15" x14ac:dyDescent="0.25">
      <c r="A131" s="521" t="s">
        <v>7480</v>
      </c>
      <c r="B131" s="734">
        <v>44286</v>
      </c>
      <c r="C131" s="523" t="s">
        <v>4754</v>
      </c>
      <c r="D131" s="518" t="s">
        <v>1725</v>
      </c>
      <c r="E131" s="626" t="s">
        <v>308</v>
      </c>
      <c r="F131" s="735">
        <v>20</v>
      </c>
      <c r="G131" s="518" t="s">
        <v>1962</v>
      </c>
      <c r="H131" s="660" t="s">
        <v>2523</v>
      </c>
      <c r="I131" s="486">
        <f>2450*F131</f>
        <v>49000</v>
      </c>
      <c r="J131" s="626" t="s">
        <v>1466</v>
      </c>
      <c r="K131" s="626" t="s">
        <v>4784</v>
      </c>
    </row>
    <row r="132" spans="1:11" ht="15" x14ac:dyDescent="0.25">
      <c r="A132" s="521" t="s">
        <v>7480</v>
      </c>
      <c r="B132" s="734">
        <v>44286</v>
      </c>
      <c r="C132" s="523" t="s">
        <v>4754</v>
      </c>
      <c r="D132" s="518" t="s">
        <v>1516</v>
      </c>
      <c r="E132" s="626" t="s">
        <v>308</v>
      </c>
      <c r="F132" s="735">
        <v>48</v>
      </c>
      <c r="G132" s="518" t="s">
        <v>1962</v>
      </c>
      <c r="H132" s="660" t="s">
        <v>2523</v>
      </c>
      <c r="I132" s="486">
        <f>4100*F132</f>
        <v>196800</v>
      </c>
      <c r="J132" s="626" t="s">
        <v>1466</v>
      </c>
      <c r="K132" s="626" t="s">
        <v>4784</v>
      </c>
    </row>
    <row r="133" spans="1:11" ht="15" x14ac:dyDescent="0.25">
      <c r="A133" s="521" t="s">
        <v>7480</v>
      </c>
      <c r="B133" s="734">
        <v>44286</v>
      </c>
      <c r="C133" s="523" t="s">
        <v>4754</v>
      </c>
      <c r="D133" s="518" t="s">
        <v>1723</v>
      </c>
      <c r="E133" s="626" t="s">
        <v>308</v>
      </c>
      <c r="F133" s="735">
        <v>12</v>
      </c>
      <c r="G133" s="518" t="s">
        <v>1962</v>
      </c>
      <c r="H133" s="660" t="s">
        <v>2523</v>
      </c>
      <c r="I133" s="486">
        <f>6500*F133</f>
        <v>78000</v>
      </c>
      <c r="J133" s="626" t="s">
        <v>1466</v>
      </c>
      <c r="K133" s="626" t="s">
        <v>4784</v>
      </c>
    </row>
    <row r="134" spans="1:11" ht="15" x14ac:dyDescent="0.25">
      <c r="A134" s="521" t="s">
        <v>7480</v>
      </c>
      <c r="B134" s="734">
        <v>44286</v>
      </c>
      <c r="C134" s="523" t="s">
        <v>4754</v>
      </c>
      <c r="D134" s="518" t="s">
        <v>1731</v>
      </c>
      <c r="E134" s="626" t="s">
        <v>308</v>
      </c>
      <c r="F134" s="735">
        <v>40</v>
      </c>
      <c r="G134" s="518" t="s">
        <v>1962</v>
      </c>
      <c r="H134" s="660" t="s">
        <v>2523</v>
      </c>
      <c r="I134" s="486">
        <f>1250*F134</f>
        <v>50000</v>
      </c>
      <c r="J134" s="626" t="s">
        <v>1466</v>
      </c>
      <c r="K134" s="626" t="s">
        <v>4784</v>
      </c>
    </row>
    <row r="135" spans="1:11" ht="15" x14ac:dyDescent="0.25">
      <c r="A135" s="521" t="s">
        <v>7480</v>
      </c>
      <c r="B135" s="734">
        <v>44286</v>
      </c>
      <c r="C135" s="523" t="s">
        <v>4754</v>
      </c>
      <c r="D135" s="518" t="s">
        <v>1728</v>
      </c>
      <c r="E135" s="626" t="s">
        <v>308</v>
      </c>
      <c r="F135" s="735">
        <v>5</v>
      </c>
      <c r="G135" s="518" t="s">
        <v>1962</v>
      </c>
      <c r="H135" s="660" t="s">
        <v>2523</v>
      </c>
      <c r="I135" s="486">
        <f>4100*F135</f>
        <v>20500</v>
      </c>
      <c r="J135" s="626" t="s">
        <v>1466</v>
      </c>
      <c r="K135" s="626" t="s">
        <v>4784</v>
      </c>
    </row>
    <row r="136" spans="1:11" ht="15" x14ac:dyDescent="0.25">
      <c r="A136" s="521" t="s">
        <v>7480</v>
      </c>
      <c r="B136" s="734">
        <v>44286</v>
      </c>
      <c r="C136" s="523" t="s">
        <v>4754</v>
      </c>
      <c r="D136" s="518" t="s">
        <v>1731</v>
      </c>
      <c r="E136" s="626" t="s">
        <v>308</v>
      </c>
      <c r="F136" s="735">
        <v>8</v>
      </c>
      <c r="G136" s="518" t="s">
        <v>1962</v>
      </c>
      <c r="H136" s="660" t="s">
        <v>2523</v>
      </c>
      <c r="I136" s="486">
        <f>1250*F136</f>
        <v>10000</v>
      </c>
      <c r="J136" s="626" t="s">
        <v>1466</v>
      </c>
      <c r="K136" s="626" t="s">
        <v>4784</v>
      </c>
    </row>
    <row r="137" spans="1:11" ht="15" x14ac:dyDescent="0.25">
      <c r="A137" s="521" t="s">
        <v>7481</v>
      </c>
      <c r="B137" s="734">
        <v>44286</v>
      </c>
      <c r="C137" s="523" t="s">
        <v>4754</v>
      </c>
      <c r="D137" s="518" t="s">
        <v>7441</v>
      </c>
      <c r="E137" s="626" t="s">
        <v>308</v>
      </c>
      <c r="F137" s="735">
        <v>71</v>
      </c>
      <c r="G137" s="518" t="s">
        <v>1962</v>
      </c>
      <c r="H137" s="660" t="s">
        <v>2523</v>
      </c>
      <c r="I137" s="486">
        <f>1900*F137</f>
        <v>134900</v>
      </c>
      <c r="J137" s="626" t="s">
        <v>1466</v>
      </c>
      <c r="K137" s="626" t="s">
        <v>4784</v>
      </c>
    </row>
    <row r="138" spans="1:11" ht="15" x14ac:dyDescent="0.25">
      <c r="A138" s="521" t="s">
        <v>7481</v>
      </c>
      <c r="B138" s="734">
        <v>44286</v>
      </c>
      <c r="C138" s="523" t="s">
        <v>4754</v>
      </c>
      <c r="D138" s="518" t="s">
        <v>1720</v>
      </c>
      <c r="E138" s="626" t="s">
        <v>308</v>
      </c>
      <c r="F138" s="735">
        <v>17</v>
      </c>
      <c r="G138" s="518" t="s">
        <v>1962</v>
      </c>
      <c r="H138" s="660" t="s">
        <v>1200</v>
      </c>
      <c r="I138" s="486">
        <f>5500*F138</f>
        <v>93500</v>
      </c>
      <c r="J138" s="626" t="s">
        <v>1466</v>
      </c>
      <c r="K138" s="626" t="s">
        <v>4784</v>
      </c>
    </row>
    <row r="139" spans="1:11" ht="15" x14ac:dyDescent="0.25">
      <c r="A139" s="521" t="s">
        <v>7482</v>
      </c>
      <c r="B139" s="734">
        <v>44286</v>
      </c>
      <c r="C139" s="523" t="s">
        <v>7300</v>
      </c>
      <c r="D139" s="737" t="s">
        <v>1534</v>
      </c>
      <c r="E139" s="626" t="s">
        <v>308</v>
      </c>
      <c r="F139" s="735">
        <v>250</v>
      </c>
      <c r="G139" s="518" t="s">
        <v>2518</v>
      </c>
      <c r="H139" s="660" t="s">
        <v>1203</v>
      </c>
      <c r="I139" s="486">
        <f>2250*F139</f>
        <v>562500</v>
      </c>
      <c r="J139" s="626" t="s">
        <v>1466</v>
      </c>
      <c r="K139" s="626" t="s">
        <v>4782</v>
      </c>
    </row>
    <row r="140" spans="1:11" ht="15" x14ac:dyDescent="0.25">
      <c r="A140" s="521" t="s">
        <v>7483</v>
      </c>
      <c r="B140" s="734">
        <v>44286</v>
      </c>
      <c r="C140" s="523" t="s">
        <v>1733</v>
      </c>
      <c r="D140" s="737" t="s">
        <v>7363</v>
      </c>
      <c r="E140" s="626" t="s">
        <v>314</v>
      </c>
      <c r="F140" s="735">
        <v>1</v>
      </c>
      <c r="G140" s="518" t="s">
        <v>1206</v>
      </c>
      <c r="H140" s="660" t="s">
        <v>1201</v>
      </c>
      <c r="I140" s="486">
        <f>34650*F140</f>
        <v>34650</v>
      </c>
      <c r="J140" s="626" t="s">
        <v>1466</v>
      </c>
      <c r="K140" s="626" t="s">
        <v>4782</v>
      </c>
    </row>
    <row r="141" spans="1:11" ht="15" x14ac:dyDescent="0.25">
      <c r="A141" s="521" t="s">
        <v>7484</v>
      </c>
      <c r="B141" s="734">
        <v>44286</v>
      </c>
      <c r="C141" s="523" t="s">
        <v>4764</v>
      </c>
      <c r="D141" s="737" t="s">
        <v>7363</v>
      </c>
      <c r="E141" s="626" t="s">
        <v>314</v>
      </c>
      <c r="F141" s="735">
        <v>2</v>
      </c>
      <c r="G141" s="518" t="s">
        <v>1206</v>
      </c>
      <c r="H141" s="660" t="s">
        <v>1201</v>
      </c>
      <c r="I141" s="486">
        <f>34650*F141</f>
        <v>69300</v>
      </c>
      <c r="J141" s="626" t="s">
        <v>1466</v>
      </c>
      <c r="K141" s="626" t="s">
        <v>4782</v>
      </c>
    </row>
    <row r="142" spans="1:11" ht="15" x14ac:dyDescent="0.25">
      <c r="A142" s="521" t="s">
        <v>7485</v>
      </c>
      <c r="B142" s="734">
        <v>44286</v>
      </c>
      <c r="C142" s="523" t="s">
        <v>1742</v>
      </c>
      <c r="D142" s="518" t="s">
        <v>1731</v>
      </c>
      <c r="E142" s="626" t="s">
        <v>308</v>
      </c>
      <c r="F142" s="735">
        <v>5</v>
      </c>
      <c r="G142" s="518" t="s">
        <v>3902</v>
      </c>
      <c r="H142" s="660" t="s">
        <v>2523</v>
      </c>
      <c r="I142" s="486">
        <f>1250*F142</f>
        <v>6250</v>
      </c>
      <c r="J142" s="626" t="s">
        <v>317</v>
      </c>
      <c r="K142" s="626" t="s">
        <v>1469</v>
      </c>
    </row>
    <row r="143" spans="1:11" ht="15" x14ac:dyDescent="0.25">
      <c r="A143" s="521" t="s">
        <v>7485</v>
      </c>
      <c r="B143" s="734">
        <v>44286</v>
      </c>
      <c r="C143" s="523" t="s">
        <v>1742</v>
      </c>
      <c r="D143" s="518" t="s">
        <v>1731</v>
      </c>
      <c r="E143" s="626" t="s">
        <v>308</v>
      </c>
      <c r="F143" s="735">
        <v>1</v>
      </c>
      <c r="G143" s="518" t="s">
        <v>3902</v>
      </c>
      <c r="H143" s="660" t="s">
        <v>2523</v>
      </c>
      <c r="I143" s="486">
        <v>0</v>
      </c>
      <c r="J143" s="626" t="s">
        <v>317</v>
      </c>
      <c r="K143" s="626" t="s">
        <v>1469</v>
      </c>
    </row>
    <row r="144" spans="1:11" ht="15" x14ac:dyDescent="0.25">
      <c r="A144" s="521" t="s">
        <v>7488</v>
      </c>
      <c r="B144" s="734">
        <v>44286</v>
      </c>
      <c r="C144" s="523" t="s">
        <v>4750</v>
      </c>
      <c r="D144" s="737" t="s">
        <v>1516</v>
      </c>
      <c r="E144" s="626" t="s">
        <v>308</v>
      </c>
      <c r="F144" s="735">
        <v>5</v>
      </c>
      <c r="G144" s="518" t="s">
        <v>3902</v>
      </c>
      <c r="H144" s="660" t="s">
        <v>2523</v>
      </c>
      <c r="I144" s="486">
        <f>4100*F144</f>
        <v>20500</v>
      </c>
      <c r="J144" s="626" t="s">
        <v>317</v>
      </c>
      <c r="K144" s="626" t="s">
        <v>1469</v>
      </c>
    </row>
    <row r="145" spans="1:11" ht="15" x14ac:dyDescent="0.25">
      <c r="A145" s="521" t="s">
        <v>7489</v>
      </c>
      <c r="B145" s="734">
        <v>44286</v>
      </c>
      <c r="C145" s="523" t="s">
        <v>1702</v>
      </c>
      <c r="D145" s="737" t="s">
        <v>1516</v>
      </c>
      <c r="E145" s="626" t="s">
        <v>308</v>
      </c>
      <c r="F145" s="735">
        <v>5</v>
      </c>
      <c r="G145" s="518" t="s">
        <v>3902</v>
      </c>
      <c r="H145" s="660" t="s">
        <v>2523</v>
      </c>
      <c r="I145" s="486">
        <f>4100*F145</f>
        <v>20500</v>
      </c>
      <c r="J145" s="626" t="s">
        <v>1466</v>
      </c>
      <c r="K145" s="626" t="s">
        <v>4782</v>
      </c>
    </row>
    <row r="146" spans="1:11" ht="15" x14ac:dyDescent="0.25">
      <c r="A146" s="521" t="s">
        <v>7489</v>
      </c>
      <c r="B146" s="734">
        <v>44286</v>
      </c>
      <c r="C146" s="523" t="s">
        <v>1702</v>
      </c>
      <c r="D146" s="737" t="s">
        <v>7363</v>
      </c>
      <c r="E146" s="626" t="s">
        <v>314</v>
      </c>
      <c r="F146" s="735">
        <v>1</v>
      </c>
      <c r="G146" s="518" t="s">
        <v>3902</v>
      </c>
      <c r="H146" s="660" t="s">
        <v>2551</v>
      </c>
      <c r="I146" s="486">
        <f>34650*F146</f>
        <v>34650</v>
      </c>
      <c r="J146" s="626" t="s">
        <v>1466</v>
      </c>
      <c r="K146" s="626" t="s">
        <v>4782</v>
      </c>
    </row>
    <row r="147" spans="1:11" ht="15" x14ac:dyDescent="0.25">
      <c r="A147" s="521" t="s">
        <v>7490</v>
      </c>
      <c r="B147" s="734">
        <v>44286</v>
      </c>
      <c r="C147" s="523" t="s">
        <v>1260</v>
      </c>
      <c r="D147" s="737" t="s">
        <v>7363</v>
      </c>
      <c r="E147" s="626" t="s">
        <v>314</v>
      </c>
      <c r="F147" s="735">
        <v>2</v>
      </c>
      <c r="G147" s="518" t="s">
        <v>3902</v>
      </c>
      <c r="H147" s="660" t="s">
        <v>2551</v>
      </c>
      <c r="I147" s="486">
        <f>34650*F147</f>
        <v>69300</v>
      </c>
      <c r="J147" s="626" t="s">
        <v>1466</v>
      </c>
      <c r="K147" s="626" t="s">
        <v>4782</v>
      </c>
    </row>
    <row r="148" spans="1:11" ht="15" x14ac:dyDescent="0.25">
      <c r="A148" s="521" t="s">
        <v>7490</v>
      </c>
      <c r="B148" s="734">
        <v>44286</v>
      </c>
      <c r="C148" s="523" t="s">
        <v>1260</v>
      </c>
      <c r="D148" s="518" t="s">
        <v>1720</v>
      </c>
      <c r="E148" s="626" t="s">
        <v>308</v>
      </c>
      <c r="F148" s="735">
        <v>30</v>
      </c>
      <c r="G148" s="518" t="s">
        <v>3902</v>
      </c>
      <c r="H148" s="660" t="s">
        <v>2523</v>
      </c>
      <c r="I148" s="486">
        <f>5500*F148</f>
        <v>165000</v>
      </c>
      <c r="J148" s="626" t="s">
        <v>1466</v>
      </c>
      <c r="K148" s="626" t="s">
        <v>4782</v>
      </c>
    </row>
    <row r="149" spans="1:11" ht="15" x14ac:dyDescent="0.25">
      <c r="A149" s="521" t="s">
        <v>7490</v>
      </c>
      <c r="B149" s="734">
        <v>44286</v>
      </c>
      <c r="C149" s="523" t="s">
        <v>1260</v>
      </c>
      <c r="D149" s="518" t="s">
        <v>1731</v>
      </c>
      <c r="E149" s="626" t="s">
        <v>308</v>
      </c>
      <c r="F149" s="735">
        <v>5</v>
      </c>
      <c r="G149" s="518" t="s">
        <v>3902</v>
      </c>
      <c r="H149" s="660" t="s">
        <v>2523</v>
      </c>
      <c r="I149" s="486">
        <f>1250*F149</f>
        <v>6250</v>
      </c>
      <c r="J149" s="626" t="s">
        <v>1466</v>
      </c>
      <c r="K149" s="626" t="s">
        <v>4782</v>
      </c>
    </row>
    <row r="150" spans="1:11" ht="15" x14ac:dyDescent="0.25">
      <c r="A150" s="521" t="s">
        <v>7490</v>
      </c>
      <c r="B150" s="734">
        <v>44286</v>
      </c>
      <c r="C150" s="523" t="s">
        <v>1260</v>
      </c>
      <c r="D150" s="518" t="s">
        <v>1731</v>
      </c>
      <c r="E150" s="626" t="s">
        <v>308</v>
      </c>
      <c r="F150" s="735">
        <v>1</v>
      </c>
      <c r="G150" s="518" t="s">
        <v>3902</v>
      </c>
      <c r="H150" s="660" t="s">
        <v>2523</v>
      </c>
      <c r="I150" s="486">
        <v>0</v>
      </c>
      <c r="J150" s="626" t="s">
        <v>1466</v>
      </c>
      <c r="K150" s="626" t="s">
        <v>4782</v>
      </c>
    </row>
    <row r="151" spans="1:11" ht="15" x14ac:dyDescent="0.25">
      <c r="A151" s="521" t="s">
        <v>7491</v>
      </c>
      <c r="B151" s="734">
        <v>44286</v>
      </c>
      <c r="C151" s="523" t="s">
        <v>1260</v>
      </c>
      <c r="D151" s="518" t="s">
        <v>1716</v>
      </c>
      <c r="E151" s="626" t="s">
        <v>314</v>
      </c>
      <c r="F151" s="735">
        <v>10</v>
      </c>
      <c r="G151" s="518" t="s">
        <v>3902</v>
      </c>
      <c r="H151" s="660" t="s">
        <v>2551</v>
      </c>
      <c r="I151" s="486">
        <f>53500*F151</f>
        <v>535000</v>
      </c>
      <c r="J151" s="626" t="s">
        <v>1466</v>
      </c>
      <c r="K151" s="626" t="s">
        <v>4782</v>
      </c>
    </row>
    <row r="152" spans="1:11" ht="15" x14ac:dyDescent="0.25">
      <c r="A152" s="521" t="s">
        <v>7492</v>
      </c>
      <c r="B152" s="734">
        <v>44286</v>
      </c>
      <c r="C152" s="523" t="s">
        <v>4743</v>
      </c>
      <c r="D152" s="737" t="s">
        <v>7363</v>
      </c>
      <c r="E152" s="626" t="s">
        <v>314</v>
      </c>
      <c r="F152" s="735">
        <v>1</v>
      </c>
      <c r="G152" s="518" t="s">
        <v>3902</v>
      </c>
      <c r="H152" s="660" t="s">
        <v>2551</v>
      </c>
      <c r="I152" s="486">
        <f>34650*F152</f>
        <v>34650</v>
      </c>
      <c r="J152" s="626" t="s">
        <v>1466</v>
      </c>
      <c r="K152" s="626" t="s">
        <v>4782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FF00"/>
  </sheetPr>
  <dimension ref="A3:B8"/>
  <sheetViews>
    <sheetView workbookViewId="0">
      <selection activeCell="H19" sqref="H19"/>
    </sheetView>
  </sheetViews>
  <sheetFormatPr defaultRowHeight="12.75" x14ac:dyDescent="0.2"/>
  <cols>
    <col min="1" max="1" width="23.42578125" bestFit="1" customWidth="1"/>
    <col min="2" max="2" width="7" bestFit="1" customWidth="1"/>
  </cols>
  <sheetData>
    <row r="3" spans="1:2" x14ac:dyDescent="0.2">
      <c r="A3" s="474" t="s">
        <v>1535</v>
      </c>
      <c r="B3" s="477"/>
    </row>
    <row r="4" spans="1:2" x14ac:dyDescent="0.2">
      <c r="A4" s="474" t="s">
        <v>42</v>
      </c>
      <c r="B4" s="477" t="s">
        <v>4</v>
      </c>
    </row>
    <row r="5" spans="1:2" x14ac:dyDescent="0.2">
      <c r="A5" s="473" t="s">
        <v>1186</v>
      </c>
      <c r="B5" s="478">
        <v>18000</v>
      </c>
    </row>
    <row r="6" spans="1:2" x14ac:dyDescent="0.2">
      <c r="A6" s="475" t="s">
        <v>1806</v>
      </c>
      <c r="B6" s="479">
        <v>534768</v>
      </c>
    </row>
    <row r="7" spans="1:2" x14ac:dyDescent="0.2">
      <c r="A7" s="475" t="s">
        <v>1807</v>
      </c>
      <c r="B7" s="479">
        <v>195840</v>
      </c>
    </row>
    <row r="8" spans="1:2" x14ac:dyDescent="0.2">
      <c r="A8" s="476" t="s">
        <v>3</v>
      </c>
      <c r="B8" s="480">
        <v>748608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9">
    <tabColor rgb="FFFFFF00"/>
  </sheetPr>
  <dimension ref="A1:K25"/>
  <sheetViews>
    <sheetView workbookViewId="0">
      <selection activeCell="E1" sqref="E1"/>
    </sheetView>
  </sheetViews>
  <sheetFormatPr defaultRowHeight="12.75" x14ac:dyDescent="0.2"/>
  <cols>
    <col min="1" max="1" width="17.85546875" bestFit="1" customWidth="1"/>
    <col min="2" max="2" width="11.85546875" bestFit="1" customWidth="1"/>
    <col min="3" max="3" width="31.5703125" bestFit="1" customWidth="1"/>
    <col min="4" max="4" width="22.5703125" style="197" bestFit="1" customWidth="1"/>
    <col min="5" max="5" width="9.85546875" style="197" bestFit="1" customWidth="1"/>
    <col min="6" max="6" width="4.140625" style="197" bestFit="1" customWidth="1"/>
    <col min="7" max="7" width="14" bestFit="1" customWidth="1"/>
    <col min="8" max="8" width="22.140625" bestFit="1" customWidth="1"/>
    <col min="9" max="9" width="9.5703125" style="123" bestFit="1" customWidth="1"/>
    <col min="10" max="10" width="17" bestFit="1" customWidth="1"/>
    <col min="11" max="11" width="12.140625" bestFit="1" customWidth="1"/>
  </cols>
  <sheetData>
    <row r="1" spans="1:11" ht="15" x14ac:dyDescent="0.25">
      <c r="A1" s="219" t="s">
        <v>26</v>
      </c>
      <c r="B1" s="220" t="s">
        <v>34</v>
      </c>
      <c r="C1" s="221" t="s">
        <v>36</v>
      </c>
      <c r="D1" s="222" t="s">
        <v>37</v>
      </c>
      <c r="E1" s="222" t="s">
        <v>23</v>
      </c>
      <c r="F1" s="223" t="s">
        <v>38</v>
      </c>
      <c r="G1" s="222" t="s">
        <v>39</v>
      </c>
      <c r="H1" s="222" t="s">
        <v>42</v>
      </c>
      <c r="I1" s="224" t="s">
        <v>40</v>
      </c>
      <c r="J1" s="225" t="s">
        <v>35</v>
      </c>
      <c r="K1" s="633" t="s">
        <v>4781</v>
      </c>
    </row>
    <row r="2" spans="1:11" ht="15" x14ac:dyDescent="0.25">
      <c r="A2" s="469" t="s">
        <v>1764</v>
      </c>
      <c r="B2" s="471">
        <v>44200</v>
      </c>
      <c r="C2" s="469" t="s">
        <v>1765</v>
      </c>
      <c r="D2" s="469" t="s">
        <v>1728</v>
      </c>
      <c r="E2" s="469" t="s">
        <v>308</v>
      </c>
      <c r="F2" s="469">
        <v>1</v>
      </c>
      <c r="G2" s="469" t="s">
        <v>241</v>
      </c>
      <c r="H2" s="469" t="s">
        <v>1807</v>
      </c>
      <c r="I2" s="497">
        <f>4200*F2</f>
        <v>4200</v>
      </c>
      <c r="J2" s="469" t="s">
        <v>316</v>
      </c>
      <c r="K2" s="469" t="s">
        <v>1469</v>
      </c>
    </row>
    <row r="3" spans="1:11" ht="15" x14ac:dyDescent="0.25">
      <c r="A3" s="469" t="s">
        <v>1766</v>
      </c>
      <c r="B3" s="471">
        <v>44204</v>
      </c>
      <c r="C3" s="469" t="s">
        <v>1767</v>
      </c>
      <c r="D3" s="469" t="s">
        <v>1728</v>
      </c>
      <c r="E3" s="469" t="s">
        <v>308</v>
      </c>
      <c r="F3" s="469">
        <v>10</v>
      </c>
      <c r="G3" s="469" t="s">
        <v>241</v>
      </c>
      <c r="H3" s="469" t="s">
        <v>1807</v>
      </c>
      <c r="I3" s="497">
        <f>4200*F3</f>
        <v>42000</v>
      </c>
      <c r="J3" s="469" t="s">
        <v>317</v>
      </c>
      <c r="K3" s="469" t="s">
        <v>1469</v>
      </c>
    </row>
    <row r="4" spans="1:11" ht="15" x14ac:dyDescent="0.25">
      <c r="A4" s="469" t="s">
        <v>1768</v>
      </c>
      <c r="B4" s="471">
        <v>44205</v>
      </c>
      <c r="C4" s="469" t="s">
        <v>1769</v>
      </c>
      <c r="D4" s="469" t="s">
        <v>1785</v>
      </c>
      <c r="E4" s="469" t="s">
        <v>308</v>
      </c>
      <c r="F4" s="469">
        <v>1</v>
      </c>
      <c r="G4" s="469" t="s">
        <v>241</v>
      </c>
      <c r="H4" s="469" t="s">
        <v>1807</v>
      </c>
      <c r="I4" s="497">
        <f>4200*F4</f>
        <v>4200</v>
      </c>
      <c r="J4" s="469" t="s">
        <v>316</v>
      </c>
      <c r="K4" s="469" t="s">
        <v>1469</v>
      </c>
    </row>
    <row r="5" spans="1:11" ht="15" x14ac:dyDescent="0.25">
      <c r="A5" s="469" t="s">
        <v>1770</v>
      </c>
      <c r="B5" s="471">
        <v>44208</v>
      </c>
      <c r="C5" s="469" t="s">
        <v>1771</v>
      </c>
      <c r="D5" s="469" t="s">
        <v>1786</v>
      </c>
      <c r="E5" s="469" t="s">
        <v>314</v>
      </c>
      <c r="F5" s="469">
        <v>1</v>
      </c>
      <c r="G5" s="469" t="s">
        <v>241</v>
      </c>
      <c r="H5" s="469" t="s">
        <v>1806</v>
      </c>
      <c r="I5" s="497">
        <f>35900*F5</f>
        <v>35900</v>
      </c>
      <c r="J5" s="469" t="s">
        <v>317</v>
      </c>
      <c r="K5" s="469" t="s">
        <v>1469</v>
      </c>
    </row>
    <row r="6" spans="1:11" ht="15" x14ac:dyDescent="0.25">
      <c r="A6" s="469" t="s">
        <v>1770</v>
      </c>
      <c r="B6" s="471">
        <v>44208</v>
      </c>
      <c r="C6" s="469" t="s">
        <v>1771</v>
      </c>
      <c r="D6" s="469" t="s">
        <v>1782</v>
      </c>
      <c r="E6" s="469" t="s">
        <v>308</v>
      </c>
      <c r="F6" s="469">
        <v>1</v>
      </c>
      <c r="G6" s="469" t="s">
        <v>241</v>
      </c>
      <c r="H6" s="469" t="s">
        <v>1807</v>
      </c>
      <c r="I6" s="497">
        <f>2640*F6</f>
        <v>2640</v>
      </c>
      <c r="J6" s="469" t="s">
        <v>317</v>
      </c>
      <c r="K6" s="469" t="s">
        <v>1469</v>
      </c>
    </row>
    <row r="7" spans="1:11" ht="15" x14ac:dyDescent="0.25">
      <c r="A7" s="469" t="s">
        <v>1772</v>
      </c>
      <c r="B7" s="471">
        <v>44210</v>
      </c>
      <c r="C7" s="469" t="s">
        <v>1803</v>
      </c>
      <c r="D7" s="469" t="s">
        <v>1783</v>
      </c>
      <c r="E7" s="469" t="s">
        <v>314</v>
      </c>
      <c r="F7" s="469">
        <v>3</v>
      </c>
      <c r="G7" s="469" t="s">
        <v>1801</v>
      </c>
      <c r="H7" s="469" t="s">
        <v>1806</v>
      </c>
      <c r="I7" s="497">
        <f>3250*F7</f>
        <v>9750</v>
      </c>
      <c r="J7" s="469" t="s">
        <v>316</v>
      </c>
      <c r="K7" s="469" t="s">
        <v>1469</v>
      </c>
    </row>
    <row r="8" spans="1:11" ht="15" x14ac:dyDescent="0.25">
      <c r="A8" s="469" t="s">
        <v>1772</v>
      </c>
      <c r="B8" s="471">
        <v>44210</v>
      </c>
      <c r="C8" s="469" t="s">
        <v>1803</v>
      </c>
      <c r="D8" s="469" t="s">
        <v>1784</v>
      </c>
      <c r="E8" s="469" t="s">
        <v>314</v>
      </c>
      <c r="F8" s="469">
        <v>3</v>
      </c>
      <c r="G8" s="469" t="s">
        <v>1801</v>
      </c>
      <c r="H8" s="469" t="s">
        <v>1806</v>
      </c>
      <c r="I8" s="497">
        <f>486*F8</f>
        <v>1458</v>
      </c>
      <c r="J8" s="469" t="s">
        <v>316</v>
      </c>
      <c r="K8" s="469" t="s">
        <v>1469</v>
      </c>
    </row>
    <row r="9" spans="1:11" ht="15" x14ac:dyDescent="0.25">
      <c r="A9" s="469" t="s">
        <v>1773</v>
      </c>
      <c r="B9" s="471">
        <v>44214</v>
      </c>
      <c r="C9" s="469" t="s">
        <v>1774</v>
      </c>
      <c r="D9" s="469" t="s">
        <v>1785</v>
      </c>
      <c r="E9" s="469" t="s">
        <v>308</v>
      </c>
      <c r="F9" s="469">
        <v>7</v>
      </c>
      <c r="G9" s="469" t="s">
        <v>241</v>
      </c>
      <c r="H9" s="469" t="s">
        <v>1807</v>
      </c>
      <c r="I9" s="497">
        <f>4200*F9</f>
        <v>29400</v>
      </c>
      <c r="J9" s="469" t="s">
        <v>1466</v>
      </c>
      <c r="K9" s="469" t="s">
        <v>4782</v>
      </c>
    </row>
    <row r="10" spans="1:11" ht="15" x14ac:dyDescent="0.25">
      <c r="A10" s="469" t="s">
        <v>1773</v>
      </c>
      <c r="B10" s="471">
        <v>44214</v>
      </c>
      <c r="C10" s="469" t="s">
        <v>1774</v>
      </c>
      <c r="D10" s="469" t="s">
        <v>1787</v>
      </c>
      <c r="E10" s="469" t="s">
        <v>308</v>
      </c>
      <c r="F10" s="498">
        <v>10</v>
      </c>
      <c r="G10" s="469" t="s">
        <v>241</v>
      </c>
      <c r="H10" s="469" t="s">
        <v>1807</v>
      </c>
      <c r="I10" s="497">
        <f>1250*F10</f>
        <v>12500</v>
      </c>
      <c r="J10" s="469" t="s">
        <v>1466</v>
      </c>
      <c r="K10" s="469" t="s">
        <v>4782</v>
      </c>
    </row>
    <row r="11" spans="1:11" ht="15" x14ac:dyDescent="0.25">
      <c r="A11" s="469" t="s">
        <v>1775</v>
      </c>
      <c r="B11" s="471">
        <v>44216</v>
      </c>
      <c r="C11" s="469" t="s">
        <v>1776</v>
      </c>
      <c r="D11" s="469" t="s">
        <v>1788</v>
      </c>
      <c r="E11" s="469" t="s">
        <v>314</v>
      </c>
      <c r="F11" s="469">
        <v>4</v>
      </c>
      <c r="G11" s="469" t="s">
        <v>241</v>
      </c>
      <c r="H11" s="469" t="s">
        <v>1806</v>
      </c>
      <c r="I11" s="497">
        <f>8240*F11</f>
        <v>32960</v>
      </c>
      <c r="J11" s="469" t="s">
        <v>1467</v>
      </c>
      <c r="K11" s="469" t="s">
        <v>4784</v>
      </c>
    </row>
    <row r="12" spans="1:11" ht="15" x14ac:dyDescent="0.25">
      <c r="A12" s="469" t="s">
        <v>1775</v>
      </c>
      <c r="B12" s="471">
        <v>44216</v>
      </c>
      <c r="C12" s="469" t="s">
        <v>1776</v>
      </c>
      <c r="D12" s="469" t="s">
        <v>1789</v>
      </c>
      <c r="E12" s="469" t="s">
        <v>314</v>
      </c>
      <c r="F12" s="469">
        <v>4</v>
      </c>
      <c r="G12" s="469" t="s">
        <v>241</v>
      </c>
      <c r="H12" s="469" t="s">
        <v>1806</v>
      </c>
      <c r="I12" s="497">
        <f>3000*F12</f>
        <v>12000</v>
      </c>
      <c r="J12" s="469" t="s">
        <v>1467</v>
      </c>
      <c r="K12" s="469" t="s">
        <v>4784</v>
      </c>
    </row>
    <row r="13" spans="1:11" ht="15" x14ac:dyDescent="0.25">
      <c r="A13" s="469" t="s">
        <v>1775</v>
      </c>
      <c r="B13" s="471">
        <v>44216</v>
      </c>
      <c r="C13" s="469" t="s">
        <v>1776</v>
      </c>
      <c r="D13" s="469" t="s">
        <v>1790</v>
      </c>
      <c r="E13" s="469" t="s">
        <v>314</v>
      </c>
      <c r="F13" s="498">
        <v>4</v>
      </c>
      <c r="G13" s="469" t="s">
        <v>241</v>
      </c>
      <c r="H13" s="469" t="s">
        <v>1806</v>
      </c>
      <c r="I13" s="497">
        <f>2500*F13</f>
        <v>10000</v>
      </c>
      <c r="J13" s="469" t="s">
        <v>1467</v>
      </c>
      <c r="K13" s="469" t="s">
        <v>4784</v>
      </c>
    </row>
    <row r="14" spans="1:11" ht="15" x14ac:dyDescent="0.25">
      <c r="A14" s="469" t="s">
        <v>1777</v>
      </c>
      <c r="B14" s="471">
        <v>44218</v>
      </c>
      <c r="C14" s="469" t="s">
        <v>1778</v>
      </c>
      <c r="D14" s="469" t="s">
        <v>1782</v>
      </c>
      <c r="E14" s="469" t="s">
        <v>308</v>
      </c>
      <c r="F14" s="498">
        <v>10</v>
      </c>
      <c r="G14" s="469" t="s">
        <v>1802</v>
      </c>
      <c r="H14" s="469" t="s">
        <v>1807</v>
      </c>
      <c r="I14" s="497">
        <f>2640*F14</f>
        <v>26400</v>
      </c>
      <c r="J14" s="469" t="s">
        <v>1466</v>
      </c>
      <c r="K14" s="469" t="s">
        <v>4782</v>
      </c>
    </row>
    <row r="15" spans="1:11" ht="15" x14ac:dyDescent="0.25">
      <c r="A15" s="469" t="s">
        <v>1777</v>
      </c>
      <c r="B15" s="471">
        <v>44218</v>
      </c>
      <c r="C15" s="469" t="s">
        <v>1778</v>
      </c>
      <c r="D15" s="469" t="s">
        <v>1780</v>
      </c>
      <c r="E15" s="469" t="s">
        <v>314</v>
      </c>
      <c r="F15" s="469">
        <v>1</v>
      </c>
      <c r="G15" s="469" t="s">
        <v>1802</v>
      </c>
      <c r="H15" s="469" t="s">
        <v>1806</v>
      </c>
      <c r="I15" s="497">
        <f>9350*F15</f>
        <v>9350</v>
      </c>
      <c r="J15" s="469" t="s">
        <v>1466</v>
      </c>
      <c r="K15" s="469" t="s">
        <v>4782</v>
      </c>
    </row>
    <row r="16" spans="1:11" ht="15" x14ac:dyDescent="0.25">
      <c r="A16" s="469" t="s">
        <v>1777</v>
      </c>
      <c r="B16" s="471">
        <v>44218</v>
      </c>
      <c r="C16" s="469" t="s">
        <v>1778</v>
      </c>
      <c r="D16" s="469" t="s">
        <v>1781</v>
      </c>
      <c r="E16" s="469" t="s">
        <v>314</v>
      </c>
      <c r="F16" s="469">
        <v>1</v>
      </c>
      <c r="G16" s="469" t="s">
        <v>1802</v>
      </c>
      <c r="H16" s="469" t="s">
        <v>1806</v>
      </c>
      <c r="I16" s="497">
        <f>46500*F16</f>
        <v>46500</v>
      </c>
      <c r="J16" s="469" t="s">
        <v>1466</v>
      </c>
      <c r="K16" s="469" t="s">
        <v>4782</v>
      </c>
    </row>
    <row r="17" spans="1:11" ht="15" x14ac:dyDescent="0.25">
      <c r="A17" s="469" t="s">
        <v>1777</v>
      </c>
      <c r="B17" s="471">
        <v>44218</v>
      </c>
      <c r="C17" s="469" t="s">
        <v>1778</v>
      </c>
      <c r="D17" s="469" t="s">
        <v>1779</v>
      </c>
      <c r="E17" s="469" t="s">
        <v>314</v>
      </c>
      <c r="F17" s="469">
        <v>1</v>
      </c>
      <c r="G17" s="469" t="s">
        <v>1802</v>
      </c>
      <c r="H17" s="469" t="s">
        <v>1806</v>
      </c>
      <c r="I17" s="497">
        <v>0</v>
      </c>
      <c r="J17" s="469" t="s">
        <v>1466</v>
      </c>
      <c r="K17" s="469" t="s">
        <v>4782</v>
      </c>
    </row>
    <row r="18" spans="1:11" ht="15" x14ac:dyDescent="0.25">
      <c r="A18" s="469" t="s">
        <v>1791</v>
      </c>
      <c r="B18" s="471">
        <v>44221</v>
      </c>
      <c r="C18" s="469" t="s">
        <v>1804</v>
      </c>
      <c r="D18" s="469" t="s">
        <v>1792</v>
      </c>
      <c r="E18" s="469" t="s">
        <v>308</v>
      </c>
      <c r="F18" s="469">
        <v>2</v>
      </c>
      <c r="G18" s="469" t="s">
        <v>241</v>
      </c>
      <c r="H18" s="469" t="s">
        <v>1807</v>
      </c>
      <c r="I18" s="497">
        <f>6000*F18</f>
        <v>12000</v>
      </c>
      <c r="J18" s="469" t="s">
        <v>316</v>
      </c>
      <c r="K18" s="469" t="s">
        <v>1469</v>
      </c>
    </row>
    <row r="19" spans="1:11" ht="15" x14ac:dyDescent="0.25">
      <c r="A19" s="469" t="s">
        <v>1793</v>
      </c>
      <c r="B19" s="471">
        <v>44221</v>
      </c>
      <c r="C19" s="469" t="s">
        <v>1805</v>
      </c>
      <c r="D19" s="469" t="s">
        <v>1792</v>
      </c>
      <c r="E19" s="469" t="s">
        <v>308</v>
      </c>
      <c r="F19" s="498">
        <v>3</v>
      </c>
      <c r="G19" s="469" t="s">
        <v>248</v>
      </c>
      <c r="H19" s="469" t="s">
        <v>1186</v>
      </c>
      <c r="I19" s="497">
        <f>6000*F19</f>
        <v>18000</v>
      </c>
      <c r="J19" s="469" t="s">
        <v>1466</v>
      </c>
      <c r="K19" s="469" t="s">
        <v>4782</v>
      </c>
    </row>
    <row r="20" spans="1:11" ht="15" x14ac:dyDescent="0.25">
      <c r="A20" s="469" t="s">
        <v>1794</v>
      </c>
      <c r="B20" s="471">
        <v>44223</v>
      </c>
      <c r="C20" s="469" t="s">
        <v>1771</v>
      </c>
      <c r="D20" s="469" t="s">
        <v>1795</v>
      </c>
      <c r="E20" s="469" t="s">
        <v>314</v>
      </c>
      <c r="F20" s="498">
        <v>2</v>
      </c>
      <c r="G20" s="469" t="s">
        <v>241</v>
      </c>
      <c r="H20" s="469" t="s">
        <v>1806</v>
      </c>
      <c r="I20" s="497">
        <f>56000*F20</f>
        <v>112000</v>
      </c>
      <c r="J20" s="469" t="s">
        <v>317</v>
      </c>
      <c r="K20" s="469" t="s">
        <v>1469</v>
      </c>
    </row>
    <row r="21" spans="1:11" ht="15" x14ac:dyDescent="0.25">
      <c r="A21" s="469" t="s">
        <v>1794</v>
      </c>
      <c r="B21" s="471">
        <v>44223</v>
      </c>
      <c r="C21" s="469" t="s">
        <v>1771</v>
      </c>
      <c r="D21" s="469" t="s">
        <v>1796</v>
      </c>
      <c r="E21" s="469" t="s">
        <v>314</v>
      </c>
      <c r="F21" s="498">
        <v>2</v>
      </c>
      <c r="G21" s="469" t="s">
        <v>241</v>
      </c>
      <c r="H21" s="469" t="s">
        <v>1806</v>
      </c>
      <c r="I21" s="497">
        <f>5250*F21</f>
        <v>10500</v>
      </c>
      <c r="J21" s="469" t="s">
        <v>317</v>
      </c>
      <c r="K21" s="469" t="s">
        <v>1469</v>
      </c>
    </row>
    <row r="22" spans="1:11" ht="15" x14ac:dyDescent="0.25">
      <c r="A22" s="469" t="s">
        <v>1797</v>
      </c>
      <c r="B22" s="471">
        <v>44224</v>
      </c>
      <c r="C22" s="469" t="s">
        <v>1778</v>
      </c>
      <c r="D22" s="469" t="s">
        <v>1780</v>
      </c>
      <c r="E22" s="469" t="s">
        <v>314</v>
      </c>
      <c r="F22" s="469">
        <v>1</v>
      </c>
      <c r="G22" s="469" t="s">
        <v>1802</v>
      </c>
      <c r="H22" s="469" t="s">
        <v>1806</v>
      </c>
      <c r="I22" s="497">
        <f>9350*F22</f>
        <v>9350</v>
      </c>
      <c r="J22" s="469" t="s">
        <v>1466</v>
      </c>
      <c r="K22" s="469" t="s">
        <v>4782</v>
      </c>
    </row>
    <row r="23" spans="1:11" ht="15" x14ac:dyDescent="0.25">
      <c r="A23" s="469" t="s">
        <v>1798</v>
      </c>
      <c r="B23" s="471">
        <v>44225</v>
      </c>
      <c r="C23" s="469" t="s">
        <v>1778</v>
      </c>
      <c r="D23" s="469" t="s">
        <v>1781</v>
      </c>
      <c r="E23" s="469" t="s">
        <v>314</v>
      </c>
      <c r="F23" s="469">
        <v>5</v>
      </c>
      <c r="G23" s="469" t="s">
        <v>1802</v>
      </c>
      <c r="H23" s="469" t="s">
        <v>1806</v>
      </c>
      <c r="I23" s="497">
        <f>46500*F23</f>
        <v>232500</v>
      </c>
      <c r="J23" s="469" t="s">
        <v>1466</v>
      </c>
      <c r="K23" s="469" t="s">
        <v>4782</v>
      </c>
    </row>
    <row r="24" spans="1:11" ht="15" x14ac:dyDescent="0.25">
      <c r="A24" s="469" t="s">
        <v>1798</v>
      </c>
      <c r="B24" s="471">
        <v>44225</v>
      </c>
      <c r="C24" s="469" t="s">
        <v>1778</v>
      </c>
      <c r="D24" s="469" t="s">
        <v>1799</v>
      </c>
      <c r="E24" s="469" t="s">
        <v>314</v>
      </c>
      <c r="F24" s="469">
        <v>5</v>
      </c>
      <c r="G24" s="469" t="s">
        <v>1802</v>
      </c>
      <c r="H24" s="469" t="s">
        <v>1806</v>
      </c>
      <c r="I24" s="497">
        <f>2500*F24</f>
        <v>12500</v>
      </c>
      <c r="J24" s="469" t="s">
        <v>1466</v>
      </c>
      <c r="K24" s="469" t="s">
        <v>4782</v>
      </c>
    </row>
    <row r="25" spans="1:11" ht="15" x14ac:dyDescent="0.25">
      <c r="A25" s="469" t="s">
        <v>1800</v>
      </c>
      <c r="B25" s="471">
        <v>44226</v>
      </c>
      <c r="C25" s="469" t="s">
        <v>1767</v>
      </c>
      <c r="D25" s="498" t="s">
        <v>1787</v>
      </c>
      <c r="E25" s="469" t="s">
        <v>308</v>
      </c>
      <c r="F25" s="498">
        <v>50</v>
      </c>
      <c r="G25" s="469" t="s">
        <v>241</v>
      </c>
      <c r="H25" s="469" t="s">
        <v>1807</v>
      </c>
      <c r="I25" s="497">
        <f>1250*F25</f>
        <v>62500</v>
      </c>
      <c r="J25" s="469" t="s">
        <v>317</v>
      </c>
      <c r="K25" s="469" t="s">
        <v>1469</v>
      </c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FF00"/>
  </sheetPr>
  <dimension ref="A3:B7"/>
  <sheetViews>
    <sheetView workbookViewId="0">
      <selection activeCell="G19" sqref="G19"/>
    </sheetView>
  </sheetViews>
  <sheetFormatPr defaultRowHeight="12.75" x14ac:dyDescent="0.2"/>
  <cols>
    <col min="1" max="1" width="23.42578125" bestFit="1" customWidth="1"/>
    <col min="2" max="2" width="10.28515625" style="123" bestFit="1" customWidth="1"/>
    <col min="3" max="3" width="8" bestFit="1" customWidth="1"/>
    <col min="4" max="4" width="10.42578125" bestFit="1" customWidth="1"/>
  </cols>
  <sheetData>
    <row r="3" spans="1:2" x14ac:dyDescent="0.2">
      <c r="A3" s="474" t="s">
        <v>1535</v>
      </c>
      <c r="B3" s="483"/>
    </row>
    <row r="4" spans="1:2" x14ac:dyDescent="0.2">
      <c r="A4" s="474" t="s">
        <v>42</v>
      </c>
      <c r="B4" s="477" t="s">
        <v>4</v>
      </c>
    </row>
    <row r="5" spans="1:2" x14ac:dyDescent="0.2">
      <c r="A5" s="473" t="s">
        <v>1806</v>
      </c>
      <c r="B5" s="483">
        <v>740750</v>
      </c>
    </row>
    <row r="6" spans="1:2" x14ac:dyDescent="0.2">
      <c r="A6" s="475" t="s">
        <v>1807</v>
      </c>
      <c r="B6" s="484">
        <v>320880</v>
      </c>
    </row>
    <row r="7" spans="1:2" x14ac:dyDescent="0.2">
      <c r="A7" s="476" t="s">
        <v>3</v>
      </c>
      <c r="B7" s="485">
        <v>1061630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FF00"/>
  </sheetPr>
  <dimension ref="A1:K44"/>
  <sheetViews>
    <sheetView workbookViewId="0">
      <selection activeCell="E1" sqref="E1"/>
    </sheetView>
  </sheetViews>
  <sheetFormatPr defaultRowHeight="12.75" x14ac:dyDescent="0.2"/>
  <cols>
    <col min="1" max="1" width="17.42578125" style="197" bestFit="1" customWidth="1"/>
    <col min="2" max="2" width="11.85546875" style="197" bestFit="1" customWidth="1"/>
    <col min="3" max="3" width="27.85546875" style="197" bestFit="1" customWidth="1"/>
    <col min="4" max="4" width="22.5703125" style="197" bestFit="1" customWidth="1"/>
    <col min="5" max="5" width="9.140625" style="197" bestFit="1" customWidth="1"/>
    <col min="6" max="6" width="4.140625" style="197" bestFit="1" customWidth="1"/>
    <col min="7" max="7" width="15" style="197" bestFit="1" customWidth="1"/>
    <col min="8" max="8" width="22.140625" style="197" bestFit="1" customWidth="1"/>
    <col min="9" max="9" width="9.5703125" style="197" bestFit="1" customWidth="1"/>
    <col min="10" max="10" width="17" style="197" bestFit="1" customWidth="1"/>
    <col min="11" max="11" width="13.5703125" style="197" bestFit="1" customWidth="1"/>
    <col min="12" max="16384" width="9.140625" style="197"/>
  </cols>
  <sheetData>
    <row r="1" spans="1:11" ht="15" x14ac:dyDescent="0.25">
      <c r="A1" s="226" t="s">
        <v>26</v>
      </c>
      <c r="B1" s="227" t="s">
        <v>34</v>
      </c>
      <c r="C1" s="504" t="s">
        <v>36</v>
      </c>
      <c r="D1" s="228" t="s">
        <v>37</v>
      </c>
      <c r="E1" s="228" t="s">
        <v>23</v>
      </c>
      <c r="F1" s="350" t="s">
        <v>38</v>
      </c>
      <c r="G1" s="228" t="s">
        <v>39</v>
      </c>
      <c r="H1" s="228" t="s">
        <v>42</v>
      </c>
      <c r="I1" s="325" t="s">
        <v>40</v>
      </c>
      <c r="J1" s="229" t="s">
        <v>35</v>
      </c>
      <c r="K1" s="633" t="s">
        <v>4781</v>
      </c>
    </row>
    <row r="2" spans="1:11" ht="15" x14ac:dyDescent="0.25">
      <c r="A2" s="591" t="s">
        <v>4347</v>
      </c>
      <c r="B2" s="592">
        <v>44228</v>
      </c>
      <c r="C2" s="591" t="s">
        <v>4385</v>
      </c>
      <c r="D2" s="591" t="s">
        <v>4388</v>
      </c>
      <c r="E2" s="489" t="s">
        <v>314</v>
      </c>
      <c r="F2" s="489">
        <v>4</v>
      </c>
      <c r="G2" s="489" t="s">
        <v>241</v>
      </c>
      <c r="H2" s="489" t="s">
        <v>1806</v>
      </c>
      <c r="I2" s="489">
        <f>3250*F2</f>
        <v>13000</v>
      </c>
      <c r="J2" s="489" t="s">
        <v>1466</v>
      </c>
      <c r="K2" s="489" t="s">
        <v>4782</v>
      </c>
    </row>
    <row r="3" spans="1:11" ht="15" x14ac:dyDescent="0.25">
      <c r="A3" s="591" t="s">
        <v>4347</v>
      </c>
      <c r="B3" s="592">
        <v>44228</v>
      </c>
      <c r="C3" s="591" t="s">
        <v>4385</v>
      </c>
      <c r="D3" s="596" t="s">
        <v>1784</v>
      </c>
      <c r="E3" s="489" t="s">
        <v>314</v>
      </c>
      <c r="F3" s="489">
        <v>4</v>
      </c>
      <c r="G3" s="489" t="s">
        <v>241</v>
      </c>
      <c r="H3" s="489" t="s">
        <v>1806</v>
      </c>
      <c r="I3" s="489">
        <f>500*F3</f>
        <v>2000</v>
      </c>
      <c r="J3" s="489" t="s">
        <v>1466</v>
      </c>
      <c r="K3" s="489" t="s">
        <v>4782</v>
      </c>
    </row>
    <row r="4" spans="1:11" ht="15" x14ac:dyDescent="0.25">
      <c r="A4" s="591" t="s">
        <v>4348</v>
      </c>
      <c r="B4" s="592">
        <v>44230</v>
      </c>
      <c r="C4" s="591" t="s">
        <v>4349</v>
      </c>
      <c r="D4" s="591" t="s">
        <v>1788</v>
      </c>
      <c r="E4" s="489" t="s">
        <v>314</v>
      </c>
      <c r="F4" s="489">
        <v>1</v>
      </c>
      <c r="G4" s="489" t="s">
        <v>241</v>
      </c>
      <c r="H4" s="489" t="s">
        <v>1806</v>
      </c>
      <c r="I4" s="489">
        <f>8240*F4</f>
        <v>8240</v>
      </c>
      <c r="J4" s="489" t="s">
        <v>316</v>
      </c>
      <c r="K4" s="489" t="s">
        <v>1469</v>
      </c>
    </row>
    <row r="5" spans="1:11" ht="15" x14ac:dyDescent="0.25">
      <c r="A5" s="591" t="s">
        <v>4350</v>
      </c>
      <c r="B5" s="592">
        <v>44232</v>
      </c>
      <c r="C5" s="591" t="s">
        <v>1767</v>
      </c>
      <c r="D5" s="591" t="s">
        <v>1785</v>
      </c>
      <c r="E5" s="489" t="s">
        <v>308</v>
      </c>
      <c r="F5" s="489">
        <v>8</v>
      </c>
      <c r="G5" s="489" t="s">
        <v>241</v>
      </c>
      <c r="H5" s="489" t="s">
        <v>1807</v>
      </c>
      <c r="I5" s="489">
        <f>4200*F5</f>
        <v>33600</v>
      </c>
      <c r="J5" s="489" t="s">
        <v>317</v>
      </c>
      <c r="K5" s="489" t="s">
        <v>1469</v>
      </c>
    </row>
    <row r="6" spans="1:11" ht="15" x14ac:dyDescent="0.25">
      <c r="A6" s="591" t="s">
        <v>4351</v>
      </c>
      <c r="B6" s="592">
        <v>44232</v>
      </c>
      <c r="C6" s="591" t="s">
        <v>4352</v>
      </c>
      <c r="D6" s="591" t="s">
        <v>1728</v>
      </c>
      <c r="E6" s="489" t="s">
        <v>308</v>
      </c>
      <c r="F6" s="489">
        <v>1</v>
      </c>
      <c r="G6" s="489" t="s">
        <v>241</v>
      </c>
      <c r="H6" s="489" t="s">
        <v>1807</v>
      </c>
      <c r="I6" s="489">
        <f>4200*F6</f>
        <v>4200</v>
      </c>
      <c r="J6" s="489" t="s">
        <v>316</v>
      </c>
      <c r="K6" s="489" t="s">
        <v>1469</v>
      </c>
    </row>
    <row r="7" spans="1:11" ht="15" x14ac:dyDescent="0.25">
      <c r="A7" s="591" t="s">
        <v>4353</v>
      </c>
      <c r="B7" s="592">
        <v>44233</v>
      </c>
      <c r="C7" s="591" t="s">
        <v>4354</v>
      </c>
      <c r="D7" s="591" t="s">
        <v>1788</v>
      </c>
      <c r="E7" s="489" t="s">
        <v>314</v>
      </c>
      <c r="F7" s="489">
        <v>3</v>
      </c>
      <c r="G7" s="489" t="s">
        <v>241</v>
      </c>
      <c r="H7" s="489" t="s">
        <v>1806</v>
      </c>
      <c r="I7" s="489">
        <f>8240*F7</f>
        <v>24720</v>
      </c>
      <c r="J7" s="489" t="s">
        <v>316</v>
      </c>
      <c r="K7" s="489" t="s">
        <v>1469</v>
      </c>
    </row>
    <row r="8" spans="1:11" ht="15" x14ac:dyDescent="0.25">
      <c r="A8" s="591" t="s">
        <v>4353</v>
      </c>
      <c r="B8" s="592">
        <v>44233</v>
      </c>
      <c r="C8" s="591" t="s">
        <v>4354</v>
      </c>
      <c r="D8" s="591" t="s">
        <v>1790</v>
      </c>
      <c r="E8" s="489" t="s">
        <v>314</v>
      </c>
      <c r="F8" s="489">
        <v>3</v>
      </c>
      <c r="G8" s="489" t="s">
        <v>241</v>
      </c>
      <c r="H8" s="489" t="s">
        <v>1806</v>
      </c>
      <c r="I8" s="489">
        <f>300*F8</f>
        <v>900</v>
      </c>
      <c r="J8" s="489" t="s">
        <v>316</v>
      </c>
      <c r="K8" s="489" t="s">
        <v>1469</v>
      </c>
    </row>
    <row r="9" spans="1:11" ht="15" x14ac:dyDescent="0.25">
      <c r="A9" s="591" t="s">
        <v>4355</v>
      </c>
      <c r="B9" s="592">
        <v>44236</v>
      </c>
      <c r="C9" s="591" t="s">
        <v>4356</v>
      </c>
      <c r="D9" s="591" t="s">
        <v>1785</v>
      </c>
      <c r="E9" s="489" t="s">
        <v>308</v>
      </c>
      <c r="F9" s="489">
        <v>2</v>
      </c>
      <c r="G9" s="489" t="s">
        <v>241</v>
      </c>
      <c r="H9" s="489" t="s">
        <v>1807</v>
      </c>
      <c r="I9" s="489">
        <f>4200*F9</f>
        <v>8400</v>
      </c>
      <c r="J9" s="489" t="s">
        <v>317</v>
      </c>
      <c r="K9" s="489" t="s">
        <v>1469</v>
      </c>
    </row>
    <row r="10" spans="1:11" ht="15" x14ac:dyDescent="0.25">
      <c r="A10" s="591" t="s">
        <v>4357</v>
      </c>
      <c r="B10" s="592">
        <v>44236</v>
      </c>
      <c r="C10" s="591" t="s">
        <v>4385</v>
      </c>
      <c r="D10" s="591" t="s">
        <v>4388</v>
      </c>
      <c r="E10" s="489" t="s">
        <v>314</v>
      </c>
      <c r="F10" s="489">
        <v>3</v>
      </c>
      <c r="G10" s="489" t="s">
        <v>241</v>
      </c>
      <c r="H10" s="489" t="s">
        <v>1806</v>
      </c>
      <c r="I10" s="489">
        <f>3250*F10</f>
        <v>9750</v>
      </c>
      <c r="J10" s="489" t="s">
        <v>1466</v>
      </c>
      <c r="K10" s="489" t="s">
        <v>4782</v>
      </c>
    </row>
    <row r="11" spans="1:11" ht="15" x14ac:dyDescent="0.25">
      <c r="A11" s="591" t="s">
        <v>4357</v>
      </c>
      <c r="B11" s="592">
        <v>44236</v>
      </c>
      <c r="C11" s="591" t="s">
        <v>4385</v>
      </c>
      <c r="D11" s="591" t="s">
        <v>4389</v>
      </c>
      <c r="E11" s="489" t="s">
        <v>314</v>
      </c>
      <c r="F11" s="489">
        <v>3</v>
      </c>
      <c r="G11" s="489" t="s">
        <v>241</v>
      </c>
      <c r="H11" s="489" t="s">
        <v>1806</v>
      </c>
      <c r="I11" s="489">
        <f>500*F11</f>
        <v>1500</v>
      </c>
      <c r="J11" s="489" t="s">
        <v>1466</v>
      </c>
      <c r="K11" s="489" t="s">
        <v>4782</v>
      </c>
    </row>
    <row r="12" spans="1:11" ht="15" x14ac:dyDescent="0.25">
      <c r="A12" s="591" t="s">
        <v>4358</v>
      </c>
      <c r="B12" s="592">
        <v>44236</v>
      </c>
      <c r="C12" s="591" t="s">
        <v>1776</v>
      </c>
      <c r="D12" s="591" t="s">
        <v>1788</v>
      </c>
      <c r="E12" s="489" t="s">
        <v>314</v>
      </c>
      <c r="F12" s="489">
        <v>5</v>
      </c>
      <c r="G12" s="489" t="s">
        <v>241</v>
      </c>
      <c r="H12" s="489" t="s">
        <v>1806</v>
      </c>
      <c r="I12" s="489">
        <f>8240*F12</f>
        <v>41200</v>
      </c>
      <c r="J12" s="489" t="s">
        <v>1467</v>
      </c>
      <c r="K12" s="489" t="s">
        <v>4784</v>
      </c>
    </row>
    <row r="13" spans="1:11" ht="15" x14ac:dyDescent="0.25">
      <c r="A13" s="591" t="s">
        <v>4358</v>
      </c>
      <c r="B13" s="592">
        <v>44236</v>
      </c>
      <c r="C13" s="591" t="s">
        <v>1776</v>
      </c>
      <c r="D13" s="591" t="s">
        <v>1790</v>
      </c>
      <c r="E13" s="489" t="s">
        <v>314</v>
      </c>
      <c r="F13" s="489">
        <v>5</v>
      </c>
      <c r="G13" s="489" t="s">
        <v>241</v>
      </c>
      <c r="H13" s="489" t="s">
        <v>1806</v>
      </c>
      <c r="I13" s="489">
        <f>300*F13</f>
        <v>1500</v>
      </c>
      <c r="J13" s="489" t="s">
        <v>1467</v>
      </c>
      <c r="K13" s="489" t="s">
        <v>4784</v>
      </c>
    </row>
    <row r="14" spans="1:11" ht="15" x14ac:dyDescent="0.25">
      <c r="A14" s="591" t="s">
        <v>4358</v>
      </c>
      <c r="B14" s="592">
        <v>44236</v>
      </c>
      <c r="C14" s="591" t="s">
        <v>1776</v>
      </c>
      <c r="D14" s="591" t="s">
        <v>1844</v>
      </c>
      <c r="E14" s="489" t="s">
        <v>314</v>
      </c>
      <c r="F14" s="489">
        <v>5</v>
      </c>
      <c r="G14" s="489" t="s">
        <v>241</v>
      </c>
      <c r="H14" s="489" t="s">
        <v>1806</v>
      </c>
      <c r="I14" s="489">
        <f>3000*F14</f>
        <v>15000</v>
      </c>
      <c r="J14" s="489" t="s">
        <v>1467</v>
      </c>
      <c r="K14" s="489" t="s">
        <v>4784</v>
      </c>
    </row>
    <row r="15" spans="1:11" ht="15" x14ac:dyDescent="0.25">
      <c r="A15" s="591" t="s">
        <v>4359</v>
      </c>
      <c r="B15" s="592">
        <v>44236</v>
      </c>
      <c r="C15" s="591" t="s">
        <v>4360</v>
      </c>
      <c r="D15" s="591" t="s">
        <v>1785</v>
      </c>
      <c r="E15" s="489" t="s">
        <v>308</v>
      </c>
      <c r="F15" s="489">
        <v>7</v>
      </c>
      <c r="G15" s="489" t="s">
        <v>1977</v>
      </c>
      <c r="H15" s="489" t="s">
        <v>1807</v>
      </c>
      <c r="I15" s="489">
        <f>4200*F15</f>
        <v>29400</v>
      </c>
      <c r="J15" s="489" t="s">
        <v>1466</v>
      </c>
      <c r="K15" s="489" t="s">
        <v>4784</v>
      </c>
    </row>
    <row r="16" spans="1:11" ht="15" x14ac:dyDescent="0.25">
      <c r="A16" s="591" t="s">
        <v>4361</v>
      </c>
      <c r="B16" s="592">
        <v>44237</v>
      </c>
      <c r="C16" s="591" t="s">
        <v>4362</v>
      </c>
      <c r="D16" s="489" t="s">
        <v>2298</v>
      </c>
      <c r="E16" s="489" t="s">
        <v>308</v>
      </c>
      <c r="F16" s="489">
        <v>4</v>
      </c>
      <c r="G16" s="489" t="s">
        <v>241</v>
      </c>
      <c r="H16" s="489" t="s">
        <v>1807</v>
      </c>
      <c r="I16" s="489">
        <f>7975*F16</f>
        <v>31900</v>
      </c>
      <c r="J16" s="489" t="s">
        <v>1467</v>
      </c>
      <c r="K16" s="489" t="s">
        <v>4784</v>
      </c>
    </row>
    <row r="17" spans="1:11" ht="15" x14ac:dyDescent="0.25">
      <c r="A17" s="591" t="s">
        <v>4363</v>
      </c>
      <c r="B17" s="592">
        <v>44238</v>
      </c>
      <c r="C17" s="591" t="s">
        <v>1774</v>
      </c>
      <c r="D17" s="591" t="s">
        <v>1786</v>
      </c>
      <c r="E17" s="489" t="s">
        <v>314</v>
      </c>
      <c r="F17" s="489">
        <v>3</v>
      </c>
      <c r="G17" s="489" t="s">
        <v>241</v>
      </c>
      <c r="H17" s="489" t="s">
        <v>1806</v>
      </c>
      <c r="I17" s="489">
        <f>36600*F17</f>
        <v>109800</v>
      </c>
      <c r="J17" s="489" t="s">
        <v>1466</v>
      </c>
      <c r="K17" s="489" t="s">
        <v>4782</v>
      </c>
    </row>
    <row r="18" spans="1:11" ht="15" x14ac:dyDescent="0.25">
      <c r="A18" s="591" t="s">
        <v>4363</v>
      </c>
      <c r="B18" s="592">
        <v>44238</v>
      </c>
      <c r="C18" s="591" t="s">
        <v>1774</v>
      </c>
      <c r="D18" s="591" t="s">
        <v>1517</v>
      </c>
      <c r="E18" s="489" t="s">
        <v>308</v>
      </c>
      <c r="F18" s="593">
        <v>5</v>
      </c>
      <c r="G18" s="489" t="s">
        <v>241</v>
      </c>
      <c r="H18" s="489" t="s">
        <v>1807</v>
      </c>
      <c r="I18" s="489">
        <f>2640*F18</f>
        <v>13200</v>
      </c>
      <c r="J18" s="489" t="s">
        <v>1466</v>
      </c>
      <c r="K18" s="489" t="s">
        <v>4782</v>
      </c>
    </row>
    <row r="19" spans="1:11" ht="15" x14ac:dyDescent="0.25">
      <c r="A19" s="591" t="s">
        <v>4363</v>
      </c>
      <c r="B19" s="592">
        <v>44238</v>
      </c>
      <c r="C19" s="591" t="s">
        <v>1774</v>
      </c>
      <c r="D19" s="591" t="s">
        <v>4364</v>
      </c>
      <c r="E19" s="489" t="s">
        <v>314</v>
      </c>
      <c r="F19" s="593">
        <v>2</v>
      </c>
      <c r="G19" s="489" t="s">
        <v>241</v>
      </c>
      <c r="H19" s="489" t="s">
        <v>1806</v>
      </c>
      <c r="I19" s="489">
        <f>3500*F19</f>
        <v>7000</v>
      </c>
      <c r="J19" s="489" t="s">
        <v>1466</v>
      </c>
      <c r="K19" s="489" t="s">
        <v>4782</v>
      </c>
    </row>
    <row r="20" spans="1:11" ht="15" x14ac:dyDescent="0.25">
      <c r="A20" s="591" t="s">
        <v>4365</v>
      </c>
      <c r="B20" s="592">
        <v>44238</v>
      </c>
      <c r="C20" s="591" t="s">
        <v>4354</v>
      </c>
      <c r="D20" s="591" t="s">
        <v>1788</v>
      </c>
      <c r="E20" s="489" t="s">
        <v>314</v>
      </c>
      <c r="F20" s="489">
        <v>1</v>
      </c>
      <c r="G20" s="489" t="s">
        <v>241</v>
      </c>
      <c r="H20" s="489" t="s">
        <v>1806</v>
      </c>
      <c r="I20" s="489">
        <f>8240*F20</f>
        <v>8240</v>
      </c>
      <c r="J20" s="489" t="s">
        <v>316</v>
      </c>
      <c r="K20" s="489" t="s">
        <v>1469</v>
      </c>
    </row>
    <row r="21" spans="1:11" ht="15" x14ac:dyDescent="0.25">
      <c r="A21" s="591" t="s">
        <v>4365</v>
      </c>
      <c r="B21" s="592">
        <v>44238</v>
      </c>
      <c r="C21" s="591" t="s">
        <v>4354</v>
      </c>
      <c r="D21" s="591" t="s">
        <v>1790</v>
      </c>
      <c r="E21" s="489" t="s">
        <v>314</v>
      </c>
      <c r="F21" s="489">
        <v>1</v>
      </c>
      <c r="G21" s="489" t="s">
        <v>241</v>
      </c>
      <c r="H21" s="489" t="s">
        <v>1806</v>
      </c>
      <c r="I21" s="489">
        <f>300*F21</f>
        <v>300</v>
      </c>
      <c r="J21" s="489" t="s">
        <v>316</v>
      </c>
      <c r="K21" s="489" t="s">
        <v>1469</v>
      </c>
    </row>
    <row r="22" spans="1:11" ht="15" x14ac:dyDescent="0.25">
      <c r="A22" s="591" t="s">
        <v>4366</v>
      </c>
      <c r="B22" s="592">
        <v>44238</v>
      </c>
      <c r="C22" s="591" t="s">
        <v>1804</v>
      </c>
      <c r="D22" s="591" t="s">
        <v>1792</v>
      </c>
      <c r="E22" s="489" t="s">
        <v>308</v>
      </c>
      <c r="F22" s="489">
        <v>1</v>
      </c>
      <c r="G22" s="489" t="s">
        <v>241</v>
      </c>
      <c r="H22" s="489" t="s">
        <v>1807</v>
      </c>
      <c r="I22" s="489">
        <f>6000*F22</f>
        <v>6000</v>
      </c>
      <c r="J22" s="489" t="s">
        <v>316</v>
      </c>
      <c r="K22" s="489" t="s">
        <v>1469</v>
      </c>
    </row>
    <row r="23" spans="1:11" ht="15" x14ac:dyDescent="0.25">
      <c r="A23" s="591" t="s">
        <v>4367</v>
      </c>
      <c r="B23" s="592">
        <v>44238</v>
      </c>
      <c r="C23" s="591" t="s">
        <v>4368</v>
      </c>
      <c r="D23" s="591" t="s">
        <v>1728</v>
      </c>
      <c r="E23" s="489" t="s">
        <v>308</v>
      </c>
      <c r="F23" s="489">
        <v>3</v>
      </c>
      <c r="G23" s="489" t="s">
        <v>241</v>
      </c>
      <c r="H23" s="489" t="s">
        <v>1807</v>
      </c>
      <c r="I23" s="489">
        <f>4200*F23</f>
        <v>12600</v>
      </c>
      <c r="J23" s="489" t="s">
        <v>317</v>
      </c>
      <c r="K23" s="489" t="s">
        <v>1469</v>
      </c>
    </row>
    <row r="24" spans="1:11" ht="15" x14ac:dyDescent="0.25">
      <c r="A24" s="591" t="s">
        <v>4369</v>
      </c>
      <c r="B24" s="592">
        <v>44238</v>
      </c>
      <c r="C24" s="591" t="s">
        <v>1778</v>
      </c>
      <c r="D24" s="591" t="s">
        <v>1718</v>
      </c>
      <c r="E24" s="489" t="s">
        <v>314</v>
      </c>
      <c r="F24" s="489">
        <v>1</v>
      </c>
      <c r="G24" s="591" t="s">
        <v>4387</v>
      </c>
      <c r="H24" s="489" t="s">
        <v>1806</v>
      </c>
      <c r="I24" s="489">
        <f>36600*F24</f>
        <v>36600</v>
      </c>
      <c r="J24" s="489" t="s">
        <v>1466</v>
      </c>
      <c r="K24" s="489" t="s">
        <v>4782</v>
      </c>
    </row>
    <row r="25" spans="1:11" ht="15" x14ac:dyDescent="0.25">
      <c r="A25" s="591" t="s">
        <v>4370</v>
      </c>
      <c r="B25" s="592">
        <v>44240</v>
      </c>
      <c r="C25" s="591" t="s">
        <v>4360</v>
      </c>
      <c r="D25" s="591" t="s">
        <v>1786</v>
      </c>
      <c r="E25" s="489" t="s">
        <v>314</v>
      </c>
      <c r="F25" s="489">
        <v>1</v>
      </c>
      <c r="G25" s="489" t="s">
        <v>1977</v>
      </c>
      <c r="H25" s="489" t="s">
        <v>1806</v>
      </c>
      <c r="I25" s="489">
        <f>36600*F25</f>
        <v>36600</v>
      </c>
      <c r="J25" s="489" t="s">
        <v>1466</v>
      </c>
      <c r="K25" s="489" t="s">
        <v>4784</v>
      </c>
    </row>
    <row r="26" spans="1:11" ht="15" x14ac:dyDescent="0.25">
      <c r="A26" s="591" t="s">
        <v>4370</v>
      </c>
      <c r="B26" s="592">
        <v>44240</v>
      </c>
      <c r="C26" s="591" t="s">
        <v>4360</v>
      </c>
      <c r="D26" s="591" t="s">
        <v>4364</v>
      </c>
      <c r="E26" s="489" t="s">
        <v>314</v>
      </c>
      <c r="F26" s="489">
        <v>1</v>
      </c>
      <c r="G26" s="489" t="s">
        <v>1977</v>
      </c>
      <c r="H26" s="489" t="s">
        <v>1806</v>
      </c>
      <c r="I26" s="489">
        <f>3500*F26</f>
        <v>3500</v>
      </c>
      <c r="J26" s="489" t="s">
        <v>1466</v>
      </c>
      <c r="K26" s="489" t="s">
        <v>4784</v>
      </c>
    </row>
    <row r="27" spans="1:11" ht="15" x14ac:dyDescent="0.25">
      <c r="A27" s="591" t="s">
        <v>4371</v>
      </c>
      <c r="B27" s="592">
        <v>44243</v>
      </c>
      <c r="C27" s="591" t="s">
        <v>1769</v>
      </c>
      <c r="D27" s="591" t="s">
        <v>1785</v>
      </c>
      <c r="E27" s="489" t="s">
        <v>308</v>
      </c>
      <c r="F27" s="489">
        <v>1</v>
      </c>
      <c r="G27" s="489" t="s">
        <v>241</v>
      </c>
      <c r="H27" s="489" t="s">
        <v>1807</v>
      </c>
      <c r="I27" s="489">
        <f>4200*F27</f>
        <v>4200</v>
      </c>
      <c r="J27" s="489" t="s">
        <v>316</v>
      </c>
      <c r="K27" s="489" t="s">
        <v>1469</v>
      </c>
    </row>
    <row r="28" spans="1:11" ht="15" x14ac:dyDescent="0.25">
      <c r="A28" s="591" t="s">
        <v>4372</v>
      </c>
      <c r="B28" s="592">
        <v>44244</v>
      </c>
      <c r="C28" s="591" t="s">
        <v>4385</v>
      </c>
      <c r="D28" s="591" t="s">
        <v>1792</v>
      </c>
      <c r="E28" s="489" t="s">
        <v>308</v>
      </c>
      <c r="F28" s="489">
        <v>6</v>
      </c>
      <c r="G28" s="489" t="s">
        <v>241</v>
      </c>
      <c r="H28" s="489" t="s">
        <v>1807</v>
      </c>
      <c r="I28" s="489">
        <f>6000*F28</f>
        <v>36000</v>
      </c>
      <c r="J28" s="489" t="s">
        <v>1466</v>
      </c>
      <c r="K28" s="489" t="s">
        <v>4782</v>
      </c>
    </row>
    <row r="29" spans="1:11" ht="15" x14ac:dyDescent="0.25">
      <c r="A29" s="591" t="s">
        <v>4373</v>
      </c>
      <c r="B29" s="592">
        <v>44244</v>
      </c>
      <c r="C29" s="591" t="s">
        <v>1778</v>
      </c>
      <c r="D29" s="591" t="s">
        <v>1786</v>
      </c>
      <c r="E29" s="489" t="s">
        <v>314</v>
      </c>
      <c r="F29" s="489">
        <v>1</v>
      </c>
      <c r="G29" s="591" t="s">
        <v>4387</v>
      </c>
      <c r="H29" s="489" t="s">
        <v>1806</v>
      </c>
      <c r="I29" s="489">
        <f>36600*F29</f>
        <v>36600</v>
      </c>
      <c r="J29" s="489" t="s">
        <v>1466</v>
      </c>
      <c r="K29" s="489" t="s">
        <v>4782</v>
      </c>
    </row>
    <row r="30" spans="1:11" ht="15" x14ac:dyDescent="0.25">
      <c r="A30" s="591" t="s">
        <v>4373</v>
      </c>
      <c r="B30" s="592">
        <v>44244</v>
      </c>
      <c r="C30" s="591" t="s">
        <v>1778</v>
      </c>
      <c r="D30" s="591" t="s">
        <v>4364</v>
      </c>
      <c r="E30" s="489" t="s">
        <v>314</v>
      </c>
      <c r="F30" s="489">
        <v>1</v>
      </c>
      <c r="G30" s="591" t="s">
        <v>4387</v>
      </c>
      <c r="H30" s="489" t="s">
        <v>1806</v>
      </c>
      <c r="I30" s="489">
        <f>3500*F30</f>
        <v>3500</v>
      </c>
      <c r="J30" s="489" t="s">
        <v>1466</v>
      </c>
      <c r="K30" s="489" t="s">
        <v>4782</v>
      </c>
    </row>
    <row r="31" spans="1:11" ht="15" x14ac:dyDescent="0.25">
      <c r="A31" s="591" t="s">
        <v>4374</v>
      </c>
      <c r="B31" s="592">
        <v>44245</v>
      </c>
      <c r="C31" s="591" t="s">
        <v>4385</v>
      </c>
      <c r="D31" s="489" t="s">
        <v>1787</v>
      </c>
      <c r="E31" s="489" t="s">
        <v>308</v>
      </c>
      <c r="F31" s="489">
        <v>10</v>
      </c>
      <c r="G31" s="489" t="s">
        <v>241</v>
      </c>
      <c r="H31" s="489" t="s">
        <v>1807</v>
      </c>
      <c r="I31" s="489">
        <f>1250*F31</f>
        <v>12500</v>
      </c>
      <c r="J31" s="489" t="s">
        <v>1466</v>
      </c>
      <c r="K31" s="489" t="s">
        <v>4782</v>
      </c>
    </row>
    <row r="32" spans="1:11" ht="15" x14ac:dyDescent="0.25">
      <c r="A32" s="591" t="s">
        <v>4375</v>
      </c>
      <c r="B32" s="592">
        <v>44246</v>
      </c>
      <c r="C32" s="591" t="s">
        <v>4386</v>
      </c>
      <c r="D32" s="591" t="s">
        <v>4390</v>
      </c>
      <c r="E32" s="489" t="s">
        <v>314</v>
      </c>
      <c r="F32" s="489">
        <v>4</v>
      </c>
      <c r="G32" s="489" t="s">
        <v>241</v>
      </c>
      <c r="H32" s="489" t="s">
        <v>1806</v>
      </c>
      <c r="I32" s="489">
        <f>60000*F32</f>
        <v>240000</v>
      </c>
      <c r="J32" s="489" t="s">
        <v>317</v>
      </c>
      <c r="K32" s="489" t="s">
        <v>1469</v>
      </c>
    </row>
    <row r="33" spans="1:11" ht="15" x14ac:dyDescent="0.25">
      <c r="A33" s="591" t="s">
        <v>4375</v>
      </c>
      <c r="B33" s="592">
        <v>44246</v>
      </c>
      <c r="C33" s="591" t="s">
        <v>4386</v>
      </c>
      <c r="D33" s="591" t="s">
        <v>1517</v>
      </c>
      <c r="E33" s="489" t="s">
        <v>308</v>
      </c>
      <c r="F33" s="489">
        <v>1</v>
      </c>
      <c r="G33" s="489" t="s">
        <v>241</v>
      </c>
      <c r="H33" s="489" t="s">
        <v>1807</v>
      </c>
      <c r="I33" s="489">
        <f>2640*F33</f>
        <v>2640</v>
      </c>
      <c r="J33" s="489" t="s">
        <v>317</v>
      </c>
      <c r="K33" s="489" t="s">
        <v>1469</v>
      </c>
    </row>
    <row r="34" spans="1:11" ht="15" x14ac:dyDescent="0.25">
      <c r="A34" s="489" t="s">
        <v>4376</v>
      </c>
      <c r="B34" s="594">
        <v>44247</v>
      </c>
      <c r="C34" s="595" t="s">
        <v>1771</v>
      </c>
      <c r="D34" s="489" t="s">
        <v>4390</v>
      </c>
      <c r="E34" s="489" t="s">
        <v>314</v>
      </c>
      <c r="F34" s="489">
        <v>1</v>
      </c>
      <c r="G34" s="489" t="s">
        <v>241</v>
      </c>
      <c r="H34" s="489" t="s">
        <v>1806</v>
      </c>
      <c r="I34" s="489">
        <f>54400*F34</f>
        <v>54400</v>
      </c>
      <c r="J34" s="489" t="s">
        <v>317</v>
      </c>
      <c r="K34" s="489" t="s">
        <v>1469</v>
      </c>
    </row>
    <row r="35" spans="1:11" ht="15" x14ac:dyDescent="0.25">
      <c r="A35" s="489" t="s">
        <v>4376</v>
      </c>
      <c r="B35" s="594">
        <v>44247</v>
      </c>
      <c r="C35" s="595" t="s">
        <v>1771</v>
      </c>
      <c r="D35" s="489" t="s">
        <v>4391</v>
      </c>
      <c r="E35" s="489" t="s">
        <v>314</v>
      </c>
      <c r="F35" s="489">
        <v>1</v>
      </c>
      <c r="G35" s="489" t="s">
        <v>241</v>
      </c>
      <c r="H35" s="489" t="s">
        <v>1806</v>
      </c>
      <c r="I35" s="489">
        <f>6200*F35</f>
        <v>6200</v>
      </c>
      <c r="J35" s="489" t="s">
        <v>317</v>
      </c>
      <c r="K35" s="489" t="s">
        <v>1469</v>
      </c>
    </row>
    <row r="36" spans="1:11" ht="15" x14ac:dyDescent="0.25">
      <c r="A36" s="489" t="s">
        <v>4377</v>
      </c>
      <c r="B36" s="594">
        <v>44249</v>
      </c>
      <c r="C36" s="595" t="s">
        <v>1771</v>
      </c>
      <c r="D36" s="489" t="s">
        <v>1517</v>
      </c>
      <c r="E36" s="489" t="s">
        <v>308</v>
      </c>
      <c r="F36" s="593">
        <v>10</v>
      </c>
      <c r="G36" s="489" t="s">
        <v>241</v>
      </c>
      <c r="H36" s="489" t="s">
        <v>1807</v>
      </c>
      <c r="I36" s="489">
        <f>2640*F36</f>
        <v>26400</v>
      </c>
      <c r="J36" s="489" t="s">
        <v>317</v>
      </c>
      <c r="K36" s="489" t="s">
        <v>1469</v>
      </c>
    </row>
    <row r="37" spans="1:11" ht="15" x14ac:dyDescent="0.25">
      <c r="A37" s="489" t="s">
        <v>4378</v>
      </c>
      <c r="B37" s="594">
        <v>44252</v>
      </c>
      <c r="C37" s="595" t="s">
        <v>1804</v>
      </c>
      <c r="D37" s="489" t="s">
        <v>1792</v>
      </c>
      <c r="E37" s="489" t="s">
        <v>308</v>
      </c>
      <c r="F37" s="489">
        <v>5</v>
      </c>
      <c r="G37" s="489" t="s">
        <v>241</v>
      </c>
      <c r="H37" s="489" t="s">
        <v>1807</v>
      </c>
      <c r="I37" s="489">
        <f>6000*F37</f>
        <v>30000</v>
      </c>
      <c r="J37" s="489" t="s">
        <v>316</v>
      </c>
      <c r="K37" s="489" t="s">
        <v>1469</v>
      </c>
    </row>
    <row r="38" spans="1:11" ht="15" x14ac:dyDescent="0.25">
      <c r="A38" s="489" t="s">
        <v>4379</v>
      </c>
      <c r="B38" s="594">
        <v>44254</v>
      </c>
      <c r="C38" s="595" t="s">
        <v>4380</v>
      </c>
      <c r="D38" s="489" t="s">
        <v>1786</v>
      </c>
      <c r="E38" s="489" t="s">
        <v>314</v>
      </c>
      <c r="F38" s="489">
        <v>1</v>
      </c>
      <c r="G38" s="489" t="s">
        <v>354</v>
      </c>
      <c r="H38" s="489" t="s">
        <v>1806</v>
      </c>
      <c r="I38" s="489">
        <f>36600*F38</f>
        <v>36600</v>
      </c>
      <c r="J38" s="489" t="s">
        <v>316</v>
      </c>
      <c r="K38" s="489" t="s">
        <v>1469</v>
      </c>
    </row>
    <row r="39" spans="1:11" ht="15" x14ac:dyDescent="0.25">
      <c r="A39" s="489" t="s">
        <v>4379</v>
      </c>
      <c r="B39" s="594">
        <v>44254</v>
      </c>
      <c r="C39" s="595" t="s">
        <v>4380</v>
      </c>
      <c r="D39" s="489" t="s">
        <v>4364</v>
      </c>
      <c r="E39" s="489" t="s">
        <v>314</v>
      </c>
      <c r="F39" s="489">
        <v>1</v>
      </c>
      <c r="G39" s="489" t="s">
        <v>354</v>
      </c>
      <c r="H39" s="489" t="s">
        <v>1806</v>
      </c>
      <c r="I39" s="489">
        <f>3500*F39</f>
        <v>3500</v>
      </c>
      <c r="J39" s="489" t="s">
        <v>316</v>
      </c>
      <c r="K39" s="489" t="s">
        <v>1469</v>
      </c>
    </row>
    <row r="40" spans="1:11" ht="15" x14ac:dyDescent="0.25">
      <c r="A40" s="595" t="s">
        <v>4381</v>
      </c>
      <c r="B40" s="594">
        <v>44254</v>
      </c>
      <c r="C40" s="595" t="s">
        <v>4360</v>
      </c>
      <c r="D40" s="489" t="s">
        <v>1785</v>
      </c>
      <c r="E40" s="489" t="s">
        <v>308</v>
      </c>
      <c r="F40" s="489">
        <v>8</v>
      </c>
      <c r="G40" s="489" t="s">
        <v>1977</v>
      </c>
      <c r="H40" s="489" t="s">
        <v>1807</v>
      </c>
      <c r="I40" s="489">
        <f>4200*F40</f>
        <v>33600</v>
      </c>
      <c r="J40" s="489" t="s">
        <v>1466</v>
      </c>
      <c r="K40" s="489" t="s">
        <v>4784</v>
      </c>
    </row>
    <row r="41" spans="1:11" ht="15" x14ac:dyDescent="0.25">
      <c r="A41" s="595" t="s">
        <v>4382</v>
      </c>
      <c r="B41" s="594">
        <v>44254</v>
      </c>
      <c r="C41" s="595" t="s">
        <v>4360</v>
      </c>
      <c r="D41" s="489" t="s">
        <v>1785</v>
      </c>
      <c r="E41" s="489" t="s">
        <v>308</v>
      </c>
      <c r="F41" s="489">
        <v>8</v>
      </c>
      <c r="G41" s="489" t="s">
        <v>1977</v>
      </c>
      <c r="H41" s="489" t="s">
        <v>1807</v>
      </c>
      <c r="I41" s="489">
        <f>4200*F41</f>
        <v>33600</v>
      </c>
      <c r="J41" s="489" t="s">
        <v>1466</v>
      </c>
      <c r="K41" s="489" t="s">
        <v>4784</v>
      </c>
    </row>
    <row r="42" spans="1:11" ht="15" x14ac:dyDescent="0.25">
      <c r="A42" s="595" t="s">
        <v>4383</v>
      </c>
      <c r="B42" s="594">
        <v>44254</v>
      </c>
      <c r="C42" s="595" t="s">
        <v>4360</v>
      </c>
      <c r="D42" s="489" t="s">
        <v>1786</v>
      </c>
      <c r="E42" s="489" t="s">
        <v>314</v>
      </c>
      <c r="F42" s="489">
        <v>1</v>
      </c>
      <c r="G42" s="489" t="s">
        <v>1977</v>
      </c>
      <c r="H42" s="489" t="s">
        <v>1806</v>
      </c>
      <c r="I42" s="489">
        <f>36600*F42</f>
        <v>36600</v>
      </c>
      <c r="J42" s="489" t="s">
        <v>1466</v>
      </c>
      <c r="K42" s="489" t="s">
        <v>4784</v>
      </c>
    </row>
    <row r="43" spans="1:11" ht="15" x14ac:dyDescent="0.25">
      <c r="A43" s="595" t="s">
        <v>4383</v>
      </c>
      <c r="B43" s="594">
        <v>44254</v>
      </c>
      <c r="C43" s="595" t="s">
        <v>4360</v>
      </c>
      <c r="D43" s="489" t="s">
        <v>4364</v>
      </c>
      <c r="E43" s="489" t="s">
        <v>314</v>
      </c>
      <c r="F43" s="489">
        <v>1</v>
      </c>
      <c r="G43" s="489" t="s">
        <v>1977</v>
      </c>
      <c r="H43" s="489" t="s">
        <v>1806</v>
      </c>
      <c r="I43" s="489">
        <f>3500*F43</f>
        <v>3500</v>
      </c>
      <c r="J43" s="489" t="s">
        <v>1466</v>
      </c>
      <c r="K43" s="489" t="s">
        <v>4784</v>
      </c>
    </row>
    <row r="44" spans="1:11" ht="15" x14ac:dyDescent="0.25">
      <c r="A44" s="595" t="s">
        <v>4384</v>
      </c>
      <c r="B44" s="594">
        <v>44254</v>
      </c>
      <c r="C44" s="595" t="s">
        <v>4360</v>
      </c>
      <c r="D44" s="489" t="s">
        <v>1517</v>
      </c>
      <c r="E44" s="489" t="s">
        <v>308</v>
      </c>
      <c r="F44" s="489">
        <v>1</v>
      </c>
      <c r="G44" s="489" t="s">
        <v>1977</v>
      </c>
      <c r="H44" s="489" t="s">
        <v>1807</v>
      </c>
      <c r="I44" s="489">
        <f>2640*F44</f>
        <v>2640</v>
      </c>
      <c r="J44" s="489" t="s">
        <v>1466</v>
      </c>
      <c r="K44" s="489" t="s">
        <v>4784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FF00"/>
  </sheetPr>
  <dimension ref="A3:B8"/>
  <sheetViews>
    <sheetView workbookViewId="0">
      <selection activeCell="F14" sqref="F14"/>
    </sheetView>
  </sheetViews>
  <sheetFormatPr defaultRowHeight="12.75" x14ac:dyDescent="0.2"/>
  <cols>
    <col min="1" max="1" width="23.42578125" bestFit="1" customWidth="1"/>
    <col min="2" max="2" width="10.28515625" style="123" bestFit="1" customWidth="1"/>
  </cols>
  <sheetData>
    <row r="3" spans="1:2" x14ac:dyDescent="0.2">
      <c r="A3" s="474" t="s">
        <v>1535</v>
      </c>
      <c r="B3" s="483"/>
    </row>
    <row r="4" spans="1:2" x14ac:dyDescent="0.2">
      <c r="A4" s="474" t="s">
        <v>42</v>
      </c>
      <c r="B4" s="477" t="s">
        <v>4</v>
      </c>
    </row>
    <row r="5" spans="1:2" x14ac:dyDescent="0.2">
      <c r="A5" s="473" t="s">
        <v>1187</v>
      </c>
      <c r="B5" s="483">
        <v>11750</v>
      </c>
    </row>
    <row r="6" spans="1:2" x14ac:dyDescent="0.2">
      <c r="A6" s="475" t="s">
        <v>1806</v>
      </c>
      <c r="B6" s="484">
        <v>1896272</v>
      </c>
    </row>
    <row r="7" spans="1:2" x14ac:dyDescent="0.2">
      <c r="A7" s="475" t="s">
        <v>1807</v>
      </c>
      <c r="B7" s="484">
        <v>525800</v>
      </c>
    </row>
    <row r="8" spans="1:2" x14ac:dyDescent="0.2">
      <c r="A8" s="476" t="s">
        <v>3</v>
      </c>
      <c r="B8" s="485">
        <v>2433822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FF00"/>
  </sheetPr>
  <dimension ref="A1:K59"/>
  <sheetViews>
    <sheetView workbookViewId="0">
      <selection activeCell="D1" sqref="D1"/>
    </sheetView>
  </sheetViews>
  <sheetFormatPr defaultRowHeight="12.75" x14ac:dyDescent="0.2"/>
  <cols>
    <col min="1" max="1" width="18.42578125" bestFit="1" customWidth="1"/>
    <col min="2" max="2" width="11.85546875" bestFit="1" customWidth="1"/>
    <col min="3" max="3" width="39" bestFit="1" customWidth="1"/>
    <col min="4" max="4" width="26.28515625" customWidth="1"/>
    <col min="5" max="5" width="8.140625" bestFit="1" customWidth="1"/>
    <col min="6" max="6" width="4.140625" bestFit="1" customWidth="1"/>
    <col min="7" max="7" width="14.7109375" bestFit="1" customWidth="1"/>
    <col min="8" max="8" width="22.140625" bestFit="1" customWidth="1"/>
    <col min="9" max="9" width="9.5703125" bestFit="1" customWidth="1"/>
    <col min="10" max="10" width="17" bestFit="1" customWidth="1"/>
    <col min="11" max="11" width="13.5703125" bestFit="1" customWidth="1"/>
  </cols>
  <sheetData>
    <row r="1" spans="1:11" ht="15" x14ac:dyDescent="0.25">
      <c r="A1" s="630" t="s">
        <v>26</v>
      </c>
      <c r="B1" s="631" t="s">
        <v>34</v>
      </c>
      <c r="C1" s="640" t="s">
        <v>36</v>
      </c>
      <c r="D1" s="633" t="s">
        <v>37</v>
      </c>
      <c r="E1" s="633" t="s">
        <v>23</v>
      </c>
      <c r="F1" s="350" t="s">
        <v>38</v>
      </c>
      <c r="G1" s="633" t="s">
        <v>39</v>
      </c>
      <c r="H1" s="633" t="s">
        <v>42</v>
      </c>
      <c r="I1" s="634" t="s">
        <v>40</v>
      </c>
      <c r="J1" s="635" t="s">
        <v>35</v>
      </c>
      <c r="K1" s="633" t="s">
        <v>4781</v>
      </c>
    </row>
    <row r="2" spans="1:11" ht="15" x14ac:dyDescent="0.25">
      <c r="A2" s="508" t="s">
        <v>5800</v>
      </c>
      <c r="B2" s="509">
        <v>44256</v>
      </c>
      <c r="C2" s="508" t="s">
        <v>5801</v>
      </c>
      <c r="D2" s="626" t="s">
        <v>1787</v>
      </c>
      <c r="E2" s="626" t="s">
        <v>308</v>
      </c>
      <c r="F2" s="626">
        <v>1</v>
      </c>
      <c r="G2" s="508" t="s">
        <v>241</v>
      </c>
      <c r="H2" s="626" t="s">
        <v>1807</v>
      </c>
      <c r="I2" s="626">
        <f>1250*F2</f>
        <v>1250</v>
      </c>
      <c r="J2" s="626" t="s">
        <v>316</v>
      </c>
      <c r="K2" s="626" t="s">
        <v>1469</v>
      </c>
    </row>
    <row r="3" spans="1:11" ht="15" x14ac:dyDescent="0.25">
      <c r="A3" s="508" t="s">
        <v>5802</v>
      </c>
      <c r="B3" s="509">
        <v>44258</v>
      </c>
      <c r="C3" s="508" t="s">
        <v>5803</v>
      </c>
      <c r="D3" s="626" t="s">
        <v>5804</v>
      </c>
      <c r="E3" s="626" t="s">
        <v>308</v>
      </c>
      <c r="F3" s="626">
        <v>1</v>
      </c>
      <c r="G3" s="508" t="s">
        <v>241</v>
      </c>
      <c r="H3" s="626" t="s">
        <v>1807</v>
      </c>
      <c r="I3" s="626">
        <f>6600*F3</f>
        <v>6600</v>
      </c>
      <c r="J3" s="626" t="s">
        <v>316</v>
      </c>
      <c r="K3" s="626" t="s">
        <v>1469</v>
      </c>
    </row>
    <row r="4" spans="1:11" ht="15" x14ac:dyDescent="0.25">
      <c r="A4" s="508" t="s">
        <v>5805</v>
      </c>
      <c r="B4" s="509">
        <v>44260</v>
      </c>
      <c r="C4" s="508" t="s">
        <v>4360</v>
      </c>
      <c r="D4" s="626" t="s">
        <v>1787</v>
      </c>
      <c r="E4" s="626" t="s">
        <v>308</v>
      </c>
      <c r="F4" s="626">
        <v>10</v>
      </c>
      <c r="G4" s="508" t="s">
        <v>1977</v>
      </c>
      <c r="H4" s="626" t="s">
        <v>1807</v>
      </c>
      <c r="I4" s="626">
        <f>1250*F4</f>
        <v>12500</v>
      </c>
      <c r="J4" s="626" t="s">
        <v>1466</v>
      </c>
      <c r="K4" s="626" t="s">
        <v>7160</v>
      </c>
    </row>
    <row r="5" spans="1:11" ht="15" x14ac:dyDescent="0.25">
      <c r="A5" s="508" t="s">
        <v>5806</v>
      </c>
      <c r="B5" s="509">
        <v>44261</v>
      </c>
      <c r="C5" s="508" t="s">
        <v>4360</v>
      </c>
      <c r="D5" s="508" t="s">
        <v>1517</v>
      </c>
      <c r="E5" s="626" t="s">
        <v>308</v>
      </c>
      <c r="F5" s="626">
        <v>2</v>
      </c>
      <c r="G5" s="508" t="s">
        <v>1977</v>
      </c>
      <c r="H5" s="626" t="s">
        <v>1807</v>
      </c>
      <c r="I5" s="626">
        <f>2500*F5</f>
        <v>5000</v>
      </c>
      <c r="J5" s="626" t="s">
        <v>1466</v>
      </c>
      <c r="K5" s="626" t="s">
        <v>7160</v>
      </c>
    </row>
    <row r="6" spans="1:11" ht="15" x14ac:dyDescent="0.25">
      <c r="A6" s="508" t="s">
        <v>5806</v>
      </c>
      <c r="B6" s="509">
        <v>44261</v>
      </c>
      <c r="C6" s="508" t="s">
        <v>4360</v>
      </c>
      <c r="D6" s="508" t="s">
        <v>3643</v>
      </c>
      <c r="E6" s="626" t="s">
        <v>308</v>
      </c>
      <c r="F6" s="626">
        <v>2</v>
      </c>
      <c r="G6" s="508" t="s">
        <v>1977</v>
      </c>
      <c r="H6" s="626" t="s">
        <v>1807</v>
      </c>
      <c r="I6" s="626">
        <f>250*F6</f>
        <v>500</v>
      </c>
      <c r="J6" s="626" t="s">
        <v>1466</v>
      </c>
      <c r="K6" s="626" t="s">
        <v>7160</v>
      </c>
    </row>
    <row r="7" spans="1:11" ht="15" x14ac:dyDescent="0.25">
      <c r="A7" s="508" t="s">
        <v>5807</v>
      </c>
      <c r="B7" s="509">
        <v>44261</v>
      </c>
      <c r="C7" s="508" t="s">
        <v>1776</v>
      </c>
      <c r="D7" s="508" t="s">
        <v>5808</v>
      </c>
      <c r="E7" s="692" t="s">
        <v>314</v>
      </c>
      <c r="F7" s="626">
        <v>52</v>
      </c>
      <c r="G7" s="508" t="s">
        <v>241</v>
      </c>
      <c r="H7" s="626" t="s">
        <v>1806</v>
      </c>
      <c r="I7" s="626">
        <f>8750*F7</f>
        <v>455000</v>
      </c>
      <c r="J7" s="626" t="s">
        <v>1467</v>
      </c>
      <c r="K7" s="626" t="s">
        <v>4784</v>
      </c>
    </row>
    <row r="8" spans="1:11" ht="15" x14ac:dyDescent="0.25">
      <c r="A8" s="508" t="s">
        <v>5807</v>
      </c>
      <c r="B8" s="509">
        <v>44261</v>
      </c>
      <c r="C8" s="508" t="s">
        <v>1776</v>
      </c>
      <c r="D8" s="626" t="s">
        <v>1789</v>
      </c>
      <c r="E8" s="692" t="s">
        <v>314</v>
      </c>
      <c r="F8" s="626">
        <v>52</v>
      </c>
      <c r="G8" s="508" t="s">
        <v>241</v>
      </c>
      <c r="H8" s="626" t="s">
        <v>1806</v>
      </c>
      <c r="I8" s="626">
        <f>3000*F8</f>
        <v>156000</v>
      </c>
      <c r="J8" s="626" t="s">
        <v>1467</v>
      </c>
      <c r="K8" s="626" t="s">
        <v>4784</v>
      </c>
    </row>
    <row r="9" spans="1:11" ht="15" x14ac:dyDescent="0.25">
      <c r="A9" s="508" t="s">
        <v>5807</v>
      </c>
      <c r="B9" s="509">
        <v>44261</v>
      </c>
      <c r="C9" s="508" t="s">
        <v>1776</v>
      </c>
      <c r="D9" s="508" t="s">
        <v>5809</v>
      </c>
      <c r="E9" s="508" t="s">
        <v>4526</v>
      </c>
      <c r="F9" s="508">
        <v>52</v>
      </c>
      <c r="G9" s="508" t="s">
        <v>241</v>
      </c>
      <c r="H9" s="626" t="s">
        <v>1806</v>
      </c>
      <c r="I9" s="626">
        <f>600*F9</f>
        <v>31200</v>
      </c>
      <c r="J9" s="626" t="s">
        <v>1467</v>
      </c>
      <c r="K9" s="626" t="s">
        <v>4784</v>
      </c>
    </row>
    <row r="10" spans="1:11" ht="15" x14ac:dyDescent="0.25">
      <c r="A10" s="508" t="s">
        <v>5810</v>
      </c>
      <c r="B10" s="509">
        <v>44263</v>
      </c>
      <c r="C10" s="508" t="s">
        <v>5811</v>
      </c>
      <c r="D10" s="692" t="s">
        <v>1517</v>
      </c>
      <c r="E10" s="692" t="s">
        <v>308</v>
      </c>
      <c r="F10" s="626">
        <v>8</v>
      </c>
      <c r="G10" s="508" t="s">
        <v>3895</v>
      </c>
      <c r="H10" s="626" t="s">
        <v>1807</v>
      </c>
      <c r="I10" s="626">
        <f>2500*F10</f>
        <v>20000</v>
      </c>
      <c r="J10" s="626" t="s">
        <v>317</v>
      </c>
      <c r="K10" s="626" t="s">
        <v>1469</v>
      </c>
    </row>
    <row r="11" spans="1:11" ht="15" x14ac:dyDescent="0.25">
      <c r="A11" s="693" t="s">
        <v>5812</v>
      </c>
      <c r="B11" s="509">
        <v>44264</v>
      </c>
      <c r="C11" s="693" t="s">
        <v>7154</v>
      </c>
      <c r="D11" s="692" t="s">
        <v>1787</v>
      </c>
      <c r="E11" s="692" t="s">
        <v>308</v>
      </c>
      <c r="F11" s="626">
        <v>2</v>
      </c>
      <c r="G11" s="508" t="s">
        <v>241</v>
      </c>
      <c r="H11" s="626" t="s">
        <v>1807</v>
      </c>
      <c r="I11" s="626">
        <f>1250*F11</f>
        <v>2500</v>
      </c>
      <c r="J11" s="626" t="s">
        <v>316</v>
      </c>
      <c r="K11" s="626" t="s">
        <v>1469</v>
      </c>
    </row>
    <row r="12" spans="1:11" ht="15" x14ac:dyDescent="0.25">
      <c r="A12" s="693" t="s">
        <v>5813</v>
      </c>
      <c r="B12" s="509">
        <v>44264</v>
      </c>
      <c r="C12" s="693" t="s">
        <v>7155</v>
      </c>
      <c r="D12" s="692" t="s">
        <v>1787</v>
      </c>
      <c r="E12" s="692" t="s">
        <v>308</v>
      </c>
      <c r="F12" s="626">
        <v>15</v>
      </c>
      <c r="G12" s="508" t="s">
        <v>241</v>
      </c>
      <c r="H12" s="626" t="s">
        <v>1807</v>
      </c>
      <c r="I12" s="626">
        <f>1250*F12</f>
        <v>18750</v>
      </c>
      <c r="J12" s="626" t="s">
        <v>316</v>
      </c>
      <c r="K12" s="626" t="s">
        <v>1469</v>
      </c>
    </row>
    <row r="13" spans="1:11" ht="15" x14ac:dyDescent="0.25">
      <c r="A13" s="693" t="s">
        <v>5814</v>
      </c>
      <c r="B13" s="509">
        <v>44264</v>
      </c>
      <c r="C13" s="693" t="s">
        <v>7155</v>
      </c>
      <c r="D13" s="692" t="s">
        <v>1787</v>
      </c>
      <c r="E13" s="692" t="s">
        <v>308</v>
      </c>
      <c r="F13" s="626">
        <v>10</v>
      </c>
      <c r="G13" s="508" t="s">
        <v>241</v>
      </c>
      <c r="H13" s="626" t="s">
        <v>1807</v>
      </c>
      <c r="I13" s="626">
        <f>1250*F13</f>
        <v>12500</v>
      </c>
      <c r="J13" s="626" t="s">
        <v>316</v>
      </c>
      <c r="K13" s="626" t="s">
        <v>1469</v>
      </c>
    </row>
    <row r="14" spans="1:11" ht="15" x14ac:dyDescent="0.25">
      <c r="A14" s="508" t="s">
        <v>5815</v>
      </c>
      <c r="B14" s="509">
        <v>44266</v>
      </c>
      <c r="C14" s="508" t="s">
        <v>5816</v>
      </c>
      <c r="D14" s="508" t="s">
        <v>1788</v>
      </c>
      <c r="E14" s="508" t="s">
        <v>4526</v>
      </c>
      <c r="F14" s="508">
        <v>1</v>
      </c>
      <c r="G14" s="508" t="s">
        <v>241</v>
      </c>
      <c r="H14" s="626" t="s">
        <v>1187</v>
      </c>
      <c r="I14" s="626">
        <f>8750*F14</f>
        <v>8750</v>
      </c>
      <c r="J14" s="626" t="s">
        <v>316</v>
      </c>
      <c r="K14" s="626" t="s">
        <v>1469</v>
      </c>
    </row>
    <row r="15" spans="1:11" ht="15" x14ac:dyDescent="0.25">
      <c r="A15" s="508" t="s">
        <v>5815</v>
      </c>
      <c r="B15" s="509">
        <v>44266</v>
      </c>
      <c r="C15" s="508" t="s">
        <v>5816</v>
      </c>
      <c r="D15" s="508" t="s">
        <v>5817</v>
      </c>
      <c r="E15" s="508" t="s">
        <v>4526</v>
      </c>
      <c r="F15" s="508">
        <v>1</v>
      </c>
      <c r="G15" s="508" t="s">
        <v>241</v>
      </c>
      <c r="H15" s="626" t="s">
        <v>1187</v>
      </c>
      <c r="I15" s="626">
        <f>3000*F15</f>
        <v>3000</v>
      </c>
      <c r="J15" s="626" t="s">
        <v>316</v>
      </c>
      <c r="K15" s="626" t="s">
        <v>1469</v>
      </c>
    </row>
    <row r="16" spans="1:11" ht="15" x14ac:dyDescent="0.25">
      <c r="A16" s="508" t="s">
        <v>5818</v>
      </c>
      <c r="B16" s="509">
        <v>44266</v>
      </c>
      <c r="C16" s="508" t="s">
        <v>5819</v>
      </c>
      <c r="D16" s="692" t="s">
        <v>5820</v>
      </c>
      <c r="E16" s="692" t="s">
        <v>308</v>
      </c>
      <c r="F16" s="626">
        <v>1</v>
      </c>
      <c r="G16" s="508" t="s">
        <v>7158</v>
      </c>
      <c r="H16" s="626" t="s">
        <v>1807</v>
      </c>
      <c r="I16" s="626">
        <f>4000*F16</f>
        <v>4000</v>
      </c>
      <c r="J16" s="626" t="s">
        <v>317</v>
      </c>
      <c r="K16" s="626" t="s">
        <v>1469</v>
      </c>
    </row>
    <row r="17" spans="1:11" ht="15" x14ac:dyDescent="0.25">
      <c r="A17" s="508" t="s">
        <v>5821</v>
      </c>
      <c r="B17" s="509">
        <v>44266</v>
      </c>
      <c r="C17" s="508" t="s">
        <v>4354</v>
      </c>
      <c r="D17" s="692" t="s">
        <v>1788</v>
      </c>
      <c r="E17" s="692" t="s">
        <v>314</v>
      </c>
      <c r="F17" s="626">
        <v>9</v>
      </c>
      <c r="G17" s="508" t="s">
        <v>241</v>
      </c>
      <c r="H17" s="626" t="s">
        <v>1806</v>
      </c>
      <c r="I17" s="626">
        <f>8750*F17</f>
        <v>78750</v>
      </c>
      <c r="J17" s="626" t="s">
        <v>316</v>
      </c>
      <c r="K17" s="626" t="s">
        <v>1469</v>
      </c>
    </row>
    <row r="18" spans="1:11" ht="15" x14ac:dyDescent="0.25">
      <c r="A18" s="508" t="s">
        <v>5821</v>
      </c>
      <c r="B18" s="509">
        <v>44266</v>
      </c>
      <c r="C18" s="508" t="s">
        <v>4354</v>
      </c>
      <c r="D18" s="692" t="s">
        <v>1788</v>
      </c>
      <c r="E18" s="692" t="s">
        <v>314</v>
      </c>
      <c r="F18" s="626">
        <v>9</v>
      </c>
      <c r="G18" s="508" t="s">
        <v>241</v>
      </c>
      <c r="H18" s="626" t="s">
        <v>1806</v>
      </c>
      <c r="I18" s="626">
        <f>8750*F18</f>
        <v>78750</v>
      </c>
      <c r="J18" s="626" t="s">
        <v>316</v>
      </c>
      <c r="K18" s="626" t="s">
        <v>1469</v>
      </c>
    </row>
    <row r="19" spans="1:11" ht="15" x14ac:dyDescent="0.25">
      <c r="A19" s="508" t="s">
        <v>5822</v>
      </c>
      <c r="B19" s="509">
        <v>44267</v>
      </c>
      <c r="C19" s="508" t="s">
        <v>1771</v>
      </c>
      <c r="D19" s="626" t="s">
        <v>1792</v>
      </c>
      <c r="E19" s="692" t="s">
        <v>308</v>
      </c>
      <c r="F19" s="626">
        <v>1</v>
      </c>
      <c r="G19" s="508" t="s">
        <v>241</v>
      </c>
      <c r="H19" s="626" t="s">
        <v>1807</v>
      </c>
      <c r="I19" s="626">
        <f>6600*F19</f>
        <v>6600</v>
      </c>
      <c r="J19" s="626" t="s">
        <v>317</v>
      </c>
      <c r="K19" s="626" t="s">
        <v>1469</v>
      </c>
    </row>
    <row r="20" spans="1:11" ht="15" x14ac:dyDescent="0.25">
      <c r="A20" s="693" t="s">
        <v>5823</v>
      </c>
      <c r="B20" s="509">
        <v>44270</v>
      </c>
      <c r="C20" s="693" t="s">
        <v>4349</v>
      </c>
      <c r="D20" s="692" t="s">
        <v>1788</v>
      </c>
      <c r="E20" s="692" t="s">
        <v>314</v>
      </c>
      <c r="F20" s="626">
        <v>2</v>
      </c>
      <c r="G20" s="508" t="s">
        <v>241</v>
      </c>
      <c r="H20" s="626" t="s">
        <v>1806</v>
      </c>
      <c r="I20" s="626">
        <f>8750*F20</f>
        <v>17500</v>
      </c>
      <c r="J20" s="626" t="s">
        <v>316</v>
      </c>
      <c r="K20" s="626" t="s">
        <v>1469</v>
      </c>
    </row>
    <row r="21" spans="1:11" ht="15" x14ac:dyDescent="0.25">
      <c r="A21" s="693" t="s">
        <v>5823</v>
      </c>
      <c r="B21" s="509">
        <v>44270</v>
      </c>
      <c r="C21" s="693" t="s">
        <v>4349</v>
      </c>
      <c r="D21" s="508" t="s">
        <v>5817</v>
      </c>
      <c r="E21" s="692" t="s">
        <v>314</v>
      </c>
      <c r="F21" s="626">
        <v>2</v>
      </c>
      <c r="G21" s="508" t="s">
        <v>241</v>
      </c>
      <c r="H21" s="626" t="s">
        <v>1806</v>
      </c>
      <c r="I21" s="626">
        <f>3000*F21</f>
        <v>6000</v>
      </c>
      <c r="J21" s="626" t="s">
        <v>316</v>
      </c>
      <c r="K21" s="626" t="s">
        <v>1469</v>
      </c>
    </row>
    <row r="22" spans="1:11" ht="15" x14ac:dyDescent="0.25">
      <c r="A22" s="508" t="s">
        <v>5824</v>
      </c>
      <c r="B22" s="509">
        <v>44270</v>
      </c>
      <c r="C22" s="508" t="s">
        <v>5811</v>
      </c>
      <c r="D22" s="508" t="s">
        <v>1792</v>
      </c>
      <c r="E22" s="692" t="s">
        <v>308</v>
      </c>
      <c r="F22" s="626">
        <v>9</v>
      </c>
      <c r="G22" s="508" t="s">
        <v>3895</v>
      </c>
      <c r="H22" s="626" t="s">
        <v>1807</v>
      </c>
      <c r="I22" s="626">
        <f>6600*F22</f>
        <v>59400</v>
      </c>
      <c r="J22" s="626" t="s">
        <v>317</v>
      </c>
      <c r="K22" s="626" t="s">
        <v>1469</v>
      </c>
    </row>
    <row r="23" spans="1:11" ht="15" x14ac:dyDescent="0.25">
      <c r="A23" s="508" t="s">
        <v>5825</v>
      </c>
      <c r="B23" s="509">
        <v>44273</v>
      </c>
      <c r="C23" s="508" t="s">
        <v>5811</v>
      </c>
      <c r="D23" s="508" t="s">
        <v>4390</v>
      </c>
      <c r="E23" s="508" t="s">
        <v>4526</v>
      </c>
      <c r="F23" s="508">
        <v>1</v>
      </c>
      <c r="G23" s="508" t="s">
        <v>3895</v>
      </c>
      <c r="H23" s="626" t="s">
        <v>1806</v>
      </c>
      <c r="I23" s="626">
        <f>53700*F23</f>
        <v>53700</v>
      </c>
      <c r="J23" s="626" t="s">
        <v>317</v>
      </c>
      <c r="K23" s="626" t="s">
        <v>1469</v>
      </c>
    </row>
    <row r="24" spans="1:11" ht="15" x14ac:dyDescent="0.25">
      <c r="A24" s="508" t="s">
        <v>5825</v>
      </c>
      <c r="B24" s="509">
        <v>44273</v>
      </c>
      <c r="C24" s="508" t="s">
        <v>5811</v>
      </c>
      <c r="D24" s="508" t="s">
        <v>5826</v>
      </c>
      <c r="E24" s="508" t="s">
        <v>4526</v>
      </c>
      <c r="F24" s="508">
        <v>1</v>
      </c>
      <c r="G24" s="508" t="s">
        <v>3895</v>
      </c>
      <c r="H24" s="626" t="s">
        <v>1806</v>
      </c>
      <c r="I24" s="626">
        <v>0</v>
      </c>
      <c r="J24" s="626" t="s">
        <v>317</v>
      </c>
      <c r="K24" s="626" t="s">
        <v>1469</v>
      </c>
    </row>
    <row r="25" spans="1:11" ht="15" x14ac:dyDescent="0.25">
      <c r="A25" s="508" t="s">
        <v>5825</v>
      </c>
      <c r="B25" s="509">
        <v>44273</v>
      </c>
      <c r="C25" s="508" t="s">
        <v>5811</v>
      </c>
      <c r="D25" s="508" t="s">
        <v>5827</v>
      </c>
      <c r="E25" s="508" t="s">
        <v>4526</v>
      </c>
      <c r="F25" s="508">
        <v>1</v>
      </c>
      <c r="G25" s="508" t="s">
        <v>3895</v>
      </c>
      <c r="H25" s="626" t="s">
        <v>1806</v>
      </c>
      <c r="I25" s="626">
        <v>0</v>
      </c>
      <c r="J25" s="626" t="s">
        <v>317</v>
      </c>
      <c r="K25" s="626" t="s">
        <v>1469</v>
      </c>
    </row>
    <row r="26" spans="1:11" ht="15" x14ac:dyDescent="0.25">
      <c r="A26" s="693" t="s">
        <v>5828</v>
      </c>
      <c r="B26" s="509">
        <v>44274</v>
      </c>
      <c r="C26" s="508" t="s">
        <v>7156</v>
      </c>
      <c r="D26" s="692" t="s">
        <v>5829</v>
      </c>
      <c r="E26" s="692" t="s">
        <v>314</v>
      </c>
      <c r="F26" s="692">
        <v>1</v>
      </c>
      <c r="G26" s="508" t="s">
        <v>241</v>
      </c>
      <c r="H26" s="626" t="s">
        <v>1806</v>
      </c>
      <c r="I26" s="626">
        <f>19500*F26</f>
        <v>19500</v>
      </c>
      <c r="J26" s="626" t="s">
        <v>316</v>
      </c>
      <c r="K26" s="626" t="s">
        <v>1469</v>
      </c>
    </row>
    <row r="27" spans="1:11" ht="15" x14ac:dyDescent="0.25">
      <c r="A27" s="508" t="s">
        <v>5830</v>
      </c>
      <c r="B27" s="509">
        <v>44275</v>
      </c>
      <c r="C27" s="693" t="s">
        <v>4360</v>
      </c>
      <c r="D27" s="508" t="s">
        <v>1788</v>
      </c>
      <c r="E27" s="692" t="s">
        <v>314</v>
      </c>
      <c r="F27" s="692">
        <v>4</v>
      </c>
      <c r="G27" s="508" t="s">
        <v>1977</v>
      </c>
      <c r="H27" s="626" t="s">
        <v>1806</v>
      </c>
      <c r="I27" s="626">
        <f>8750*F27</f>
        <v>35000</v>
      </c>
      <c r="J27" s="626" t="s">
        <v>1466</v>
      </c>
      <c r="K27" s="626" t="s">
        <v>7160</v>
      </c>
    </row>
    <row r="28" spans="1:11" ht="15" x14ac:dyDescent="0.25">
      <c r="A28" s="508" t="s">
        <v>5831</v>
      </c>
      <c r="B28" s="509">
        <v>44275</v>
      </c>
      <c r="C28" s="693" t="s">
        <v>5832</v>
      </c>
      <c r="D28" s="508" t="s">
        <v>1788</v>
      </c>
      <c r="E28" s="692" t="s">
        <v>314</v>
      </c>
      <c r="F28" s="692">
        <v>2</v>
      </c>
      <c r="G28" s="508" t="s">
        <v>7158</v>
      </c>
      <c r="H28" s="626" t="s">
        <v>1806</v>
      </c>
      <c r="I28" s="626">
        <f>8750*F28</f>
        <v>17500</v>
      </c>
      <c r="J28" s="626" t="s">
        <v>317</v>
      </c>
      <c r="K28" s="626" t="s">
        <v>1469</v>
      </c>
    </row>
    <row r="29" spans="1:11" ht="15" x14ac:dyDescent="0.25">
      <c r="A29" s="508" t="s">
        <v>5831</v>
      </c>
      <c r="B29" s="509">
        <v>44275</v>
      </c>
      <c r="C29" s="693" t="s">
        <v>5832</v>
      </c>
      <c r="D29" s="508" t="s">
        <v>5817</v>
      </c>
      <c r="E29" s="692" t="s">
        <v>314</v>
      </c>
      <c r="F29" s="692">
        <v>1</v>
      </c>
      <c r="G29" s="508" t="s">
        <v>7158</v>
      </c>
      <c r="H29" s="626" t="s">
        <v>1806</v>
      </c>
      <c r="I29" s="626">
        <f>3000*F29</f>
        <v>3000</v>
      </c>
      <c r="J29" s="626" t="s">
        <v>317</v>
      </c>
      <c r="K29" s="626" t="s">
        <v>1469</v>
      </c>
    </row>
    <row r="30" spans="1:11" ht="15" x14ac:dyDescent="0.25">
      <c r="A30" s="508" t="s">
        <v>5833</v>
      </c>
      <c r="B30" s="509">
        <v>44278</v>
      </c>
      <c r="C30" s="693" t="s">
        <v>5834</v>
      </c>
      <c r="D30" s="508" t="s">
        <v>5835</v>
      </c>
      <c r="E30" s="692" t="s">
        <v>314</v>
      </c>
      <c r="F30" s="692">
        <v>1</v>
      </c>
      <c r="G30" s="508" t="s">
        <v>7159</v>
      </c>
      <c r="H30" s="626" t="s">
        <v>1806</v>
      </c>
      <c r="I30" s="626">
        <f>40100*F30</f>
        <v>40100</v>
      </c>
      <c r="J30" s="626" t="s">
        <v>317</v>
      </c>
      <c r="K30" s="626" t="s">
        <v>1469</v>
      </c>
    </row>
    <row r="31" spans="1:11" ht="15" x14ac:dyDescent="0.25">
      <c r="A31" s="508" t="s">
        <v>5833</v>
      </c>
      <c r="B31" s="509">
        <v>44278</v>
      </c>
      <c r="C31" s="693" t="s">
        <v>5834</v>
      </c>
      <c r="D31" s="508" t="s">
        <v>4364</v>
      </c>
      <c r="E31" s="692" t="s">
        <v>314</v>
      </c>
      <c r="F31" s="692">
        <v>1</v>
      </c>
      <c r="G31" s="508" t="s">
        <v>7159</v>
      </c>
      <c r="H31" s="626" t="s">
        <v>1806</v>
      </c>
      <c r="I31" s="626">
        <f>3500*F31</f>
        <v>3500</v>
      </c>
      <c r="J31" s="626" t="s">
        <v>317</v>
      </c>
      <c r="K31" s="626" t="s">
        <v>1469</v>
      </c>
    </row>
    <row r="32" spans="1:11" ht="15" x14ac:dyDescent="0.25">
      <c r="A32" s="508" t="s">
        <v>5833</v>
      </c>
      <c r="B32" s="509">
        <v>44278</v>
      </c>
      <c r="C32" s="693" t="s">
        <v>5834</v>
      </c>
      <c r="D32" s="693" t="s">
        <v>5835</v>
      </c>
      <c r="E32" s="692" t="s">
        <v>314</v>
      </c>
      <c r="F32" s="692">
        <v>2</v>
      </c>
      <c r="G32" s="508" t="s">
        <v>7159</v>
      </c>
      <c r="H32" s="626" t="s">
        <v>1806</v>
      </c>
      <c r="I32" s="626">
        <f>40100*F32</f>
        <v>80200</v>
      </c>
      <c r="J32" s="626" t="s">
        <v>317</v>
      </c>
      <c r="K32" s="626" t="s">
        <v>1469</v>
      </c>
    </row>
    <row r="33" spans="1:11" ht="15" x14ac:dyDescent="0.25">
      <c r="A33" s="508" t="s">
        <v>5836</v>
      </c>
      <c r="B33" s="509">
        <v>44278</v>
      </c>
      <c r="C33" s="693" t="s">
        <v>4385</v>
      </c>
      <c r="D33" s="693" t="s">
        <v>5835</v>
      </c>
      <c r="E33" s="692" t="s">
        <v>314</v>
      </c>
      <c r="F33" s="692">
        <v>3</v>
      </c>
      <c r="G33" s="508" t="s">
        <v>241</v>
      </c>
      <c r="H33" s="626" t="s">
        <v>1806</v>
      </c>
      <c r="I33" s="626">
        <f>40100*F33</f>
        <v>120300</v>
      </c>
      <c r="J33" s="626" t="s">
        <v>1466</v>
      </c>
      <c r="K33" s="626" t="s">
        <v>4782</v>
      </c>
    </row>
    <row r="34" spans="1:11" ht="15" x14ac:dyDescent="0.25">
      <c r="A34" s="508" t="s">
        <v>5836</v>
      </c>
      <c r="B34" s="509">
        <v>44278</v>
      </c>
      <c r="C34" s="693" t="s">
        <v>4385</v>
      </c>
      <c r="D34" s="693" t="s">
        <v>4364</v>
      </c>
      <c r="E34" s="692" t="s">
        <v>314</v>
      </c>
      <c r="F34" s="692">
        <v>5</v>
      </c>
      <c r="G34" s="508" t="s">
        <v>241</v>
      </c>
      <c r="H34" s="626" t="s">
        <v>1806</v>
      </c>
      <c r="I34" s="626">
        <f>3500*F34</f>
        <v>17500</v>
      </c>
      <c r="J34" s="626" t="s">
        <v>1466</v>
      </c>
      <c r="K34" s="626" t="s">
        <v>4782</v>
      </c>
    </row>
    <row r="35" spans="1:11" ht="15" x14ac:dyDescent="0.25">
      <c r="A35" s="508" t="s">
        <v>5836</v>
      </c>
      <c r="B35" s="509">
        <v>44278</v>
      </c>
      <c r="C35" s="693" t="s">
        <v>4385</v>
      </c>
      <c r="D35" s="626" t="s">
        <v>5837</v>
      </c>
      <c r="E35" s="692" t="s">
        <v>314</v>
      </c>
      <c r="F35" s="692">
        <v>5</v>
      </c>
      <c r="G35" s="508" t="s">
        <v>241</v>
      </c>
      <c r="H35" s="626" t="s">
        <v>1806</v>
      </c>
      <c r="I35" s="626">
        <f>2250*F35</f>
        <v>11250</v>
      </c>
      <c r="J35" s="626" t="s">
        <v>1466</v>
      </c>
      <c r="K35" s="626" t="s">
        <v>4782</v>
      </c>
    </row>
    <row r="36" spans="1:11" ht="15" x14ac:dyDescent="0.25">
      <c r="A36" s="508" t="s">
        <v>5836</v>
      </c>
      <c r="B36" s="509">
        <v>44278</v>
      </c>
      <c r="C36" s="693" t="s">
        <v>4385</v>
      </c>
      <c r="D36" s="626" t="s">
        <v>1517</v>
      </c>
      <c r="E36" s="692" t="s">
        <v>308</v>
      </c>
      <c r="F36" s="692">
        <v>10</v>
      </c>
      <c r="G36" s="508" t="s">
        <v>241</v>
      </c>
      <c r="H36" s="626" t="s">
        <v>1807</v>
      </c>
      <c r="I36" s="626">
        <f>2500*F36</f>
        <v>25000</v>
      </c>
      <c r="J36" s="626" t="s">
        <v>1466</v>
      </c>
      <c r="K36" s="626" t="s">
        <v>4782</v>
      </c>
    </row>
    <row r="37" spans="1:11" ht="15" x14ac:dyDescent="0.25">
      <c r="A37" s="508" t="s">
        <v>5838</v>
      </c>
      <c r="B37" s="509">
        <v>44280</v>
      </c>
      <c r="C37" s="508" t="s">
        <v>1771</v>
      </c>
      <c r="D37" s="508" t="s">
        <v>4155</v>
      </c>
      <c r="E37" s="692" t="s">
        <v>314</v>
      </c>
      <c r="F37" s="692">
        <v>1</v>
      </c>
      <c r="G37" s="508" t="s">
        <v>241</v>
      </c>
      <c r="H37" s="626" t="s">
        <v>1806</v>
      </c>
      <c r="I37" s="626">
        <f>2700*F37</f>
        <v>2700</v>
      </c>
      <c r="J37" s="626" t="s">
        <v>317</v>
      </c>
      <c r="K37" s="626" t="s">
        <v>1469</v>
      </c>
    </row>
    <row r="38" spans="1:11" ht="15" x14ac:dyDescent="0.25">
      <c r="A38" s="508" t="s">
        <v>5839</v>
      </c>
      <c r="B38" s="509">
        <v>44280</v>
      </c>
      <c r="C38" s="693" t="s">
        <v>4385</v>
      </c>
      <c r="D38" s="508" t="s">
        <v>1792</v>
      </c>
      <c r="E38" s="692" t="s">
        <v>308</v>
      </c>
      <c r="F38" s="692">
        <v>15</v>
      </c>
      <c r="G38" s="508" t="s">
        <v>241</v>
      </c>
      <c r="H38" s="626" t="s">
        <v>1807</v>
      </c>
      <c r="I38" s="626">
        <f>6600*F38</f>
        <v>99000</v>
      </c>
      <c r="J38" s="626" t="s">
        <v>1466</v>
      </c>
      <c r="K38" s="626" t="s">
        <v>4782</v>
      </c>
    </row>
    <row r="39" spans="1:11" ht="15" x14ac:dyDescent="0.25">
      <c r="A39" s="508" t="s">
        <v>5840</v>
      </c>
      <c r="B39" s="413">
        <v>44285</v>
      </c>
      <c r="C39" s="693" t="s">
        <v>1778</v>
      </c>
      <c r="D39" s="626" t="s">
        <v>1516</v>
      </c>
      <c r="E39" s="692" t="s">
        <v>308</v>
      </c>
      <c r="F39" s="692">
        <v>24</v>
      </c>
      <c r="G39" s="508" t="s">
        <v>3896</v>
      </c>
      <c r="H39" s="626" t="s">
        <v>1807</v>
      </c>
      <c r="I39" s="626">
        <f>4200*F39</f>
        <v>100800</v>
      </c>
      <c r="J39" s="626" t="s">
        <v>1466</v>
      </c>
      <c r="K39" s="626" t="s">
        <v>4782</v>
      </c>
    </row>
    <row r="40" spans="1:11" ht="15" x14ac:dyDescent="0.25">
      <c r="A40" s="508" t="s">
        <v>5840</v>
      </c>
      <c r="B40" s="413">
        <v>44285</v>
      </c>
      <c r="C40" s="693" t="s">
        <v>1778</v>
      </c>
      <c r="D40" s="626" t="s">
        <v>1633</v>
      </c>
      <c r="E40" s="692" t="s">
        <v>308</v>
      </c>
      <c r="F40" s="692">
        <v>20</v>
      </c>
      <c r="G40" s="508" t="s">
        <v>3896</v>
      </c>
      <c r="H40" s="626" t="s">
        <v>1807</v>
      </c>
      <c r="I40" s="626">
        <f>1900*F40</f>
        <v>38000</v>
      </c>
      <c r="J40" s="626" t="s">
        <v>1466</v>
      </c>
      <c r="K40" s="626" t="s">
        <v>4782</v>
      </c>
    </row>
    <row r="41" spans="1:11" ht="15" x14ac:dyDescent="0.25">
      <c r="A41" s="508" t="s">
        <v>5841</v>
      </c>
      <c r="B41" s="413">
        <v>44285</v>
      </c>
      <c r="C41" s="626" t="s">
        <v>5834</v>
      </c>
      <c r="D41" s="626" t="s">
        <v>5053</v>
      </c>
      <c r="E41" s="692" t="s">
        <v>314</v>
      </c>
      <c r="F41" s="692">
        <v>1</v>
      </c>
      <c r="G41" s="508" t="s">
        <v>258</v>
      </c>
      <c r="H41" s="626" t="s">
        <v>1806</v>
      </c>
      <c r="I41" s="626">
        <f>55200*F41</f>
        <v>55200</v>
      </c>
      <c r="J41" s="626" t="s">
        <v>317</v>
      </c>
      <c r="K41" s="626" t="s">
        <v>1469</v>
      </c>
    </row>
    <row r="42" spans="1:11" ht="15" x14ac:dyDescent="0.25">
      <c r="A42" s="508" t="s">
        <v>5842</v>
      </c>
      <c r="B42" s="413">
        <v>44286</v>
      </c>
      <c r="C42" s="626" t="s">
        <v>7157</v>
      </c>
      <c r="D42" s="626" t="s">
        <v>1728</v>
      </c>
      <c r="E42" s="508" t="s">
        <v>308</v>
      </c>
      <c r="F42" s="508">
        <v>1</v>
      </c>
      <c r="G42" s="508" t="s">
        <v>258</v>
      </c>
      <c r="H42" s="626" t="s">
        <v>1807</v>
      </c>
      <c r="I42" s="626">
        <f>4200*F42</f>
        <v>4200</v>
      </c>
      <c r="J42" s="626" t="s">
        <v>316</v>
      </c>
      <c r="K42" s="626" t="s">
        <v>1469</v>
      </c>
    </row>
    <row r="43" spans="1:11" ht="15" x14ac:dyDescent="0.25">
      <c r="A43" s="508" t="s">
        <v>5843</v>
      </c>
      <c r="B43" s="413">
        <v>44286</v>
      </c>
      <c r="C43" s="626" t="s">
        <v>4360</v>
      </c>
      <c r="D43" s="644" t="s">
        <v>7162</v>
      </c>
      <c r="E43" s="508" t="s">
        <v>4526</v>
      </c>
      <c r="F43" s="508">
        <v>2</v>
      </c>
      <c r="G43" s="508" t="s">
        <v>256</v>
      </c>
      <c r="H43" s="626" t="s">
        <v>1806</v>
      </c>
      <c r="I43" s="626">
        <f>36600*F43</f>
        <v>73200</v>
      </c>
      <c r="J43" s="626" t="s">
        <v>1466</v>
      </c>
      <c r="K43" s="626" t="s">
        <v>7160</v>
      </c>
    </row>
    <row r="44" spans="1:11" ht="15" x14ac:dyDescent="0.25">
      <c r="A44" s="508" t="s">
        <v>5843</v>
      </c>
      <c r="B44" s="413">
        <v>44286</v>
      </c>
      <c r="C44" s="626" t="s">
        <v>4360</v>
      </c>
      <c r="D44" s="626" t="s">
        <v>4364</v>
      </c>
      <c r="E44" s="508" t="s">
        <v>4526</v>
      </c>
      <c r="F44" s="508">
        <v>2</v>
      </c>
      <c r="G44" s="508" t="s">
        <v>256</v>
      </c>
      <c r="H44" s="626" t="s">
        <v>1806</v>
      </c>
      <c r="I44" s="626">
        <f>3500*F44</f>
        <v>7000</v>
      </c>
      <c r="J44" s="626" t="s">
        <v>1466</v>
      </c>
      <c r="K44" s="626" t="s">
        <v>7160</v>
      </c>
    </row>
    <row r="45" spans="1:11" ht="15" x14ac:dyDescent="0.25">
      <c r="A45" s="508" t="s">
        <v>5843</v>
      </c>
      <c r="B45" s="413">
        <v>44286</v>
      </c>
      <c r="C45" s="626" t="s">
        <v>4360</v>
      </c>
      <c r="D45" s="626" t="s">
        <v>1728</v>
      </c>
      <c r="E45" s="626" t="s">
        <v>308</v>
      </c>
      <c r="F45" s="692">
        <v>5</v>
      </c>
      <c r="G45" s="508" t="s">
        <v>256</v>
      </c>
      <c r="H45" s="626" t="s">
        <v>1807</v>
      </c>
      <c r="I45" s="626">
        <f>4200*F45</f>
        <v>21000</v>
      </c>
      <c r="J45" s="626" t="s">
        <v>1466</v>
      </c>
      <c r="K45" s="626" t="s">
        <v>7160</v>
      </c>
    </row>
    <row r="46" spans="1:11" ht="15" x14ac:dyDescent="0.25">
      <c r="A46" s="626" t="s">
        <v>5844</v>
      </c>
      <c r="B46" s="413">
        <v>44286</v>
      </c>
      <c r="C46" s="626" t="s">
        <v>1774</v>
      </c>
      <c r="D46" s="626" t="s">
        <v>5845</v>
      </c>
      <c r="E46" s="626" t="s">
        <v>308</v>
      </c>
      <c r="F46" s="692">
        <v>6</v>
      </c>
      <c r="G46" s="508" t="s">
        <v>258</v>
      </c>
      <c r="H46" s="626" t="s">
        <v>1807</v>
      </c>
      <c r="I46" s="626">
        <f>6600*F46</f>
        <v>39600</v>
      </c>
      <c r="J46" s="626" t="s">
        <v>1466</v>
      </c>
      <c r="K46" s="626" t="s">
        <v>4782</v>
      </c>
    </row>
    <row r="47" spans="1:11" ht="15" x14ac:dyDescent="0.25">
      <c r="A47" s="626" t="s">
        <v>5844</v>
      </c>
      <c r="B47" s="413">
        <v>44286</v>
      </c>
      <c r="C47" s="626" t="s">
        <v>1774</v>
      </c>
      <c r="D47" s="626" t="s">
        <v>5846</v>
      </c>
      <c r="E47" s="692" t="s">
        <v>314</v>
      </c>
      <c r="F47" s="692">
        <v>3</v>
      </c>
      <c r="G47" s="508" t="s">
        <v>258</v>
      </c>
      <c r="H47" s="626" t="s">
        <v>1806</v>
      </c>
      <c r="I47" s="626">
        <f>36600*F47</f>
        <v>109800</v>
      </c>
      <c r="J47" s="626" t="s">
        <v>1466</v>
      </c>
      <c r="K47" s="626" t="s">
        <v>4782</v>
      </c>
    </row>
    <row r="48" spans="1:11" ht="15" x14ac:dyDescent="0.25">
      <c r="A48" s="626" t="s">
        <v>5844</v>
      </c>
      <c r="B48" s="413">
        <v>44286</v>
      </c>
      <c r="C48" s="626" t="s">
        <v>1774</v>
      </c>
      <c r="D48" s="644" t="s">
        <v>4364</v>
      </c>
      <c r="E48" s="692" t="s">
        <v>314</v>
      </c>
      <c r="F48" s="692">
        <v>3</v>
      </c>
      <c r="G48" s="508" t="s">
        <v>258</v>
      </c>
      <c r="H48" s="626" t="s">
        <v>1806</v>
      </c>
      <c r="I48" s="626">
        <f>3500*F48</f>
        <v>10500</v>
      </c>
      <c r="J48" s="626" t="s">
        <v>1466</v>
      </c>
      <c r="K48" s="626" t="s">
        <v>4782</v>
      </c>
    </row>
    <row r="49" spans="1:11" ht="15" x14ac:dyDescent="0.25">
      <c r="A49" s="626" t="s">
        <v>5844</v>
      </c>
      <c r="B49" s="413">
        <v>44286</v>
      </c>
      <c r="C49" s="626" t="s">
        <v>1774</v>
      </c>
      <c r="D49" s="626" t="s">
        <v>7161</v>
      </c>
      <c r="E49" s="692" t="s">
        <v>314</v>
      </c>
      <c r="F49" s="692">
        <v>3</v>
      </c>
      <c r="G49" s="508" t="s">
        <v>258</v>
      </c>
      <c r="H49" s="626" t="s">
        <v>1806</v>
      </c>
      <c r="I49" s="626">
        <f>2250*F49</f>
        <v>6750</v>
      </c>
      <c r="J49" s="626" t="s">
        <v>1466</v>
      </c>
      <c r="K49" s="626" t="s">
        <v>4782</v>
      </c>
    </row>
    <row r="50" spans="1:11" ht="15" x14ac:dyDescent="0.25">
      <c r="A50" s="626" t="s">
        <v>5847</v>
      </c>
      <c r="B50" s="413">
        <v>44286</v>
      </c>
      <c r="C50" s="626" t="s">
        <v>4368</v>
      </c>
      <c r="D50" s="694" t="s">
        <v>1792</v>
      </c>
      <c r="E50" s="508" t="s">
        <v>308</v>
      </c>
      <c r="F50" s="508">
        <v>1</v>
      </c>
      <c r="G50" s="508" t="s">
        <v>258</v>
      </c>
      <c r="H50" s="626" t="s">
        <v>1807</v>
      </c>
      <c r="I50" s="626">
        <f>6600*F50</f>
        <v>6600</v>
      </c>
      <c r="J50" s="626" t="s">
        <v>317</v>
      </c>
      <c r="K50" s="626" t="s">
        <v>1469</v>
      </c>
    </row>
    <row r="51" spans="1:11" ht="15" x14ac:dyDescent="0.25">
      <c r="A51" s="626" t="s">
        <v>5848</v>
      </c>
      <c r="B51" s="413">
        <v>44286</v>
      </c>
      <c r="C51" s="626" t="s">
        <v>1778</v>
      </c>
      <c r="D51" s="644" t="s">
        <v>5846</v>
      </c>
      <c r="E51" s="508" t="s">
        <v>4526</v>
      </c>
      <c r="F51" s="508">
        <v>1</v>
      </c>
      <c r="G51" s="508" t="s">
        <v>3896</v>
      </c>
      <c r="H51" s="626" t="s">
        <v>1806</v>
      </c>
      <c r="I51" s="626">
        <f>36600*F51</f>
        <v>36600</v>
      </c>
      <c r="J51" s="626" t="s">
        <v>1466</v>
      </c>
      <c r="K51" s="626" t="s">
        <v>4782</v>
      </c>
    </row>
    <row r="52" spans="1:11" ht="15" x14ac:dyDescent="0.25">
      <c r="A52" s="626" t="s">
        <v>5848</v>
      </c>
      <c r="B52" s="413">
        <v>44286</v>
      </c>
      <c r="C52" s="626" t="s">
        <v>1778</v>
      </c>
      <c r="D52" s="644" t="s">
        <v>4364</v>
      </c>
      <c r="E52" s="508" t="s">
        <v>4526</v>
      </c>
      <c r="F52" s="508">
        <v>1</v>
      </c>
      <c r="G52" s="508" t="s">
        <v>3896</v>
      </c>
      <c r="H52" s="626" t="s">
        <v>1806</v>
      </c>
      <c r="I52" s="626">
        <f>3500*F52</f>
        <v>3500</v>
      </c>
      <c r="J52" s="626" t="s">
        <v>1466</v>
      </c>
      <c r="K52" s="626" t="s">
        <v>4782</v>
      </c>
    </row>
    <row r="53" spans="1:11" ht="15" x14ac:dyDescent="0.25">
      <c r="A53" s="626" t="s">
        <v>5849</v>
      </c>
      <c r="B53" s="413">
        <v>44286</v>
      </c>
      <c r="C53" s="626" t="s">
        <v>4385</v>
      </c>
      <c r="D53" s="644" t="s">
        <v>5846</v>
      </c>
      <c r="E53" s="508" t="s">
        <v>4526</v>
      </c>
      <c r="F53" s="508">
        <v>6</v>
      </c>
      <c r="G53" s="508" t="s">
        <v>258</v>
      </c>
      <c r="H53" s="626" t="s">
        <v>1806</v>
      </c>
      <c r="I53" s="626">
        <f>36600*F53</f>
        <v>219600</v>
      </c>
      <c r="J53" s="626" t="s">
        <v>1466</v>
      </c>
      <c r="K53" s="626" t="s">
        <v>4782</v>
      </c>
    </row>
    <row r="54" spans="1:11" ht="15" x14ac:dyDescent="0.25">
      <c r="A54" s="626" t="s">
        <v>5849</v>
      </c>
      <c r="B54" s="413">
        <v>44286</v>
      </c>
      <c r="C54" s="626" t="s">
        <v>4385</v>
      </c>
      <c r="D54" s="644" t="s">
        <v>4364</v>
      </c>
      <c r="E54" s="508" t="s">
        <v>4526</v>
      </c>
      <c r="F54" s="692">
        <v>6</v>
      </c>
      <c r="G54" s="508" t="s">
        <v>258</v>
      </c>
      <c r="H54" s="626" t="s">
        <v>1806</v>
      </c>
      <c r="I54" s="626">
        <f>3500*F54</f>
        <v>21000</v>
      </c>
      <c r="J54" s="626" t="s">
        <v>1466</v>
      </c>
      <c r="K54" s="626" t="s">
        <v>4782</v>
      </c>
    </row>
    <row r="55" spans="1:11" ht="15" x14ac:dyDescent="0.25">
      <c r="A55" s="626" t="s">
        <v>5849</v>
      </c>
      <c r="B55" s="413">
        <v>44286</v>
      </c>
      <c r="C55" s="626" t="s">
        <v>4385</v>
      </c>
      <c r="D55" s="626" t="s">
        <v>1728</v>
      </c>
      <c r="E55" s="508" t="s">
        <v>308</v>
      </c>
      <c r="F55" s="692">
        <v>10</v>
      </c>
      <c r="G55" s="508" t="s">
        <v>258</v>
      </c>
      <c r="H55" s="626" t="s">
        <v>1807</v>
      </c>
      <c r="I55" s="626">
        <f>4200*F55</f>
        <v>42000</v>
      </c>
      <c r="J55" s="626" t="s">
        <v>1466</v>
      </c>
      <c r="K55" s="626" t="s">
        <v>4782</v>
      </c>
    </row>
    <row r="56" spans="1:11" ht="15" x14ac:dyDescent="0.25">
      <c r="A56" s="626" t="s">
        <v>5849</v>
      </c>
      <c r="B56" s="413">
        <v>44286</v>
      </c>
      <c r="C56" s="626" t="s">
        <v>4385</v>
      </c>
      <c r="D56" s="626" t="s">
        <v>5850</v>
      </c>
      <c r="E56" s="692" t="s">
        <v>314</v>
      </c>
      <c r="F56" s="692">
        <v>2</v>
      </c>
      <c r="G56" s="508" t="s">
        <v>258</v>
      </c>
      <c r="H56" s="626" t="s">
        <v>1806</v>
      </c>
      <c r="I56" s="626">
        <f>3250*F56</f>
        <v>6500</v>
      </c>
      <c r="J56" s="626" t="s">
        <v>1466</v>
      </c>
      <c r="K56" s="626" t="s">
        <v>4782</v>
      </c>
    </row>
    <row r="57" spans="1:11" ht="15" x14ac:dyDescent="0.25">
      <c r="A57" s="626" t="s">
        <v>5849</v>
      </c>
      <c r="B57" s="413">
        <v>44286</v>
      </c>
      <c r="C57" s="626" t="s">
        <v>4385</v>
      </c>
      <c r="D57" s="626" t="s">
        <v>1784</v>
      </c>
      <c r="E57" s="692" t="s">
        <v>314</v>
      </c>
      <c r="F57" s="692">
        <v>2</v>
      </c>
      <c r="G57" s="508" t="s">
        <v>258</v>
      </c>
      <c r="H57" s="626" t="s">
        <v>1806</v>
      </c>
      <c r="I57" s="626">
        <f>486*F57</f>
        <v>972</v>
      </c>
      <c r="J57" s="626" t="s">
        <v>1466</v>
      </c>
      <c r="K57" s="626" t="s">
        <v>4782</v>
      </c>
    </row>
    <row r="58" spans="1:11" ht="15" x14ac:dyDescent="0.25">
      <c r="A58" s="626" t="s">
        <v>5851</v>
      </c>
      <c r="B58" s="413">
        <v>44286</v>
      </c>
      <c r="C58" s="626" t="s">
        <v>1774</v>
      </c>
      <c r="D58" s="626" t="s">
        <v>5852</v>
      </c>
      <c r="E58" s="692" t="s">
        <v>314</v>
      </c>
      <c r="F58" s="692">
        <v>3</v>
      </c>
      <c r="G58" s="508" t="s">
        <v>258</v>
      </c>
      <c r="H58" s="626" t="s">
        <v>1806</v>
      </c>
      <c r="I58" s="626">
        <f>35900*F58</f>
        <v>107700</v>
      </c>
      <c r="J58" s="626" t="s">
        <v>1466</v>
      </c>
      <c r="K58" s="626" t="s">
        <v>4782</v>
      </c>
    </row>
    <row r="59" spans="1:11" ht="15" x14ac:dyDescent="0.25">
      <c r="A59" s="626" t="s">
        <v>5851</v>
      </c>
      <c r="B59" s="413">
        <v>44286</v>
      </c>
      <c r="C59" s="626" t="s">
        <v>1774</v>
      </c>
      <c r="D59" s="626" t="s">
        <v>4364</v>
      </c>
      <c r="E59" s="692" t="s">
        <v>314</v>
      </c>
      <c r="F59" s="692">
        <v>3</v>
      </c>
      <c r="G59" s="508" t="s">
        <v>258</v>
      </c>
      <c r="H59" s="626" t="s">
        <v>1806</v>
      </c>
      <c r="I59" s="626">
        <f>3500*F59</f>
        <v>10500</v>
      </c>
      <c r="J59" s="626" t="s">
        <v>1466</v>
      </c>
      <c r="K59" s="626" t="s">
        <v>4782</v>
      </c>
    </row>
  </sheetData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C000"/>
  </sheetPr>
  <dimension ref="A3:B10"/>
  <sheetViews>
    <sheetView workbookViewId="0">
      <selection activeCell="B1" sqref="B1:B65536"/>
    </sheetView>
  </sheetViews>
  <sheetFormatPr defaultRowHeight="12.75" x14ac:dyDescent="0.2"/>
  <cols>
    <col min="1" max="1" width="23.42578125" bestFit="1" customWidth="1"/>
    <col min="2" max="2" width="11.85546875" style="123" bestFit="1" customWidth="1"/>
  </cols>
  <sheetData>
    <row r="3" spans="1:2" x14ac:dyDescent="0.2">
      <c r="A3" s="474" t="s">
        <v>1535</v>
      </c>
      <c r="B3" s="564"/>
    </row>
    <row r="4" spans="1:2" x14ac:dyDescent="0.2">
      <c r="A4" s="474" t="s">
        <v>42</v>
      </c>
      <c r="B4" s="564" t="s">
        <v>4</v>
      </c>
    </row>
    <row r="5" spans="1:2" x14ac:dyDescent="0.2">
      <c r="A5" s="473" t="s">
        <v>1187</v>
      </c>
      <c r="B5" s="564">
        <v>130500</v>
      </c>
    </row>
    <row r="6" spans="1:2" x14ac:dyDescent="0.2">
      <c r="A6" s="475" t="s">
        <v>1193</v>
      </c>
      <c r="B6" s="565">
        <v>160700</v>
      </c>
    </row>
    <row r="7" spans="1:2" x14ac:dyDescent="0.2">
      <c r="A7" s="475" t="s">
        <v>1849</v>
      </c>
      <c r="B7" s="565">
        <v>200650</v>
      </c>
    </row>
    <row r="8" spans="1:2" x14ac:dyDescent="0.2">
      <c r="A8" s="475" t="s">
        <v>1848</v>
      </c>
      <c r="B8" s="565">
        <v>121175</v>
      </c>
    </row>
    <row r="9" spans="1:2" x14ac:dyDescent="0.2">
      <c r="A9" s="475" t="s">
        <v>2013</v>
      </c>
      <c r="B9" s="565">
        <v>36450</v>
      </c>
    </row>
    <row r="10" spans="1:2" x14ac:dyDescent="0.2">
      <c r="A10" s="476" t="s">
        <v>3</v>
      </c>
      <c r="B10" s="566">
        <v>649475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5">
    <tabColor rgb="FFFFC000"/>
  </sheetPr>
  <dimension ref="A1:K39"/>
  <sheetViews>
    <sheetView tabSelected="1" workbookViewId="0">
      <selection activeCell="D7" sqref="D7"/>
    </sheetView>
  </sheetViews>
  <sheetFormatPr defaultRowHeight="12.75" x14ac:dyDescent="0.2"/>
  <cols>
    <col min="1" max="1" width="11" bestFit="1" customWidth="1"/>
    <col min="2" max="2" width="11.85546875" bestFit="1" customWidth="1"/>
    <col min="3" max="3" width="27.5703125" bestFit="1" customWidth="1"/>
    <col min="4" max="4" width="19.42578125" bestFit="1" customWidth="1"/>
    <col min="5" max="5" width="8.140625" bestFit="1" customWidth="1"/>
    <col min="6" max="6" width="4.140625" style="401" bestFit="1" customWidth="1"/>
    <col min="7" max="7" width="14" bestFit="1" customWidth="1"/>
    <col min="8" max="8" width="22.140625" bestFit="1" customWidth="1"/>
    <col min="9" max="9" width="9.5703125" style="123" bestFit="1" customWidth="1"/>
    <col min="10" max="10" width="17" bestFit="1" customWidth="1"/>
    <col min="11" max="11" width="13.5703125" bestFit="1" customWidth="1"/>
  </cols>
  <sheetData>
    <row r="1" spans="1:11" ht="15" x14ac:dyDescent="0.25">
      <c r="A1" s="219" t="s">
        <v>26</v>
      </c>
      <c r="B1" s="220" t="s">
        <v>34</v>
      </c>
      <c r="C1" s="221" t="s">
        <v>36</v>
      </c>
      <c r="D1" s="222" t="s">
        <v>37</v>
      </c>
      <c r="E1" s="222" t="s">
        <v>23</v>
      </c>
      <c r="F1" s="233" t="s">
        <v>38</v>
      </c>
      <c r="G1" s="222" t="s">
        <v>39</v>
      </c>
      <c r="H1" s="222" t="s">
        <v>42</v>
      </c>
      <c r="I1" s="224" t="s">
        <v>40</v>
      </c>
      <c r="J1" s="225" t="s">
        <v>35</v>
      </c>
      <c r="K1" s="225" t="s">
        <v>4781</v>
      </c>
    </row>
    <row r="2" spans="1:11" ht="15" x14ac:dyDescent="0.25">
      <c r="A2" s="499">
        <v>556</v>
      </c>
      <c r="B2" s="470">
        <v>44197</v>
      </c>
      <c r="C2" s="205" t="s">
        <v>1808</v>
      </c>
      <c r="D2" s="205" t="s">
        <v>1809</v>
      </c>
      <c r="E2" s="205" t="s">
        <v>308</v>
      </c>
      <c r="F2" s="500">
        <v>2</v>
      </c>
      <c r="G2" s="205" t="s">
        <v>1810</v>
      </c>
      <c r="H2" s="205" t="s">
        <v>1848</v>
      </c>
      <c r="I2" s="486">
        <f>4100*F2</f>
        <v>8200</v>
      </c>
      <c r="J2" s="205" t="s">
        <v>316</v>
      </c>
      <c r="K2" s="205" t="s">
        <v>1469</v>
      </c>
    </row>
    <row r="3" spans="1:11" ht="15" x14ac:dyDescent="0.25">
      <c r="A3" s="499">
        <v>558</v>
      </c>
      <c r="B3" s="470">
        <v>44198</v>
      </c>
      <c r="C3" s="205" t="s">
        <v>1811</v>
      </c>
      <c r="D3" s="205" t="s">
        <v>1812</v>
      </c>
      <c r="E3" s="205" t="s">
        <v>314</v>
      </c>
      <c r="F3" s="500">
        <v>3</v>
      </c>
      <c r="G3" s="205" t="s">
        <v>1810</v>
      </c>
      <c r="H3" s="205" t="s">
        <v>1849</v>
      </c>
      <c r="I3" s="486">
        <f>9000*F3</f>
        <v>27000</v>
      </c>
      <c r="J3" s="205" t="s">
        <v>316</v>
      </c>
      <c r="K3" s="205" t="s">
        <v>1469</v>
      </c>
    </row>
    <row r="4" spans="1:11" ht="15" x14ac:dyDescent="0.25">
      <c r="A4" s="499">
        <v>559</v>
      </c>
      <c r="B4" s="469" t="s">
        <v>1813</v>
      </c>
      <c r="C4" s="205" t="s">
        <v>1814</v>
      </c>
      <c r="D4" s="205" t="s">
        <v>1815</v>
      </c>
      <c r="E4" s="205" t="s">
        <v>308</v>
      </c>
      <c r="F4" s="500">
        <v>3</v>
      </c>
      <c r="G4" s="205" t="s">
        <v>1810</v>
      </c>
      <c r="H4" s="205" t="s">
        <v>1848</v>
      </c>
      <c r="I4" s="486">
        <f>2850*F4</f>
        <v>8550</v>
      </c>
      <c r="J4" s="205" t="s">
        <v>317</v>
      </c>
      <c r="K4" s="205" t="s">
        <v>1469</v>
      </c>
    </row>
    <row r="5" spans="1:11" ht="15" x14ac:dyDescent="0.25">
      <c r="A5" s="499">
        <v>561</v>
      </c>
      <c r="B5" s="469" t="s">
        <v>1110</v>
      </c>
      <c r="C5" s="205" t="s">
        <v>1816</v>
      </c>
      <c r="D5" s="205" t="s">
        <v>1817</v>
      </c>
      <c r="E5" s="205" t="s">
        <v>314</v>
      </c>
      <c r="F5" s="500">
        <v>1</v>
      </c>
      <c r="G5" s="205" t="s">
        <v>1810</v>
      </c>
      <c r="H5" s="205" t="s">
        <v>1849</v>
      </c>
      <c r="I5" s="486">
        <f>4425*F5</f>
        <v>4425</v>
      </c>
      <c r="J5" s="205" t="s">
        <v>1467</v>
      </c>
      <c r="K5" s="205" t="s">
        <v>4784</v>
      </c>
    </row>
    <row r="6" spans="1:11" ht="15" x14ac:dyDescent="0.25">
      <c r="A6" s="499">
        <v>563</v>
      </c>
      <c r="B6" s="469" t="s">
        <v>1110</v>
      </c>
      <c r="C6" s="205" t="s">
        <v>1262</v>
      </c>
      <c r="D6" s="205" t="s">
        <v>1817</v>
      </c>
      <c r="E6" s="205" t="s">
        <v>314</v>
      </c>
      <c r="F6" s="500">
        <v>3</v>
      </c>
      <c r="G6" s="205" t="s">
        <v>1810</v>
      </c>
      <c r="H6" s="205" t="s">
        <v>1849</v>
      </c>
      <c r="I6" s="486">
        <f>4425*F6</f>
        <v>13275</v>
      </c>
      <c r="J6" s="205" t="s">
        <v>1466</v>
      </c>
      <c r="K6" s="205" t="s">
        <v>4782</v>
      </c>
    </row>
    <row r="7" spans="1:11" ht="15" x14ac:dyDescent="0.25">
      <c r="A7" s="499">
        <v>566</v>
      </c>
      <c r="B7" s="469" t="s">
        <v>1482</v>
      </c>
      <c r="C7" s="205" t="s">
        <v>1241</v>
      </c>
      <c r="D7" s="205" t="s">
        <v>1819</v>
      </c>
      <c r="E7" s="205" t="s">
        <v>314</v>
      </c>
      <c r="F7" s="500">
        <v>1</v>
      </c>
      <c r="G7" s="205" t="s">
        <v>245</v>
      </c>
      <c r="H7" s="205" t="s">
        <v>1193</v>
      </c>
      <c r="I7" s="486">
        <f>53000*F7</f>
        <v>53000</v>
      </c>
      <c r="J7" s="205" t="s">
        <v>1465</v>
      </c>
      <c r="K7" s="205" t="s">
        <v>4782</v>
      </c>
    </row>
    <row r="8" spans="1:11" ht="15" x14ac:dyDescent="0.25">
      <c r="A8" s="499">
        <v>567</v>
      </c>
      <c r="B8" s="469" t="s">
        <v>1001</v>
      </c>
      <c r="C8" s="205" t="s">
        <v>1814</v>
      </c>
      <c r="D8" s="205" t="s">
        <v>1820</v>
      </c>
      <c r="E8" s="205" t="s">
        <v>308</v>
      </c>
      <c r="F8" s="500">
        <v>1</v>
      </c>
      <c r="G8" s="205" t="s">
        <v>1810</v>
      </c>
      <c r="H8" s="205" t="s">
        <v>1848</v>
      </c>
      <c r="I8" s="486">
        <f>12500*F8</f>
        <v>12500</v>
      </c>
      <c r="J8" s="205" t="s">
        <v>317</v>
      </c>
      <c r="K8" s="205" t="s">
        <v>1469</v>
      </c>
    </row>
    <row r="9" spans="1:11" ht="15" x14ac:dyDescent="0.25">
      <c r="A9" s="499">
        <v>569</v>
      </c>
      <c r="B9" s="469" t="s">
        <v>960</v>
      </c>
      <c r="C9" s="205" t="s">
        <v>1818</v>
      </c>
      <c r="D9" s="205" t="s">
        <v>1821</v>
      </c>
      <c r="E9" s="205" t="s">
        <v>314</v>
      </c>
      <c r="F9" s="500">
        <v>1</v>
      </c>
      <c r="G9" s="205" t="s">
        <v>1810</v>
      </c>
      <c r="H9" s="205" t="s">
        <v>1187</v>
      </c>
      <c r="I9" s="486">
        <f>1200*F9</f>
        <v>1200</v>
      </c>
      <c r="J9" s="205" t="s">
        <v>1465</v>
      </c>
      <c r="K9" s="205" t="s">
        <v>4782</v>
      </c>
    </row>
    <row r="10" spans="1:11" ht="15" x14ac:dyDescent="0.25">
      <c r="A10" s="499">
        <v>571</v>
      </c>
      <c r="B10" s="469" t="s">
        <v>960</v>
      </c>
      <c r="C10" s="205" t="s">
        <v>4785</v>
      </c>
      <c r="D10" s="205" t="s">
        <v>1822</v>
      </c>
      <c r="E10" s="205" t="s">
        <v>314</v>
      </c>
      <c r="F10" s="500">
        <v>1</v>
      </c>
      <c r="G10" s="205" t="s">
        <v>1823</v>
      </c>
      <c r="H10" s="205" t="s">
        <v>1849</v>
      </c>
      <c r="I10" s="486">
        <f>35200*F10</f>
        <v>35200</v>
      </c>
      <c r="J10" s="205" t="s">
        <v>317</v>
      </c>
      <c r="K10" s="205" t="s">
        <v>1469</v>
      </c>
    </row>
    <row r="11" spans="1:11" ht="15" x14ac:dyDescent="0.25">
      <c r="A11" s="499">
        <v>571</v>
      </c>
      <c r="B11" s="469" t="s">
        <v>960</v>
      </c>
      <c r="C11" s="205" t="s">
        <v>4785</v>
      </c>
      <c r="D11" s="205" t="s">
        <v>1824</v>
      </c>
      <c r="E11" s="205" t="s">
        <v>314</v>
      </c>
      <c r="F11" s="500">
        <v>1</v>
      </c>
      <c r="G11" s="205" t="s">
        <v>1823</v>
      </c>
      <c r="H11" s="205" t="s">
        <v>1849</v>
      </c>
      <c r="I11" s="486">
        <f>3500*F11</f>
        <v>3500</v>
      </c>
      <c r="J11" s="205" t="s">
        <v>317</v>
      </c>
      <c r="K11" s="205" t="s">
        <v>1469</v>
      </c>
    </row>
    <row r="12" spans="1:11" ht="15" x14ac:dyDescent="0.25">
      <c r="A12" s="499">
        <v>573</v>
      </c>
      <c r="B12" s="469" t="s">
        <v>1825</v>
      </c>
      <c r="C12" s="205" t="s">
        <v>1808</v>
      </c>
      <c r="D12" s="205" t="s">
        <v>1809</v>
      </c>
      <c r="E12" s="205" t="s">
        <v>308</v>
      </c>
      <c r="F12" s="500">
        <v>2</v>
      </c>
      <c r="G12" s="205" t="s">
        <v>1810</v>
      </c>
      <c r="H12" s="205" t="s">
        <v>1848</v>
      </c>
      <c r="I12" s="486">
        <f>4100*F12</f>
        <v>8200</v>
      </c>
      <c r="J12" s="205" t="s">
        <v>316</v>
      </c>
      <c r="K12" s="205" t="s">
        <v>1469</v>
      </c>
    </row>
    <row r="13" spans="1:11" ht="15" x14ac:dyDescent="0.25">
      <c r="A13" s="499">
        <v>576</v>
      </c>
      <c r="B13" s="469" t="s">
        <v>1494</v>
      </c>
      <c r="C13" s="205" t="s">
        <v>1826</v>
      </c>
      <c r="D13" s="205" t="s">
        <v>1815</v>
      </c>
      <c r="E13" s="205" t="s">
        <v>308</v>
      </c>
      <c r="F13" s="500">
        <v>5</v>
      </c>
      <c r="G13" s="205" t="s">
        <v>1810</v>
      </c>
      <c r="H13" s="205" t="s">
        <v>1848</v>
      </c>
      <c r="I13" s="486">
        <f>2850*F13</f>
        <v>14250</v>
      </c>
      <c r="J13" s="205" t="s">
        <v>317</v>
      </c>
      <c r="K13" s="205" t="s">
        <v>1469</v>
      </c>
    </row>
    <row r="14" spans="1:11" ht="15" x14ac:dyDescent="0.25">
      <c r="A14" s="499">
        <v>577</v>
      </c>
      <c r="B14" s="469" t="s">
        <v>1494</v>
      </c>
      <c r="C14" s="205" t="s">
        <v>1241</v>
      </c>
      <c r="D14" s="205" t="s">
        <v>1827</v>
      </c>
      <c r="E14" s="205" t="s">
        <v>314</v>
      </c>
      <c r="F14" s="500">
        <v>3</v>
      </c>
      <c r="G14" s="205" t="s">
        <v>245</v>
      </c>
      <c r="H14" s="205" t="s">
        <v>1193</v>
      </c>
      <c r="I14" s="486">
        <f>35900*F14</f>
        <v>107700</v>
      </c>
      <c r="J14" s="205" t="s">
        <v>1465</v>
      </c>
      <c r="K14" s="205" t="s">
        <v>4782</v>
      </c>
    </row>
    <row r="15" spans="1:11" ht="15" x14ac:dyDescent="0.25">
      <c r="A15" s="499">
        <v>578</v>
      </c>
      <c r="B15" s="469" t="s">
        <v>992</v>
      </c>
      <c r="C15" s="205" t="s">
        <v>1828</v>
      </c>
      <c r="D15" s="205" t="s">
        <v>1829</v>
      </c>
      <c r="E15" s="205" t="s">
        <v>314</v>
      </c>
      <c r="F15" s="500">
        <v>1</v>
      </c>
      <c r="G15" s="205" t="s">
        <v>1810</v>
      </c>
      <c r="H15" s="205" t="s">
        <v>1849</v>
      </c>
      <c r="I15" s="486">
        <f>69500*F15</f>
        <v>69500</v>
      </c>
      <c r="J15" s="205" t="s">
        <v>317</v>
      </c>
      <c r="K15" s="205" t="s">
        <v>1469</v>
      </c>
    </row>
    <row r="16" spans="1:11" ht="15" x14ac:dyDescent="0.25">
      <c r="A16" s="499">
        <v>578</v>
      </c>
      <c r="B16" s="469" t="s">
        <v>992</v>
      </c>
      <c r="C16" s="205" t="s">
        <v>1828</v>
      </c>
      <c r="D16" s="205" t="s">
        <v>1830</v>
      </c>
      <c r="E16" s="205" t="s">
        <v>314</v>
      </c>
      <c r="F16" s="500">
        <v>1</v>
      </c>
      <c r="G16" s="205" t="s">
        <v>1810</v>
      </c>
      <c r="H16" s="205" t="s">
        <v>1849</v>
      </c>
      <c r="I16" s="486">
        <f>5250*F16</f>
        <v>5250</v>
      </c>
      <c r="J16" s="205" t="s">
        <v>317</v>
      </c>
      <c r="K16" s="205" t="s">
        <v>1469</v>
      </c>
    </row>
    <row r="17" spans="1:11" ht="15" x14ac:dyDescent="0.25">
      <c r="A17" s="499">
        <v>584</v>
      </c>
      <c r="B17" s="469" t="s">
        <v>1497</v>
      </c>
      <c r="C17" s="205" t="s">
        <v>1811</v>
      </c>
      <c r="D17" s="205" t="s">
        <v>1812</v>
      </c>
      <c r="E17" s="205" t="s">
        <v>314</v>
      </c>
      <c r="F17" s="500">
        <v>2</v>
      </c>
      <c r="G17" s="205" t="s">
        <v>1810</v>
      </c>
      <c r="H17" s="205" t="s">
        <v>1849</v>
      </c>
      <c r="I17" s="486">
        <f>9000*F17</f>
        <v>18000</v>
      </c>
      <c r="J17" s="205" t="s">
        <v>316</v>
      </c>
      <c r="K17" s="205" t="s">
        <v>1469</v>
      </c>
    </row>
    <row r="18" spans="1:11" ht="15" x14ac:dyDescent="0.25">
      <c r="A18" s="499">
        <v>585</v>
      </c>
      <c r="B18" s="469" t="s">
        <v>1177</v>
      </c>
      <c r="C18" s="205" t="s">
        <v>1826</v>
      </c>
      <c r="D18" s="205" t="s">
        <v>1815</v>
      </c>
      <c r="E18" s="205" t="s">
        <v>308</v>
      </c>
      <c r="F18" s="500">
        <v>5</v>
      </c>
      <c r="G18" s="205" t="s">
        <v>1810</v>
      </c>
      <c r="H18" s="205" t="s">
        <v>1848</v>
      </c>
      <c r="I18" s="486">
        <f>2850*F18</f>
        <v>14250</v>
      </c>
      <c r="J18" s="205" t="s">
        <v>317</v>
      </c>
      <c r="K18" s="205" t="s">
        <v>1469</v>
      </c>
    </row>
    <row r="19" spans="1:11" ht="15" x14ac:dyDescent="0.25">
      <c r="A19" s="499">
        <v>586</v>
      </c>
      <c r="B19" s="469" t="s">
        <v>1177</v>
      </c>
      <c r="C19" s="205" t="s">
        <v>1826</v>
      </c>
      <c r="D19" s="205" t="s">
        <v>1812</v>
      </c>
      <c r="E19" s="205" t="s">
        <v>314</v>
      </c>
      <c r="F19" s="500">
        <v>1</v>
      </c>
      <c r="G19" s="205" t="s">
        <v>1810</v>
      </c>
      <c r="H19" s="205" t="s">
        <v>1849</v>
      </c>
      <c r="I19" s="486">
        <f>9000*F19</f>
        <v>9000</v>
      </c>
      <c r="J19" s="205" t="s">
        <v>317</v>
      </c>
      <c r="K19" s="205" t="s">
        <v>1469</v>
      </c>
    </row>
    <row r="20" spans="1:11" ht="15" x14ac:dyDescent="0.25">
      <c r="A20" s="499">
        <v>588</v>
      </c>
      <c r="B20" s="469" t="s">
        <v>1177</v>
      </c>
      <c r="C20" s="205" t="s">
        <v>1247</v>
      </c>
      <c r="D20" s="205" t="s">
        <v>1831</v>
      </c>
      <c r="E20" s="205" t="s">
        <v>314</v>
      </c>
      <c r="F20" s="500">
        <v>2</v>
      </c>
      <c r="G20" s="205" t="s">
        <v>1810</v>
      </c>
      <c r="H20" s="205" t="s">
        <v>1849</v>
      </c>
      <c r="I20" s="486">
        <f>3250*F20</f>
        <v>6500</v>
      </c>
      <c r="J20" s="205" t="s">
        <v>317</v>
      </c>
      <c r="K20" s="205" t="s">
        <v>1469</v>
      </c>
    </row>
    <row r="21" spans="1:11" ht="15" x14ac:dyDescent="0.25">
      <c r="A21" s="499">
        <v>589</v>
      </c>
      <c r="B21" s="469" t="s">
        <v>1504</v>
      </c>
      <c r="C21" s="205" t="s">
        <v>1832</v>
      </c>
      <c r="D21" s="205" t="s">
        <v>1833</v>
      </c>
      <c r="E21" s="205" t="s">
        <v>308</v>
      </c>
      <c r="F21" s="500">
        <v>1</v>
      </c>
      <c r="G21" s="205" t="s">
        <v>1834</v>
      </c>
      <c r="H21" s="205" t="s">
        <v>1848</v>
      </c>
      <c r="I21" s="486">
        <f>4400*F21</f>
        <v>4400</v>
      </c>
      <c r="J21" s="205" t="s">
        <v>317</v>
      </c>
      <c r="K21" s="205" t="s">
        <v>1469</v>
      </c>
    </row>
    <row r="22" spans="1:11" ht="15" x14ac:dyDescent="0.25">
      <c r="A22" s="499">
        <v>593</v>
      </c>
      <c r="B22" s="469" t="s">
        <v>1179</v>
      </c>
      <c r="C22" s="205" t="s">
        <v>1241</v>
      </c>
      <c r="D22" s="205" t="s">
        <v>1809</v>
      </c>
      <c r="E22" s="205" t="s">
        <v>308</v>
      </c>
      <c r="F22" s="500">
        <v>5</v>
      </c>
      <c r="G22" s="205" t="s">
        <v>245</v>
      </c>
      <c r="H22" s="205" t="s">
        <v>2013</v>
      </c>
      <c r="I22" s="486">
        <f>4100*F22</f>
        <v>20500</v>
      </c>
      <c r="J22" s="205" t="s">
        <v>1465</v>
      </c>
      <c r="K22" s="205" t="s">
        <v>4782</v>
      </c>
    </row>
    <row r="23" spans="1:11" ht="15" x14ac:dyDescent="0.25">
      <c r="A23" s="499">
        <v>596</v>
      </c>
      <c r="B23" s="469" t="s">
        <v>1179</v>
      </c>
      <c r="C23" s="205" t="s">
        <v>1835</v>
      </c>
      <c r="D23" s="205" t="s">
        <v>1833</v>
      </c>
      <c r="E23" s="205" t="s">
        <v>308</v>
      </c>
      <c r="F23" s="500">
        <v>1</v>
      </c>
      <c r="G23" s="205" t="s">
        <v>1810</v>
      </c>
      <c r="H23" s="205" t="s">
        <v>1848</v>
      </c>
      <c r="I23" s="486">
        <f>4400*F23</f>
        <v>4400</v>
      </c>
      <c r="J23" s="205" t="s">
        <v>317</v>
      </c>
      <c r="K23" s="205" t="s">
        <v>1469</v>
      </c>
    </row>
    <row r="24" spans="1:11" ht="15" x14ac:dyDescent="0.25">
      <c r="A24" s="499">
        <v>602</v>
      </c>
      <c r="B24" s="469" t="s">
        <v>1031</v>
      </c>
      <c r="C24" s="205" t="s">
        <v>1836</v>
      </c>
      <c r="D24" s="205" t="s">
        <v>1812</v>
      </c>
      <c r="E24" s="205" t="s">
        <v>314</v>
      </c>
      <c r="F24" s="500">
        <v>4</v>
      </c>
      <c r="G24" s="205" t="s">
        <v>1837</v>
      </c>
      <c r="H24" s="205" t="s">
        <v>1187</v>
      </c>
      <c r="I24" s="486">
        <f>9000*F24</f>
        <v>36000</v>
      </c>
      <c r="J24" s="205" t="s">
        <v>1466</v>
      </c>
      <c r="K24" s="205" t="s">
        <v>4782</v>
      </c>
    </row>
    <row r="25" spans="1:11" ht="15" x14ac:dyDescent="0.25">
      <c r="A25" s="499">
        <v>608</v>
      </c>
      <c r="B25" s="469" t="s">
        <v>1059</v>
      </c>
      <c r="C25" s="205" t="s">
        <v>1262</v>
      </c>
      <c r="D25" s="205" t="s">
        <v>1838</v>
      </c>
      <c r="E25" s="205" t="s">
        <v>308</v>
      </c>
      <c r="F25" s="500">
        <v>5</v>
      </c>
      <c r="G25" s="205" t="s">
        <v>1810</v>
      </c>
      <c r="H25" s="205" t="s">
        <v>1848</v>
      </c>
      <c r="I25" s="486">
        <f>1250*F25</f>
        <v>6250</v>
      </c>
      <c r="J25" s="205" t="s">
        <v>1466</v>
      </c>
      <c r="K25" s="205" t="s">
        <v>4782</v>
      </c>
    </row>
    <row r="26" spans="1:11" ht="15" x14ac:dyDescent="0.25">
      <c r="A26" s="499">
        <v>608</v>
      </c>
      <c r="B26" s="469" t="s">
        <v>1059</v>
      </c>
      <c r="C26" s="205" t="s">
        <v>1262</v>
      </c>
      <c r="D26" s="205" t="s">
        <v>1839</v>
      </c>
      <c r="E26" s="205" t="s">
        <v>308</v>
      </c>
      <c r="F26" s="500">
        <v>5</v>
      </c>
      <c r="G26" s="205" t="s">
        <v>1810</v>
      </c>
      <c r="H26" s="205" t="s">
        <v>1848</v>
      </c>
      <c r="I26" s="486">
        <f>2300*F26</f>
        <v>11500</v>
      </c>
      <c r="J26" s="205" t="s">
        <v>1466</v>
      </c>
      <c r="K26" s="205" t="s">
        <v>4782</v>
      </c>
    </row>
    <row r="27" spans="1:11" ht="15" x14ac:dyDescent="0.25">
      <c r="A27" s="499">
        <v>609</v>
      </c>
      <c r="B27" s="469" t="s">
        <v>1059</v>
      </c>
      <c r="C27" s="205" t="s">
        <v>1840</v>
      </c>
      <c r="D27" s="205" t="s">
        <v>1822</v>
      </c>
      <c r="E27" s="205" t="s">
        <v>314</v>
      </c>
      <c r="F27" s="500">
        <v>1</v>
      </c>
      <c r="G27" s="205" t="s">
        <v>1810</v>
      </c>
      <c r="H27" s="205" t="s">
        <v>1187</v>
      </c>
      <c r="I27" s="486">
        <f>35200*F27</f>
        <v>35200</v>
      </c>
      <c r="J27" s="205" t="s">
        <v>1466</v>
      </c>
      <c r="K27" s="205" t="s">
        <v>4782</v>
      </c>
    </row>
    <row r="28" spans="1:11" ht="15" x14ac:dyDescent="0.25">
      <c r="A28" s="499">
        <v>610</v>
      </c>
      <c r="B28" s="469" t="s">
        <v>1059</v>
      </c>
      <c r="C28" s="205" t="s">
        <v>1840</v>
      </c>
      <c r="D28" s="205" t="s">
        <v>1842</v>
      </c>
      <c r="E28" s="205" t="s">
        <v>314</v>
      </c>
      <c r="F28" s="500">
        <v>1</v>
      </c>
      <c r="G28" s="205" t="s">
        <v>1810</v>
      </c>
      <c r="H28" s="205" t="s">
        <v>1187</v>
      </c>
      <c r="I28" s="486">
        <f>3500*F28</f>
        <v>3500</v>
      </c>
      <c r="J28" s="205" t="s">
        <v>1466</v>
      </c>
      <c r="K28" s="205" t="s">
        <v>4782</v>
      </c>
    </row>
    <row r="29" spans="1:11" ht="15" x14ac:dyDescent="0.25">
      <c r="A29" s="499">
        <v>613</v>
      </c>
      <c r="B29" s="469" t="s">
        <v>1841</v>
      </c>
      <c r="C29" s="205" t="s">
        <v>1818</v>
      </c>
      <c r="D29" s="205" t="s">
        <v>1812</v>
      </c>
      <c r="E29" s="205" t="s">
        <v>314</v>
      </c>
      <c r="F29" s="500">
        <v>1</v>
      </c>
      <c r="G29" s="205" t="s">
        <v>1810</v>
      </c>
      <c r="H29" s="205" t="s">
        <v>1187</v>
      </c>
      <c r="I29" s="486">
        <f>9000*F29</f>
        <v>9000</v>
      </c>
      <c r="J29" s="205" t="s">
        <v>1465</v>
      </c>
      <c r="K29" s="205" t="s">
        <v>4782</v>
      </c>
    </row>
    <row r="30" spans="1:11" ht="15" x14ac:dyDescent="0.25">
      <c r="A30" s="499">
        <v>613</v>
      </c>
      <c r="B30" s="469" t="s">
        <v>1841</v>
      </c>
      <c r="C30" s="205" t="s">
        <v>1818</v>
      </c>
      <c r="D30" s="205" t="s">
        <v>1821</v>
      </c>
      <c r="E30" s="205" t="s">
        <v>314</v>
      </c>
      <c r="F30" s="500">
        <v>1</v>
      </c>
      <c r="G30" s="205" t="s">
        <v>1810</v>
      </c>
      <c r="H30" s="205" t="s">
        <v>1187</v>
      </c>
      <c r="I30" s="486">
        <f>1200*F30</f>
        <v>1200</v>
      </c>
      <c r="J30" s="205" t="s">
        <v>1465</v>
      </c>
      <c r="K30" s="205" t="s">
        <v>4782</v>
      </c>
    </row>
    <row r="31" spans="1:11" ht="15" x14ac:dyDescent="0.25">
      <c r="A31" s="499">
        <v>617</v>
      </c>
      <c r="B31" s="469" t="s">
        <v>1512</v>
      </c>
      <c r="C31" s="205" t="s">
        <v>1826</v>
      </c>
      <c r="D31" s="205" t="s">
        <v>1809</v>
      </c>
      <c r="E31" s="205" t="s">
        <v>308</v>
      </c>
      <c r="F31" s="500">
        <v>2</v>
      </c>
      <c r="G31" s="205" t="s">
        <v>1810</v>
      </c>
      <c r="H31" s="205" t="s">
        <v>1848</v>
      </c>
      <c r="I31" s="486">
        <f>4100*F31</f>
        <v>8200</v>
      </c>
      <c r="J31" s="205" t="s">
        <v>317</v>
      </c>
      <c r="K31" s="205" t="s">
        <v>1469</v>
      </c>
    </row>
    <row r="32" spans="1:11" ht="15" x14ac:dyDescent="0.25">
      <c r="A32" s="499">
        <v>618</v>
      </c>
      <c r="B32" s="469" t="s">
        <v>1512</v>
      </c>
      <c r="C32" s="205" t="s">
        <v>1843</v>
      </c>
      <c r="D32" s="205" t="s">
        <v>1812</v>
      </c>
      <c r="E32" s="205" t="s">
        <v>314</v>
      </c>
      <c r="F32" s="500">
        <v>2</v>
      </c>
      <c r="G32" s="205" t="s">
        <v>1810</v>
      </c>
      <c r="H32" s="205" t="s">
        <v>1187</v>
      </c>
      <c r="I32" s="486">
        <f>9000*F32</f>
        <v>18000</v>
      </c>
      <c r="J32" s="205" t="s">
        <v>316</v>
      </c>
      <c r="K32" s="205" t="s">
        <v>1469</v>
      </c>
    </row>
    <row r="33" spans="1:11" ht="15" x14ac:dyDescent="0.25">
      <c r="A33" s="499">
        <v>618</v>
      </c>
      <c r="B33" s="469" t="s">
        <v>1512</v>
      </c>
      <c r="C33" s="205" t="s">
        <v>1843</v>
      </c>
      <c r="D33" s="205" t="s">
        <v>1844</v>
      </c>
      <c r="E33" s="205" t="s">
        <v>314</v>
      </c>
      <c r="F33" s="500">
        <v>2</v>
      </c>
      <c r="G33" s="205" t="s">
        <v>1810</v>
      </c>
      <c r="H33" s="205" t="s">
        <v>1187</v>
      </c>
      <c r="I33" s="486">
        <f>3000*F33</f>
        <v>6000</v>
      </c>
      <c r="J33" s="205" t="s">
        <v>316</v>
      </c>
      <c r="K33" s="205" t="s">
        <v>1469</v>
      </c>
    </row>
    <row r="34" spans="1:11" ht="15" x14ac:dyDescent="0.25">
      <c r="A34" s="499">
        <v>619</v>
      </c>
      <c r="B34" s="469" t="s">
        <v>1512</v>
      </c>
      <c r="C34" s="205" t="s">
        <v>1845</v>
      </c>
      <c r="D34" s="205" t="s">
        <v>1846</v>
      </c>
      <c r="E34" s="205" t="s">
        <v>308</v>
      </c>
      <c r="F34" s="500">
        <v>1</v>
      </c>
      <c r="G34" s="205" t="s">
        <v>1810</v>
      </c>
      <c r="H34" s="205" t="s">
        <v>1848</v>
      </c>
      <c r="I34" s="486">
        <f>7975*F34</f>
        <v>7975</v>
      </c>
      <c r="J34" s="205" t="s">
        <v>1465</v>
      </c>
      <c r="K34" s="205" t="s">
        <v>4782</v>
      </c>
    </row>
    <row r="35" spans="1:11" ht="15" x14ac:dyDescent="0.25">
      <c r="A35" s="499">
        <v>620</v>
      </c>
      <c r="B35" s="469" t="s">
        <v>353</v>
      </c>
      <c r="C35" s="205" t="s">
        <v>1811</v>
      </c>
      <c r="D35" s="205" t="s">
        <v>1812</v>
      </c>
      <c r="E35" s="205" t="s">
        <v>314</v>
      </c>
      <c r="F35" s="500">
        <v>1</v>
      </c>
      <c r="G35" s="205" t="s">
        <v>1810</v>
      </c>
      <c r="H35" s="205" t="s">
        <v>1849</v>
      </c>
      <c r="I35" s="486">
        <f>9000*F35</f>
        <v>9000</v>
      </c>
      <c r="J35" s="205" t="s">
        <v>316</v>
      </c>
      <c r="K35" s="205" t="s">
        <v>1469</v>
      </c>
    </row>
    <row r="36" spans="1:11" ht="15" x14ac:dyDescent="0.25">
      <c r="A36" s="499">
        <v>621</v>
      </c>
      <c r="B36" s="469" t="s">
        <v>353</v>
      </c>
      <c r="C36" s="205" t="s">
        <v>1818</v>
      </c>
      <c r="D36" s="205" t="s">
        <v>1812</v>
      </c>
      <c r="E36" s="205" t="s">
        <v>314</v>
      </c>
      <c r="F36" s="500">
        <v>2</v>
      </c>
      <c r="G36" s="205" t="s">
        <v>1810</v>
      </c>
      <c r="H36" s="205" t="s">
        <v>1187</v>
      </c>
      <c r="I36" s="486">
        <f>9000*F36</f>
        <v>18000</v>
      </c>
      <c r="J36" s="205" t="s">
        <v>1465</v>
      </c>
      <c r="K36" s="205" t="s">
        <v>4782</v>
      </c>
    </row>
    <row r="37" spans="1:11" ht="15" x14ac:dyDescent="0.25">
      <c r="A37" s="499">
        <v>621</v>
      </c>
      <c r="B37" s="469" t="s">
        <v>353</v>
      </c>
      <c r="C37" s="205" t="s">
        <v>1818</v>
      </c>
      <c r="D37" s="205" t="s">
        <v>1821</v>
      </c>
      <c r="E37" s="205" t="s">
        <v>314</v>
      </c>
      <c r="F37" s="500">
        <v>2</v>
      </c>
      <c r="G37" s="205" t="s">
        <v>1810</v>
      </c>
      <c r="H37" s="205" t="s">
        <v>1187</v>
      </c>
      <c r="I37" s="486">
        <f>1200*F37</f>
        <v>2400</v>
      </c>
      <c r="J37" s="205" t="s">
        <v>1465</v>
      </c>
      <c r="K37" s="205" t="s">
        <v>4782</v>
      </c>
    </row>
    <row r="38" spans="1:11" ht="15" x14ac:dyDescent="0.25">
      <c r="A38" s="499">
        <v>626</v>
      </c>
      <c r="B38" s="469" t="s">
        <v>1847</v>
      </c>
      <c r="C38" s="205" t="s">
        <v>1241</v>
      </c>
      <c r="D38" s="205" t="s">
        <v>1846</v>
      </c>
      <c r="E38" s="205" t="s">
        <v>308</v>
      </c>
      <c r="F38" s="500">
        <v>2</v>
      </c>
      <c r="G38" s="205" t="s">
        <v>245</v>
      </c>
      <c r="H38" s="205" t="s">
        <v>2013</v>
      </c>
      <c r="I38" s="486">
        <f>7975*F38</f>
        <v>15950</v>
      </c>
      <c r="J38" s="205" t="s">
        <v>1465</v>
      </c>
      <c r="K38" s="205" t="s">
        <v>4782</v>
      </c>
    </row>
    <row r="39" spans="1:11" ht="15" x14ac:dyDescent="0.25">
      <c r="A39" s="499">
        <v>627</v>
      </c>
      <c r="B39" s="469" t="s">
        <v>1847</v>
      </c>
      <c r="C39" s="205" t="s">
        <v>1262</v>
      </c>
      <c r="D39" s="205" t="s">
        <v>1820</v>
      </c>
      <c r="E39" s="205" t="s">
        <v>308</v>
      </c>
      <c r="F39" s="500">
        <v>1</v>
      </c>
      <c r="G39" s="205" t="s">
        <v>1810</v>
      </c>
      <c r="H39" s="205" t="s">
        <v>1848</v>
      </c>
      <c r="I39" s="486">
        <f>12500*F39</f>
        <v>12500</v>
      </c>
      <c r="J39" s="205" t="s">
        <v>1466</v>
      </c>
      <c r="K39" s="205" t="s">
        <v>4782</v>
      </c>
    </row>
  </sheetData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C000"/>
  </sheetPr>
  <dimension ref="A3:B12"/>
  <sheetViews>
    <sheetView workbookViewId="0">
      <selection activeCell="B7" sqref="B7"/>
    </sheetView>
  </sheetViews>
  <sheetFormatPr defaultRowHeight="12.75" x14ac:dyDescent="0.2"/>
  <cols>
    <col min="1" max="1" width="23.42578125" bestFit="1" customWidth="1"/>
    <col min="2" max="2" width="10.28515625" style="123" bestFit="1" customWidth="1"/>
  </cols>
  <sheetData>
    <row r="3" spans="1:2" x14ac:dyDescent="0.2">
      <c r="A3" s="474" t="s">
        <v>4637</v>
      </c>
      <c r="B3" s="483"/>
    </row>
    <row r="4" spans="1:2" x14ac:dyDescent="0.2">
      <c r="A4" s="474" t="s">
        <v>42</v>
      </c>
      <c r="B4" s="477" t="s">
        <v>4</v>
      </c>
    </row>
    <row r="5" spans="1:2" x14ac:dyDescent="0.2">
      <c r="A5" s="473" t="s">
        <v>1187</v>
      </c>
      <c r="B5" s="483">
        <v>836350</v>
      </c>
    </row>
    <row r="6" spans="1:2" x14ac:dyDescent="0.2">
      <c r="A6" s="475" t="s">
        <v>1186</v>
      </c>
      <c r="B6" s="484">
        <v>34000</v>
      </c>
    </row>
    <row r="7" spans="1:2" x14ac:dyDescent="0.2">
      <c r="A7" s="475" t="s">
        <v>1193</v>
      </c>
      <c r="B7" s="484">
        <v>99004</v>
      </c>
    </row>
    <row r="8" spans="1:2" x14ac:dyDescent="0.2">
      <c r="A8" s="475" t="s">
        <v>2013</v>
      </c>
      <c r="B8" s="484">
        <v>28250</v>
      </c>
    </row>
    <row r="9" spans="1:2" x14ac:dyDescent="0.2">
      <c r="A9" s="475" t="s">
        <v>1849</v>
      </c>
      <c r="B9" s="484">
        <v>531047</v>
      </c>
    </row>
    <row r="10" spans="1:2" x14ac:dyDescent="0.2">
      <c r="A10" s="475" t="s">
        <v>1848</v>
      </c>
      <c r="B10" s="484">
        <v>987450</v>
      </c>
    </row>
    <row r="11" spans="1:2" x14ac:dyDescent="0.2">
      <c r="A11" s="475" t="s">
        <v>15</v>
      </c>
      <c r="B11" s="484">
        <v>0</v>
      </c>
    </row>
    <row r="12" spans="1:2" x14ac:dyDescent="0.2">
      <c r="A12" s="476" t="s">
        <v>3</v>
      </c>
      <c r="B12" s="485">
        <v>2516101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C000"/>
  </sheetPr>
  <dimension ref="A1:K86"/>
  <sheetViews>
    <sheetView topLeftCell="A80" workbookViewId="0">
      <selection activeCell="C80" sqref="C1:C1048576"/>
    </sheetView>
  </sheetViews>
  <sheetFormatPr defaultRowHeight="12.75" x14ac:dyDescent="0.2"/>
  <cols>
    <col min="1" max="1" width="11" bestFit="1" customWidth="1"/>
    <col min="2" max="2" width="11.85546875" bestFit="1" customWidth="1"/>
    <col min="3" max="3" width="27.5703125" bestFit="1" customWidth="1"/>
    <col min="4" max="4" width="21.140625" bestFit="1" customWidth="1"/>
    <col min="5" max="5" width="8.140625" bestFit="1" customWidth="1"/>
    <col min="6" max="6" width="4.140625" bestFit="1" customWidth="1"/>
    <col min="7" max="7" width="14" bestFit="1" customWidth="1"/>
    <col min="8" max="8" width="22.140625" bestFit="1" customWidth="1"/>
    <col min="9" max="9" width="10" style="123" bestFit="1" customWidth="1"/>
    <col min="10" max="10" width="17" bestFit="1" customWidth="1"/>
    <col min="11" max="11" width="12.140625" bestFit="1" customWidth="1"/>
  </cols>
  <sheetData>
    <row r="1" spans="1:11" ht="15" x14ac:dyDescent="0.25">
      <c r="A1" s="219" t="s">
        <v>26</v>
      </c>
      <c r="B1" s="220" t="s">
        <v>116</v>
      </c>
      <c r="C1" s="221" t="s">
        <v>36</v>
      </c>
      <c r="D1" s="222" t="s">
        <v>37</v>
      </c>
      <c r="E1" s="222" t="s">
        <v>23</v>
      </c>
      <c r="F1" s="233" t="s">
        <v>38</v>
      </c>
      <c r="G1" s="222" t="s">
        <v>39</v>
      </c>
      <c r="H1" s="222" t="s">
        <v>42</v>
      </c>
      <c r="I1" s="624" t="s">
        <v>4414</v>
      </c>
      <c r="J1" s="225" t="s">
        <v>35</v>
      </c>
      <c r="K1" s="225" t="s">
        <v>24</v>
      </c>
    </row>
    <row r="2" spans="1:11" ht="15" x14ac:dyDescent="0.25">
      <c r="A2" s="499">
        <v>631</v>
      </c>
      <c r="B2" s="205" t="s">
        <v>3244</v>
      </c>
      <c r="C2" s="205" t="s">
        <v>4392</v>
      </c>
      <c r="D2" s="205" t="s">
        <v>1516</v>
      </c>
      <c r="E2" s="205" t="s">
        <v>308</v>
      </c>
      <c r="F2" s="500">
        <v>50</v>
      </c>
      <c r="G2" s="205" t="s">
        <v>248</v>
      </c>
      <c r="H2" s="205" t="s">
        <v>1848</v>
      </c>
      <c r="I2" s="486">
        <f>4400*F2</f>
        <v>220000</v>
      </c>
      <c r="J2" s="205" t="s">
        <v>1466</v>
      </c>
      <c r="K2" s="205" t="s">
        <v>4784</v>
      </c>
    </row>
    <row r="3" spans="1:11" ht="15" x14ac:dyDescent="0.25">
      <c r="A3" s="499">
        <v>632</v>
      </c>
      <c r="B3" s="205" t="s">
        <v>3244</v>
      </c>
      <c r="C3" s="205" t="s">
        <v>4393</v>
      </c>
      <c r="D3" s="205" t="s">
        <v>4394</v>
      </c>
      <c r="E3" s="205" t="s">
        <v>308</v>
      </c>
      <c r="F3" s="500">
        <v>1</v>
      </c>
      <c r="G3" s="205" t="s">
        <v>248</v>
      </c>
      <c r="H3" s="205" t="s">
        <v>1848</v>
      </c>
      <c r="I3" s="486">
        <f>2850*F3</f>
        <v>2850</v>
      </c>
      <c r="J3" s="205" t="s">
        <v>316</v>
      </c>
      <c r="K3" s="205" t="s">
        <v>1469</v>
      </c>
    </row>
    <row r="4" spans="1:11" ht="15" x14ac:dyDescent="0.25">
      <c r="A4" s="499">
        <v>633</v>
      </c>
      <c r="B4" s="205" t="s">
        <v>3244</v>
      </c>
      <c r="C4" s="205" t="s">
        <v>1836</v>
      </c>
      <c r="D4" s="205" t="s">
        <v>4395</v>
      </c>
      <c r="E4" s="205" t="s">
        <v>314</v>
      </c>
      <c r="F4" s="500">
        <v>5</v>
      </c>
      <c r="G4" s="205" t="s">
        <v>4415</v>
      </c>
      <c r="H4" s="205" t="s">
        <v>1187</v>
      </c>
      <c r="I4" s="486">
        <f>63300*F4</f>
        <v>316500</v>
      </c>
      <c r="J4" s="205" t="s">
        <v>1466</v>
      </c>
      <c r="K4" s="205" t="s">
        <v>4782</v>
      </c>
    </row>
    <row r="5" spans="1:11" ht="15" x14ac:dyDescent="0.25">
      <c r="A5" s="499">
        <v>633</v>
      </c>
      <c r="B5" s="205" t="s">
        <v>3244</v>
      </c>
      <c r="C5" s="205" t="s">
        <v>1836</v>
      </c>
      <c r="D5" s="205" t="s">
        <v>1830</v>
      </c>
      <c r="E5" s="205" t="s">
        <v>314</v>
      </c>
      <c r="F5" s="500">
        <v>5</v>
      </c>
      <c r="G5" s="205" t="s">
        <v>4415</v>
      </c>
      <c r="H5" s="205" t="s">
        <v>1187</v>
      </c>
      <c r="I5" s="486">
        <f>5250*F5</f>
        <v>26250</v>
      </c>
      <c r="J5" s="205" t="s">
        <v>1466</v>
      </c>
      <c r="K5" s="205" t="s">
        <v>4782</v>
      </c>
    </row>
    <row r="6" spans="1:11" ht="15" x14ac:dyDescent="0.25">
      <c r="A6" s="499">
        <v>633</v>
      </c>
      <c r="B6" s="205" t="s">
        <v>3244</v>
      </c>
      <c r="C6" s="205" t="s">
        <v>1836</v>
      </c>
      <c r="D6" s="205" t="s">
        <v>1812</v>
      </c>
      <c r="E6" s="205" t="s">
        <v>314</v>
      </c>
      <c r="F6" s="500">
        <v>4</v>
      </c>
      <c r="G6" s="205" t="s">
        <v>4415</v>
      </c>
      <c r="H6" s="205" t="s">
        <v>1187</v>
      </c>
      <c r="I6" s="486">
        <f>9000*F6</f>
        <v>36000</v>
      </c>
      <c r="J6" s="205" t="s">
        <v>1466</v>
      </c>
      <c r="K6" s="205" t="s">
        <v>4782</v>
      </c>
    </row>
    <row r="7" spans="1:11" ht="15" x14ac:dyDescent="0.25">
      <c r="A7" s="499">
        <v>633</v>
      </c>
      <c r="B7" s="205" t="s">
        <v>3244</v>
      </c>
      <c r="C7" s="205" t="s">
        <v>1836</v>
      </c>
      <c r="D7" s="205" t="s">
        <v>1520</v>
      </c>
      <c r="E7" s="205" t="s">
        <v>308</v>
      </c>
      <c r="F7" s="500">
        <v>3</v>
      </c>
      <c r="G7" s="205" t="s">
        <v>4415</v>
      </c>
      <c r="H7" s="205" t="s">
        <v>1187</v>
      </c>
      <c r="I7" s="486">
        <f>7400*F7</f>
        <v>22200</v>
      </c>
      <c r="J7" s="205" t="s">
        <v>1466</v>
      </c>
      <c r="K7" s="205" t="s">
        <v>4782</v>
      </c>
    </row>
    <row r="8" spans="1:11" ht="15" x14ac:dyDescent="0.25">
      <c r="A8" s="499">
        <v>633</v>
      </c>
      <c r="B8" s="205" t="s">
        <v>3244</v>
      </c>
      <c r="C8" s="205" t="s">
        <v>1836</v>
      </c>
      <c r="D8" s="205" t="s">
        <v>1517</v>
      </c>
      <c r="E8" s="205" t="s">
        <v>308</v>
      </c>
      <c r="F8" s="500">
        <v>5</v>
      </c>
      <c r="G8" s="205" t="s">
        <v>4415</v>
      </c>
      <c r="H8" s="205" t="s">
        <v>1187</v>
      </c>
      <c r="I8" s="486">
        <f>2850*F8</f>
        <v>14250</v>
      </c>
      <c r="J8" s="205" t="s">
        <v>1466</v>
      </c>
      <c r="K8" s="205" t="s">
        <v>4782</v>
      </c>
    </row>
    <row r="9" spans="1:11" ht="15" x14ac:dyDescent="0.25">
      <c r="A9" s="499">
        <v>637</v>
      </c>
      <c r="B9" s="205" t="s">
        <v>3343</v>
      </c>
      <c r="C9" s="205" t="s">
        <v>4396</v>
      </c>
      <c r="D9" s="205" t="s">
        <v>4397</v>
      </c>
      <c r="E9" s="205" t="s">
        <v>314</v>
      </c>
      <c r="F9" s="500">
        <v>1</v>
      </c>
      <c r="G9" s="205" t="s">
        <v>248</v>
      </c>
      <c r="H9" s="205" t="s">
        <v>1849</v>
      </c>
      <c r="I9" s="486">
        <f>35900*F9</f>
        <v>35900</v>
      </c>
      <c r="J9" s="205" t="s">
        <v>1467</v>
      </c>
      <c r="K9" s="205" t="s">
        <v>4784</v>
      </c>
    </row>
    <row r="10" spans="1:11" ht="15" x14ac:dyDescent="0.25">
      <c r="A10" s="499">
        <v>637</v>
      </c>
      <c r="B10" s="205" t="s">
        <v>3343</v>
      </c>
      <c r="C10" s="205" t="s">
        <v>4396</v>
      </c>
      <c r="D10" s="205" t="s">
        <v>1842</v>
      </c>
      <c r="E10" s="205" t="s">
        <v>314</v>
      </c>
      <c r="F10" s="500">
        <v>1</v>
      </c>
      <c r="G10" s="205" t="s">
        <v>248</v>
      </c>
      <c r="H10" s="205" t="s">
        <v>1849</v>
      </c>
      <c r="I10" s="486">
        <f>3500*F10</f>
        <v>3500</v>
      </c>
      <c r="J10" s="205" t="s">
        <v>1467</v>
      </c>
      <c r="K10" s="205" t="s">
        <v>4784</v>
      </c>
    </row>
    <row r="11" spans="1:11" ht="15" x14ac:dyDescent="0.25">
      <c r="A11" s="499">
        <v>637</v>
      </c>
      <c r="B11" s="205" t="s">
        <v>3343</v>
      </c>
      <c r="C11" s="205" t="s">
        <v>4396</v>
      </c>
      <c r="D11" s="205" t="s">
        <v>1520</v>
      </c>
      <c r="E11" s="205" t="s">
        <v>308</v>
      </c>
      <c r="F11" s="500">
        <v>5</v>
      </c>
      <c r="G11" s="205" t="s">
        <v>248</v>
      </c>
      <c r="H11" s="205" t="s">
        <v>1848</v>
      </c>
      <c r="I11" s="486">
        <f>7400*F11</f>
        <v>37000</v>
      </c>
      <c r="J11" s="205" t="s">
        <v>1467</v>
      </c>
      <c r="K11" s="205" t="s">
        <v>4784</v>
      </c>
    </row>
    <row r="12" spans="1:11" ht="15" x14ac:dyDescent="0.25">
      <c r="A12" s="499">
        <v>638</v>
      </c>
      <c r="B12" s="205" t="s">
        <v>3343</v>
      </c>
      <c r="C12" s="205" t="s">
        <v>1262</v>
      </c>
      <c r="D12" s="205" t="s">
        <v>1817</v>
      </c>
      <c r="E12" s="205" t="s">
        <v>314</v>
      </c>
      <c r="F12" s="500">
        <v>5</v>
      </c>
      <c r="G12" s="205" t="s">
        <v>248</v>
      </c>
      <c r="H12" s="205" t="s">
        <v>1849</v>
      </c>
      <c r="I12" s="486">
        <f>4425*F12</f>
        <v>22125</v>
      </c>
      <c r="J12" s="205" t="s">
        <v>1466</v>
      </c>
      <c r="K12" s="205" t="s">
        <v>4782</v>
      </c>
    </row>
    <row r="13" spans="1:11" ht="15" x14ac:dyDescent="0.25">
      <c r="A13" s="499">
        <v>640</v>
      </c>
      <c r="B13" s="205" t="s">
        <v>3343</v>
      </c>
      <c r="C13" s="205" t="s">
        <v>1805</v>
      </c>
      <c r="D13" s="205" t="s">
        <v>4397</v>
      </c>
      <c r="E13" s="205" t="s">
        <v>314</v>
      </c>
      <c r="F13" s="500">
        <v>1</v>
      </c>
      <c r="G13" s="205" t="s">
        <v>248</v>
      </c>
      <c r="H13" s="205" t="s">
        <v>1187</v>
      </c>
      <c r="I13" s="486">
        <f>35900*F13</f>
        <v>35900</v>
      </c>
      <c r="J13" s="205" t="s">
        <v>1466</v>
      </c>
      <c r="K13" s="205" t="s">
        <v>4782</v>
      </c>
    </row>
    <row r="14" spans="1:11" ht="15" x14ac:dyDescent="0.25">
      <c r="A14" s="499">
        <v>640</v>
      </c>
      <c r="B14" s="205" t="s">
        <v>3343</v>
      </c>
      <c r="C14" s="205" t="s">
        <v>1805</v>
      </c>
      <c r="D14" s="205" t="s">
        <v>1842</v>
      </c>
      <c r="E14" s="205" t="s">
        <v>314</v>
      </c>
      <c r="F14" s="500">
        <v>1</v>
      </c>
      <c r="G14" s="205" t="s">
        <v>248</v>
      </c>
      <c r="H14" s="205" t="s">
        <v>1187</v>
      </c>
      <c r="I14" s="486">
        <f>3500*F14</f>
        <v>3500</v>
      </c>
      <c r="J14" s="205" t="s">
        <v>1466</v>
      </c>
      <c r="K14" s="205" t="s">
        <v>4782</v>
      </c>
    </row>
    <row r="15" spans="1:11" ht="15" x14ac:dyDescent="0.25">
      <c r="A15" s="499">
        <v>642</v>
      </c>
      <c r="B15" s="205" t="s">
        <v>3343</v>
      </c>
      <c r="C15" s="205" t="s">
        <v>1241</v>
      </c>
      <c r="D15" s="205" t="s">
        <v>1846</v>
      </c>
      <c r="E15" s="205" t="s">
        <v>308</v>
      </c>
      <c r="F15" s="500">
        <v>2</v>
      </c>
      <c r="G15" s="205" t="s">
        <v>245</v>
      </c>
      <c r="H15" s="205" t="s">
        <v>2013</v>
      </c>
      <c r="I15" s="486">
        <f>7975*F15</f>
        <v>15950</v>
      </c>
      <c r="J15" s="205" t="s">
        <v>1465</v>
      </c>
      <c r="K15" s="205" t="s">
        <v>4782</v>
      </c>
    </row>
    <row r="16" spans="1:11" ht="15" x14ac:dyDescent="0.25">
      <c r="A16" s="499">
        <v>644</v>
      </c>
      <c r="B16" s="205" t="s">
        <v>3247</v>
      </c>
      <c r="C16" s="205" t="s">
        <v>4398</v>
      </c>
      <c r="D16" s="205" t="s">
        <v>1817</v>
      </c>
      <c r="E16" s="205" t="s">
        <v>314</v>
      </c>
      <c r="F16" s="500">
        <v>2</v>
      </c>
      <c r="G16" s="205" t="s">
        <v>4416</v>
      </c>
      <c r="H16" s="205" t="s">
        <v>1849</v>
      </c>
      <c r="I16" s="486">
        <f>4425*F16</f>
        <v>8850</v>
      </c>
      <c r="J16" s="205" t="s">
        <v>317</v>
      </c>
      <c r="K16" s="205" t="s">
        <v>1469</v>
      </c>
    </row>
    <row r="17" spans="1:11" ht="15" x14ac:dyDescent="0.25">
      <c r="A17" s="499">
        <v>645</v>
      </c>
      <c r="B17" s="205" t="s">
        <v>3247</v>
      </c>
      <c r="C17" s="205" t="s">
        <v>4399</v>
      </c>
      <c r="D17" s="205" t="s">
        <v>4397</v>
      </c>
      <c r="E17" s="205" t="s">
        <v>314</v>
      </c>
      <c r="F17" s="500">
        <v>1</v>
      </c>
      <c r="G17" s="205" t="s">
        <v>3584</v>
      </c>
      <c r="H17" s="205" t="s">
        <v>1849</v>
      </c>
      <c r="I17" s="486">
        <f>35900*F17</f>
        <v>35900</v>
      </c>
      <c r="J17" s="205" t="s">
        <v>1467</v>
      </c>
      <c r="K17" s="205" t="s">
        <v>4782</v>
      </c>
    </row>
    <row r="18" spans="1:11" ht="15" x14ac:dyDescent="0.25">
      <c r="A18" s="499">
        <v>648</v>
      </c>
      <c r="B18" s="205" t="s">
        <v>3273</v>
      </c>
      <c r="C18" s="205" t="s">
        <v>1845</v>
      </c>
      <c r="D18" s="205" t="s">
        <v>1517</v>
      </c>
      <c r="E18" s="205" t="s">
        <v>308</v>
      </c>
      <c r="F18" s="500">
        <v>1</v>
      </c>
      <c r="G18" s="205" t="s">
        <v>248</v>
      </c>
      <c r="H18" s="205" t="s">
        <v>1848</v>
      </c>
      <c r="I18" s="486">
        <f>2850*F18</f>
        <v>2850</v>
      </c>
      <c r="J18" s="205" t="s">
        <v>1465</v>
      </c>
      <c r="K18" s="205" t="s">
        <v>4782</v>
      </c>
    </row>
    <row r="19" spans="1:11" ht="15" x14ac:dyDescent="0.25">
      <c r="A19" s="499">
        <v>649</v>
      </c>
      <c r="B19" s="205" t="s">
        <v>3273</v>
      </c>
      <c r="C19" s="205" t="s">
        <v>4400</v>
      </c>
      <c r="D19" s="205" t="s">
        <v>1817</v>
      </c>
      <c r="E19" s="205" t="s">
        <v>314</v>
      </c>
      <c r="F19" s="500">
        <v>1</v>
      </c>
      <c r="G19" s="205" t="s">
        <v>248</v>
      </c>
      <c r="H19" s="205" t="s">
        <v>1849</v>
      </c>
      <c r="I19" s="486">
        <f>4425*F19</f>
        <v>4425</v>
      </c>
      <c r="J19" s="205" t="s">
        <v>1466</v>
      </c>
      <c r="K19" s="205" t="s">
        <v>4782</v>
      </c>
    </row>
    <row r="20" spans="1:11" ht="15" x14ac:dyDescent="0.25">
      <c r="A20" s="499">
        <v>653</v>
      </c>
      <c r="B20" s="205" t="s">
        <v>3291</v>
      </c>
      <c r="C20" s="205" t="s">
        <v>1818</v>
      </c>
      <c r="D20" s="205" t="s">
        <v>4401</v>
      </c>
      <c r="E20" s="205" t="s">
        <v>314</v>
      </c>
      <c r="F20" s="500">
        <v>3</v>
      </c>
      <c r="G20" s="205" t="s">
        <v>248</v>
      </c>
      <c r="H20" s="205" t="s">
        <v>1849</v>
      </c>
      <c r="I20" s="486">
        <f>2250*F20</f>
        <v>6750</v>
      </c>
      <c r="J20" s="205" t="s">
        <v>1465</v>
      </c>
      <c r="K20" s="205" t="s">
        <v>4782</v>
      </c>
    </row>
    <row r="21" spans="1:11" ht="15" x14ac:dyDescent="0.25">
      <c r="A21" s="499">
        <v>654</v>
      </c>
      <c r="B21" s="205" t="s">
        <v>3297</v>
      </c>
      <c r="C21" s="205" t="s">
        <v>1816</v>
      </c>
      <c r="D21" s="205" t="s">
        <v>1817</v>
      </c>
      <c r="E21" s="205" t="s">
        <v>314</v>
      </c>
      <c r="F21" s="500">
        <v>1</v>
      </c>
      <c r="G21" s="205" t="s">
        <v>248</v>
      </c>
      <c r="H21" s="205" t="s">
        <v>1849</v>
      </c>
      <c r="I21" s="486">
        <f>4425*F21</f>
        <v>4425</v>
      </c>
      <c r="J21" s="205" t="s">
        <v>1467</v>
      </c>
      <c r="K21" s="205" t="s">
        <v>4784</v>
      </c>
    </row>
    <row r="22" spans="1:11" ht="15" x14ac:dyDescent="0.25">
      <c r="A22" s="499">
        <v>655</v>
      </c>
      <c r="B22" s="205" t="s">
        <v>3297</v>
      </c>
      <c r="C22" s="205" t="s">
        <v>1816</v>
      </c>
      <c r="D22" s="205" t="s">
        <v>1817</v>
      </c>
      <c r="E22" s="205" t="s">
        <v>314</v>
      </c>
      <c r="F22" s="500">
        <v>1</v>
      </c>
      <c r="G22" s="205" t="s">
        <v>248</v>
      </c>
      <c r="H22" s="205" t="s">
        <v>1849</v>
      </c>
      <c r="I22" s="486">
        <f>4425*F22</f>
        <v>4425</v>
      </c>
      <c r="J22" s="205" t="s">
        <v>1467</v>
      </c>
      <c r="K22" s="205" t="s">
        <v>4784</v>
      </c>
    </row>
    <row r="23" spans="1:11" ht="15" x14ac:dyDescent="0.25">
      <c r="A23" s="499">
        <v>656</v>
      </c>
      <c r="B23" s="205" t="s">
        <v>3297</v>
      </c>
      <c r="C23" s="205" t="s">
        <v>1816</v>
      </c>
      <c r="D23" s="205" t="s">
        <v>1817</v>
      </c>
      <c r="E23" s="205" t="s">
        <v>314</v>
      </c>
      <c r="F23" s="500">
        <v>1</v>
      </c>
      <c r="G23" s="205" t="s">
        <v>248</v>
      </c>
      <c r="H23" s="205" t="s">
        <v>1849</v>
      </c>
      <c r="I23" s="486">
        <f>4425*F23</f>
        <v>4425</v>
      </c>
      <c r="J23" s="205" t="s">
        <v>1467</v>
      </c>
      <c r="K23" s="205" t="s">
        <v>4784</v>
      </c>
    </row>
    <row r="24" spans="1:11" ht="15" x14ac:dyDescent="0.25">
      <c r="A24" s="499">
        <v>657</v>
      </c>
      <c r="B24" s="205" t="s">
        <v>3297</v>
      </c>
      <c r="C24" s="205" t="s">
        <v>1241</v>
      </c>
      <c r="D24" s="205" t="s">
        <v>4402</v>
      </c>
      <c r="E24" s="205" t="s">
        <v>314</v>
      </c>
      <c r="F24" s="500">
        <v>6</v>
      </c>
      <c r="G24" s="205" t="s">
        <v>245</v>
      </c>
      <c r="H24" s="205" t="s">
        <v>1193</v>
      </c>
      <c r="I24" s="486">
        <f>4698*F24</f>
        <v>28188</v>
      </c>
      <c r="J24" s="205" t="s">
        <v>1465</v>
      </c>
      <c r="K24" s="205" t="s">
        <v>4782</v>
      </c>
    </row>
    <row r="25" spans="1:11" ht="15" x14ac:dyDescent="0.25">
      <c r="A25" s="499">
        <v>658</v>
      </c>
      <c r="B25" s="205" t="s">
        <v>3297</v>
      </c>
      <c r="C25" s="205" t="s">
        <v>1241</v>
      </c>
      <c r="D25" s="205" t="s">
        <v>1641</v>
      </c>
      <c r="E25" s="205" t="s">
        <v>314</v>
      </c>
      <c r="F25" s="500">
        <v>1</v>
      </c>
      <c r="G25" s="205" t="s">
        <v>245</v>
      </c>
      <c r="H25" s="205" t="s">
        <v>1193</v>
      </c>
      <c r="I25" s="486">
        <f>54400*F25</f>
        <v>54400</v>
      </c>
      <c r="J25" s="205" t="s">
        <v>1465</v>
      </c>
      <c r="K25" s="205" t="s">
        <v>4782</v>
      </c>
    </row>
    <row r="26" spans="1:11" ht="15" x14ac:dyDescent="0.25">
      <c r="A26" s="499">
        <v>659</v>
      </c>
      <c r="B26" s="205" t="s">
        <v>3297</v>
      </c>
      <c r="C26" s="205" t="s">
        <v>4403</v>
      </c>
      <c r="D26" s="205" t="s">
        <v>1516</v>
      </c>
      <c r="E26" s="205" t="s">
        <v>308</v>
      </c>
      <c r="F26" s="500">
        <v>1</v>
      </c>
      <c r="G26" s="205" t="s">
        <v>4415</v>
      </c>
      <c r="H26" s="205" t="s">
        <v>1848</v>
      </c>
      <c r="I26" s="486">
        <f>4400*F26</f>
        <v>4400</v>
      </c>
      <c r="J26" s="205" t="s">
        <v>317</v>
      </c>
      <c r="K26" s="205" t="s">
        <v>1469</v>
      </c>
    </row>
    <row r="27" spans="1:11" ht="15" x14ac:dyDescent="0.25">
      <c r="A27" s="499">
        <v>660</v>
      </c>
      <c r="B27" s="205" t="s">
        <v>4404</v>
      </c>
      <c r="C27" s="205" t="s">
        <v>4405</v>
      </c>
      <c r="D27" s="205" t="s">
        <v>1517</v>
      </c>
      <c r="E27" s="205" t="s">
        <v>308</v>
      </c>
      <c r="F27" s="500">
        <v>4</v>
      </c>
      <c r="G27" s="205" t="s">
        <v>248</v>
      </c>
      <c r="H27" s="205" t="s">
        <v>1848</v>
      </c>
      <c r="I27" s="486">
        <f>2850*F27</f>
        <v>11400</v>
      </c>
      <c r="J27" s="205" t="s">
        <v>316</v>
      </c>
      <c r="K27" s="205" t="s">
        <v>1469</v>
      </c>
    </row>
    <row r="28" spans="1:11" ht="15" x14ac:dyDescent="0.25">
      <c r="A28" s="499">
        <v>661</v>
      </c>
      <c r="B28" s="205" t="s">
        <v>3398</v>
      </c>
      <c r="C28" s="205" t="s">
        <v>1805</v>
      </c>
      <c r="D28" s="205" t="s">
        <v>1516</v>
      </c>
      <c r="E28" s="205" t="s">
        <v>308</v>
      </c>
      <c r="F28" s="500">
        <v>1</v>
      </c>
      <c r="G28" s="205" t="s">
        <v>248</v>
      </c>
      <c r="H28" s="205" t="s">
        <v>1187</v>
      </c>
      <c r="I28" s="486">
        <f>4400*F28</f>
        <v>4400</v>
      </c>
      <c r="J28" s="205" t="s">
        <v>1466</v>
      </c>
      <c r="K28" s="205" t="s">
        <v>4782</v>
      </c>
    </row>
    <row r="29" spans="1:11" ht="15" x14ac:dyDescent="0.25">
      <c r="A29" s="499">
        <v>663</v>
      </c>
      <c r="B29" s="205" t="s">
        <v>3398</v>
      </c>
      <c r="C29" s="205" t="s">
        <v>1241</v>
      </c>
      <c r="D29" s="205" t="s">
        <v>4406</v>
      </c>
      <c r="E29" s="205" t="s">
        <v>314</v>
      </c>
      <c r="F29" s="500">
        <v>1</v>
      </c>
      <c r="G29" s="205" t="s">
        <v>245</v>
      </c>
      <c r="H29" s="205" t="s">
        <v>1193</v>
      </c>
      <c r="I29" s="486">
        <f>2916*F29</f>
        <v>2916</v>
      </c>
      <c r="J29" s="205" t="s">
        <v>1465</v>
      </c>
      <c r="K29" s="205" t="s">
        <v>4782</v>
      </c>
    </row>
    <row r="30" spans="1:11" ht="15" x14ac:dyDescent="0.25">
      <c r="A30" s="499">
        <v>663</v>
      </c>
      <c r="B30" s="205" t="s">
        <v>3398</v>
      </c>
      <c r="C30" s="205" t="s">
        <v>1241</v>
      </c>
      <c r="D30" s="205" t="s">
        <v>1831</v>
      </c>
      <c r="E30" s="205" t="s">
        <v>314</v>
      </c>
      <c r="F30" s="500">
        <v>4</v>
      </c>
      <c r="G30" s="205" t="s">
        <v>245</v>
      </c>
      <c r="H30" s="205" t="s">
        <v>1193</v>
      </c>
      <c r="I30" s="486">
        <f>2925*F30</f>
        <v>11700</v>
      </c>
      <c r="J30" s="205" t="s">
        <v>1465</v>
      </c>
      <c r="K30" s="205" t="s">
        <v>4782</v>
      </c>
    </row>
    <row r="31" spans="1:11" ht="15" x14ac:dyDescent="0.25">
      <c r="A31" s="499">
        <v>663</v>
      </c>
      <c r="B31" s="205" t="s">
        <v>3398</v>
      </c>
      <c r="C31" s="205" t="s">
        <v>1241</v>
      </c>
      <c r="D31" s="205" t="s">
        <v>4407</v>
      </c>
      <c r="E31" s="626" t="s">
        <v>314</v>
      </c>
      <c r="F31" s="500">
        <v>4</v>
      </c>
      <c r="G31" s="205" t="s">
        <v>245</v>
      </c>
      <c r="H31" s="205" t="s">
        <v>1193</v>
      </c>
      <c r="I31" s="486">
        <f>450*F31</f>
        <v>1800</v>
      </c>
      <c r="J31" s="205" t="s">
        <v>1465</v>
      </c>
      <c r="K31" s="205" t="s">
        <v>4782</v>
      </c>
    </row>
    <row r="32" spans="1:11" ht="15" x14ac:dyDescent="0.25">
      <c r="A32" s="499">
        <v>664</v>
      </c>
      <c r="B32" s="205" t="s">
        <v>3398</v>
      </c>
      <c r="C32" s="205" t="s">
        <v>4408</v>
      </c>
      <c r="D32" s="205" t="s">
        <v>4409</v>
      </c>
      <c r="E32" s="205" t="s">
        <v>308</v>
      </c>
      <c r="F32" s="500">
        <v>2</v>
      </c>
      <c r="G32" s="205" t="s">
        <v>248</v>
      </c>
      <c r="H32" s="205" t="s">
        <v>1848</v>
      </c>
      <c r="I32" s="486">
        <f>9000*F32</f>
        <v>18000</v>
      </c>
      <c r="J32" s="205" t="s">
        <v>317</v>
      </c>
      <c r="K32" s="205" t="s">
        <v>1469</v>
      </c>
    </row>
    <row r="33" spans="1:11" ht="15" x14ac:dyDescent="0.25">
      <c r="A33" s="499">
        <v>667</v>
      </c>
      <c r="B33" s="205" t="s">
        <v>3350</v>
      </c>
      <c r="C33" s="205" t="s">
        <v>4410</v>
      </c>
      <c r="D33" s="205" t="s">
        <v>1821</v>
      </c>
      <c r="E33" s="205" t="s">
        <v>314</v>
      </c>
      <c r="F33" s="500">
        <v>10</v>
      </c>
      <c r="G33" s="205" t="s">
        <v>244</v>
      </c>
      <c r="H33" s="205" t="s">
        <v>15</v>
      </c>
      <c r="I33" s="486">
        <v>0</v>
      </c>
      <c r="J33" s="205" t="s">
        <v>1464</v>
      </c>
      <c r="K33" s="205" t="s">
        <v>4782</v>
      </c>
    </row>
    <row r="34" spans="1:11" ht="15" x14ac:dyDescent="0.25">
      <c r="A34" s="499">
        <v>668</v>
      </c>
      <c r="B34" s="205" t="s">
        <v>4411</v>
      </c>
      <c r="C34" s="205" t="s">
        <v>4412</v>
      </c>
      <c r="D34" s="205" t="s">
        <v>1517</v>
      </c>
      <c r="E34" s="205" t="s">
        <v>308</v>
      </c>
      <c r="F34" s="500">
        <v>2</v>
      </c>
      <c r="G34" s="205" t="s">
        <v>248</v>
      </c>
      <c r="H34" s="205" t="s">
        <v>1848</v>
      </c>
      <c r="I34" s="486">
        <f>2850*F34</f>
        <v>5700</v>
      </c>
      <c r="J34" s="205" t="s">
        <v>317</v>
      </c>
      <c r="K34" s="205" t="s">
        <v>1469</v>
      </c>
    </row>
    <row r="35" spans="1:11" ht="15" x14ac:dyDescent="0.25">
      <c r="A35" s="499">
        <v>673</v>
      </c>
      <c r="B35" s="205" t="s">
        <v>3353</v>
      </c>
      <c r="C35" s="205" t="s">
        <v>1811</v>
      </c>
      <c r="D35" s="205" t="s">
        <v>1812</v>
      </c>
      <c r="E35" s="205" t="s">
        <v>314</v>
      </c>
      <c r="F35" s="500">
        <v>4</v>
      </c>
      <c r="G35" s="205" t="s">
        <v>248</v>
      </c>
      <c r="H35" s="205" t="s">
        <v>1849</v>
      </c>
      <c r="I35" s="486">
        <f>9000*F35</f>
        <v>36000</v>
      </c>
      <c r="J35" s="205" t="s">
        <v>317</v>
      </c>
      <c r="K35" s="205" t="s">
        <v>1469</v>
      </c>
    </row>
    <row r="36" spans="1:11" ht="15" x14ac:dyDescent="0.25">
      <c r="A36" s="499">
        <v>674</v>
      </c>
      <c r="B36" s="205" t="s">
        <v>3353</v>
      </c>
      <c r="C36" s="205" t="s">
        <v>1262</v>
      </c>
      <c r="D36" s="205" t="s">
        <v>1516</v>
      </c>
      <c r="E36" s="205" t="s">
        <v>308</v>
      </c>
      <c r="F36" s="500">
        <v>12</v>
      </c>
      <c r="G36" s="205" t="s">
        <v>248</v>
      </c>
      <c r="H36" s="205" t="s">
        <v>1848</v>
      </c>
      <c r="I36" s="486">
        <f>4400*F36</f>
        <v>52800</v>
      </c>
      <c r="J36" s="205" t="s">
        <v>1466</v>
      </c>
      <c r="K36" s="205" t="s">
        <v>4782</v>
      </c>
    </row>
    <row r="37" spans="1:11" ht="15" x14ac:dyDescent="0.25">
      <c r="A37" s="499">
        <v>674</v>
      </c>
      <c r="B37" s="205" t="s">
        <v>3353</v>
      </c>
      <c r="C37" s="205" t="s">
        <v>1262</v>
      </c>
      <c r="D37" s="205" t="s">
        <v>1817</v>
      </c>
      <c r="E37" s="205" t="s">
        <v>314</v>
      </c>
      <c r="F37" s="500">
        <v>3</v>
      </c>
      <c r="G37" s="205" t="s">
        <v>248</v>
      </c>
      <c r="H37" s="205" t="s">
        <v>1849</v>
      </c>
      <c r="I37" s="486">
        <f>4425*F37</f>
        <v>13275</v>
      </c>
      <c r="J37" s="205" t="s">
        <v>1466</v>
      </c>
      <c r="K37" s="205" t="s">
        <v>4782</v>
      </c>
    </row>
    <row r="38" spans="1:11" ht="15" x14ac:dyDescent="0.25">
      <c r="A38" s="499">
        <v>676</v>
      </c>
      <c r="B38" s="597" t="s">
        <v>3369</v>
      </c>
      <c r="C38" s="205" t="s">
        <v>1805</v>
      </c>
      <c r="D38" s="205" t="s">
        <v>1516</v>
      </c>
      <c r="E38" s="205" t="s">
        <v>308</v>
      </c>
      <c r="F38" s="500">
        <v>1</v>
      </c>
      <c r="G38" s="205" t="s">
        <v>248</v>
      </c>
      <c r="H38" s="205" t="s">
        <v>1848</v>
      </c>
      <c r="I38" s="486">
        <f>4400*F38</f>
        <v>4400</v>
      </c>
      <c r="J38" s="205" t="s">
        <v>1466</v>
      </c>
      <c r="K38" s="205" t="s">
        <v>4782</v>
      </c>
    </row>
    <row r="39" spans="1:11" ht="15" x14ac:dyDescent="0.25">
      <c r="A39" s="499">
        <v>677</v>
      </c>
      <c r="B39" s="205" t="s">
        <v>3369</v>
      </c>
      <c r="C39" s="205" t="s">
        <v>1826</v>
      </c>
      <c r="D39" s="205" t="s">
        <v>1517</v>
      </c>
      <c r="E39" s="205" t="s">
        <v>308</v>
      </c>
      <c r="F39" s="500">
        <v>10</v>
      </c>
      <c r="G39" s="205" t="s">
        <v>248</v>
      </c>
      <c r="H39" s="205" t="s">
        <v>1848</v>
      </c>
      <c r="I39" s="486">
        <f>2850*F39</f>
        <v>28500</v>
      </c>
      <c r="J39" s="205" t="s">
        <v>317</v>
      </c>
      <c r="K39" s="205" t="s">
        <v>1469</v>
      </c>
    </row>
    <row r="40" spans="1:11" ht="15" x14ac:dyDescent="0.25">
      <c r="A40" s="499">
        <v>678</v>
      </c>
      <c r="B40" s="205" t="s">
        <v>3369</v>
      </c>
      <c r="C40" s="205" t="s">
        <v>1836</v>
      </c>
      <c r="D40" s="205" t="s">
        <v>1534</v>
      </c>
      <c r="E40" s="205" t="s">
        <v>308</v>
      </c>
      <c r="F40" s="500">
        <v>1</v>
      </c>
      <c r="G40" s="205" t="s">
        <v>4415</v>
      </c>
      <c r="H40" s="205" t="s">
        <v>1186</v>
      </c>
      <c r="I40" s="486">
        <f>3500*F40</f>
        <v>3500</v>
      </c>
      <c r="J40" s="205" t="s">
        <v>1466</v>
      </c>
      <c r="K40" s="205" t="s">
        <v>4782</v>
      </c>
    </row>
    <row r="41" spans="1:11" ht="15" x14ac:dyDescent="0.25">
      <c r="A41" s="499">
        <v>683</v>
      </c>
      <c r="B41" s="205" t="s">
        <v>3369</v>
      </c>
      <c r="C41" s="205" t="s">
        <v>4413</v>
      </c>
      <c r="D41" s="205" t="s">
        <v>1812</v>
      </c>
      <c r="E41" s="205" t="s">
        <v>314</v>
      </c>
      <c r="F41" s="500">
        <v>2</v>
      </c>
      <c r="G41" s="205" t="s">
        <v>248</v>
      </c>
      <c r="H41" s="205" t="s">
        <v>1849</v>
      </c>
      <c r="I41" s="486">
        <f>9000*F41</f>
        <v>18000</v>
      </c>
      <c r="J41" s="205" t="s">
        <v>317</v>
      </c>
      <c r="K41" s="205" t="s">
        <v>1469</v>
      </c>
    </row>
    <row r="42" spans="1:11" ht="15" x14ac:dyDescent="0.25">
      <c r="A42" s="499">
        <v>685</v>
      </c>
      <c r="B42" s="205" t="s">
        <v>3420</v>
      </c>
      <c r="C42" s="205" t="s">
        <v>1818</v>
      </c>
      <c r="D42" s="205" t="s">
        <v>1831</v>
      </c>
      <c r="E42" s="626" t="s">
        <v>314</v>
      </c>
      <c r="F42" s="500">
        <v>1</v>
      </c>
      <c r="G42" s="205" t="s">
        <v>248</v>
      </c>
      <c r="H42" s="205" t="s">
        <v>1849</v>
      </c>
      <c r="I42" s="486">
        <f>2925*F42</f>
        <v>2925</v>
      </c>
      <c r="J42" s="205" t="s">
        <v>1465</v>
      </c>
      <c r="K42" s="205" t="s">
        <v>4782</v>
      </c>
    </row>
    <row r="43" spans="1:11" ht="15" x14ac:dyDescent="0.25">
      <c r="A43" s="499">
        <v>685</v>
      </c>
      <c r="B43" s="205" t="s">
        <v>3420</v>
      </c>
      <c r="C43" s="205" t="s">
        <v>1818</v>
      </c>
      <c r="D43" s="205" t="s">
        <v>4407</v>
      </c>
      <c r="E43" s="626" t="s">
        <v>314</v>
      </c>
      <c r="F43" s="500">
        <v>1</v>
      </c>
      <c r="G43" s="205" t="s">
        <v>248</v>
      </c>
      <c r="H43" s="205" t="s">
        <v>1849</v>
      </c>
      <c r="I43" s="486">
        <f>450*F43</f>
        <v>450</v>
      </c>
      <c r="J43" s="205" t="s">
        <v>1465</v>
      </c>
      <c r="K43" s="205" t="s">
        <v>4782</v>
      </c>
    </row>
    <row r="44" spans="1:11" ht="15" x14ac:dyDescent="0.25">
      <c r="A44" s="205">
        <v>686</v>
      </c>
      <c r="B44" s="205" t="s">
        <v>3420</v>
      </c>
      <c r="C44" s="205" t="s">
        <v>4392</v>
      </c>
      <c r="D44" s="205" t="s">
        <v>1516</v>
      </c>
      <c r="E44" s="205" t="s">
        <v>308</v>
      </c>
      <c r="F44" s="242">
        <v>50</v>
      </c>
      <c r="G44" s="205" t="s">
        <v>248</v>
      </c>
      <c r="H44" s="205" t="s">
        <v>1848</v>
      </c>
      <c r="I44" s="486">
        <f>4400*F44</f>
        <v>220000</v>
      </c>
      <c r="J44" s="205" t="s">
        <v>1466</v>
      </c>
      <c r="K44" s="205" t="s">
        <v>4784</v>
      </c>
    </row>
    <row r="45" spans="1:11" ht="15" x14ac:dyDescent="0.25">
      <c r="A45" s="205">
        <v>688</v>
      </c>
      <c r="B45" s="205" t="s">
        <v>3420</v>
      </c>
      <c r="C45" s="205" t="s">
        <v>1836</v>
      </c>
      <c r="D45" s="205" t="s">
        <v>1812</v>
      </c>
      <c r="E45" s="205" t="s">
        <v>314</v>
      </c>
      <c r="F45" s="242">
        <v>2</v>
      </c>
      <c r="G45" s="205" t="s">
        <v>4415</v>
      </c>
      <c r="H45" s="205" t="s">
        <v>1187</v>
      </c>
      <c r="I45" s="486">
        <f>9000*F45</f>
        <v>18000</v>
      </c>
      <c r="J45" s="205" t="s">
        <v>1466</v>
      </c>
      <c r="K45" s="205" t="s">
        <v>4782</v>
      </c>
    </row>
    <row r="46" spans="1:11" ht="15" x14ac:dyDescent="0.25">
      <c r="A46" s="205">
        <v>690</v>
      </c>
      <c r="B46" s="205" t="s">
        <v>3420</v>
      </c>
      <c r="C46" s="205" t="s">
        <v>1262</v>
      </c>
      <c r="D46" s="205" t="s">
        <v>1809</v>
      </c>
      <c r="E46" s="205" t="s">
        <v>308</v>
      </c>
      <c r="F46" s="242">
        <v>3</v>
      </c>
      <c r="G46" s="205" t="s">
        <v>248</v>
      </c>
      <c r="H46" s="205" t="s">
        <v>1848</v>
      </c>
      <c r="I46" s="486">
        <f>4100*F46</f>
        <v>12300</v>
      </c>
      <c r="J46" s="205" t="s">
        <v>1466</v>
      </c>
      <c r="K46" s="205" t="s">
        <v>4782</v>
      </c>
    </row>
    <row r="47" spans="1:11" ht="15" x14ac:dyDescent="0.25">
      <c r="A47" s="205">
        <v>694</v>
      </c>
      <c r="B47" s="205" t="s">
        <v>4417</v>
      </c>
      <c r="C47" s="205" t="s">
        <v>1805</v>
      </c>
      <c r="D47" s="205" t="s">
        <v>1809</v>
      </c>
      <c r="E47" s="205" t="s">
        <v>308</v>
      </c>
      <c r="F47" s="242">
        <v>1</v>
      </c>
      <c r="G47" s="205" t="s">
        <v>248</v>
      </c>
      <c r="H47" s="205" t="s">
        <v>1186</v>
      </c>
      <c r="I47" s="486">
        <f>4100*F47</f>
        <v>4100</v>
      </c>
      <c r="J47" s="205" t="s">
        <v>1466</v>
      </c>
      <c r="K47" s="205" t="s">
        <v>4782</v>
      </c>
    </row>
    <row r="48" spans="1:11" ht="15" x14ac:dyDescent="0.25">
      <c r="A48" s="205">
        <v>696</v>
      </c>
      <c r="B48" s="205" t="s">
        <v>4417</v>
      </c>
      <c r="C48" s="205" t="s">
        <v>1818</v>
      </c>
      <c r="D48" s="205" t="s">
        <v>4397</v>
      </c>
      <c r="E48" s="205" t="s">
        <v>314</v>
      </c>
      <c r="F48" s="242">
        <v>5</v>
      </c>
      <c r="G48" s="205" t="s">
        <v>248</v>
      </c>
      <c r="H48" s="205" t="s">
        <v>1187</v>
      </c>
      <c r="I48" s="486">
        <f>35900*F48</f>
        <v>179500</v>
      </c>
      <c r="J48" s="205" t="s">
        <v>1465</v>
      </c>
      <c r="K48" s="205" t="s">
        <v>4782</v>
      </c>
    </row>
    <row r="49" spans="1:11" ht="15" x14ac:dyDescent="0.25">
      <c r="A49" s="205">
        <v>696</v>
      </c>
      <c r="B49" s="205" t="s">
        <v>4417</v>
      </c>
      <c r="C49" s="205" t="s">
        <v>1818</v>
      </c>
      <c r="D49" s="205" t="s">
        <v>1516</v>
      </c>
      <c r="E49" s="205" t="s">
        <v>308</v>
      </c>
      <c r="F49" s="242">
        <v>6</v>
      </c>
      <c r="G49" s="205" t="s">
        <v>248</v>
      </c>
      <c r="H49" s="205" t="s">
        <v>1186</v>
      </c>
      <c r="I49" s="486">
        <f>4400*F49</f>
        <v>26400</v>
      </c>
      <c r="J49" s="205" t="s">
        <v>1465</v>
      </c>
      <c r="K49" s="205" t="s">
        <v>4782</v>
      </c>
    </row>
    <row r="50" spans="1:11" ht="15" x14ac:dyDescent="0.25">
      <c r="A50" s="205">
        <v>696</v>
      </c>
      <c r="B50" s="205" t="s">
        <v>4417</v>
      </c>
      <c r="C50" s="205" t="s">
        <v>1818</v>
      </c>
      <c r="D50" s="205" t="s">
        <v>1517</v>
      </c>
      <c r="E50" s="205" t="s">
        <v>308</v>
      </c>
      <c r="F50" s="242">
        <v>5</v>
      </c>
      <c r="G50" s="205" t="s">
        <v>248</v>
      </c>
      <c r="H50" s="205" t="s">
        <v>1848</v>
      </c>
      <c r="I50" s="486">
        <f>2850*F50</f>
        <v>14250</v>
      </c>
      <c r="J50" s="205" t="s">
        <v>1465</v>
      </c>
      <c r="K50" s="205" t="s">
        <v>4782</v>
      </c>
    </row>
    <row r="51" spans="1:11" ht="15" x14ac:dyDescent="0.25">
      <c r="A51" s="205">
        <v>696</v>
      </c>
      <c r="B51" s="205" t="s">
        <v>4417</v>
      </c>
      <c r="C51" s="205" t="s">
        <v>1818</v>
      </c>
      <c r="D51" s="205" t="s">
        <v>1820</v>
      </c>
      <c r="E51" s="205" t="s">
        <v>308</v>
      </c>
      <c r="F51" s="242">
        <v>2</v>
      </c>
      <c r="G51" s="205" t="s">
        <v>248</v>
      </c>
      <c r="H51" s="205" t="s">
        <v>1848</v>
      </c>
      <c r="I51" s="486">
        <f>12500*F51</f>
        <v>25000</v>
      </c>
      <c r="J51" s="205" t="s">
        <v>1465</v>
      </c>
      <c r="K51" s="205" t="s">
        <v>4782</v>
      </c>
    </row>
    <row r="52" spans="1:11" ht="15" x14ac:dyDescent="0.25">
      <c r="A52" s="205">
        <v>697</v>
      </c>
      <c r="B52" s="205" t="s">
        <v>4417</v>
      </c>
      <c r="C52" s="205" t="s">
        <v>1818</v>
      </c>
      <c r="D52" s="205" t="s">
        <v>1517</v>
      </c>
      <c r="E52" s="205" t="s">
        <v>308</v>
      </c>
      <c r="F52" s="242">
        <v>5</v>
      </c>
      <c r="G52" s="205" t="s">
        <v>248</v>
      </c>
      <c r="H52" s="205" t="s">
        <v>1848</v>
      </c>
      <c r="I52" s="486">
        <f>2850*F52</f>
        <v>14250</v>
      </c>
      <c r="J52" s="205" t="s">
        <v>1465</v>
      </c>
      <c r="K52" s="205" t="s">
        <v>4782</v>
      </c>
    </row>
    <row r="53" spans="1:11" ht="15" x14ac:dyDescent="0.25">
      <c r="A53" s="205">
        <v>698</v>
      </c>
      <c r="B53" s="205" t="s">
        <v>3487</v>
      </c>
      <c r="C53" s="205" t="s">
        <v>1818</v>
      </c>
      <c r="D53" s="205" t="s">
        <v>4418</v>
      </c>
      <c r="E53" s="205" t="s">
        <v>314</v>
      </c>
      <c r="F53" s="242">
        <v>1</v>
      </c>
      <c r="G53" s="205" t="s">
        <v>248</v>
      </c>
      <c r="H53" s="205" t="s">
        <v>1849</v>
      </c>
      <c r="I53" s="486">
        <f>36900*F53</f>
        <v>36900</v>
      </c>
      <c r="J53" s="205" t="s">
        <v>1465</v>
      </c>
      <c r="K53" s="205" t="s">
        <v>4782</v>
      </c>
    </row>
    <row r="54" spans="1:11" ht="15" x14ac:dyDescent="0.25">
      <c r="A54" s="205">
        <v>698</v>
      </c>
      <c r="B54" s="205" t="s">
        <v>3487</v>
      </c>
      <c r="C54" s="205" t="s">
        <v>1818</v>
      </c>
      <c r="D54" s="205" t="s">
        <v>1641</v>
      </c>
      <c r="E54" s="205" t="s">
        <v>314</v>
      </c>
      <c r="F54" s="242">
        <v>1</v>
      </c>
      <c r="G54" s="205" t="s">
        <v>248</v>
      </c>
      <c r="H54" s="205" t="s">
        <v>1849</v>
      </c>
      <c r="I54" s="486">
        <f>48330*F54</f>
        <v>48330</v>
      </c>
      <c r="J54" s="205" t="s">
        <v>1465</v>
      </c>
      <c r="K54" s="205" t="s">
        <v>4782</v>
      </c>
    </row>
    <row r="55" spans="1:11" ht="15" x14ac:dyDescent="0.25">
      <c r="A55" s="205">
        <v>698</v>
      </c>
      <c r="B55" s="205" t="s">
        <v>3487</v>
      </c>
      <c r="C55" s="205" t="s">
        <v>1818</v>
      </c>
      <c r="D55" s="205" t="s">
        <v>4419</v>
      </c>
      <c r="E55" s="205" t="s">
        <v>314</v>
      </c>
      <c r="F55" s="242">
        <v>1</v>
      </c>
      <c r="G55" s="205" t="s">
        <v>248</v>
      </c>
      <c r="H55" s="205" t="s">
        <v>1849</v>
      </c>
      <c r="I55" s="486">
        <f>40500*F55</f>
        <v>40500</v>
      </c>
      <c r="J55" s="205" t="s">
        <v>1465</v>
      </c>
      <c r="K55" s="205" t="s">
        <v>4782</v>
      </c>
    </row>
    <row r="56" spans="1:11" ht="15" x14ac:dyDescent="0.25">
      <c r="A56" s="205">
        <v>698</v>
      </c>
      <c r="B56" s="205" t="s">
        <v>3487</v>
      </c>
      <c r="C56" s="205" t="s">
        <v>1818</v>
      </c>
      <c r="D56" s="205" t="s">
        <v>4420</v>
      </c>
      <c r="E56" s="205" t="s">
        <v>314</v>
      </c>
      <c r="F56" s="242">
        <v>1</v>
      </c>
      <c r="G56" s="205" t="s">
        <v>248</v>
      </c>
      <c r="H56" s="205" t="s">
        <v>1849</v>
      </c>
      <c r="I56" s="486">
        <f>2329*F56</f>
        <v>2329</v>
      </c>
      <c r="J56" s="205" t="s">
        <v>1465</v>
      </c>
      <c r="K56" s="205" t="s">
        <v>4782</v>
      </c>
    </row>
    <row r="57" spans="1:11" ht="15" x14ac:dyDescent="0.25">
      <c r="A57" s="205">
        <v>698</v>
      </c>
      <c r="B57" s="205" t="s">
        <v>3487</v>
      </c>
      <c r="C57" s="205" t="s">
        <v>1818</v>
      </c>
      <c r="D57" s="205" t="s">
        <v>4407</v>
      </c>
      <c r="E57" s="205" t="s">
        <v>314</v>
      </c>
      <c r="F57" s="242">
        <v>1</v>
      </c>
      <c r="G57" s="205" t="s">
        <v>248</v>
      </c>
      <c r="H57" s="205" t="s">
        <v>1849</v>
      </c>
      <c r="I57" s="486">
        <f>1656*F57</f>
        <v>1656</v>
      </c>
      <c r="J57" s="205" t="s">
        <v>1465</v>
      </c>
      <c r="K57" s="205" t="s">
        <v>4782</v>
      </c>
    </row>
    <row r="58" spans="1:11" ht="15" x14ac:dyDescent="0.25">
      <c r="A58" s="205">
        <v>698</v>
      </c>
      <c r="B58" s="205" t="s">
        <v>3487</v>
      </c>
      <c r="C58" s="205" t="s">
        <v>1818</v>
      </c>
      <c r="D58" s="205" t="s">
        <v>4421</v>
      </c>
      <c r="E58" s="205" t="s">
        <v>314</v>
      </c>
      <c r="F58" s="242">
        <v>1</v>
      </c>
      <c r="G58" s="205" t="s">
        <v>248</v>
      </c>
      <c r="H58" s="205" t="s">
        <v>1849</v>
      </c>
      <c r="I58" s="486">
        <f>725*F58</f>
        <v>725</v>
      </c>
      <c r="J58" s="205" t="s">
        <v>1465</v>
      </c>
      <c r="K58" s="205" t="s">
        <v>4782</v>
      </c>
    </row>
    <row r="59" spans="1:11" ht="15" x14ac:dyDescent="0.25">
      <c r="A59" s="205">
        <v>698</v>
      </c>
      <c r="B59" s="205" t="s">
        <v>3487</v>
      </c>
      <c r="C59" s="205" t="s">
        <v>1818</v>
      </c>
      <c r="D59" s="205" t="s">
        <v>4422</v>
      </c>
      <c r="E59" s="205" t="s">
        <v>314</v>
      </c>
      <c r="F59" s="242">
        <v>1</v>
      </c>
      <c r="G59" s="205" t="s">
        <v>248</v>
      </c>
      <c r="H59" s="205" t="s">
        <v>1849</v>
      </c>
      <c r="I59" s="486">
        <f>1294*F59</f>
        <v>1294</v>
      </c>
      <c r="J59" s="205" t="s">
        <v>1465</v>
      </c>
      <c r="K59" s="205" t="s">
        <v>4782</v>
      </c>
    </row>
    <row r="60" spans="1:11" ht="15" x14ac:dyDescent="0.25">
      <c r="A60" s="205">
        <v>698</v>
      </c>
      <c r="B60" s="205" t="s">
        <v>3487</v>
      </c>
      <c r="C60" s="205" t="s">
        <v>1818</v>
      </c>
      <c r="D60" s="205" t="s">
        <v>4423</v>
      </c>
      <c r="E60" s="205" t="s">
        <v>314</v>
      </c>
      <c r="F60" s="242">
        <v>1</v>
      </c>
      <c r="G60" s="205" t="s">
        <v>248</v>
      </c>
      <c r="H60" s="205" t="s">
        <v>1849</v>
      </c>
      <c r="I60" s="486">
        <f>13230*F60</f>
        <v>13230</v>
      </c>
      <c r="J60" s="205" t="s">
        <v>1465</v>
      </c>
      <c r="K60" s="205" t="s">
        <v>4782</v>
      </c>
    </row>
    <row r="61" spans="1:11" ht="15" x14ac:dyDescent="0.25">
      <c r="A61" s="205">
        <v>698</v>
      </c>
      <c r="B61" s="205" t="s">
        <v>3487</v>
      </c>
      <c r="C61" s="205" t="s">
        <v>1818</v>
      </c>
      <c r="D61" s="205" t="s">
        <v>1831</v>
      </c>
      <c r="E61" s="626" t="s">
        <v>314</v>
      </c>
      <c r="F61" s="242">
        <v>1</v>
      </c>
      <c r="G61" s="205" t="s">
        <v>248</v>
      </c>
      <c r="H61" s="205" t="s">
        <v>1849</v>
      </c>
      <c r="I61" s="486">
        <f>2925*F61</f>
        <v>2925</v>
      </c>
      <c r="J61" s="205" t="s">
        <v>1465</v>
      </c>
      <c r="K61" s="205" t="s">
        <v>4782</v>
      </c>
    </row>
    <row r="62" spans="1:11" ht="15" x14ac:dyDescent="0.25">
      <c r="A62" s="205">
        <v>698</v>
      </c>
      <c r="B62" s="205" t="s">
        <v>3487</v>
      </c>
      <c r="C62" s="205" t="s">
        <v>1818</v>
      </c>
      <c r="D62" s="205" t="s">
        <v>4407</v>
      </c>
      <c r="E62" s="626" t="s">
        <v>314</v>
      </c>
      <c r="F62" s="242">
        <v>1</v>
      </c>
      <c r="G62" s="205" t="s">
        <v>248</v>
      </c>
      <c r="H62" s="205" t="s">
        <v>1849</v>
      </c>
      <c r="I62" s="486">
        <f>450*F62</f>
        <v>450</v>
      </c>
      <c r="J62" s="205" t="s">
        <v>1465</v>
      </c>
      <c r="K62" s="205" t="s">
        <v>4782</v>
      </c>
    </row>
    <row r="63" spans="1:11" ht="15" x14ac:dyDescent="0.25">
      <c r="A63" s="205">
        <v>698</v>
      </c>
      <c r="B63" s="205" t="s">
        <v>3487</v>
      </c>
      <c r="C63" s="205" t="s">
        <v>1818</v>
      </c>
      <c r="D63" s="205" t="s">
        <v>4424</v>
      </c>
      <c r="E63" s="205" t="s">
        <v>308</v>
      </c>
      <c r="F63" s="242">
        <v>3</v>
      </c>
      <c r="G63" s="205" t="s">
        <v>248</v>
      </c>
      <c r="H63" s="205" t="s">
        <v>1849</v>
      </c>
      <c r="I63" s="486">
        <f>250*F63</f>
        <v>750</v>
      </c>
      <c r="J63" s="205" t="s">
        <v>1465</v>
      </c>
      <c r="K63" s="205" t="s">
        <v>4782</v>
      </c>
    </row>
    <row r="64" spans="1:11" ht="15" x14ac:dyDescent="0.25">
      <c r="A64" s="205">
        <v>698</v>
      </c>
      <c r="B64" s="205" t="s">
        <v>3487</v>
      </c>
      <c r="C64" s="205" t="s">
        <v>1818</v>
      </c>
      <c r="D64" s="205" t="s">
        <v>4425</v>
      </c>
      <c r="E64" s="205" t="s">
        <v>314</v>
      </c>
      <c r="F64" s="242">
        <v>1</v>
      </c>
      <c r="G64" s="205" t="s">
        <v>248</v>
      </c>
      <c r="H64" s="205" t="s">
        <v>1849</v>
      </c>
      <c r="I64" s="486">
        <f>6683*F64</f>
        <v>6683</v>
      </c>
      <c r="J64" s="205" t="s">
        <v>1465</v>
      </c>
      <c r="K64" s="205" t="s">
        <v>4782</v>
      </c>
    </row>
    <row r="65" spans="1:11" ht="15" x14ac:dyDescent="0.25">
      <c r="A65" s="205">
        <v>699</v>
      </c>
      <c r="B65" s="205" t="s">
        <v>3487</v>
      </c>
      <c r="C65" s="205" t="s">
        <v>1818</v>
      </c>
      <c r="D65" s="205" t="s">
        <v>1516</v>
      </c>
      <c r="E65" s="205" t="s">
        <v>308</v>
      </c>
      <c r="F65" s="242">
        <v>2</v>
      </c>
      <c r="G65" s="205" t="s">
        <v>248</v>
      </c>
      <c r="H65" s="205" t="s">
        <v>1848</v>
      </c>
      <c r="I65" s="486">
        <f>4400*F65</f>
        <v>8800</v>
      </c>
      <c r="J65" s="205" t="s">
        <v>1465</v>
      </c>
      <c r="K65" s="205" t="s">
        <v>4782</v>
      </c>
    </row>
    <row r="66" spans="1:11" ht="15" x14ac:dyDescent="0.25">
      <c r="A66" s="205">
        <v>700</v>
      </c>
      <c r="B66" s="205" t="s">
        <v>3487</v>
      </c>
      <c r="C66" s="205" t="s">
        <v>4426</v>
      </c>
      <c r="D66" s="205" t="s">
        <v>1812</v>
      </c>
      <c r="E66" s="205" t="s">
        <v>314</v>
      </c>
      <c r="F66" s="242">
        <v>2</v>
      </c>
      <c r="G66" s="205" t="s">
        <v>248</v>
      </c>
      <c r="H66" s="205" t="s">
        <v>1187</v>
      </c>
      <c r="I66" s="486">
        <f>9000*F66</f>
        <v>18000</v>
      </c>
      <c r="J66" s="205" t="s">
        <v>316</v>
      </c>
      <c r="K66" s="205" t="s">
        <v>1469</v>
      </c>
    </row>
    <row r="67" spans="1:11" ht="15" x14ac:dyDescent="0.25">
      <c r="A67" s="205">
        <v>700</v>
      </c>
      <c r="B67" s="205" t="s">
        <v>3487</v>
      </c>
      <c r="C67" s="205" t="s">
        <v>4426</v>
      </c>
      <c r="D67" s="205" t="s">
        <v>1844</v>
      </c>
      <c r="E67" s="205" t="s">
        <v>314</v>
      </c>
      <c r="F67" s="242">
        <v>2</v>
      </c>
      <c r="G67" s="205" t="s">
        <v>248</v>
      </c>
      <c r="H67" s="205" t="s">
        <v>1187</v>
      </c>
      <c r="I67" s="486">
        <f>3000*F67</f>
        <v>6000</v>
      </c>
      <c r="J67" s="205" t="s">
        <v>316</v>
      </c>
      <c r="K67" s="205" t="s">
        <v>1469</v>
      </c>
    </row>
    <row r="68" spans="1:11" ht="15" x14ac:dyDescent="0.25">
      <c r="A68" s="205">
        <v>701</v>
      </c>
      <c r="B68" s="205" t="s">
        <v>3487</v>
      </c>
      <c r="C68" s="205" t="s">
        <v>4427</v>
      </c>
      <c r="D68" s="205" t="s">
        <v>4428</v>
      </c>
      <c r="E68" s="205" t="s">
        <v>314</v>
      </c>
      <c r="F68" s="242">
        <v>4</v>
      </c>
      <c r="G68" s="205" t="s">
        <v>248</v>
      </c>
      <c r="H68" s="205" t="s">
        <v>1849</v>
      </c>
      <c r="I68" s="486">
        <f>36600*F68</f>
        <v>146400</v>
      </c>
      <c r="J68" s="205" t="s">
        <v>1467</v>
      </c>
      <c r="K68" s="205" t="s">
        <v>4782</v>
      </c>
    </row>
    <row r="69" spans="1:11" ht="15" x14ac:dyDescent="0.25">
      <c r="A69" s="205">
        <v>701</v>
      </c>
      <c r="B69" s="205" t="s">
        <v>3487</v>
      </c>
      <c r="C69" s="205" t="s">
        <v>4427</v>
      </c>
      <c r="D69" s="205" t="s">
        <v>1842</v>
      </c>
      <c r="E69" s="205" t="s">
        <v>314</v>
      </c>
      <c r="F69" s="242">
        <v>4</v>
      </c>
      <c r="G69" s="205" t="s">
        <v>248</v>
      </c>
      <c r="H69" s="205" t="s">
        <v>1849</v>
      </c>
      <c r="I69" s="486">
        <f>3500*F69</f>
        <v>14000</v>
      </c>
      <c r="J69" s="205" t="s">
        <v>1467</v>
      </c>
      <c r="K69" s="205" t="s">
        <v>4782</v>
      </c>
    </row>
    <row r="70" spans="1:11" ht="15" x14ac:dyDescent="0.25">
      <c r="A70" s="205">
        <v>701</v>
      </c>
      <c r="B70" s="205" t="s">
        <v>3487</v>
      </c>
      <c r="C70" s="205" t="s">
        <v>4427</v>
      </c>
      <c r="D70" s="205" t="s">
        <v>1517</v>
      </c>
      <c r="E70" s="205" t="s">
        <v>308</v>
      </c>
      <c r="F70" s="242">
        <v>4</v>
      </c>
      <c r="G70" s="205" t="s">
        <v>248</v>
      </c>
      <c r="H70" s="205" t="s">
        <v>1848</v>
      </c>
      <c r="I70" s="486">
        <f>2850*F70</f>
        <v>11400</v>
      </c>
      <c r="J70" s="205" t="s">
        <v>1467</v>
      </c>
      <c r="K70" s="205" t="s">
        <v>4782</v>
      </c>
    </row>
    <row r="71" spans="1:11" ht="15" x14ac:dyDescent="0.25">
      <c r="A71" s="205">
        <v>701</v>
      </c>
      <c r="B71" s="205" t="s">
        <v>3487</v>
      </c>
      <c r="C71" s="205" t="s">
        <v>4427</v>
      </c>
      <c r="D71" s="205" t="s">
        <v>1831</v>
      </c>
      <c r="E71" s="626" t="s">
        <v>314</v>
      </c>
      <c r="F71" s="242">
        <v>4</v>
      </c>
      <c r="G71" s="205" t="s">
        <v>248</v>
      </c>
      <c r="H71" s="205" t="s">
        <v>1849</v>
      </c>
      <c r="I71" s="486">
        <f>2925*F71</f>
        <v>11700</v>
      </c>
      <c r="J71" s="205" t="s">
        <v>1467</v>
      </c>
      <c r="K71" s="205" t="s">
        <v>4782</v>
      </c>
    </row>
    <row r="72" spans="1:11" ht="15" x14ac:dyDescent="0.25">
      <c r="A72" s="205">
        <v>701</v>
      </c>
      <c r="B72" s="205" t="s">
        <v>3487</v>
      </c>
      <c r="C72" s="205" t="s">
        <v>4427</v>
      </c>
      <c r="D72" s="205" t="s">
        <v>4407</v>
      </c>
      <c r="E72" s="626" t="s">
        <v>314</v>
      </c>
      <c r="F72" s="242">
        <v>4</v>
      </c>
      <c r="G72" s="205" t="s">
        <v>248</v>
      </c>
      <c r="H72" s="205" t="s">
        <v>1849</v>
      </c>
      <c r="I72" s="486">
        <f>450*F72</f>
        <v>1800</v>
      </c>
      <c r="J72" s="205" t="s">
        <v>1467</v>
      </c>
      <c r="K72" s="205" t="s">
        <v>4782</v>
      </c>
    </row>
    <row r="73" spans="1:11" ht="15" x14ac:dyDescent="0.25">
      <c r="A73" s="205">
        <v>702</v>
      </c>
      <c r="B73" s="205" t="s">
        <v>3487</v>
      </c>
      <c r="C73" s="205" t="s">
        <v>1826</v>
      </c>
      <c r="D73" s="205" t="s">
        <v>1516</v>
      </c>
      <c r="E73" s="205" t="s">
        <v>308</v>
      </c>
      <c r="F73" s="242">
        <v>12</v>
      </c>
      <c r="G73" s="205" t="s">
        <v>248</v>
      </c>
      <c r="H73" s="205" t="s">
        <v>1848</v>
      </c>
      <c r="I73" s="486">
        <f>4400*F73</f>
        <v>52800</v>
      </c>
      <c r="J73" s="205" t="s">
        <v>317</v>
      </c>
      <c r="K73" s="205" t="s">
        <v>1469</v>
      </c>
    </row>
    <row r="74" spans="1:11" ht="15" x14ac:dyDescent="0.25">
      <c r="A74" s="205">
        <v>703</v>
      </c>
      <c r="B74" s="205" t="s">
        <v>3487</v>
      </c>
      <c r="C74" s="205" t="s">
        <v>1241</v>
      </c>
      <c r="D74" s="205" t="s">
        <v>1809</v>
      </c>
      <c r="E74" s="205" t="s">
        <v>308</v>
      </c>
      <c r="F74" s="242">
        <v>3</v>
      </c>
      <c r="G74" s="205" t="s">
        <v>245</v>
      </c>
      <c r="H74" s="205" t="s">
        <v>2013</v>
      </c>
      <c r="I74" s="486">
        <f>4100*F74</f>
        <v>12300</v>
      </c>
      <c r="J74" s="205" t="s">
        <v>1465</v>
      </c>
      <c r="K74" s="205" t="s">
        <v>4782</v>
      </c>
    </row>
    <row r="75" spans="1:11" ht="15" x14ac:dyDescent="0.25">
      <c r="A75" s="205">
        <v>704</v>
      </c>
      <c r="B75" s="205" t="s">
        <v>3487</v>
      </c>
      <c r="C75" s="205" t="s">
        <v>1826</v>
      </c>
      <c r="D75" s="205" t="s">
        <v>1641</v>
      </c>
      <c r="E75" s="205" t="s">
        <v>314</v>
      </c>
      <c r="F75" s="242">
        <v>2</v>
      </c>
      <c r="G75" s="205" t="s">
        <v>248</v>
      </c>
      <c r="H75" s="205" t="s">
        <v>1187</v>
      </c>
      <c r="I75" s="486">
        <f>53700*F75</f>
        <v>107400</v>
      </c>
      <c r="J75" s="205" t="s">
        <v>317</v>
      </c>
      <c r="K75" s="205" t="s">
        <v>1469</v>
      </c>
    </row>
    <row r="76" spans="1:11" ht="15" x14ac:dyDescent="0.25">
      <c r="A76" s="205">
        <v>704</v>
      </c>
      <c r="B76" s="205" t="s">
        <v>3487</v>
      </c>
      <c r="C76" s="205" t="s">
        <v>1826</v>
      </c>
      <c r="D76" s="205" t="s">
        <v>1830</v>
      </c>
      <c r="E76" s="205" t="s">
        <v>314</v>
      </c>
      <c r="F76" s="242">
        <v>2</v>
      </c>
      <c r="G76" s="205" t="s">
        <v>248</v>
      </c>
      <c r="H76" s="205" t="s">
        <v>1187</v>
      </c>
      <c r="I76" s="486">
        <f>5250*F76</f>
        <v>10500</v>
      </c>
      <c r="J76" s="205" t="s">
        <v>317</v>
      </c>
      <c r="K76" s="205" t="s">
        <v>1469</v>
      </c>
    </row>
    <row r="77" spans="1:11" ht="15" x14ac:dyDescent="0.25">
      <c r="A77" s="205">
        <v>705</v>
      </c>
      <c r="B77" s="205" t="s">
        <v>3507</v>
      </c>
      <c r="C77" s="205" t="s">
        <v>4412</v>
      </c>
      <c r="D77" s="205" t="s">
        <v>1517</v>
      </c>
      <c r="E77" s="205" t="s">
        <v>308</v>
      </c>
      <c r="F77" s="242">
        <v>2</v>
      </c>
      <c r="G77" s="205" t="s">
        <v>248</v>
      </c>
      <c r="H77" s="205" t="s">
        <v>1848</v>
      </c>
      <c r="I77" s="486">
        <f>2850*F77</f>
        <v>5700</v>
      </c>
      <c r="J77" s="205" t="s">
        <v>317</v>
      </c>
      <c r="K77" s="205" t="s">
        <v>1469</v>
      </c>
    </row>
    <row r="78" spans="1:11" ht="15" x14ac:dyDescent="0.25">
      <c r="A78" s="205">
        <v>711</v>
      </c>
      <c r="B78" s="205" t="s">
        <v>3515</v>
      </c>
      <c r="C78" s="205" t="s">
        <v>1845</v>
      </c>
      <c r="D78" s="205" t="s">
        <v>1516</v>
      </c>
      <c r="E78" s="205" t="s">
        <v>308</v>
      </c>
      <c r="F78" s="242">
        <v>15</v>
      </c>
      <c r="G78" s="205" t="s">
        <v>248</v>
      </c>
      <c r="H78" s="205" t="s">
        <v>1848</v>
      </c>
      <c r="I78" s="486">
        <f>4400*F78</f>
        <v>66000</v>
      </c>
      <c r="J78" s="205" t="s">
        <v>1465</v>
      </c>
      <c r="K78" s="205" t="s">
        <v>4782</v>
      </c>
    </row>
    <row r="79" spans="1:11" ht="15" x14ac:dyDescent="0.25">
      <c r="A79" s="205">
        <v>711</v>
      </c>
      <c r="B79" s="205" t="s">
        <v>3515</v>
      </c>
      <c r="C79" s="205" t="s">
        <v>1845</v>
      </c>
      <c r="D79" s="205" t="s">
        <v>1516</v>
      </c>
      <c r="E79" s="205" t="s">
        <v>308</v>
      </c>
      <c r="F79" s="242">
        <v>1</v>
      </c>
      <c r="G79" s="205" t="s">
        <v>248</v>
      </c>
      <c r="H79" s="205" t="s">
        <v>1848</v>
      </c>
      <c r="I79" s="486">
        <v>0</v>
      </c>
      <c r="J79" s="205" t="s">
        <v>1465</v>
      </c>
      <c r="K79" s="205" t="s">
        <v>4782</v>
      </c>
    </row>
    <row r="80" spans="1:11" ht="15" x14ac:dyDescent="0.25">
      <c r="A80" s="205">
        <v>712</v>
      </c>
      <c r="B80" s="205" t="s">
        <v>3515</v>
      </c>
      <c r="C80" s="205" t="s">
        <v>4429</v>
      </c>
      <c r="D80" s="205" t="s">
        <v>1516</v>
      </c>
      <c r="E80" s="205" t="s">
        <v>308</v>
      </c>
      <c r="F80" s="242">
        <v>12</v>
      </c>
      <c r="G80" s="205" t="s">
        <v>248</v>
      </c>
      <c r="H80" s="205" t="s">
        <v>1848</v>
      </c>
      <c r="I80" s="486">
        <f>4400*F80</f>
        <v>52800</v>
      </c>
      <c r="J80" s="205" t="s">
        <v>317</v>
      </c>
      <c r="K80" s="205" t="s">
        <v>1469</v>
      </c>
    </row>
    <row r="81" spans="1:11" ht="15" x14ac:dyDescent="0.25">
      <c r="A81" s="205">
        <v>714</v>
      </c>
      <c r="B81" s="205" t="s">
        <v>3515</v>
      </c>
      <c r="C81" s="205" t="s">
        <v>1826</v>
      </c>
      <c r="D81" s="205" t="s">
        <v>4430</v>
      </c>
      <c r="E81" s="205" t="s">
        <v>314</v>
      </c>
      <c r="F81" s="242">
        <v>6</v>
      </c>
      <c r="G81" s="205" t="s">
        <v>248</v>
      </c>
      <c r="H81" s="205" t="s">
        <v>1187</v>
      </c>
      <c r="I81" s="486">
        <f>6325*F81</f>
        <v>37950</v>
      </c>
      <c r="J81" s="205" t="s">
        <v>317</v>
      </c>
      <c r="K81" s="205" t="s">
        <v>1469</v>
      </c>
    </row>
    <row r="82" spans="1:11" ht="15" x14ac:dyDescent="0.25">
      <c r="A82" s="205">
        <v>717</v>
      </c>
      <c r="B82" s="205" t="s">
        <v>4431</v>
      </c>
      <c r="C82" s="205" t="s">
        <v>1262</v>
      </c>
      <c r="D82" s="205" t="s">
        <v>1516</v>
      </c>
      <c r="E82" s="205" t="s">
        <v>308</v>
      </c>
      <c r="F82" s="242">
        <v>12</v>
      </c>
      <c r="G82" s="205" t="s">
        <v>248</v>
      </c>
      <c r="H82" s="205" t="s">
        <v>1848</v>
      </c>
      <c r="I82" s="486">
        <f>4400*F82</f>
        <v>52800</v>
      </c>
      <c r="J82" s="205" t="s">
        <v>1466</v>
      </c>
      <c r="K82" s="205" t="s">
        <v>4782</v>
      </c>
    </row>
    <row r="83" spans="1:11" ht="15" x14ac:dyDescent="0.25">
      <c r="A83" s="205">
        <v>717</v>
      </c>
      <c r="B83" s="205" t="s">
        <v>4431</v>
      </c>
      <c r="C83" s="205" t="s">
        <v>1262</v>
      </c>
      <c r="D83" s="205" t="s">
        <v>4432</v>
      </c>
      <c r="E83" s="205" t="s">
        <v>308</v>
      </c>
      <c r="F83" s="242">
        <v>5</v>
      </c>
      <c r="G83" s="205" t="s">
        <v>248</v>
      </c>
      <c r="H83" s="205" t="s">
        <v>1848</v>
      </c>
      <c r="I83" s="486">
        <f>1250*F83</f>
        <v>6250</v>
      </c>
      <c r="J83" s="205" t="s">
        <v>1466</v>
      </c>
      <c r="K83" s="205" t="s">
        <v>4782</v>
      </c>
    </row>
    <row r="84" spans="1:11" ht="15" x14ac:dyDescent="0.25">
      <c r="A84" s="205">
        <v>717</v>
      </c>
      <c r="B84" s="205" t="s">
        <v>4431</v>
      </c>
      <c r="C84" s="205" t="s">
        <v>1262</v>
      </c>
      <c r="D84" s="205" t="s">
        <v>4432</v>
      </c>
      <c r="E84" s="205" t="s">
        <v>308</v>
      </c>
      <c r="F84" s="242">
        <v>1</v>
      </c>
      <c r="G84" s="205" t="s">
        <v>248</v>
      </c>
      <c r="H84" s="205" t="s">
        <v>1848</v>
      </c>
      <c r="I84" s="486">
        <v>0</v>
      </c>
      <c r="J84" s="205" t="s">
        <v>1466</v>
      </c>
      <c r="K84" s="205" t="s">
        <v>4782</v>
      </c>
    </row>
    <row r="85" spans="1:11" ht="15" x14ac:dyDescent="0.25">
      <c r="A85" s="205">
        <v>718</v>
      </c>
      <c r="B85" s="205" t="s">
        <v>4431</v>
      </c>
      <c r="C85" s="205" t="s">
        <v>1826</v>
      </c>
      <c r="D85" s="205" t="s">
        <v>1516</v>
      </c>
      <c r="E85" s="205" t="s">
        <v>308</v>
      </c>
      <c r="F85" s="242">
        <v>13</v>
      </c>
      <c r="G85" s="205" t="s">
        <v>248</v>
      </c>
      <c r="H85" s="205" t="s">
        <v>1848</v>
      </c>
      <c r="I85" s="486">
        <f>4400*F85</f>
        <v>57200</v>
      </c>
      <c r="J85" s="205" t="s">
        <v>317</v>
      </c>
      <c r="K85" s="205" t="s">
        <v>1469</v>
      </c>
    </row>
    <row r="86" spans="1:11" ht="15" x14ac:dyDescent="0.25">
      <c r="A86" s="205">
        <v>718</v>
      </c>
      <c r="B86" s="205" t="s">
        <v>4431</v>
      </c>
      <c r="C86" s="205" t="s">
        <v>1826</v>
      </c>
      <c r="D86" s="205" t="s">
        <v>1516</v>
      </c>
      <c r="E86" s="205" t="s">
        <v>308</v>
      </c>
      <c r="F86" s="242">
        <v>1</v>
      </c>
      <c r="G86" s="205" t="s">
        <v>248</v>
      </c>
      <c r="H86" s="205" t="s">
        <v>1848</v>
      </c>
      <c r="I86" s="486">
        <v>0</v>
      </c>
      <c r="J86" s="205" t="s">
        <v>317</v>
      </c>
      <c r="K86" s="205" t="s">
        <v>1469</v>
      </c>
    </row>
  </sheetData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C000"/>
  </sheetPr>
  <dimension ref="A3:B11"/>
  <sheetViews>
    <sheetView workbookViewId="0">
      <selection activeCell="E14" sqref="E14"/>
    </sheetView>
  </sheetViews>
  <sheetFormatPr defaultRowHeight="12.75" x14ac:dyDescent="0.2"/>
  <cols>
    <col min="1" max="1" width="23.42578125" bestFit="1" customWidth="1"/>
    <col min="2" max="2" width="10.28515625" style="123" bestFit="1" customWidth="1"/>
  </cols>
  <sheetData>
    <row r="3" spans="1:2" x14ac:dyDescent="0.2">
      <c r="A3" s="474" t="s">
        <v>4637</v>
      </c>
      <c r="B3" s="483"/>
    </row>
    <row r="4" spans="1:2" x14ac:dyDescent="0.2">
      <c r="A4" s="474" t="s">
        <v>42</v>
      </c>
      <c r="B4" s="477" t="s">
        <v>4</v>
      </c>
    </row>
    <row r="5" spans="1:2" x14ac:dyDescent="0.2">
      <c r="A5" s="473" t="s">
        <v>1187</v>
      </c>
      <c r="B5" s="483">
        <v>274595</v>
      </c>
    </row>
    <row r="6" spans="1:2" x14ac:dyDescent="0.2">
      <c r="A6" s="475" t="s">
        <v>1186</v>
      </c>
      <c r="B6" s="484">
        <v>8400</v>
      </c>
    </row>
    <row r="7" spans="1:2" x14ac:dyDescent="0.2">
      <c r="A7" s="475" t="s">
        <v>1193</v>
      </c>
      <c r="B7" s="484">
        <v>227830</v>
      </c>
    </row>
    <row r="8" spans="1:2" x14ac:dyDescent="0.2">
      <c r="A8" s="475" t="s">
        <v>2013</v>
      </c>
      <c r="B8" s="484">
        <v>8400</v>
      </c>
    </row>
    <row r="9" spans="1:2" x14ac:dyDescent="0.2">
      <c r="A9" s="475" t="s">
        <v>1849</v>
      </c>
      <c r="B9" s="484">
        <v>1609955</v>
      </c>
    </row>
    <row r="10" spans="1:2" x14ac:dyDescent="0.2">
      <c r="A10" s="475" t="s">
        <v>1848</v>
      </c>
      <c r="B10" s="484">
        <v>842950</v>
      </c>
    </row>
    <row r="11" spans="1:2" x14ac:dyDescent="0.2">
      <c r="A11" s="476" t="s">
        <v>3</v>
      </c>
      <c r="B11" s="485">
        <v>2972130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C000"/>
  </sheetPr>
  <dimension ref="A1:K67"/>
  <sheetViews>
    <sheetView topLeftCell="A34" workbookViewId="0">
      <selection activeCell="C34" sqref="C1:C1048576"/>
    </sheetView>
  </sheetViews>
  <sheetFormatPr defaultRowHeight="12.75" x14ac:dyDescent="0.2"/>
  <cols>
    <col min="1" max="1" width="11" bestFit="1" customWidth="1"/>
    <col min="2" max="2" width="12" bestFit="1" customWidth="1"/>
    <col min="3" max="3" width="31.140625" bestFit="1" customWidth="1"/>
    <col min="4" max="4" width="15.85546875" bestFit="1" customWidth="1"/>
    <col min="5" max="5" width="8.140625" bestFit="1" customWidth="1"/>
    <col min="6" max="6" width="4.140625" bestFit="1" customWidth="1"/>
    <col min="7" max="7" width="14" bestFit="1" customWidth="1"/>
    <col min="8" max="8" width="22.140625" bestFit="1" customWidth="1"/>
    <col min="9" max="9" width="10" style="123" bestFit="1" customWidth="1"/>
    <col min="10" max="10" width="17" bestFit="1" customWidth="1"/>
    <col min="11" max="11" width="12.140625" bestFit="1" customWidth="1"/>
  </cols>
  <sheetData>
    <row r="1" spans="1:11" ht="15" x14ac:dyDescent="0.25">
      <c r="A1" s="230" t="s">
        <v>26</v>
      </c>
      <c r="B1" s="686" t="s">
        <v>116</v>
      </c>
      <c r="C1" s="232" t="s">
        <v>36</v>
      </c>
      <c r="D1" s="218" t="s">
        <v>37</v>
      </c>
      <c r="E1" s="218" t="s">
        <v>23</v>
      </c>
      <c r="F1" s="233" t="s">
        <v>38</v>
      </c>
      <c r="G1" s="218" t="s">
        <v>39</v>
      </c>
      <c r="H1" s="218" t="s">
        <v>42</v>
      </c>
      <c r="I1" s="234" t="s">
        <v>4414</v>
      </c>
      <c r="J1" s="218" t="s">
        <v>35</v>
      </c>
      <c r="K1" s="218" t="s">
        <v>24</v>
      </c>
    </row>
    <row r="2" spans="1:11" ht="15" x14ac:dyDescent="0.25">
      <c r="A2" s="500">
        <v>722</v>
      </c>
      <c r="B2" s="242" t="s">
        <v>5337</v>
      </c>
      <c r="C2" s="242" t="s">
        <v>5338</v>
      </c>
      <c r="D2" s="242" t="s">
        <v>5342</v>
      </c>
      <c r="E2" s="242" t="s">
        <v>314</v>
      </c>
      <c r="F2" s="500">
        <v>1</v>
      </c>
      <c r="G2" s="242" t="s">
        <v>248</v>
      </c>
      <c r="H2" s="242" t="s">
        <v>1849</v>
      </c>
      <c r="I2" s="698">
        <f>35900*F2</f>
        <v>35900</v>
      </c>
      <c r="J2" s="242" t="s">
        <v>317</v>
      </c>
      <c r="K2" s="242" t="s">
        <v>1469</v>
      </c>
    </row>
    <row r="3" spans="1:11" ht="15" x14ac:dyDescent="0.25">
      <c r="A3" s="500">
        <v>722</v>
      </c>
      <c r="B3" s="242" t="s">
        <v>5337</v>
      </c>
      <c r="C3" s="242" t="s">
        <v>5338</v>
      </c>
      <c r="D3" s="242" t="s">
        <v>5343</v>
      </c>
      <c r="E3" s="242" t="s">
        <v>314</v>
      </c>
      <c r="F3" s="500">
        <v>1</v>
      </c>
      <c r="G3" s="242" t="s">
        <v>248</v>
      </c>
      <c r="H3" s="242" t="s">
        <v>1849</v>
      </c>
      <c r="I3" s="698">
        <f>3500*F3</f>
        <v>3500</v>
      </c>
      <c r="J3" s="242" t="s">
        <v>317</v>
      </c>
      <c r="K3" s="242" t="s">
        <v>1469</v>
      </c>
    </row>
    <row r="4" spans="1:11" ht="15" x14ac:dyDescent="0.25">
      <c r="A4" s="500">
        <v>725</v>
      </c>
      <c r="B4" s="242" t="s">
        <v>5339</v>
      </c>
      <c r="C4" s="242" t="s">
        <v>5340</v>
      </c>
      <c r="D4" s="242" t="s">
        <v>5342</v>
      </c>
      <c r="E4" s="242" t="s">
        <v>314</v>
      </c>
      <c r="F4" s="500">
        <v>1</v>
      </c>
      <c r="G4" s="242" t="s">
        <v>248</v>
      </c>
      <c r="H4" s="242" t="s">
        <v>1849</v>
      </c>
      <c r="I4" s="698">
        <f>35900*F4</f>
        <v>35900</v>
      </c>
      <c r="J4" s="242" t="s">
        <v>316</v>
      </c>
      <c r="K4" s="242" t="s">
        <v>1469</v>
      </c>
    </row>
    <row r="5" spans="1:11" ht="15" x14ac:dyDescent="0.25">
      <c r="A5" s="500">
        <v>725</v>
      </c>
      <c r="B5" s="242" t="s">
        <v>5339</v>
      </c>
      <c r="C5" s="242" t="s">
        <v>5340</v>
      </c>
      <c r="D5" s="242" t="s">
        <v>5343</v>
      </c>
      <c r="E5" s="242" t="s">
        <v>314</v>
      </c>
      <c r="F5" s="500">
        <v>1</v>
      </c>
      <c r="G5" s="242" t="s">
        <v>248</v>
      </c>
      <c r="H5" s="242" t="s">
        <v>1849</v>
      </c>
      <c r="I5" s="698">
        <f>3500*F5</f>
        <v>3500</v>
      </c>
      <c r="J5" s="242" t="s">
        <v>316</v>
      </c>
      <c r="K5" s="242" t="s">
        <v>1469</v>
      </c>
    </row>
    <row r="6" spans="1:11" ht="15" x14ac:dyDescent="0.25">
      <c r="A6" s="500">
        <v>726</v>
      </c>
      <c r="B6" s="242" t="s">
        <v>5339</v>
      </c>
      <c r="C6" s="242" t="s">
        <v>1241</v>
      </c>
      <c r="D6" s="242" t="s">
        <v>1809</v>
      </c>
      <c r="E6" s="242" t="s">
        <v>308</v>
      </c>
      <c r="F6" s="500">
        <v>1</v>
      </c>
      <c r="G6" s="242" t="s">
        <v>245</v>
      </c>
      <c r="H6" s="242" t="s">
        <v>2013</v>
      </c>
      <c r="I6" s="698">
        <f>4200*F6</f>
        <v>4200</v>
      </c>
      <c r="J6" s="242" t="s">
        <v>1465</v>
      </c>
      <c r="K6" s="242" t="s">
        <v>4782</v>
      </c>
    </row>
    <row r="7" spans="1:11" ht="15" x14ac:dyDescent="0.25">
      <c r="A7" s="500">
        <v>729</v>
      </c>
      <c r="B7" s="242" t="s">
        <v>5341</v>
      </c>
      <c r="C7" s="242" t="s">
        <v>4412</v>
      </c>
      <c r="D7" s="242" t="s">
        <v>1815</v>
      </c>
      <c r="E7" s="242" t="s">
        <v>308</v>
      </c>
      <c r="F7" s="500">
        <v>10</v>
      </c>
      <c r="G7" s="242" t="s">
        <v>248</v>
      </c>
      <c r="H7" s="242" t="s">
        <v>1848</v>
      </c>
      <c r="I7" s="698">
        <f>2650*F7</f>
        <v>26500</v>
      </c>
      <c r="J7" s="242" t="s">
        <v>317</v>
      </c>
      <c r="K7" s="242" t="s">
        <v>1469</v>
      </c>
    </row>
    <row r="8" spans="1:11" ht="15" x14ac:dyDescent="0.25">
      <c r="A8" s="500">
        <v>730</v>
      </c>
      <c r="B8" s="242" t="s">
        <v>5341</v>
      </c>
      <c r="C8" s="242" t="s">
        <v>5344</v>
      </c>
      <c r="D8" s="242" t="s">
        <v>1809</v>
      </c>
      <c r="E8" s="242" t="s">
        <v>308</v>
      </c>
      <c r="F8" s="500">
        <v>5</v>
      </c>
      <c r="G8" s="242" t="s">
        <v>248</v>
      </c>
      <c r="H8" s="242" t="s">
        <v>1848</v>
      </c>
      <c r="I8" s="698">
        <f>4200*F8</f>
        <v>21000</v>
      </c>
      <c r="J8" s="242" t="s">
        <v>317</v>
      </c>
      <c r="K8" s="242" t="s">
        <v>1469</v>
      </c>
    </row>
    <row r="9" spans="1:11" ht="15" x14ac:dyDescent="0.25">
      <c r="A9" s="500">
        <v>731</v>
      </c>
      <c r="B9" s="242" t="s">
        <v>5345</v>
      </c>
      <c r="C9" s="242" t="s">
        <v>5376</v>
      </c>
      <c r="D9" s="242" t="s">
        <v>1812</v>
      </c>
      <c r="E9" s="242" t="s">
        <v>314</v>
      </c>
      <c r="F9" s="500">
        <v>2</v>
      </c>
      <c r="G9" s="242" t="s">
        <v>248</v>
      </c>
      <c r="H9" s="242" t="s">
        <v>1849</v>
      </c>
      <c r="I9" s="698">
        <f>9290*F9</f>
        <v>18580</v>
      </c>
      <c r="J9" s="242" t="s">
        <v>316</v>
      </c>
      <c r="K9" s="242" t="s">
        <v>1469</v>
      </c>
    </row>
    <row r="10" spans="1:11" ht="15" x14ac:dyDescent="0.25">
      <c r="A10" s="500">
        <v>732</v>
      </c>
      <c r="B10" s="242" t="s">
        <v>5345</v>
      </c>
      <c r="C10" s="242" t="s">
        <v>5377</v>
      </c>
      <c r="D10" s="242" t="s">
        <v>5346</v>
      </c>
      <c r="E10" s="242" t="s">
        <v>314</v>
      </c>
      <c r="F10" s="500">
        <v>1</v>
      </c>
      <c r="G10" s="242" t="s">
        <v>248</v>
      </c>
      <c r="H10" s="242" t="s">
        <v>1187</v>
      </c>
      <c r="I10" s="698">
        <f>8415*F10</f>
        <v>8415</v>
      </c>
      <c r="J10" s="242" t="s">
        <v>1465</v>
      </c>
      <c r="K10" s="242" t="s">
        <v>4782</v>
      </c>
    </row>
    <row r="11" spans="1:11" ht="15" x14ac:dyDescent="0.25">
      <c r="A11" s="500">
        <v>733</v>
      </c>
      <c r="B11" s="242" t="s">
        <v>5345</v>
      </c>
      <c r="C11" s="242" t="s">
        <v>1836</v>
      </c>
      <c r="D11" s="242" t="s">
        <v>5342</v>
      </c>
      <c r="E11" s="242" t="s">
        <v>314</v>
      </c>
      <c r="F11" s="500">
        <v>4</v>
      </c>
      <c r="G11" s="242" t="s">
        <v>4415</v>
      </c>
      <c r="H11" s="242" t="s">
        <v>1187</v>
      </c>
      <c r="I11" s="698">
        <f>35900*F11</f>
        <v>143600</v>
      </c>
      <c r="J11" s="242" t="s">
        <v>1466</v>
      </c>
      <c r="K11" s="242" t="s">
        <v>4782</v>
      </c>
    </row>
    <row r="12" spans="1:11" ht="15" x14ac:dyDescent="0.25">
      <c r="A12" s="500">
        <v>733</v>
      </c>
      <c r="B12" s="242" t="s">
        <v>5345</v>
      </c>
      <c r="C12" s="242" t="s">
        <v>1836</v>
      </c>
      <c r="D12" s="242" t="s">
        <v>5343</v>
      </c>
      <c r="E12" s="242" t="s">
        <v>314</v>
      </c>
      <c r="F12" s="500">
        <v>4</v>
      </c>
      <c r="G12" s="242" t="s">
        <v>4415</v>
      </c>
      <c r="H12" s="242" t="s">
        <v>1187</v>
      </c>
      <c r="I12" s="698">
        <f>3500*F12</f>
        <v>14000</v>
      </c>
      <c r="J12" s="242" t="s">
        <v>1466</v>
      </c>
      <c r="K12" s="242" t="s">
        <v>4782</v>
      </c>
    </row>
    <row r="13" spans="1:11" ht="15" x14ac:dyDescent="0.25">
      <c r="A13" s="500">
        <v>733</v>
      </c>
      <c r="B13" s="242" t="s">
        <v>5345</v>
      </c>
      <c r="C13" s="242" t="s">
        <v>1836</v>
      </c>
      <c r="D13" s="242" t="s">
        <v>1812</v>
      </c>
      <c r="E13" s="242" t="s">
        <v>314</v>
      </c>
      <c r="F13" s="500">
        <v>2</v>
      </c>
      <c r="G13" s="242" t="s">
        <v>4415</v>
      </c>
      <c r="H13" s="242" t="s">
        <v>1187</v>
      </c>
      <c r="I13" s="698">
        <f>9290*F13</f>
        <v>18580</v>
      </c>
      <c r="J13" s="242" t="s">
        <v>1466</v>
      </c>
      <c r="K13" s="242" t="s">
        <v>4782</v>
      </c>
    </row>
    <row r="14" spans="1:11" ht="15" x14ac:dyDescent="0.25">
      <c r="A14" s="500">
        <v>734</v>
      </c>
      <c r="B14" s="242" t="s">
        <v>5345</v>
      </c>
      <c r="C14" s="242" t="s">
        <v>4403</v>
      </c>
      <c r="D14" s="242" t="s">
        <v>1516</v>
      </c>
      <c r="E14" s="242" t="s">
        <v>308</v>
      </c>
      <c r="F14" s="500">
        <v>3</v>
      </c>
      <c r="G14" s="242" t="s">
        <v>4415</v>
      </c>
      <c r="H14" s="242" t="s">
        <v>1848</v>
      </c>
      <c r="I14" s="698">
        <f>4400*F14</f>
        <v>13200</v>
      </c>
      <c r="J14" s="242" t="s">
        <v>317</v>
      </c>
      <c r="K14" s="242" t="s">
        <v>1469</v>
      </c>
    </row>
    <row r="15" spans="1:11" ht="15" x14ac:dyDescent="0.25">
      <c r="A15" s="500">
        <v>736</v>
      </c>
      <c r="B15" s="242" t="s">
        <v>5347</v>
      </c>
      <c r="C15" s="242" t="s">
        <v>1241</v>
      </c>
      <c r="D15" s="242" t="s">
        <v>1641</v>
      </c>
      <c r="E15" s="242" t="s">
        <v>314</v>
      </c>
      <c r="F15" s="500">
        <v>1</v>
      </c>
      <c r="G15" s="242" t="s">
        <v>245</v>
      </c>
      <c r="H15" s="242" t="s">
        <v>1193</v>
      </c>
      <c r="I15" s="698">
        <f>48330*F15</f>
        <v>48330</v>
      </c>
      <c r="J15" s="242" t="s">
        <v>1465</v>
      </c>
      <c r="K15" s="242" t="s">
        <v>4782</v>
      </c>
    </row>
    <row r="16" spans="1:11" ht="15" x14ac:dyDescent="0.25">
      <c r="A16" s="500">
        <v>736</v>
      </c>
      <c r="B16" s="242" t="s">
        <v>5347</v>
      </c>
      <c r="C16" s="242" t="s">
        <v>1241</v>
      </c>
      <c r="D16" s="242" t="s">
        <v>1809</v>
      </c>
      <c r="E16" s="242" t="s">
        <v>308</v>
      </c>
      <c r="F16" s="500">
        <v>1</v>
      </c>
      <c r="G16" s="242" t="s">
        <v>245</v>
      </c>
      <c r="H16" s="242" t="s">
        <v>2013</v>
      </c>
      <c r="I16" s="698">
        <f>4200*F16</f>
        <v>4200</v>
      </c>
      <c r="J16" s="242" t="s">
        <v>1465</v>
      </c>
      <c r="K16" s="242" t="s">
        <v>4782</v>
      </c>
    </row>
    <row r="17" spans="1:11" ht="15" x14ac:dyDescent="0.25">
      <c r="A17" s="500">
        <v>737</v>
      </c>
      <c r="B17" s="242" t="s">
        <v>5348</v>
      </c>
      <c r="C17" s="242" t="s">
        <v>1826</v>
      </c>
      <c r="D17" s="242" t="s">
        <v>1517</v>
      </c>
      <c r="E17" s="242" t="s">
        <v>308</v>
      </c>
      <c r="F17" s="500">
        <v>10</v>
      </c>
      <c r="G17" s="242" t="s">
        <v>248</v>
      </c>
      <c r="H17" s="242" t="s">
        <v>1848</v>
      </c>
      <c r="I17" s="698">
        <f>2650*F17</f>
        <v>26500</v>
      </c>
      <c r="J17" s="242" t="s">
        <v>1466</v>
      </c>
      <c r="K17" s="242" t="s">
        <v>4782</v>
      </c>
    </row>
    <row r="18" spans="1:11" ht="15" x14ac:dyDescent="0.25">
      <c r="A18" s="500">
        <v>738</v>
      </c>
      <c r="B18" s="242" t="s">
        <v>5350</v>
      </c>
      <c r="C18" s="242" t="s">
        <v>5351</v>
      </c>
      <c r="D18" s="242" t="s">
        <v>1831</v>
      </c>
      <c r="E18" s="763" t="s">
        <v>314</v>
      </c>
      <c r="F18" s="500">
        <v>1</v>
      </c>
      <c r="G18" s="242" t="s">
        <v>248</v>
      </c>
      <c r="H18" s="763" t="s">
        <v>1849</v>
      </c>
      <c r="I18" s="698">
        <f>3250*F18</f>
        <v>3250</v>
      </c>
      <c r="J18" s="242" t="s">
        <v>317</v>
      </c>
      <c r="K18" s="242" t="s">
        <v>1469</v>
      </c>
    </row>
    <row r="19" spans="1:11" ht="15" x14ac:dyDescent="0.25">
      <c r="A19" s="500">
        <v>738</v>
      </c>
      <c r="B19" s="242" t="s">
        <v>5350</v>
      </c>
      <c r="C19" s="242" t="s">
        <v>5351</v>
      </c>
      <c r="D19" s="242" t="s">
        <v>4407</v>
      </c>
      <c r="E19" s="763" t="s">
        <v>314</v>
      </c>
      <c r="F19" s="500">
        <v>1</v>
      </c>
      <c r="G19" s="242" t="s">
        <v>248</v>
      </c>
      <c r="H19" s="763" t="s">
        <v>1849</v>
      </c>
      <c r="I19" s="698">
        <f>500*F19</f>
        <v>500</v>
      </c>
      <c r="J19" s="242" t="s">
        <v>317</v>
      </c>
      <c r="K19" s="242" t="s">
        <v>1469</v>
      </c>
    </row>
    <row r="20" spans="1:11" ht="15" x14ac:dyDescent="0.25">
      <c r="A20" s="500">
        <v>742</v>
      </c>
      <c r="B20" s="242" t="s">
        <v>5350</v>
      </c>
      <c r="C20" s="242" t="s">
        <v>1826</v>
      </c>
      <c r="D20" s="242" t="s">
        <v>1809</v>
      </c>
      <c r="E20" s="242" t="s">
        <v>308</v>
      </c>
      <c r="F20" s="500">
        <v>5</v>
      </c>
      <c r="G20" s="242" t="s">
        <v>248</v>
      </c>
      <c r="H20" s="242" t="s">
        <v>1848</v>
      </c>
      <c r="I20" s="698">
        <f>4200*F20</f>
        <v>21000</v>
      </c>
      <c r="J20" s="242" t="s">
        <v>1466</v>
      </c>
      <c r="K20" s="242" t="s">
        <v>4782</v>
      </c>
    </row>
    <row r="21" spans="1:11" ht="15" x14ac:dyDescent="0.25">
      <c r="A21" s="500">
        <v>743</v>
      </c>
      <c r="B21" s="242" t="s">
        <v>5352</v>
      </c>
      <c r="C21" s="242" t="s">
        <v>5376</v>
      </c>
      <c r="D21" s="242" t="s">
        <v>1812</v>
      </c>
      <c r="E21" s="242" t="s">
        <v>314</v>
      </c>
      <c r="F21" s="500">
        <v>2</v>
      </c>
      <c r="G21" s="242" t="s">
        <v>248</v>
      </c>
      <c r="H21" s="242" t="s">
        <v>1849</v>
      </c>
      <c r="I21" s="698">
        <f>9290*F21</f>
        <v>18580</v>
      </c>
      <c r="J21" s="242" t="s">
        <v>316</v>
      </c>
      <c r="K21" s="242" t="s">
        <v>1469</v>
      </c>
    </row>
    <row r="22" spans="1:11" ht="15" x14ac:dyDescent="0.25">
      <c r="A22" s="500">
        <v>744</v>
      </c>
      <c r="B22" s="242" t="s">
        <v>5352</v>
      </c>
      <c r="C22" s="242" t="s">
        <v>5377</v>
      </c>
      <c r="D22" s="242" t="s">
        <v>1809</v>
      </c>
      <c r="E22" s="242" t="s">
        <v>308</v>
      </c>
      <c r="F22" s="500">
        <v>2</v>
      </c>
      <c r="G22" s="242" t="s">
        <v>248</v>
      </c>
      <c r="H22" s="242" t="s">
        <v>1186</v>
      </c>
      <c r="I22" s="698">
        <f>4200*F22</f>
        <v>8400</v>
      </c>
      <c r="J22" s="242" t="s">
        <v>1465</v>
      </c>
      <c r="K22" s="242" t="s">
        <v>4782</v>
      </c>
    </row>
    <row r="23" spans="1:11" ht="15" x14ac:dyDescent="0.25">
      <c r="A23" s="500">
        <v>750</v>
      </c>
      <c r="B23" s="242" t="s">
        <v>5353</v>
      </c>
      <c r="C23" s="242" t="s">
        <v>1241</v>
      </c>
      <c r="D23" s="242" t="s">
        <v>5354</v>
      </c>
      <c r="E23" s="242" t="s">
        <v>314</v>
      </c>
      <c r="F23" s="500">
        <v>5</v>
      </c>
      <c r="G23" s="242" t="s">
        <v>245</v>
      </c>
      <c r="H23" s="242" t="s">
        <v>1193</v>
      </c>
      <c r="I23" s="698">
        <f>35900*F23</f>
        <v>179500</v>
      </c>
      <c r="J23" s="242" t="s">
        <v>1465</v>
      </c>
      <c r="K23" s="242" t="s">
        <v>4782</v>
      </c>
    </row>
    <row r="24" spans="1:11" ht="15" x14ac:dyDescent="0.25">
      <c r="A24" s="500">
        <v>752</v>
      </c>
      <c r="B24" s="242" t="s">
        <v>5355</v>
      </c>
      <c r="C24" s="242" t="s">
        <v>1262</v>
      </c>
      <c r="D24" s="242" t="s">
        <v>1827</v>
      </c>
      <c r="E24" s="242" t="s">
        <v>314</v>
      </c>
      <c r="F24" s="500">
        <v>1</v>
      </c>
      <c r="G24" s="242" t="s">
        <v>248</v>
      </c>
      <c r="H24" s="242" t="s">
        <v>1849</v>
      </c>
      <c r="I24" s="698">
        <f>36600*F24</f>
        <v>36600</v>
      </c>
      <c r="J24" s="242" t="s">
        <v>1466</v>
      </c>
      <c r="K24" s="242" t="s">
        <v>4782</v>
      </c>
    </row>
    <row r="25" spans="1:11" ht="15" x14ac:dyDescent="0.25">
      <c r="A25" s="500">
        <v>752</v>
      </c>
      <c r="B25" s="242" t="s">
        <v>5355</v>
      </c>
      <c r="C25" s="242" t="s">
        <v>1262</v>
      </c>
      <c r="D25" s="242" t="s">
        <v>1517</v>
      </c>
      <c r="E25" s="242" t="s">
        <v>308</v>
      </c>
      <c r="F25" s="500">
        <v>1</v>
      </c>
      <c r="G25" s="242" t="s">
        <v>248</v>
      </c>
      <c r="H25" s="242" t="s">
        <v>1848</v>
      </c>
      <c r="I25" s="698">
        <f>2650*F25</f>
        <v>2650</v>
      </c>
      <c r="J25" s="242" t="s">
        <v>1466</v>
      </c>
      <c r="K25" s="242" t="s">
        <v>4782</v>
      </c>
    </row>
    <row r="26" spans="1:11" ht="15" x14ac:dyDescent="0.25">
      <c r="A26" s="500">
        <v>755</v>
      </c>
      <c r="B26" s="242" t="s">
        <v>5356</v>
      </c>
      <c r="C26" s="242" t="s">
        <v>5349</v>
      </c>
      <c r="D26" s="242" t="s">
        <v>1809</v>
      </c>
      <c r="E26" s="242" t="s">
        <v>308</v>
      </c>
      <c r="F26" s="500">
        <v>5</v>
      </c>
      <c r="G26" s="242" t="s">
        <v>248</v>
      </c>
      <c r="H26" s="242" t="s">
        <v>1848</v>
      </c>
      <c r="I26" s="698">
        <f>4200*F26</f>
        <v>21000</v>
      </c>
      <c r="J26" s="242" t="s">
        <v>1466</v>
      </c>
      <c r="K26" s="242" t="s">
        <v>4782</v>
      </c>
    </row>
    <row r="27" spans="1:11" ht="15" x14ac:dyDescent="0.25">
      <c r="A27" s="500">
        <v>758</v>
      </c>
      <c r="B27" s="242" t="s">
        <v>5357</v>
      </c>
      <c r="C27" s="242" t="s">
        <v>5358</v>
      </c>
      <c r="D27" s="242" t="s">
        <v>1517</v>
      </c>
      <c r="E27" s="242" t="s">
        <v>308</v>
      </c>
      <c r="F27" s="500">
        <v>4</v>
      </c>
      <c r="G27" s="242" t="s">
        <v>248</v>
      </c>
      <c r="H27" s="242" t="s">
        <v>1848</v>
      </c>
      <c r="I27" s="698">
        <f>2650*F27</f>
        <v>10600</v>
      </c>
      <c r="J27" s="242" t="s">
        <v>316</v>
      </c>
      <c r="K27" s="242" t="s">
        <v>1469</v>
      </c>
    </row>
    <row r="28" spans="1:11" ht="15" x14ac:dyDescent="0.25">
      <c r="A28" s="500">
        <v>758</v>
      </c>
      <c r="B28" s="242" t="s">
        <v>5357</v>
      </c>
      <c r="C28" s="242" t="s">
        <v>5358</v>
      </c>
      <c r="D28" s="242" t="s">
        <v>1516</v>
      </c>
      <c r="E28" s="242" t="s">
        <v>308</v>
      </c>
      <c r="F28" s="500">
        <v>4</v>
      </c>
      <c r="G28" s="242" t="s">
        <v>248</v>
      </c>
      <c r="H28" s="242" t="s">
        <v>1848</v>
      </c>
      <c r="I28" s="698">
        <f>4400*F28</f>
        <v>17600</v>
      </c>
      <c r="J28" s="242" t="s">
        <v>316</v>
      </c>
      <c r="K28" s="242" t="s">
        <v>1469</v>
      </c>
    </row>
    <row r="29" spans="1:11" ht="15" x14ac:dyDescent="0.25">
      <c r="A29" s="500">
        <v>760</v>
      </c>
      <c r="B29" s="242" t="s">
        <v>5359</v>
      </c>
      <c r="C29" s="242" t="s">
        <v>5360</v>
      </c>
      <c r="D29" s="242" t="s">
        <v>1516</v>
      </c>
      <c r="E29" s="242" t="s">
        <v>308</v>
      </c>
      <c r="F29" s="500">
        <v>50</v>
      </c>
      <c r="G29" s="242" t="s">
        <v>248</v>
      </c>
      <c r="H29" s="242" t="s">
        <v>1848</v>
      </c>
      <c r="I29" s="698">
        <f>4400*F29</f>
        <v>220000</v>
      </c>
      <c r="J29" s="242" t="s">
        <v>1466</v>
      </c>
      <c r="K29" s="242" t="s">
        <v>4784</v>
      </c>
    </row>
    <row r="30" spans="1:11" ht="15" x14ac:dyDescent="0.25">
      <c r="A30" s="500">
        <v>763</v>
      </c>
      <c r="B30" s="242" t="s">
        <v>5359</v>
      </c>
      <c r="C30" s="242" t="s">
        <v>5351</v>
      </c>
      <c r="D30" s="242" t="s">
        <v>1831</v>
      </c>
      <c r="E30" s="242" t="s">
        <v>314</v>
      </c>
      <c r="F30" s="500">
        <v>5</v>
      </c>
      <c r="G30" s="242" t="s">
        <v>248</v>
      </c>
      <c r="H30" s="242" t="s">
        <v>1849</v>
      </c>
      <c r="I30" s="698">
        <f>3250*F30</f>
        <v>16250</v>
      </c>
      <c r="J30" s="242" t="s">
        <v>317</v>
      </c>
      <c r="K30" s="242" t="s">
        <v>1469</v>
      </c>
    </row>
    <row r="31" spans="1:11" ht="15" x14ac:dyDescent="0.25">
      <c r="A31" s="500">
        <v>763</v>
      </c>
      <c r="B31" s="242" t="s">
        <v>5359</v>
      </c>
      <c r="C31" s="242" t="s">
        <v>5351</v>
      </c>
      <c r="D31" s="242" t="s">
        <v>4407</v>
      </c>
      <c r="E31" s="242" t="s">
        <v>314</v>
      </c>
      <c r="F31" s="500">
        <v>5</v>
      </c>
      <c r="G31" s="242" t="s">
        <v>248</v>
      </c>
      <c r="H31" s="242" t="s">
        <v>1849</v>
      </c>
      <c r="I31" s="698">
        <f>500*F31</f>
        <v>2500</v>
      </c>
      <c r="J31" s="242" t="s">
        <v>317</v>
      </c>
      <c r="K31" s="242" t="s">
        <v>1469</v>
      </c>
    </row>
    <row r="32" spans="1:11" ht="15" x14ac:dyDescent="0.25">
      <c r="A32" s="500">
        <v>770</v>
      </c>
      <c r="B32" s="242" t="s">
        <v>5361</v>
      </c>
      <c r="C32" s="242" t="s">
        <v>5377</v>
      </c>
      <c r="D32" s="242" t="s">
        <v>4419</v>
      </c>
      <c r="E32" s="242" t="s">
        <v>314</v>
      </c>
      <c r="F32" s="500">
        <v>2</v>
      </c>
      <c r="G32" s="242" t="s">
        <v>248</v>
      </c>
      <c r="H32" s="242" t="s">
        <v>1187</v>
      </c>
      <c r="I32" s="698">
        <f>45000*F32</f>
        <v>90000</v>
      </c>
      <c r="J32" s="242" t="s">
        <v>1465</v>
      </c>
      <c r="K32" s="242" t="s">
        <v>4782</v>
      </c>
    </row>
    <row r="33" spans="1:11" ht="15" x14ac:dyDescent="0.25">
      <c r="A33" s="500">
        <v>773</v>
      </c>
      <c r="B33" s="242" t="s">
        <v>5362</v>
      </c>
      <c r="C33" s="242" t="s">
        <v>1262</v>
      </c>
      <c r="D33" s="242" t="s">
        <v>1787</v>
      </c>
      <c r="E33" s="242" t="s">
        <v>308</v>
      </c>
      <c r="F33" s="500">
        <v>10</v>
      </c>
      <c r="G33" s="242" t="s">
        <v>248</v>
      </c>
      <c r="H33" s="242" t="s">
        <v>1848</v>
      </c>
      <c r="I33" s="698">
        <f>1250*F33</f>
        <v>12500</v>
      </c>
      <c r="J33" s="242" t="s">
        <v>1466</v>
      </c>
      <c r="K33" s="242" t="s">
        <v>4782</v>
      </c>
    </row>
    <row r="34" spans="1:11" ht="15" x14ac:dyDescent="0.25">
      <c r="A34" s="500">
        <v>773</v>
      </c>
      <c r="B34" s="242" t="s">
        <v>5362</v>
      </c>
      <c r="C34" s="242" t="s">
        <v>1262</v>
      </c>
      <c r="D34" s="242" t="s">
        <v>1787</v>
      </c>
      <c r="E34" s="242" t="s">
        <v>308</v>
      </c>
      <c r="F34" s="500">
        <v>2</v>
      </c>
      <c r="G34" s="242" t="s">
        <v>248</v>
      </c>
      <c r="H34" s="242" t="s">
        <v>1848</v>
      </c>
      <c r="I34" s="698">
        <f>1250*F34</f>
        <v>2500</v>
      </c>
      <c r="J34" s="242" t="s">
        <v>1466</v>
      </c>
      <c r="K34" s="242" t="s">
        <v>4782</v>
      </c>
    </row>
    <row r="35" spans="1:11" ht="15" x14ac:dyDescent="0.25">
      <c r="A35" s="500">
        <v>774</v>
      </c>
      <c r="B35" s="242" t="s">
        <v>5362</v>
      </c>
      <c r="C35" s="242" t="s">
        <v>1835</v>
      </c>
      <c r="D35" s="242" t="s">
        <v>1516</v>
      </c>
      <c r="E35" s="242" t="s">
        <v>308</v>
      </c>
      <c r="F35" s="500">
        <v>2</v>
      </c>
      <c r="G35" s="242" t="s">
        <v>248</v>
      </c>
      <c r="H35" s="242" t="s">
        <v>1848</v>
      </c>
      <c r="I35" s="698">
        <f>4400*F35</f>
        <v>8800</v>
      </c>
      <c r="J35" s="242" t="s">
        <v>317</v>
      </c>
      <c r="K35" s="242" t="s">
        <v>1469</v>
      </c>
    </row>
    <row r="36" spans="1:11" ht="15" x14ac:dyDescent="0.25">
      <c r="A36" s="500">
        <v>775</v>
      </c>
      <c r="B36" s="242" t="s">
        <v>5363</v>
      </c>
      <c r="C36" s="242" t="s">
        <v>1262</v>
      </c>
      <c r="D36" s="242" t="s">
        <v>1516</v>
      </c>
      <c r="E36" s="242" t="s">
        <v>308</v>
      </c>
      <c r="F36" s="500">
        <v>12</v>
      </c>
      <c r="G36" s="242" t="s">
        <v>248</v>
      </c>
      <c r="H36" s="242" t="s">
        <v>1848</v>
      </c>
      <c r="I36" s="698">
        <f>4400*F36</f>
        <v>52800</v>
      </c>
      <c r="J36" s="242" t="s">
        <v>1466</v>
      </c>
      <c r="K36" s="242" t="s">
        <v>4782</v>
      </c>
    </row>
    <row r="37" spans="1:11" ht="15" x14ac:dyDescent="0.25">
      <c r="A37" s="500">
        <v>775</v>
      </c>
      <c r="B37" s="242" t="s">
        <v>5363</v>
      </c>
      <c r="C37" s="242" t="s">
        <v>1262</v>
      </c>
      <c r="D37" s="242" t="s">
        <v>1787</v>
      </c>
      <c r="E37" s="242" t="s">
        <v>308</v>
      </c>
      <c r="F37" s="500">
        <v>5</v>
      </c>
      <c r="G37" s="242" t="s">
        <v>248</v>
      </c>
      <c r="H37" s="242" t="s">
        <v>1848</v>
      </c>
      <c r="I37" s="698">
        <f>1250*F37</f>
        <v>6250</v>
      </c>
      <c r="J37" s="242" t="s">
        <v>1466</v>
      </c>
      <c r="K37" s="242" t="s">
        <v>4782</v>
      </c>
    </row>
    <row r="38" spans="1:11" ht="15" x14ac:dyDescent="0.25">
      <c r="A38" s="500">
        <v>775</v>
      </c>
      <c r="B38" s="242" t="s">
        <v>5363</v>
      </c>
      <c r="C38" s="242" t="s">
        <v>1262</v>
      </c>
      <c r="D38" s="242" t="s">
        <v>1787</v>
      </c>
      <c r="E38" s="242" t="s">
        <v>308</v>
      </c>
      <c r="F38" s="500">
        <v>1</v>
      </c>
      <c r="G38" s="242" t="s">
        <v>248</v>
      </c>
      <c r="H38" s="242" t="s">
        <v>1848</v>
      </c>
      <c r="I38" s="698">
        <f>1250*F38</f>
        <v>1250</v>
      </c>
      <c r="J38" s="242" t="s">
        <v>1466</v>
      </c>
      <c r="K38" s="242" t="s">
        <v>4782</v>
      </c>
    </row>
    <row r="39" spans="1:11" ht="15" x14ac:dyDescent="0.25">
      <c r="A39" s="500">
        <v>776</v>
      </c>
      <c r="B39" s="242" t="s">
        <v>5365</v>
      </c>
      <c r="C39" s="242" t="s">
        <v>1826</v>
      </c>
      <c r="D39" s="242" t="s">
        <v>5364</v>
      </c>
      <c r="E39" s="242" t="s">
        <v>314</v>
      </c>
      <c r="F39" s="500">
        <v>2</v>
      </c>
      <c r="G39" s="242" t="s">
        <v>248</v>
      </c>
      <c r="H39" s="242" t="s">
        <v>1849</v>
      </c>
      <c r="I39" s="698">
        <f>36500*F39</f>
        <v>73000</v>
      </c>
      <c r="J39" s="242" t="s">
        <v>1466</v>
      </c>
      <c r="K39" s="242" t="s">
        <v>4782</v>
      </c>
    </row>
    <row r="40" spans="1:11" ht="15" x14ac:dyDescent="0.25">
      <c r="A40" s="500">
        <v>777</v>
      </c>
      <c r="B40" s="242" t="s">
        <v>5365</v>
      </c>
      <c r="C40" s="242" t="s">
        <v>1262</v>
      </c>
      <c r="D40" s="242" t="s">
        <v>1820</v>
      </c>
      <c r="E40" s="242" t="s">
        <v>308</v>
      </c>
      <c r="F40" s="500">
        <v>2</v>
      </c>
      <c r="G40" s="242" t="s">
        <v>248</v>
      </c>
      <c r="H40" s="242" t="s">
        <v>1848</v>
      </c>
      <c r="I40" s="698">
        <f>12500*F40</f>
        <v>25000</v>
      </c>
      <c r="J40" s="242" t="s">
        <v>1466</v>
      </c>
      <c r="K40" s="242" t="s">
        <v>4782</v>
      </c>
    </row>
    <row r="41" spans="1:11" ht="15" x14ac:dyDescent="0.25">
      <c r="A41" s="500">
        <v>780</v>
      </c>
      <c r="B41" s="242" t="s">
        <v>5366</v>
      </c>
      <c r="C41" s="242" t="s">
        <v>5378</v>
      </c>
      <c r="D41" s="242" t="s">
        <v>5354</v>
      </c>
      <c r="E41" s="242" t="s">
        <v>314</v>
      </c>
      <c r="F41" s="500">
        <v>2</v>
      </c>
      <c r="G41" s="242" t="s">
        <v>248</v>
      </c>
      <c r="H41" s="242" t="s">
        <v>1849</v>
      </c>
      <c r="I41" s="698">
        <f>35900*F41</f>
        <v>71800</v>
      </c>
      <c r="J41" s="242" t="s">
        <v>316</v>
      </c>
      <c r="K41" s="242" t="s">
        <v>1469</v>
      </c>
    </row>
    <row r="42" spans="1:11" ht="15" x14ac:dyDescent="0.25">
      <c r="A42" s="500">
        <v>780</v>
      </c>
      <c r="B42" s="242" t="s">
        <v>5366</v>
      </c>
      <c r="C42" s="242" t="s">
        <v>5378</v>
      </c>
      <c r="D42" s="242" t="s">
        <v>5343</v>
      </c>
      <c r="E42" s="242" t="s">
        <v>314</v>
      </c>
      <c r="F42" s="500">
        <v>2</v>
      </c>
      <c r="G42" s="242" t="s">
        <v>248</v>
      </c>
      <c r="H42" s="242" t="s">
        <v>1849</v>
      </c>
      <c r="I42" s="698">
        <f>3500*F42</f>
        <v>7000</v>
      </c>
      <c r="J42" s="242" t="s">
        <v>316</v>
      </c>
      <c r="K42" s="242" t="s">
        <v>1469</v>
      </c>
    </row>
    <row r="43" spans="1:11" ht="15" x14ac:dyDescent="0.25">
      <c r="A43" s="500">
        <v>780</v>
      </c>
      <c r="B43" s="242" t="s">
        <v>5366</v>
      </c>
      <c r="C43" s="242" t="s">
        <v>5378</v>
      </c>
      <c r="D43" s="242" t="s">
        <v>1517</v>
      </c>
      <c r="E43" s="242" t="s">
        <v>308</v>
      </c>
      <c r="F43" s="500">
        <v>2</v>
      </c>
      <c r="G43" s="242" t="s">
        <v>248</v>
      </c>
      <c r="H43" s="242" t="s">
        <v>1848</v>
      </c>
      <c r="I43" s="698">
        <f>2650*F43</f>
        <v>5300</v>
      </c>
      <c r="J43" s="242" t="s">
        <v>316</v>
      </c>
      <c r="K43" s="242" t="s">
        <v>1469</v>
      </c>
    </row>
    <row r="44" spans="1:11" ht="15" x14ac:dyDescent="0.25">
      <c r="A44" s="500">
        <v>785</v>
      </c>
      <c r="B44" s="242" t="s">
        <v>5367</v>
      </c>
      <c r="C44" s="242" t="s">
        <v>1826</v>
      </c>
      <c r="D44" s="242" t="s">
        <v>1517</v>
      </c>
      <c r="E44" s="242" t="s">
        <v>308</v>
      </c>
      <c r="F44" s="500">
        <v>50</v>
      </c>
      <c r="G44" s="242" t="s">
        <v>248</v>
      </c>
      <c r="H44" s="242" t="s">
        <v>1848</v>
      </c>
      <c r="I44" s="698">
        <f>2650*F44</f>
        <v>132500</v>
      </c>
      <c r="J44" s="242" t="s">
        <v>1466</v>
      </c>
      <c r="K44" s="242" t="s">
        <v>4782</v>
      </c>
    </row>
    <row r="45" spans="1:11" ht="15" x14ac:dyDescent="0.25">
      <c r="A45" s="500">
        <v>787</v>
      </c>
      <c r="B45" s="242" t="s">
        <v>5367</v>
      </c>
      <c r="C45" s="242" t="s">
        <v>1826</v>
      </c>
      <c r="D45" s="242" t="s">
        <v>1641</v>
      </c>
      <c r="E45" s="242" t="s">
        <v>314</v>
      </c>
      <c r="F45" s="500">
        <v>1</v>
      </c>
      <c r="G45" s="242" t="s">
        <v>248</v>
      </c>
      <c r="H45" s="242" t="s">
        <v>1849</v>
      </c>
      <c r="I45" s="698">
        <f>53700*F45</f>
        <v>53700</v>
      </c>
      <c r="J45" s="242" t="s">
        <v>1466</v>
      </c>
      <c r="K45" s="242" t="s">
        <v>4782</v>
      </c>
    </row>
    <row r="46" spans="1:11" ht="15" x14ac:dyDescent="0.25">
      <c r="A46" s="500">
        <v>787</v>
      </c>
      <c r="B46" s="242" t="s">
        <v>5367</v>
      </c>
      <c r="C46" s="242" t="s">
        <v>1826</v>
      </c>
      <c r="D46" s="242" t="s">
        <v>1830</v>
      </c>
      <c r="E46" s="242" t="s">
        <v>314</v>
      </c>
      <c r="F46" s="500">
        <v>1</v>
      </c>
      <c r="G46" s="242" t="s">
        <v>248</v>
      </c>
      <c r="H46" s="242" t="s">
        <v>1849</v>
      </c>
      <c r="I46" s="698">
        <f>5250*F46</f>
        <v>5250</v>
      </c>
      <c r="J46" s="242" t="s">
        <v>1466</v>
      </c>
      <c r="K46" s="242" t="s">
        <v>4782</v>
      </c>
    </row>
    <row r="47" spans="1:11" ht="15" x14ac:dyDescent="0.25">
      <c r="A47" s="500">
        <v>787</v>
      </c>
      <c r="B47" s="242" t="s">
        <v>5367</v>
      </c>
      <c r="C47" s="242" t="s">
        <v>1826</v>
      </c>
      <c r="D47" s="242" t="s">
        <v>1812</v>
      </c>
      <c r="E47" s="242" t="s">
        <v>314</v>
      </c>
      <c r="F47" s="500">
        <v>1</v>
      </c>
      <c r="G47" s="242" t="s">
        <v>248</v>
      </c>
      <c r="H47" s="242" t="s">
        <v>1849</v>
      </c>
      <c r="I47" s="698">
        <f>9290*F47</f>
        <v>9290</v>
      </c>
      <c r="J47" s="242" t="s">
        <v>1466</v>
      </c>
      <c r="K47" s="242" t="s">
        <v>4782</v>
      </c>
    </row>
    <row r="48" spans="1:11" ht="15" x14ac:dyDescent="0.25">
      <c r="A48" s="500">
        <v>791</v>
      </c>
      <c r="B48" s="242" t="s">
        <v>5369</v>
      </c>
      <c r="C48" s="242" t="s">
        <v>5370</v>
      </c>
      <c r="D48" s="242" t="s">
        <v>1809</v>
      </c>
      <c r="E48" s="242" t="s">
        <v>308</v>
      </c>
      <c r="F48" s="500">
        <v>1</v>
      </c>
      <c r="G48" s="242" t="s">
        <v>248</v>
      </c>
      <c r="H48" s="242" t="s">
        <v>1848</v>
      </c>
      <c r="I48" s="698">
        <f>4200*F48</f>
        <v>4200</v>
      </c>
      <c r="J48" s="242" t="s">
        <v>317</v>
      </c>
      <c r="K48" s="242" t="s">
        <v>1469</v>
      </c>
    </row>
    <row r="49" spans="1:11" ht="15" x14ac:dyDescent="0.25">
      <c r="A49" s="500">
        <v>791</v>
      </c>
      <c r="B49" s="242" t="s">
        <v>5369</v>
      </c>
      <c r="C49" s="242" t="s">
        <v>5370</v>
      </c>
      <c r="D49" s="242" t="s">
        <v>5368</v>
      </c>
      <c r="E49" s="763" t="s">
        <v>314</v>
      </c>
      <c r="F49" s="500">
        <v>1</v>
      </c>
      <c r="G49" s="242" t="s">
        <v>248</v>
      </c>
      <c r="H49" s="763" t="s">
        <v>1849</v>
      </c>
      <c r="I49" s="698">
        <f>250*F49</f>
        <v>250</v>
      </c>
      <c r="J49" s="242" t="s">
        <v>317</v>
      </c>
      <c r="K49" s="242" t="s">
        <v>1469</v>
      </c>
    </row>
    <row r="50" spans="1:11" ht="15" x14ac:dyDescent="0.25">
      <c r="A50" s="500">
        <v>792</v>
      </c>
      <c r="B50" s="242" t="s">
        <v>5371</v>
      </c>
      <c r="C50" s="242" t="s">
        <v>5376</v>
      </c>
      <c r="D50" s="242" t="s">
        <v>1812</v>
      </c>
      <c r="E50" s="242" t="s">
        <v>314</v>
      </c>
      <c r="F50" s="500">
        <v>2</v>
      </c>
      <c r="G50" s="242" t="s">
        <v>248</v>
      </c>
      <c r="H50" s="242" t="s">
        <v>1849</v>
      </c>
      <c r="I50" s="698">
        <f>9290*F50</f>
        <v>18580</v>
      </c>
      <c r="J50" s="242" t="s">
        <v>316</v>
      </c>
      <c r="K50" s="242" t="s">
        <v>1469</v>
      </c>
    </row>
    <row r="51" spans="1:11" ht="15" x14ac:dyDescent="0.25">
      <c r="A51" s="500">
        <v>793</v>
      </c>
      <c r="B51" s="242" t="s">
        <v>5371</v>
      </c>
      <c r="C51" s="242" t="s">
        <v>1262</v>
      </c>
      <c r="D51" s="242" t="s">
        <v>1815</v>
      </c>
      <c r="E51" s="242" t="s">
        <v>308</v>
      </c>
      <c r="F51" s="500">
        <v>5</v>
      </c>
      <c r="G51" s="242" t="s">
        <v>248</v>
      </c>
      <c r="H51" s="242" t="s">
        <v>1848</v>
      </c>
      <c r="I51" s="698">
        <f>2650*F51</f>
        <v>13250</v>
      </c>
      <c r="J51" s="242" t="s">
        <v>1466</v>
      </c>
      <c r="K51" s="242" t="s">
        <v>4782</v>
      </c>
    </row>
    <row r="52" spans="1:11" ht="15" x14ac:dyDescent="0.25">
      <c r="A52" s="500">
        <v>793</v>
      </c>
      <c r="B52" s="242" t="s">
        <v>5371</v>
      </c>
      <c r="C52" s="242" t="s">
        <v>1262</v>
      </c>
      <c r="D52" s="242" t="s">
        <v>1839</v>
      </c>
      <c r="E52" s="242" t="s">
        <v>308</v>
      </c>
      <c r="F52" s="500">
        <v>10</v>
      </c>
      <c r="G52" s="242" t="s">
        <v>248</v>
      </c>
      <c r="H52" s="242" t="s">
        <v>1848</v>
      </c>
      <c r="I52" s="698">
        <f>2300*F52</f>
        <v>23000</v>
      </c>
      <c r="J52" s="242" t="s">
        <v>1466</v>
      </c>
      <c r="K52" s="242" t="s">
        <v>4782</v>
      </c>
    </row>
    <row r="53" spans="1:11" ht="15" x14ac:dyDescent="0.25">
      <c r="A53" s="500">
        <v>794</v>
      </c>
      <c r="B53" s="242" t="s">
        <v>5372</v>
      </c>
      <c r="C53" s="242" t="s">
        <v>5373</v>
      </c>
      <c r="D53" s="242" t="s">
        <v>4409</v>
      </c>
      <c r="E53" s="242" t="s">
        <v>308</v>
      </c>
      <c r="F53" s="500">
        <v>1</v>
      </c>
      <c r="G53" s="242" t="s">
        <v>248</v>
      </c>
      <c r="H53" s="242" t="s">
        <v>1848</v>
      </c>
      <c r="I53" s="698">
        <f>5500*F53</f>
        <v>5500</v>
      </c>
      <c r="J53" s="242" t="s">
        <v>317</v>
      </c>
      <c r="K53" s="242" t="s">
        <v>1469</v>
      </c>
    </row>
    <row r="54" spans="1:11" ht="15" x14ac:dyDescent="0.25">
      <c r="A54" s="500">
        <v>796</v>
      </c>
      <c r="B54" s="242" t="s">
        <v>5374</v>
      </c>
      <c r="C54" s="242" t="s">
        <v>1262</v>
      </c>
      <c r="D54" s="242" t="s">
        <v>1827</v>
      </c>
      <c r="E54" s="242" t="s">
        <v>314</v>
      </c>
      <c r="F54" s="500">
        <v>12</v>
      </c>
      <c r="G54" s="242" t="s">
        <v>248</v>
      </c>
      <c r="H54" s="242" t="s">
        <v>1849</v>
      </c>
      <c r="I54" s="698">
        <f>36600*F54</f>
        <v>439200</v>
      </c>
      <c r="J54" s="242" t="s">
        <v>1466</v>
      </c>
      <c r="K54" s="242" t="s">
        <v>4782</v>
      </c>
    </row>
    <row r="55" spans="1:11" ht="15" x14ac:dyDescent="0.25">
      <c r="A55" s="500">
        <v>799</v>
      </c>
      <c r="B55" s="242" t="s">
        <v>5374</v>
      </c>
      <c r="C55" s="242" t="s">
        <v>1826</v>
      </c>
      <c r="D55" s="242" t="s">
        <v>1817</v>
      </c>
      <c r="E55" s="242" t="s">
        <v>314</v>
      </c>
      <c r="F55" s="500">
        <v>10</v>
      </c>
      <c r="G55" s="242" t="s">
        <v>248</v>
      </c>
      <c r="H55" s="242" t="s">
        <v>1849</v>
      </c>
      <c r="I55" s="698">
        <f>4650*F55</f>
        <v>46500</v>
      </c>
      <c r="J55" s="242" t="s">
        <v>1466</v>
      </c>
      <c r="K55" s="242" t="s">
        <v>4782</v>
      </c>
    </row>
    <row r="56" spans="1:11" ht="15" x14ac:dyDescent="0.25">
      <c r="A56" s="500">
        <v>799</v>
      </c>
      <c r="B56" s="242" t="s">
        <v>5374</v>
      </c>
      <c r="C56" s="242" t="s">
        <v>1826</v>
      </c>
      <c r="D56" s="242" t="s">
        <v>4430</v>
      </c>
      <c r="E56" s="242" t="s">
        <v>314</v>
      </c>
      <c r="F56" s="500">
        <v>7</v>
      </c>
      <c r="G56" s="242" t="s">
        <v>248</v>
      </c>
      <c r="H56" s="242" t="s">
        <v>1849</v>
      </c>
      <c r="I56" s="698">
        <f>6325*F56</f>
        <v>44275</v>
      </c>
      <c r="J56" s="242" t="s">
        <v>1466</v>
      </c>
      <c r="K56" s="242" t="s">
        <v>4782</v>
      </c>
    </row>
    <row r="57" spans="1:11" ht="15" x14ac:dyDescent="0.25">
      <c r="A57" s="500">
        <v>799</v>
      </c>
      <c r="B57" s="242" t="s">
        <v>5374</v>
      </c>
      <c r="C57" s="242" t="s">
        <v>1826</v>
      </c>
      <c r="D57" s="242" t="s">
        <v>1517</v>
      </c>
      <c r="E57" s="242" t="s">
        <v>308</v>
      </c>
      <c r="F57" s="500">
        <v>20</v>
      </c>
      <c r="G57" s="242" t="s">
        <v>248</v>
      </c>
      <c r="H57" s="242" t="s">
        <v>1848</v>
      </c>
      <c r="I57" s="698">
        <f>2650*F57</f>
        <v>53000</v>
      </c>
      <c r="J57" s="242" t="s">
        <v>1466</v>
      </c>
      <c r="K57" s="242" t="s">
        <v>4782</v>
      </c>
    </row>
    <row r="58" spans="1:11" ht="15" x14ac:dyDescent="0.25">
      <c r="A58" s="500">
        <v>800</v>
      </c>
      <c r="B58" s="242" t="s">
        <v>5374</v>
      </c>
      <c r="C58" s="242" t="s">
        <v>1826</v>
      </c>
      <c r="D58" s="242" t="s">
        <v>1516</v>
      </c>
      <c r="E58" s="242" t="s">
        <v>308</v>
      </c>
      <c r="F58" s="500">
        <v>25</v>
      </c>
      <c r="G58" s="242" t="s">
        <v>248</v>
      </c>
      <c r="H58" s="242" t="s">
        <v>1848</v>
      </c>
      <c r="I58" s="698">
        <f>4400*F58</f>
        <v>110000</v>
      </c>
      <c r="J58" s="242" t="s">
        <v>1466</v>
      </c>
      <c r="K58" s="242" t="s">
        <v>4782</v>
      </c>
    </row>
    <row r="59" spans="1:11" ht="15" x14ac:dyDescent="0.25">
      <c r="A59" s="500">
        <v>800</v>
      </c>
      <c r="B59" s="242" t="s">
        <v>5374</v>
      </c>
      <c r="C59" s="242" t="s">
        <v>1826</v>
      </c>
      <c r="D59" s="242" t="s">
        <v>1516</v>
      </c>
      <c r="E59" s="242" t="s">
        <v>308</v>
      </c>
      <c r="F59" s="500">
        <v>1</v>
      </c>
      <c r="G59" s="242" t="s">
        <v>248</v>
      </c>
      <c r="H59" s="242" t="s">
        <v>1848</v>
      </c>
      <c r="I59" s="698">
        <f>4400*F59</f>
        <v>4400</v>
      </c>
      <c r="J59" s="242" t="s">
        <v>1466</v>
      </c>
      <c r="K59" s="242" t="s">
        <v>4782</v>
      </c>
    </row>
    <row r="60" spans="1:11" ht="15" x14ac:dyDescent="0.25">
      <c r="A60" s="500">
        <v>800</v>
      </c>
      <c r="B60" s="242" t="s">
        <v>5374</v>
      </c>
      <c r="C60" s="242" t="s">
        <v>1826</v>
      </c>
      <c r="D60" s="242" t="s">
        <v>1827</v>
      </c>
      <c r="E60" s="242" t="s">
        <v>314</v>
      </c>
      <c r="F60" s="500">
        <v>2</v>
      </c>
      <c r="G60" s="242" t="s">
        <v>248</v>
      </c>
      <c r="H60" s="242" t="s">
        <v>1849</v>
      </c>
      <c r="I60" s="698">
        <f>36600*F60</f>
        <v>73200</v>
      </c>
      <c r="J60" s="242" t="s">
        <v>1466</v>
      </c>
      <c r="K60" s="242" t="s">
        <v>4782</v>
      </c>
    </row>
    <row r="61" spans="1:11" ht="15" x14ac:dyDescent="0.25">
      <c r="A61" s="500">
        <v>801</v>
      </c>
      <c r="B61" s="242" t="s">
        <v>5374</v>
      </c>
      <c r="C61" s="242" t="s">
        <v>4427</v>
      </c>
      <c r="D61" s="242" t="s">
        <v>1827</v>
      </c>
      <c r="E61" s="242" t="s">
        <v>314</v>
      </c>
      <c r="F61" s="500">
        <v>1</v>
      </c>
      <c r="G61" s="242" t="s">
        <v>248</v>
      </c>
      <c r="H61" s="242" t="s">
        <v>1849</v>
      </c>
      <c r="I61" s="698">
        <f>36600*F61</f>
        <v>36600</v>
      </c>
      <c r="J61" s="242" t="s">
        <v>1467</v>
      </c>
      <c r="K61" s="242" t="s">
        <v>4782</v>
      </c>
    </row>
    <row r="62" spans="1:11" ht="15" x14ac:dyDescent="0.25">
      <c r="A62" s="500">
        <v>801</v>
      </c>
      <c r="B62" s="242" t="s">
        <v>5374</v>
      </c>
      <c r="C62" s="242" t="s">
        <v>4427</v>
      </c>
      <c r="D62" s="242" t="s">
        <v>5343</v>
      </c>
      <c r="E62" s="242" t="s">
        <v>314</v>
      </c>
      <c r="F62" s="500">
        <v>1</v>
      </c>
      <c r="G62" s="242" t="s">
        <v>248</v>
      </c>
      <c r="H62" s="242" t="s">
        <v>1849</v>
      </c>
      <c r="I62" s="698">
        <f>3500*F62</f>
        <v>3500</v>
      </c>
      <c r="J62" s="242" t="s">
        <v>1467</v>
      </c>
      <c r="K62" s="242" t="s">
        <v>4782</v>
      </c>
    </row>
    <row r="63" spans="1:11" ht="15" x14ac:dyDescent="0.25">
      <c r="A63" s="500">
        <v>801</v>
      </c>
      <c r="B63" s="242" t="s">
        <v>5374</v>
      </c>
      <c r="C63" s="242" t="s">
        <v>4427</v>
      </c>
      <c r="D63" s="242" t="s">
        <v>1517</v>
      </c>
      <c r="E63" s="242" t="s">
        <v>308</v>
      </c>
      <c r="F63" s="500">
        <v>1</v>
      </c>
      <c r="G63" s="242" t="s">
        <v>248</v>
      </c>
      <c r="H63" s="242" t="s">
        <v>1848</v>
      </c>
      <c r="I63" s="698">
        <f>2650*F63</f>
        <v>2650</v>
      </c>
      <c r="J63" s="242" t="s">
        <v>1467</v>
      </c>
      <c r="K63" s="242" t="s">
        <v>4782</v>
      </c>
    </row>
    <row r="64" spans="1:11" ht="15" x14ac:dyDescent="0.25">
      <c r="A64" s="500">
        <v>801</v>
      </c>
      <c r="B64" s="242" t="s">
        <v>5374</v>
      </c>
      <c r="C64" s="242" t="s">
        <v>4427</v>
      </c>
      <c r="D64" s="242" t="s">
        <v>1831</v>
      </c>
      <c r="E64" s="242" t="s">
        <v>314</v>
      </c>
      <c r="F64" s="500">
        <v>1</v>
      </c>
      <c r="G64" s="242" t="s">
        <v>248</v>
      </c>
      <c r="H64" s="242" t="s">
        <v>1849</v>
      </c>
      <c r="I64" s="698">
        <f>3250*F64</f>
        <v>3250</v>
      </c>
      <c r="J64" s="242" t="s">
        <v>1467</v>
      </c>
      <c r="K64" s="242" t="s">
        <v>4782</v>
      </c>
    </row>
    <row r="65" spans="1:11" ht="15" x14ac:dyDescent="0.25">
      <c r="A65" s="500">
        <v>801</v>
      </c>
      <c r="B65" s="242" t="s">
        <v>5374</v>
      </c>
      <c r="C65" s="242" t="s">
        <v>4427</v>
      </c>
      <c r="D65" s="242" t="s">
        <v>4407</v>
      </c>
      <c r="E65" s="242" t="s">
        <v>314</v>
      </c>
      <c r="F65" s="500">
        <v>1</v>
      </c>
      <c r="G65" s="242" t="s">
        <v>248</v>
      </c>
      <c r="H65" s="242" t="s">
        <v>1849</v>
      </c>
      <c r="I65" s="698">
        <f>500*F65</f>
        <v>500</v>
      </c>
      <c r="J65" s="242" t="s">
        <v>1467</v>
      </c>
      <c r="K65" s="242" t="s">
        <v>4782</v>
      </c>
    </row>
    <row r="66" spans="1:11" ht="15" x14ac:dyDescent="0.25">
      <c r="A66" s="500">
        <v>802</v>
      </c>
      <c r="B66" s="242" t="s">
        <v>5374</v>
      </c>
      <c r="C66" s="242" t="s">
        <v>5375</v>
      </c>
      <c r="D66" s="242" t="s">
        <v>1827</v>
      </c>
      <c r="E66" s="242" t="s">
        <v>314</v>
      </c>
      <c r="F66" s="500">
        <v>5</v>
      </c>
      <c r="G66" s="242" t="s">
        <v>248</v>
      </c>
      <c r="H66" s="242" t="s">
        <v>1849</v>
      </c>
      <c r="I66" s="698">
        <f>36600*F66</f>
        <v>183000</v>
      </c>
      <c r="J66" s="242" t="s">
        <v>316</v>
      </c>
      <c r="K66" s="242" t="s">
        <v>1469</v>
      </c>
    </row>
    <row r="67" spans="1:11" ht="15" x14ac:dyDescent="0.25">
      <c r="A67" s="500">
        <v>803</v>
      </c>
      <c r="B67" s="242" t="s">
        <v>5374</v>
      </c>
      <c r="C67" s="242" t="s">
        <v>5378</v>
      </c>
      <c r="D67" s="242" t="s">
        <v>1827</v>
      </c>
      <c r="E67" s="242" t="s">
        <v>314</v>
      </c>
      <c r="F67" s="500">
        <v>10</v>
      </c>
      <c r="G67" s="242" t="s">
        <v>248</v>
      </c>
      <c r="H67" s="242" t="s">
        <v>1849</v>
      </c>
      <c r="I67" s="698">
        <f>36600*F67</f>
        <v>366000</v>
      </c>
      <c r="J67" s="242" t="s">
        <v>316</v>
      </c>
      <c r="K67" s="242" t="s">
        <v>1469</v>
      </c>
    </row>
  </sheetData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7" tint="-0.249977111117893"/>
  </sheetPr>
  <dimension ref="A3:B7"/>
  <sheetViews>
    <sheetView workbookViewId="0">
      <selection activeCell="B6" sqref="B6"/>
    </sheetView>
  </sheetViews>
  <sheetFormatPr defaultRowHeight="12.75" x14ac:dyDescent="0.2"/>
  <cols>
    <col min="1" max="1" width="23.42578125" bestFit="1" customWidth="1"/>
    <col min="2" max="2" width="10.28515625" style="123" bestFit="1" customWidth="1"/>
  </cols>
  <sheetData>
    <row r="3" spans="1:2" x14ac:dyDescent="0.2">
      <c r="A3" s="474" t="s">
        <v>1535</v>
      </c>
      <c r="B3" s="483"/>
    </row>
    <row r="4" spans="1:2" x14ac:dyDescent="0.2">
      <c r="A4" s="474" t="s">
        <v>42</v>
      </c>
      <c r="B4" s="477" t="s">
        <v>4</v>
      </c>
    </row>
    <row r="5" spans="1:2" x14ac:dyDescent="0.2">
      <c r="A5" s="473" t="s">
        <v>1193</v>
      </c>
      <c r="B5" s="483">
        <v>1675402</v>
      </c>
    </row>
    <row r="6" spans="1:2" x14ac:dyDescent="0.2">
      <c r="A6" s="475" t="s">
        <v>2013</v>
      </c>
      <c r="B6" s="484">
        <v>227300</v>
      </c>
    </row>
    <row r="7" spans="1:2" x14ac:dyDescent="0.2">
      <c r="A7" s="476" t="s">
        <v>3</v>
      </c>
      <c r="B7" s="485">
        <v>1902702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47">
    <tabColor rgb="FF7030A0"/>
  </sheetPr>
  <dimension ref="A1:K36"/>
  <sheetViews>
    <sheetView workbookViewId="0">
      <selection activeCell="E1" sqref="E1"/>
    </sheetView>
  </sheetViews>
  <sheetFormatPr defaultRowHeight="12.75" x14ac:dyDescent="0.2"/>
  <cols>
    <col min="1" max="1" width="13.140625" bestFit="1" customWidth="1"/>
    <col min="2" max="2" width="11.85546875" bestFit="1" customWidth="1"/>
    <col min="3" max="3" width="30.28515625" bestFit="1" customWidth="1"/>
    <col min="4" max="4" width="31.42578125" bestFit="1" customWidth="1"/>
    <col min="5" max="5" width="8.140625" bestFit="1" customWidth="1"/>
    <col min="6" max="6" width="4.140625" bestFit="1" customWidth="1"/>
    <col min="7" max="7" width="14.7109375" bestFit="1" customWidth="1"/>
    <col min="8" max="8" width="22.140625" bestFit="1" customWidth="1"/>
    <col min="9" max="9" width="10.5703125" style="123" bestFit="1" customWidth="1"/>
    <col min="10" max="10" width="17" style="389" bestFit="1" customWidth="1"/>
    <col min="11" max="11" width="11.140625" bestFit="1" customWidth="1"/>
  </cols>
  <sheetData>
    <row r="1" spans="1:11" ht="15" x14ac:dyDescent="0.25">
      <c r="A1" s="538" t="s">
        <v>26</v>
      </c>
      <c r="B1" s="539" t="s">
        <v>34</v>
      </c>
      <c r="C1" s="540" t="s">
        <v>36</v>
      </c>
      <c r="D1" s="541" t="s">
        <v>37</v>
      </c>
      <c r="E1" s="541" t="s">
        <v>23</v>
      </c>
      <c r="F1" s="542" t="s">
        <v>38</v>
      </c>
      <c r="G1" s="541" t="s">
        <v>39</v>
      </c>
      <c r="H1" s="541" t="s">
        <v>42</v>
      </c>
      <c r="I1" s="543" t="s">
        <v>40</v>
      </c>
      <c r="J1" s="544" t="s">
        <v>35</v>
      </c>
      <c r="K1" s="541" t="s">
        <v>24</v>
      </c>
    </row>
    <row r="2" spans="1:11" ht="15" x14ac:dyDescent="0.25">
      <c r="A2" s="535" t="s">
        <v>2524</v>
      </c>
      <c r="B2" s="545">
        <v>44202</v>
      </c>
      <c r="C2" s="546" t="s">
        <v>2525</v>
      </c>
      <c r="D2" s="547" t="s">
        <v>1516</v>
      </c>
      <c r="E2" s="535" t="s">
        <v>308</v>
      </c>
      <c r="F2" s="535">
        <v>4</v>
      </c>
      <c r="G2" s="535" t="s">
        <v>2526</v>
      </c>
      <c r="H2" s="546" t="s">
        <v>2013</v>
      </c>
      <c r="I2" s="548">
        <f>4400*F2</f>
        <v>17600</v>
      </c>
      <c r="J2" s="546" t="s">
        <v>1466</v>
      </c>
      <c r="K2" s="546" t="s">
        <v>4782</v>
      </c>
    </row>
    <row r="3" spans="1:11" ht="15" x14ac:dyDescent="0.25">
      <c r="A3" s="535" t="s">
        <v>2524</v>
      </c>
      <c r="B3" s="545">
        <v>44202</v>
      </c>
      <c r="C3" s="546" t="s">
        <v>2525</v>
      </c>
      <c r="D3" s="547" t="s">
        <v>1799</v>
      </c>
      <c r="E3" s="535" t="s">
        <v>308</v>
      </c>
      <c r="F3" s="535">
        <v>4</v>
      </c>
      <c r="G3" s="535" t="s">
        <v>2526</v>
      </c>
      <c r="H3" s="546" t="s">
        <v>2013</v>
      </c>
      <c r="I3" s="548">
        <f>450*F3</f>
        <v>1800</v>
      </c>
      <c r="J3" s="546" t="s">
        <v>1466</v>
      </c>
      <c r="K3" s="546" t="s">
        <v>4782</v>
      </c>
    </row>
    <row r="4" spans="1:11" ht="15" x14ac:dyDescent="0.25">
      <c r="A4" s="535" t="s">
        <v>2527</v>
      </c>
      <c r="B4" s="545">
        <v>44203</v>
      </c>
      <c r="C4" s="546" t="s">
        <v>1241</v>
      </c>
      <c r="D4" s="547" t="s">
        <v>2528</v>
      </c>
      <c r="E4" s="535" t="s">
        <v>314</v>
      </c>
      <c r="F4" s="546">
        <v>4</v>
      </c>
      <c r="G4" s="535" t="s">
        <v>245</v>
      </c>
      <c r="H4" s="546" t="s">
        <v>1193</v>
      </c>
      <c r="I4" s="548">
        <f>47895*F4</f>
        <v>191580</v>
      </c>
      <c r="J4" s="546" t="s">
        <v>1465</v>
      </c>
      <c r="K4" s="546" t="s">
        <v>4782</v>
      </c>
    </row>
    <row r="5" spans="1:11" ht="15" x14ac:dyDescent="0.25">
      <c r="A5" s="535" t="s">
        <v>2527</v>
      </c>
      <c r="B5" s="545">
        <v>44203</v>
      </c>
      <c r="C5" s="546" t="s">
        <v>1241</v>
      </c>
      <c r="D5" s="547" t="s">
        <v>2529</v>
      </c>
      <c r="E5" s="535" t="s">
        <v>314</v>
      </c>
      <c r="F5" s="546">
        <v>4</v>
      </c>
      <c r="G5" s="535" t="s">
        <v>245</v>
      </c>
      <c r="H5" s="546" t="s">
        <v>1193</v>
      </c>
      <c r="I5" s="548">
        <v>0</v>
      </c>
      <c r="J5" s="546" t="s">
        <v>1465</v>
      </c>
      <c r="K5" s="546" t="s">
        <v>4782</v>
      </c>
    </row>
    <row r="6" spans="1:11" ht="15" x14ac:dyDescent="0.25">
      <c r="A6" s="535" t="s">
        <v>2527</v>
      </c>
      <c r="B6" s="545">
        <v>44203</v>
      </c>
      <c r="C6" s="546" t="s">
        <v>1241</v>
      </c>
      <c r="D6" s="547" t="s">
        <v>1817</v>
      </c>
      <c r="E6" s="535" t="s">
        <v>314</v>
      </c>
      <c r="F6" s="546">
        <v>4</v>
      </c>
      <c r="G6" s="535" t="s">
        <v>245</v>
      </c>
      <c r="H6" s="546" t="s">
        <v>1193</v>
      </c>
      <c r="I6" s="548">
        <v>0</v>
      </c>
      <c r="J6" s="546" t="s">
        <v>1465</v>
      </c>
      <c r="K6" s="546" t="s">
        <v>4782</v>
      </c>
    </row>
    <row r="7" spans="1:11" ht="15" x14ac:dyDescent="0.25">
      <c r="A7" s="535" t="s">
        <v>2527</v>
      </c>
      <c r="B7" s="545">
        <v>44203</v>
      </c>
      <c r="C7" s="546" t="s">
        <v>1241</v>
      </c>
      <c r="D7" s="547" t="s">
        <v>2530</v>
      </c>
      <c r="E7" s="535" t="s">
        <v>314</v>
      </c>
      <c r="F7" s="546">
        <v>4</v>
      </c>
      <c r="G7" s="535" t="s">
        <v>245</v>
      </c>
      <c r="H7" s="546" t="s">
        <v>1193</v>
      </c>
      <c r="I7" s="548">
        <v>0</v>
      </c>
      <c r="J7" s="546" t="s">
        <v>1465</v>
      </c>
      <c r="K7" s="546" t="s">
        <v>4782</v>
      </c>
    </row>
    <row r="8" spans="1:11" ht="15" x14ac:dyDescent="0.25">
      <c r="A8" s="535" t="s">
        <v>2527</v>
      </c>
      <c r="B8" s="545">
        <v>44203</v>
      </c>
      <c r="C8" s="546" t="s">
        <v>1241</v>
      </c>
      <c r="D8" s="547" t="s">
        <v>1713</v>
      </c>
      <c r="E8" s="535" t="s">
        <v>314</v>
      </c>
      <c r="F8" s="546">
        <v>4</v>
      </c>
      <c r="G8" s="535" t="s">
        <v>245</v>
      </c>
      <c r="H8" s="546" t="s">
        <v>1193</v>
      </c>
      <c r="I8" s="548">
        <f>3500*F8</f>
        <v>14000</v>
      </c>
      <c r="J8" s="546" t="s">
        <v>1465</v>
      </c>
      <c r="K8" s="546" t="s">
        <v>4782</v>
      </c>
    </row>
    <row r="9" spans="1:11" ht="15" x14ac:dyDescent="0.25">
      <c r="A9" s="535" t="s">
        <v>2527</v>
      </c>
      <c r="B9" s="545">
        <v>44203</v>
      </c>
      <c r="C9" s="546" t="s">
        <v>1241</v>
      </c>
      <c r="D9" s="546" t="s">
        <v>1799</v>
      </c>
      <c r="E9" s="535" t="s">
        <v>314</v>
      </c>
      <c r="F9" s="546">
        <v>4</v>
      </c>
      <c r="G9" s="535" t="s">
        <v>245</v>
      </c>
      <c r="H9" s="546" t="s">
        <v>1193</v>
      </c>
      <c r="I9" s="548">
        <f>5000*F9</f>
        <v>20000</v>
      </c>
      <c r="J9" s="546" t="s">
        <v>1465</v>
      </c>
      <c r="K9" s="546" t="s">
        <v>4782</v>
      </c>
    </row>
    <row r="10" spans="1:11" ht="15" x14ac:dyDescent="0.25">
      <c r="A10" s="535" t="s">
        <v>2531</v>
      </c>
      <c r="B10" s="545">
        <v>44204</v>
      </c>
      <c r="C10" s="546" t="s">
        <v>2532</v>
      </c>
      <c r="D10" s="547" t="s">
        <v>2533</v>
      </c>
      <c r="E10" s="535" t="s">
        <v>314</v>
      </c>
      <c r="F10" s="535">
        <v>1</v>
      </c>
      <c r="G10" s="535" t="s">
        <v>245</v>
      </c>
      <c r="H10" s="546" t="s">
        <v>1193</v>
      </c>
      <c r="I10" s="548">
        <f>35200*F10</f>
        <v>35200</v>
      </c>
      <c r="J10" s="546" t="s">
        <v>1466</v>
      </c>
      <c r="K10" s="546" t="s">
        <v>4782</v>
      </c>
    </row>
    <row r="11" spans="1:11" ht="15" x14ac:dyDescent="0.25">
      <c r="A11" s="535" t="s">
        <v>2531</v>
      </c>
      <c r="B11" s="545">
        <v>44204</v>
      </c>
      <c r="C11" s="546" t="s">
        <v>2532</v>
      </c>
      <c r="D11" s="547" t="s">
        <v>2534</v>
      </c>
      <c r="E11" s="535" t="s">
        <v>314</v>
      </c>
      <c r="F11" s="535">
        <v>1</v>
      </c>
      <c r="G11" s="535" t="s">
        <v>245</v>
      </c>
      <c r="H11" s="546" t="s">
        <v>1193</v>
      </c>
      <c r="I11" s="548">
        <f>2250*F11</f>
        <v>2250</v>
      </c>
      <c r="J11" s="546" t="s">
        <v>1466</v>
      </c>
      <c r="K11" s="546" t="s">
        <v>4782</v>
      </c>
    </row>
    <row r="12" spans="1:11" ht="15" x14ac:dyDescent="0.25">
      <c r="A12" s="535" t="s">
        <v>2535</v>
      </c>
      <c r="B12" s="545">
        <v>44208</v>
      </c>
      <c r="C12" s="546" t="s">
        <v>1241</v>
      </c>
      <c r="D12" s="547" t="s">
        <v>2536</v>
      </c>
      <c r="E12" s="535" t="s">
        <v>314</v>
      </c>
      <c r="F12" s="535">
        <v>1</v>
      </c>
      <c r="G12" s="535" t="s">
        <v>245</v>
      </c>
      <c r="H12" s="546" t="s">
        <v>1193</v>
      </c>
      <c r="I12" s="548">
        <f>2916*F12</f>
        <v>2916</v>
      </c>
      <c r="J12" s="546" t="s">
        <v>1465</v>
      </c>
      <c r="K12" s="546" t="s">
        <v>4782</v>
      </c>
    </row>
    <row r="13" spans="1:11" ht="15" x14ac:dyDescent="0.25">
      <c r="A13" s="535" t="s">
        <v>2537</v>
      </c>
      <c r="B13" s="545">
        <v>44211</v>
      </c>
      <c r="C13" s="546" t="s">
        <v>2525</v>
      </c>
      <c r="D13" s="547" t="s">
        <v>2538</v>
      </c>
      <c r="E13" s="535" t="s">
        <v>314</v>
      </c>
      <c r="F13" s="535">
        <v>2</v>
      </c>
      <c r="G13" s="535" t="s">
        <v>245</v>
      </c>
      <c r="H13" s="546" t="s">
        <v>1193</v>
      </c>
      <c r="I13" s="548">
        <f>35200*F13</f>
        <v>70400</v>
      </c>
      <c r="J13" s="546" t="s">
        <v>1466</v>
      </c>
      <c r="K13" s="546" t="s">
        <v>4782</v>
      </c>
    </row>
    <row r="14" spans="1:11" ht="15" x14ac:dyDescent="0.25">
      <c r="A14" s="535" t="s">
        <v>2537</v>
      </c>
      <c r="B14" s="545">
        <v>44211</v>
      </c>
      <c r="C14" s="546" t="s">
        <v>2525</v>
      </c>
      <c r="D14" s="547" t="s">
        <v>2534</v>
      </c>
      <c r="E14" s="535" t="s">
        <v>314</v>
      </c>
      <c r="F14" s="535">
        <v>2</v>
      </c>
      <c r="G14" s="535" t="s">
        <v>245</v>
      </c>
      <c r="H14" s="546" t="s">
        <v>1193</v>
      </c>
      <c r="I14" s="548">
        <f>2250*F14</f>
        <v>4500</v>
      </c>
      <c r="J14" s="546" t="s">
        <v>1466</v>
      </c>
      <c r="K14" s="546" t="s">
        <v>4782</v>
      </c>
    </row>
    <row r="15" spans="1:11" ht="15" x14ac:dyDescent="0.25">
      <c r="A15" s="535" t="s">
        <v>2539</v>
      </c>
      <c r="B15" s="545">
        <v>44215</v>
      </c>
      <c r="C15" s="546" t="s">
        <v>4786</v>
      </c>
      <c r="D15" s="547" t="s">
        <v>2538</v>
      </c>
      <c r="E15" s="535" t="s">
        <v>314</v>
      </c>
      <c r="F15" s="535">
        <v>1</v>
      </c>
      <c r="G15" s="535" t="s">
        <v>245</v>
      </c>
      <c r="H15" s="546" t="s">
        <v>1193</v>
      </c>
      <c r="I15" s="548">
        <f>35900*F15</f>
        <v>35900</v>
      </c>
      <c r="J15" s="546" t="s">
        <v>1467</v>
      </c>
      <c r="K15" s="546" t="s">
        <v>4782</v>
      </c>
    </row>
    <row r="16" spans="1:11" ht="15" x14ac:dyDescent="0.25">
      <c r="A16" s="535" t="s">
        <v>2539</v>
      </c>
      <c r="B16" s="545">
        <v>44215</v>
      </c>
      <c r="C16" s="546" t="s">
        <v>4786</v>
      </c>
      <c r="D16" s="547" t="s">
        <v>1629</v>
      </c>
      <c r="E16" s="535" t="s">
        <v>308</v>
      </c>
      <c r="F16" s="535">
        <v>1</v>
      </c>
      <c r="G16" s="535" t="s">
        <v>245</v>
      </c>
      <c r="H16" s="546" t="s">
        <v>2013</v>
      </c>
      <c r="I16" s="548">
        <f>3100*F16</f>
        <v>3100</v>
      </c>
      <c r="J16" s="546" t="s">
        <v>1467</v>
      </c>
      <c r="K16" s="546" t="s">
        <v>4782</v>
      </c>
    </row>
    <row r="17" spans="1:11" ht="15" x14ac:dyDescent="0.25">
      <c r="A17" s="535" t="s">
        <v>2540</v>
      </c>
      <c r="B17" s="545">
        <v>44216</v>
      </c>
      <c r="C17" s="546" t="s">
        <v>1241</v>
      </c>
      <c r="D17" s="547" t="s">
        <v>2538</v>
      </c>
      <c r="E17" s="535" t="s">
        <v>314</v>
      </c>
      <c r="F17" s="537">
        <v>12</v>
      </c>
      <c r="G17" s="535" t="s">
        <v>245</v>
      </c>
      <c r="H17" s="546" t="s">
        <v>1193</v>
      </c>
      <c r="I17" s="548">
        <f>49987*F17</f>
        <v>599844</v>
      </c>
      <c r="J17" s="546" t="s">
        <v>1465</v>
      </c>
      <c r="K17" s="546" t="s">
        <v>4782</v>
      </c>
    </row>
    <row r="18" spans="1:11" ht="15" x14ac:dyDescent="0.25">
      <c r="A18" s="535" t="s">
        <v>2540</v>
      </c>
      <c r="B18" s="545">
        <v>44216</v>
      </c>
      <c r="C18" s="546" t="s">
        <v>1241</v>
      </c>
      <c r="D18" s="547" t="s">
        <v>1713</v>
      </c>
      <c r="E18" s="535" t="s">
        <v>314</v>
      </c>
      <c r="F18" s="537">
        <v>12</v>
      </c>
      <c r="G18" s="535" t="s">
        <v>245</v>
      </c>
      <c r="H18" s="546" t="s">
        <v>1193</v>
      </c>
      <c r="I18" s="548">
        <v>0</v>
      </c>
      <c r="J18" s="546" t="s">
        <v>1465</v>
      </c>
      <c r="K18" s="546" t="s">
        <v>4782</v>
      </c>
    </row>
    <row r="19" spans="1:11" ht="15" x14ac:dyDescent="0.25">
      <c r="A19" s="535" t="s">
        <v>2540</v>
      </c>
      <c r="B19" s="545">
        <v>44216</v>
      </c>
      <c r="C19" s="546" t="s">
        <v>1241</v>
      </c>
      <c r="D19" s="547" t="s">
        <v>2529</v>
      </c>
      <c r="E19" s="535" t="s">
        <v>314</v>
      </c>
      <c r="F19" s="537">
        <v>12</v>
      </c>
      <c r="G19" s="535" t="s">
        <v>245</v>
      </c>
      <c r="H19" s="546" t="s">
        <v>1193</v>
      </c>
      <c r="I19" s="548">
        <v>0</v>
      </c>
      <c r="J19" s="546" t="s">
        <v>1465</v>
      </c>
      <c r="K19" s="546" t="s">
        <v>4782</v>
      </c>
    </row>
    <row r="20" spans="1:11" ht="15" x14ac:dyDescent="0.25">
      <c r="A20" s="551" t="s">
        <v>2548</v>
      </c>
      <c r="B20" s="545">
        <v>44216</v>
      </c>
      <c r="C20" s="546" t="s">
        <v>1241</v>
      </c>
      <c r="D20" s="549" t="s">
        <v>2528</v>
      </c>
      <c r="E20" s="535" t="s">
        <v>314</v>
      </c>
      <c r="F20" s="546">
        <v>4</v>
      </c>
      <c r="G20" s="535" t="s">
        <v>245</v>
      </c>
      <c r="H20" s="546" t="s">
        <v>1193</v>
      </c>
      <c r="I20" s="548">
        <f>47895*F20</f>
        <v>191580</v>
      </c>
      <c r="J20" s="546" t="s">
        <v>1465</v>
      </c>
      <c r="K20" s="546" t="s">
        <v>4782</v>
      </c>
    </row>
    <row r="21" spans="1:11" ht="15" x14ac:dyDescent="0.25">
      <c r="A21" s="535" t="s">
        <v>2540</v>
      </c>
      <c r="B21" s="545">
        <v>44216</v>
      </c>
      <c r="C21" s="546" t="s">
        <v>1241</v>
      </c>
      <c r="D21" s="549" t="s">
        <v>2530</v>
      </c>
      <c r="E21" s="535" t="s">
        <v>314</v>
      </c>
      <c r="F21" s="546">
        <v>4</v>
      </c>
      <c r="G21" s="535" t="s">
        <v>245</v>
      </c>
      <c r="H21" s="546" t="s">
        <v>1193</v>
      </c>
      <c r="I21" s="548">
        <v>0</v>
      </c>
      <c r="J21" s="546" t="s">
        <v>1465</v>
      </c>
      <c r="K21" s="546" t="s">
        <v>4782</v>
      </c>
    </row>
    <row r="22" spans="1:11" ht="15" x14ac:dyDescent="0.25">
      <c r="A22" s="535" t="s">
        <v>2540</v>
      </c>
      <c r="B22" s="545">
        <v>44216</v>
      </c>
      <c r="C22" s="546" t="s">
        <v>1241</v>
      </c>
      <c r="D22" s="547" t="s">
        <v>2529</v>
      </c>
      <c r="E22" s="535" t="s">
        <v>314</v>
      </c>
      <c r="F22" s="546">
        <v>4</v>
      </c>
      <c r="G22" s="535" t="s">
        <v>245</v>
      </c>
      <c r="H22" s="546" t="s">
        <v>1193</v>
      </c>
      <c r="I22" s="548">
        <v>0</v>
      </c>
      <c r="J22" s="546" t="s">
        <v>1465</v>
      </c>
      <c r="K22" s="546" t="s">
        <v>4782</v>
      </c>
    </row>
    <row r="23" spans="1:11" ht="15" x14ac:dyDescent="0.25">
      <c r="A23" s="535" t="s">
        <v>2540</v>
      </c>
      <c r="B23" s="545">
        <v>44216</v>
      </c>
      <c r="C23" s="546" t="s">
        <v>1241</v>
      </c>
      <c r="D23" s="549" t="s">
        <v>1713</v>
      </c>
      <c r="E23" s="535" t="s">
        <v>314</v>
      </c>
      <c r="F23" s="546">
        <v>4</v>
      </c>
      <c r="G23" s="535" t="s">
        <v>245</v>
      </c>
      <c r="H23" s="546" t="s">
        <v>1193</v>
      </c>
      <c r="I23" s="548">
        <f>3500*F23</f>
        <v>14000</v>
      </c>
      <c r="J23" s="546" t="s">
        <v>1465</v>
      </c>
      <c r="K23" s="546" t="s">
        <v>4782</v>
      </c>
    </row>
    <row r="24" spans="1:11" ht="15" x14ac:dyDescent="0.25">
      <c r="A24" s="535" t="s">
        <v>2540</v>
      </c>
      <c r="B24" s="545">
        <v>44216</v>
      </c>
      <c r="C24" s="546" t="s">
        <v>1241</v>
      </c>
      <c r="D24" s="549" t="s">
        <v>1799</v>
      </c>
      <c r="E24" s="535" t="s">
        <v>314</v>
      </c>
      <c r="F24" s="546">
        <v>4</v>
      </c>
      <c r="G24" s="535" t="s">
        <v>245</v>
      </c>
      <c r="H24" s="546" t="s">
        <v>1193</v>
      </c>
      <c r="I24" s="548">
        <f>5000*F24</f>
        <v>20000</v>
      </c>
      <c r="J24" s="546" t="s">
        <v>1465</v>
      </c>
      <c r="K24" s="546" t="s">
        <v>4782</v>
      </c>
    </row>
    <row r="25" spans="1:11" ht="15" x14ac:dyDescent="0.25">
      <c r="A25" s="546" t="s">
        <v>2542</v>
      </c>
      <c r="B25" s="550">
        <v>44216</v>
      </c>
      <c r="C25" s="546" t="s">
        <v>1241</v>
      </c>
      <c r="D25" s="549" t="s">
        <v>2541</v>
      </c>
      <c r="E25" s="535" t="s">
        <v>308</v>
      </c>
      <c r="F25" s="546">
        <v>10</v>
      </c>
      <c r="G25" s="535" t="s">
        <v>245</v>
      </c>
      <c r="H25" s="546" t="s">
        <v>2013</v>
      </c>
      <c r="I25" s="548">
        <f>1950*F25</f>
        <v>19500</v>
      </c>
      <c r="J25" s="546" t="s">
        <v>1465</v>
      </c>
      <c r="K25" s="546" t="s">
        <v>4782</v>
      </c>
    </row>
    <row r="26" spans="1:11" ht="15" x14ac:dyDescent="0.25">
      <c r="A26" s="546" t="s">
        <v>2542</v>
      </c>
      <c r="B26" s="550">
        <v>44216</v>
      </c>
      <c r="C26" s="546" t="s">
        <v>1241</v>
      </c>
      <c r="D26" s="549" t="s">
        <v>1516</v>
      </c>
      <c r="E26" s="535" t="s">
        <v>308</v>
      </c>
      <c r="F26" s="546">
        <v>7</v>
      </c>
      <c r="G26" s="535" t="s">
        <v>245</v>
      </c>
      <c r="H26" s="546" t="s">
        <v>2013</v>
      </c>
      <c r="I26" s="548">
        <f>4400*F26</f>
        <v>30800</v>
      </c>
      <c r="J26" s="546" t="s">
        <v>1465</v>
      </c>
      <c r="K26" s="546" t="s">
        <v>4782</v>
      </c>
    </row>
    <row r="27" spans="1:11" ht="15" x14ac:dyDescent="0.25">
      <c r="A27" s="546" t="s">
        <v>2542</v>
      </c>
      <c r="B27" s="550">
        <v>44216</v>
      </c>
      <c r="C27" s="546" t="s">
        <v>1241</v>
      </c>
      <c r="D27" s="549" t="s">
        <v>1799</v>
      </c>
      <c r="E27" s="535" t="s">
        <v>308</v>
      </c>
      <c r="F27" s="546">
        <v>7</v>
      </c>
      <c r="G27" s="535" t="s">
        <v>245</v>
      </c>
      <c r="H27" s="546" t="s">
        <v>2013</v>
      </c>
      <c r="I27" s="548">
        <f>450*F27</f>
        <v>3150</v>
      </c>
      <c r="J27" s="546" t="s">
        <v>1465</v>
      </c>
      <c r="K27" s="546" t="s">
        <v>4782</v>
      </c>
    </row>
    <row r="28" spans="1:11" ht="15" x14ac:dyDescent="0.25">
      <c r="A28" s="546" t="s">
        <v>2543</v>
      </c>
      <c r="B28" s="550">
        <v>44216</v>
      </c>
      <c r="C28" s="546" t="s">
        <v>1241</v>
      </c>
      <c r="D28" s="549" t="s">
        <v>2549</v>
      </c>
      <c r="E28" s="535" t="s">
        <v>314</v>
      </c>
      <c r="F28" s="546">
        <v>3</v>
      </c>
      <c r="G28" s="535" t="s">
        <v>245</v>
      </c>
      <c r="H28" s="546" t="s">
        <v>1193</v>
      </c>
      <c r="I28" s="548">
        <f>52250*F28</f>
        <v>156750</v>
      </c>
      <c r="J28" s="546" t="s">
        <v>1465</v>
      </c>
      <c r="K28" s="546" t="s">
        <v>4782</v>
      </c>
    </row>
    <row r="29" spans="1:11" ht="15" x14ac:dyDescent="0.25">
      <c r="A29" s="546" t="s">
        <v>2543</v>
      </c>
      <c r="B29" s="550">
        <v>44216</v>
      </c>
      <c r="C29" s="546" t="s">
        <v>1241</v>
      </c>
      <c r="D29" s="549" t="s">
        <v>1714</v>
      </c>
      <c r="E29" s="535" t="s">
        <v>314</v>
      </c>
      <c r="F29" s="546">
        <v>3</v>
      </c>
      <c r="G29" s="535" t="s">
        <v>245</v>
      </c>
      <c r="H29" s="546" t="s">
        <v>1193</v>
      </c>
      <c r="I29" s="548">
        <f>5250*F30</f>
        <v>15750</v>
      </c>
      <c r="J29" s="546" t="s">
        <v>1465</v>
      </c>
      <c r="K29" s="546" t="s">
        <v>4782</v>
      </c>
    </row>
    <row r="30" spans="1:11" ht="15" x14ac:dyDescent="0.25">
      <c r="A30" s="546" t="s">
        <v>2544</v>
      </c>
      <c r="B30" s="550">
        <v>44223</v>
      </c>
      <c r="C30" s="546" t="s">
        <v>2532</v>
      </c>
      <c r="D30" s="549" t="s">
        <v>2541</v>
      </c>
      <c r="E30" s="535" t="s">
        <v>308</v>
      </c>
      <c r="F30" s="546">
        <v>3</v>
      </c>
      <c r="G30" s="535" t="s">
        <v>245</v>
      </c>
      <c r="H30" s="546" t="s">
        <v>2013</v>
      </c>
      <c r="I30" s="548">
        <f>1950*F30</f>
        <v>5850</v>
      </c>
      <c r="J30" s="546" t="s">
        <v>1466</v>
      </c>
      <c r="K30" s="546" t="s">
        <v>4782</v>
      </c>
    </row>
    <row r="31" spans="1:11" ht="15" x14ac:dyDescent="0.25">
      <c r="A31" s="546" t="s">
        <v>2545</v>
      </c>
      <c r="B31" s="550">
        <v>44223</v>
      </c>
      <c r="C31" s="546" t="s">
        <v>1241</v>
      </c>
      <c r="D31" s="547" t="s">
        <v>2538</v>
      </c>
      <c r="E31" s="535" t="s">
        <v>314</v>
      </c>
      <c r="F31" s="546">
        <v>6</v>
      </c>
      <c r="G31" s="535" t="s">
        <v>245</v>
      </c>
      <c r="H31" s="546" t="s">
        <v>1193</v>
      </c>
      <c r="I31" s="548">
        <f>36600*F31</f>
        <v>219600</v>
      </c>
      <c r="J31" s="546" t="s">
        <v>1465</v>
      </c>
      <c r="K31" s="546" t="s">
        <v>4782</v>
      </c>
    </row>
    <row r="32" spans="1:11" ht="15" x14ac:dyDescent="0.25">
      <c r="A32" s="546" t="s">
        <v>2546</v>
      </c>
      <c r="B32" s="550">
        <v>44223</v>
      </c>
      <c r="C32" s="546" t="s">
        <v>2532</v>
      </c>
      <c r="D32" s="547" t="s">
        <v>2533</v>
      </c>
      <c r="E32" s="535" t="s">
        <v>314</v>
      </c>
      <c r="F32" s="546">
        <v>2</v>
      </c>
      <c r="G32" s="535" t="s">
        <v>245</v>
      </c>
      <c r="H32" s="546" t="s">
        <v>1193</v>
      </c>
      <c r="I32" s="548">
        <f>35900*F32</f>
        <v>71800</v>
      </c>
      <c r="J32" s="546" t="s">
        <v>1466</v>
      </c>
      <c r="K32" s="546" t="s">
        <v>4782</v>
      </c>
    </row>
    <row r="33" spans="1:11" ht="15" x14ac:dyDescent="0.25">
      <c r="A33" s="546" t="s">
        <v>2546</v>
      </c>
      <c r="B33" s="550">
        <v>44223</v>
      </c>
      <c r="C33" s="546" t="s">
        <v>2532</v>
      </c>
      <c r="D33" s="546" t="s">
        <v>2536</v>
      </c>
      <c r="E33" s="535" t="s">
        <v>314</v>
      </c>
      <c r="F33" s="546">
        <v>2</v>
      </c>
      <c r="G33" s="535" t="s">
        <v>245</v>
      </c>
      <c r="H33" s="546" t="s">
        <v>1193</v>
      </c>
      <c r="I33" s="548">
        <f>2916*F33</f>
        <v>5832</v>
      </c>
      <c r="J33" s="546" t="s">
        <v>1466</v>
      </c>
      <c r="K33" s="546" t="s">
        <v>4782</v>
      </c>
    </row>
    <row r="34" spans="1:11" ht="15" x14ac:dyDescent="0.25">
      <c r="A34" s="546" t="s">
        <v>2546</v>
      </c>
      <c r="B34" s="550">
        <v>44223</v>
      </c>
      <c r="C34" s="546" t="s">
        <v>2532</v>
      </c>
      <c r="D34" s="546" t="s">
        <v>1713</v>
      </c>
      <c r="E34" s="535" t="s">
        <v>314</v>
      </c>
      <c r="F34" s="546">
        <v>1</v>
      </c>
      <c r="G34" s="535" t="s">
        <v>245</v>
      </c>
      <c r="H34" s="546" t="s">
        <v>1193</v>
      </c>
      <c r="I34" s="548">
        <f>3500*F34</f>
        <v>3500</v>
      </c>
      <c r="J34" s="546" t="s">
        <v>1466</v>
      </c>
      <c r="K34" s="546" t="s">
        <v>4782</v>
      </c>
    </row>
    <row r="35" spans="1:11" ht="15" x14ac:dyDescent="0.25">
      <c r="A35" s="546" t="s">
        <v>2547</v>
      </c>
      <c r="B35" s="550">
        <v>44225</v>
      </c>
      <c r="C35" s="546" t="s">
        <v>2525</v>
      </c>
      <c r="D35" s="546" t="s">
        <v>1516</v>
      </c>
      <c r="E35" s="535" t="s">
        <v>308</v>
      </c>
      <c r="F35" s="546">
        <v>30</v>
      </c>
      <c r="G35" s="535" t="s">
        <v>2526</v>
      </c>
      <c r="H35" s="546" t="s">
        <v>2013</v>
      </c>
      <c r="I35" s="548">
        <f>4400*F35</f>
        <v>132000</v>
      </c>
      <c r="J35" s="546" t="s">
        <v>1466</v>
      </c>
      <c r="K35" s="546" t="s">
        <v>4782</v>
      </c>
    </row>
    <row r="36" spans="1:11" ht="15" x14ac:dyDescent="0.25">
      <c r="A36" s="546" t="s">
        <v>2547</v>
      </c>
      <c r="B36" s="550">
        <v>44225</v>
      </c>
      <c r="C36" s="546" t="s">
        <v>2525</v>
      </c>
      <c r="D36" s="546" t="s">
        <v>1799</v>
      </c>
      <c r="E36" s="535" t="s">
        <v>308</v>
      </c>
      <c r="F36" s="546">
        <v>30</v>
      </c>
      <c r="G36" s="535" t="s">
        <v>2526</v>
      </c>
      <c r="H36" s="546" t="s">
        <v>2013</v>
      </c>
      <c r="I36" s="548">
        <f>450*F36</f>
        <v>13500</v>
      </c>
      <c r="J36" s="546" t="s">
        <v>1466</v>
      </c>
      <c r="K36" s="546" t="s">
        <v>4782</v>
      </c>
    </row>
  </sheetData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7030A0"/>
  </sheetPr>
  <dimension ref="A3:B7"/>
  <sheetViews>
    <sheetView workbookViewId="0">
      <selection activeCell="J12" sqref="J12"/>
    </sheetView>
  </sheetViews>
  <sheetFormatPr defaultRowHeight="12.75" x14ac:dyDescent="0.2"/>
  <cols>
    <col min="1" max="1" width="23.42578125" bestFit="1" customWidth="1"/>
    <col min="2" max="2" width="12.85546875" style="123" bestFit="1" customWidth="1"/>
  </cols>
  <sheetData>
    <row r="3" spans="1:2" x14ac:dyDescent="0.2">
      <c r="A3" s="474" t="s">
        <v>1535</v>
      </c>
      <c r="B3" s="575"/>
    </row>
    <row r="4" spans="1:2" x14ac:dyDescent="0.2">
      <c r="A4" s="474" t="s">
        <v>42</v>
      </c>
      <c r="B4" s="575" t="s">
        <v>4</v>
      </c>
    </row>
    <row r="5" spans="1:2" x14ac:dyDescent="0.2">
      <c r="A5" s="473" t="s">
        <v>1193</v>
      </c>
      <c r="B5" s="575">
        <v>2276996</v>
      </c>
    </row>
    <row r="6" spans="1:2" x14ac:dyDescent="0.2">
      <c r="A6" s="475" t="s">
        <v>2013</v>
      </c>
      <c r="B6" s="578">
        <v>97100</v>
      </c>
    </row>
    <row r="7" spans="1:2" x14ac:dyDescent="0.2">
      <c r="A7" s="476" t="s">
        <v>3</v>
      </c>
      <c r="B7" s="576">
        <v>2374096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7030A0"/>
  </sheetPr>
  <dimension ref="A1:K27"/>
  <sheetViews>
    <sheetView workbookViewId="0">
      <selection activeCell="E1" sqref="E1"/>
    </sheetView>
  </sheetViews>
  <sheetFormatPr defaultRowHeight="12.75" x14ac:dyDescent="0.2"/>
  <cols>
    <col min="1" max="1" width="12.7109375" bestFit="1" customWidth="1"/>
    <col min="2" max="2" width="11.85546875" bestFit="1" customWidth="1"/>
    <col min="3" max="3" width="31.42578125" bestFit="1" customWidth="1"/>
    <col min="4" max="4" width="27.85546875" bestFit="1" customWidth="1"/>
    <col min="5" max="5" width="8.140625" bestFit="1" customWidth="1"/>
    <col min="6" max="6" width="4.140625" bestFit="1" customWidth="1"/>
    <col min="7" max="7" width="14.7109375" bestFit="1" customWidth="1"/>
    <col min="8" max="8" width="22.140625" bestFit="1" customWidth="1"/>
    <col min="9" max="9" width="9.5703125" bestFit="1" customWidth="1"/>
    <col min="10" max="10" width="17" bestFit="1" customWidth="1"/>
    <col min="11" max="11" width="11.140625" bestFit="1" customWidth="1"/>
  </cols>
  <sheetData>
    <row r="1" spans="1:11" ht="15" x14ac:dyDescent="0.25">
      <c r="A1" s="219" t="s">
        <v>26</v>
      </c>
      <c r="B1" s="220" t="s">
        <v>34</v>
      </c>
      <c r="C1" s="221" t="s">
        <v>36</v>
      </c>
      <c r="D1" s="222" t="s">
        <v>37</v>
      </c>
      <c r="E1" s="222" t="s">
        <v>23</v>
      </c>
      <c r="F1" s="223" t="s">
        <v>38</v>
      </c>
      <c r="G1" s="222" t="s">
        <v>39</v>
      </c>
      <c r="H1" s="222" t="s">
        <v>42</v>
      </c>
      <c r="I1" s="224" t="s">
        <v>40</v>
      </c>
      <c r="J1" s="225" t="s">
        <v>35</v>
      </c>
      <c r="K1" s="222" t="s">
        <v>24</v>
      </c>
    </row>
    <row r="2" spans="1:11" ht="15" x14ac:dyDescent="0.25">
      <c r="A2" s="579" t="s">
        <v>3685</v>
      </c>
      <c r="B2" s="580">
        <v>44228</v>
      </c>
      <c r="C2" s="205" t="s">
        <v>1241</v>
      </c>
      <c r="D2" s="581" t="s">
        <v>1817</v>
      </c>
      <c r="E2" s="579" t="s">
        <v>314</v>
      </c>
      <c r="F2" s="531">
        <v>5</v>
      </c>
      <c r="G2" s="579" t="s">
        <v>245</v>
      </c>
      <c r="H2" s="205" t="s">
        <v>1193</v>
      </c>
      <c r="I2" s="486">
        <f>3900*F2</f>
        <v>19500</v>
      </c>
      <c r="J2" s="205" t="s">
        <v>1465</v>
      </c>
      <c r="K2" s="205" t="s">
        <v>4782</v>
      </c>
    </row>
    <row r="3" spans="1:11" ht="15" x14ac:dyDescent="0.25">
      <c r="A3" s="579" t="s">
        <v>3686</v>
      </c>
      <c r="B3" s="580">
        <v>44228</v>
      </c>
      <c r="C3" s="205" t="s">
        <v>1241</v>
      </c>
      <c r="D3" s="581" t="s">
        <v>1817</v>
      </c>
      <c r="E3" s="579" t="s">
        <v>314</v>
      </c>
      <c r="F3" s="531">
        <v>12</v>
      </c>
      <c r="G3" s="579" t="s">
        <v>245</v>
      </c>
      <c r="H3" s="205" t="s">
        <v>1193</v>
      </c>
      <c r="I3" s="486">
        <f>3900*F3</f>
        <v>46800</v>
      </c>
      <c r="J3" s="205" t="s">
        <v>1465</v>
      </c>
      <c r="K3" s="205" t="s">
        <v>4782</v>
      </c>
    </row>
    <row r="4" spans="1:11" ht="15" x14ac:dyDescent="0.25">
      <c r="A4" s="579" t="s">
        <v>3687</v>
      </c>
      <c r="B4" s="580">
        <v>44228</v>
      </c>
      <c r="C4" s="205" t="s">
        <v>1241</v>
      </c>
      <c r="D4" s="581" t="s">
        <v>1817</v>
      </c>
      <c r="E4" s="579" t="s">
        <v>314</v>
      </c>
      <c r="F4" s="531">
        <v>4</v>
      </c>
      <c r="G4" s="579" t="s">
        <v>245</v>
      </c>
      <c r="H4" s="205" t="s">
        <v>1193</v>
      </c>
      <c r="I4" s="486">
        <f>3900*F4</f>
        <v>15600</v>
      </c>
      <c r="J4" s="205" t="s">
        <v>1465</v>
      </c>
      <c r="K4" s="205" t="s">
        <v>4782</v>
      </c>
    </row>
    <row r="5" spans="1:11" ht="15" x14ac:dyDescent="0.25">
      <c r="A5" s="579" t="s">
        <v>3688</v>
      </c>
      <c r="B5" s="580">
        <v>44231</v>
      </c>
      <c r="C5" s="205" t="s">
        <v>2525</v>
      </c>
      <c r="D5" s="581" t="s">
        <v>2293</v>
      </c>
      <c r="E5" s="579" t="s">
        <v>308</v>
      </c>
      <c r="F5" s="531">
        <v>2</v>
      </c>
      <c r="G5" s="579" t="s">
        <v>2526</v>
      </c>
      <c r="H5" s="205" t="s">
        <v>2013</v>
      </c>
      <c r="I5" s="486">
        <f>4550*F5</f>
        <v>9100</v>
      </c>
      <c r="J5" s="205" t="s">
        <v>1466</v>
      </c>
      <c r="K5" s="205" t="s">
        <v>4782</v>
      </c>
    </row>
    <row r="6" spans="1:11" ht="15" x14ac:dyDescent="0.25">
      <c r="A6" s="579" t="s">
        <v>3689</v>
      </c>
      <c r="B6" s="580">
        <v>44232</v>
      </c>
      <c r="C6" s="205" t="s">
        <v>1241</v>
      </c>
      <c r="D6" s="581" t="s">
        <v>3702</v>
      </c>
      <c r="E6" s="579" t="s">
        <v>314</v>
      </c>
      <c r="F6" s="531">
        <v>2</v>
      </c>
      <c r="G6" s="579" t="s">
        <v>245</v>
      </c>
      <c r="H6" s="205" t="s">
        <v>1193</v>
      </c>
      <c r="I6" s="486">
        <f>53500*F6</f>
        <v>107000</v>
      </c>
      <c r="J6" s="205" t="s">
        <v>1465</v>
      </c>
      <c r="K6" s="205" t="s">
        <v>4782</v>
      </c>
    </row>
    <row r="7" spans="1:11" ht="15" x14ac:dyDescent="0.25">
      <c r="A7" s="579" t="s">
        <v>3689</v>
      </c>
      <c r="B7" s="580">
        <v>44232</v>
      </c>
      <c r="C7" s="205" t="s">
        <v>1241</v>
      </c>
      <c r="D7" s="581" t="s">
        <v>1714</v>
      </c>
      <c r="E7" s="579" t="s">
        <v>314</v>
      </c>
      <c r="F7" s="531">
        <v>2</v>
      </c>
      <c r="G7" s="579" t="s">
        <v>245</v>
      </c>
      <c r="H7" s="205" t="s">
        <v>1193</v>
      </c>
      <c r="I7" s="486">
        <f>5250*F7</f>
        <v>10500</v>
      </c>
      <c r="J7" s="205" t="s">
        <v>1465</v>
      </c>
      <c r="K7" s="205" t="s">
        <v>4782</v>
      </c>
    </row>
    <row r="8" spans="1:11" ht="15" x14ac:dyDescent="0.25">
      <c r="A8" s="579" t="s">
        <v>3690</v>
      </c>
      <c r="B8" s="580">
        <v>44238</v>
      </c>
      <c r="C8" s="205" t="s">
        <v>1241</v>
      </c>
      <c r="D8" s="581" t="s">
        <v>1516</v>
      </c>
      <c r="E8" s="579" t="s">
        <v>308</v>
      </c>
      <c r="F8" s="531">
        <v>20</v>
      </c>
      <c r="G8" s="579" t="s">
        <v>245</v>
      </c>
      <c r="H8" s="205" t="s">
        <v>2013</v>
      </c>
      <c r="I8" s="486">
        <f>4400*F8</f>
        <v>88000</v>
      </c>
      <c r="J8" s="205" t="s">
        <v>1465</v>
      </c>
      <c r="K8" s="205" t="s">
        <v>4782</v>
      </c>
    </row>
    <row r="9" spans="1:11" ht="15" x14ac:dyDescent="0.25">
      <c r="A9" s="579" t="s">
        <v>3690</v>
      </c>
      <c r="B9" s="580">
        <v>44238</v>
      </c>
      <c r="C9" s="205" t="s">
        <v>1241</v>
      </c>
      <c r="D9" s="581" t="s">
        <v>1799</v>
      </c>
      <c r="E9" s="579" t="s">
        <v>314</v>
      </c>
      <c r="F9" s="531">
        <v>20</v>
      </c>
      <c r="G9" s="579" t="s">
        <v>245</v>
      </c>
      <c r="H9" s="205" t="s">
        <v>1193</v>
      </c>
      <c r="I9" s="486">
        <f>450*F9</f>
        <v>9000</v>
      </c>
      <c r="J9" s="205" t="s">
        <v>1465</v>
      </c>
      <c r="K9" s="205" t="s">
        <v>4782</v>
      </c>
    </row>
    <row r="10" spans="1:11" ht="15" x14ac:dyDescent="0.25">
      <c r="A10" s="579" t="s">
        <v>3691</v>
      </c>
      <c r="B10" s="580">
        <v>44245</v>
      </c>
      <c r="C10" s="205" t="s">
        <v>1241</v>
      </c>
      <c r="D10" s="581" t="s">
        <v>3698</v>
      </c>
      <c r="E10" s="579" t="s">
        <v>314</v>
      </c>
      <c r="F10" s="531">
        <v>4</v>
      </c>
      <c r="G10" s="579" t="s">
        <v>245</v>
      </c>
      <c r="H10" s="205" t="s">
        <v>1193</v>
      </c>
      <c r="I10" s="486">
        <f>36600*F10</f>
        <v>146400</v>
      </c>
      <c r="J10" s="205" t="s">
        <v>1465</v>
      </c>
      <c r="K10" s="205" t="s">
        <v>4782</v>
      </c>
    </row>
    <row r="11" spans="1:11" ht="15" x14ac:dyDescent="0.25">
      <c r="A11" s="579" t="s">
        <v>3692</v>
      </c>
      <c r="B11" s="580">
        <v>44245</v>
      </c>
      <c r="C11" s="205" t="s">
        <v>1241</v>
      </c>
      <c r="D11" s="581" t="s">
        <v>3699</v>
      </c>
      <c r="E11" s="579" t="s">
        <v>314</v>
      </c>
      <c r="F11" s="531">
        <v>4</v>
      </c>
      <c r="G11" s="579" t="s">
        <v>245</v>
      </c>
      <c r="H11" s="205" t="s">
        <v>1193</v>
      </c>
      <c r="I11" s="486">
        <f>44700*F11</f>
        <v>178800</v>
      </c>
      <c r="J11" s="205" t="s">
        <v>1465</v>
      </c>
      <c r="K11" s="205" t="s">
        <v>4782</v>
      </c>
    </row>
    <row r="12" spans="1:11" ht="15" x14ac:dyDescent="0.25">
      <c r="A12" s="579" t="s">
        <v>3692</v>
      </c>
      <c r="B12" s="580">
        <v>44245</v>
      </c>
      <c r="C12" s="205" t="s">
        <v>1241</v>
      </c>
      <c r="D12" s="581" t="s">
        <v>2530</v>
      </c>
      <c r="E12" s="579" t="s">
        <v>314</v>
      </c>
      <c r="F12" s="531">
        <v>4</v>
      </c>
      <c r="G12" s="579" t="s">
        <v>245</v>
      </c>
      <c r="H12" s="205" t="s">
        <v>1193</v>
      </c>
      <c r="I12" s="486">
        <v>0</v>
      </c>
      <c r="J12" s="205" t="s">
        <v>1465</v>
      </c>
      <c r="K12" s="205" t="s">
        <v>4782</v>
      </c>
    </row>
    <row r="13" spans="1:11" ht="15" x14ac:dyDescent="0.25">
      <c r="A13" s="579" t="s">
        <v>3692</v>
      </c>
      <c r="B13" s="580">
        <v>44245</v>
      </c>
      <c r="C13" s="205" t="s">
        <v>1241</v>
      </c>
      <c r="D13" s="581" t="s">
        <v>2529</v>
      </c>
      <c r="E13" s="579" t="s">
        <v>314</v>
      </c>
      <c r="F13" s="531">
        <v>4</v>
      </c>
      <c r="G13" s="579" t="s">
        <v>245</v>
      </c>
      <c r="H13" s="205" t="s">
        <v>1193</v>
      </c>
      <c r="I13" s="486">
        <v>0</v>
      </c>
      <c r="J13" s="205" t="s">
        <v>1465</v>
      </c>
      <c r="K13" s="205" t="s">
        <v>4782</v>
      </c>
    </row>
    <row r="14" spans="1:11" ht="15" x14ac:dyDescent="0.25">
      <c r="A14" s="579" t="s">
        <v>3692</v>
      </c>
      <c r="B14" s="580">
        <v>44245</v>
      </c>
      <c r="C14" s="205" t="s">
        <v>1241</v>
      </c>
      <c r="D14" s="582" t="s">
        <v>1713</v>
      </c>
      <c r="E14" s="579" t="s">
        <v>314</v>
      </c>
      <c r="F14" s="531">
        <v>4</v>
      </c>
      <c r="G14" s="579" t="s">
        <v>245</v>
      </c>
      <c r="H14" s="205" t="s">
        <v>1193</v>
      </c>
      <c r="I14" s="486">
        <f>4500*F14</f>
        <v>18000</v>
      </c>
      <c r="J14" s="205" t="s">
        <v>1465</v>
      </c>
      <c r="K14" s="205" t="s">
        <v>4782</v>
      </c>
    </row>
    <row r="15" spans="1:11" ht="15" x14ac:dyDescent="0.25">
      <c r="A15" s="579" t="s">
        <v>3692</v>
      </c>
      <c r="B15" s="580">
        <v>44245</v>
      </c>
      <c r="C15" s="205" t="s">
        <v>1241</v>
      </c>
      <c r="D15" s="582" t="s">
        <v>1799</v>
      </c>
      <c r="E15" s="579" t="s">
        <v>314</v>
      </c>
      <c r="F15" s="531">
        <v>4</v>
      </c>
      <c r="G15" s="579" t="s">
        <v>245</v>
      </c>
      <c r="H15" s="205" t="s">
        <v>1193</v>
      </c>
      <c r="I15" s="486">
        <f>5000*F15</f>
        <v>20000</v>
      </c>
      <c r="J15" s="205" t="s">
        <v>1465</v>
      </c>
      <c r="K15" s="205" t="s">
        <v>4782</v>
      </c>
    </row>
    <row r="16" spans="1:11" ht="15" x14ac:dyDescent="0.25">
      <c r="A16" s="205" t="s">
        <v>3693</v>
      </c>
      <c r="B16" s="413">
        <v>44245</v>
      </c>
      <c r="C16" s="205" t="s">
        <v>1241</v>
      </c>
      <c r="D16" s="581" t="s">
        <v>3700</v>
      </c>
      <c r="E16" s="579" t="s">
        <v>314</v>
      </c>
      <c r="F16" s="531">
        <v>8</v>
      </c>
      <c r="G16" s="579" t="s">
        <v>245</v>
      </c>
      <c r="H16" s="205" t="s">
        <v>1193</v>
      </c>
      <c r="I16" s="486">
        <f>49987*F16</f>
        <v>399896</v>
      </c>
      <c r="J16" s="205" t="s">
        <v>1465</v>
      </c>
      <c r="K16" s="205" t="s">
        <v>4782</v>
      </c>
    </row>
    <row r="17" spans="1:11" ht="15" x14ac:dyDescent="0.25">
      <c r="A17" s="205" t="s">
        <v>3693</v>
      </c>
      <c r="B17" s="413">
        <v>44245</v>
      </c>
      <c r="C17" s="205" t="s">
        <v>1241</v>
      </c>
      <c r="D17" s="582" t="s">
        <v>1713</v>
      </c>
      <c r="E17" s="579" t="s">
        <v>314</v>
      </c>
      <c r="F17" s="531">
        <v>8</v>
      </c>
      <c r="G17" s="579" t="s">
        <v>245</v>
      </c>
      <c r="H17" s="205" t="s">
        <v>1193</v>
      </c>
      <c r="I17" s="486">
        <v>0</v>
      </c>
      <c r="J17" s="205" t="s">
        <v>1465</v>
      </c>
      <c r="K17" s="205" t="s">
        <v>4782</v>
      </c>
    </row>
    <row r="18" spans="1:11" ht="15" x14ac:dyDescent="0.25">
      <c r="A18" s="205" t="s">
        <v>3693</v>
      </c>
      <c r="B18" s="413">
        <v>44245</v>
      </c>
      <c r="C18" s="205" t="s">
        <v>1241</v>
      </c>
      <c r="D18" s="582" t="s">
        <v>2529</v>
      </c>
      <c r="E18" s="579" t="s">
        <v>314</v>
      </c>
      <c r="F18" s="531">
        <v>8</v>
      </c>
      <c r="G18" s="579" t="s">
        <v>245</v>
      </c>
      <c r="H18" s="205" t="s">
        <v>1193</v>
      </c>
      <c r="I18" s="486">
        <v>0</v>
      </c>
      <c r="J18" s="205" t="s">
        <v>1465</v>
      </c>
      <c r="K18" s="205" t="s">
        <v>4782</v>
      </c>
    </row>
    <row r="19" spans="1:11" ht="15" x14ac:dyDescent="0.25">
      <c r="A19" s="205" t="s">
        <v>3694</v>
      </c>
      <c r="B19" s="413">
        <v>44249</v>
      </c>
      <c r="C19" s="205" t="s">
        <v>1241</v>
      </c>
      <c r="D19" s="582" t="s">
        <v>3702</v>
      </c>
      <c r="E19" s="579" t="s">
        <v>314</v>
      </c>
      <c r="F19" s="531">
        <v>2</v>
      </c>
      <c r="G19" s="579" t="s">
        <v>245</v>
      </c>
      <c r="H19" s="205" t="s">
        <v>1193</v>
      </c>
      <c r="I19" s="486">
        <f>53500*F19</f>
        <v>107000</v>
      </c>
      <c r="J19" s="205" t="s">
        <v>1465</v>
      </c>
      <c r="K19" s="205" t="s">
        <v>4782</v>
      </c>
    </row>
    <row r="20" spans="1:11" ht="15" x14ac:dyDescent="0.25">
      <c r="A20" s="205" t="s">
        <v>3694</v>
      </c>
      <c r="B20" s="413">
        <v>44249</v>
      </c>
      <c r="C20" s="205" t="s">
        <v>1241</v>
      </c>
      <c r="D20" s="582" t="s">
        <v>1714</v>
      </c>
      <c r="E20" s="579" t="s">
        <v>314</v>
      </c>
      <c r="F20" s="531">
        <v>2</v>
      </c>
      <c r="G20" s="579" t="s">
        <v>245</v>
      </c>
      <c r="H20" s="205" t="s">
        <v>1193</v>
      </c>
      <c r="I20" s="486">
        <f>5250*F20</f>
        <v>10500</v>
      </c>
      <c r="J20" s="205" t="s">
        <v>1465</v>
      </c>
      <c r="K20" s="205" t="s">
        <v>4782</v>
      </c>
    </row>
    <row r="21" spans="1:11" ht="15" x14ac:dyDescent="0.25">
      <c r="A21" s="205" t="s">
        <v>3695</v>
      </c>
      <c r="B21" s="413">
        <v>44249</v>
      </c>
      <c r="C21" s="205" t="s">
        <v>1241</v>
      </c>
      <c r="D21" s="582" t="s">
        <v>3701</v>
      </c>
      <c r="E21" s="579" t="s">
        <v>314</v>
      </c>
      <c r="F21" s="531">
        <v>4</v>
      </c>
      <c r="G21" s="579" t="s">
        <v>245</v>
      </c>
      <c r="H21" s="205" t="s">
        <v>1193</v>
      </c>
      <c r="I21" s="486">
        <f>35000*F21</f>
        <v>140000</v>
      </c>
      <c r="J21" s="205" t="s">
        <v>1465</v>
      </c>
      <c r="K21" s="205" t="s">
        <v>4782</v>
      </c>
    </row>
    <row r="22" spans="1:11" ht="15" x14ac:dyDescent="0.25">
      <c r="A22" s="205" t="s">
        <v>3696</v>
      </c>
      <c r="B22" s="413">
        <v>44251</v>
      </c>
      <c r="C22" s="205" t="s">
        <v>1241</v>
      </c>
      <c r="D22" s="581" t="s">
        <v>3700</v>
      </c>
      <c r="E22" s="579" t="s">
        <v>314</v>
      </c>
      <c r="F22" s="531">
        <v>4</v>
      </c>
      <c r="G22" s="579" t="s">
        <v>245</v>
      </c>
      <c r="H22" s="205" t="s">
        <v>1193</v>
      </c>
      <c r="I22" s="486">
        <f>35900*F22</f>
        <v>143600</v>
      </c>
      <c r="J22" s="205" t="s">
        <v>1465</v>
      </c>
      <c r="K22" s="205" t="s">
        <v>4782</v>
      </c>
    </row>
    <row r="23" spans="1:11" ht="15" x14ac:dyDescent="0.25">
      <c r="A23" s="205" t="s">
        <v>3697</v>
      </c>
      <c r="B23" s="413">
        <v>44251</v>
      </c>
      <c r="C23" s="205" t="s">
        <v>1241</v>
      </c>
      <c r="D23" s="582" t="s">
        <v>3699</v>
      </c>
      <c r="E23" s="579" t="s">
        <v>314</v>
      </c>
      <c r="F23" s="531">
        <v>17</v>
      </c>
      <c r="G23" s="579" t="s">
        <v>245</v>
      </c>
      <c r="H23" s="205" t="s">
        <v>1193</v>
      </c>
      <c r="I23" s="486">
        <f>44700*F23</f>
        <v>759900</v>
      </c>
      <c r="J23" s="205" t="s">
        <v>1465</v>
      </c>
      <c r="K23" s="205" t="s">
        <v>4782</v>
      </c>
    </row>
    <row r="24" spans="1:11" ht="15" x14ac:dyDescent="0.25">
      <c r="A24" s="205" t="s">
        <v>3697</v>
      </c>
      <c r="B24" s="413">
        <v>44251</v>
      </c>
      <c r="C24" s="205" t="s">
        <v>1241</v>
      </c>
      <c r="D24" s="205" t="s">
        <v>2529</v>
      </c>
      <c r="E24" s="579" t="s">
        <v>314</v>
      </c>
      <c r="F24" s="531">
        <v>17</v>
      </c>
      <c r="G24" s="579" t="s">
        <v>245</v>
      </c>
      <c r="H24" s="205" t="s">
        <v>1193</v>
      </c>
      <c r="I24" s="486">
        <v>0</v>
      </c>
      <c r="J24" s="205" t="s">
        <v>1465</v>
      </c>
      <c r="K24" s="205" t="s">
        <v>4782</v>
      </c>
    </row>
    <row r="25" spans="1:11" ht="15" x14ac:dyDescent="0.25">
      <c r="A25" s="205" t="s">
        <v>3697</v>
      </c>
      <c r="B25" s="413">
        <v>44251</v>
      </c>
      <c r="C25" s="205" t="s">
        <v>1241</v>
      </c>
      <c r="D25" s="205" t="s">
        <v>2530</v>
      </c>
      <c r="E25" s="579" t="s">
        <v>314</v>
      </c>
      <c r="F25" s="531">
        <v>17</v>
      </c>
      <c r="G25" s="579" t="s">
        <v>245</v>
      </c>
      <c r="H25" s="205" t="s">
        <v>1193</v>
      </c>
      <c r="I25" s="486">
        <v>0</v>
      </c>
      <c r="J25" s="205" t="s">
        <v>1465</v>
      </c>
      <c r="K25" s="205" t="s">
        <v>4782</v>
      </c>
    </row>
    <row r="26" spans="1:11" ht="15" x14ac:dyDescent="0.25">
      <c r="A26" s="205" t="s">
        <v>3697</v>
      </c>
      <c r="B26" s="413">
        <v>44251</v>
      </c>
      <c r="C26" s="205" t="s">
        <v>1241</v>
      </c>
      <c r="D26" s="205" t="s">
        <v>1713</v>
      </c>
      <c r="E26" s="579" t="s">
        <v>314</v>
      </c>
      <c r="F26" s="531">
        <v>17</v>
      </c>
      <c r="G26" s="579" t="s">
        <v>245</v>
      </c>
      <c r="H26" s="205" t="s">
        <v>1193</v>
      </c>
      <c r="I26" s="486">
        <f>3500*F26</f>
        <v>59500</v>
      </c>
      <c r="J26" s="205" t="s">
        <v>1465</v>
      </c>
      <c r="K26" s="205" t="s">
        <v>4782</v>
      </c>
    </row>
    <row r="27" spans="1:11" ht="15" x14ac:dyDescent="0.25">
      <c r="A27" s="205" t="s">
        <v>3697</v>
      </c>
      <c r="B27" s="413">
        <v>44251</v>
      </c>
      <c r="C27" s="205" t="s">
        <v>1241</v>
      </c>
      <c r="D27" s="205" t="s">
        <v>1799</v>
      </c>
      <c r="E27" s="579" t="s">
        <v>314</v>
      </c>
      <c r="F27" s="531">
        <v>17</v>
      </c>
      <c r="G27" s="579" t="s">
        <v>245</v>
      </c>
      <c r="H27" s="205" t="s">
        <v>1193</v>
      </c>
      <c r="I27" s="486">
        <f>5000*F27</f>
        <v>85000</v>
      </c>
      <c r="J27" s="205" t="s">
        <v>1465</v>
      </c>
      <c r="K27" s="205" t="s">
        <v>4782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7030A0"/>
  </sheetPr>
  <dimension ref="A3:B7"/>
  <sheetViews>
    <sheetView workbookViewId="0">
      <selection activeCell="G14" sqref="G14"/>
    </sheetView>
  </sheetViews>
  <sheetFormatPr defaultRowHeight="12.75" x14ac:dyDescent="0.2"/>
  <cols>
    <col min="1" max="1" width="23.42578125" bestFit="1" customWidth="1"/>
    <col min="2" max="2" width="12.85546875" style="123" bestFit="1" customWidth="1"/>
  </cols>
  <sheetData>
    <row r="3" spans="1:2" x14ac:dyDescent="0.2">
      <c r="A3" s="474" t="s">
        <v>1535</v>
      </c>
      <c r="B3" s="695"/>
    </row>
    <row r="4" spans="1:2" x14ac:dyDescent="0.2">
      <c r="A4" s="474" t="s">
        <v>42</v>
      </c>
      <c r="B4" s="695" t="s">
        <v>4</v>
      </c>
    </row>
    <row r="5" spans="1:2" x14ac:dyDescent="0.2">
      <c r="A5" s="473" t="s">
        <v>1193</v>
      </c>
      <c r="B5" s="695">
        <v>1744070</v>
      </c>
    </row>
    <row r="6" spans="1:2" x14ac:dyDescent="0.2">
      <c r="A6" s="475" t="s">
        <v>2013</v>
      </c>
      <c r="B6" s="696">
        <v>376450</v>
      </c>
    </row>
    <row r="7" spans="1:2" x14ac:dyDescent="0.2">
      <c r="A7" s="476" t="s">
        <v>3</v>
      </c>
      <c r="B7" s="697">
        <v>2120520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7030A0"/>
  </sheetPr>
  <dimension ref="A1:K38"/>
  <sheetViews>
    <sheetView workbookViewId="0">
      <selection activeCell="E1" sqref="E1"/>
    </sheetView>
  </sheetViews>
  <sheetFormatPr defaultRowHeight="12.75" x14ac:dyDescent="0.2"/>
  <cols>
    <col min="1" max="1" width="12.7109375" bestFit="1" customWidth="1"/>
    <col min="2" max="2" width="11.85546875" bestFit="1" customWidth="1"/>
    <col min="3" max="3" width="31.42578125" bestFit="1" customWidth="1"/>
    <col min="4" max="4" width="38.28515625" bestFit="1" customWidth="1"/>
    <col min="5" max="5" width="8.140625" bestFit="1" customWidth="1"/>
    <col min="6" max="6" width="4.140625" style="590" bestFit="1" customWidth="1"/>
    <col min="7" max="7" width="14.7109375" bestFit="1" customWidth="1"/>
    <col min="8" max="8" width="22.140625" bestFit="1" customWidth="1"/>
    <col min="9" max="9" width="9.5703125" bestFit="1" customWidth="1"/>
    <col min="10" max="10" width="17" bestFit="1" customWidth="1"/>
    <col min="11" max="11" width="11.140625" bestFit="1" customWidth="1"/>
  </cols>
  <sheetData>
    <row r="1" spans="1:11" ht="15" x14ac:dyDescent="0.25">
      <c r="A1" s="619" t="s">
        <v>26</v>
      </c>
      <c r="B1" s="620" t="s">
        <v>34</v>
      </c>
      <c r="C1" s="621" t="s">
        <v>36</v>
      </c>
      <c r="D1" s="622" t="s">
        <v>37</v>
      </c>
      <c r="E1" s="622" t="s">
        <v>23</v>
      </c>
      <c r="F1" s="623" t="s">
        <v>38</v>
      </c>
      <c r="G1" s="622" t="s">
        <v>39</v>
      </c>
      <c r="H1" s="622" t="s">
        <v>42</v>
      </c>
      <c r="I1" s="624" t="s">
        <v>40</v>
      </c>
      <c r="J1" s="625" t="s">
        <v>35</v>
      </c>
      <c r="K1" s="622" t="s">
        <v>24</v>
      </c>
    </row>
    <row r="2" spans="1:11" ht="15" x14ac:dyDescent="0.25">
      <c r="A2" s="579" t="s">
        <v>5379</v>
      </c>
      <c r="B2" s="580">
        <v>44256</v>
      </c>
      <c r="C2" s="626" t="s">
        <v>1241</v>
      </c>
      <c r="D2" s="581" t="s">
        <v>5381</v>
      </c>
      <c r="E2" s="626" t="s">
        <v>314</v>
      </c>
      <c r="F2" s="639">
        <v>6</v>
      </c>
      <c r="G2" s="579" t="s">
        <v>245</v>
      </c>
      <c r="H2" s="626" t="s">
        <v>1193</v>
      </c>
      <c r="I2" s="486">
        <f>9350*F2</f>
        <v>56100</v>
      </c>
      <c r="J2" s="626" t="s">
        <v>1465</v>
      </c>
      <c r="K2" s="626" t="s">
        <v>4782</v>
      </c>
    </row>
    <row r="3" spans="1:11" ht="15" x14ac:dyDescent="0.25">
      <c r="A3" s="579" t="s">
        <v>5380</v>
      </c>
      <c r="B3" s="580">
        <v>44256</v>
      </c>
      <c r="C3" s="626" t="s">
        <v>2532</v>
      </c>
      <c r="D3" s="581" t="s">
        <v>2541</v>
      </c>
      <c r="E3" s="626" t="s">
        <v>308</v>
      </c>
      <c r="F3" s="639">
        <v>10</v>
      </c>
      <c r="G3" s="579" t="s">
        <v>245</v>
      </c>
      <c r="H3" s="626" t="s">
        <v>2013</v>
      </c>
      <c r="I3" s="486">
        <f>1900*F3</f>
        <v>19000</v>
      </c>
      <c r="J3" s="626" t="s">
        <v>1466</v>
      </c>
      <c r="K3" s="626" t="s">
        <v>4782</v>
      </c>
    </row>
    <row r="4" spans="1:11" ht="15" x14ac:dyDescent="0.25">
      <c r="A4" s="579" t="s">
        <v>5382</v>
      </c>
      <c r="B4" s="580">
        <v>44258</v>
      </c>
      <c r="C4" s="626" t="s">
        <v>1241</v>
      </c>
      <c r="D4" s="581" t="s">
        <v>1629</v>
      </c>
      <c r="E4" s="626" t="s">
        <v>308</v>
      </c>
      <c r="F4" s="639">
        <v>25</v>
      </c>
      <c r="G4" s="579" t="s">
        <v>245</v>
      </c>
      <c r="H4" s="626" t="s">
        <v>2013</v>
      </c>
      <c r="I4" s="486">
        <f>2850*F4</f>
        <v>71250</v>
      </c>
      <c r="J4" s="626" t="s">
        <v>1465</v>
      </c>
      <c r="K4" s="626" t="s">
        <v>4782</v>
      </c>
    </row>
    <row r="5" spans="1:11" ht="15" x14ac:dyDescent="0.25">
      <c r="A5" s="579" t="s">
        <v>5383</v>
      </c>
      <c r="B5" s="580">
        <v>44259</v>
      </c>
      <c r="C5" s="626" t="s">
        <v>1241</v>
      </c>
      <c r="D5" s="581" t="s">
        <v>5384</v>
      </c>
      <c r="E5" s="529" t="s">
        <v>314</v>
      </c>
      <c r="F5" s="639">
        <v>5</v>
      </c>
      <c r="G5" s="579" t="s">
        <v>245</v>
      </c>
      <c r="H5" s="626" t="s">
        <v>1193</v>
      </c>
      <c r="I5" s="486">
        <f>8500*F5</f>
        <v>42500</v>
      </c>
      <c r="J5" s="626" t="s">
        <v>1465</v>
      </c>
      <c r="K5" s="626" t="s">
        <v>4782</v>
      </c>
    </row>
    <row r="6" spans="1:11" ht="15" x14ac:dyDescent="0.25">
      <c r="A6" s="579" t="s">
        <v>5383</v>
      </c>
      <c r="B6" s="580">
        <v>44259</v>
      </c>
      <c r="C6" s="626" t="s">
        <v>1241</v>
      </c>
      <c r="D6" s="581" t="s">
        <v>5385</v>
      </c>
      <c r="E6" s="529" t="s">
        <v>314</v>
      </c>
      <c r="F6" s="639">
        <v>3</v>
      </c>
      <c r="G6" s="579" t="s">
        <v>245</v>
      </c>
      <c r="H6" s="626" t="s">
        <v>1193</v>
      </c>
      <c r="I6" s="486">
        <f>36600*F6</f>
        <v>109800</v>
      </c>
      <c r="J6" s="626" t="s">
        <v>1465</v>
      </c>
      <c r="K6" s="626" t="s">
        <v>4782</v>
      </c>
    </row>
    <row r="7" spans="1:11" ht="15" x14ac:dyDescent="0.25">
      <c r="A7" s="579" t="s">
        <v>5386</v>
      </c>
      <c r="B7" s="580">
        <v>44259</v>
      </c>
      <c r="C7" s="626" t="s">
        <v>1241</v>
      </c>
      <c r="D7" s="581" t="s">
        <v>1516</v>
      </c>
      <c r="E7" s="529" t="s">
        <v>308</v>
      </c>
      <c r="F7" s="639">
        <v>30</v>
      </c>
      <c r="G7" s="579" t="s">
        <v>245</v>
      </c>
      <c r="H7" s="626" t="s">
        <v>2013</v>
      </c>
      <c r="I7" s="486">
        <f>4400*F7</f>
        <v>132000</v>
      </c>
      <c r="J7" s="626" t="s">
        <v>1465</v>
      </c>
      <c r="K7" s="626" t="s">
        <v>4782</v>
      </c>
    </row>
    <row r="8" spans="1:11" ht="15" x14ac:dyDescent="0.25">
      <c r="A8" s="579" t="s">
        <v>5387</v>
      </c>
      <c r="B8" s="580">
        <v>44263</v>
      </c>
      <c r="C8" s="626" t="s">
        <v>1241</v>
      </c>
      <c r="D8" s="581" t="s">
        <v>2533</v>
      </c>
      <c r="E8" s="529" t="s">
        <v>314</v>
      </c>
      <c r="F8" s="639">
        <v>10</v>
      </c>
      <c r="G8" s="579" t="s">
        <v>245</v>
      </c>
      <c r="H8" s="626" t="s">
        <v>1193</v>
      </c>
      <c r="I8" s="486">
        <f>49987*F8</f>
        <v>499870</v>
      </c>
      <c r="J8" s="626" t="s">
        <v>1465</v>
      </c>
      <c r="K8" s="626" t="s">
        <v>4782</v>
      </c>
    </row>
    <row r="9" spans="1:11" ht="15" x14ac:dyDescent="0.25">
      <c r="A9" s="579" t="s">
        <v>5387</v>
      </c>
      <c r="B9" s="580">
        <v>44263</v>
      </c>
      <c r="C9" s="626" t="s">
        <v>1241</v>
      </c>
      <c r="D9" s="582" t="s">
        <v>1713</v>
      </c>
      <c r="E9" s="529" t="s">
        <v>314</v>
      </c>
      <c r="F9" s="639">
        <v>10</v>
      </c>
      <c r="G9" s="579" t="s">
        <v>245</v>
      </c>
      <c r="H9" s="626" t="s">
        <v>1193</v>
      </c>
      <c r="I9" s="486">
        <v>0</v>
      </c>
      <c r="J9" s="626" t="s">
        <v>1465</v>
      </c>
      <c r="K9" s="626" t="s">
        <v>4782</v>
      </c>
    </row>
    <row r="10" spans="1:11" ht="15" x14ac:dyDescent="0.25">
      <c r="A10" s="579" t="s">
        <v>5387</v>
      </c>
      <c r="B10" s="580">
        <v>44263</v>
      </c>
      <c r="C10" s="626" t="s">
        <v>1241</v>
      </c>
      <c r="D10" s="581" t="s">
        <v>2529</v>
      </c>
      <c r="E10" s="579" t="s">
        <v>314</v>
      </c>
      <c r="F10" s="639">
        <v>10</v>
      </c>
      <c r="G10" s="579" t="s">
        <v>245</v>
      </c>
      <c r="H10" s="626" t="s">
        <v>1193</v>
      </c>
      <c r="I10" s="486">
        <v>0</v>
      </c>
      <c r="J10" s="626" t="s">
        <v>1465</v>
      </c>
      <c r="K10" s="626" t="s">
        <v>4782</v>
      </c>
    </row>
    <row r="11" spans="1:11" ht="15" x14ac:dyDescent="0.25">
      <c r="A11" s="579" t="s">
        <v>5388</v>
      </c>
      <c r="B11" s="580">
        <v>44264</v>
      </c>
      <c r="C11" s="626" t="s">
        <v>2525</v>
      </c>
      <c r="D11" s="582" t="s">
        <v>1516</v>
      </c>
      <c r="E11" s="529" t="s">
        <v>308</v>
      </c>
      <c r="F11" s="639">
        <v>22</v>
      </c>
      <c r="G11" s="579" t="s">
        <v>2526</v>
      </c>
      <c r="H11" s="626" t="s">
        <v>2013</v>
      </c>
      <c r="I11" s="486">
        <f>4400*F11</f>
        <v>96800</v>
      </c>
      <c r="J11" s="626" t="s">
        <v>1466</v>
      </c>
      <c r="K11" s="626" t="s">
        <v>4782</v>
      </c>
    </row>
    <row r="12" spans="1:11" ht="15" x14ac:dyDescent="0.25">
      <c r="A12" s="579" t="s">
        <v>5388</v>
      </c>
      <c r="B12" s="580">
        <v>44264</v>
      </c>
      <c r="C12" s="626" t="s">
        <v>2525</v>
      </c>
      <c r="D12" s="687" t="s">
        <v>1799</v>
      </c>
      <c r="E12" s="529" t="s">
        <v>308</v>
      </c>
      <c r="F12" s="639">
        <v>22</v>
      </c>
      <c r="G12" s="579" t="s">
        <v>2526</v>
      </c>
      <c r="H12" s="626" t="s">
        <v>2013</v>
      </c>
      <c r="I12" s="486">
        <f>450*F12</f>
        <v>9900</v>
      </c>
      <c r="J12" s="626" t="s">
        <v>1466</v>
      </c>
      <c r="K12" s="626" t="s">
        <v>4782</v>
      </c>
    </row>
    <row r="13" spans="1:11" ht="15" x14ac:dyDescent="0.25">
      <c r="A13" s="579" t="s">
        <v>5389</v>
      </c>
      <c r="B13" s="580">
        <v>44264</v>
      </c>
      <c r="C13" s="626" t="s">
        <v>1241</v>
      </c>
      <c r="D13" s="626" t="s">
        <v>5390</v>
      </c>
      <c r="E13" s="579" t="s">
        <v>314</v>
      </c>
      <c r="F13" s="639">
        <v>3</v>
      </c>
      <c r="G13" s="579" t="s">
        <v>245</v>
      </c>
      <c r="H13" s="626" t="s">
        <v>1193</v>
      </c>
      <c r="I13" s="486">
        <f>44700*F13</f>
        <v>134100</v>
      </c>
      <c r="J13" s="626" t="s">
        <v>1465</v>
      </c>
      <c r="K13" s="626" t="s">
        <v>4782</v>
      </c>
    </row>
    <row r="14" spans="1:11" ht="15" x14ac:dyDescent="0.25">
      <c r="A14" s="579" t="s">
        <v>5389</v>
      </c>
      <c r="B14" s="580">
        <v>44264</v>
      </c>
      <c r="C14" s="626" t="s">
        <v>1241</v>
      </c>
      <c r="D14" s="626" t="s">
        <v>2530</v>
      </c>
      <c r="E14" s="579" t="s">
        <v>314</v>
      </c>
      <c r="F14" s="639">
        <v>3</v>
      </c>
      <c r="G14" s="579" t="s">
        <v>245</v>
      </c>
      <c r="H14" s="626" t="s">
        <v>1193</v>
      </c>
      <c r="I14" s="486">
        <v>0</v>
      </c>
      <c r="J14" s="626" t="s">
        <v>1465</v>
      </c>
      <c r="K14" s="626" t="s">
        <v>4782</v>
      </c>
    </row>
    <row r="15" spans="1:11" ht="15" x14ac:dyDescent="0.25">
      <c r="A15" s="579" t="s">
        <v>5389</v>
      </c>
      <c r="B15" s="580">
        <v>44264</v>
      </c>
      <c r="C15" s="626" t="s">
        <v>1241</v>
      </c>
      <c r="D15" s="626" t="s">
        <v>1713</v>
      </c>
      <c r="E15" s="579" t="s">
        <v>314</v>
      </c>
      <c r="F15" s="639">
        <v>3</v>
      </c>
      <c r="G15" s="579" t="s">
        <v>245</v>
      </c>
      <c r="H15" s="626" t="s">
        <v>1193</v>
      </c>
      <c r="I15" s="486">
        <f>3500*F15</f>
        <v>10500</v>
      </c>
      <c r="J15" s="626" t="s">
        <v>1465</v>
      </c>
      <c r="K15" s="626" t="s">
        <v>4782</v>
      </c>
    </row>
    <row r="16" spans="1:11" ht="15" x14ac:dyDescent="0.25">
      <c r="A16" s="579" t="s">
        <v>5389</v>
      </c>
      <c r="B16" s="580">
        <v>44264</v>
      </c>
      <c r="C16" s="626" t="s">
        <v>1241</v>
      </c>
      <c r="D16" s="626" t="s">
        <v>1799</v>
      </c>
      <c r="E16" s="579" t="s">
        <v>314</v>
      </c>
      <c r="F16" s="639">
        <v>3</v>
      </c>
      <c r="G16" s="579" t="s">
        <v>245</v>
      </c>
      <c r="H16" s="626" t="s">
        <v>1193</v>
      </c>
      <c r="I16" s="486">
        <f>5000*F16</f>
        <v>15000</v>
      </c>
      <c r="J16" s="626" t="s">
        <v>1465</v>
      </c>
      <c r="K16" s="626" t="s">
        <v>4782</v>
      </c>
    </row>
    <row r="17" spans="1:11" ht="15" x14ac:dyDescent="0.25">
      <c r="A17" s="579" t="s">
        <v>5391</v>
      </c>
      <c r="B17" s="580">
        <v>44264</v>
      </c>
      <c r="C17" s="626" t="s">
        <v>1241</v>
      </c>
      <c r="D17" s="626" t="s">
        <v>5404</v>
      </c>
      <c r="E17" s="579" t="s">
        <v>314</v>
      </c>
      <c r="F17" s="639">
        <v>2</v>
      </c>
      <c r="G17" s="579" t="s">
        <v>245</v>
      </c>
      <c r="H17" s="626" t="s">
        <v>1193</v>
      </c>
      <c r="I17" s="486">
        <f>52250*F17</f>
        <v>104500</v>
      </c>
      <c r="J17" s="626" t="s">
        <v>1465</v>
      </c>
      <c r="K17" s="626" t="s">
        <v>4782</v>
      </c>
    </row>
    <row r="18" spans="1:11" ht="15" x14ac:dyDescent="0.25">
      <c r="A18" s="579" t="s">
        <v>5391</v>
      </c>
      <c r="B18" s="580">
        <v>44264</v>
      </c>
      <c r="C18" s="626" t="s">
        <v>1241</v>
      </c>
      <c r="D18" s="626" t="s">
        <v>1714</v>
      </c>
      <c r="E18" s="579" t="s">
        <v>314</v>
      </c>
      <c r="F18" s="639">
        <v>2</v>
      </c>
      <c r="G18" s="579" t="s">
        <v>245</v>
      </c>
      <c r="H18" s="626" t="s">
        <v>1193</v>
      </c>
      <c r="I18" s="486">
        <f>5250*F18</f>
        <v>10500</v>
      </c>
      <c r="J18" s="626" t="s">
        <v>1465</v>
      </c>
      <c r="K18" s="626" t="s">
        <v>4782</v>
      </c>
    </row>
    <row r="19" spans="1:11" ht="15" x14ac:dyDescent="0.25">
      <c r="A19" s="579" t="s">
        <v>5392</v>
      </c>
      <c r="B19" s="580">
        <v>44266</v>
      </c>
      <c r="C19" s="626" t="s">
        <v>1241</v>
      </c>
      <c r="D19" s="626" t="s">
        <v>5393</v>
      </c>
      <c r="E19" s="579" t="s">
        <v>314</v>
      </c>
      <c r="F19" s="531">
        <v>1</v>
      </c>
      <c r="G19" s="579" t="s">
        <v>245</v>
      </c>
      <c r="H19" s="626" t="s">
        <v>1193</v>
      </c>
      <c r="I19" s="486">
        <f>44700*F19</f>
        <v>44700</v>
      </c>
      <c r="J19" s="626" t="s">
        <v>1465</v>
      </c>
      <c r="K19" s="626" t="s">
        <v>4782</v>
      </c>
    </row>
    <row r="20" spans="1:11" ht="15" x14ac:dyDescent="0.25">
      <c r="A20" s="579" t="s">
        <v>5392</v>
      </c>
      <c r="B20" s="580">
        <v>44266</v>
      </c>
      <c r="C20" s="626" t="s">
        <v>1241</v>
      </c>
      <c r="D20" s="626" t="s">
        <v>2530</v>
      </c>
      <c r="E20" s="579" t="s">
        <v>314</v>
      </c>
      <c r="F20" s="531">
        <v>1</v>
      </c>
      <c r="G20" s="579" t="s">
        <v>245</v>
      </c>
      <c r="H20" s="626" t="s">
        <v>1193</v>
      </c>
      <c r="I20" s="486">
        <v>0</v>
      </c>
      <c r="J20" s="626" t="s">
        <v>1465</v>
      </c>
      <c r="K20" s="626" t="s">
        <v>4782</v>
      </c>
    </row>
    <row r="21" spans="1:11" ht="15" x14ac:dyDescent="0.25">
      <c r="A21" s="579" t="s">
        <v>5392</v>
      </c>
      <c r="B21" s="580">
        <v>44266</v>
      </c>
      <c r="C21" s="626" t="s">
        <v>1241</v>
      </c>
      <c r="D21" s="626" t="s">
        <v>2529</v>
      </c>
      <c r="E21" s="579" t="s">
        <v>314</v>
      </c>
      <c r="F21" s="531">
        <v>1</v>
      </c>
      <c r="G21" s="579" t="s">
        <v>245</v>
      </c>
      <c r="H21" s="626" t="s">
        <v>1193</v>
      </c>
      <c r="I21" s="486">
        <v>0</v>
      </c>
      <c r="J21" s="626" t="s">
        <v>1465</v>
      </c>
      <c r="K21" s="626" t="s">
        <v>4782</v>
      </c>
    </row>
    <row r="22" spans="1:11" ht="15" x14ac:dyDescent="0.25">
      <c r="A22" s="579" t="s">
        <v>5392</v>
      </c>
      <c r="B22" s="580">
        <v>44266</v>
      </c>
      <c r="C22" s="626" t="s">
        <v>1241</v>
      </c>
      <c r="D22" s="626" t="s">
        <v>1713</v>
      </c>
      <c r="E22" s="579" t="s">
        <v>314</v>
      </c>
      <c r="F22" s="531">
        <v>1</v>
      </c>
      <c r="G22" s="579" t="s">
        <v>245</v>
      </c>
      <c r="H22" s="626" t="s">
        <v>1193</v>
      </c>
      <c r="I22" s="486">
        <f>3500*F22</f>
        <v>3500</v>
      </c>
      <c r="J22" s="626" t="s">
        <v>1465</v>
      </c>
      <c r="K22" s="626" t="s">
        <v>4782</v>
      </c>
    </row>
    <row r="23" spans="1:11" ht="15" x14ac:dyDescent="0.25">
      <c r="A23" s="579" t="s">
        <v>5392</v>
      </c>
      <c r="B23" s="580">
        <v>44266</v>
      </c>
      <c r="C23" s="626" t="s">
        <v>1241</v>
      </c>
      <c r="D23" s="626" t="s">
        <v>1799</v>
      </c>
      <c r="E23" s="579" t="s">
        <v>314</v>
      </c>
      <c r="F23" s="531">
        <v>1</v>
      </c>
      <c r="G23" s="579" t="s">
        <v>245</v>
      </c>
      <c r="H23" s="626" t="s">
        <v>1193</v>
      </c>
      <c r="I23" s="486">
        <f>5000*F23</f>
        <v>5000</v>
      </c>
      <c r="J23" s="626" t="s">
        <v>1465</v>
      </c>
      <c r="K23" s="626" t="s">
        <v>4782</v>
      </c>
    </row>
    <row r="24" spans="1:11" ht="15" x14ac:dyDescent="0.25">
      <c r="A24" s="579" t="s">
        <v>5394</v>
      </c>
      <c r="B24" s="580">
        <v>44274</v>
      </c>
      <c r="C24" s="626" t="s">
        <v>1241</v>
      </c>
      <c r="D24" s="626" t="s">
        <v>5384</v>
      </c>
      <c r="E24" s="579" t="s">
        <v>314</v>
      </c>
      <c r="F24" s="688">
        <v>7</v>
      </c>
      <c r="G24" s="579" t="s">
        <v>245</v>
      </c>
      <c r="H24" s="626" t="s">
        <v>1193</v>
      </c>
      <c r="I24" s="486">
        <f>8500*F24</f>
        <v>59500</v>
      </c>
      <c r="J24" s="626" t="s">
        <v>1465</v>
      </c>
      <c r="K24" s="626" t="s">
        <v>4782</v>
      </c>
    </row>
    <row r="25" spans="1:11" ht="15" x14ac:dyDescent="0.25">
      <c r="A25" s="579" t="s">
        <v>5395</v>
      </c>
      <c r="B25" s="580">
        <v>44274</v>
      </c>
      <c r="C25" s="626" t="s">
        <v>1241</v>
      </c>
      <c r="D25" s="626" t="s">
        <v>1817</v>
      </c>
      <c r="E25" s="579" t="s">
        <v>314</v>
      </c>
      <c r="F25" s="688">
        <v>43</v>
      </c>
      <c r="G25" s="579" t="s">
        <v>245</v>
      </c>
      <c r="H25" s="626" t="s">
        <v>1193</v>
      </c>
      <c r="I25" s="486">
        <v>0</v>
      </c>
      <c r="J25" s="626" t="s">
        <v>1465</v>
      </c>
      <c r="K25" s="626" t="s">
        <v>4782</v>
      </c>
    </row>
    <row r="26" spans="1:11" ht="15" x14ac:dyDescent="0.25">
      <c r="A26" s="626" t="s">
        <v>5396</v>
      </c>
      <c r="B26" s="413">
        <v>44278</v>
      </c>
      <c r="C26" s="626" t="s">
        <v>2532</v>
      </c>
      <c r="D26" s="626" t="s">
        <v>2533</v>
      </c>
      <c r="E26" s="579" t="s">
        <v>314</v>
      </c>
      <c r="F26" s="688">
        <v>2</v>
      </c>
      <c r="G26" s="579" t="s">
        <v>245</v>
      </c>
      <c r="H26" s="626" t="s">
        <v>1193</v>
      </c>
      <c r="I26" s="486">
        <f>35900*F26</f>
        <v>71800</v>
      </c>
      <c r="J26" s="626" t="s">
        <v>1466</v>
      </c>
      <c r="K26" s="626" t="s">
        <v>4782</v>
      </c>
    </row>
    <row r="27" spans="1:11" ht="15" x14ac:dyDescent="0.25">
      <c r="A27" s="626" t="s">
        <v>5397</v>
      </c>
      <c r="B27" s="413">
        <v>44278</v>
      </c>
      <c r="C27" s="626" t="s">
        <v>1241</v>
      </c>
      <c r="D27" s="626" t="s">
        <v>2533</v>
      </c>
      <c r="E27" s="579" t="s">
        <v>314</v>
      </c>
      <c r="F27" s="688">
        <v>8</v>
      </c>
      <c r="G27" s="579" t="s">
        <v>245</v>
      </c>
      <c r="H27" s="626" t="s">
        <v>1193</v>
      </c>
      <c r="I27" s="486">
        <f>35900*F27</f>
        <v>287200</v>
      </c>
      <c r="J27" s="626" t="s">
        <v>1465</v>
      </c>
      <c r="K27" s="626" t="s">
        <v>4782</v>
      </c>
    </row>
    <row r="28" spans="1:11" ht="15" x14ac:dyDescent="0.25">
      <c r="A28" s="626" t="s">
        <v>5398</v>
      </c>
      <c r="B28" s="413">
        <v>44278</v>
      </c>
      <c r="C28" s="626" t="s">
        <v>2525</v>
      </c>
      <c r="D28" s="626" t="s">
        <v>2290</v>
      </c>
      <c r="E28" s="626" t="s">
        <v>308</v>
      </c>
      <c r="F28" s="688">
        <v>25</v>
      </c>
      <c r="G28" s="579" t="s">
        <v>2526</v>
      </c>
      <c r="H28" s="626" t="s">
        <v>2013</v>
      </c>
      <c r="I28" s="486">
        <f>1900*F28</f>
        <v>47500</v>
      </c>
      <c r="J28" s="626" t="s">
        <v>1466</v>
      </c>
      <c r="K28" s="626" t="s">
        <v>4782</v>
      </c>
    </row>
    <row r="29" spans="1:11" ht="15" x14ac:dyDescent="0.25">
      <c r="A29" s="626" t="s">
        <v>5399</v>
      </c>
      <c r="B29" s="413">
        <v>44278</v>
      </c>
      <c r="C29" s="626" t="s">
        <v>1241</v>
      </c>
      <c r="D29" s="626" t="s">
        <v>5403</v>
      </c>
      <c r="E29" s="689" t="s">
        <v>314</v>
      </c>
      <c r="F29" s="688">
        <v>3</v>
      </c>
      <c r="G29" s="579" t="s">
        <v>245</v>
      </c>
      <c r="H29" s="626" t="s">
        <v>1193</v>
      </c>
      <c r="I29" s="486">
        <f>53825*F29</f>
        <v>161475</v>
      </c>
      <c r="J29" s="626" t="s">
        <v>1465</v>
      </c>
      <c r="K29" s="626" t="s">
        <v>4782</v>
      </c>
    </row>
    <row r="30" spans="1:11" ht="15" x14ac:dyDescent="0.25">
      <c r="A30" s="626" t="s">
        <v>5399</v>
      </c>
      <c r="B30" s="413">
        <v>44278</v>
      </c>
      <c r="C30" s="626" t="s">
        <v>1241</v>
      </c>
      <c r="D30" s="626" t="s">
        <v>1714</v>
      </c>
      <c r="E30" s="689" t="s">
        <v>314</v>
      </c>
      <c r="F30" s="688">
        <v>3</v>
      </c>
      <c r="G30" s="579" t="s">
        <v>245</v>
      </c>
      <c r="H30" s="626" t="s">
        <v>1193</v>
      </c>
      <c r="I30" s="486">
        <f>5250*F30</f>
        <v>15750</v>
      </c>
      <c r="J30" s="626" t="s">
        <v>1465</v>
      </c>
      <c r="K30" s="626" t="s">
        <v>4782</v>
      </c>
    </row>
    <row r="31" spans="1:11" ht="15" x14ac:dyDescent="0.25">
      <c r="A31" s="626" t="s">
        <v>5400</v>
      </c>
      <c r="B31" s="413">
        <v>44279</v>
      </c>
      <c r="C31" s="626" t="s">
        <v>1241</v>
      </c>
      <c r="D31" s="626" t="s">
        <v>3699</v>
      </c>
      <c r="E31" s="579" t="s">
        <v>314</v>
      </c>
      <c r="F31" s="531">
        <v>1</v>
      </c>
      <c r="G31" s="579" t="s">
        <v>245</v>
      </c>
      <c r="H31" s="626" t="s">
        <v>1193</v>
      </c>
      <c r="I31" s="486">
        <f>44700*F31</f>
        <v>44700</v>
      </c>
      <c r="J31" s="626" t="s">
        <v>1465</v>
      </c>
      <c r="K31" s="626" t="s">
        <v>4782</v>
      </c>
    </row>
    <row r="32" spans="1:11" ht="15" x14ac:dyDescent="0.25">
      <c r="A32" s="626" t="s">
        <v>5400</v>
      </c>
      <c r="B32" s="413">
        <v>44279</v>
      </c>
      <c r="C32" s="626" t="s">
        <v>1241</v>
      </c>
      <c r="D32" s="626" t="s">
        <v>2530</v>
      </c>
      <c r="E32" s="579" t="s">
        <v>314</v>
      </c>
      <c r="F32" s="531">
        <v>1</v>
      </c>
      <c r="G32" s="579" t="s">
        <v>245</v>
      </c>
      <c r="H32" s="626" t="s">
        <v>1193</v>
      </c>
      <c r="I32" s="486">
        <v>0</v>
      </c>
      <c r="J32" s="626" t="s">
        <v>1465</v>
      </c>
      <c r="K32" s="626" t="s">
        <v>4782</v>
      </c>
    </row>
    <row r="33" spans="1:11" ht="15" x14ac:dyDescent="0.25">
      <c r="A33" s="626" t="s">
        <v>5400</v>
      </c>
      <c r="B33" s="413">
        <v>44279</v>
      </c>
      <c r="C33" s="626" t="s">
        <v>1241</v>
      </c>
      <c r="D33" s="626" t="s">
        <v>2529</v>
      </c>
      <c r="E33" s="579" t="s">
        <v>314</v>
      </c>
      <c r="F33" s="531">
        <v>1</v>
      </c>
      <c r="G33" s="579" t="s">
        <v>245</v>
      </c>
      <c r="H33" s="626" t="s">
        <v>1193</v>
      </c>
      <c r="I33" s="486">
        <v>0</v>
      </c>
      <c r="J33" s="626" t="s">
        <v>1465</v>
      </c>
      <c r="K33" s="626" t="s">
        <v>4782</v>
      </c>
    </row>
    <row r="34" spans="1:11" ht="15" x14ac:dyDescent="0.25">
      <c r="A34" s="626" t="s">
        <v>5400</v>
      </c>
      <c r="B34" s="413">
        <v>44279</v>
      </c>
      <c r="C34" s="626" t="s">
        <v>1241</v>
      </c>
      <c r="D34" s="626" t="s">
        <v>1817</v>
      </c>
      <c r="E34" s="579" t="s">
        <v>314</v>
      </c>
      <c r="F34" s="531">
        <v>1</v>
      </c>
      <c r="G34" s="579" t="s">
        <v>245</v>
      </c>
      <c r="H34" s="626" t="s">
        <v>1193</v>
      </c>
      <c r="I34" s="486">
        <v>0</v>
      </c>
      <c r="J34" s="626" t="s">
        <v>1465</v>
      </c>
      <c r="K34" s="626" t="s">
        <v>4782</v>
      </c>
    </row>
    <row r="35" spans="1:11" ht="15" x14ac:dyDescent="0.25">
      <c r="A35" s="626" t="s">
        <v>5400</v>
      </c>
      <c r="B35" s="413">
        <v>44279</v>
      </c>
      <c r="C35" s="626" t="s">
        <v>1241</v>
      </c>
      <c r="D35" s="626" t="s">
        <v>1713</v>
      </c>
      <c r="E35" s="579" t="s">
        <v>314</v>
      </c>
      <c r="F35" s="531">
        <v>1</v>
      </c>
      <c r="G35" s="579" t="s">
        <v>245</v>
      </c>
      <c r="H35" s="626" t="s">
        <v>1193</v>
      </c>
      <c r="I35" s="486">
        <f>3500*F35</f>
        <v>3500</v>
      </c>
      <c r="J35" s="626" t="s">
        <v>1465</v>
      </c>
      <c r="K35" s="626" t="s">
        <v>4782</v>
      </c>
    </row>
    <row r="36" spans="1:11" ht="15" x14ac:dyDescent="0.25">
      <c r="A36" s="626" t="s">
        <v>5400</v>
      </c>
      <c r="B36" s="413">
        <v>44279</v>
      </c>
      <c r="C36" s="626" t="s">
        <v>1241</v>
      </c>
      <c r="D36" s="626" t="s">
        <v>1799</v>
      </c>
      <c r="E36" s="579" t="s">
        <v>314</v>
      </c>
      <c r="F36" s="531">
        <v>1</v>
      </c>
      <c r="G36" s="579" t="s">
        <v>245</v>
      </c>
      <c r="H36" s="626" t="s">
        <v>1193</v>
      </c>
      <c r="I36" s="486">
        <f>5000*F36</f>
        <v>5000</v>
      </c>
      <c r="J36" s="626" t="s">
        <v>1465</v>
      </c>
      <c r="K36" s="626" t="s">
        <v>4782</v>
      </c>
    </row>
    <row r="37" spans="1:11" ht="15" x14ac:dyDescent="0.25">
      <c r="A37" s="626" t="s">
        <v>5401</v>
      </c>
      <c r="B37" s="413">
        <v>44285</v>
      </c>
      <c r="C37" s="626" t="s">
        <v>1241</v>
      </c>
      <c r="D37" s="626" t="s">
        <v>5402</v>
      </c>
      <c r="E37" s="579" t="s">
        <v>314</v>
      </c>
      <c r="F37" s="531">
        <v>1</v>
      </c>
      <c r="G37" s="579" t="s">
        <v>245</v>
      </c>
      <c r="H37" s="626" t="s">
        <v>1193</v>
      </c>
      <c r="I37" s="486">
        <f>53825*F37</f>
        <v>53825</v>
      </c>
      <c r="J37" s="626" t="s">
        <v>1465</v>
      </c>
      <c r="K37" s="626" t="s">
        <v>4782</v>
      </c>
    </row>
    <row r="38" spans="1:11" ht="15" x14ac:dyDescent="0.25">
      <c r="A38" s="626" t="s">
        <v>5401</v>
      </c>
      <c r="B38" s="413">
        <v>44285</v>
      </c>
      <c r="C38" s="626" t="s">
        <v>1241</v>
      </c>
      <c r="D38" s="626" t="s">
        <v>1714</v>
      </c>
      <c r="E38" s="579" t="s">
        <v>314</v>
      </c>
      <c r="F38" s="531">
        <v>1</v>
      </c>
      <c r="G38" s="579" t="s">
        <v>245</v>
      </c>
      <c r="H38" s="626" t="s">
        <v>1193</v>
      </c>
      <c r="I38" s="486">
        <f>5250*F38</f>
        <v>5250</v>
      </c>
      <c r="J38" s="626" t="s">
        <v>1465</v>
      </c>
      <c r="K38" s="626" t="s">
        <v>4782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9" tint="-0.499984740745262"/>
  </sheetPr>
  <dimension ref="A3:B8"/>
  <sheetViews>
    <sheetView workbookViewId="0">
      <selection activeCell="C11" sqref="C11"/>
    </sheetView>
  </sheetViews>
  <sheetFormatPr defaultRowHeight="12.75" x14ac:dyDescent="0.2"/>
  <cols>
    <col min="1" max="1" width="23.42578125" bestFit="1" customWidth="1"/>
    <col min="2" max="2" width="10.28515625" style="123" bestFit="1" customWidth="1"/>
  </cols>
  <sheetData>
    <row r="3" spans="1:2" x14ac:dyDescent="0.2">
      <c r="A3" s="474" t="s">
        <v>1535</v>
      </c>
      <c r="B3" s="483"/>
    </row>
    <row r="4" spans="1:2" x14ac:dyDescent="0.2">
      <c r="A4" s="474" t="s">
        <v>42</v>
      </c>
      <c r="B4" s="477" t="s">
        <v>4</v>
      </c>
    </row>
    <row r="5" spans="1:2" x14ac:dyDescent="0.2">
      <c r="A5" s="473" t="s">
        <v>1850</v>
      </c>
      <c r="B5" s="483">
        <v>1065400</v>
      </c>
    </row>
    <row r="6" spans="1:2" x14ac:dyDescent="0.2">
      <c r="A6" s="475" t="s">
        <v>1853</v>
      </c>
      <c r="B6" s="484">
        <v>1269350</v>
      </c>
    </row>
    <row r="7" spans="1:2" x14ac:dyDescent="0.2">
      <c r="A7" s="475" t="s">
        <v>2013</v>
      </c>
      <c r="B7" s="484">
        <v>68000</v>
      </c>
    </row>
    <row r="8" spans="1:2" x14ac:dyDescent="0.2">
      <c r="A8" s="476" t="s">
        <v>3</v>
      </c>
      <c r="B8" s="485">
        <v>2402750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2">
    <tabColor theme="9" tint="-0.499984740745262"/>
  </sheetPr>
  <dimension ref="A1:K124"/>
  <sheetViews>
    <sheetView zoomScale="98" zoomScaleNormal="98" workbookViewId="0">
      <selection activeCell="H1" sqref="H1"/>
    </sheetView>
  </sheetViews>
  <sheetFormatPr defaultRowHeight="12.75" x14ac:dyDescent="0.2"/>
  <cols>
    <col min="1" max="1" width="11" bestFit="1" customWidth="1"/>
    <col min="2" max="2" width="11.85546875" bestFit="1" customWidth="1"/>
    <col min="3" max="3" width="30.7109375" bestFit="1" customWidth="1"/>
    <col min="4" max="4" width="21.140625" bestFit="1" customWidth="1"/>
    <col min="5" max="5" width="8.140625" bestFit="1" customWidth="1"/>
    <col min="6" max="6" width="4.140625" bestFit="1" customWidth="1"/>
    <col min="7" max="7" width="14" bestFit="1" customWidth="1"/>
    <col min="8" max="8" width="22.140625" bestFit="1" customWidth="1"/>
    <col min="9" max="9" width="9.5703125" style="123" bestFit="1" customWidth="1"/>
    <col min="10" max="10" width="17" style="389" bestFit="1" customWidth="1"/>
    <col min="11" max="11" width="12.140625" bestFit="1" customWidth="1"/>
  </cols>
  <sheetData>
    <row r="1" spans="1:11" ht="15" x14ac:dyDescent="0.25">
      <c r="A1" s="345" t="s">
        <v>26</v>
      </c>
      <c r="B1" s="346" t="s">
        <v>116</v>
      </c>
      <c r="C1" s="347" t="s">
        <v>36</v>
      </c>
      <c r="D1" s="348" t="s">
        <v>37</v>
      </c>
      <c r="E1" s="348" t="s">
        <v>23</v>
      </c>
      <c r="F1" s="243" t="s">
        <v>38</v>
      </c>
      <c r="G1" s="348" t="s">
        <v>39</v>
      </c>
      <c r="H1" s="348" t="s">
        <v>42</v>
      </c>
      <c r="I1" s="349" t="s">
        <v>40</v>
      </c>
      <c r="J1" s="218" t="s">
        <v>35</v>
      </c>
      <c r="K1" s="348" t="s">
        <v>24</v>
      </c>
    </row>
    <row r="2" spans="1:11" ht="15" x14ac:dyDescent="0.25">
      <c r="A2" s="205" t="s">
        <v>2309</v>
      </c>
      <c r="B2" s="413">
        <v>44197</v>
      </c>
      <c r="C2" s="205" t="s">
        <v>2432</v>
      </c>
      <c r="D2" s="205" t="s">
        <v>2310</v>
      </c>
      <c r="E2" s="531" t="s">
        <v>314</v>
      </c>
      <c r="F2" s="205">
        <v>1</v>
      </c>
      <c r="G2" s="205" t="s">
        <v>2502</v>
      </c>
      <c r="H2" s="205" t="s">
        <v>1850</v>
      </c>
      <c r="I2" s="486">
        <f>35900*F2</f>
        <v>35900</v>
      </c>
      <c r="J2" s="469" t="s">
        <v>1466</v>
      </c>
      <c r="K2" s="205" t="s">
        <v>4782</v>
      </c>
    </row>
    <row r="3" spans="1:11" ht="15" x14ac:dyDescent="0.25">
      <c r="A3" s="205" t="s">
        <v>2311</v>
      </c>
      <c r="B3" s="413">
        <v>44198</v>
      </c>
      <c r="C3" s="205" t="s">
        <v>2443</v>
      </c>
      <c r="D3" s="205" t="s">
        <v>1629</v>
      </c>
      <c r="E3" s="531" t="s">
        <v>308</v>
      </c>
      <c r="F3" s="205">
        <v>1</v>
      </c>
      <c r="G3" s="205" t="s">
        <v>1617</v>
      </c>
      <c r="H3" s="205" t="s">
        <v>1853</v>
      </c>
      <c r="I3" s="486">
        <f>2300*F3</f>
        <v>2300</v>
      </c>
      <c r="J3" s="469" t="s">
        <v>317</v>
      </c>
      <c r="K3" s="205" t="s">
        <v>1469</v>
      </c>
    </row>
    <row r="4" spans="1:11" ht="15" x14ac:dyDescent="0.25">
      <c r="A4" s="205" t="s">
        <v>2312</v>
      </c>
      <c r="B4" s="413">
        <v>44198</v>
      </c>
      <c r="C4" s="205" t="s">
        <v>2501</v>
      </c>
      <c r="D4" s="205" t="s">
        <v>1785</v>
      </c>
      <c r="E4" s="531" t="s">
        <v>308</v>
      </c>
      <c r="F4" s="205">
        <v>1</v>
      </c>
      <c r="G4" s="205" t="s">
        <v>2503</v>
      </c>
      <c r="H4" s="205" t="s">
        <v>1853</v>
      </c>
      <c r="I4" s="486">
        <f>4250*F4</f>
        <v>4250</v>
      </c>
      <c r="J4" s="469" t="s">
        <v>317</v>
      </c>
      <c r="K4" s="205" t="s">
        <v>1469</v>
      </c>
    </row>
    <row r="5" spans="1:11" ht="15" x14ac:dyDescent="0.25">
      <c r="A5" s="205" t="s">
        <v>2313</v>
      </c>
      <c r="B5" s="413">
        <v>44198</v>
      </c>
      <c r="C5" s="205" t="s">
        <v>2444</v>
      </c>
      <c r="D5" s="205" t="s">
        <v>2314</v>
      </c>
      <c r="E5" s="531" t="s">
        <v>314</v>
      </c>
      <c r="F5" s="205">
        <v>1</v>
      </c>
      <c r="G5" s="205" t="s">
        <v>1617</v>
      </c>
      <c r="H5" s="205" t="s">
        <v>1850</v>
      </c>
      <c r="I5" s="486">
        <f>35200*F5</f>
        <v>35200</v>
      </c>
      <c r="J5" s="469" t="s">
        <v>317</v>
      </c>
      <c r="K5" s="205" t="s">
        <v>1469</v>
      </c>
    </row>
    <row r="6" spans="1:11" ht="15" x14ac:dyDescent="0.25">
      <c r="A6" s="205" t="s">
        <v>2315</v>
      </c>
      <c r="B6" s="413">
        <v>44200</v>
      </c>
      <c r="C6" s="205" t="s">
        <v>2445</v>
      </c>
      <c r="D6" s="205" t="s">
        <v>1785</v>
      </c>
      <c r="E6" s="531" t="s">
        <v>308</v>
      </c>
      <c r="F6" s="205">
        <v>1</v>
      </c>
      <c r="G6" s="205" t="s">
        <v>1617</v>
      </c>
      <c r="H6" s="205" t="s">
        <v>1853</v>
      </c>
      <c r="I6" s="486">
        <f>4250*F6</f>
        <v>4250</v>
      </c>
      <c r="J6" s="469" t="s">
        <v>317</v>
      </c>
      <c r="K6" s="205" t="s">
        <v>1469</v>
      </c>
    </row>
    <row r="7" spans="1:11" ht="15" x14ac:dyDescent="0.25">
      <c r="A7" s="205" t="s">
        <v>2316</v>
      </c>
      <c r="B7" s="413">
        <v>44200</v>
      </c>
      <c r="C7" s="205" t="s">
        <v>2454</v>
      </c>
      <c r="D7" s="205" t="s">
        <v>1785</v>
      </c>
      <c r="E7" s="531" t="s">
        <v>308</v>
      </c>
      <c r="F7" s="205">
        <v>1</v>
      </c>
      <c r="G7" s="205" t="s">
        <v>2504</v>
      </c>
      <c r="H7" s="205" t="s">
        <v>1853</v>
      </c>
      <c r="I7" s="486">
        <f>4250*F7</f>
        <v>4250</v>
      </c>
      <c r="J7" s="469" t="s">
        <v>317</v>
      </c>
      <c r="K7" s="205" t="s">
        <v>1469</v>
      </c>
    </row>
    <row r="8" spans="1:11" ht="15" x14ac:dyDescent="0.25">
      <c r="A8" s="205" t="s">
        <v>2316</v>
      </c>
      <c r="B8" s="413">
        <v>44200</v>
      </c>
      <c r="C8" s="205" t="s">
        <v>2454</v>
      </c>
      <c r="D8" s="205" t="s">
        <v>2321</v>
      </c>
      <c r="E8" s="531" t="s">
        <v>308</v>
      </c>
      <c r="F8" s="205">
        <v>1</v>
      </c>
      <c r="G8" s="205" t="s">
        <v>2504</v>
      </c>
      <c r="H8" s="205" t="s">
        <v>1853</v>
      </c>
      <c r="I8" s="486">
        <f>1250*F8</f>
        <v>1250</v>
      </c>
      <c r="J8" s="469" t="s">
        <v>317</v>
      </c>
      <c r="K8" s="205" t="s">
        <v>1469</v>
      </c>
    </row>
    <row r="9" spans="1:11" ht="15" x14ac:dyDescent="0.25">
      <c r="A9" s="205" t="s">
        <v>2317</v>
      </c>
      <c r="B9" s="413">
        <v>44200</v>
      </c>
      <c r="C9" s="205" t="s">
        <v>2452</v>
      </c>
      <c r="D9" s="205" t="s">
        <v>2322</v>
      </c>
      <c r="E9" s="531" t="s">
        <v>308</v>
      </c>
      <c r="F9" s="205">
        <v>1</v>
      </c>
      <c r="G9" s="205" t="s">
        <v>2503</v>
      </c>
      <c r="H9" s="205" t="s">
        <v>1853</v>
      </c>
      <c r="I9" s="486">
        <f>4200*F9</f>
        <v>4200</v>
      </c>
      <c r="J9" s="469" t="s">
        <v>317</v>
      </c>
      <c r="K9" s="205" t="s">
        <v>1469</v>
      </c>
    </row>
    <row r="10" spans="1:11" ht="15" x14ac:dyDescent="0.25">
      <c r="A10" s="205" t="s">
        <v>2318</v>
      </c>
      <c r="B10" s="413">
        <v>44200</v>
      </c>
      <c r="C10" s="205" t="s">
        <v>2455</v>
      </c>
      <c r="D10" s="205" t="s">
        <v>1785</v>
      </c>
      <c r="E10" s="531" t="s">
        <v>308</v>
      </c>
      <c r="F10" s="205">
        <v>1</v>
      </c>
      <c r="G10" s="205" t="s">
        <v>1623</v>
      </c>
      <c r="H10" s="205" t="s">
        <v>1853</v>
      </c>
      <c r="I10" s="486">
        <f>4250*F10</f>
        <v>4250</v>
      </c>
      <c r="J10" s="469" t="s">
        <v>1466</v>
      </c>
      <c r="K10" s="205" t="s">
        <v>4782</v>
      </c>
    </row>
    <row r="11" spans="1:11" ht="15" x14ac:dyDescent="0.25">
      <c r="A11" s="205" t="s">
        <v>2319</v>
      </c>
      <c r="B11" s="413">
        <v>44200</v>
      </c>
      <c r="C11" s="205" t="s">
        <v>2456</v>
      </c>
      <c r="D11" s="205" t="s">
        <v>1785</v>
      </c>
      <c r="E11" s="531" t="s">
        <v>308</v>
      </c>
      <c r="F11" s="205">
        <v>1</v>
      </c>
      <c r="G11" s="205" t="s">
        <v>1623</v>
      </c>
      <c r="H11" s="205" t="s">
        <v>1853</v>
      </c>
      <c r="I11" s="486">
        <f>4250*F11</f>
        <v>4250</v>
      </c>
      <c r="J11" s="469" t="s">
        <v>317</v>
      </c>
      <c r="K11" s="205" t="s">
        <v>1469</v>
      </c>
    </row>
    <row r="12" spans="1:11" ht="15" x14ac:dyDescent="0.25">
      <c r="A12" s="205" t="s">
        <v>2320</v>
      </c>
      <c r="B12" s="413">
        <v>44200</v>
      </c>
      <c r="C12" s="205" t="s">
        <v>2520</v>
      </c>
      <c r="D12" s="205" t="s">
        <v>2323</v>
      </c>
      <c r="E12" s="531" t="s">
        <v>314</v>
      </c>
      <c r="F12" s="205">
        <v>1</v>
      </c>
      <c r="G12" s="205" t="s">
        <v>2505</v>
      </c>
      <c r="H12" s="205" t="s">
        <v>1850</v>
      </c>
      <c r="I12" s="486">
        <f>11500*F12</f>
        <v>11500</v>
      </c>
      <c r="J12" s="469" t="s">
        <v>317</v>
      </c>
      <c r="K12" s="205" t="s">
        <v>1469</v>
      </c>
    </row>
    <row r="13" spans="1:11" ht="15" x14ac:dyDescent="0.25">
      <c r="A13" s="205" t="s">
        <v>2320</v>
      </c>
      <c r="B13" s="413">
        <v>44200</v>
      </c>
      <c r="C13" s="205" t="s">
        <v>2520</v>
      </c>
      <c r="D13" s="205" t="s">
        <v>2324</v>
      </c>
      <c r="E13" s="531" t="s">
        <v>314</v>
      </c>
      <c r="F13" s="205">
        <v>1</v>
      </c>
      <c r="G13" s="205" t="s">
        <v>2505</v>
      </c>
      <c r="H13" s="205" t="s">
        <v>1850</v>
      </c>
      <c r="I13" s="486">
        <f>1200*F13</f>
        <v>1200</v>
      </c>
      <c r="J13" s="469" t="s">
        <v>317</v>
      </c>
      <c r="K13" s="205" t="s">
        <v>1469</v>
      </c>
    </row>
    <row r="14" spans="1:11" ht="15" x14ac:dyDescent="0.25">
      <c r="A14" s="205" t="s">
        <v>2320</v>
      </c>
      <c r="B14" s="413">
        <v>44200</v>
      </c>
      <c r="C14" s="205" t="s">
        <v>2520</v>
      </c>
      <c r="D14" s="205" t="s">
        <v>1629</v>
      </c>
      <c r="E14" s="531" t="s">
        <v>308</v>
      </c>
      <c r="F14" s="205">
        <v>1</v>
      </c>
      <c r="G14" s="205" t="s">
        <v>2505</v>
      </c>
      <c r="H14" s="205" t="s">
        <v>1853</v>
      </c>
      <c r="I14" s="486">
        <f>2300*F14</f>
        <v>2300</v>
      </c>
      <c r="J14" s="469" t="s">
        <v>317</v>
      </c>
      <c r="K14" s="205" t="s">
        <v>1469</v>
      </c>
    </row>
    <row r="15" spans="1:11" ht="15" x14ac:dyDescent="0.25">
      <c r="A15" s="205" t="s">
        <v>2325</v>
      </c>
      <c r="B15" s="413">
        <v>44201</v>
      </c>
      <c r="C15" s="205" t="s">
        <v>2452</v>
      </c>
      <c r="D15" s="205" t="s">
        <v>1785</v>
      </c>
      <c r="E15" s="531" t="s">
        <v>308</v>
      </c>
      <c r="F15" s="205">
        <v>2</v>
      </c>
      <c r="G15" s="205" t="s">
        <v>2503</v>
      </c>
      <c r="H15" s="205" t="s">
        <v>1853</v>
      </c>
      <c r="I15" s="486">
        <f>4250*F15</f>
        <v>8500</v>
      </c>
      <c r="J15" s="469" t="s">
        <v>317</v>
      </c>
      <c r="K15" s="205" t="s">
        <v>1469</v>
      </c>
    </row>
    <row r="16" spans="1:11" ht="15" x14ac:dyDescent="0.25">
      <c r="A16" s="205" t="s">
        <v>2326</v>
      </c>
      <c r="B16" s="413">
        <v>44201</v>
      </c>
      <c r="C16" s="205" t="s">
        <v>2457</v>
      </c>
      <c r="D16" s="205" t="s">
        <v>1785</v>
      </c>
      <c r="E16" s="531" t="s">
        <v>308</v>
      </c>
      <c r="F16" s="205">
        <v>1</v>
      </c>
      <c r="G16" s="205" t="s">
        <v>1623</v>
      </c>
      <c r="H16" s="205" t="s">
        <v>1853</v>
      </c>
      <c r="I16" s="486">
        <f>4250*F16</f>
        <v>4250</v>
      </c>
      <c r="J16" s="469" t="s">
        <v>316</v>
      </c>
      <c r="K16" s="205" t="s">
        <v>1469</v>
      </c>
    </row>
    <row r="17" spans="1:11" ht="15" x14ac:dyDescent="0.25">
      <c r="A17" s="205" t="s">
        <v>2327</v>
      </c>
      <c r="B17" s="413">
        <v>44201</v>
      </c>
      <c r="C17" s="205" t="s">
        <v>2458</v>
      </c>
      <c r="D17" s="205" t="s">
        <v>1785</v>
      </c>
      <c r="E17" s="531" t="s">
        <v>308</v>
      </c>
      <c r="F17" s="205">
        <v>1</v>
      </c>
      <c r="G17" s="205" t="s">
        <v>1623</v>
      </c>
      <c r="H17" s="205" t="s">
        <v>1853</v>
      </c>
      <c r="I17" s="486">
        <f>4250*F17</f>
        <v>4250</v>
      </c>
      <c r="J17" s="469" t="s">
        <v>316</v>
      </c>
      <c r="K17" s="205" t="s">
        <v>1469</v>
      </c>
    </row>
    <row r="18" spans="1:11" ht="15" x14ac:dyDescent="0.25">
      <c r="A18" s="205" t="s">
        <v>2328</v>
      </c>
      <c r="B18" s="413">
        <v>44201</v>
      </c>
      <c r="C18" s="205" t="s">
        <v>2470</v>
      </c>
      <c r="D18" s="205" t="s">
        <v>2321</v>
      </c>
      <c r="E18" s="531" t="s">
        <v>308</v>
      </c>
      <c r="F18" s="205">
        <v>2</v>
      </c>
      <c r="G18" s="205" t="s">
        <v>2506</v>
      </c>
      <c r="H18" s="205" t="s">
        <v>1853</v>
      </c>
      <c r="I18" s="486">
        <f>1250*F18</f>
        <v>2500</v>
      </c>
      <c r="J18" s="469" t="s">
        <v>317</v>
      </c>
      <c r="K18" s="205" t="s">
        <v>1469</v>
      </c>
    </row>
    <row r="19" spans="1:11" ht="15" x14ac:dyDescent="0.25">
      <c r="A19" s="205" t="s">
        <v>2329</v>
      </c>
      <c r="B19" s="413">
        <v>44201</v>
      </c>
      <c r="C19" s="205" t="s">
        <v>2471</v>
      </c>
      <c r="D19" s="205" t="s">
        <v>2330</v>
      </c>
      <c r="E19" s="531" t="s">
        <v>308</v>
      </c>
      <c r="F19" s="529">
        <v>25</v>
      </c>
      <c r="G19" s="205" t="s">
        <v>2506</v>
      </c>
      <c r="H19" s="205" t="s">
        <v>1853</v>
      </c>
      <c r="I19" s="486">
        <f>5300*F19</f>
        <v>132500</v>
      </c>
      <c r="J19" s="469" t="s">
        <v>317</v>
      </c>
      <c r="K19" s="205" t="s">
        <v>1469</v>
      </c>
    </row>
    <row r="20" spans="1:11" ht="15" x14ac:dyDescent="0.25">
      <c r="A20" s="205" t="s">
        <v>2331</v>
      </c>
      <c r="B20" s="413">
        <v>44201</v>
      </c>
      <c r="C20" s="205" t="s">
        <v>2472</v>
      </c>
      <c r="D20" s="205" t="s">
        <v>1785</v>
      </c>
      <c r="E20" s="531" t="s">
        <v>308</v>
      </c>
      <c r="F20" s="205">
        <v>8</v>
      </c>
      <c r="G20" s="205" t="s">
        <v>2506</v>
      </c>
      <c r="H20" s="205" t="s">
        <v>1853</v>
      </c>
      <c r="I20" s="486">
        <f>4250*F20</f>
        <v>34000</v>
      </c>
      <c r="J20" s="469" t="s">
        <v>317</v>
      </c>
      <c r="K20" s="205" t="s">
        <v>1469</v>
      </c>
    </row>
    <row r="21" spans="1:11" ht="15" x14ac:dyDescent="0.25">
      <c r="A21" s="205" t="s">
        <v>2332</v>
      </c>
      <c r="B21" s="413">
        <v>44201</v>
      </c>
      <c r="C21" s="205" t="s">
        <v>2473</v>
      </c>
      <c r="D21" s="205" t="s">
        <v>2321</v>
      </c>
      <c r="E21" s="531" t="s">
        <v>308</v>
      </c>
      <c r="F21" s="205">
        <v>1</v>
      </c>
      <c r="G21" s="205" t="s">
        <v>2506</v>
      </c>
      <c r="H21" s="205" t="s">
        <v>1853</v>
      </c>
      <c r="I21" s="486">
        <f>1250*F21</f>
        <v>1250</v>
      </c>
      <c r="J21" s="469" t="s">
        <v>317</v>
      </c>
      <c r="K21" s="205" t="s">
        <v>1469</v>
      </c>
    </row>
    <row r="22" spans="1:11" ht="15" x14ac:dyDescent="0.25">
      <c r="A22" s="205" t="s">
        <v>2333</v>
      </c>
      <c r="B22" s="413">
        <v>44202</v>
      </c>
      <c r="C22" s="205" t="s">
        <v>2486</v>
      </c>
      <c r="D22" s="205" t="s">
        <v>1785</v>
      </c>
      <c r="E22" s="531" t="s">
        <v>308</v>
      </c>
      <c r="F22" s="529">
        <v>16</v>
      </c>
      <c r="G22" s="205" t="s">
        <v>245</v>
      </c>
      <c r="H22" s="205" t="s">
        <v>2013</v>
      </c>
      <c r="I22" s="486">
        <f>4250*F22</f>
        <v>68000</v>
      </c>
      <c r="J22" s="469" t="s">
        <v>1465</v>
      </c>
      <c r="K22" s="205" t="s">
        <v>4782</v>
      </c>
    </row>
    <row r="23" spans="1:11" ht="15" x14ac:dyDescent="0.25">
      <c r="A23" s="205" t="s">
        <v>2334</v>
      </c>
      <c r="B23" s="413">
        <v>44202</v>
      </c>
      <c r="C23" s="205" t="s">
        <v>2433</v>
      </c>
      <c r="D23" s="205" t="s">
        <v>2322</v>
      </c>
      <c r="E23" s="531" t="s">
        <v>308</v>
      </c>
      <c r="F23" s="205">
        <v>1</v>
      </c>
      <c r="G23" s="205" t="s">
        <v>2502</v>
      </c>
      <c r="H23" s="205" t="s">
        <v>1853</v>
      </c>
      <c r="I23" s="486">
        <f>4200*F23</f>
        <v>4200</v>
      </c>
      <c r="J23" s="469" t="s">
        <v>316</v>
      </c>
      <c r="K23" s="205" t="s">
        <v>1469</v>
      </c>
    </row>
    <row r="24" spans="1:11" ht="15" x14ac:dyDescent="0.25">
      <c r="A24" s="205" t="s">
        <v>2335</v>
      </c>
      <c r="B24" s="413">
        <v>44202</v>
      </c>
      <c r="C24" s="205" t="s">
        <v>2434</v>
      </c>
      <c r="D24" s="205" t="s">
        <v>1785</v>
      </c>
      <c r="E24" s="531" t="s">
        <v>308</v>
      </c>
      <c r="F24" s="205">
        <v>1</v>
      </c>
      <c r="G24" s="205" t="s">
        <v>2502</v>
      </c>
      <c r="H24" s="205" t="s">
        <v>1853</v>
      </c>
      <c r="I24" s="486">
        <f>4250*F24</f>
        <v>4250</v>
      </c>
      <c r="J24" s="469" t="s">
        <v>317</v>
      </c>
      <c r="K24" s="205" t="s">
        <v>1469</v>
      </c>
    </row>
    <row r="25" spans="1:11" ht="15" x14ac:dyDescent="0.25">
      <c r="A25" s="205" t="s">
        <v>2336</v>
      </c>
      <c r="B25" s="413">
        <v>44202</v>
      </c>
      <c r="C25" s="205" t="s">
        <v>2459</v>
      </c>
      <c r="D25" s="205" t="s">
        <v>1785</v>
      </c>
      <c r="E25" s="531" t="s">
        <v>308</v>
      </c>
      <c r="F25" s="205">
        <v>1</v>
      </c>
      <c r="G25" s="205" t="s">
        <v>1623</v>
      </c>
      <c r="H25" s="205" t="s">
        <v>1853</v>
      </c>
      <c r="I25" s="486">
        <f>4250*F25</f>
        <v>4250</v>
      </c>
      <c r="J25" s="469" t="s">
        <v>317</v>
      </c>
      <c r="K25" s="205" t="s">
        <v>1469</v>
      </c>
    </row>
    <row r="26" spans="1:11" ht="15" x14ac:dyDescent="0.25">
      <c r="A26" s="205" t="s">
        <v>2337</v>
      </c>
      <c r="B26" s="413">
        <v>44203</v>
      </c>
      <c r="C26" s="205" t="s">
        <v>2487</v>
      </c>
      <c r="D26" s="205" t="s">
        <v>1785</v>
      </c>
      <c r="E26" s="531" t="s">
        <v>308</v>
      </c>
      <c r="F26" s="529">
        <v>1</v>
      </c>
      <c r="G26" s="205" t="s">
        <v>2507</v>
      </c>
      <c r="H26" s="205" t="s">
        <v>1853</v>
      </c>
      <c r="I26" s="486">
        <f>4250*F26</f>
        <v>4250</v>
      </c>
      <c r="J26" s="469" t="s">
        <v>317</v>
      </c>
      <c r="K26" s="205" t="s">
        <v>1469</v>
      </c>
    </row>
    <row r="27" spans="1:11" ht="15" x14ac:dyDescent="0.25">
      <c r="A27" s="205" t="s">
        <v>2338</v>
      </c>
      <c r="B27" s="413">
        <v>44203</v>
      </c>
      <c r="C27" s="205" t="s">
        <v>2460</v>
      </c>
      <c r="D27" s="205" t="s">
        <v>1629</v>
      </c>
      <c r="E27" s="531" t="s">
        <v>308</v>
      </c>
      <c r="F27" s="205">
        <v>1</v>
      </c>
      <c r="G27" s="205" t="s">
        <v>1623</v>
      </c>
      <c r="H27" s="205" t="s">
        <v>1853</v>
      </c>
      <c r="I27" s="486">
        <f>2300*F27</f>
        <v>2300</v>
      </c>
      <c r="J27" s="469" t="s">
        <v>317</v>
      </c>
      <c r="K27" s="205" t="s">
        <v>1469</v>
      </c>
    </row>
    <row r="28" spans="1:11" ht="15" x14ac:dyDescent="0.25">
      <c r="A28" s="205" t="s">
        <v>2339</v>
      </c>
      <c r="B28" s="413">
        <v>44203</v>
      </c>
      <c r="C28" s="205" t="s">
        <v>2461</v>
      </c>
      <c r="D28" s="205" t="s">
        <v>2322</v>
      </c>
      <c r="E28" s="531" t="s">
        <v>308</v>
      </c>
      <c r="F28" s="205">
        <v>12</v>
      </c>
      <c r="G28" s="205" t="s">
        <v>1623</v>
      </c>
      <c r="H28" s="205" t="s">
        <v>1853</v>
      </c>
      <c r="I28" s="486">
        <f>4200*F28</f>
        <v>50400</v>
      </c>
      <c r="J28" s="469" t="s">
        <v>317</v>
      </c>
      <c r="K28" s="205" t="s">
        <v>1469</v>
      </c>
    </row>
    <row r="29" spans="1:11" ht="15" x14ac:dyDescent="0.25">
      <c r="A29" s="205" t="s">
        <v>2340</v>
      </c>
      <c r="B29" s="413">
        <v>44203</v>
      </c>
      <c r="C29" s="205" t="s">
        <v>2474</v>
      </c>
      <c r="D29" s="205" t="s">
        <v>2322</v>
      </c>
      <c r="E29" s="531" t="s">
        <v>308</v>
      </c>
      <c r="F29" s="205">
        <v>2</v>
      </c>
      <c r="G29" s="205" t="s">
        <v>2506</v>
      </c>
      <c r="H29" s="205" t="s">
        <v>1853</v>
      </c>
      <c r="I29" s="486">
        <f>4200*F29</f>
        <v>8400</v>
      </c>
      <c r="J29" s="469" t="s">
        <v>317</v>
      </c>
      <c r="K29" s="205" t="s">
        <v>1469</v>
      </c>
    </row>
    <row r="30" spans="1:11" ht="15" x14ac:dyDescent="0.25">
      <c r="A30" s="205" t="s">
        <v>2341</v>
      </c>
      <c r="B30" s="413">
        <v>44203</v>
      </c>
      <c r="C30" s="205" t="s">
        <v>2500</v>
      </c>
      <c r="D30" s="205" t="s">
        <v>2321</v>
      </c>
      <c r="E30" s="531" t="s">
        <v>308</v>
      </c>
      <c r="F30" s="205">
        <v>1</v>
      </c>
      <c r="G30" s="205" t="s">
        <v>2506</v>
      </c>
      <c r="H30" s="205" t="s">
        <v>1853</v>
      </c>
      <c r="I30" s="486">
        <f>1250*F30</f>
        <v>1250</v>
      </c>
      <c r="J30" s="469" t="s">
        <v>317</v>
      </c>
      <c r="K30" s="205" t="s">
        <v>1469</v>
      </c>
    </row>
    <row r="31" spans="1:11" ht="15" x14ac:dyDescent="0.25">
      <c r="A31" s="205" t="s">
        <v>2342</v>
      </c>
      <c r="B31" s="413">
        <v>44204</v>
      </c>
      <c r="C31" s="205" t="s">
        <v>2435</v>
      </c>
      <c r="D31" s="205" t="s">
        <v>2322</v>
      </c>
      <c r="E31" s="531" t="s">
        <v>308</v>
      </c>
      <c r="F31" s="205">
        <v>2</v>
      </c>
      <c r="G31" s="205" t="s">
        <v>2502</v>
      </c>
      <c r="H31" s="205" t="s">
        <v>1853</v>
      </c>
      <c r="I31" s="486">
        <f>4200*F31</f>
        <v>8400</v>
      </c>
      <c r="J31" s="469" t="s">
        <v>317</v>
      </c>
      <c r="K31" s="205" t="s">
        <v>1469</v>
      </c>
    </row>
    <row r="32" spans="1:11" ht="15" x14ac:dyDescent="0.25">
      <c r="A32" s="205" t="s">
        <v>2343</v>
      </c>
      <c r="B32" s="413">
        <v>44204</v>
      </c>
      <c r="C32" s="205" t="s">
        <v>2475</v>
      </c>
      <c r="D32" s="205" t="s">
        <v>1629</v>
      </c>
      <c r="E32" s="531" t="s">
        <v>308</v>
      </c>
      <c r="F32" s="205">
        <v>1</v>
      </c>
      <c r="G32" s="205" t="s">
        <v>2506</v>
      </c>
      <c r="H32" s="205" t="s">
        <v>1853</v>
      </c>
      <c r="I32" s="486">
        <f>2300*F32</f>
        <v>2300</v>
      </c>
      <c r="J32" s="469" t="s">
        <v>317</v>
      </c>
      <c r="K32" s="205" t="s">
        <v>1469</v>
      </c>
    </row>
    <row r="33" spans="1:11" ht="15" x14ac:dyDescent="0.25">
      <c r="A33" s="205" t="s">
        <v>2344</v>
      </c>
      <c r="B33" s="413">
        <v>44204</v>
      </c>
      <c r="C33" s="205" t="s">
        <v>2476</v>
      </c>
      <c r="D33" s="205" t="s">
        <v>1785</v>
      </c>
      <c r="E33" s="531" t="s">
        <v>308</v>
      </c>
      <c r="F33" s="205">
        <v>1</v>
      </c>
      <c r="G33" s="205" t="s">
        <v>2506</v>
      </c>
      <c r="H33" s="205" t="s">
        <v>1853</v>
      </c>
      <c r="I33" s="486">
        <f>4250*F33</f>
        <v>4250</v>
      </c>
      <c r="J33" s="469" t="s">
        <v>317</v>
      </c>
      <c r="K33" s="205" t="s">
        <v>1469</v>
      </c>
    </row>
    <row r="34" spans="1:11" ht="15" x14ac:dyDescent="0.25">
      <c r="A34" s="205" t="s">
        <v>2345</v>
      </c>
      <c r="B34" s="413">
        <v>44205</v>
      </c>
      <c r="C34" s="205" t="s">
        <v>2436</v>
      </c>
      <c r="D34" s="205" t="s">
        <v>1785</v>
      </c>
      <c r="E34" s="531" t="s">
        <v>308</v>
      </c>
      <c r="F34" s="205">
        <v>2</v>
      </c>
      <c r="G34" s="205" t="s">
        <v>2502</v>
      </c>
      <c r="H34" s="205" t="s">
        <v>1853</v>
      </c>
      <c r="I34" s="486">
        <f>4250*F34</f>
        <v>8500</v>
      </c>
      <c r="J34" s="469" t="s">
        <v>317</v>
      </c>
      <c r="K34" s="205" t="s">
        <v>1469</v>
      </c>
    </row>
    <row r="35" spans="1:11" ht="15" x14ac:dyDescent="0.25">
      <c r="A35" s="205" t="s">
        <v>2346</v>
      </c>
      <c r="B35" s="413">
        <v>44205</v>
      </c>
      <c r="C35" s="205" t="s">
        <v>2477</v>
      </c>
      <c r="D35" s="205" t="s">
        <v>1520</v>
      </c>
      <c r="E35" s="531" t="s">
        <v>308</v>
      </c>
      <c r="F35" s="205">
        <v>1</v>
      </c>
      <c r="G35" s="205" t="s">
        <v>2506</v>
      </c>
      <c r="H35" s="205" t="s">
        <v>1853</v>
      </c>
      <c r="I35" s="486">
        <f>6000*F35</f>
        <v>6000</v>
      </c>
      <c r="J35" s="469" t="s">
        <v>1466</v>
      </c>
      <c r="K35" s="205" t="s">
        <v>4784</v>
      </c>
    </row>
    <row r="36" spans="1:11" ht="15" x14ac:dyDescent="0.25">
      <c r="A36" s="205" t="s">
        <v>2347</v>
      </c>
      <c r="B36" s="413">
        <v>44205</v>
      </c>
      <c r="C36" s="205" t="s">
        <v>2432</v>
      </c>
      <c r="D36" s="205" t="s">
        <v>2310</v>
      </c>
      <c r="E36" s="531" t="s">
        <v>314</v>
      </c>
      <c r="F36" s="205">
        <v>1</v>
      </c>
      <c r="G36" s="205" t="s">
        <v>2502</v>
      </c>
      <c r="H36" s="205" t="s">
        <v>1850</v>
      </c>
      <c r="I36" s="486">
        <f>35900*F36</f>
        <v>35900</v>
      </c>
      <c r="J36" s="469" t="s">
        <v>1466</v>
      </c>
      <c r="K36" s="205" t="s">
        <v>4782</v>
      </c>
    </row>
    <row r="37" spans="1:11" ht="15" x14ac:dyDescent="0.25">
      <c r="A37" s="205" t="s">
        <v>2348</v>
      </c>
      <c r="B37" s="413">
        <v>44207</v>
      </c>
      <c r="C37" s="205" t="s">
        <v>1280</v>
      </c>
      <c r="D37" s="205" t="s">
        <v>2314</v>
      </c>
      <c r="E37" s="531" t="s">
        <v>314</v>
      </c>
      <c r="F37" s="529">
        <v>4</v>
      </c>
      <c r="G37" s="205" t="s">
        <v>2506</v>
      </c>
      <c r="H37" s="205" t="s">
        <v>1850</v>
      </c>
      <c r="I37" s="486">
        <f>35200*F37</f>
        <v>140800</v>
      </c>
      <c r="J37" s="469" t="s">
        <v>1466</v>
      </c>
      <c r="K37" s="205" t="s">
        <v>4782</v>
      </c>
    </row>
    <row r="38" spans="1:11" ht="15" x14ac:dyDescent="0.25">
      <c r="A38" s="205" t="s">
        <v>2348</v>
      </c>
      <c r="B38" s="413">
        <v>44207</v>
      </c>
      <c r="C38" s="205" t="s">
        <v>1280</v>
      </c>
      <c r="D38" s="205" t="s">
        <v>1629</v>
      </c>
      <c r="E38" s="531" t="s">
        <v>308</v>
      </c>
      <c r="F38" s="529">
        <v>4</v>
      </c>
      <c r="G38" s="205" t="s">
        <v>2506</v>
      </c>
      <c r="H38" s="205" t="s">
        <v>1853</v>
      </c>
      <c r="I38" s="486">
        <f>2300*F38</f>
        <v>9200</v>
      </c>
      <c r="J38" s="469" t="s">
        <v>1466</v>
      </c>
      <c r="K38" s="205" t="s">
        <v>4782</v>
      </c>
    </row>
    <row r="39" spans="1:11" ht="15" x14ac:dyDescent="0.25">
      <c r="A39" s="205" t="s">
        <v>2348</v>
      </c>
      <c r="B39" s="413">
        <v>44207</v>
      </c>
      <c r="C39" s="205" t="s">
        <v>1280</v>
      </c>
      <c r="D39" s="205" t="s">
        <v>1785</v>
      </c>
      <c r="E39" s="531" t="s">
        <v>308</v>
      </c>
      <c r="F39" s="529">
        <v>4</v>
      </c>
      <c r="G39" s="205" t="s">
        <v>2506</v>
      </c>
      <c r="H39" s="205" t="s">
        <v>1853</v>
      </c>
      <c r="I39" s="486">
        <f>4250*F39</f>
        <v>17000</v>
      </c>
      <c r="J39" s="469" t="s">
        <v>1466</v>
      </c>
      <c r="K39" s="205" t="s">
        <v>4782</v>
      </c>
    </row>
    <row r="40" spans="1:11" ht="15" x14ac:dyDescent="0.25">
      <c r="A40" s="205" t="s">
        <v>2349</v>
      </c>
      <c r="B40" s="413">
        <v>44207</v>
      </c>
      <c r="C40" s="205" t="s">
        <v>2521</v>
      </c>
      <c r="D40" s="205" t="s">
        <v>2350</v>
      </c>
      <c r="E40" s="531" t="s">
        <v>308</v>
      </c>
      <c r="F40" s="529">
        <v>14</v>
      </c>
      <c r="G40" s="205" t="s">
        <v>1962</v>
      </c>
      <c r="H40" s="205" t="s">
        <v>1853</v>
      </c>
      <c r="I40" s="486">
        <f>9500*F40</f>
        <v>133000</v>
      </c>
      <c r="J40" s="469" t="s">
        <v>317</v>
      </c>
      <c r="K40" s="205" t="s">
        <v>1469</v>
      </c>
    </row>
    <row r="41" spans="1:11" ht="15" x14ac:dyDescent="0.25">
      <c r="A41" s="205" t="s">
        <v>2349</v>
      </c>
      <c r="B41" s="413">
        <v>44207</v>
      </c>
      <c r="C41" s="205" t="s">
        <v>2521</v>
      </c>
      <c r="D41" s="205" t="s">
        <v>2351</v>
      </c>
      <c r="E41" s="531" t="s">
        <v>308</v>
      </c>
      <c r="F41" s="205">
        <v>14</v>
      </c>
      <c r="G41" s="205" t="s">
        <v>1962</v>
      </c>
      <c r="H41" s="205" t="s">
        <v>1853</v>
      </c>
      <c r="I41" s="486">
        <f>900*F41</f>
        <v>12600</v>
      </c>
      <c r="J41" s="469" t="s">
        <v>317</v>
      </c>
      <c r="K41" s="205" t="s">
        <v>1469</v>
      </c>
    </row>
    <row r="42" spans="1:11" ht="15" x14ac:dyDescent="0.25">
      <c r="A42" s="205" t="s">
        <v>2352</v>
      </c>
      <c r="B42" s="413">
        <v>44208</v>
      </c>
      <c r="C42" s="205" t="s">
        <v>2446</v>
      </c>
      <c r="D42" s="205" t="s">
        <v>1785</v>
      </c>
      <c r="E42" s="531" t="s">
        <v>308</v>
      </c>
      <c r="F42" s="205">
        <v>1</v>
      </c>
      <c r="G42" s="205" t="s">
        <v>1617</v>
      </c>
      <c r="H42" s="205" t="s">
        <v>1853</v>
      </c>
      <c r="I42" s="486">
        <f>4250*F42</f>
        <v>4250</v>
      </c>
      <c r="J42" s="469" t="s">
        <v>317</v>
      </c>
      <c r="K42" s="205" t="s">
        <v>1469</v>
      </c>
    </row>
    <row r="43" spans="1:11" ht="15" x14ac:dyDescent="0.25">
      <c r="A43" s="205" t="s">
        <v>2353</v>
      </c>
      <c r="B43" s="413">
        <v>44208</v>
      </c>
      <c r="C43" s="205" t="s">
        <v>2447</v>
      </c>
      <c r="D43" s="205" t="s">
        <v>1785</v>
      </c>
      <c r="E43" s="531" t="s">
        <v>308</v>
      </c>
      <c r="F43" s="205">
        <v>1</v>
      </c>
      <c r="G43" s="205" t="s">
        <v>1617</v>
      </c>
      <c r="H43" s="205" t="s">
        <v>1853</v>
      </c>
      <c r="I43" s="486">
        <f>4250*F43</f>
        <v>4250</v>
      </c>
      <c r="J43" s="469" t="s">
        <v>317</v>
      </c>
      <c r="K43" s="205" t="s">
        <v>1469</v>
      </c>
    </row>
    <row r="44" spans="1:11" ht="15" x14ac:dyDescent="0.25">
      <c r="A44" s="205" t="s">
        <v>2354</v>
      </c>
      <c r="B44" s="413">
        <v>44208</v>
      </c>
      <c r="C44" s="205" t="s">
        <v>2437</v>
      </c>
      <c r="D44" s="205" t="s">
        <v>2310</v>
      </c>
      <c r="E44" s="531" t="s">
        <v>314</v>
      </c>
      <c r="F44" s="205">
        <v>1</v>
      </c>
      <c r="G44" s="205" t="s">
        <v>2502</v>
      </c>
      <c r="H44" s="205" t="s">
        <v>1850</v>
      </c>
      <c r="I44" s="486">
        <f>35900*F44</f>
        <v>35900</v>
      </c>
      <c r="J44" s="469" t="s">
        <v>317</v>
      </c>
      <c r="K44" s="205" t="s">
        <v>1469</v>
      </c>
    </row>
    <row r="45" spans="1:11" ht="15" x14ac:dyDescent="0.25">
      <c r="A45" s="205" t="s">
        <v>2354</v>
      </c>
      <c r="B45" s="413">
        <v>44208</v>
      </c>
      <c r="C45" s="205" t="s">
        <v>2437</v>
      </c>
      <c r="D45" s="205" t="s">
        <v>1817</v>
      </c>
      <c r="E45" s="531" t="s">
        <v>314</v>
      </c>
      <c r="F45" s="205">
        <v>1</v>
      </c>
      <c r="G45" s="205" t="s">
        <v>2502</v>
      </c>
      <c r="H45" s="205" t="s">
        <v>1850</v>
      </c>
      <c r="I45" s="486">
        <f>4100*F45</f>
        <v>4100</v>
      </c>
      <c r="J45" s="469" t="s">
        <v>317</v>
      </c>
      <c r="K45" s="205" t="s">
        <v>1469</v>
      </c>
    </row>
    <row r="46" spans="1:11" ht="15" x14ac:dyDescent="0.25">
      <c r="A46" s="205" t="s">
        <v>2354</v>
      </c>
      <c r="B46" s="413">
        <v>44208</v>
      </c>
      <c r="C46" s="205" t="s">
        <v>2437</v>
      </c>
      <c r="D46" s="205" t="s">
        <v>1785</v>
      </c>
      <c r="E46" s="531" t="s">
        <v>308</v>
      </c>
      <c r="F46" s="205">
        <v>1</v>
      </c>
      <c r="G46" s="205" t="s">
        <v>2502</v>
      </c>
      <c r="H46" s="205" t="s">
        <v>1853</v>
      </c>
      <c r="I46" s="486">
        <f>4250*F46</f>
        <v>4250</v>
      </c>
      <c r="J46" s="469" t="s">
        <v>317</v>
      </c>
      <c r="K46" s="205" t="s">
        <v>1469</v>
      </c>
    </row>
    <row r="47" spans="1:11" ht="15" x14ac:dyDescent="0.25">
      <c r="A47" s="205" t="s">
        <v>2355</v>
      </c>
      <c r="B47" s="413">
        <v>44208</v>
      </c>
      <c r="C47" s="205" t="s">
        <v>2435</v>
      </c>
      <c r="D47" s="205" t="s">
        <v>2322</v>
      </c>
      <c r="E47" s="531" t="s">
        <v>308</v>
      </c>
      <c r="F47" s="205">
        <v>1</v>
      </c>
      <c r="G47" s="205" t="s">
        <v>2502</v>
      </c>
      <c r="H47" s="205" t="s">
        <v>1853</v>
      </c>
      <c r="I47" s="486">
        <f>4200*F47</f>
        <v>4200</v>
      </c>
      <c r="J47" s="469" t="s">
        <v>317</v>
      </c>
      <c r="K47" s="205" t="s">
        <v>1469</v>
      </c>
    </row>
    <row r="48" spans="1:11" ht="15" x14ac:dyDescent="0.25">
      <c r="A48" s="205" t="s">
        <v>2356</v>
      </c>
      <c r="B48" s="413">
        <v>44208</v>
      </c>
      <c r="C48" s="205" t="s">
        <v>2488</v>
      </c>
      <c r="D48" s="205" t="s">
        <v>2322</v>
      </c>
      <c r="E48" s="531" t="s">
        <v>308</v>
      </c>
      <c r="F48" s="205">
        <v>1</v>
      </c>
      <c r="G48" s="205" t="s">
        <v>2508</v>
      </c>
      <c r="H48" s="205" t="s">
        <v>1853</v>
      </c>
      <c r="I48" s="486">
        <f>4200*F48</f>
        <v>4200</v>
      </c>
      <c r="J48" s="469" t="s">
        <v>317</v>
      </c>
      <c r="K48" s="205" t="s">
        <v>1469</v>
      </c>
    </row>
    <row r="49" spans="1:11" ht="15" x14ac:dyDescent="0.25">
      <c r="A49" s="205" t="s">
        <v>2357</v>
      </c>
      <c r="B49" s="413">
        <v>44208</v>
      </c>
      <c r="C49" s="205" t="s">
        <v>2462</v>
      </c>
      <c r="D49" s="205" t="s">
        <v>2322</v>
      </c>
      <c r="E49" s="531" t="s">
        <v>308</v>
      </c>
      <c r="F49" s="205">
        <v>1</v>
      </c>
      <c r="G49" s="205" t="s">
        <v>1623</v>
      </c>
      <c r="H49" s="205" t="s">
        <v>1853</v>
      </c>
      <c r="I49" s="486">
        <f>4200*F49</f>
        <v>4200</v>
      </c>
      <c r="J49" s="469" t="s">
        <v>317</v>
      </c>
      <c r="K49" s="205" t="s">
        <v>1469</v>
      </c>
    </row>
    <row r="50" spans="1:11" ht="15" x14ac:dyDescent="0.25">
      <c r="A50" s="205" t="s">
        <v>2358</v>
      </c>
      <c r="B50" s="413">
        <v>44208</v>
      </c>
      <c r="C50" s="205" t="s">
        <v>2463</v>
      </c>
      <c r="D50" s="205" t="s">
        <v>2322</v>
      </c>
      <c r="E50" s="531" t="s">
        <v>308</v>
      </c>
      <c r="F50" s="205">
        <v>2</v>
      </c>
      <c r="G50" s="205" t="s">
        <v>1623</v>
      </c>
      <c r="H50" s="205" t="s">
        <v>1853</v>
      </c>
      <c r="I50" s="486">
        <f>4200*F50</f>
        <v>8400</v>
      </c>
      <c r="J50" s="469" t="s">
        <v>317</v>
      </c>
      <c r="K50" s="205" t="s">
        <v>1469</v>
      </c>
    </row>
    <row r="51" spans="1:11" ht="15" x14ac:dyDescent="0.25">
      <c r="A51" s="205" t="s">
        <v>2359</v>
      </c>
      <c r="B51" s="413">
        <v>44208</v>
      </c>
      <c r="C51" s="205" t="s">
        <v>2490</v>
      </c>
      <c r="D51" s="205" t="s">
        <v>1629</v>
      </c>
      <c r="E51" s="531" t="s">
        <v>308</v>
      </c>
      <c r="F51" s="205">
        <v>2</v>
      </c>
      <c r="G51" s="205" t="s">
        <v>2509</v>
      </c>
      <c r="H51" s="205" t="s">
        <v>1853</v>
      </c>
      <c r="I51" s="486">
        <f>2300*F51</f>
        <v>4600</v>
      </c>
      <c r="J51" s="469" t="s">
        <v>1467</v>
      </c>
      <c r="K51" s="205" t="s">
        <v>4782</v>
      </c>
    </row>
    <row r="52" spans="1:11" ht="15" x14ac:dyDescent="0.25">
      <c r="A52" s="205" t="s">
        <v>2360</v>
      </c>
      <c r="B52" s="413">
        <v>44208</v>
      </c>
      <c r="C52" s="205" t="s">
        <v>2499</v>
      </c>
      <c r="D52" s="205" t="s">
        <v>1785</v>
      </c>
      <c r="E52" s="531" t="s">
        <v>308</v>
      </c>
      <c r="F52" s="205">
        <v>2</v>
      </c>
      <c r="G52" s="205" t="s">
        <v>2510</v>
      </c>
      <c r="H52" s="205" t="s">
        <v>1853</v>
      </c>
      <c r="I52" s="486">
        <f>4250*F52</f>
        <v>8500</v>
      </c>
      <c r="J52" s="469" t="s">
        <v>317</v>
      </c>
      <c r="K52" s="205" t="s">
        <v>1469</v>
      </c>
    </row>
    <row r="53" spans="1:11" ht="15" x14ac:dyDescent="0.25">
      <c r="A53" s="205" t="s">
        <v>2361</v>
      </c>
      <c r="B53" s="413">
        <v>44208</v>
      </c>
      <c r="C53" s="205" t="s">
        <v>2478</v>
      </c>
      <c r="D53" s="205" t="s">
        <v>2322</v>
      </c>
      <c r="E53" s="531" t="s">
        <v>308</v>
      </c>
      <c r="F53" s="205">
        <v>1</v>
      </c>
      <c r="G53" s="205" t="s">
        <v>2506</v>
      </c>
      <c r="H53" s="205" t="s">
        <v>1853</v>
      </c>
      <c r="I53" s="486">
        <f>4200*F53</f>
        <v>4200</v>
      </c>
      <c r="J53" s="469" t="s">
        <v>317</v>
      </c>
      <c r="K53" s="205" t="s">
        <v>1469</v>
      </c>
    </row>
    <row r="54" spans="1:11" ht="15" x14ac:dyDescent="0.25">
      <c r="A54" s="205" t="s">
        <v>2362</v>
      </c>
      <c r="B54" s="413">
        <v>44209</v>
      </c>
      <c r="C54" s="205" t="s">
        <v>2438</v>
      </c>
      <c r="D54" s="205" t="s">
        <v>1785</v>
      </c>
      <c r="E54" s="531" t="s">
        <v>308</v>
      </c>
      <c r="F54" s="205">
        <v>2</v>
      </c>
      <c r="G54" s="205" t="s">
        <v>2502</v>
      </c>
      <c r="H54" s="205" t="s">
        <v>1853</v>
      </c>
      <c r="I54" s="486">
        <f>4250*F54</f>
        <v>8500</v>
      </c>
      <c r="J54" s="469" t="s">
        <v>316</v>
      </c>
      <c r="K54" s="205" t="s">
        <v>1469</v>
      </c>
    </row>
    <row r="55" spans="1:11" ht="15" x14ac:dyDescent="0.25">
      <c r="A55" s="205" t="s">
        <v>2362</v>
      </c>
      <c r="B55" s="413">
        <v>44209</v>
      </c>
      <c r="C55" s="205" t="s">
        <v>2438</v>
      </c>
      <c r="D55" s="205" t="s">
        <v>2314</v>
      </c>
      <c r="E55" s="531" t="s">
        <v>314</v>
      </c>
      <c r="F55" s="529">
        <v>1</v>
      </c>
      <c r="G55" s="205" t="s">
        <v>2502</v>
      </c>
      <c r="H55" s="205" t="s">
        <v>1850</v>
      </c>
      <c r="I55" s="486">
        <f>35200*F55</f>
        <v>35200</v>
      </c>
      <c r="J55" s="469" t="s">
        <v>316</v>
      </c>
      <c r="K55" s="205" t="s">
        <v>1469</v>
      </c>
    </row>
    <row r="56" spans="1:11" ht="15" x14ac:dyDescent="0.25">
      <c r="A56" s="205" t="s">
        <v>2363</v>
      </c>
      <c r="B56" s="413">
        <v>44209</v>
      </c>
      <c r="C56" s="205" t="s">
        <v>2464</v>
      </c>
      <c r="D56" s="205" t="s">
        <v>1785</v>
      </c>
      <c r="E56" s="531" t="s">
        <v>308</v>
      </c>
      <c r="F56" s="529">
        <v>5</v>
      </c>
      <c r="G56" s="530" t="s">
        <v>1623</v>
      </c>
      <c r="H56" s="205" t="s">
        <v>1853</v>
      </c>
      <c r="I56" s="486">
        <f>4250*F56</f>
        <v>21250</v>
      </c>
      <c r="J56" s="469" t="s">
        <v>316</v>
      </c>
      <c r="K56" s="205" t="s">
        <v>1469</v>
      </c>
    </row>
    <row r="57" spans="1:11" ht="15" x14ac:dyDescent="0.25">
      <c r="A57" s="205" t="s">
        <v>2364</v>
      </c>
      <c r="B57" s="413">
        <v>44209</v>
      </c>
      <c r="C57" s="205" t="s">
        <v>2479</v>
      </c>
      <c r="D57" s="205" t="s">
        <v>2366</v>
      </c>
      <c r="E57" s="531" t="s">
        <v>314</v>
      </c>
      <c r="F57" s="205">
        <v>2</v>
      </c>
      <c r="G57" s="205" t="s">
        <v>2506</v>
      </c>
      <c r="H57" s="205" t="s">
        <v>1850</v>
      </c>
      <c r="I57" s="486">
        <f>54500*F57</f>
        <v>109000</v>
      </c>
      <c r="J57" s="469" t="s">
        <v>1466</v>
      </c>
      <c r="K57" s="205" t="s">
        <v>4782</v>
      </c>
    </row>
    <row r="58" spans="1:11" ht="15" x14ac:dyDescent="0.25">
      <c r="A58" s="205" t="s">
        <v>2365</v>
      </c>
      <c r="B58" s="413">
        <v>44209</v>
      </c>
      <c r="C58" s="205" t="s">
        <v>2480</v>
      </c>
      <c r="D58" s="205" t="s">
        <v>2367</v>
      </c>
      <c r="E58" s="531" t="s">
        <v>308</v>
      </c>
      <c r="F58" s="205">
        <v>2</v>
      </c>
      <c r="G58" s="205" t="s">
        <v>2506</v>
      </c>
      <c r="H58" s="205" t="s">
        <v>1853</v>
      </c>
      <c r="I58" s="486">
        <f>5000*F58</f>
        <v>10000</v>
      </c>
      <c r="J58" s="469" t="s">
        <v>316</v>
      </c>
      <c r="K58" s="205" t="s">
        <v>1469</v>
      </c>
    </row>
    <row r="59" spans="1:11" ht="15" x14ac:dyDescent="0.25">
      <c r="A59" s="205" t="s">
        <v>2365</v>
      </c>
      <c r="B59" s="413">
        <v>44209</v>
      </c>
      <c r="C59" s="205" t="s">
        <v>2480</v>
      </c>
      <c r="D59" s="205" t="s">
        <v>2314</v>
      </c>
      <c r="E59" s="531" t="s">
        <v>314</v>
      </c>
      <c r="F59" s="205">
        <v>1</v>
      </c>
      <c r="G59" s="205" t="s">
        <v>2506</v>
      </c>
      <c r="H59" s="205" t="s">
        <v>1850</v>
      </c>
      <c r="I59" s="486">
        <f>35200*F59</f>
        <v>35200</v>
      </c>
      <c r="J59" s="469" t="s">
        <v>316</v>
      </c>
      <c r="K59" s="205" t="s">
        <v>1469</v>
      </c>
    </row>
    <row r="60" spans="1:11" ht="15" x14ac:dyDescent="0.25">
      <c r="A60" s="205" t="s">
        <v>2368</v>
      </c>
      <c r="B60" s="413">
        <v>44212</v>
      </c>
      <c r="C60" s="205" t="s">
        <v>2439</v>
      </c>
      <c r="D60" s="205" t="s">
        <v>2322</v>
      </c>
      <c r="E60" s="531" t="s">
        <v>308</v>
      </c>
      <c r="F60" s="529">
        <v>1</v>
      </c>
      <c r="G60" s="205" t="s">
        <v>2502</v>
      </c>
      <c r="H60" s="205" t="s">
        <v>1853</v>
      </c>
      <c r="I60" s="486">
        <f>4200*F60</f>
        <v>4200</v>
      </c>
      <c r="J60" s="469" t="s">
        <v>317</v>
      </c>
      <c r="K60" s="205" t="s">
        <v>1469</v>
      </c>
    </row>
    <row r="61" spans="1:11" ht="15" x14ac:dyDescent="0.25">
      <c r="A61" s="205" t="s">
        <v>2369</v>
      </c>
      <c r="B61" s="413">
        <v>44212</v>
      </c>
      <c r="C61" s="205" t="s">
        <v>2465</v>
      </c>
      <c r="D61" s="205" t="s">
        <v>2322</v>
      </c>
      <c r="E61" s="531" t="s">
        <v>308</v>
      </c>
      <c r="F61" s="529">
        <v>6</v>
      </c>
      <c r="G61" s="205" t="s">
        <v>1623</v>
      </c>
      <c r="H61" s="205" t="s">
        <v>1853</v>
      </c>
      <c r="I61" s="486">
        <f>4200*F61</f>
        <v>25200</v>
      </c>
      <c r="J61" s="469" t="s">
        <v>317</v>
      </c>
      <c r="K61" s="205" t="s">
        <v>1469</v>
      </c>
    </row>
    <row r="62" spans="1:11" ht="15" x14ac:dyDescent="0.25">
      <c r="A62" s="205" t="s">
        <v>2370</v>
      </c>
      <c r="B62" s="413">
        <v>44212</v>
      </c>
      <c r="C62" s="205" t="s">
        <v>2481</v>
      </c>
      <c r="D62" s="205" t="s">
        <v>2321</v>
      </c>
      <c r="E62" s="531" t="s">
        <v>308</v>
      </c>
      <c r="F62" s="205">
        <v>1</v>
      </c>
      <c r="G62" s="205" t="s">
        <v>2506</v>
      </c>
      <c r="H62" s="205" t="s">
        <v>1853</v>
      </c>
      <c r="I62" s="486">
        <f>1250*F62</f>
        <v>1250</v>
      </c>
      <c r="J62" s="469" t="s">
        <v>317</v>
      </c>
      <c r="K62" s="205" t="s">
        <v>1469</v>
      </c>
    </row>
    <row r="63" spans="1:11" ht="15" x14ac:dyDescent="0.25">
      <c r="A63" s="205" t="s">
        <v>2371</v>
      </c>
      <c r="B63" s="413">
        <v>44212</v>
      </c>
      <c r="C63" s="205" t="s">
        <v>2475</v>
      </c>
      <c r="D63" s="205" t="s">
        <v>1629</v>
      </c>
      <c r="E63" s="531" t="s">
        <v>308</v>
      </c>
      <c r="F63" s="205">
        <v>1</v>
      </c>
      <c r="G63" s="205" t="s">
        <v>2506</v>
      </c>
      <c r="H63" s="205" t="s">
        <v>1853</v>
      </c>
      <c r="I63" s="486">
        <f>2300*F63</f>
        <v>2300</v>
      </c>
      <c r="J63" s="469" t="s">
        <v>317</v>
      </c>
      <c r="K63" s="205" t="s">
        <v>1469</v>
      </c>
    </row>
    <row r="64" spans="1:11" ht="15" x14ac:dyDescent="0.25">
      <c r="A64" s="205" t="s">
        <v>2372</v>
      </c>
      <c r="B64" s="413">
        <v>44214</v>
      </c>
      <c r="C64" s="205" t="s">
        <v>2489</v>
      </c>
      <c r="D64" s="205" t="s">
        <v>1785</v>
      </c>
      <c r="E64" s="531" t="s">
        <v>308</v>
      </c>
      <c r="F64" s="205">
        <v>1</v>
      </c>
      <c r="G64" s="205" t="s">
        <v>2511</v>
      </c>
      <c r="H64" s="205" t="s">
        <v>1853</v>
      </c>
      <c r="I64" s="486">
        <f>4250*F64</f>
        <v>4250</v>
      </c>
      <c r="J64" s="469" t="s">
        <v>317</v>
      </c>
      <c r="K64" s="205" t="s">
        <v>1469</v>
      </c>
    </row>
    <row r="65" spans="1:11" ht="15" x14ac:dyDescent="0.25">
      <c r="A65" s="205" t="s">
        <v>2373</v>
      </c>
      <c r="B65" s="413">
        <v>44214</v>
      </c>
      <c r="C65" s="205" t="s">
        <v>2466</v>
      </c>
      <c r="D65" s="205" t="s">
        <v>2374</v>
      </c>
      <c r="E65" s="531" t="s">
        <v>308</v>
      </c>
      <c r="F65" s="205">
        <v>1</v>
      </c>
      <c r="G65" s="205" t="s">
        <v>1623</v>
      </c>
      <c r="H65" s="205" t="s">
        <v>1853</v>
      </c>
      <c r="I65" s="486">
        <v>0</v>
      </c>
      <c r="J65" s="469" t="s">
        <v>317</v>
      </c>
      <c r="K65" s="205" t="s">
        <v>1469</v>
      </c>
    </row>
    <row r="66" spans="1:11" ht="15" x14ac:dyDescent="0.25">
      <c r="A66" s="205" t="s">
        <v>2375</v>
      </c>
      <c r="B66" s="413">
        <v>44215</v>
      </c>
      <c r="C66" s="205" t="s">
        <v>2491</v>
      </c>
      <c r="D66" s="205" t="s">
        <v>2322</v>
      </c>
      <c r="E66" s="531" t="s">
        <v>308</v>
      </c>
      <c r="F66" s="205">
        <v>3</v>
      </c>
      <c r="G66" s="205" t="s">
        <v>2509</v>
      </c>
      <c r="H66" s="205" t="s">
        <v>1853</v>
      </c>
      <c r="I66" s="486">
        <f>4200*F66</f>
        <v>12600</v>
      </c>
      <c r="J66" s="469" t="s">
        <v>1467</v>
      </c>
      <c r="K66" s="205" t="s">
        <v>4782</v>
      </c>
    </row>
    <row r="67" spans="1:11" ht="15" x14ac:dyDescent="0.25">
      <c r="A67" s="205" t="s">
        <v>2376</v>
      </c>
      <c r="B67" s="413">
        <v>44216</v>
      </c>
      <c r="C67" s="205" t="s">
        <v>2451</v>
      </c>
      <c r="D67" s="205" t="s">
        <v>1785</v>
      </c>
      <c r="E67" s="531" t="s">
        <v>308</v>
      </c>
      <c r="F67" s="205">
        <v>2</v>
      </c>
      <c r="G67" s="205" t="s">
        <v>2503</v>
      </c>
      <c r="H67" s="205" t="s">
        <v>1853</v>
      </c>
      <c r="I67" s="486">
        <f>4250*F67</f>
        <v>8500</v>
      </c>
      <c r="J67" s="469" t="s">
        <v>317</v>
      </c>
      <c r="K67" s="205" t="s">
        <v>1469</v>
      </c>
    </row>
    <row r="68" spans="1:11" ht="15" x14ac:dyDescent="0.25">
      <c r="A68" s="205" t="s">
        <v>2377</v>
      </c>
      <c r="B68" s="413">
        <v>44216</v>
      </c>
      <c r="C68" s="205" t="s">
        <v>2522</v>
      </c>
      <c r="D68" s="205" t="s">
        <v>1785</v>
      </c>
      <c r="E68" s="531" t="s">
        <v>308</v>
      </c>
      <c r="F68" s="205">
        <v>2</v>
      </c>
      <c r="G68" s="205" t="s">
        <v>1623</v>
      </c>
      <c r="H68" s="205" t="s">
        <v>1853</v>
      </c>
      <c r="I68" s="486">
        <f>4250*F68</f>
        <v>8500</v>
      </c>
      <c r="J68" s="469" t="s">
        <v>317</v>
      </c>
      <c r="K68" s="205" t="s">
        <v>1469</v>
      </c>
    </row>
    <row r="69" spans="1:11" ht="15" x14ac:dyDescent="0.25">
      <c r="A69" s="205" t="s">
        <v>2378</v>
      </c>
      <c r="B69" s="413">
        <v>44216</v>
      </c>
      <c r="C69" s="205" t="s">
        <v>1280</v>
      </c>
      <c r="D69" s="205" t="s">
        <v>2321</v>
      </c>
      <c r="E69" s="531" t="s">
        <v>308</v>
      </c>
      <c r="F69" s="205">
        <v>1</v>
      </c>
      <c r="G69" s="205" t="s">
        <v>2506</v>
      </c>
      <c r="H69" s="205" t="s">
        <v>1853</v>
      </c>
      <c r="I69" s="486">
        <f>1250*F69</f>
        <v>1250</v>
      </c>
      <c r="J69" s="469" t="s">
        <v>1466</v>
      </c>
      <c r="K69" s="205" t="s">
        <v>4782</v>
      </c>
    </row>
    <row r="70" spans="1:11" ht="15" x14ac:dyDescent="0.25">
      <c r="A70" s="205" t="s">
        <v>2379</v>
      </c>
      <c r="B70" s="413">
        <v>44216</v>
      </c>
      <c r="C70" s="205" t="s">
        <v>2492</v>
      </c>
      <c r="D70" s="205" t="s">
        <v>2314</v>
      </c>
      <c r="E70" s="531" t="s">
        <v>314</v>
      </c>
      <c r="F70" s="205">
        <v>4</v>
      </c>
      <c r="G70" s="205" t="s">
        <v>244</v>
      </c>
      <c r="H70" s="205" t="s">
        <v>1850</v>
      </c>
      <c r="I70" s="486">
        <f>35200*F70</f>
        <v>140800</v>
      </c>
      <c r="J70" s="469" t="s">
        <v>316</v>
      </c>
      <c r="K70" s="205" t="s">
        <v>1469</v>
      </c>
    </row>
    <row r="71" spans="1:11" ht="15" x14ac:dyDescent="0.25">
      <c r="A71" s="205" t="s">
        <v>2379</v>
      </c>
      <c r="B71" s="413">
        <v>44216</v>
      </c>
      <c r="C71" s="205" t="s">
        <v>2492</v>
      </c>
      <c r="D71" s="205" t="s">
        <v>1520</v>
      </c>
      <c r="E71" s="531" t="s">
        <v>308</v>
      </c>
      <c r="F71" s="205">
        <v>4</v>
      </c>
      <c r="G71" s="205" t="s">
        <v>244</v>
      </c>
      <c r="H71" s="205" t="s">
        <v>1853</v>
      </c>
      <c r="I71" s="486">
        <f>6000*F71</f>
        <v>24000</v>
      </c>
      <c r="J71" s="469" t="s">
        <v>316</v>
      </c>
      <c r="K71" s="205" t="s">
        <v>1469</v>
      </c>
    </row>
    <row r="72" spans="1:11" ht="15" x14ac:dyDescent="0.25">
      <c r="A72" s="205" t="s">
        <v>2379</v>
      </c>
      <c r="B72" s="413">
        <v>44216</v>
      </c>
      <c r="C72" s="205" t="s">
        <v>2492</v>
      </c>
      <c r="D72" s="205" t="s">
        <v>1817</v>
      </c>
      <c r="E72" s="531" t="s">
        <v>314</v>
      </c>
      <c r="F72" s="205">
        <v>4</v>
      </c>
      <c r="G72" s="205" t="s">
        <v>244</v>
      </c>
      <c r="H72" s="205" t="s">
        <v>1850</v>
      </c>
      <c r="I72" s="486">
        <f>4100*F72</f>
        <v>16400</v>
      </c>
      <c r="J72" s="469" t="s">
        <v>316</v>
      </c>
      <c r="K72" s="205" t="s">
        <v>1469</v>
      </c>
    </row>
    <row r="73" spans="1:11" ht="15" x14ac:dyDescent="0.25">
      <c r="A73" s="205" t="s">
        <v>2380</v>
      </c>
      <c r="B73" s="413">
        <v>44216</v>
      </c>
      <c r="C73" s="205" t="s">
        <v>2440</v>
      </c>
      <c r="D73" s="205" t="s">
        <v>2374</v>
      </c>
      <c r="E73" s="531" t="s">
        <v>308</v>
      </c>
      <c r="F73" s="205">
        <v>1</v>
      </c>
      <c r="G73" s="529" t="s">
        <v>2502</v>
      </c>
      <c r="H73" s="205" t="s">
        <v>1853</v>
      </c>
      <c r="I73" s="486">
        <v>0</v>
      </c>
      <c r="J73" s="469" t="s">
        <v>317</v>
      </c>
      <c r="K73" s="205" t="s">
        <v>1469</v>
      </c>
    </row>
    <row r="74" spans="1:11" ht="15" x14ac:dyDescent="0.25">
      <c r="A74" s="205" t="s">
        <v>2381</v>
      </c>
      <c r="B74" s="413">
        <v>44216</v>
      </c>
      <c r="C74" s="205" t="s">
        <v>2448</v>
      </c>
      <c r="D74" s="205" t="s">
        <v>1785</v>
      </c>
      <c r="E74" s="531" t="s">
        <v>308</v>
      </c>
      <c r="F74" s="205">
        <v>1</v>
      </c>
      <c r="G74" s="205" t="s">
        <v>1617</v>
      </c>
      <c r="H74" s="205" t="s">
        <v>1853</v>
      </c>
      <c r="I74" s="486">
        <f>4250*F74</f>
        <v>4250</v>
      </c>
      <c r="J74" s="469" t="s">
        <v>317</v>
      </c>
      <c r="K74" s="205" t="s">
        <v>1469</v>
      </c>
    </row>
    <row r="75" spans="1:11" ht="15" x14ac:dyDescent="0.25">
      <c r="A75" s="205" t="s">
        <v>2382</v>
      </c>
      <c r="B75" s="413">
        <v>44216</v>
      </c>
      <c r="C75" s="205" t="s">
        <v>2472</v>
      </c>
      <c r="D75" s="205" t="s">
        <v>1785</v>
      </c>
      <c r="E75" s="531" t="s">
        <v>308</v>
      </c>
      <c r="F75" s="205">
        <v>5</v>
      </c>
      <c r="G75" s="205" t="s">
        <v>2506</v>
      </c>
      <c r="H75" s="205" t="s">
        <v>1853</v>
      </c>
      <c r="I75" s="486">
        <f>4250*F75</f>
        <v>21250</v>
      </c>
      <c r="J75" s="469" t="s">
        <v>317</v>
      </c>
      <c r="K75" s="205" t="s">
        <v>1469</v>
      </c>
    </row>
    <row r="76" spans="1:11" ht="15" x14ac:dyDescent="0.25">
      <c r="A76" s="205" t="s">
        <v>2383</v>
      </c>
      <c r="B76" s="413">
        <v>44217</v>
      </c>
      <c r="C76" s="205" t="s">
        <v>2456</v>
      </c>
      <c r="D76" s="205" t="s">
        <v>2322</v>
      </c>
      <c r="E76" s="531" t="s">
        <v>308</v>
      </c>
      <c r="F76" s="205">
        <v>1</v>
      </c>
      <c r="G76" s="205" t="s">
        <v>1623</v>
      </c>
      <c r="H76" s="205" t="s">
        <v>1853</v>
      </c>
      <c r="I76" s="486">
        <f>4200*F76</f>
        <v>4200</v>
      </c>
      <c r="J76" s="469" t="s">
        <v>317</v>
      </c>
      <c r="K76" s="205" t="s">
        <v>1469</v>
      </c>
    </row>
    <row r="77" spans="1:11" ht="15" x14ac:dyDescent="0.25">
      <c r="A77" s="205" t="s">
        <v>2384</v>
      </c>
      <c r="B77" s="413">
        <v>44217</v>
      </c>
      <c r="C77" s="205" t="s">
        <v>2467</v>
      </c>
      <c r="D77" s="205" t="s">
        <v>1785</v>
      </c>
      <c r="E77" s="531" t="s">
        <v>308</v>
      </c>
      <c r="F77" s="205">
        <v>1</v>
      </c>
      <c r="G77" s="205" t="s">
        <v>1623</v>
      </c>
      <c r="H77" s="205" t="s">
        <v>1853</v>
      </c>
      <c r="I77" s="486">
        <f>4250*F77</f>
        <v>4250</v>
      </c>
      <c r="J77" s="469" t="s">
        <v>316</v>
      </c>
      <c r="K77" s="205" t="s">
        <v>1469</v>
      </c>
    </row>
    <row r="78" spans="1:11" ht="15" x14ac:dyDescent="0.25">
      <c r="A78" s="205" t="s">
        <v>2385</v>
      </c>
      <c r="B78" s="413">
        <v>44217</v>
      </c>
      <c r="C78" s="205" t="s">
        <v>2487</v>
      </c>
      <c r="D78" s="205" t="s">
        <v>1785</v>
      </c>
      <c r="E78" s="531" t="s">
        <v>308</v>
      </c>
      <c r="F78" s="205">
        <v>1</v>
      </c>
      <c r="G78" s="205" t="s">
        <v>2507</v>
      </c>
      <c r="H78" s="205" t="s">
        <v>1853</v>
      </c>
      <c r="I78" s="486">
        <f>4250*F78</f>
        <v>4250</v>
      </c>
      <c r="J78" s="469" t="s">
        <v>317</v>
      </c>
      <c r="K78" s="205" t="s">
        <v>1469</v>
      </c>
    </row>
    <row r="79" spans="1:11" ht="15" x14ac:dyDescent="0.25">
      <c r="A79" s="205" t="s">
        <v>2386</v>
      </c>
      <c r="B79" s="413">
        <v>44218</v>
      </c>
      <c r="C79" s="205" t="s">
        <v>2477</v>
      </c>
      <c r="D79" s="205" t="s">
        <v>2388</v>
      </c>
      <c r="E79" s="531" t="s">
        <v>314</v>
      </c>
      <c r="F79" s="205">
        <v>1</v>
      </c>
      <c r="G79" s="205" t="s">
        <v>2506</v>
      </c>
      <c r="H79" s="205" t="s">
        <v>1850</v>
      </c>
      <c r="I79" s="486">
        <f>95000*F79</f>
        <v>95000</v>
      </c>
      <c r="J79" s="469" t="s">
        <v>1466</v>
      </c>
      <c r="K79" s="205" t="s">
        <v>4784</v>
      </c>
    </row>
    <row r="80" spans="1:11" ht="15" x14ac:dyDescent="0.25">
      <c r="A80" s="205" t="s">
        <v>2386</v>
      </c>
      <c r="B80" s="413">
        <v>44218</v>
      </c>
      <c r="C80" s="205" t="s">
        <v>2477</v>
      </c>
      <c r="D80" s="205" t="s">
        <v>2389</v>
      </c>
      <c r="E80" s="531" t="s">
        <v>314</v>
      </c>
      <c r="F80" s="205">
        <v>1</v>
      </c>
      <c r="G80" s="205" t="s">
        <v>2506</v>
      </c>
      <c r="H80" s="205" t="s">
        <v>1850</v>
      </c>
      <c r="I80" s="486">
        <f>5500*F80</f>
        <v>5500</v>
      </c>
      <c r="J80" s="469" t="s">
        <v>1466</v>
      </c>
      <c r="K80" s="205" t="s">
        <v>4784</v>
      </c>
    </row>
    <row r="81" spans="1:11" ht="15" x14ac:dyDescent="0.25">
      <c r="A81" s="205" t="s">
        <v>2387</v>
      </c>
      <c r="B81" s="413">
        <v>44218</v>
      </c>
      <c r="C81" s="205" t="s">
        <v>2493</v>
      </c>
      <c r="D81" s="205" t="s">
        <v>1629</v>
      </c>
      <c r="E81" s="531" t="s">
        <v>308</v>
      </c>
      <c r="F81" s="205">
        <v>2</v>
      </c>
      <c r="G81" s="205" t="s">
        <v>2512</v>
      </c>
      <c r="H81" s="205" t="s">
        <v>1853</v>
      </c>
      <c r="I81" s="486">
        <f>2300*F81</f>
        <v>4600</v>
      </c>
      <c r="J81" s="469" t="s">
        <v>317</v>
      </c>
      <c r="K81" s="205" t="s">
        <v>1469</v>
      </c>
    </row>
    <row r="82" spans="1:11" ht="15" x14ac:dyDescent="0.25">
      <c r="A82" s="205" t="s">
        <v>2390</v>
      </c>
      <c r="B82" s="413">
        <v>44218</v>
      </c>
      <c r="C82" s="205" t="s">
        <v>2482</v>
      </c>
      <c r="D82" s="205" t="s">
        <v>2322</v>
      </c>
      <c r="E82" s="531" t="s">
        <v>308</v>
      </c>
      <c r="F82" s="205">
        <v>3</v>
      </c>
      <c r="G82" s="205" t="s">
        <v>2506</v>
      </c>
      <c r="H82" s="205" t="s">
        <v>1853</v>
      </c>
      <c r="I82" s="486">
        <f>4200*F82</f>
        <v>12600</v>
      </c>
      <c r="J82" s="469" t="s">
        <v>317</v>
      </c>
      <c r="K82" s="205" t="s">
        <v>1469</v>
      </c>
    </row>
    <row r="83" spans="1:11" ht="15" x14ac:dyDescent="0.25">
      <c r="A83" s="205" t="s">
        <v>2391</v>
      </c>
      <c r="B83" s="413">
        <v>44218</v>
      </c>
      <c r="C83" s="205" t="s">
        <v>2495</v>
      </c>
      <c r="D83" s="205" t="s">
        <v>1812</v>
      </c>
      <c r="E83" s="531" t="s">
        <v>314</v>
      </c>
      <c r="F83" s="205">
        <v>1</v>
      </c>
      <c r="G83" s="205" t="s">
        <v>1962</v>
      </c>
      <c r="H83" s="205" t="s">
        <v>1850</v>
      </c>
      <c r="I83" s="486">
        <f>8750*F83</f>
        <v>8750</v>
      </c>
      <c r="J83" s="469" t="s">
        <v>316</v>
      </c>
      <c r="K83" s="205" t="s">
        <v>1469</v>
      </c>
    </row>
    <row r="84" spans="1:11" ht="15" x14ac:dyDescent="0.25">
      <c r="A84" s="205" t="s">
        <v>2392</v>
      </c>
      <c r="B84" s="413">
        <v>44218</v>
      </c>
      <c r="C84" s="205" t="s">
        <v>2477</v>
      </c>
      <c r="D84" s="205" t="s">
        <v>2330</v>
      </c>
      <c r="E84" s="531" t="s">
        <v>308</v>
      </c>
      <c r="F84" s="205">
        <v>4</v>
      </c>
      <c r="G84" s="205" t="s">
        <v>2506</v>
      </c>
      <c r="H84" s="205" t="s">
        <v>1853</v>
      </c>
      <c r="I84" s="486">
        <f>5300*F84</f>
        <v>21200</v>
      </c>
      <c r="J84" s="469" t="s">
        <v>1466</v>
      </c>
      <c r="K84" s="205" t="s">
        <v>4784</v>
      </c>
    </row>
    <row r="85" spans="1:11" ht="15" x14ac:dyDescent="0.25">
      <c r="A85" s="205" t="s">
        <v>2393</v>
      </c>
      <c r="B85" s="413">
        <v>44219</v>
      </c>
      <c r="C85" s="205" t="s">
        <v>2449</v>
      </c>
      <c r="D85" s="205" t="s">
        <v>1629</v>
      </c>
      <c r="E85" s="531" t="s">
        <v>308</v>
      </c>
      <c r="F85" s="529">
        <v>2</v>
      </c>
      <c r="G85" s="205" t="s">
        <v>1617</v>
      </c>
      <c r="H85" s="205" t="s">
        <v>1853</v>
      </c>
      <c r="I85" s="486">
        <f>2300*F85</f>
        <v>4600</v>
      </c>
      <c r="J85" s="469" t="s">
        <v>317</v>
      </c>
      <c r="K85" s="205" t="s">
        <v>1469</v>
      </c>
    </row>
    <row r="86" spans="1:11" ht="15" x14ac:dyDescent="0.25">
      <c r="A86" s="205" t="s">
        <v>2394</v>
      </c>
      <c r="B86" s="413">
        <v>44219</v>
      </c>
      <c r="C86" s="205" t="s">
        <v>2496</v>
      </c>
      <c r="D86" s="205" t="s">
        <v>1812</v>
      </c>
      <c r="E86" s="531" t="s">
        <v>314</v>
      </c>
      <c r="F86" s="529">
        <v>2</v>
      </c>
      <c r="G86" s="205" t="s">
        <v>2513</v>
      </c>
      <c r="H86" s="205" t="s">
        <v>1850</v>
      </c>
      <c r="I86" s="486">
        <f>8750*F86</f>
        <v>17500</v>
      </c>
      <c r="J86" s="469" t="s">
        <v>317</v>
      </c>
      <c r="K86" s="205" t="s">
        <v>1469</v>
      </c>
    </row>
    <row r="87" spans="1:11" ht="15" x14ac:dyDescent="0.25">
      <c r="A87" s="205" t="s">
        <v>2395</v>
      </c>
      <c r="B87" s="413">
        <v>44219</v>
      </c>
      <c r="C87" s="205" t="s">
        <v>2497</v>
      </c>
      <c r="D87" s="205" t="s">
        <v>2398</v>
      </c>
      <c r="E87" s="531" t="s">
        <v>314</v>
      </c>
      <c r="F87" s="529">
        <v>1</v>
      </c>
      <c r="G87" s="205" t="s">
        <v>2514</v>
      </c>
      <c r="H87" s="205" t="s">
        <v>1850</v>
      </c>
      <c r="I87" s="486">
        <f>35900*F87</f>
        <v>35900</v>
      </c>
      <c r="J87" s="469" t="s">
        <v>317</v>
      </c>
      <c r="K87" s="205" t="s">
        <v>1469</v>
      </c>
    </row>
    <row r="88" spans="1:11" ht="15" x14ac:dyDescent="0.25">
      <c r="A88" s="205" t="s">
        <v>2395</v>
      </c>
      <c r="B88" s="413">
        <v>44219</v>
      </c>
      <c r="C88" s="205" t="s">
        <v>2497</v>
      </c>
      <c r="D88" s="205" t="s">
        <v>2399</v>
      </c>
      <c r="E88" s="531" t="s">
        <v>314</v>
      </c>
      <c r="F88" s="529">
        <v>1</v>
      </c>
      <c r="G88" s="205" t="s">
        <v>2514</v>
      </c>
      <c r="H88" s="205" t="s">
        <v>1850</v>
      </c>
      <c r="I88" s="486">
        <f>3500*F88</f>
        <v>3500</v>
      </c>
      <c r="J88" s="469" t="s">
        <v>317</v>
      </c>
      <c r="K88" s="205" t="s">
        <v>1469</v>
      </c>
    </row>
    <row r="89" spans="1:11" ht="15" x14ac:dyDescent="0.25">
      <c r="A89" s="205" t="s">
        <v>2395</v>
      </c>
      <c r="B89" s="413">
        <v>44219</v>
      </c>
      <c r="C89" s="205" t="s">
        <v>2497</v>
      </c>
      <c r="D89" s="205" t="s">
        <v>1817</v>
      </c>
      <c r="E89" s="531" t="s">
        <v>314</v>
      </c>
      <c r="F89" s="529">
        <v>1</v>
      </c>
      <c r="G89" s="205" t="s">
        <v>2514</v>
      </c>
      <c r="H89" s="205" t="s">
        <v>1850</v>
      </c>
      <c r="I89" s="486">
        <f>4100*F89</f>
        <v>4100</v>
      </c>
      <c r="J89" s="469" t="s">
        <v>317</v>
      </c>
      <c r="K89" s="205" t="s">
        <v>1469</v>
      </c>
    </row>
    <row r="90" spans="1:11" ht="15" x14ac:dyDescent="0.25">
      <c r="A90" s="205" t="s">
        <v>2396</v>
      </c>
      <c r="B90" s="413">
        <v>44219</v>
      </c>
      <c r="C90" s="205" t="s">
        <v>2495</v>
      </c>
      <c r="D90" s="205" t="s">
        <v>1812</v>
      </c>
      <c r="E90" s="531" t="s">
        <v>314</v>
      </c>
      <c r="F90" s="529">
        <v>1</v>
      </c>
      <c r="G90" s="205" t="s">
        <v>2502</v>
      </c>
      <c r="H90" s="205" t="s">
        <v>1850</v>
      </c>
      <c r="I90" s="486">
        <f>8750*F90</f>
        <v>8750</v>
      </c>
      <c r="J90" s="469" t="s">
        <v>316</v>
      </c>
      <c r="K90" s="205" t="s">
        <v>1469</v>
      </c>
    </row>
    <row r="91" spans="1:11" ht="15" x14ac:dyDescent="0.25">
      <c r="A91" s="205" t="s">
        <v>2397</v>
      </c>
      <c r="B91" s="413">
        <v>44219</v>
      </c>
      <c r="C91" s="205" t="s">
        <v>2483</v>
      </c>
      <c r="D91" s="205" t="s">
        <v>1785</v>
      </c>
      <c r="E91" s="531" t="s">
        <v>308</v>
      </c>
      <c r="F91" s="529">
        <v>1</v>
      </c>
      <c r="G91" s="205" t="s">
        <v>2506</v>
      </c>
      <c r="H91" s="205" t="s">
        <v>1853</v>
      </c>
      <c r="I91" s="486">
        <f>4250*F91</f>
        <v>4250</v>
      </c>
      <c r="J91" s="469" t="s">
        <v>317</v>
      </c>
      <c r="K91" s="205" t="s">
        <v>1469</v>
      </c>
    </row>
    <row r="92" spans="1:11" ht="15" x14ac:dyDescent="0.25">
      <c r="A92" s="205" t="s">
        <v>2400</v>
      </c>
      <c r="B92" s="413">
        <v>44221</v>
      </c>
      <c r="C92" s="205" t="s">
        <v>2495</v>
      </c>
      <c r="D92" s="205" t="s">
        <v>1812</v>
      </c>
      <c r="E92" s="531" t="s">
        <v>314</v>
      </c>
      <c r="F92" s="205">
        <v>1</v>
      </c>
      <c r="G92" s="205" t="s">
        <v>1962</v>
      </c>
      <c r="H92" s="205" t="s">
        <v>1850</v>
      </c>
      <c r="I92" s="486">
        <f t="shared" ref="I92:I98" si="0">8750*F92</f>
        <v>8750</v>
      </c>
      <c r="J92" s="469" t="s">
        <v>316</v>
      </c>
      <c r="K92" s="205" t="s">
        <v>1469</v>
      </c>
    </row>
    <row r="93" spans="1:11" ht="15" x14ac:dyDescent="0.25">
      <c r="A93" s="205" t="s">
        <v>2401</v>
      </c>
      <c r="B93" s="413">
        <v>44221</v>
      </c>
      <c r="C93" s="205" t="s">
        <v>2495</v>
      </c>
      <c r="D93" s="205" t="s">
        <v>1812</v>
      </c>
      <c r="E93" s="531" t="s">
        <v>314</v>
      </c>
      <c r="F93" s="205">
        <v>1</v>
      </c>
      <c r="G93" s="205" t="s">
        <v>1205</v>
      </c>
      <c r="H93" s="205" t="s">
        <v>1850</v>
      </c>
      <c r="I93" s="486">
        <f t="shared" si="0"/>
        <v>8750</v>
      </c>
      <c r="J93" s="469" t="s">
        <v>316</v>
      </c>
      <c r="K93" s="205" t="s">
        <v>1469</v>
      </c>
    </row>
    <row r="94" spans="1:11" ht="15" x14ac:dyDescent="0.25">
      <c r="A94" s="205" t="s">
        <v>2402</v>
      </c>
      <c r="B94" s="413">
        <v>44221</v>
      </c>
      <c r="C94" s="205" t="s">
        <v>2495</v>
      </c>
      <c r="D94" s="205" t="s">
        <v>1812</v>
      </c>
      <c r="E94" s="531" t="s">
        <v>314</v>
      </c>
      <c r="F94" s="205">
        <v>1</v>
      </c>
      <c r="G94" s="205" t="s">
        <v>2515</v>
      </c>
      <c r="H94" s="205" t="s">
        <v>1850</v>
      </c>
      <c r="I94" s="486">
        <f t="shared" si="0"/>
        <v>8750</v>
      </c>
      <c r="J94" s="469" t="s">
        <v>316</v>
      </c>
      <c r="K94" s="205" t="s">
        <v>1469</v>
      </c>
    </row>
    <row r="95" spans="1:11" ht="15" x14ac:dyDescent="0.25">
      <c r="A95" s="205" t="s">
        <v>2403</v>
      </c>
      <c r="B95" s="413">
        <v>44221</v>
      </c>
      <c r="C95" s="205" t="s">
        <v>2495</v>
      </c>
      <c r="D95" s="205" t="s">
        <v>1812</v>
      </c>
      <c r="E95" s="531" t="s">
        <v>314</v>
      </c>
      <c r="F95" s="205">
        <v>1</v>
      </c>
      <c r="G95" s="205" t="s">
        <v>2516</v>
      </c>
      <c r="H95" s="205" t="s">
        <v>1850</v>
      </c>
      <c r="I95" s="486">
        <f t="shared" si="0"/>
        <v>8750</v>
      </c>
      <c r="J95" s="469" t="s">
        <v>316</v>
      </c>
      <c r="K95" s="205" t="s">
        <v>1469</v>
      </c>
    </row>
    <row r="96" spans="1:11" ht="15" x14ac:dyDescent="0.25">
      <c r="A96" s="205" t="s">
        <v>2404</v>
      </c>
      <c r="B96" s="413">
        <v>44221</v>
      </c>
      <c r="C96" s="205" t="s">
        <v>2495</v>
      </c>
      <c r="D96" s="205" t="s">
        <v>1812</v>
      </c>
      <c r="E96" s="531" t="s">
        <v>314</v>
      </c>
      <c r="F96" s="205">
        <v>1</v>
      </c>
      <c r="G96" s="205" t="s">
        <v>2516</v>
      </c>
      <c r="H96" s="205" t="s">
        <v>1850</v>
      </c>
      <c r="I96" s="486">
        <f t="shared" si="0"/>
        <v>8750</v>
      </c>
      <c r="J96" s="469" t="s">
        <v>316</v>
      </c>
      <c r="K96" s="205" t="s">
        <v>1469</v>
      </c>
    </row>
    <row r="97" spans="1:11" ht="15" x14ac:dyDescent="0.25">
      <c r="A97" s="205" t="s">
        <v>2405</v>
      </c>
      <c r="B97" s="413">
        <v>44221</v>
      </c>
      <c r="C97" s="205" t="s">
        <v>2495</v>
      </c>
      <c r="D97" s="205" t="s">
        <v>1812</v>
      </c>
      <c r="E97" s="531" t="s">
        <v>314</v>
      </c>
      <c r="F97" s="205">
        <v>1</v>
      </c>
      <c r="G97" s="205" t="s">
        <v>2516</v>
      </c>
      <c r="H97" s="205" t="s">
        <v>1850</v>
      </c>
      <c r="I97" s="486">
        <f t="shared" si="0"/>
        <v>8750</v>
      </c>
      <c r="J97" s="469" t="s">
        <v>316</v>
      </c>
      <c r="K97" s="205" t="s">
        <v>1469</v>
      </c>
    </row>
    <row r="98" spans="1:11" ht="15" x14ac:dyDescent="0.25">
      <c r="A98" s="205" t="s">
        <v>2406</v>
      </c>
      <c r="B98" s="413">
        <v>44221</v>
      </c>
      <c r="C98" s="205" t="s">
        <v>2495</v>
      </c>
      <c r="D98" s="205" t="s">
        <v>1812</v>
      </c>
      <c r="E98" s="531" t="s">
        <v>314</v>
      </c>
      <c r="F98" s="205">
        <v>1</v>
      </c>
      <c r="G98" s="205" t="s">
        <v>253</v>
      </c>
      <c r="H98" s="205" t="s">
        <v>1850</v>
      </c>
      <c r="I98" s="486">
        <f t="shared" si="0"/>
        <v>8750</v>
      </c>
      <c r="J98" s="469" t="s">
        <v>316</v>
      </c>
      <c r="K98" s="205" t="s">
        <v>1469</v>
      </c>
    </row>
    <row r="99" spans="1:11" ht="15" x14ac:dyDescent="0.25">
      <c r="A99" s="205" t="s">
        <v>2407</v>
      </c>
      <c r="B99" s="413">
        <v>44221</v>
      </c>
      <c r="C99" s="205" t="s">
        <v>2477</v>
      </c>
      <c r="D99" s="205" t="s">
        <v>1785</v>
      </c>
      <c r="E99" s="531" t="s">
        <v>308</v>
      </c>
      <c r="F99" s="205">
        <v>1</v>
      </c>
      <c r="G99" s="205" t="s">
        <v>2506</v>
      </c>
      <c r="H99" s="205" t="s">
        <v>1853</v>
      </c>
      <c r="I99" s="486">
        <f>4250*F99</f>
        <v>4250</v>
      </c>
      <c r="J99" s="469" t="s">
        <v>317</v>
      </c>
      <c r="K99" s="205" t="s">
        <v>1469</v>
      </c>
    </row>
    <row r="100" spans="1:11" ht="15" x14ac:dyDescent="0.25">
      <c r="A100" s="205" t="s">
        <v>2408</v>
      </c>
      <c r="B100" s="413">
        <v>44221</v>
      </c>
      <c r="C100" s="205" t="s">
        <v>2484</v>
      </c>
      <c r="D100" s="205" t="s">
        <v>2322</v>
      </c>
      <c r="E100" s="531" t="s">
        <v>308</v>
      </c>
      <c r="F100" s="205">
        <v>5</v>
      </c>
      <c r="G100" s="205" t="s">
        <v>2506</v>
      </c>
      <c r="H100" s="205" t="s">
        <v>1853</v>
      </c>
      <c r="I100" s="486">
        <f>4200*F100</f>
        <v>21000</v>
      </c>
      <c r="J100" s="469" t="s">
        <v>317</v>
      </c>
      <c r="K100" s="205" t="s">
        <v>1469</v>
      </c>
    </row>
    <row r="101" spans="1:11" ht="15" x14ac:dyDescent="0.25">
      <c r="A101" s="205" t="s">
        <v>2409</v>
      </c>
      <c r="B101" s="413">
        <v>44223</v>
      </c>
      <c r="C101" s="205" t="s">
        <v>2441</v>
      </c>
      <c r="D101" s="205" t="s">
        <v>1785</v>
      </c>
      <c r="E101" s="531" t="s">
        <v>308</v>
      </c>
      <c r="F101" s="205">
        <v>1</v>
      </c>
      <c r="G101" s="205" t="s">
        <v>2502</v>
      </c>
      <c r="H101" s="205" t="s">
        <v>1853</v>
      </c>
      <c r="I101" s="486">
        <f>4250*F101</f>
        <v>4250</v>
      </c>
      <c r="J101" s="469" t="s">
        <v>317</v>
      </c>
      <c r="K101" s="205" t="s">
        <v>1469</v>
      </c>
    </row>
    <row r="102" spans="1:11" ht="15" x14ac:dyDescent="0.25">
      <c r="A102" s="205" t="s">
        <v>2410</v>
      </c>
      <c r="B102" s="413">
        <v>44223</v>
      </c>
      <c r="C102" s="205" t="s">
        <v>2495</v>
      </c>
      <c r="D102" s="205" t="s">
        <v>1812</v>
      </c>
      <c r="E102" s="531" t="s">
        <v>314</v>
      </c>
      <c r="F102" s="205">
        <v>1</v>
      </c>
      <c r="G102" s="205" t="s">
        <v>93</v>
      </c>
      <c r="H102" s="205" t="s">
        <v>1850</v>
      </c>
      <c r="I102" s="486">
        <f>8750*F102</f>
        <v>8750</v>
      </c>
      <c r="J102" s="469" t="s">
        <v>316</v>
      </c>
      <c r="K102" s="205" t="s">
        <v>1469</v>
      </c>
    </row>
    <row r="103" spans="1:11" ht="15" x14ac:dyDescent="0.25">
      <c r="A103" s="205" t="s">
        <v>2411</v>
      </c>
      <c r="B103" s="413">
        <v>44223</v>
      </c>
      <c r="C103" s="205" t="s">
        <v>2495</v>
      </c>
      <c r="D103" s="205" t="s">
        <v>1812</v>
      </c>
      <c r="E103" s="531" t="s">
        <v>314</v>
      </c>
      <c r="F103" s="205">
        <v>1</v>
      </c>
      <c r="G103" s="205" t="s">
        <v>93</v>
      </c>
      <c r="H103" s="205" t="s">
        <v>1850</v>
      </c>
      <c r="I103" s="486">
        <f>8750*F103</f>
        <v>8750</v>
      </c>
      <c r="J103" s="469" t="s">
        <v>316</v>
      </c>
      <c r="K103" s="205" t="s">
        <v>1469</v>
      </c>
    </row>
    <row r="104" spans="1:11" ht="15" x14ac:dyDescent="0.25">
      <c r="A104" s="205" t="s">
        <v>2412</v>
      </c>
      <c r="B104" s="413">
        <v>44223</v>
      </c>
      <c r="C104" s="205" t="s">
        <v>2485</v>
      </c>
      <c r="D104" s="205" t="s">
        <v>2330</v>
      </c>
      <c r="E104" s="531" t="s">
        <v>308</v>
      </c>
      <c r="F104" s="205">
        <v>25</v>
      </c>
      <c r="G104" s="205" t="s">
        <v>2506</v>
      </c>
      <c r="H104" s="205" t="s">
        <v>1853</v>
      </c>
      <c r="I104" s="486">
        <f>5300*F104</f>
        <v>132500</v>
      </c>
      <c r="J104" s="469" t="s">
        <v>317</v>
      </c>
      <c r="K104" s="205" t="s">
        <v>1469</v>
      </c>
    </row>
    <row r="105" spans="1:11" ht="15" x14ac:dyDescent="0.25">
      <c r="A105" s="205" t="s">
        <v>2413</v>
      </c>
      <c r="B105" s="413">
        <v>44223</v>
      </c>
      <c r="C105" s="205" t="s">
        <v>2489</v>
      </c>
      <c r="D105" s="205" t="s">
        <v>2322</v>
      </c>
      <c r="E105" s="531" t="s">
        <v>308</v>
      </c>
      <c r="F105" s="205">
        <v>1</v>
      </c>
      <c r="G105" s="205" t="s">
        <v>2511</v>
      </c>
      <c r="H105" s="205" t="s">
        <v>1853</v>
      </c>
      <c r="I105" s="486">
        <f>4200*F105</f>
        <v>4200</v>
      </c>
      <c r="J105" s="469" t="s">
        <v>317</v>
      </c>
      <c r="K105" s="205" t="s">
        <v>1469</v>
      </c>
    </row>
    <row r="106" spans="1:11" ht="15" x14ac:dyDescent="0.25">
      <c r="A106" s="205" t="s">
        <v>2414</v>
      </c>
      <c r="B106" s="413">
        <v>44224</v>
      </c>
      <c r="C106" s="205" t="s">
        <v>2433</v>
      </c>
      <c r="D106" s="205" t="s">
        <v>2322</v>
      </c>
      <c r="E106" s="531" t="s">
        <v>308</v>
      </c>
      <c r="F106" s="205">
        <v>1</v>
      </c>
      <c r="G106" s="205" t="s">
        <v>2502</v>
      </c>
      <c r="H106" s="205" t="s">
        <v>1853</v>
      </c>
      <c r="I106" s="486">
        <f>4200*F106</f>
        <v>4200</v>
      </c>
      <c r="J106" s="469" t="s">
        <v>316</v>
      </c>
      <c r="K106" s="205" t="s">
        <v>1469</v>
      </c>
    </row>
    <row r="107" spans="1:11" ht="15" x14ac:dyDescent="0.25">
      <c r="A107" s="205" t="s">
        <v>2415</v>
      </c>
      <c r="B107" s="413">
        <v>44224</v>
      </c>
      <c r="C107" s="205" t="s">
        <v>2498</v>
      </c>
      <c r="D107" s="205" t="s">
        <v>1629</v>
      </c>
      <c r="E107" s="531" t="s">
        <v>308</v>
      </c>
      <c r="F107" s="205">
        <v>1</v>
      </c>
      <c r="G107" s="205" t="s">
        <v>2517</v>
      </c>
      <c r="H107" s="205" t="s">
        <v>1853</v>
      </c>
      <c r="I107" s="486">
        <f>2300*F107</f>
        <v>2300</v>
      </c>
      <c r="J107" s="469" t="s">
        <v>317</v>
      </c>
      <c r="K107" s="205" t="s">
        <v>1469</v>
      </c>
    </row>
    <row r="108" spans="1:11" ht="15" x14ac:dyDescent="0.25">
      <c r="A108" s="205" t="s">
        <v>2416</v>
      </c>
      <c r="B108" s="413">
        <v>44225</v>
      </c>
      <c r="C108" s="205" t="s">
        <v>2450</v>
      </c>
      <c r="D108" s="205" t="s">
        <v>1520</v>
      </c>
      <c r="E108" s="531" t="s">
        <v>308</v>
      </c>
      <c r="F108" s="205">
        <v>3</v>
      </c>
      <c r="G108" s="205" t="s">
        <v>1617</v>
      </c>
      <c r="H108" s="205" t="s">
        <v>1853</v>
      </c>
      <c r="I108" s="486">
        <f>6000*F108</f>
        <v>18000</v>
      </c>
      <c r="J108" s="469" t="s">
        <v>316</v>
      </c>
      <c r="K108" s="205" t="s">
        <v>1469</v>
      </c>
    </row>
    <row r="109" spans="1:11" ht="15" x14ac:dyDescent="0.25">
      <c r="A109" s="205" t="s">
        <v>2417</v>
      </c>
      <c r="B109" s="413">
        <v>44225</v>
      </c>
      <c r="C109" s="205" t="s">
        <v>2495</v>
      </c>
      <c r="D109" s="205" t="s">
        <v>1812</v>
      </c>
      <c r="E109" s="531" t="s">
        <v>314</v>
      </c>
      <c r="F109" s="205">
        <v>1</v>
      </c>
      <c r="G109" s="205" t="s">
        <v>245</v>
      </c>
      <c r="H109" s="205" t="s">
        <v>1850</v>
      </c>
      <c r="I109" s="486">
        <f t="shared" ref="I109:I115" si="1">8750*F109</f>
        <v>8750</v>
      </c>
      <c r="J109" s="469" t="s">
        <v>316</v>
      </c>
      <c r="K109" s="205" t="s">
        <v>1469</v>
      </c>
    </row>
    <row r="110" spans="1:11" ht="15" x14ac:dyDescent="0.25">
      <c r="A110" s="205" t="s">
        <v>2421</v>
      </c>
      <c r="B110" s="413">
        <v>44225</v>
      </c>
      <c r="C110" s="205" t="s">
        <v>2495</v>
      </c>
      <c r="D110" s="205" t="s">
        <v>1812</v>
      </c>
      <c r="E110" s="531" t="s">
        <v>314</v>
      </c>
      <c r="F110" s="205">
        <v>1</v>
      </c>
      <c r="G110" s="205" t="s">
        <v>245</v>
      </c>
      <c r="H110" s="205" t="s">
        <v>1850</v>
      </c>
      <c r="I110" s="486">
        <f t="shared" si="1"/>
        <v>8750</v>
      </c>
      <c r="J110" s="469" t="s">
        <v>316</v>
      </c>
      <c r="K110" s="205" t="s">
        <v>1469</v>
      </c>
    </row>
    <row r="111" spans="1:11" ht="15" x14ac:dyDescent="0.25">
      <c r="A111" s="205" t="s">
        <v>2422</v>
      </c>
      <c r="B111" s="413">
        <v>44225</v>
      </c>
      <c r="C111" s="205" t="s">
        <v>2495</v>
      </c>
      <c r="D111" s="205" t="s">
        <v>1812</v>
      </c>
      <c r="E111" s="531" t="s">
        <v>314</v>
      </c>
      <c r="F111" s="205">
        <v>1</v>
      </c>
      <c r="G111" s="205" t="s">
        <v>2239</v>
      </c>
      <c r="H111" s="205" t="s">
        <v>1850</v>
      </c>
      <c r="I111" s="486">
        <f t="shared" si="1"/>
        <v>8750</v>
      </c>
      <c r="J111" s="469" t="s">
        <v>316</v>
      </c>
      <c r="K111" s="205" t="s">
        <v>1469</v>
      </c>
    </row>
    <row r="112" spans="1:11" ht="15" x14ac:dyDescent="0.25">
      <c r="A112" s="205" t="s">
        <v>2423</v>
      </c>
      <c r="B112" s="413">
        <v>44225</v>
      </c>
      <c r="C112" s="205" t="s">
        <v>2495</v>
      </c>
      <c r="D112" s="205" t="s">
        <v>1812</v>
      </c>
      <c r="E112" s="531" t="s">
        <v>314</v>
      </c>
      <c r="F112" s="205">
        <v>1</v>
      </c>
      <c r="G112" s="205" t="s">
        <v>1801</v>
      </c>
      <c r="H112" s="205" t="s">
        <v>1850</v>
      </c>
      <c r="I112" s="486">
        <f t="shared" si="1"/>
        <v>8750</v>
      </c>
      <c r="J112" s="469" t="s">
        <v>316</v>
      </c>
      <c r="K112" s="205" t="s">
        <v>1469</v>
      </c>
    </row>
    <row r="113" spans="1:11" ht="15" x14ac:dyDescent="0.25">
      <c r="A113" s="205" t="s">
        <v>2424</v>
      </c>
      <c r="B113" s="413">
        <v>44225</v>
      </c>
      <c r="C113" s="205" t="s">
        <v>2495</v>
      </c>
      <c r="D113" s="205" t="s">
        <v>1812</v>
      </c>
      <c r="E113" s="531" t="s">
        <v>314</v>
      </c>
      <c r="F113" s="205">
        <v>1</v>
      </c>
      <c r="G113" s="205" t="s">
        <v>2518</v>
      </c>
      <c r="H113" s="205" t="s">
        <v>1850</v>
      </c>
      <c r="I113" s="486">
        <f t="shared" si="1"/>
        <v>8750</v>
      </c>
      <c r="J113" s="469" t="s">
        <v>316</v>
      </c>
      <c r="K113" s="205" t="s">
        <v>1469</v>
      </c>
    </row>
    <row r="114" spans="1:11" ht="15" x14ac:dyDescent="0.25">
      <c r="A114" s="205" t="s">
        <v>2425</v>
      </c>
      <c r="B114" s="413">
        <v>44225</v>
      </c>
      <c r="C114" s="205" t="s">
        <v>2495</v>
      </c>
      <c r="D114" s="205" t="s">
        <v>1812</v>
      </c>
      <c r="E114" s="531" t="s">
        <v>314</v>
      </c>
      <c r="F114" s="205">
        <v>1</v>
      </c>
      <c r="G114" s="205" t="s">
        <v>1977</v>
      </c>
      <c r="H114" s="205" t="s">
        <v>1850</v>
      </c>
      <c r="I114" s="486">
        <f t="shared" si="1"/>
        <v>8750</v>
      </c>
      <c r="J114" s="469" t="s">
        <v>316</v>
      </c>
      <c r="K114" s="205" t="s">
        <v>1469</v>
      </c>
    </row>
    <row r="115" spans="1:11" ht="15" x14ac:dyDescent="0.25">
      <c r="A115" s="205" t="s">
        <v>2426</v>
      </c>
      <c r="B115" s="413">
        <v>44225</v>
      </c>
      <c r="C115" s="205" t="s">
        <v>2495</v>
      </c>
      <c r="D115" s="205" t="s">
        <v>1812</v>
      </c>
      <c r="E115" s="531" t="s">
        <v>314</v>
      </c>
      <c r="F115" s="205">
        <v>1</v>
      </c>
      <c r="G115" s="205" t="s">
        <v>2519</v>
      </c>
      <c r="H115" s="205" t="s">
        <v>1850</v>
      </c>
      <c r="I115" s="486">
        <f t="shared" si="1"/>
        <v>8750</v>
      </c>
      <c r="J115" s="469" t="s">
        <v>316</v>
      </c>
      <c r="K115" s="205" t="s">
        <v>1469</v>
      </c>
    </row>
    <row r="116" spans="1:11" ht="15" x14ac:dyDescent="0.25">
      <c r="A116" s="205" t="s">
        <v>2418</v>
      </c>
      <c r="B116" s="413">
        <v>44225</v>
      </c>
      <c r="C116" s="205" t="s">
        <v>1280</v>
      </c>
      <c r="D116" s="205" t="s">
        <v>2321</v>
      </c>
      <c r="E116" s="531" t="s">
        <v>308</v>
      </c>
      <c r="F116" s="205">
        <v>1</v>
      </c>
      <c r="G116" s="205" t="s">
        <v>2506</v>
      </c>
      <c r="H116" s="205" t="s">
        <v>1853</v>
      </c>
      <c r="I116" s="486">
        <f>1250*F116</f>
        <v>1250</v>
      </c>
      <c r="J116" s="469" t="s">
        <v>1466</v>
      </c>
      <c r="K116" s="205" t="s">
        <v>4782</v>
      </c>
    </row>
    <row r="117" spans="1:11" ht="15" x14ac:dyDescent="0.25">
      <c r="A117" s="205" t="s">
        <v>2419</v>
      </c>
      <c r="B117" s="413">
        <v>44225</v>
      </c>
      <c r="C117" s="205" t="s">
        <v>2468</v>
      </c>
      <c r="D117" s="205" t="s">
        <v>2314</v>
      </c>
      <c r="E117" s="531" t="s">
        <v>314</v>
      </c>
      <c r="F117" s="205">
        <v>2</v>
      </c>
      <c r="G117" s="205" t="s">
        <v>2505</v>
      </c>
      <c r="H117" s="205" t="s">
        <v>1850</v>
      </c>
      <c r="I117" s="486">
        <f>35200*F117</f>
        <v>70400</v>
      </c>
      <c r="J117" s="469" t="s">
        <v>1466</v>
      </c>
      <c r="K117" s="205" t="s">
        <v>4782</v>
      </c>
    </row>
    <row r="118" spans="1:11" ht="15" x14ac:dyDescent="0.25">
      <c r="A118" s="205" t="s">
        <v>2420</v>
      </c>
      <c r="B118" s="413">
        <v>44225</v>
      </c>
      <c r="C118" s="205" t="s">
        <v>2453</v>
      </c>
      <c r="D118" s="205" t="s">
        <v>1520</v>
      </c>
      <c r="E118" s="531" t="s">
        <v>308</v>
      </c>
      <c r="F118" s="205">
        <v>1</v>
      </c>
      <c r="G118" s="205" t="s">
        <v>2503</v>
      </c>
      <c r="H118" s="205" t="s">
        <v>1853</v>
      </c>
      <c r="I118" s="486">
        <f>6000*F118</f>
        <v>6000</v>
      </c>
      <c r="J118" s="469" t="s">
        <v>317</v>
      </c>
      <c r="K118" s="205" t="s">
        <v>1469</v>
      </c>
    </row>
    <row r="119" spans="1:11" ht="15" x14ac:dyDescent="0.25">
      <c r="A119" s="205" t="s">
        <v>2427</v>
      </c>
      <c r="B119" s="413">
        <v>44226</v>
      </c>
      <c r="C119" s="205" t="s">
        <v>2442</v>
      </c>
      <c r="D119" s="205" t="s">
        <v>1520</v>
      </c>
      <c r="E119" s="531" t="s">
        <v>308</v>
      </c>
      <c r="F119" s="205">
        <v>1</v>
      </c>
      <c r="G119" s="205" t="s">
        <v>2502</v>
      </c>
      <c r="H119" s="205" t="s">
        <v>1853</v>
      </c>
      <c r="I119" s="486">
        <f>6000*F119</f>
        <v>6000</v>
      </c>
      <c r="J119" s="469" t="s">
        <v>317</v>
      </c>
      <c r="K119" s="205" t="s">
        <v>1469</v>
      </c>
    </row>
    <row r="120" spans="1:11" ht="15" x14ac:dyDescent="0.25">
      <c r="A120" s="205" t="s">
        <v>2427</v>
      </c>
      <c r="B120" s="413">
        <v>44226</v>
      </c>
      <c r="C120" s="205" t="s">
        <v>2442</v>
      </c>
      <c r="D120" s="205" t="s">
        <v>1629</v>
      </c>
      <c r="E120" s="531" t="s">
        <v>308</v>
      </c>
      <c r="F120" s="205">
        <v>1</v>
      </c>
      <c r="G120" s="205" t="s">
        <v>2502</v>
      </c>
      <c r="H120" s="205" t="s">
        <v>1853</v>
      </c>
      <c r="I120" s="486">
        <f>2300*F120</f>
        <v>2300</v>
      </c>
      <c r="J120" s="469" t="s">
        <v>317</v>
      </c>
      <c r="K120" s="205" t="s">
        <v>1469</v>
      </c>
    </row>
    <row r="121" spans="1:11" ht="15" x14ac:dyDescent="0.25">
      <c r="A121" s="205" t="s">
        <v>2428</v>
      </c>
      <c r="B121" s="413">
        <v>44226</v>
      </c>
      <c r="C121" s="205" t="s">
        <v>2494</v>
      </c>
      <c r="D121" s="205" t="s">
        <v>2322</v>
      </c>
      <c r="E121" s="531" t="s">
        <v>308</v>
      </c>
      <c r="F121" s="205">
        <v>1</v>
      </c>
      <c r="G121" s="205" t="s">
        <v>2512</v>
      </c>
      <c r="H121" s="205" t="s">
        <v>1853</v>
      </c>
      <c r="I121" s="486">
        <f>4200*F121</f>
        <v>4200</v>
      </c>
      <c r="J121" s="469" t="s">
        <v>317</v>
      </c>
      <c r="K121" s="205" t="s">
        <v>1469</v>
      </c>
    </row>
    <row r="122" spans="1:11" ht="15" x14ac:dyDescent="0.25">
      <c r="A122" s="205" t="s">
        <v>2429</v>
      </c>
      <c r="B122" s="413">
        <v>44226</v>
      </c>
      <c r="C122" s="205" t="s">
        <v>2485</v>
      </c>
      <c r="D122" s="205" t="s">
        <v>2330</v>
      </c>
      <c r="E122" s="531" t="s">
        <v>308</v>
      </c>
      <c r="F122" s="205">
        <v>55</v>
      </c>
      <c r="G122" s="205" t="s">
        <v>2506</v>
      </c>
      <c r="H122" s="205" t="s">
        <v>1853</v>
      </c>
      <c r="I122" s="486">
        <f>5300*F122</f>
        <v>291500</v>
      </c>
      <c r="J122" s="469" t="s">
        <v>317</v>
      </c>
      <c r="K122" s="205" t="s">
        <v>1469</v>
      </c>
    </row>
    <row r="123" spans="1:11" ht="15" x14ac:dyDescent="0.25">
      <c r="A123" s="205" t="s">
        <v>2430</v>
      </c>
      <c r="B123" s="413">
        <v>44226</v>
      </c>
      <c r="C123" s="205" t="s">
        <v>2469</v>
      </c>
      <c r="D123" s="205" t="s">
        <v>2310</v>
      </c>
      <c r="E123" s="531" t="s">
        <v>314</v>
      </c>
      <c r="F123" s="205">
        <v>1</v>
      </c>
      <c r="G123" s="205" t="s">
        <v>2505</v>
      </c>
      <c r="H123" s="205" t="s">
        <v>1850</v>
      </c>
      <c r="I123" s="486">
        <f>38900*F123</f>
        <v>38900</v>
      </c>
      <c r="J123" s="469" t="s">
        <v>1467</v>
      </c>
      <c r="K123" s="205" t="s">
        <v>4782</v>
      </c>
    </row>
    <row r="124" spans="1:11" ht="15" x14ac:dyDescent="0.25">
      <c r="A124" s="205" t="s">
        <v>2430</v>
      </c>
      <c r="B124" s="413">
        <v>44226</v>
      </c>
      <c r="C124" s="205" t="s">
        <v>2469</v>
      </c>
      <c r="D124" s="205" t="s">
        <v>2431</v>
      </c>
      <c r="E124" s="531" t="s">
        <v>314</v>
      </c>
      <c r="F124" s="205">
        <v>1</v>
      </c>
      <c r="G124" s="205" t="s">
        <v>2505</v>
      </c>
      <c r="H124" s="205" t="s">
        <v>1850</v>
      </c>
      <c r="I124" s="486">
        <v>0</v>
      </c>
      <c r="J124" s="469" t="s">
        <v>1467</v>
      </c>
      <c r="K124" s="205" t="s">
        <v>4782</v>
      </c>
    </row>
  </sheetData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9" tint="-0.499984740745262"/>
  </sheetPr>
  <dimension ref="A3:B7"/>
  <sheetViews>
    <sheetView workbookViewId="0">
      <selection activeCell="E14" sqref="E14"/>
    </sheetView>
  </sheetViews>
  <sheetFormatPr defaultRowHeight="12.75" x14ac:dyDescent="0.2"/>
  <cols>
    <col min="1" max="1" width="23.42578125" bestFit="1" customWidth="1"/>
    <col min="2" max="2" width="12.85546875" style="123" bestFit="1" customWidth="1"/>
  </cols>
  <sheetData>
    <row r="3" spans="1:2" x14ac:dyDescent="0.2">
      <c r="A3" s="474" t="s">
        <v>1535</v>
      </c>
      <c r="B3" s="575"/>
    </row>
    <row r="4" spans="1:2" x14ac:dyDescent="0.2">
      <c r="A4" s="474" t="s">
        <v>42</v>
      </c>
      <c r="B4" s="575" t="s">
        <v>4</v>
      </c>
    </row>
    <row r="5" spans="1:2" x14ac:dyDescent="0.2">
      <c r="A5" s="473" t="s">
        <v>1850</v>
      </c>
      <c r="B5" s="575">
        <v>1944432</v>
      </c>
    </row>
    <row r="6" spans="1:2" x14ac:dyDescent="0.2">
      <c r="A6" s="475" t="s">
        <v>1853</v>
      </c>
      <c r="B6" s="578">
        <v>1071000</v>
      </c>
    </row>
    <row r="7" spans="1:2" x14ac:dyDescent="0.2">
      <c r="A7" s="476" t="s">
        <v>3</v>
      </c>
      <c r="B7" s="576">
        <v>3015432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9" tint="-0.499984740745262"/>
  </sheetPr>
  <dimension ref="A1:K152"/>
  <sheetViews>
    <sheetView workbookViewId="0">
      <selection activeCell="H1" sqref="H1"/>
    </sheetView>
  </sheetViews>
  <sheetFormatPr defaultRowHeight="12.75" x14ac:dyDescent="0.2"/>
  <cols>
    <col min="1" max="1" width="13.28515625" bestFit="1" customWidth="1"/>
    <col min="2" max="2" width="12" bestFit="1" customWidth="1"/>
    <col min="3" max="3" width="32" bestFit="1" customWidth="1"/>
    <col min="4" max="4" width="22.42578125" bestFit="1" customWidth="1"/>
    <col min="5" max="5" width="8.140625" bestFit="1" customWidth="1"/>
    <col min="6" max="6" width="4.140625" bestFit="1" customWidth="1"/>
    <col min="7" max="7" width="15.85546875" bestFit="1" customWidth="1"/>
    <col min="8" max="8" width="22.140625" bestFit="1" customWidth="1"/>
    <col min="9" max="9" width="9.5703125" bestFit="1" customWidth="1"/>
    <col min="10" max="10" width="17" bestFit="1" customWidth="1"/>
    <col min="11" max="11" width="13.5703125" bestFit="1" customWidth="1"/>
  </cols>
  <sheetData>
    <row r="1" spans="1:11" ht="15" x14ac:dyDescent="0.25">
      <c r="A1" s="345" t="s">
        <v>26</v>
      </c>
      <c r="B1" s="346" t="s">
        <v>116</v>
      </c>
      <c r="C1" s="347" t="s">
        <v>36</v>
      </c>
      <c r="D1" s="348" t="s">
        <v>37</v>
      </c>
      <c r="E1" s="348" t="s">
        <v>23</v>
      </c>
      <c r="F1" s="243" t="s">
        <v>38</v>
      </c>
      <c r="G1" s="348" t="s">
        <v>39</v>
      </c>
      <c r="H1" s="348" t="s">
        <v>42</v>
      </c>
      <c r="I1" s="349" t="s">
        <v>40</v>
      </c>
      <c r="J1" s="218" t="s">
        <v>35</v>
      </c>
      <c r="K1" s="348" t="s">
        <v>4781</v>
      </c>
    </row>
    <row r="2" spans="1:11" ht="15" x14ac:dyDescent="0.25">
      <c r="A2" s="205" t="s">
        <v>3703</v>
      </c>
      <c r="B2" s="413">
        <v>44228</v>
      </c>
      <c r="C2" s="205" t="s">
        <v>3842</v>
      </c>
      <c r="D2" s="205" t="s">
        <v>1629</v>
      </c>
      <c r="E2" s="531" t="s">
        <v>308</v>
      </c>
      <c r="F2" s="205">
        <v>1</v>
      </c>
      <c r="G2" s="205" t="s">
        <v>2506</v>
      </c>
      <c r="H2" s="205" t="s">
        <v>1853</v>
      </c>
      <c r="I2" s="205">
        <f>2300*F2</f>
        <v>2300</v>
      </c>
      <c r="J2" s="205" t="s">
        <v>317</v>
      </c>
      <c r="K2" s="205" t="s">
        <v>1469</v>
      </c>
    </row>
    <row r="3" spans="1:11" ht="15" x14ac:dyDescent="0.25">
      <c r="A3" s="205" t="s">
        <v>3704</v>
      </c>
      <c r="B3" s="413">
        <v>44229</v>
      </c>
      <c r="C3" s="205" t="s">
        <v>3858</v>
      </c>
      <c r="D3" s="205" t="s">
        <v>1785</v>
      </c>
      <c r="E3" s="531" t="s">
        <v>308</v>
      </c>
      <c r="F3" s="205">
        <v>7</v>
      </c>
      <c r="G3" s="205" t="s">
        <v>1617</v>
      </c>
      <c r="H3" s="205" t="s">
        <v>1853</v>
      </c>
      <c r="I3" s="205">
        <f>4200*F3</f>
        <v>29400</v>
      </c>
      <c r="J3" s="205" t="s">
        <v>317</v>
      </c>
      <c r="K3" s="205" t="s">
        <v>1469</v>
      </c>
    </row>
    <row r="4" spans="1:11" ht="15" x14ac:dyDescent="0.25">
      <c r="A4" s="205" t="s">
        <v>3705</v>
      </c>
      <c r="B4" s="413">
        <v>44229</v>
      </c>
      <c r="C4" s="205" t="s">
        <v>3865</v>
      </c>
      <c r="D4" s="205" t="s">
        <v>2322</v>
      </c>
      <c r="E4" s="531" t="s">
        <v>308</v>
      </c>
      <c r="F4" s="205">
        <v>5</v>
      </c>
      <c r="G4" s="205" t="s">
        <v>1623</v>
      </c>
      <c r="H4" s="205" t="s">
        <v>1853</v>
      </c>
      <c r="I4" s="205">
        <f>4200*F4</f>
        <v>21000</v>
      </c>
      <c r="J4" s="205" t="s">
        <v>316</v>
      </c>
      <c r="K4" s="205" t="s">
        <v>1469</v>
      </c>
    </row>
    <row r="5" spans="1:11" ht="15" x14ac:dyDescent="0.25">
      <c r="A5" s="205" t="s">
        <v>3706</v>
      </c>
      <c r="B5" s="413">
        <v>44229</v>
      </c>
      <c r="C5" s="205" t="s">
        <v>2477</v>
      </c>
      <c r="D5" s="205" t="s">
        <v>1520</v>
      </c>
      <c r="E5" s="531" t="s">
        <v>308</v>
      </c>
      <c r="F5" s="205">
        <v>2</v>
      </c>
      <c r="G5" s="205" t="s">
        <v>2506</v>
      </c>
      <c r="H5" s="205" t="s">
        <v>1853</v>
      </c>
      <c r="I5" s="205">
        <f>6000*F5</f>
        <v>12000</v>
      </c>
      <c r="J5" s="205" t="s">
        <v>316</v>
      </c>
      <c r="K5" s="205" t="s">
        <v>1469</v>
      </c>
    </row>
    <row r="6" spans="1:11" ht="15" x14ac:dyDescent="0.25">
      <c r="A6" s="205" t="s">
        <v>3706</v>
      </c>
      <c r="B6" s="413">
        <v>44229</v>
      </c>
      <c r="C6" s="205" t="s">
        <v>2477</v>
      </c>
      <c r="D6" s="205" t="s">
        <v>2321</v>
      </c>
      <c r="E6" s="531" t="s">
        <v>308</v>
      </c>
      <c r="F6" s="205">
        <v>2</v>
      </c>
      <c r="G6" s="205" t="s">
        <v>2506</v>
      </c>
      <c r="H6" s="205" t="s">
        <v>1853</v>
      </c>
      <c r="I6" s="205">
        <f>1250*F6</f>
        <v>2500</v>
      </c>
      <c r="J6" s="205" t="s">
        <v>316</v>
      </c>
      <c r="K6" s="205" t="s">
        <v>1469</v>
      </c>
    </row>
    <row r="7" spans="1:11" ht="15" x14ac:dyDescent="0.25">
      <c r="A7" s="205" t="s">
        <v>3706</v>
      </c>
      <c r="B7" s="413">
        <v>44229</v>
      </c>
      <c r="C7" s="205" t="s">
        <v>2477</v>
      </c>
      <c r="D7" s="205" t="s">
        <v>3831</v>
      </c>
      <c r="E7" s="531" t="s">
        <v>314</v>
      </c>
      <c r="F7" s="205">
        <v>2</v>
      </c>
      <c r="G7" s="205" t="s">
        <v>2506</v>
      </c>
      <c r="H7" s="205" t="s">
        <v>1850</v>
      </c>
      <c r="I7" s="205">
        <f>35900*F7</f>
        <v>71800</v>
      </c>
      <c r="J7" s="205" t="s">
        <v>316</v>
      </c>
      <c r="K7" s="205" t="s">
        <v>1469</v>
      </c>
    </row>
    <row r="8" spans="1:11" ht="15" x14ac:dyDescent="0.25">
      <c r="A8" s="205" t="s">
        <v>3706</v>
      </c>
      <c r="B8" s="413">
        <v>44229</v>
      </c>
      <c r="C8" s="205" t="s">
        <v>2477</v>
      </c>
      <c r="D8" s="205" t="s">
        <v>2399</v>
      </c>
      <c r="E8" s="531" t="s">
        <v>314</v>
      </c>
      <c r="F8" s="205">
        <v>2</v>
      </c>
      <c r="G8" s="205" t="s">
        <v>2506</v>
      </c>
      <c r="H8" s="205" t="s">
        <v>1850</v>
      </c>
      <c r="I8" s="205">
        <f>3500*F8</f>
        <v>7000</v>
      </c>
      <c r="J8" s="205" t="s">
        <v>316</v>
      </c>
      <c r="K8" s="205" t="s">
        <v>1469</v>
      </c>
    </row>
    <row r="9" spans="1:11" ht="15" x14ac:dyDescent="0.25">
      <c r="A9" s="205" t="s">
        <v>3707</v>
      </c>
      <c r="B9" s="413">
        <v>44229</v>
      </c>
      <c r="C9" s="205" t="s">
        <v>3856</v>
      </c>
      <c r="D9" s="205" t="s">
        <v>2322</v>
      </c>
      <c r="E9" s="531" t="s">
        <v>308</v>
      </c>
      <c r="F9" s="205">
        <v>3</v>
      </c>
      <c r="G9" s="205" t="s">
        <v>3890</v>
      </c>
      <c r="H9" s="205" t="s">
        <v>1853</v>
      </c>
      <c r="I9" s="205">
        <f>4200*F9</f>
        <v>12600</v>
      </c>
      <c r="J9" s="205" t="s">
        <v>317</v>
      </c>
      <c r="K9" s="205" t="s">
        <v>1469</v>
      </c>
    </row>
    <row r="10" spans="1:11" ht="15" x14ac:dyDescent="0.25">
      <c r="A10" s="205" t="s">
        <v>3708</v>
      </c>
      <c r="B10" s="413">
        <v>44229</v>
      </c>
      <c r="C10" s="205" t="s">
        <v>2468</v>
      </c>
      <c r="D10" s="205" t="s">
        <v>1785</v>
      </c>
      <c r="E10" s="531" t="s">
        <v>308</v>
      </c>
      <c r="F10" s="205">
        <v>8</v>
      </c>
      <c r="G10" s="205" t="s">
        <v>2505</v>
      </c>
      <c r="H10" s="205" t="s">
        <v>1853</v>
      </c>
      <c r="I10" s="205">
        <f>4200*F10</f>
        <v>33600</v>
      </c>
      <c r="J10" s="205" t="s">
        <v>1466</v>
      </c>
      <c r="K10" s="205" t="s">
        <v>4782</v>
      </c>
    </row>
    <row r="11" spans="1:11" ht="15" x14ac:dyDescent="0.25">
      <c r="A11" s="205" t="s">
        <v>3709</v>
      </c>
      <c r="B11" s="413">
        <v>44229</v>
      </c>
      <c r="C11" s="205" t="s">
        <v>3843</v>
      </c>
      <c r="D11" s="205" t="s">
        <v>3832</v>
      </c>
      <c r="E11" s="531" t="s">
        <v>314</v>
      </c>
      <c r="F11" s="205">
        <v>8</v>
      </c>
      <c r="G11" s="205" t="s">
        <v>2506</v>
      </c>
      <c r="H11" s="205" t="s">
        <v>1850</v>
      </c>
      <c r="I11" s="205">
        <f>4698*F11</f>
        <v>37584</v>
      </c>
      <c r="J11" s="205" t="s">
        <v>317</v>
      </c>
      <c r="K11" s="205" t="s">
        <v>1469</v>
      </c>
    </row>
    <row r="12" spans="1:11" ht="15" x14ac:dyDescent="0.25">
      <c r="A12" s="205" t="s">
        <v>3710</v>
      </c>
      <c r="B12" s="413">
        <v>44229</v>
      </c>
      <c r="C12" s="205" t="s">
        <v>2497</v>
      </c>
      <c r="D12" s="205" t="s">
        <v>3832</v>
      </c>
      <c r="E12" s="531" t="s">
        <v>314</v>
      </c>
      <c r="F12" s="205">
        <v>1</v>
      </c>
      <c r="G12" s="205" t="s">
        <v>2514</v>
      </c>
      <c r="H12" s="205" t="s">
        <v>1850</v>
      </c>
      <c r="I12" s="205">
        <f>4698*F12</f>
        <v>4698</v>
      </c>
      <c r="J12" s="205" t="s">
        <v>317</v>
      </c>
      <c r="K12" s="205" t="s">
        <v>1469</v>
      </c>
    </row>
    <row r="13" spans="1:11" ht="15" x14ac:dyDescent="0.25">
      <c r="A13" s="205" t="s">
        <v>3711</v>
      </c>
      <c r="B13" s="413">
        <v>44229</v>
      </c>
      <c r="C13" s="205" t="s">
        <v>3857</v>
      </c>
      <c r="D13" s="205" t="s">
        <v>1785</v>
      </c>
      <c r="E13" s="531" t="s">
        <v>308</v>
      </c>
      <c r="F13" s="205">
        <v>1</v>
      </c>
      <c r="G13" s="205" t="s">
        <v>3891</v>
      </c>
      <c r="H13" s="205" t="s">
        <v>1853</v>
      </c>
      <c r="I13" s="205">
        <f>4200*F13</f>
        <v>4200</v>
      </c>
      <c r="J13" s="205" t="s">
        <v>317</v>
      </c>
      <c r="K13" s="205" t="s">
        <v>1469</v>
      </c>
    </row>
    <row r="14" spans="1:11" ht="15" x14ac:dyDescent="0.25">
      <c r="A14" s="205" t="s">
        <v>3712</v>
      </c>
      <c r="B14" s="413">
        <v>44229</v>
      </c>
      <c r="C14" s="205" t="s">
        <v>2452</v>
      </c>
      <c r="D14" s="205" t="s">
        <v>1785</v>
      </c>
      <c r="E14" s="531" t="s">
        <v>308</v>
      </c>
      <c r="F14" s="205">
        <v>2</v>
      </c>
      <c r="G14" s="205" t="s">
        <v>2503</v>
      </c>
      <c r="H14" s="205" t="s">
        <v>1853</v>
      </c>
      <c r="I14" s="205">
        <f>4200*F14</f>
        <v>8400</v>
      </c>
      <c r="J14" s="205" t="s">
        <v>317</v>
      </c>
      <c r="K14" s="205" t="s">
        <v>1469</v>
      </c>
    </row>
    <row r="15" spans="1:11" ht="15" x14ac:dyDescent="0.25">
      <c r="A15" s="205" t="s">
        <v>3713</v>
      </c>
      <c r="B15" s="413">
        <v>44229</v>
      </c>
      <c r="C15" s="205" t="s">
        <v>2477</v>
      </c>
      <c r="D15" s="205" t="s">
        <v>3833</v>
      </c>
      <c r="E15" s="531" t="s">
        <v>308</v>
      </c>
      <c r="F15" s="205">
        <v>1</v>
      </c>
      <c r="G15" s="205" t="s">
        <v>2506</v>
      </c>
      <c r="H15" s="205" t="s">
        <v>1853</v>
      </c>
      <c r="I15" s="205">
        <f>3500*F15</f>
        <v>3500</v>
      </c>
      <c r="J15" s="205" t="s">
        <v>1466</v>
      </c>
      <c r="K15" s="205" t="s">
        <v>4784</v>
      </c>
    </row>
    <row r="16" spans="1:11" ht="15" x14ac:dyDescent="0.25">
      <c r="A16" s="205" t="s">
        <v>3714</v>
      </c>
      <c r="B16" s="413">
        <v>44230</v>
      </c>
      <c r="C16" s="205" t="s">
        <v>3859</v>
      </c>
      <c r="D16" s="205" t="s">
        <v>1785</v>
      </c>
      <c r="E16" s="531" t="s">
        <v>308</v>
      </c>
      <c r="F16" s="205">
        <v>1</v>
      </c>
      <c r="G16" s="205" t="s">
        <v>1617</v>
      </c>
      <c r="H16" s="205" t="s">
        <v>1853</v>
      </c>
      <c r="I16" s="205">
        <f>4200*F16</f>
        <v>4200</v>
      </c>
      <c r="J16" s="205" t="s">
        <v>317</v>
      </c>
      <c r="K16" s="205" t="s">
        <v>1469</v>
      </c>
    </row>
    <row r="17" spans="1:11" ht="15" x14ac:dyDescent="0.25">
      <c r="A17" s="205" t="s">
        <v>3715</v>
      </c>
      <c r="B17" s="413">
        <v>44230</v>
      </c>
      <c r="C17" s="205" t="s">
        <v>3860</v>
      </c>
      <c r="D17" s="205" t="s">
        <v>1785</v>
      </c>
      <c r="E17" s="531" t="s">
        <v>308</v>
      </c>
      <c r="F17" s="205">
        <v>2</v>
      </c>
      <c r="G17" s="205" t="s">
        <v>1617</v>
      </c>
      <c r="H17" s="205" t="s">
        <v>1853</v>
      </c>
      <c r="I17" s="205">
        <f>4200*F17</f>
        <v>8400</v>
      </c>
      <c r="J17" s="205" t="s">
        <v>316</v>
      </c>
      <c r="K17" s="205" t="s">
        <v>1469</v>
      </c>
    </row>
    <row r="18" spans="1:11" ht="15" x14ac:dyDescent="0.25">
      <c r="A18" s="205" t="s">
        <v>3716</v>
      </c>
      <c r="B18" s="413">
        <v>44230</v>
      </c>
      <c r="C18" s="205" t="s">
        <v>3864</v>
      </c>
      <c r="D18" s="205" t="s">
        <v>2322</v>
      </c>
      <c r="E18" s="531" t="s">
        <v>308</v>
      </c>
      <c r="F18" s="205">
        <v>2</v>
      </c>
      <c r="G18" s="205" t="s">
        <v>3892</v>
      </c>
      <c r="H18" s="205" t="s">
        <v>1853</v>
      </c>
      <c r="I18" s="205">
        <f>4200*F18</f>
        <v>8400</v>
      </c>
      <c r="J18" s="205" t="s">
        <v>317</v>
      </c>
      <c r="K18" s="205" t="s">
        <v>1469</v>
      </c>
    </row>
    <row r="19" spans="1:11" ht="15" x14ac:dyDescent="0.25">
      <c r="A19" s="205" t="s">
        <v>3717</v>
      </c>
      <c r="B19" s="413">
        <v>44230</v>
      </c>
      <c r="C19" s="205" t="s">
        <v>3866</v>
      </c>
      <c r="D19" s="205" t="s">
        <v>2322</v>
      </c>
      <c r="E19" s="531" t="s">
        <v>308</v>
      </c>
      <c r="F19" s="205">
        <v>1</v>
      </c>
      <c r="G19" s="205" t="s">
        <v>1623</v>
      </c>
      <c r="H19" s="205" t="s">
        <v>1853</v>
      </c>
      <c r="I19" s="205">
        <f>4200*F19</f>
        <v>4200</v>
      </c>
      <c r="J19" s="205" t="s">
        <v>317</v>
      </c>
      <c r="K19" s="205" t="s">
        <v>1469</v>
      </c>
    </row>
    <row r="20" spans="1:11" ht="15" x14ac:dyDescent="0.25">
      <c r="A20" s="205" t="s">
        <v>3718</v>
      </c>
      <c r="B20" s="413">
        <v>44230</v>
      </c>
      <c r="C20" s="205" t="s">
        <v>3844</v>
      </c>
      <c r="D20" s="205" t="s">
        <v>2321</v>
      </c>
      <c r="E20" s="531" t="s">
        <v>308</v>
      </c>
      <c r="F20" s="205">
        <v>1</v>
      </c>
      <c r="G20" s="205" t="s">
        <v>2506</v>
      </c>
      <c r="H20" s="205" t="s">
        <v>1853</v>
      </c>
      <c r="I20" s="205">
        <f>1250*F20</f>
        <v>1250</v>
      </c>
      <c r="J20" s="205" t="s">
        <v>317</v>
      </c>
      <c r="K20" s="205" t="s">
        <v>1469</v>
      </c>
    </row>
    <row r="21" spans="1:11" ht="15" x14ac:dyDescent="0.25">
      <c r="A21" s="205" t="s">
        <v>3719</v>
      </c>
      <c r="B21" s="413">
        <v>44230</v>
      </c>
      <c r="C21" s="205" t="s">
        <v>3845</v>
      </c>
      <c r="D21" s="205" t="s">
        <v>2398</v>
      </c>
      <c r="E21" s="531" t="s">
        <v>314</v>
      </c>
      <c r="F21" s="205">
        <v>1</v>
      </c>
      <c r="G21" s="205" t="s">
        <v>2506</v>
      </c>
      <c r="H21" s="205" t="s">
        <v>1850</v>
      </c>
      <c r="I21" s="205">
        <f>38900*F21</f>
        <v>38900</v>
      </c>
      <c r="J21" s="205" t="s">
        <v>316</v>
      </c>
      <c r="K21" s="205" t="s">
        <v>1469</v>
      </c>
    </row>
    <row r="22" spans="1:11" ht="15" x14ac:dyDescent="0.25">
      <c r="A22" s="205" t="s">
        <v>3719</v>
      </c>
      <c r="B22" s="413">
        <v>44230</v>
      </c>
      <c r="C22" s="205" t="s">
        <v>3845</v>
      </c>
      <c r="D22" s="205" t="s">
        <v>2431</v>
      </c>
      <c r="E22" s="531" t="s">
        <v>314</v>
      </c>
      <c r="F22" s="205">
        <v>1</v>
      </c>
      <c r="G22" s="205" t="s">
        <v>2506</v>
      </c>
      <c r="H22" s="205" t="s">
        <v>1850</v>
      </c>
      <c r="I22" s="205">
        <v>0</v>
      </c>
      <c r="J22" s="205" t="s">
        <v>316</v>
      </c>
      <c r="K22" s="205" t="s">
        <v>1469</v>
      </c>
    </row>
    <row r="23" spans="1:11" ht="15" x14ac:dyDescent="0.25">
      <c r="A23" s="205" t="s">
        <v>3719</v>
      </c>
      <c r="B23" s="413">
        <v>44230</v>
      </c>
      <c r="C23" s="205" t="s">
        <v>3845</v>
      </c>
      <c r="D23" s="205" t="s">
        <v>2399</v>
      </c>
      <c r="E23" s="531" t="s">
        <v>314</v>
      </c>
      <c r="F23" s="205">
        <v>1</v>
      </c>
      <c r="G23" s="205" t="s">
        <v>2506</v>
      </c>
      <c r="H23" s="205" t="s">
        <v>1850</v>
      </c>
      <c r="I23" s="205">
        <f>3500*F23</f>
        <v>3500</v>
      </c>
      <c r="J23" s="205" t="s">
        <v>316</v>
      </c>
      <c r="K23" s="205" t="s">
        <v>1469</v>
      </c>
    </row>
    <row r="24" spans="1:11" ht="15" x14ac:dyDescent="0.25">
      <c r="A24" s="205" t="s">
        <v>3720</v>
      </c>
      <c r="B24" s="413">
        <v>44230</v>
      </c>
      <c r="C24" s="205" t="s">
        <v>2477</v>
      </c>
      <c r="D24" s="205" t="s">
        <v>2314</v>
      </c>
      <c r="E24" s="531" t="s">
        <v>314</v>
      </c>
      <c r="F24" s="205">
        <v>1</v>
      </c>
      <c r="G24" s="205" t="s">
        <v>2506</v>
      </c>
      <c r="H24" s="205" t="s">
        <v>1850</v>
      </c>
      <c r="I24" s="205">
        <f>35900*F24</f>
        <v>35900</v>
      </c>
      <c r="J24" s="205" t="s">
        <v>316</v>
      </c>
      <c r="K24" s="205" t="s">
        <v>1469</v>
      </c>
    </row>
    <row r="25" spans="1:11" ht="15" x14ac:dyDescent="0.25">
      <c r="A25" s="205" t="s">
        <v>3721</v>
      </c>
      <c r="B25" s="413">
        <v>44230</v>
      </c>
      <c r="C25" s="205" t="s">
        <v>2468</v>
      </c>
      <c r="D25" s="205" t="s">
        <v>2314</v>
      </c>
      <c r="E25" s="531" t="s">
        <v>314</v>
      </c>
      <c r="F25" s="205">
        <v>4</v>
      </c>
      <c r="G25" s="205" t="s">
        <v>2505</v>
      </c>
      <c r="H25" s="205" t="s">
        <v>1850</v>
      </c>
      <c r="I25" s="205">
        <f>35900*F25</f>
        <v>143600</v>
      </c>
      <c r="J25" s="205" t="s">
        <v>1466</v>
      </c>
      <c r="K25" s="205" t="s">
        <v>4782</v>
      </c>
    </row>
    <row r="26" spans="1:11" ht="15" x14ac:dyDescent="0.25">
      <c r="A26" s="205" t="s">
        <v>3722</v>
      </c>
      <c r="B26" s="413">
        <v>44231</v>
      </c>
      <c r="C26" s="205" t="s">
        <v>3875</v>
      </c>
      <c r="D26" s="205" t="s">
        <v>1785</v>
      </c>
      <c r="E26" s="531" t="s">
        <v>308</v>
      </c>
      <c r="F26" s="205">
        <v>1</v>
      </c>
      <c r="G26" s="205" t="s">
        <v>3893</v>
      </c>
      <c r="H26" s="205" t="s">
        <v>1853</v>
      </c>
      <c r="I26" s="205">
        <f>4200*F26</f>
        <v>4200</v>
      </c>
      <c r="J26" s="205" t="s">
        <v>317</v>
      </c>
      <c r="K26" s="205" t="s">
        <v>1469</v>
      </c>
    </row>
    <row r="27" spans="1:11" ht="15" x14ac:dyDescent="0.25">
      <c r="A27" s="205" t="s">
        <v>3723</v>
      </c>
      <c r="B27" s="413">
        <v>44231</v>
      </c>
      <c r="C27" s="205" t="s">
        <v>3867</v>
      </c>
      <c r="D27" s="205" t="s">
        <v>1785</v>
      </c>
      <c r="E27" s="531" t="s">
        <v>308</v>
      </c>
      <c r="F27" s="205">
        <v>1</v>
      </c>
      <c r="G27" s="205" t="s">
        <v>1623</v>
      </c>
      <c r="H27" s="205" t="s">
        <v>1853</v>
      </c>
      <c r="I27" s="205">
        <f>4200*F27</f>
        <v>4200</v>
      </c>
      <c r="J27" s="205" t="s">
        <v>317</v>
      </c>
      <c r="K27" s="205" t="s">
        <v>1469</v>
      </c>
    </row>
    <row r="28" spans="1:11" ht="15" x14ac:dyDescent="0.25">
      <c r="A28" s="205" t="s">
        <v>3724</v>
      </c>
      <c r="B28" s="413">
        <v>44231</v>
      </c>
      <c r="C28" s="205" t="s">
        <v>4787</v>
      </c>
      <c r="D28" s="205" t="s">
        <v>1785</v>
      </c>
      <c r="E28" s="531" t="s">
        <v>308</v>
      </c>
      <c r="F28" s="205">
        <v>8</v>
      </c>
      <c r="G28" s="205" t="s">
        <v>2509</v>
      </c>
      <c r="H28" s="205" t="s">
        <v>1853</v>
      </c>
      <c r="I28" s="205">
        <f>4200*F28</f>
        <v>33600</v>
      </c>
      <c r="J28" s="205" t="s">
        <v>1467</v>
      </c>
      <c r="K28" s="205" t="s">
        <v>4782</v>
      </c>
    </row>
    <row r="29" spans="1:11" ht="15" x14ac:dyDescent="0.25">
      <c r="A29" s="205" t="s">
        <v>3725</v>
      </c>
      <c r="B29" s="413">
        <v>44231</v>
      </c>
      <c r="C29" s="205" t="s">
        <v>3846</v>
      </c>
      <c r="D29" s="205" t="s">
        <v>2330</v>
      </c>
      <c r="E29" s="531" t="s">
        <v>308</v>
      </c>
      <c r="F29" s="205">
        <v>1</v>
      </c>
      <c r="G29" s="205" t="s">
        <v>2506</v>
      </c>
      <c r="H29" s="205" t="s">
        <v>1853</v>
      </c>
      <c r="I29" s="205">
        <f>5300*F29</f>
        <v>5300</v>
      </c>
      <c r="J29" s="205" t="s">
        <v>317</v>
      </c>
      <c r="K29" s="205" t="s">
        <v>1469</v>
      </c>
    </row>
    <row r="30" spans="1:11" ht="15" x14ac:dyDescent="0.25">
      <c r="A30" s="205" t="s">
        <v>3726</v>
      </c>
      <c r="B30" s="413">
        <v>44232</v>
      </c>
      <c r="C30" s="205" t="s">
        <v>3868</v>
      </c>
      <c r="D30" s="205" t="s">
        <v>1785</v>
      </c>
      <c r="E30" s="531" t="s">
        <v>308</v>
      </c>
      <c r="F30" s="205">
        <v>5</v>
      </c>
      <c r="G30" s="205" t="s">
        <v>1623</v>
      </c>
      <c r="H30" s="205" t="s">
        <v>1853</v>
      </c>
      <c r="I30" s="205">
        <f>4200*F30</f>
        <v>21000</v>
      </c>
      <c r="J30" s="205" t="s">
        <v>317</v>
      </c>
      <c r="K30" s="205" t="s">
        <v>1469</v>
      </c>
    </row>
    <row r="31" spans="1:11" ht="15" x14ac:dyDescent="0.25">
      <c r="A31" s="205" t="s">
        <v>3727</v>
      </c>
      <c r="B31" s="413">
        <v>44232</v>
      </c>
      <c r="C31" s="205" t="s">
        <v>2484</v>
      </c>
      <c r="D31" s="205" t="s">
        <v>1785</v>
      </c>
      <c r="E31" s="531" t="s">
        <v>308</v>
      </c>
      <c r="F31" s="205">
        <v>1</v>
      </c>
      <c r="G31" s="205" t="s">
        <v>2506</v>
      </c>
      <c r="H31" s="205" t="s">
        <v>1853</v>
      </c>
      <c r="I31" s="205">
        <f>4200*F31</f>
        <v>4200</v>
      </c>
      <c r="J31" s="205" t="s">
        <v>317</v>
      </c>
      <c r="K31" s="205" t="s">
        <v>1469</v>
      </c>
    </row>
    <row r="32" spans="1:11" ht="15" x14ac:dyDescent="0.25">
      <c r="A32" s="205" t="s">
        <v>3728</v>
      </c>
      <c r="B32" s="413">
        <v>44232</v>
      </c>
      <c r="C32" s="205" t="s">
        <v>2495</v>
      </c>
      <c r="D32" s="205" t="s">
        <v>1812</v>
      </c>
      <c r="E32" s="531" t="s">
        <v>314</v>
      </c>
      <c r="F32" s="205">
        <v>1</v>
      </c>
      <c r="G32" s="205" t="s">
        <v>244</v>
      </c>
      <c r="H32" s="205" t="s">
        <v>1850</v>
      </c>
      <c r="I32" s="205">
        <f>8750*F32</f>
        <v>8750</v>
      </c>
      <c r="J32" s="205" t="s">
        <v>316</v>
      </c>
      <c r="K32" s="205" t="s">
        <v>1469</v>
      </c>
    </row>
    <row r="33" spans="1:11" ht="15" x14ac:dyDescent="0.25">
      <c r="A33" s="205" t="s">
        <v>3729</v>
      </c>
      <c r="B33" s="413">
        <v>44232</v>
      </c>
      <c r="C33" s="205" t="s">
        <v>2495</v>
      </c>
      <c r="D33" s="205" t="s">
        <v>1812</v>
      </c>
      <c r="E33" s="531" t="s">
        <v>314</v>
      </c>
      <c r="F33" s="205">
        <v>1</v>
      </c>
      <c r="G33" s="205" t="s">
        <v>94</v>
      </c>
      <c r="H33" s="205" t="s">
        <v>1850</v>
      </c>
      <c r="I33" s="205">
        <f>8750*F33</f>
        <v>8750</v>
      </c>
      <c r="J33" s="205" t="s">
        <v>316</v>
      </c>
      <c r="K33" s="205" t="s">
        <v>1469</v>
      </c>
    </row>
    <row r="34" spans="1:11" ht="15" x14ac:dyDescent="0.25">
      <c r="A34" s="205" t="s">
        <v>3730</v>
      </c>
      <c r="B34" s="413">
        <v>44232</v>
      </c>
      <c r="C34" s="205" t="s">
        <v>2495</v>
      </c>
      <c r="D34" s="205" t="s">
        <v>1812</v>
      </c>
      <c r="E34" s="531" t="s">
        <v>314</v>
      </c>
      <c r="F34" s="205">
        <v>1</v>
      </c>
      <c r="G34" s="205" t="s">
        <v>245</v>
      </c>
      <c r="H34" s="205" t="s">
        <v>1850</v>
      </c>
      <c r="I34" s="205">
        <f>8750*F34</f>
        <v>8750</v>
      </c>
      <c r="J34" s="205" t="s">
        <v>316</v>
      </c>
      <c r="K34" s="205" t="s">
        <v>1469</v>
      </c>
    </row>
    <row r="35" spans="1:11" ht="15" x14ac:dyDescent="0.25">
      <c r="A35" s="205" t="s">
        <v>3731</v>
      </c>
      <c r="B35" s="413">
        <v>44232</v>
      </c>
      <c r="C35" s="205" t="s">
        <v>2495</v>
      </c>
      <c r="D35" s="205" t="s">
        <v>1812</v>
      </c>
      <c r="E35" s="531" t="s">
        <v>314</v>
      </c>
      <c r="F35" s="205">
        <v>1</v>
      </c>
      <c r="G35" s="205" t="s">
        <v>253</v>
      </c>
      <c r="H35" s="205" t="s">
        <v>1850</v>
      </c>
      <c r="I35" s="205">
        <f>8750*F35</f>
        <v>8750</v>
      </c>
      <c r="J35" s="205" t="s">
        <v>316</v>
      </c>
      <c r="K35" s="205" t="s">
        <v>1469</v>
      </c>
    </row>
    <row r="36" spans="1:11" ht="15" x14ac:dyDescent="0.25">
      <c r="A36" s="205" t="s">
        <v>3732</v>
      </c>
      <c r="B36" s="413">
        <v>44232</v>
      </c>
      <c r="C36" s="205" t="s">
        <v>2495</v>
      </c>
      <c r="D36" s="205" t="s">
        <v>1812</v>
      </c>
      <c r="E36" s="531" t="s">
        <v>314</v>
      </c>
      <c r="F36" s="205">
        <v>1</v>
      </c>
      <c r="G36" s="205" t="s">
        <v>1617</v>
      </c>
      <c r="H36" s="205" t="s">
        <v>1850</v>
      </c>
      <c r="I36" s="205">
        <f>8750*F36</f>
        <v>8750</v>
      </c>
      <c r="J36" s="205" t="s">
        <v>316</v>
      </c>
      <c r="K36" s="205" t="s">
        <v>1469</v>
      </c>
    </row>
    <row r="37" spans="1:11" ht="15" x14ac:dyDescent="0.25">
      <c r="A37" s="205" t="s">
        <v>3733</v>
      </c>
      <c r="B37" s="413">
        <v>44232</v>
      </c>
      <c r="C37" s="205" t="s">
        <v>2479</v>
      </c>
      <c r="D37" s="205" t="s">
        <v>1817</v>
      </c>
      <c r="E37" s="531" t="s">
        <v>314</v>
      </c>
      <c r="F37" s="205">
        <v>1</v>
      </c>
      <c r="G37" s="205" t="s">
        <v>2506</v>
      </c>
      <c r="H37" s="205" t="s">
        <v>1850</v>
      </c>
      <c r="I37" s="205">
        <f>3750*F37</f>
        <v>3750</v>
      </c>
      <c r="J37" s="205" t="s">
        <v>1466</v>
      </c>
      <c r="K37" s="205" t="s">
        <v>4782</v>
      </c>
    </row>
    <row r="38" spans="1:11" ht="15" x14ac:dyDescent="0.25">
      <c r="A38" s="205" t="s">
        <v>3734</v>
      </c>
      <c r="B38" s="413">
        <v>44232</v>
      </c>
      <c r="C38" s="205" t="s">
        <v>3847</v>
      </c>
      <c r="D38" s="205" t="s">
        <v>1785</v>
      </c>
      <c r="E38" s="531" t="s">
        <v>308</v>
      </c>
      <c r="F38" s="205">
        <v>1</v>
      </c>
      <c r="G38" s="205" t="s">
        <v>2506</v>
      </c>
      <c r="H38" s="205" t="s">
        <v>1853</v>
      </c>
      <c r="I38" s="205">
        <f>4200*F38</f>
        <v>4200</v>
      </c>
      <c r="J38" s="205" t="s">
        <v>317</v>
      </c>
      <c r="K38" s="205" t="s">
        <v>1469</v>
      </c>
    </row>
    <row r="39" spans="1:11" ht="15" x14ac:dyDescent="0.25">
      <c r="A39" s="205" t="s">
        <v>3735</v>
      </c>
      <c r="B39" s="413">
        <v>44233</v>
      </c>
      <c r="C39" s="205" t="s">
        <v>3848</v>
      </c>
      <c r="D39" s="205" t="s">
        <v>2330</v>
      </c>
      <c r="E39" s="531" t="s">
        <v>308</v>
      </c>
      <c r="F39" s="205">
        <v>2</v>
      </c>
      <c r="G39" s="205" t="s">
        <v>2506</v>
      </c>
      <c r="H39" s="205" t="s">
        <v>1853</v>
      </c>
      <c r="I39" s="205">
        <f>5300*F39</f>
        <v>10600</v>
      </c>
      <c r="J39" s="205" t="s">
        <v>317</v>
      </c>
      <c r="K39" s="205" t="s">
        <v>1469</v>
      </c>
    </row>
    <row r="40" spans="1:11" ht="15" x14ac:dyDescent="0.25">
      <c r="A40" s="205" t="s">
        <v>3736</v>
      </c>
      <c r="B40" s="413">
        <v>44233</v>
      </c>
      <c r="C40" s="205" t="s">
        <v>2468</v>
      </c>
      <c r="D40" s="205" t="s">
        <v>1785</v>
      </c>
      <c r="E40" s="531" t="s">
        <v>308</v>
      </c>
      <c r="F40" s="205">
        <v>8</v>
      </c>
      <c r="G40" s="205" t="s">
        <v>2505</v>
      </c>
      <c r="H40" s="205" t="s">
        <v>1853</v>
      </c>
      <c r="I40" s="205">
        <f>4200*F40</f>
        <v>33600</v>
      </c>
      <c r="J40" s="205" t="s">
        <v>1466</v>
      </c>
      <c r="K40" s="205" t="s">
        <v>4782</v>
      </c>
    </row>
    <row r="41" spans="1:11" ht="15" x14ac:dyDescent="0.25">
      <c r="A41" s="205" t="s">
        <v>3737</v>
      </c>
      <c r="B41" s="413">
        <v>44235</v>
      </c>
      <c r="C41" s="205" t="s">
        <v>3869</v>
      </c>
      <c r="D41" s="205" t="s">
        <v>1785</v>
      </c>
      <c r="E41" s="531" t="s">
        <v>308</v>
      </c>
      <c r="F41" s="205">
        <v>1</v>
      </c>
      <c r="G41" s="205" t="s">
        <v>1623</v>
      </c>
      <c r="H41" s="205" t="s">
        <v>1853</v>
      </c>
      <c r="I41" s="205">
        <f>4200*F41</f>
        <v>4200</v>
      </c>
      <c r="J41" s="205" t="s">
        <v>1466</v>
      </c>
      <c r="K41" s="205" t="s">
        <v>4782</v>
      </c>
    </row>
    <row r="42" spans="1:11" ht="15" x14ac:dyDescent="0.25">
      <c r="A42" s="205" t="s">
        <v>3738</v>
      </c>
      <c r="B42" s="413">
        <v>44235</v>
      </c>
      <c r="C42" s="205" t="s">
        <v>3870</v>
      </c>
      <c r="D42" s="205" t="s">
        <v>2322</v>
      </c>
      <c r="E42" s="531" t="s">
        <v>308</v>
      </c>
      <c r="F42" s="205">
        <v>1</v>
      </c>
      <c r="G42" s="205" t="s">
        <v>1623</v>
      </c>
      <c r="H42" s="205" t="s">
        <v>1853</v>
      </c>
      <c r="I42" s="205">
        <f>4200*F42</f>
        <v>4200</v>
      </c>
      <c r="J42" s="205" t="s">
        <v>317</v>
      </c>
      <c r="K42" s="205" t="s">
        <v>1469</v>
      </c>
    </row>
    <row r="43" spans="1:11" ht="15" x14ac:dyDescent="0.25">
      <c r="A43" s="205" t="s">
        <v>3739</v>
      </c>
      <c r="B43" s="413">
        <v>44235</v>
      </c>
      <c r="C43" s="205" t="s">
        <v>3849</v>
      </c>
      <c r="D43" s="205" t="s">
        <v>2322</v>
      </c>
      <c r="E43" s="531" t="s">
        <v>308</v>
      </c>
      <c r="F43" s="205">
        <v>2</v>
      </c>
      <c r="G43" s="205" t="s">
        <v>2506</v>
      </c>
      <c r="H43" s="205" t="s">
        <v>1853</v>
      </c>
      <c r="I43" s="205">
        <f>4200*F43</f>
        <v>8400</v>
      </c>
      <c r="J43" s="205" t="s">
        <v>317</v>
      </c>
      <c r="K43" s="205" t="s">
        <v>1469</v>
      </c>
    </row>
    <row r="44" spans="1:11" ht="15" x14ac:dyDescent="0.25">
      <c r="A44" s="205" t="s">
        <v>3740</v>
      </c>
      <c r="B44" s="413">
        <v>44235</v>
      </c>
      <c r="C44" s="205" t="s">
        <v>1280</v>
      </c>
      <c r="D44" s="205" t="s">
        <v>2314</v>
      </c>
      <c r="E44" s="531" t="s">
        <v>314</v>
      </c>
      <c r="F44" s="205">
        <v>1</v>
      </c>
      <c r="G44" s="205" t="s">
        <v>2506</v>
      </c>
      <c r="H44" s="205" t="s">
        <v>1850</v>
      </c>
      <c r="I44" s="205">
        <f>35900*F44</f>
        <v>35900</v>
      </c>
      <c r="J44" s="205" t="s">
        <v>1466</v>
      </c>
      <c r="K44" s="205" t="s">
        <v>4782</v>
      </c>
    </row>
    <row r="45" spans="1:11" ht="15" x14ac:dyDescent="0.25">
      <c r="A45" s="205" t="s">
        <v>3740</v>
      </c>
      <c r="B45" s="413">
        <v>44235</v>
      </c>
      <c r="C45" s="205" t="s">
        <v>1280</v>
      </c>
      <c r="D45" s="205" t="s">
        <v>2310</v>
      </c>
      <c r="E45" s="531" t="s">
        <v>314</v>
      </c>
      <c r="F45" s="205">
        <v>1</v>
      </c>
      <c r="G45" s="205" t="s">
        <v>2506</v>
      </c>
      <c r="H45" s="205" t="s">
        <v>1850</v>
      </c>
      <c r="I45" s="205">
        <f>36600*F45</f>
        <v>36600</v>
      </c>
      <c r="J45" s="205" t="s">
        <v>1466</v>
      </c>
      <c r="K45" s="205" t="s">
        <v>4782</v>
      </c>
    </row>
    <row r="46" spans="1:11" ht="15" x14ac:dyDescent="0.25">
      <c r="A46" s="205" t="s">
        <v>3740</v>
      </c>
      <c r="B46" s="413">
        <v>44235</v>
      </c>
      <c r="C46" s="205" t="s">
        <v>1280</v>
      </c>
      <c r="D46" s="205" t="s">
        <v>1785</v>
      </c>
      <c r="E46" s="531" t="s">
        <v>308</v>
      </c>
      <c r="F46" s="205">
        <v>11</v>
      </c>
      <c r="G46" s="205" t="s">
        <v>2506</v>
      </c>
      <c r="H46" s="205" t="s">
        <v>1853</v>
      </c>
      <c r="I46" s="205">
        <f>4200*F46</f>
        <v>46200</v>
      </c>
      <c r="J46" s="205" t="s">
        <v>1466</v>
      </c>
      <c r="K46" s="205" t="s">
        <v>4782</v>
      </c>
    </row>
    <row r="47" spans="1:11" ht="15" x14ac:dyDescent="0.25">
      <c r="A47" s="205" t="s">
        <v>3741</v>
      </c>
      <c r="B47" s="413">
        <v>44235</v>
      </c>
      <c r="C47" s="205" t="s">
        <v>2479</v>
      </c>
      <c r="D47" s="205" t="s">
        <v>1812</v>
      </c>
      <c r="E47" s="531" t="s">
        <v>314</v>
      </c>
      <c r="F47" s="205">
        <v>1</v>
      </c>
      <c r="G47" s="205" t="s">
        <v>2506</v>
      </c>
      <c r="H47" s="205" t="s">
        <v>1850</v>
      </c>
      <c r="I47" s="205">
        <f>8750*F47</f>
        <v>8750</v>
      </c>
      <c r="J47" s="205" t="s">
        <v>1466</v>
      </c>
      <c r="K47" s="205" t="s">
        <v>4782</v>
      </c>
    </row>
    <row r="48" spans="1:11" ht="15" x14ac:dyDescent="0.25">
      <c r="A48" s="205" t="s">
        <v>3742</v>
      </c>
      <c r="B48" s="413">
        <v>44235</v>
      </c>
      <c r="C48" s="205" t="s">
        <v>2468</v>
      </c>
      <c r="D48" s="205" t="s">
        <v>2310</v>
      </c>
      <c r="E48" s="531" t="s">
        <v>314</v>
      </c>
      <c r="F48" s="205">
        <v>1</v>
      </c>
      <c r="G48" s="205" t="s">
        <v>2505</v>
      </c>
      <c r="H48" s="205" t="s">
        <v>1850</v>
      </c>
      <c r="I48" s="205">
        <f>36600*F48</f>
        <v>36600</v>
      </c>
      <c r="J48" s="205" t="s">
        <v>1466</v>
      </c>
      <c r="K48" s="205" t="s">
        <v>4782</v>
      </c>
    </row>
    <row r="49" spans="1:11" ht="15" x14ac:dyDescent="0.25">
      <c r="A49" s="205" t="s">
        <v>3742</v>
      </c>
      <c r="B49" s="413">
        <v>44235</v>
      </c>
      <c r="C49" s="205" t="s">
        <v>2468</v>
      </c>
      <c r="D49" s="205" t="s">
        <v>2314</v>
      </c>
      <c r="E49" s="531" t="s">
        <v>314</v>
      </c>
      <c r="F49" s="205">
        <v>2</v>
      </c>
      <c r="G49" s="205" t="s">
        <v>2505</v>
      </c>
      <c r="H49" s="205" t="s">
        <v>1850</v>
      </c>
      <c r="I49" s="205">
        <f>35900*F49</f>
        <v>71800</v>
      </c>
      <c r="J49" s="205" t="s">
        <v>1466</v>
      </c>
      <c r="K49" s="205" t="s">
        <v>4782</v>
      </c>
    </row>
    <row r="50" spans="1:11" ht="15" x14ac:dyDescent="0.25">
      <c r="A50" s="205" t="s">
        <v>3742</v>
      </c>
      <c r="B50" s="413">
        <v>44235</v>
      </c>
      <c r="C50" s="205" t="s">
        <v>2468</v>
      </c>
      <c r="D50" s="205" t="s">
        <v>2399</v>
      </c>
      <c r="E50" s="531" t="s">
        <v>314</v>
      </c>
      <c r="F50" s="205">
        <v>3</v>
      </c>
      <c r="G50" s="205" t="s">
        <v>2505</v>
      </c>
      <c r="H50" s="205" t="s">
        <v>1850</v>
      </c>
      <c r="I50" s="205">
        <f>3500*F50</f>
        <v>10500</v>
      </c>
      <c r="J50" s="205" t="s">
        <v>1466</v>
      </c>
      <c r="K50" s="205" t="s">
        <v>4782</v>
      </c>
    </row>
    <row r="51" spans="1:11" ht="15" x14ac:dyDescent="0.25">
      <c r="A51" s="205" t="s">
        <v>3743</v>
      </c>
      <c r="B51" s="413">
        <v>44236</v>
      </c>
      <c r="C51" s="205" t="s">
        <v>3866</v>
      </c>
      <c r="D51" s="205" t="s">
        <v>2322</v>
      </c>
      <c r="E51" s="531" t="s">
        <v>308</v>
      </c>
      <c r="F51" s="205">
        <v>2</v>
      </c>
      <c r="G51" s="205" t="s">
        <v>1623</v>
      </c>
      <c r="H51" s="205" t="s">
        <v>1853</v>
      </c>
      <c r="I51" s="205">
        <f>4200*F51</f>
        <v>8400</v>
      </c>
      <c r="J51" s="205" t="s">
        <v>317</v>
      </c>
      <c r="K51" s="205" t="s">
        <v>1469</v>
      </c>
    </row>
    <row r="52" spans="1:11" ht="15" x14ac:dyDescent="0.25">
      <c r="A52" s="205" t="s">
        <v>3744</v>
      </c>
      <c r="B52" s="413">
        <v>44236</v>
      </c>
      <c r="C52" s="205" t="s">
        <v>3850</v>
      </c>
      <c r="D52" s="205" t="s">
        <v>2322</v>
      </c>
      <c r="E52" s="531" t="s">
        <v>308</v>
      </c>
      <c r="F52" s="205">
        <v>1</v>
      </c>
      <c r="G52" s="205" t="s">
        <v>2506</v>
      </c>
      <c r="H52" s="205" t="s">
        <v>1853</v>
      </c>
      <c r="I52" s="205">
        <f>4200*F52</f>
        <v>4200</v>
      </c>
      <c r="J52" s="205" t="s">
        <v>316</v>
      </c>
      <c r="K52" s="205" t="s">
        <v>1469</v>
      </c>
    </row>
    <row r="53" spans="1:11" ht="15" x14ac:dyDescent="0.25">
      <c r="A53" s="205" t="s">
        <v>3745</v>
      </c>
      <c r="B53" s="413">
        <v>44237</v>
      </c>
      <c r="C53" s="205" t="s">
        <v>2492</v>
      </c>
      <c r="D53" s="205" t="s">
        <v>3834</v>
      </c>
      <c r="E53" s="531" t="s">
        <v>314</v>
      </c>
      <c r="F53" s="205">
        <v>4</v>
      </c>
      <c r="G53" s="205" t="s">
        <v>244</v>
      </c>
      <c r="H53" s="205" t="s">
        <v>1850</v>
      </c>
      <c r="I53" s="205">
        <v>0</v>
      </c>
      <c r="J53" s="205" t="s">
        <v>316</v>
      </c>
      <c r="K53" s="205" t="s">
        <v>1469</v>
      </c>
    </row>
    <row r="54" spans="1:11" ht="15" x14ac:dyDescent="0.25">
      <c r="A54" s="205" t="s">
        <v>3746</v>
      </c>
      <c r="B54" s="413">
        <v>44237</v>
      </c>
      <c r="C54" s="205" t="s">
        <v>3869</v>
      </c>
      <c r="D54" s="205" t="s">
        <v>2314</v>
      </c>
      <c r="E54" s="531" t="s">
        <v>314</v>
      </c>
      <c r="F54" s="205">
        <v>2</v>
      </c>
      <c r="G54" s="205" t="s">
        <v>1623</v>
      </c>
      <c r="H54" s="205" t="s">
        <v>1850</v>
      </c>
      <c r="I54" s="205">
        <f>35900*F54</f>
        <v>71800</v>
      </c>
      <c r="J54" s="205" t="s">
        <v>1466</v>
      </c>
      <c r="K54" s="205" t="s">
        <v>4782</v>
      </c>
    </row>
    <row r="55" spans="1:11" ht="15" x14ac:dyDescent="0.25">
      <c r="A55" s="205" t="s">
        <v>3746</v>
      </c>
      <c r="B55" s="413">
        <v>44237</v>
      </c>
      <c r="C55" s="205" t="s">
        <v>3869</v>
      </c>
      <c r="D55" s="205" t="s">
        <v>1785</v>
      </c>
      <c r="E55" s="531" t="s">
        <v>308</v>
      </c>
      <c r="F55" s="205">
        <v>2</v>
      </c>
      <c r="G55" s="205" t="s">
        <v>1623</v>
      </c>
      <c r="H55" s="205" t="s">
        <v>1853</v>
      </c>
      <c r="I55" s="205">
        <f>4200*F55</f>
        <v>8400</v>
      </c>
      <c r="J55" s="205" t="s">
        <v>1466</v>
      </c>
      <c r="K55" s="205" t="s">
        <v>4782</v>
      </c>
    </row>
    <row r="56" spans="1:11" ht="15" x14ac:dyDescent="0.25">
      <c r="A56" s="205" t="s">
        <v>3747</v>
      </c>
      <c r="B56" s="413">
        <v>44237</v>
      </c>
      <c r="C56" s="205" t="s">
        <v>3876</v>
      </c>
      <c r="D56" s="205" t="s">
        <v>2321</v>
      </c>
      <c r="E56" s="531" t="s">
        <v>308</v>
      </c>
      <c r="F56" s="205">
        <v>1</v>
      </c>
      <c r="G56" s="205" t="s">
        <v>3894</v>
      </c>
      <c r="H56" s="205" t="s">
        <v>1853</v>
      </c>
      <c r="I56" s="205">
        <f>1250*F56</f>
        <v>1250</v>
      </c>
      <c r="J56" s="205" t="s">
        <v>317</v>
      </c>
      <c r="K56" s="205" t="s">
        <v>1469</v>
      </c>
    </row>
    <row r="57" spans="1:11" ht="15" x14ac:dyDescent="0.25">
      <c r="A57" s="205" t="s">
        <v>3748</v>
      </c>
      <c r="B57" s="413">
        <v>44237</v>
      </c>
      <c r="C57" s="205" t="s">
        <v>3846</v>
      </c>
      <c r="D57" s="205" t="s">
        <v>1785</v>
      </c>
      <c r="E57" s="531" t="s">
        <v>308</v>
      </c>
      <c r="F57" s="205">
        <v>2</v>
      </c>
      <c r="G57" s="205" t="s">
        <v>2506</v>
      </c>
      <c r="H57" s="205" t="s">
        <v>1853</v>
      </c>
      <c r="I57" s="205">
        <f>4200*F57</f>
        <v>8400</v>
      </c>
      <c r="J57" s="205" t="s">
        <v>317</v>
      </c>
      <c r="K57" s="205" t="s">
        <v>1469</v>
      </c>
    </row>
    <row r="58" spans="1:11" ht="15" x14ac:dyDescent="0.25">
      <c r="A58" s="205" t="s">
        <v>3749</v>
      </c>
      <c r="B58" s="413">
        <v>44237</v>
      </c>
      <c r="C58" s="205" t="s">
        <v>3851</v>
      </c>
      <c r="D58" s="205" t="s">
        <v>1785</v>
      </c>
      <c r="E58" s="531" t="s">
        <v>308</v>
      </c>
      <c r="F58" s="205">
        <v>1</v>
      </c>
      <c r="G58" s="205" t="s">
        <v>2506</v>
      </c>
      <c r="H58" s="205" t="s">
        <v>1853</v>
      </c>
      <c r="I58" s="205">
        <f>4200*F58</f>
        <v>4200</v>
      </c>
      <c r="J58" s="205" t="s">
        <v>317</v>
      </c>
      <c r="K58" s="205" t="s">
        <v>1469</v>
      </c>
    </row>
    <row r="59" spans="1:11" ht="15" x14ac:dyDescent="0.25">
      <c r="A59" s="205" t="s">
        <v>3750</v>
      </c>
      <c r="B59" s="413">
        <v>44237</v>
      </c>
      <c r="C59" s="205" t="s">
        <v>4788</v>
      </c>
      <c r="D59" s="205" t="s">
        <v>2321</v>
      </c>
      <c r="E59" s="531" t="s">
        <v>308</v>
      </c>
      <c r="F59" s="205">
        <v>1</v>
      </c>
      <c r="G59" s="205" t="s">
        <v>1617</v>
      </c>
      <c r="H59" s="205" t="s">
        <v>1853</v>
      </c>
      <c r="I59" s="205">
        <f>1250*F59</f>
        <v>1250</v>
      </c>
      <c r="J59" s="205" t="s">
        <v>317</v>
      </c>
      <c r="K59" s="205" t="s">
        <v>1469</v>
      </c>
    </row>
    <row r="60" spans="1:11" ht="15" x14ac:dyDescent="0.25">
      <c r="A60" s="205" t="s">
        <v>3751</v>
      </c>
      <c r="B60" s="413">
        <v>44237</v>
      </c>
      <c r="C60" s="205" t="s">
        <v>2432</v>
      </c>
      <c r="D60" s="205" t="s">
        <v>2310</v>
      </c>
      <c r="E60" s="531" t="s">
        <v>314</v>
      </c>
      <c r="F60" s="205">
        <v>2</v>
      </c>
      <c r="G60" s="205" t="s">
        <v>2502</v>
      </c>
      <c r="H60" s="205" t="s">
        <v>1850</v>
      </c>
      <c r="I60" s="205">
        <f>38900*F60</f>
        <v>77800</v>
      </c>
      <c r="J60" s="205" t="s">
        <v>1466</v>
      </c>
      <c r="K60" s="205" t="s">
        <v>4782</v>
      </c>
    </row>
    <row r="61" spans="1:11" ht="15" x14ac:dyDescent="0.25">
      <c r="A61" s="205" t="s">
        <v>3751</v>
      </c>
      <c r="B61" s="413">
        <v>44237</v>
      </c>
      <c r="C61" s="205" t="s">
        <v>2432</v>
      </c>
      <c r="D61" s="205" t="s">
        <v>2431</v>
      </c>
      <c r="E61" s="531" t="s">
        <v>314</v>
      </c>
      <c r="F61" s="205">
        <v>2</v>
      </c>
      <c r="G61" s="205" t="s">
        <v>2502</v>
      </c>
      <c r="H61" s="205" t="s">
        <v>1850</v>
      </c>
      <c r="I61" s="205">
        <v>0</v>
      </c>
      <c r="J61" s="205" t="s">
        <v>1466</v>
      </c>
      <c r="K61" s="205" t="s">
        <v>4782</v>
      </c>
    </row>
    <row r="62" spans="1:11" ht="15" x14ac:dyDescent="0.25">
      <c r="A62" s="205" t="s">
        <v>3752</v>
      </c>
      <c r="B62" s="413">
        <v>44237</v>
      </c>
      <c r="C62" s="205" t="s">
        <v>2495</v>
      </c>
      <c r="D62" s="205" t="s">
        <v>1812</v>
      </c>
      <c r="E62" s="531" t="s">
        <v>314</v>
      </c>
      <c r="F62" s="205">
        <v>1</v>
      </c>
      <c r="G62" s="205" t="s">
        <v>241</v>
      </c>
      <c r="H62" s="205" t="s">
        <v>1850</v>
      </c>
      <c r="I62" s="205">
        <f>8750*F62</f>
        <v>8750</v>
      </c>
      <c r="J62" s="205" t="s">
        <v>316</v>
      </c>
      <c r="K62" s="205" t="s">
        <v>1469</v>
      </c>
    </row>
    <row r="63" spans="1:11" ht="15" x14ac:dyDescent="0.25">
      <c r="A63" s="205" t="s">
        <v>3753</v>
      </c>
      <c r="B63" s="413">
        <v>44237</v>
      </c>
      <c r="C63" s="205" t="s">
        <v>2495</v>
      </c>
      <c r="D63" s="205" t="s">
        <v>1812</v>
      </c>
      <c r="E63" s="531" t="s">
        <v>314</v>
      </c>
      <c r="F63" s="205">
        <v>1</v>
      </c>
      <c r="G63" s="205" t="s">
        <v>241</v>
      </c>
      <c r="H63" s="205" t="s">
        <v>1850</v>
      </c>
      <c r="I63" s="205">
        <f>8750*F63</f>
        <v>8750</v>
      </c>
      <c r="J63" s="205" t="s">
        <v>316</v>
      </c>
      <c r="K63" s="205" t="s">
        <v>1469</v>
      </c>
    </row>
    <row r="64" spans="1:11" ht="15" x14ac:dyDescent="0.25">
      <c r="A64" s="205" t="s">
        <v>3754</v>
      </c>
      <c r="B64" s="413">
        <v>44237</v>
      </c>
      <c r="C64" s="205" t="s">
        <v>2495</v>
      </c>
      <c r="D64" s="205" t="s">
        <v>1812</v>
      </c>
      <c r="E64" s="531" t="s">
        <v>314</v>
      </c>
      <c r="F64" s="205">
        <v>1</v>
      </c>
      <c r="G64" s="205" t="s">
        <v>241</v>
      </c>
      <c r="H64" s="205" t="s">
        <v>1850</v>
      </c>
      <c r="I64" s="205">
        <f>8750*F64</f>
        <v>8750</v>
      </c>
      <c r="J64" s="205" t="s">
        <v>316</v>
      </c>
      <c r="K64" s="205" t="s">
        <v>1469</v>
      </c>
    </row>
    <row r="65" spans="1:11" ht="15" x14ac:dyDescent="0.25">
      <c r="A65" s="205" t="s">
        <v>3755</v>
      </c>
      <c r="B65" s="413">
        <v>44237</v>
      </c>
      <c r="C65" s="205" t="s">
        <v>2495</v>
      </c>
      <c r="D65" s="205" t="s">
        <v>1812</v>
      </c>
      <c r="E65" s="531" t="s">
        <v>314</v>
      </c>
      <c r="F65" s="205">
        <v>1</v>
      </c>
      <c r="G65" s="205" t="s">
        <v>3895</v>
      </c>
      <c r="H65" s="205" t="s">
        <v>1850</v>
      </c>
      <c r="I65" s="205">
        <f>8750*F65</f>
        <v>8750</v>
      </c>
      <c r="J65" s="205" t="s">
        <v>316</v>
      </c>
      <c r="K65" s="205" t="s">
        <v>1469</v>
      </c>
    </row>
    <row r="66" spans="1:11" ht="15" x14ac:dyDescent="0.25">
      <c r="A66" s="205" t="s">
        <v>3756</v>
      </c>
      <c r="B66" s="413">
        <v>44237</v>
      </c>
      <c r="C66" s="205" t="s">
        <v>2482</v>
      </c>
      <c r="D66" s="205" t="s">
        <v>2322</v>
      </c>
      <c r="E66" s="531" t="s">
        <v>308</v>
      </c>
      <c r="F66" s="205">
        <v>50</v>
      </c>
      <c r="G66" s="205" t="s">
        <v>2506</v>
      </c>
      <c r="H66" s="205" t="s">
        <v>1853</v>
      </c>
      <c r="I66" s="205">
        <f>4200*F66</f>
        <v>210000</v>
      </c>
      <c r="J66" s="205" t="s">
        <v>317</v>
      </c>
      <c r="K66" s="205" t="s">
        <v>1469</v>
      </c>
    </row>
    <row r="67" spans="1:11" ht="15" x14ac:dyDescent="0.25">
      <c r="A67" s="205" t="s">
        <v>3756</v>
      </c>
      <c r="B67" s="413">
        <v>44237</v>
      </c>
      <c r="C67" s="205" t="s">
        <v>2482</v>
      </c>
      <c r="D67" s="205" t="s">
        <v>2322</v>
      </c>
      <c r="E67" s="531" t="s">
        <v>308</v>
      </c>
      <c r="F67" s="205">
        <v>5</v>
      </c>
      <c r="G67" s="205" t="s">
        <v>2506</v>
      </c>
      <c r="H67" s="205" t="s">
        <v>1853</v>
      </c>
      <c r="I67" s="205">
        <f>4200*F67</f>
        <v>21000</v>
      </c>
      <c r="J67" s="205" t="s">
        <v>317</v>
      </c>
      <c r="K67" s="205" t="s">
        <v>1469</v>
      </c>
    </row>
    <row r="68" spans="1:11" ht="15" x14ac:dyDescent="0.25">
      <c r="A68" s="205" t="s">
        <v>3757</v>
      </c>
      <c r="B68" s="413">
        <v>44237</v>
      </c>
      <c r="C68" s="205" t="s">
        <v>2495</v>
      </c>
      <c r="D68" s="205" t="s">
        <v>1812</v>
      </c>
      <c r="E68" s="531" t="s">
        <v>314</v>
      </c>
      <c r="F68" s="205">
        <v>1</v>
      </c>
      <c r="G68" s="205" t="s">
        <v>3896</v>
      </c>
      <c r="H68" s="205" t="s">
        <v>1850</v>
      </c>
      <c r="I68" s="205">
        <f>8750*F68</f>
        <v>8750</v>
      </c>
      <c r="J68" s="205" t="s">
        <v>316</v>
      </c>
      <c r="K68" s="205" t="s">
        <v>1469</v>
      </c>
    </row>
    <row r="69" spans="1:11" ht="15" x14ac:dyDescent="0.25">
      <c r="A69" s="205" t="s">
        <v>3758</v>
      </c>
      <c r="B69" s="413">
        <v>44237</v>
      </c>
      <c r="C69" s="205" t="s">
        <v>2495</v>
      </c>
      <c r="D69" s="205" t="s">
        <v>1812</v>
      </c>
      <c r="E69" s="531" t="s">
        <v>314</v>
      </c>
      <c r="F69" s="205">
        <v>1</v>
      </c>
      <c r="G69" s="205" t="s">
        <v>3897</v>
      </c>
      <c r="H69" s="205" t="s">
        <v>1850</v>
      </c>
      <c r="I69" s="205">
        <f>8750*F69</f>
        <v>8750</v>
      </c>
      <c r="J69" s="205" t="s">
        <v>316</v>
      </c>
      <c r="K69" s="205" t="s">
        <v>1469</v>
      </c>
    </row>
    <row r="70" spans="1:11" ht="15" x14ac:dyDescent="0.25">
      <c r="A70" s="205" t="s">
        <v>3759</v>
      </c>
      <c r="B70" s="413">
        <v>44238</v>
      </c>
      <c r="C70" s="205" t="s">
        <v>3861</v>
      </c>
      <c r="D70" s="205" t="s">
        <v>2322</v>
      </c>
      <c r="E70" s="531" t="s">
        <v>308</v>
      </c>
      <c r="F70" s="205">
        <v>1</v>
      </c>
      <c r="G70" s="205" t="s">
        <v>1617</v>
      </c>
      <c r="H70" s="205" t="s">
        <v>1853</v>
      </c>
      <c r="I70" s="205">
        <f>4200*F70</f>
        <v>4200</v>
      </c>
      <c r="J70" s="205" t="s">
        <v>317</v>
      </c>
      <c r="K70" s="205" t="s">
        <v>1469</v>
      </c>
    </row>
    <row r="71" spans="1:11" ht="15" x14ac:dyDescent="0.25">
      <c r="A71" s="205" t="s">
        <v>3760</v>
      </c>
      <c r="B71" s="413">
        <v>44238</v>
      </c>
      <c r="C71" s="205" t="s">
        <v>3852</v>
      </c>
      <c r="D71" s="205" t="s">
        <v>3835</v>
      </c>
      <c r="E71" s="531" t="s">
        <v>314</v>
      </c>
      <c r="F71" s="205">
        <v>1</v>
      </c>
      <c r="G71" s="205" t="s">
        <v>2506</v>
      </c>
      <c r="H71" s="205" t="s">
        <v>1850</v>
      </c>
      <c r="I71" s="205">
        <v>0</v>
      </c>
      <c r="J71" s="205" t="s">
        <v>317</v>
      </c>
      <c r="K71" s="205" t="s">
        <v>1469</v>
      </c>
    </row>
    <row r="72" spans="1:11" ht="15" x14ac:dyDescent="0.25">
      <c r="A72" s="205" t="s">
        <v>3761</v>
      </c>
      <c r="B72" s="413">
        <v>44238</v>
      </c>
      <c r="C72" s="205" t="s">
        <v>3846</v>
      </c>
      <c r="D72" s="205" t="s">
        <v>1520</v>
      </c>
      <c r="E72" s="531" t="s">
        <v>308</v>
      </c>
      <c r="F72" s="205">
        <v>1</v>
      </c>
      <c r="G72" s="205" t="s">
        <v>2506</v>
      </c>
      <c r="H72" s="205" t="s">
        <v>1853</v>
      </c>
      <c r="I72" s="205">
        <f>4200*F72</f>
        <v>4200</v>
      </c>
      <c r="J72" s="205" t="s">
        <v>317</v>
      </c>
      <c r="K72" s="205" t="s">
        <v>1469</v>
      </c>
    </row>
    <row r="73" spans="1:11" ht="15" x14ac:dyDescent="0.25">
      <c r="A73" s="205" t="s">
        <v>3762</v>
      </c>
      <c r="B73" s="413">
        <v>44238</v>
      </c>
      <c r="C73" s="205" t="s">
        <v>1280</v>
      </c>
      <c r="D73" s="205" t="s">
        <v>2321</v>
      </c>
      <c r="E73" s="531" t="s">
        <v>308</v>
      </c>
      <c r="F73" s="205">
        <v>2</v>
      </c>
      <c r="G73" s="205" t="s">
        <v>2506</v>
      </c>
      <c r="H73" s="205" t="s">
        <v>1853</v>
      </c>
      <c r="I73" s="205">
        <f>1250*F73</f>
        <v>2500</v>
      </c>
      <c r="J73" s="205" t="s">
        <v>1466</v>
      </c>
      <c r="K73" s="205" t="s">
        <v>4782</v>
      </c>
    </row>
    <row r="74" spans="1:11" ht="15" x14ac:dyDescent="0.25">
      <c r="A74" s="205" t="s">
        <v>3763</v>
      </c>
      <c r="B74" s="413">
        <v>44238</v>
      </c>
      <c r="C74" s="205" t="s">
        <v>2484</v>
      </c>
      <c r="D74" s="205" t="s">
        <v>1785</v>
      </c>
      <c r="E74" s="531" t="s">
        <v>308</v>
      </c>
      <c r="F74" s="205">
        <v>1</v>
      </c>
      <c r="G74" s="205" t="s">
        <v>2506</v>
      </c>
      <c r="H74" s="205" t="s">
        <v>1853</v>
      </c>
      <c r="I74" s="205">
        <f>4200*F74</f>
        <v>4200</v>
      </c>
      <c r="J74" s="205" t="s">
        <v>317</v>
      </c>
      <c r="K74" s="205" t="s">
        <v>1469</v>
      </c>
    </row>
    <row r="75" spans="1:11" ht="15" x14ac:dyDescent="0.25">
      <c r="A75" s="205" t="s">
        <v>3763</v>
      </c>
      <c r="B75" s="413">
        <v>44238</v>
      </c>
      <c r="C75" s="205" t="s">
        <v>2484</v>
      </c>
      <c r="D75" s="205" t="s">
        <v>1629</v>
      </c>
      <c r="E75" s="531" t="s">
        <v>308</v>
      </c>
      <c r="F75" s="205">
        <v>1</v>
      </c>
      <c r="G75" s="205" t="s">
        <v>2506</v>
      </c>
      <c r="H75" s="205" t="s">
        <v>1853</v>
      </c>
      <c r="I75" s="205">
        <f>2300*F75</f>
        <v>2300</v>
      </c>
      <c r="J75" s="205" t="s">
        <v>317</v>
      </c>
      <c r="K75" s="205" t="s">
        <v>1469</v>
      </c>
    </row>
    <row r="76" spans="1:11" ht="15" x14ac:dyDescent="0.25">
      <c r="A76" s="205" t="s">
        <v>3764</v>
      </c>
      <c r="B76" s="413">
        <v>44238</v>
      </c>
      <c r="C76" s="205" t="s">
        <v>3853</v>
      </c>
      <c r="D76" s="205" t="s">
        <v>1785</v>
      </c>
      <c r="E76" s="531" t="s">
        <v>308</v>
      </c>
      <c r="F76" s="205">
        <v>1</v>
      </c>
      <c r="G76" s="205" t="s">
        <v>2506</v>
      </c>
      <c r="H76" s="205" t="s">
        <v>1853</v>
      </c>
      <c r="I76" s="205">
        <f>4200*F76</f>
        <v>4200</v>
      </c>
      <c r="J76" s="205" t="s">
        <v>317</v>
      </c>
      <c r="K76" s="205" t="s">
        <v>1469</v>
      </c>
    </row>
    <row r="77" spans="1:11" ht="15" x14ac:dyDescent="0.25">
      <c r="A77" s="205" t="s">
        <v>3765</v>
      </c>
      <c r="B77" s="413">
        <v>44238</v>
      </c>
      <c r="C77" s="205" t="s">
        <v>3907</v>
      </c>
      <c r="D77" s="205" t="s">
        <v>1785</v>
      </c>
      <c r="E77" s="531" t="s">
        <v>308</v>
      </c>
      <c r="F77" s="205">
        <v>1</v>
      </c>
      <c r="G77" s="205" t="s">
        <v>3898</v>
      </c>
      <c r="H77" s="205" t="s">
        <v>1853</v>
      </c>
      <c r="I77" s="205">
        <f>4200*F77</f>
        <v>4200</v>
      </c>
      <c r="J77" s="205" t="s">
        <v>317</v>
      </c>
      <c r="K77" s="205" t="s">
        <v>1469</v>
      </c>
    </row>
    <row r="78" spans="1:11" ht="15" x14ac:dyDescent="0.25">
      <c r="A78" s="205" t="s">
        <v>3766</v>
      </c>
      <c r="B78" s="413">
        <v>44238</v>
      </c>
      <c r="C78" s="205" t="s">
        <v>3878</v>
      </c>
      <c r="D78" s="205" t="s">
        <v>1785</v>
      </c>
      <c r="E78" s="531" t="s">
        <v>308</v>
      </c>
      <c r="F78" s="205">
        <v>1</v>
      </c>
      <c r="G78" s="205" t="s">
        <v>3899</v>
      </c>
      <c r="H78" s="205" t="s">
        <v>1853</v>
      </c>
      <c r="I78" s="205">
        <f>4200*F78</f>
        <v>4200</v>
      </c>
      <c r="J78" s="205" t="s">
        <v>317</v>
      </c>
      <c r="K78" s="205" t="s">
        <v>1469</v>
      </c>
    </row>
    <row r="79" spans="1:11" ht="15" x14ac:dyDescent="0.25">
      <c r="A79" s="205" t="s">
        <v>3767</v>
      </c>
      <c r="B79" s="413">
        <v>44239</v>
      </c>
      <c r="C79" s="205" t="s">
        <v>3869</v>
      </c>
      <c r="D79" s="205" t="s">
        <v>2314</v>
      </c>
      <c r="E79" s="531" t="s">
        <v>314</v>
      </c>
      <c r="F79" s="205">
        <v>1</v>
      </c>
      <c r="G79" s="205" t="s">
        <v>1623</v>
      </c>
      <c r="H79" s="205" t="s">
        <v>1850</v>
      </c>
      <c r="I79" s="205">
        <f>35900*F79</f>
        <v>35900</v>
      </c>
      <c r="J79" s="205" t="s">
        <v>1466</v>
      </c>
      <c r="K79" s="205" t="s">
        <v>4782</v>
      </c>
    </row>
    <row r="80" spans="1:11" ht="15" x14ac:dyDescent="0.25">
      <c r="A80" s="205" t="s">
        <v>3767</v>
      </c>
      <c r="B80" s="413">
        <v>44239</v>
      </c>
      <c r="C80" s="205" t="s">
        <v>3869</v>
      </c>
      <c r="D80" s="205" t="s">
        <v>1785</v>
      </c>
      <c r="E80" s="531" t="s">
        <v>308</v>
      </c>
      <c r="F80" s="205">
        <v>1</v>
      </c>
      <c r="G80" s="205" t="s">
        <v>1623</v>
      </c>
      <c r="H80" s="205" t="s">
        <v>1853</v>
      </c>
      <c r="I80" s="205">
        <f>4200*F80</f>
        <v>4200</v>
      </c>
      <c r="J80" s="205" t="s">
        <v>1466</v>
      </c>
      <c r="K80" s="205" t="s">
        <v>4782</v>
      </c>
    </row>
    <row r="81" spans="1:11" ht="15" x14ac:dyDescent="0.25">
      <c r="A81" s="205" t="s">
        <v>3768</v>
      </c>
      <c r="B81" s="413">
        <v>44239</v>
      </c>
      <c r="C81" s="205" t="s">
        <v>2484</v>
      </c>
      <c r="D81" s="205" t="s">
        <v>1629</v>
      </c>
      <c r="E81" s="531" t="s">
        <v>308</v>
      </c>
      <c r="F81" s="205">
        <v>2</v>
      </c>
      <c r="G81" s="205" t="s">
        <v>2506</v>
      </c>
      <c r="H81" s="205" t="s">
        <v>1853</v>
      </c>
      <c r="I81" s="205">
        <f>2300*F81</f>
        <v>4600</v>
      </c>
      <c r="J81" s="205" t="s">
        <v>317</v>
      </c>
      <c r="K81" s="205" t="s">
        <v>1469</v>
      </c>
    </row>
    <row r="82" spans="1:11" ht="15" x14ac:dyDescent="0.25">
      <c r="A82" s="205" t="s">
        <v>3769</v>
      </c>
      <c r="B82" s="413">
        <v>44239</v>
      </c>
      <c r="C82" s="205" t="s">
        <v>3879</v>
      </c>
      <c r="D82" s="205" t="s">
        <v>2330</v>
      </c>
      <c r="E82" s="531" t="s">
        <v>308</v>
      </c>
      <c r="F82" s="205">
        <v>1</v>
      </c>
      <c r="G82" s="205" t="s">
        <v>3894</v>
      </c>
      <c r="H82" s="205" t="s">
        <v>1853</v>
      </c>
      <c r="I82" s="205">
        <f>5300*F82</f>
        <v>5300</v>
      </c>
      <c r="J82" s="205" t="s">
        <v>317</v>
      </c>
      <c r="K82" s="205" t="s">
        <v>1469</v>
      </c>
    </row>
    <row r="83" spans="1:11" ht="15" x14ac:dyDescent="0.25">
      <c r="A83" s="205" t="s">
        <v>3770</v>
      </c>
      <c r="B83" s="413">
        <v>44239</v>
      </c>
      <c r="C83" s="205" t="s">
        <v>3853</v>
      </c>
      <c r="D83" s="205" t="s">
        <v>1785</v>
      </c>
      <c r="E83" s="531" t="s">
        <v>308</v>
      </c>
      <c r="F83" s="205">
        <v>1</v>
      </c>
      <c r="G83" s="205" t="s">
        <v>2506</v>
      </c>
      <c r="H83" s="205" t="s">
        <v>1853</v>
      </c>
      <c r="I83" s="205">
        <f>4200*F83</f>
        <v>4200</v>
      </c>
      <c r="J83" s="205" t="s">
        <v>317</v>
      </c>
      <c r="K83" s="205" t="s">
        <v>1469</v>
      </c>
    </row>
    <row r="84" spans="1:11" ht="15" x14ac:dyDescent="0.25">
      <c r="A84" s="205" t="s">
        <v>3771</v>
      </c>
      <c r="B84" s="413">
        <v>44239</v>
      </c>
      <c r="C84" s="205" t="s">
        <v>1280</v>
      </c>
      <c r="D84" s="205" t="s">
        <v>2314</v>
      </c>
      <c r="E84" s="531" t="s">
        <v>314</v>
      </c>
      <c r="F84" s="205">
        <v>3</v>
      </c>
      <c r="G84" s="205" t="s">
        <v>2506</v>
      </c>
      <c r="H84" s="205" t="s">
        <v>1850</v>
      </c>
      <c r="I84" s="205">
        <f>35900*F84</f>
        <v>107700</v>
      </c>
      <c r="J84" s="205" t="s">
        <v>1466</v>
      </c>
      <c r="K84" s="205" t="s">
        <v>4782</v>
      </c>
    </row>
    <row r="85" spans="1:11" ht="15" x14ac:dyDescent="0.25">
      <c r="A85" s="205" t="s">
        <v>3771</v>
      </c>
      <c r="B85" s="413">
        <v>44239</v>
      </c>
      <c r="C85" s="205" t="s">
        <v>1280</v>
      </c>
      <c r="D85" s="205" t="s">
        <v>1629</v>
      </c>
      <c r="E85" s="531" t="s">
        <v>308</v>
      </c>
      <c r="F85" s="205">
        <v>3</v>
      </c>
      <c r="G85" s="205" t="s">
        <v>2506</v>
      </c>
      <c r="H85" s="205" t="s">
        <v>1853</v>
      </c>
      <c r="I85" s="205">
        <f>2300*F85</f>
        <v>6900</v>
      </c>
      <c r="J85" s="205" t="s">
        <v>1466</v>
      </c>
      <c r="K85" s="205" t="s">
        <v>4782</v>
      </c>
    </row>
    <row r="86" spans="1:11" ht="15" x14ac:dyDescent="0.25">
      <c r="A86" s="205" t="s">
        <v>3772</v>
      </c>
      <c r="B86" s="413">
        <v>44240</v>
      </c>
      <c r="C86" s="205" t="s">
        <v>3871</v>
      </c>
      <c r="D86" s="205" t="s">
        <v>1629</v>
      </c>
      <c r="E86" s="531" t="s">
        <v>308</v>
      </c>
      <c r="F86" s="205">
        <v>1</v>
      </c>
      <c r="G86" s="205" t="s">
        <v>1623</v>
      </c>
      <c r="H86" s="205" t="s">
        <v>1853</v>
      </c>
      <c r="I86" s="205">
        <f>2300*F86</f>
        <v>2300</v>
      </c>
      <c r="J86" s="205" t="s">
        <v>317</v>
      </c>
      <c r="K86" s="205" t="s">
        <v>1469</v>
      </c>
    </row>
    <row r="87" spans="1:11" ht="15" x14ac:dyDescent="0.25">
      <c r="A87" s="205" t="s">
        <v>3773</v>
      </c>
      <c r="B87" s="413">
        <v>44240</v>
      </c>
      <c r="C87" s="205" t="s">
        <v>3880</v>
      </c>
      <c r="D87" s="205" t="s">
        <v>1520</v>
      </c>
      <c r="E87" s="531" t="s">
        <v>308</v>
      </c>
      <c r="F87" s="205">
        <v>1</v>
      </c>
      <c r="G87" s="205" t="s">
        <v>3900</v>
      </c>
      <c r="H87" s="205" t="s">
        <v>1853</v>
      </c>
      <c r="I87" s="205">
        <f>6000*F87</f>
        <v>6000</v>
      </c>
      <c r="J87" s="205" t="s">
        <v>316</v>
      </c>
      <c r="K87" s="205" t="s">
        <v>1469</v>
      </c>
    </row>
    <row r="88" spans="1:11" ht="15" x14ac:dyDescent="0.25">
      <c r="A88" s="205" t="s">
        <v>3774</v>
      </c>
      <c r="B88" s="413">
        <v>44240</v>
      </c>
      <c r="C88" s="205" t="s">
        <v>3845</v>
      </c>
      <c r="D88" s="205" t="s">
        <v>1629</v>
      </c>
      <c r="E88" s="531" t="s">
        <v>308</v>
      </c>
      <c r="F88" s="205">
        <v>1</v>
      </c>
      <c r="G88" s="205" t="s">
        <v>2506</v>
      </c>
      <c r="H88" s="205" t="s">
        <v>1853</v>
      </c>
      <c r="I88" s="205">
        <f>2300*F88</f>
        <v>2300</v>
      </c>
      <c r="J88" s="205" t="s">
        <v>317</v>
      </c>
      <c r="K88" s="205" t="s">
        <v>1469</v>
      </c>
    </row>
    <row r="89" spans="1:11" ht="15" x14ac:dyDescent="0.25">
      <c r="A89" s="205" t="s">
        <v>3775</v>
      </c>
      <c r="B89" s="413">
        <v>44242</v>
      </c>
      <c r="C89" s="205" t="s">
        <v>3854</v>
      </c>
      <c r="D89" s="205" t="s">
        <v>1629</v>
      </c>
      <c r="E89" s="531" t="s">
        <v>308</v>
      </c>
      <c r="F89" s="205">
        <v>1</v>
      </c>
      <c r="G89" s="205" t="s">
        <v>2506</v>
      </c>
      <c r="H89" s="205" t="s">
        <v>1853</v>
      </c>
      <c r="I89" s="205">
        <f>2300*F89</f>
        <v>2300</v>
      </c>
      <c r="J89" s="205" t="s">
        <v>317</v>
      </c>
      <c r="K89" s="205" t="s">
        <v>1469</v>
      </c>
    </row>
    <row r="90" spans="1:11" ht="15" x14ac:dyDescent="0.25">
      <c r="A90" s="205" t="s">
        <v>3776</v>
      </c>
      <c r="B90" s="413">
        <v>44242</v>
      </c>
      <c r="C90" s="205" t="s">
        <v>2479</v>
      </c>
      <c r="D90" s="205" t="s">
        <v>2314</v>
      </c>
      <c r="E90" s="531" t="s">
        <v>314</v>
      </c>
      <c r="F90" s="205">
        <v>3</v>
      </c>
      <c r="G90" s="205" t="s">
        <v>2506</v>
      </c>
      <c r="H90" s="205" t="s">
        <v>1850</v>
      </c>
      <c r="I90" s="205">
        <f>35900*F90</f>
        <v>107700</v>
      </c>
      <c r="J90" s="205" t="s">
        <v>1466</v>
      </c>
      <c r="K90" s="205" t="s">
        <v>4782</v>
      </c>
    </row>
    <row r="91" spans="1:11" ht="15" x14ac:dyDescent="0.25">
      <c r="A91" s="205" t="s">
        <v>3777</v>
      </c>
      <c r="B91" s="413">
        <v>44242</v>
      </c>
      <c r="C91" s="205" t="s">
        <v>2468</v>
      </c>
      <c r="D91" s="205" t="s">
        <v>1785</v>
      </c>
      <c r="E91" s="531" t="s">
        <v>308</v>
      </c>
      <c r="F91" s="205">
        <v>8</v>
      </c>
      <c r="G91" s="205" t="s">
        <v>2505</v>
      </c>
      <c r="H91" s="205" t="s">
        <v>1853</v>
      </c>
      <c r="I91" s="205">
        <f>4200*F91</f>
        <v>33600</v>
      </c>
      <c r="J91" s="205" t="s">
        <v>1466</v>
      </c>
      <c r="K91" s="205" t="s">
        <v>4782</v>
      </c>
    </row>
    <row r="92" spans="1:11" ht="15" x14ac:dyDescent="0.25">
      <c r="A92" s="205" t="s">
        <v>3778</v>
      </c>
      <c r="B92" s="413">
        <v>44243</v>
      </c>
      <c r="C92" s="205" t="s">
        <v>3871</v>
      </c>
      <c r="D92" s="205" t="s">
        <v>1785</v>
      </c>
      <c r="E92" s="531" t="s">
        <v>308</v>
      </c>
      <c r="F92" s="205">
        <v>1</v>
      </c>
      <c r="G92" s="205" t="s">
        <v>1623</v>
      </c>
      <c r="H92" s="205" t="s">
        <v>1853</v>
      </c>
      <c r="I92" s="205">
        <f>4200*F92</f>
        <v>4200</v>
      </c>
      <c r="J92" s="205" t="s">
        <v>317</v>
      </c>
      <c r="K92" s="205" t="s">
        <v>1469</v>
      </c>
    </row>
    <row r="93" spans="1:11" ht="15" x14ac:dyDescent="0.25">
      <c r="A93" s="205" t="s">
        <v>3779</v>
      </c>
      <c r="B93" s="413">
        <v>44243</v>
      </c>
      <c r="C93" s="205" t="s">
        <v>1280</v>
      </c>
      <c r="D93" s="205" t="s">
        <v>2321</v>
      </c>
      <c r="E93" s="531" t="s">
        <v>308</v>
      </c>
      <c r="F93" s="205">
        <v>2</v>
      </c>
      <c r="G93" s="205" t="s">
        <v>2506</v>
      </c>
      <c r="H93" s="205" t="s">
        <v>1853</v>
      </c>
      <c r="I93" s="205">
        <f>1250*F93</f>
        <v>2500</v>
      </c>
      <c r="J93" s="205" t="s">
        <v>1466</v>
      </c>
      <c r="K93" s="205" t="s">
        <v>4782</v>
      </c>
    </row>
    <row r="94" spans="1:11" ht="15" x14ac:dyDescent="0.25">
      <c r="A94" s="205" t="s">
        <v>3780</v>
      </c>
      <c r="B94" s="413">
        <v>44243</v>
      </c>
      <c r="C94" s="205" t="s">
        <v>2485</v>
      </c>
      <c r="D94" s="205" t="s">
        <v>3836</v>
      </c>
      <c r="E94" s="531" t="s">
        <v>308</v>
      </c>
      <c r="F94" s="205">
        <v>20</v>
      </c>
      <c r="G94" s="205" t="s">
        <v>2506</v>
      </c>
      <c r="H94" s="205" t="s">
        <v>1853</v>
      </c>
      <c r="I94" s="205">
        <f>5300*F94</f>
        <v>106000</v>
      </c>
      <c r="J94" s="205" t="s">
        <v>317</v>
      </c>
      <c r="K94" s="205" t="s">
        <v>1469</v>
      </c>
    </row>
    <row r="95" spans="1:11" ht="15" x14ac:dyDescent="0.25">
      <c r="A95" s="205" t="s">
        <v>3781</v>
      </c>
      <c r="B95" s="413">
        <v>44243</v>
      </c>
      <c r="C95" s="205" t="s">
        <v>2495</v>
      </c>
      <c r="D95" s="205" t="s">
        <v>1812</v>
      </c>
      <c r="E95" s="531" t="s">
        <v>314</v>
      </c>
      <c r="F95" s="205">
        <v>1</v>
      </c>
      <c r="G95" s="205" t="s">
        <v>3901</v>
      </c>
      <c r="H95" s="205" t="s">
        <v>1850</v>
      </c>
      <c r="I95" s="205">
        <f>8750*F95</f>
        <v>8750</v>
      </c>
      <c r="J95" s="205" t="s">
        <v>316</v>
      </c>
      <c r="K95" s="205" t="s">
        <v>1469</v>
      </c>
    </row>
    <row r="96" spans="1:11" ht="15" x14ac:dyDescent="0.25">
      <c r="A96" s="205" t="s">
        <v>3782</v>
      </c>
      <c r="B96" s="413">
        <v>44243</v>
      </c>
      <c r="C96" s="205" t="s">
        <v>2495</v>
      </c>
      <c r="D96" s="205" t="s">
        <v>1812</v>
      </c>
      <c r="E96" s="531" t="s">
        <v>314</v>
      </c>
      <c r="F96" s="205">
        <v>1</v>
      </c>
      <c r="G96" s="205" t="s">
        <v>3902</v>
      </c>
      <c r="H96" s="205" t="s">
        <v>1850</v>
      </c>
      <c r="I96" s="205">
        <f>8750*F96</f>
        <v>8750</v>
      </c>
      <c r="J96" s="205" t="s">
        <v>316</v>
      </c>
      <c r="K96" s="205" t="s">
        <v>1469</v>
      </c>
    </row>
    <row r="97" spans="1:11" ht="15" x14ac:dyDescent="0.25">
      <c r="A97" s="205" t="s">
        <v>3783</v>
      </c>
      <c r="B97" s="413">
        <v>44244</v>
      </c>
      <c r="C97" s="205" t="s">
        <v>3881</v>
      </c>
      <c r="D97" s="205" t="s">
        <v>2322</v>
      </c>
      <c r="E97" s="531" t="s">
        <v>308</v>
      </c>
      <c r="F97" s="205">
        <v>1</v>
      </c>
      <c r="G97" s="205" t="s">
        <v>1617</v>
      </c>
      <c r="H97" s="205" t="s">
        <v>1853</v>
      </c>
      <c r="I97" s="205">
        <f>4200*F97</f>
        <v>4200</v>
      </c>
      <c r="J97" s="205" t="s">
        <v>316</v>
      </c>
      <c r="K97" s="205" t="s">
        <v>1469</v>
      </c>
    </row>
    <row r="98" spans="1:11" ht="15" x14ac:dyDescent="0.25">
      <c r="A98" s="205" t="s">
        <v>3784</v>
      </c>
      <c r="B98" s="413">
        <v>44244</v>
      </c>
      <c r="C98" s="205" t="s">
        <v>3866</v>
      </c>
      <c r="D98" s="205" t="s">
        <v>2322</v>
      </c>
      <c r="E98" s="531" t="s">
        <v>308</v>
      </c>
      <c r="F98" s="205">
        <v>2</v>
      </c>
      <c r="G98" s="205" t="s">
        <v>1623</v>
      </c>
      <c r="H98" s="205" t="s">
        <v>1853</v>
      </c>
      <c r="I98" s="205">
        <f>4200*F98</f>
        <v>8400</v>
      </c>
      <c r="J98" s="205" t="s">
        <v>317</v>
      </c>
      <c r="K98" s="205" t="s">
        <v>1469</v>
      </c>
    </row>
    <row r="99" spans="1:11" ht="15" x14ac:dyDescent="0.25">
      <c r="A99" s="205" t="s">
        <v>3785</v>
      </c>
      <c r="B99" s="413">
        <v>44244</v>
      </c>
      <c r="C99" s="205" t="s">
        <v>3872</v>
      </c>
      <c r="D99" s="205" t="s">
        <v>2322</v>
      </c>
      <c r="E99" s="531" t="s">
        <v>308</v>
      </c>
      <c r="F99" s="205">
        <v>1</v>
      </c>
      <c r="G99" s="205" t="s">
        <v>1623</v>
      </c>
      <c r="H99" s="205" t="s">
        <v>1853</v>
      </c>
      <c r="I99" s="205">
        <f>4200*F99</f>
        <v>4200</v>
      </c>
      <c r="J99" s="205" t="s">
        <v>316</v>
      </c>
      <c r="K99" s="205" t="s">
        <v>1469</v>
      </c>
    </row>
    <row r="100" spans="1:11" ht="15" x14ac:dyDescent="0.25">
      <c r="A100" s="205" t="s">
        <v>3786</v>
      </c>
      <c r="B100" s="413">
        <v>44244</v>
      </c>
      <c r="C100" s="205" t="s">
        <v>3841</v>
      </c>
      <c r="D100" s="205" t="s">
        <v>1785</v>
      </c>
      <c r="E100" s="531" t="s">
        <v>308</v>
      </c>
      <c r="F100" s="205">
        <v>3</v>
      </c>
      <c r="G100" s="205" t="s">
        <v>3894</v>
      </c>
      <c r="H100" s="205" t="s">
        <v>1853</v>
      </c>
      <c r="I100" s="205">
        <f>4200*F100</f>
        <v>12600</v>
      </c>
      <c r="J100" s="205" t="s">
        <v>317</v>
      </c>
      <c r="K100" s="205" t="s">
        <v>1469</v>
      </c>
    </row>
    <row r="101" spans="1:11" ht="15" x14ac:dyDescent="0.25">
      <c r="A101" s="205" t="s">
        <v>3787</v>
      </c>
      <c r="B101" s="413">
        <v>44244</v>
      </c>
      <c r="C101" s="205" t="s">
        <v>2495</v>
      </c>
      <c r="D101" s="205" t="s">
        <v>1812</v>
      </c>
      <c r="E101" s="531" t="s">
        <v>314</v>
      </c>
      <c r="F101" s="205">
        <v>1</v>
      </c>
      <c r="G101" s="205" t="s">
        <v>2176</v>
      </c>
      <c r="H101" s="205" t="s">
        <v>1850</v>
      </c>
      <c r="I101" s="205">
        <f>8750*F101</f>
        <v>8750</v>
      </c>
      <c r="J101" s="205" t="s">
        <v>316</v>
      </c>
      <c r="K101" s="205" t="s">
        <v>1469</v>
      </c>
    </row>
    <row r="102" spans="1:11" ht="15" x14ac:dyDescent="0.25">
      <c r="A102" s="205" t="s">
        <v>3788</v>
      </c>
      <c r="B102" s="413">
        <v>44244</v>
      </c>
      <c r="C102" s="205" t="s">
        <v>2495</v>
      </c>
      <c r="D102" s="205" t="s">
        <v>1812</v>
      </c>
      <c r="E102" s="531" t="s">
        <v>314</v>
      </c>
      <c r="F102" s="205">
        <v>1</v>
      </c>
      <c r="G102" s="205" t="s">
        <v>3584</v>
      </c>
      <c r="H102" s="205" t="s">
        <v>1850</v>
      </c>
      <c r="I102" s="205">
        <f>8750*F102</f>
        <v>8750</v>
      </c>
      <c r="J102" s="205" t="s">
        <v>316</v>
      </c>
      <c r="K102" s="205" t="s">
        <v>1469</v>
      </c>
    </row>
    <row r="103" spans="1:11" ht="15" x14ac:dyDescent="0.25">
      <c r="A103" s="205" t="s">
        <v>3789</v>
      </c>
      <c r="B103" s="413">
        <v>44244</v>
      </c>
      <c r="C103" s="205" t="s">
        <v>2495</v>
      </c>
      <c r="D103" s="205" t="s">
        <v>1812</v>
      </c>
      <c r="E103" s="531" t="s">
        <v>314</v>
      </c>
      <c r="F103" s="205">
        <v>1</v>
      </c>
      <c r="G103" s="205" t="s">
        <v>3903</v>
      </c>
      <c r="H103" s="205" t="s">
        <v>1850</v>
      </c>
      <c r="I103" s="205">
        <f>8750*F103</f>
        <v>8750</v>
      </c>
      <c r="J103" s="205" t="s">
        <v>316</v>
      </c>
      <c r="K103" s="205" t="s">
        <v>1469</v>
      </c>
    </row>
    <row r="104" spans="1:11" ht="15" x14ac:dyDescent="0.25">
      <c r="A104" s="205" t="s">
        <v>3790</v>
      </c>
      <c r="B104" s="413">
        <v>44244</v>
      </c>
      <c r="C104" s="205" t="s">
        <v>2495</v>
      </c>
      <c r="D104" s="205" t="s">
        <v>1812</v>
      </c>
      <c r="E104" s="531" t="s">
        <v>314</v>
      </c>
      <c r="F104" s="205">
        <v>1</v>
      </c>
      <c r="G104" s="205" t="s">
        <v>3904</v>
      </c>
      <c r="H104" s="205" t="s">
        <v>1850</v>
      </c>
      <c r="I104" s="205">
        <f>8750*F104</f>
        <v>8750</v>
      </c>
      <c r="J104" s="205" t="s">
        <v>316</v>
      </c>
      <c r="K104" s="205" t="s">
        <v>1469</v>
      </c>
    </row>
    <row r="105" spans="1:11" ht="15" x14ac:dyDescent="0.25">
      <c r="A105" s="205" t="s">
        <v>3791</v>
      </c>
      <c r="B105" s="413">
        <v>44244</v>
      </c>
      <c r="C105" s="205" t="s">
        <v>2495</v>
      </c>
      <c r="D105" s="205" t="s">
        <v>1812</v>
      </c>
      <c r="E105" s="531" t="s">
        <v>314</v>
      </c>
      <c r="F105" s="205">
        <v>1</v>
      </c>
      <c r="G105" s="205" t="s">
        <v>3905</v>
      </c>
      <c r="H105" s="205" t="s">
        <v>1850</v>
      </c>
      <c r="I105" s="205">
        <f>8750*F105</f>
        <v>8750</v>
      </c>
      <c r="J105" s="205" t="s">
        <v>316</v>
      </c>
      <c r="K105" s="205" t="s">
        <v>1469</v>
      </c>
    </row>
    <row r="106" spans="1:11" ht="15" x14ac:dyDescent="0.25">
      <c r="A106" s="205" t="s">
        <v>3792</v>
      </c>
      <c r="B106" s="413">
        <v>44245</v>
      </c>
      <c r="C106" s="205" t="s">
        <v>3846</v>
      </c>
      <c r="D106" s="205" t="s">
        <v>3836</v>
      </c>
      <c r="E106" s="531" t="s">
        <v>308</v>
      </c>
      <c r="F106" s="205">
        <v>4</v>
      </c>
      <c r="G106" s="205" t="s">
        <v>2506</v>
      </c>
      <c r="H106" s="205" t="s">
        <v>1853</v>
      </c>
      <c r="I106" s="205">
        <f>5300*F106</f>
        <v>21200</v>
      </c>
      <c r="J106" s="205" t="s">
        <v>317</v>
      </c>
      <c r="K106" s="205" t="s">
        <v>1469</v>
      </c>
    </row>
    <row r="107" spans="1:11" ht="15" x14ac:dyDescent="0.25">
      <c r="A107" s="205" t="s">
        <v>3793</v>
      </c>
      <c r="B107" s="413">
        <v>44246</v>
      </c>
      <c r="C107" s="205" t="s">
        <v>3862</v>
      </c>
      <c r="D107" s="205" t="s">
        <v>1785</v>
      </c>
      <c r="E107" s="531" t="s">
        <v>308</v>
      </c>
      <c r="F107" s="205">
        <v>1</v>
      </c>
      <c r="G107" s="205" t="s">
        <v>1617</v>
      </c>
      <c r="H107" s="205" t="s">
        <v>1853</v>
      </c>
      <c r="I107" s="205">
        <f>4200*F107</f>
        <v>4200</v>
      </c>
      <c r="J107" s="205" t="s">
        <v>317</v>
      </c>
      <c r="K107" s="205" t="s">
        <v>1469</v>
      </c>
    </row>
    <row r="108" spans="1:11" ht="15" x14ac:dyDescent="0.25">
      <c r="A108" s="205" t="s">
        <v>3794</v>
      </c>
      <c r="B108" s="413">
        <v>44246</v>
      </c>
      <c r="C108" s="205" t="s">
        <v>3854</v>
      </c>
      <c r="D108" s="205" t="s">
        <v>3837</v>
      </c>
      <c r="E108" s="531" t="s">
        <v>314</v>
      </c>
      <c r="F108" s="205">
        <v>2</v>
      </c>
      <c r="G108" s="205" t="s">
        <v>2506</v>
      </c>
      <c r="H108" s="205" t="s">
        <v>1850</v>
      </c>
      <c r="I108" s="205">
        <f>46100*F108</f>
        <v>92200</v>
      </c>
      <c r="J108" s="205" t="s">
        <v>317</v>
      </c>
      <c r="K108" s="205" t="s">
        <v>1469</v>
      </c>
    </row>
    <row r="109" spans="1:11" ht="15" x14ac:dyDescent="0.25">
      <c r="A109" s="205" t="s">
        <v>3794</v>
      </c>
      <c r="B109" s="413">
        <v>44246</v>
      </c>
      <c r="C109" s="205" t="s">
        <v>3854</v>
      </c>
      <c r="D109" s="205" t="s">
        <v>1629</v>
      </c>
      <c r="E109" s="531" t="s">
        <v>308</v>
      </c>
      <c r="F109" s="205">
        <v>2</v>
      </c>
      <c r="G109" s="205" t="s">
        <v>2506</v>
      </c>
      <c r="H109" s="205" t="s">
        <v>1853</v>
      </c>
      <c r="I109" s="205">
        <f>2300*F109</f>
        <v>4600</v>
      </c>
      <c r="J109" s="205" t="s">
        <v>317</v>
      </c>
      <c r="K109" s="205" t="s">
        <v>1469</v>
      </c>
    </row>
    <row r="110" spans="1:11" ht="15" x14ac:dyDescent="0.25">
      <c r="A110" s="205" t="s">
        <v>3795</v>
      </c>
      <c r="B110" s="413">
        <v>44247</v>
      </c>
      <c r="C110" s="205" t="s">
        <v>2432</v>
      </c>
      <c r="D110" s="205" t="s">
        <v>2322</v>
      </c>
      <c r="E110" s="531" t="s">
        <v>308</v>
      </c>
      <c r="F110" s="205">
        <v>4</v>
      </c>
      <c r="G110" s="205" t="s">
        <v>2502</v>
      </c>
      <c r="H110" s="205" t="s">
        <v>1853</v>
      </c>
      <c r="I110" s="205">
        <f>4200*F110</f>
        <v>16800</v>
      </c>
      <c r="J110" s="205" t="s">
        <v>1466</v>
      </c>
      <c r="K110" s="205" t="s">
        <v>4782</v>
      </c>
    </row>
    <row r="111" spans="1:11" ht="15" x14ac:dyDescent="0.25">
      <c r="A111" s="205" t="s">
        <v>3796</v>
      </c>
      <c r="B111" s="413">
        <v>44247</v>
      </c>
      <c r="C111" s="205" t="s">
        <v>3909</v>
      </c>
      <c r="D111" s="205" t="s">
        <v>3838</v>
      </c>
      <c r="E111" s="531" t="s">
        <v>314</v>
      </c>
      <c r="F111" s="205">
        <v>12</v>
      </c>
      <c r="G111" s="205" t="s">
        <v>1623</v>
      </c>
      <c r="H111" s="205" t="s">
        <v>1850</v>
      </c>
      <c r="I111" s="205">
        <f>38900*F111</f>
        <v>466800</v>
      </c>
      <c r="J111" s="205" t="s">
        <v>317</v>
      </c>
      <c r="K111" s="205" t="s">
        <v>1469</v>
      </c>
    </row>
    <row r="112" spans="1:11" ht="15" x14ac:dyDescent="0.25">
      <c r="A112" s="205" t="s">
        <v>3797</v>
      </c>
      <c r="B112" s="413">
        <v>44247</v>
      </c>
      <c r="C112" s="205" t="s">
        <v>3867</v>
      </c>
      <c r="D112" s="205" t="s">
        <v>2321</v>
      </c>
      <c r="E112" s="531" t="s">
        <v>308</v>
      </c>
      <c r="F112" s="205">
        <v>1</v>
      </c>
      <c r="G112" s="205" t="s">
        <v>1623</v>
      </c>
      <c r="H112" s="205" t="s">
        <v>1853</v>
      </c>
      <c r="I112" s="205">
        <f>1250*F112</f>
        <v>1250</v>
      </c>
      <c r="J112" s="205" t="s">
        <v>317</v>
      </c>
      <c r="K112" s="205" t="s">
        <v>1469</v>
      </c>
    </row>
    <row r="113" spans="1:11" ht="15" x14ac:dyDescent="0.25">
      <c r="A113" s="205" t="s">
        <v>3798</v>
      </c>
      <c r="B113" s="413">
        <v>44247</v>
      </c>
      <c r="C113" s="205" t="s">
        <v>3855</v>
      </c>
      <c r="D113" s="205" t="s">
        <v>2321</v>
      </c>
      <c r="E113" s="531" t="s">
        <v>308</v>
      </c>
      <c r="F113" s="205">
        <v>1</v>
      </c>
      <c r="G113" s="205" t="s">
        <v>2506</v>
      </c>
      <c r="H113" s="205" t="s">
        <v>1853</v>
      </c>
      <c r="I113" s="205">
        <f>1250*F113</f>
        <v>1250</v>
      </c>
      <c r="J113" s="205" t="s">
        <v>317</v>
      </c>
      <c r="K113" s="205" t="s">
        <v>1469</v>
      </c>
    </row>
    <row r="114" spans="1:11" ht="15" x14ac:dyDescent="0.25">
      <c r="A114" s="205" t="s">
        <v>3799</v>
      </c>
      <c r="B114" s="413">
        <v>44247</v>
      </c>
      <c r="C114" s="205" t="s">
        <v>1280</v>
      </c>
      <c r="D114" s="205" t="s">
        <v>2322</v>
      </c>
      <c r="E114" s="531" t="s">
        <v>308</v>
      </c>
      <c r="F114" s="205">
        <v>1</v>
      </c>
      <c r="G114" s="205" t="s">
        <v>2506</v>
      </c>
      <c r="H114" s="205" t="s">
        <v>1853</v>
      </c>
      <c r="I114" s="205">
        <f>4200*F114</f>
        <v>4200</v>
      </c>
      <c r="J114" s="205" t="s">
        <v>1466</v>
      </c>
      <c r="K114" s="205" t="s">
        <v>4782</v>
      </c>
    </row>
    <row r="115" spans="1:11" ht="15" x14ac:dyDescent="0.25">
      <c r="A115" s="205" t="s">
        <v>3800</v>
      </c>
      <c r="B115" s="413">
        <v>44249</v>
      </c>
      <c r="C115" s="205" t="s">
        <v>3863</v>
      </c>
      <c r="D115" s="205" t="s">
        <v>1785</v>
      </c>
      <c r="E115" s="531" t="s">
        <v>308</v>
      </c>
      <c r="F115" s="205">
        <v>1</v>
      </c>
      <c r="G115" s="205" t="s">
        <v>1617</v>
      </c>
      <c r="H115" s="205" t="s">
        <v>1853</v>
      </c>
      <c r="I115" s="205">
        <f>4200*F115</f>
        <v>4200</v>
      </c>
      <c r="J115" s="205" t="s">
        <v>317</v>
      </c>
      <c r="K115" s="205" t="s">
        <v>1469</v>
      </c>
    </row>
    <row r="116" spans="1:11" ht="15" x14ac:dyDescent="0.25">
      <c r="A116" s="205" t="s">
        <v>3801</v>
      </c>
      <c r="B116" s="413">
        <v>44249</v>
      </c>
      <c r="C116" s="205" t="s">
        <v>3862</v>
      </c>
      <c r="D116" s="205" t="s">
        <v>1785</v>
      </c>
      <c r="E116" s="531" t="s">
        <v>308</v>
      </c>
      <c r="F116" s="205">
        <v>1</v>
      </c>
      <c r="G116" s="205" t="s">
        <v>1617</v>
      </c>
      <c r="H116" s="205" t="s">
        <v>1853</v>
      </c>
      <c r="I116" s="205">
        <f>4200*F116</f>
        <v>4200</v>
      </c>
      <c r="J116" s="205" t="s">
        <v>317</v>
      </c>
      <c r="K116" s="205" t="s">
        <v>1469</v>
      </c>
    </row>
    <row r="117" spans="1:11" ht="15" x14ac:dyDescent="0.25">
      <c r="A117" s="205" t="s">
        <v>3802</v>
      </c>
      <c r="B117" s="413">
        <v>44249</v>
      </c>
      <c r="C117" s="205" t="s">
        <v>3877</v>
      </c>
      <c r="D117" s="205" t="s">
        <v>2322</v>
      </c>
      <c r="E117" s="531" t="s">
        <v>308</v>
      </c>
      <c r="F117" s="205">
        <v>1</v>
      </c>
      <c r="G117" s="205" t="s">
        <v>2502</v>
      </c>
      <c r="H117" s="205" t="s">
        <v>1853</v>
      </c>
      <c r="I117" s="205">
        <f>4200*F117</f>
        <v>4200</v>
      </c>
      <c r="J117" s="205" t="s">
        <v>317</v>
      </c>
      <c r="K117" s="205" t="s">
        <v>1469</v>
      </c>
    </row>
    <row r="118" spans="1:11" ht="15" x14ac:dyDescent="0.25">
      <c r="A118" s="205" t="s">
        <v>3803</v>
      </c>
      <c r="B118" s="413">
        <v>44249</v>
      </c>
      <c r="C118" s="205" t="s">
        <v>3882</v>
      </c>
      <c r="D118" s="205" t="s">
        <v>2321</v>
      </c>
      <c r="E118" s="531" t="s">
        <v>308</v>
      </c>
      <c r="F118" s="205">
        <v>1</v>
      </c>
      <c r="G118" s="205" t="s">
        <v>2502</v>
      </c>
      <c r="H118" s="205" t="s">
        <v>1853</v>
      </c>
      <c r="I118" s="205">
        <f>1250*F118</f>
        <v>1250</v>
      </c>
      <c r="J118" s="205" t="s">
        <v>317</v>
      </c>
      <c r="K118" s="205" t="s">
        <v>1469</v>
      </c>
    </row>
    <row r="119" spans="1:11" ht="15" x14ac:dyDescent="0.25">
      <c r="A119" s="205" t="s">
        <v>3804</v>
      </c>
      <c r="B119" s="413">
        <v>44249</v>
      </c>
      <c r="C119" s="205" t="s">
        <v>3908</v>
      </c>
      <c r="D119" s="205" t="s">
        <v>1785</v>
      </c>
      <c r="E119" s="531" t="s">
        <v>308</v>
      </c>
      <c r="F119" s="205">
        <v>1</v>
      </c>
      <c r="G119" s="205" t="s">
        <v>1623</v>
      </c>
      <c r="H119" s="205" t="s">
        <v>1853</v>
      </c>
      <c r="I119" s="205">
        <f>4200*F119</f>
        <v>4200</v>
      </c>
      <c r="J119" s="205" t="s">
        <v>317</v>
      </c>
      <c r="K119" s="205" t="s">
        <v>1469</v>
      </c>
    </row>
    <row r="120" spans="1:11" ht="15" x14ac:dyDescent="0.25">
      <c r="A120" s="205" t="s">
        <v>3805</v>
      </c>
      <c r="B120" s="413">
        <v>44249</v>
      </c>
      <c r="C120" s="205" t="s">
        <v>2468</v>
      </c>
      <c r="D120" s="205" t="s">
        <v>2314</v>
      </c>
      <c r="E120" s="531" t="s">
        <v>314</v>
      </c>
      <c r="F120" s="205">
        <v>1</v>
      </c>
      <c r="G120" s="205" t="s">
        <v>2505</v>
      </c>
      <c r="H120" s="205" t="s">
        <v>1850</v>
      </c>
      <c r="I120" s="205">
        <f>35900*F120</f>
        <v>35900</v>
      </c>
      <c r="J120" s="205" t="s">
        <v>1466</v>
      </c>
      <c r="K120" s="205" t="s">
        <v>4782</v>
      </c>
    </row>
    <row r="121" spans="1:11" ht="15" x14ac:dyDescent="0.25">
      <c r="A121" s="205" t="s">
        <v>3805</v>
      </c>
      <c r="B121" s="413">
        <v>44249</v>
      </c>
      <c r="C121" s="205" t="s">
        <v>2468</v>
      </c>
      <c r="D121" s="205" t="s">
        <v>1812</v>
      </c>
      <c r="E121" s="531" t="s">
        <v>314</v>
      </c>
      <c r="F121" s="205">
        <v>1</v>
      </c>
      <c r="G121" s="205" t="s">
        <v>2505</v>
      </c>
      <c r="H121" s="205" t="s">
        <v>1850</v>
      </c>
      <c r="I121" s="205">
        <f>8750*F121</f>
        <v>8750</v>
      </c>
      <c r="J121" s="205" t="s">
        <v>1466</v>
      </c>
      <c r="K121" s="205" t="s">
        <v>4782</v>
      </c>
    </row>
    <row r="122" spans="1:11" ht="15" x14ac:dyDescent="0.25">
      <c r="A122" s="205" t="s">
        <v>3805</v>
      </c>
      <c r="B122" s="413">
        <v>44249</v>
      </c>
      <c r="C122" s="205" t="s">
        <v>2468</v>
      </c>
      <c r="D122" s="205" t="s">
        <v>1785</v>
      </c>
      <c r="E122" s="531" t="s">
        <v>308</v>
      </c>
      <c r="F122" s="205">
        <v>6</v>
      </c>
      <c r="G122" s="205" t="s">
        <v>2505</v>
      </c>
      <c r="H122" s="205" t="s">
        <v>1853</v>
      </c>
      <c r="I122" s="205">
        <f>4200*F122</f>
        <v>25200</v>
      </c>
      <c r="J122" s="205" t="s">
        <v>1466</v>
      </c>
      <c r="K122" s="205" t="s">
        <v>4782</v>
      </c>
    </row>
    <row r="123" spans="1:11" ht="15" x14ac:dyDescent="0.25">
      <c r="A123" s="205" t="s">
        <v>3806</v>
      </c>
      <c r="B123" s="413">
        <v>44250</v>
      </c>
      <c r="C123" s="205" t="s">
        <v>3883</v>
      </c>
      <c r="D123" s="205" t="s">
        <v>3839</v>
      </c>
      <c r="E123" s="531" t="s">
        <v>308</v>
      </c>
      <c r="F123" s="205">
        <v>-1</v>
      </c>
      <c r="G123" s="205" t="s">
        <v>244</v>
      </c>
      <c r="H123" s="205" t="s">
        <v>1853</v>
      </c>
      <c r="I123" s="205">
        <f>9000*F123</f>
        <v>-9000</v>
      </c>
      <c r="J123" s="205" t="s">
        <v>316</v>
      </c>
      <c r="K123" s="205" t="s">
        <v>1469</v>
      </c>
    </row>
    <row r="124" spans="1:11" ht="15" x14ac:dyDescent="0.25">
      <c r="A124" s="205" t="s">
        <v>3807</v>
      </c>
      <c r="B124" s="413">
        <v>44250</v>
      </c>
      <c r="C124" s="205" t="s">
        <v>3881</v>
      </c>
      <c r="D124" s="205" t="s">
        <v>2322</v>
      </c>
      <c r="E124" s="531" t="s">
        <v>308</v>
      </c>
      <c r="F124" s="205">
        <v>1</v>
      </c>
      <c r="G124" s="205" t="s">
        <v>1617</v>
      </c>
      <c r="H124" s="205" t="s">
        <v>1853</v>
      </c>
      <c r="I124" s="205">
        <f>4200*F124</f>
        <v>4200</v>
      </c>
      <c r="J124" s="205" t="s">
        <v>316</v>
      </c>
      <c r="K124" s="205" t="s">
        <v>1469</v>
      </c>
    </row>
    <row r="125" spans="1:11" ht="15" x14ac:dyDescent="0.25">
      <c r="A125" s="205" t="s">
        <v>3808</v>
      </c>
      <c r="B125" s="413">
        <v>44250</v>
      </c>
      <c r="C125" s="205" t="s">
        <v>3884</v>
      </c>
      <c r="D125" s="205" t="s">
        <v>1785</v>
      </c>
      <c r="E125" s="531" t="s">
        <v>308</v>
      </c>
      <c r="F125" s="205">
        <v>1</v>
      </c>
      <c r="G125" s="205" t="s">
        <v>2502</v>
      </c>
      <c r="H125" s="205" t="s">
        <v>1853</v>
      </c>
      <c r="I125" s="205">
        <f>4200*F125</f>
        <v>4200</v>
      </c>
      <c r="J125" s="205" t="s">
        <v>317</v>
      </c>
      <c r="K125" s="205" t="s">
        <v>1469</v>
      </c>
    </row>
    <row r="126" spans="1:11" ht="15" x14ac:dyDescent="0.25">
      <c r="A126" s="205" t="s">
        <v>3809</v>
      </c>
      <c r="B126" s="413">
        <v>44250</v>
      </c>
      <c r="C126" s="205" t="s">
        <v>3873</v>
      </c>
      <c r="D126" s="205" t="s">
        <v>2322</v>
      </c>
      <c r="E126" s="531" t="s">
        <v>308</v>
      </c>
      <c r="F126" s="205">
        <v>1</v>
      </c>
      <c r="G126" s="205" t="s">
        <v>1623</v>
      </c>
      <c r="H126" s="205" t="s">
        <v>1853</v>
      </c>
      <c r="I126" s="205">
        <f>4200*F126</f>
        <v>4200</v>
      </c>
      <c r="J126" s="205" t="s">
        <v>317</v>
      </c>
      <c r="K126" s="205" t="s">
        <v>1469</v>
      </c>
    </row>
    <row r="127" spans="1:11" ht="15" x14ac:dyDescent="0.25">
      <c r="A127" s="205" t="s">
        <v>3810</v>
      </c>
      <c r="B127" s="413">
        <v>44250</v>
      </c>
      <c r="C127" s="205" t="s">
        <v>3885</v>
      </c>
      <c r="D127" s="205" t="s">
        <v>2321</v>
      </c>
      <c r="E127" s="531" t="s">
        <v>308</v>
      </c>
      <c r="F127" s="205">
        <v>1</v>
      </c>
      <c r="G127" s="205" t="s">
        <v>3906</v>
      </c>
      <c r="H127" s="205" t="s">
        <v>1853</v>
      </c>
      <c r="I127" s="205">
        <f>1250*F127</f>
        <v>1250</v>
      </c>
      <c r="J127" s="205" t="s">
        <v>317</v>
      </c>
      <c r="K127" s="205" t="s">
        <v>1469</v>
      </c>
    </row>
    <row r="128" spans="1:11" ht="15" x14ac:dyDescent="0.25">
      <c r="A128" s="205" t="s">
        <v>3811</v>
      </c>
      <c r="B128" s="413">
        <v>44250</v>
      </c>
      <c r="C128" s="205" t="s">
        <v>2472</v>
      </c>
      <c r="D128" s="205" t="s">
        <v>1785</v>
      </c>
      <c r="E128" s="531" t="s">
        <v>308</v>
      </c>
      <c r="F128" s="205">
        <v>8</v>
      </c>
      <c r="G128" s="205" t="s">
        <v>2506</v>
      </c>
      <c r="H128" s="205" t="s">
        <v>1853</v>
      </c>
      <c r="I128" s="205">
        <f>4200*F128</f>
        <v>33600</v>
      </c>
      <c r="J128" s="205" t="s">
        <v>317</v>
      </c>
      <c r="K128" s="205" t="s">
        <v>1469</v>
      </c>
    </row>
    <row r="129" spans="1:11" ht="15" x14ac:dyDescent="0.25">
      <c r="A129" s="205" t="s">
        <v>3812</v>
      </c>
      <c r="B129" s="413">
        <v>44250</v>
      </c>
      <c r="C129" s="205" t="s">
        <v>2477</v>
      </c>
      <c r="D129" s="205" t="s">
        <v>1785</v>
      </c>
      <c r="E129" s="531" t="s">
        <v>308</v>
      </c>
      <c r="F129" s="205">
        <v>1</v>
      </c>
      <c r="G129" s="205" t="s">
        <v>2506</v>
      </c>
      <c r="H129" s="205" t="s">
        <v>1853</v>
      </c>
      <c r="I129" s="205">
        <f>4200*F129</f>
        <v>4200</v>
      </c>
      <c r="J129" s="205" t="s">
        <v>1466</v>
      </c>
      <c r="K129" s="205" t="s">
        <v>4784</v>
      </c>
    </row>
    <row r="130" spans="1:11" ht="15" x14ac:dyDescent="0.25">
      <c r="A130" s="205" t="s">
        <v>3812</v>
      </c>
      <c r="B130" s="413">
        <v>44250</v>
      </c>
      <c r="C130" s="205" t="s">
        <v>2477</v>
      </c>
      <c r="D130" s="205" t="s">
        <v>1629</v>
      </c>
      <c r="E130" s="531" t="s">
        <v>308</v>
      </c>
      <c r="F130" s="205">
        <v>1</v>
      </c>
      <c r="G130" s="205" t="s">
        <v>2506</v>
      </c>
      <c r="H130" s="205" t="s">
        <v>1853</v>
      </c>
      <c r="I130" s="205">
        <f>2300*F130</f>
        <v>2300</v>
      </c>
      <c r="J130" s="205" t="s">
        <v>1466</v>
      </c>
      <c r="K130" s="205" t="s">
        <v>4784</v>
      </c>
    </row>
    <row r="131" spans="1:11" ht="15" x14ac:dyDescent="0.25">
      <c r="A131" s="205" t="s">
        <v>3812</v>
      </c>
      <c r="B131" s="413">
        <v>44250</v>
      </c>
      <c r="C131" s="205" t="s">
        <v>2477</v>
      </c>
      <c r="D131" s="205" t="s">
        <v>2314</v>
      </c>
      <c r="E131" s="531" t="s">
        <v>314</v>
      </c>
      <c r="F131" s="205">
        <v>1</v>
      </c>
      <c r="G131" s="205" t="s">
        <v>2506</v>
      </c>
      <c r="H131" s="205" t="s">
        <v>1850</v>
      </c>
      <c r="I131" s="205">
        <f>35900*F131</f>
        <v>35900</v>
      </c>
      <c r="J131" s="205" t="s">
        <v>1466</v>
      </c>
      <c r="K131" s="205" t="s">
        <v>4784</v>
      </c>
    </row>
    <row r="132" spans="1:11" ht="15" x14ac:dyDescent="0.25">
      <c r="A132" s="205" t="s">
        <v>3813</v>
      </c>
      <c r="B132" s="413">
        <v>44250</v>
      </c>
      <c r="C132" s="205" t="s">
        <v>3886</v>
      </c>
      <c r="D132" s="205" t="s">
        <v>1520</v>
      </c>
      <c r="E132" s="531" t="s">
        <v>308</v>
      </c>
      <c r="F132" s="205">
        <v>2</v>
      </c>
      <c r="G132" s="205" t="s">
        <v>2506</v>
      </c>
      <c r="H132" s="205" t="s">
        <v>1853</v>
      </c>
      <c r="I132" s="205">
        <f>6000*F132</f>
        <v>12000</v>
      </c>
      <c r="J132" s="205" t="s">
        <v>317</v>
      </c>
      <c r="K132" s="205" t="s">
        <v>1469</v>
      </c>
    </row>
    <row r="133" spans="1:11" ht="15" x14ac:dyDescent="0.25">
      <c r="A133" s="205" t="s">
        <v>3814</v>
      </c>
      <c r="B133" s="413">
        <v>44251</v>
      </c>
      <c r="C133" s="205" t="s">
        <v>3870</v>
      </c>
      <c r="D133" s="205" t="s">
        <v>2322</v>
      </c>
      <c r="E133" s="531" t="s">
        <v>308</v>
      </c>
      <c r="F133" s="205">
        <v>-1</v>
      </c>
      <c r="G133" s="205" t="s">
        <v>1623</v>
      </c>
      <c r="H133" s="205" t="s">
        <v>1853</v>
      </c>
      <c r="I133" s="205">
        <f>4200*F133</f>
        <v>-4200</v>
      </c>
      <c r="J133" s="205" t="s">
        <v>317</v>
      </c>
      <c r="K133" s="205" t="s">
        <v>1469</v>
      </c>
    </row>
    <row r="134" spans="1:11" ht="15" x14ac:dyDescent="0.25">
      <c r="A134" s="205" t="s">
        <v>3815</v>
      </c>
      <c r="B134" s="413">
        <v>44251</v>
      </c>
      <c r="C134" s="205" t="s">
        <v>3861</v>
      </c>
      <c r="D134" s="205" t="s">
        <v>2322</v>
      </c>
      <c r="E134" s="531" t="s">
        <v>308</v>
      </c>
      <c r="F134" s="205">
        <v>1</v>
      </c>
      <c r="G134" s="205" t="s">
        <v>1617</v>
      </c>
      <c r="H134" s="205" t="s">
        <v>1853</v>
      </c>
      <c r="I134" s="205">
        <f>4200*F134</f>
        <v>4200</v>
      </c>
      <c r="J134" s="205" t="s">
        <v>317</v>
      </c>
      <c r="K134" s="205" t="s">
        <v>1469</v>
      </c>
    </row>
    <row r="135" spans="1:11" ht="15" x14ac:dyDescent="0.25">
      <c r="A135" s="205" t="s">
        <v>3816</v>
      </c>
      <c r="B135" s="413">
        <v>44251</v>
      </c>
      <c r="C135" s="205" t="s">
        <v>3867</v>
      </c>
      <c r="D135" s="205" t="s">
        <v>1629</v>
      </c>
      <c r="E135" s="531" t="s">
        <v>308</v>
      </c>
      <c r="F135" s="205">
        <v>3</v>
      </c>
      <c r="G135" s="205" t="s">
        <v>1623</v>
      </c>
      <c r="H135" s="205" t="s">
        <v>1853</v>
      </c>
      <c r="I135" s="205">
        <f>2300*F135</f>
        <v>6900</v>
      </c>
      <c r="J135" s="205" t="s">
        <v>317</v>
      </c>
      <c r="K135" s="205" t="s">
        <v>1469</v>
      </c>
    </row>
    <row r="136" spans="1:11" ht="15" x14ac:dyDescent="0.25">
      <c r="A136" s="205" t="s">
        <v>3817</v>
      </c>
      <c r="B136" s="413">
        <v>44251</v>
      </c>
      <c r="C136" s="205" t="s">
        <v>3871</v>
      </c>
      <c r="D136" s="205" t="s">
        <v>1629</v>
      </c>
      <c r="E136" s="531" t="s">
        <v>308</v>
      </c>
      <c r="F136" s="205">
        <v>1</v>
      </c>
      <c r="G136" s="205" t="s">
        <v>1623</v>
      </c>
      <c r="H136" s="205" t="s">
        <v>1853</v>
      </c>
      <c r="I136" s="205">
        <f>2300*F136</f>
        <v>2300</v>
      </c>
      <c r="J136" s="205" t="s">
        <v>317</v>
      </c>
      <c r="K136" s="205" t="s">
        <v>1469</v>
      </c>
    </row>
    <row r="137" spans="1:11" ht="15" x14ac:dyDescent="0.25">
      <c r="A137" s="205" t="s">
        <v>3818</v>
      </c>
      <c r="B137" s="413">
        <v>44252</v>
      </c>
      <c r="C137" s="205" t="s">
        <v>2445</v>
      </c>
      <c r="D137" s="205" t="s">
        <v>1785</v>
      </c>
      <c r="E137" s="531" t="s">
        <v>308</v>
      </c>
      <c r="F137" s="205">
        <v>1</v>
      </c>
      <c r="G137" s="205" t="s">
        <v>1617</v>
      </c>
      <c r="H137" s="205" t="s">
        <v>1853</v>
      </c>
      <c r="I137" s="205">
        <f>4200*F137</f>
        <v>4200</v>
      </c>
      <c r="J137" s="205" t="s">
        <v>316</v>
      </c>
      <c r="K137" s="205" t="s">
        <v>1469</v>
      </c>
    </row>
    <row r="138" spans="1:11" ht="15" x14ac:dyDescent="0.25">
      <c r="A138" s="205" t="s">
        <v>3819</v>
      </c>
      <c r="B138" s="413">
        <v>44252</v>
      </c>
      <c r="C138" s="205" t="s">
        <v>2476</v>
      </c>
      <c r="D138" s="205" t="s">
        <v>1785</v>
      </c>
      <c r="E138" s="531" t="s">
        <v>308</v>
      </c>
      <c r="F138" s="205">
        <v>1</v>
      </c>
      <c r="G138" s="205" t="s">
        <v>2506</v>
      </c>
      <c r="H138" s="205" t="s">
        <v>1853</v>
      </c>
      <c r="I138" s="205">
        <f>4200*F138</f>
        <v>4200</v>
      </c>
      <c r="J138" s="205" t="s">
        <v>317</v>
      </c>
      <c r="K138" s="205" t="s">
        <v>1469</v>
      </c>
    </row>
    <row r="139" spans="1:11" ht="15" x14ac:dyDescent="0.25">
      <c r="A139" s="205" t="s">
        <v>3820</v>
      </c>
      <c r="B139" s="413">
        <v>44252</v>
      </c>
      <c r="C139" s="205" t="s">
        <v>2445</v>
      </c>
      <c r="D139" s="205" t="s">
        <v>3836</v>
      </c>
      <c r="E139" s="531" t="s">
        <v>308</v>
      </c>
      <c r="F139" s="205">
        <v>1</v>
      </c>
      <c r="G139" s="205" t="s">
        <v>1617</v>
      </c>
      <c r="H139" s="205" t="s">
        <v>1853</v>
      </c>
      <c r="I139" s="205">
        <f>10000*F139</f>
        <v>10000</v>
      </c>
      <c r="J139" s="205" t="s">
        <v>316</v>
      </c>
      <c r="K139" s="205" t="s">
        <v>1469</v>
      </c>
    </row>
    <row r="140" spans="1:11" ht="15" x14ac:dyDescent="0.25">
      <c r="A140" s="205" t="s">
        <v>3821</v>
      </c>
      <c r="B140" s="413">
        <v>44252</v>
      </c>
      <c r="C140" s="205" t="s">
        <v>3887</v>
      </c>
      <c r="D140" s="205" t="s">
        <v>1785</v>
      </c>
      <c r="E140" s="531" t="s">
        <v>308</v>
      </c>
      <c r="F140" s="205">
        <v>1</v>
      </c>
      <c r="G140" s="205" t="s">
        <v>3898</v>
      </c>
      <c r="H140" s="205" t="s">
        <v>1853</v>
      </c>
      <c r="I140" s="205">
        <f>4200*F140</f>
        <v>4200</v>
      </c>
      <c r="J140" s="205" t="s">
        <v>317</v>
      </c>
      <c r="K140" s="205" t="s">
        <v>1469</v>
      </c>
    </row>
    <row r="141" spans="1:11" ht="15" x14ac:dyDescent="0.25">
      <c r="A141" s="205" t="s">
        <v>3821</v>
      </c>
      <c r="B141" s="413">
        <v>44252</v>
      </c>
      <c r="C141" s="205" t="s">
        <v>3887</v>
      </c>
      <c r="D141" s="205" t="s">
        <v>1520</v>
      </c>
      <c r="E141" s="531" t="s">
        <v>308</v>
      </c>
      <c r="F141" s="205">
        <v>1</v>
      </c>
      <c r="G141" s="205" t="s">
        <v>3898</v>
      </c>
      <c r="H141" s="205" t="s">
        <v>1853</v>
      </c>
      <c r="I141" s="205">
        <f>6000*F141</f>
        <v>6000</v>
      </c>
      <c r="J141" s="205" t="s">
        <v>317</v>
      </c>
      <c r="K141" s="205" t="s">
        <v>1469</v>
      </c>
    </row>
    <row r="142" spans="1:11" ht="15" x14ac:dyDescent="0.25">
      <c r="A142" s="205" t="s">
        <v>3822</v>
      </c>
      <c r="B142" s="413">
        <v>44253</v>
      </c>
      <c r="C142" s="205" t="s">
        <v>3880</v>
      </c>
      <c r="D142" s="205" t="s">
        <v>1520</v>
      </c>
      <c r="E142" s="531" t="s">
        <v>308</v>
      </c>
      <c r="F142" s="205">
        <v>-1</v>
      </c>
      <c r="G142" s="205" t="s">
        <v>3900</v>
      </c>
      <c r="H142" s="205" t="s">
        <v>1853</v>
      </c>
      <c r="I142" s="205">
        <f>6000*F142</f>
        <v>-6000</v>
      </c>
      <c r="J142" s="205" t="s">
        <v>317</v>
      </c>
      <c r="K142" s="205" t="s">
        <v>1469</v>
      </c>
    </row>
    <row r="143" spans="1:11" ht="15" x14ac:dyDescent="0.25">
      <c r="A143" s="205" t="s">
        <v>3823</v>
      </c>
      <c r="B143" s="413">
        <v>44253</v>
      </c>
      <c r="C143" s="205" t="s">
        <v>3880</v>
      </c>
      <c r="D143" s="205" t="s">
        <v>1785</v>
      </c>
      <c r="E143" s="531" t="s">
        <v>308</v>
      </c>
      <c r="F143" s="205">
        <v>2</v>
      </c>
      <c r="G143" s="205" t="s">
        <v>3900</v>
      </c>
      <c r="H143" s="205" t="s">
        <v>1853</v>
      </c>
      <c r="I143" s="205">
        <f>4200*F143</f>
        <v>8400</v>
      </c>
      <c r="J143" s="205" t="s">
        <v>317</v>
      </c>
      <c r="K143" s="205" t="s">
        <v>1469</v>
      </c>
    </row>
    <row r="144" spans="1:11" ht="15" x14ac:dyDescent="0.25">
      <c r="A144" s="205" t="s">
        <v>3824</v>
      </c>
      <c r="B144" s="413">
        <v>44253</v>
      </c>
      <c r="C144" s="205" t="s">
        <v>4787</v>
      </c>
      <c r="D144" s="205" t="s">
        <v>3889</v>
      </c>
      <c r="E144" s="531" t="s">
        <v>314</v>
      </c>
      <c r="F144" s="205">
        <v>1</v>
      </c>
      <c r="G144" s="205" t="s">
        <v>2509</v>
      </c>
      <c r="H144" s="205" t="s">
        <v>1850</v>
      </c>
      <c r="I144" s="205">
        <f>56000*F144</f>
        <v>56000</v>
      </c>
      <c r="J144" s="205" t="s">
        <v>1467</v>
      </c>
      <c r="K144" s="205" t="s">
        <v>4782</v>
      </c>
    </row>
    <row r="145" spans="1:11" ht="15" x14ac:dyDescent="0.25">
      <c r="A145" s="205" t="s">
        <v>3825</v>
      </c>
      <c r="B145" s="413">
        <v>44253</v>
      </c>
      <c r="C145" s="205" t="s">
        <v>3888</v>
      </c>
      <c r="D145" s="205" t="s">
        <v>1785</v>
      </c>
      <c r="E145" s="531" t="s">
        <v>308</v>
      </c>
      <c r="F145" s="205">
        <v>2</v>
      </c>
      <c r="G145" s="205" t="s">
        <v>2510</v>
      </c>
      <c r="H145" s="205" t="s">
        <v>1853</v>
      </c>
      <c r="I145" s="205">
        <f>4200*F145</f>
        <v>8400</v>
      </c>
      <c r="J145" s="205" t="s">
        <v>317</v>
      </c>
      <c r="K145" s="205" t="s">
        <v>1469</v>
      </c>
    </row>
    <row r="146" spans="1:11" ht="15" x14ac:dyDescent="0.25">
      <c r="A146" s="205" t="s">
        <v>3826</v>
      </c>
      <c r="B146" s="413">
        <v>44254</v>
      </c>
      <c r="C146" s="205" t="s">
        <v>3859</v>
      </c>
      <c r="D146" s="205" t="s">
        <v>1629</v>
      </c>
      <c r="E146" s="531" t="s">
        <v>308</v>
      </c>
      <c r="F146" s="205">
        <v>1</v>
      </c>
      <c r="G146" s="205" t="s">
        <v>1617</v>
      </c>
      <c r="H146" s="205" t="s">
        <v>1853</v>
      </c>
      <c r="I146" s="205">
        <f>2300*F146</f>
        <v>2300</v>
      </c>
      <c r="J146" s="205" t="s">
        <v>317</v>
      </c>
      <c r="K146" s="205" t="s">
        <v>1469</v>
      </c>
    </row>
    <row r="147" spans="1:11" ht="15" x14ac:dyDescent="0.25">
      <c r="A147" s="205" t="s">
        <v>3826</v>
      </c>
      <c r="B147" s="413">
        <v>44254</v>
      </c>
      <c r="C147" s="205" t="s">
        <v>3859</v>
      </c>
      <c r="D147" s="205" t="s">
        <v>1785</v>
      </c>
      <c r="E147" s="531" t="s">
        <v>308</v>
      </c>
      <c r="F147" s="205">
        <v>1</v>
      </c>
      <c r="G147" s="205" t="s">
        <v>1617</v>
      </c>
      <c r="H147" s="205" t="s">
        <v>1853</v>
      </c>
      <c r="I147" s="205">
        <f>4200*F147</f>
        <v>4200</v>
      </c>
      <c r="J147" s="205" t="s">
        <v>317</v>
      </c>
      <c r="K147" s="205" t="s">
        <v>1469</v>
      </c>
    </row>
    <row r="148" spans="1:11" ht="15" x14ac:dyDescent="0.25">
      <c r="A148" s="205" t="s">
        <v>3827</v>
      </c>
      <c r="B148" s="413">
        <v>44254</v>
      </c>
      <c r="C148" s="205" t="s">
        <v>2441</v>
      </c>
      <c r="D148" s="205" t="s">
        <v>2322</v>
      </c>
      <c r="E148" s="531" t="s">
        <v>308</v>
      </c>
      <c r="F148" s="205">
        <v>1</v>
      </c>
      <c r="G148" s="205" t="s">
        <v>2502</v>
      </c>
      <c r="H148" s="205" t="s">
        <v>1853</v>
      </c>
      <c r="I148" s="205">
        <f>4200*F148</f>
        <v>4200</v>
      </c>
      <c r="J148" s="205" t="s">
        <v>317</v>
      </c>
      <c r="K148" s="205" t="s">
        <v>1469</v>
      </c>
    </row>
    <row r="149" spans="1:11" ht="15" x14ac:dyDescent="0.25">
      <c r="A149" s="205" t="s">
        <v>3828</v>
      </c>
      <c r="B149" s="413">
        <v>44254</v>
      </c>
      <c r="C149" s="205" t="s">
        <v>3874</v>
      </c>
      <c r="D149" s="205" t="s">
        <v>2321</v>
      </c>
      <c r="E149" s="531" t="s">
        <v>308</v>
      </c>
      <c r="F149" s="205">
        <v>5</v>
      </c>
      <c r="G149" s="205" t="s">
        <v>1623</v>
      </c>
      <c r="H149" s="205" t="s">
        <v>1853</v>
      </c>
      <c r="I149" s="205">
        <f>1250*F149</f>
        <v>6250</v>
      </c>
      <c r="J149" s="205" t="s">
        <v>316</v>
      </c>
      <c r="K149" s="205" t="s">
        <v>1469</v>
      </c>
    </row>
    <row r="150" spans="1:11" ht="15" x14ac:dyDescent="0.25">
      <c r="A150" s="205" t="s">
        <v>3828</v>
      </c>
      <c r="B150" s="413">
        <v>44254</v>
      </c>
      <c r="C150" s="205" t="s">
        <v>3874</v>
      </c>
      <c r="D150" s="205" t="s">
        <v>3840</v>
      </c>
      <c r="E150" s="531" t="s">
        <v>308</v>
      </c>
      <c r="F150" s="205">
        <v>4</v>
      </c>
      <c r="G150" s="205" t="s">
        <v>1623</v>
      </c>
      <c r="H150" s="205" t="s">
        <v>1853</v>
      </c>
      <c r="I150" s="205">
        <f>250*F150</f>
        <v>1000</v>
      </c>
      <c r="J150" s="205" t="s">
        <v>316</v>
      </c>
      <c r="K150" s="205" t="s">
        <v>1469</v>
      </c>
    </row>
    <row r="151" spans="1:11" ht="15" x14ac:dyDescent="0.25">
      <c r="A151" s="205" t="s">
        <v>3829</v>
      </c>
      <c r="B151" s="413">
        <v>44254</v>
      </c>
      <c r="C151" s="205" t="s">
        <v>2479</v>
      </c>
      <c r="D151" s="205" t="s">
        <v>2314</v>
      </c>
      <c r="E151" s="531" t="s">
        <v>314</v>
      </c>
      <c r="F151" s="205">
        <v>3</v>
      </c>
      <c r="G151" s="205" t="s">
        <v>2506</v>
      </c>
      <c r="H151" s="205" t="s">
        <v>1850</v>
      </c>
      <c r="I151" s="205">
        <f>35900*F151</f>
        <v>107700</v>
      </c>
      <c r="J151" s="205" t="s">
        <v>1466</v>
      </c>
      <c r="K151" s="205" t="s">
        <v>4782</v>
      </c>
    </row>
    <row r="152" spans="1:11" ht="15" x14ac:dyDescent="0.25">
      <c r="A152" s="205" t="s">
        <v>3830</v>
      </c>
      <c r="B152" s="413">
        <v>44254</v>
      </c>
      <c r="C152" s="205" t="s">
        <v>2468</v>
      </c>
      <c r="D152" s="205" t="s">
        <v>2314</v>
      </c>
      <c r="E152" s="531" t="s">
        <v>314</v>
      </c>
      <c r="F152" s="205">
        <v>1</v>
      </c>
      <c r="G152" s="205" t="s">
        <v>2505</v>
      </c>
      <c r="H152" s="205" t="s">
        <v>1850</v>
      </c>
      <c r="I152" s="205">
        <f>35900*F152</f>
        <v>35900</v>
      </c>
      <c r="J152" s="205" t="s">
        <v>1466</v>
      </c>
      <c r="K152" s="205" t="s">
        <v>4782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theme="9" tint="-0.499984740745262"/>
  </sheetPr>
  <dimension ref="A3:B7"/>
  <sheetViews>
    <sheetView workbookViewId="0">
      <selection activeCell="B6" sqref="B6"/>
    </sheetView>
  </sheetViews>
  <sheetFormatPr defaultRowHeight="12.75" x14ac:dyDescent="0.2"/>
  <cols>
    <col min="1" max="1" width="23.42578125" bestFit="1" customWidth="1"/>
    <col min="2" max="2" width="8" bestFit="1" customWidth="1"/>
  </cols>
  <sheetData>
    <row r="3" spans="1:2" x14ac:dyDescent="0.2">
      <c r="A3" s="474" t="s">
        <v>1535</v>
      </c>
      <c r="B3" s="477"/>
    </row>
    <row r="4" spans="1:2" x14ac:dyDescent="0.2">
      <c r="A4" s="474" t="s">
        <v>42</v>
      </c>
      <c r="B4" s="477" t="s">
        <v>4</v>
      </c>
    </row>
    <row r="5" spans="1:2" x14ac:dyDescent="0.2">
      <c r="A5" s="473" t="s">
        <v>1850</v>
      </c>
      <c r="B5" s="478">
        <v>2232468</v>
      </c>
    </row>
    <row r="6" spans="1:2" x14ac:dyDescent="0.2">
      <c r="A6" s="475" t="s">
        <v>1853</v>
      </c>
      <c r="B6" s="479">
        <v>1790800</v>
      </c>
    </row>
    <row r="7" spans="1:2" x14ac:dyDescent="0.2">
      <c r="A7" s="476" t="s">
        <v>3</v>
      </c>
      <c r="B7" s="480">
        <v>4023268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theme="9" tint="-0.499984740745262"/>
  </sheetPr>
  <dimension ref="A1:K193"/>
  <sheetViews>
    <sheetView workbookViewId="0">
      <selection activeCell="H1" sqref="H1"/>
    </sheetView>
  </sheetViews>
  <sheetFormatPr defaultRowHeight="12.75" x14ac:dyDescent="0.2"/>
  <cols>
    <col min="1" max="1" width="11.7109375" bestFit="1" customWidth="1"/>
    <col min="2" max="2" width="12" bestFit="1" customWidth="1"/>
    <col min="3" max="3" width="34.28515625" bestFit="1" customWidth="1"/>
    <col min="4" max="4" width="21.140625" bestFit="1" customWidth="1"/>
    <col min="5" max="5" width="8.140625" bestFit="1" customWidth="1"/>
    <col min="6" max="6" width="4.140625" bestFit="1" customWidth="1"/>
    <col min="7" max="7" width="14" bestFit="1" customWidth="1"/>
    <col min="8" max="8" width="22.140625" bestFit="1" customWidth="1"/>
    <col min="9" max="9" width="9.5703125" bestFit="1" customWidth="1"/>
    <col min="10" max="10" width="17" bestFit="1" customWidth="1"/>
    <col min="11" max="11" width="13.5703125" bestFit="1" customWidth="1"/>
  </cols>
  <sheetData>
    <row r="1" spans="1:11" ht="15" x14ac:dyDescent="0.25">
      <c r="A1" s="345" t="s">
        <v>26</v>
      </c>
      <c r="B1" s="346" t="s">
        <v>116</v>
      </c>
      <c r="C1" s="347" t="s">
        <v>36</v>
      </c>
      <c r="D1" s="348" t="s">
        <v>37</v>
      </c>
      <c r="E1" s="348" t="s">
        <v>23</v>
      </c>
      <c r="F1" s="243" t="s">
        <v>38</v>
      </c>
      <c r="G1" s="348" t="s">
        <v>39</v>
      </c>
      <c r="H1" s="348" t="s">
        <v>42</v>
      </c>
      <c r="I1" s="349" t="s">
        <v>40</v>
      </c>
      <c r="J1" s="218" t="s">
        <v>35</v>
      </c>
      <c r="K1" s="348" t="s">
        <v>4781</v>
      </c>
    </row>
    <row r="2" spans="1:11" ht="15" x14ac:dyDescent="0.25">
      <c r="A2" s="626" t="s">
        <v>5405</v>
      </c>
      <c r="B2" s="413">
        <v>44256</v>
      </c>
      <c r="C2" s="626" t="s">
        <v>1280</v>
      </c>
      <c r="D2" s="626" t="s">
        <v>2314</v>
      </c>
      <c r="E2" s="531" t="s">
        <v>314</v>
      </c>
      <c r="F2" s="626">
        <v>4</v>
      </c>
      <c r="G2" s="626" t="s">
        <v>2506</v>
      </c>
      <c r="H2" s="626" t="s">
        <v>1850</v>
      </c>
      <c r="I2" s="626">
        <f>35900*F2</f>
        <v>143600</v>
      </c>
      <c r="J2" s="626" t="s">
        <v>1466</v>
      </c>
      <c r="K2" s="626" t="s">
        <v>4782</v>
      </c>
    </row>
    <row r="3" spans="1:11" ht="15" x14ac:dyDescent="0.25">
      <c r="A3" s="626" t="s">
        <v>5406</v>
      </c>
      <c r="B3" s="413">
        <v>44256</v>
      </c>
      <c r="C3" s="626" t="s">
        <v>1280</v>
      </c>
      <c r="D3" s="626" t="s">
        <v>5568</v>
      </c>
      <c r="E3" s="531" t="s">
        <v>314</v>
      </c>
      <c r="F3" s="626">
        <v>5</v>
      </c>
      <c r="G3" s="626" t="s">
        <v>2506</v>
      </c>
      <c r="H3" s="626" t="s">
        <v>1850</v>
      </c>
      <c r="I3" s="626">
        <f>67800*F3</f>
        <v>339000</v>
      </c>
      <c r="J3" s="626" t="s">
        <v>1466</v>
      </c>
      <c r="K3" s="626" t="s">
        <v>4782</v>
      </c>
    </row>
    <row r="4" spans="1:11" ht="15" x14ac:dyDescent="0.25">
      <c r="A4" s="626" t="s">
        <v>5407</v>
      </c>
      <c r="B4" s="413">
        <v>44256</v>
      </c>
      <c r="C4" s="626" t="s">
        <v>5574</v>
      </c>
      <c r="D4" s="626" t="s">
        <v>2322</v>
      </c>
      <c r="E4" s="531" t="s">
        <v>308</v>
      </c>
      <c r="F4" s="626">
        <v>1</v>
      </c>
      <c r="G4" s="626" t="s">
        <v>2506</v>
      </c>
      <c r="H4" s="626" t="s">
        <v>1853</v>
      </c>
      <c r="I4" s="626">
        <f>4200*F4</f>
        <v>4200</v>
      </c>
      <c r="J4" s="626" t="s">
        <v>317</v>
      </c>
      <c r="K4" s="626" t="s">
        <v>1469</v>
      </c>
    </row>
    <row r="5" spans="1:11" ht="15" x14ac:dyDescent="0.25">
      <c r="A5" s="626" t="s">
        <v>5408</v>
      </c>
      <c r="B5" s="413">
        <v>44257</v>
      </c>
      <c r="C5" s="626" t="s">
        <v>5575</v>
      </c>
      <c r="D5" s="626" t="s">
        <v>1785</v>
      </c>
      <c r="E5" s="531" t="s">
        <v>308</v>
      </c>
      <c r="F5" s="626">
        <v>1</v>
      </c>
      <c r="G5" s="626" t="s">
        <v>5638</v>
      </c>
      <c r="H5" s="626" t="s">
        <v>1853</v>
      </c>
      <c r="I5" s="626">
        <f>4250*F5</f>
        <v>4250</v>
      </c>
      <c r="J5" s="626" t="s">
        <v>317</v>
      </c>
      <c r="K5" s="626" t="s">
        <v>1469</v>
      </c>
    </row>
    <row r="6" spans="1:11" ht="15" x14ac:dyDescent="0.25">
      <c r="A6" s="626" t="s">
        <v>5408</v>
      </c>
      <c r="B6" s="413">
        <v>44257</v>
      </c>
      <c r="C6" s="626" t="s">
        <v>5575</v>
      </c>
      <c r="D6" s="626" t="s">
        <v>2322</v>
      </c>
      <c r="E6" s="531" t="s">
        <v>308</v>
      </c>
      <c r="F6" s="626">
        <v>1</v>
      </c>
      <c r="G6" s="626" t="s">
        <v>5638</v>
      </c>
      <c r="H6" s="626" t="s">
        <v>1853</v>
      </c>
      <c r="I6" s="626">
        <f>4200*F6</f>
        <v>4200</v>
      </c>
      <c r="J6" s="626" t="s">
        <v>317</v>
      </c>
      <c r="K6" s="626" t="s">
        <v>1469</v>
      </c>
    </row>
    <row r="7" spans="1:11" ht="15" x14ac:dyDescent="0.25">
      <c r="A7" s="626" t="s">
        <v>5409</v>
      </c>
      <c r="B7" s="413">
        <v>44257</v>
      </c>
      <c r="C7" s="626" t="s">
        <v>2522</v>
      </c>
      <c r="D7" s="626" t="s">
        <v>2322</v>
      </c>
      <c r="E7" s="531" t="s">
        <v>308</v>
      </c>
      <c r="F7" s="626">
        <v>2</v>
      </c>
      <c r="G7" s="626" t="s">
        <v>1623</v>
      </c>
      <c r="H7" s="626" t="s">
        <v>1853</v>
      </c>
      <c r="I7" s="626">
        <f>4200*F7</f>
        <v>8400</v>
      </c>
      <c r="J7" s="626" t="s">
        <v>317</v>
      </c>
      <c r="K7" s="626" t="s">
        <v>1469</v>
      </c>
    </row>
    <row r="8" spans="1:11" ht="15" x14ac:dyDescent="0.25">
      <c r="A8" s="626" t="s">
        <v>5409</v>
      </c>
      <c r="B8" s="413">
        <v>44257</v>
      </c>
      <c r="C8" s="626" t="s">
        <v>2522</v>
      </c>
      <c r="D8" s="626" t="s">
        <v>3836</v>
      </c>
      <c r="E8" s="531" t="s">
        <v>308</v>
      </c>
      <c r="F8" s="626">
        <v>1</v>
      </c>
      <c r="G8" s="626" t="s">
        <v>1623</v>
      </c>
      <c r="H8" s="626" t="s">
        <v>1853</v>
      </c>
      <c r="I8" s="626">
        <f>5300*F8</f>
        <v>5300</v>
      </c>
      <c r="J8" s="626" t="s">
        <v>317</v>
      </c>
      <c r="K8" s="626" t="s">
        <v>1469</v>
      </c>
    </row>
    <row r="9" spans="1:11" ht="15" x14ac:dyDescent="0.25">
      <c r="A9" s="626" t="s">
        <v>5410</v>
      </c>
      <c r="B9" s="413">
        <v>44257</v>
      </c>
      <c r="C9" s="626" t="s">
        <v>2479</v>
      </c>
      <c r="D9" s="626" t="s">
        <v>2314</v>
      </c>
      <c r="E9" s="531" t="s">
        <v>314</v>
      </c>
      <c r="F9" s="626">
        <v>2</v>
      </c>
      <c r="G9" s="626" t="s">
        <v>2506</v>
      </c>
      <c r="H9" s="626" t="s">
        <v>1850</v>
      </c>
      <c r="I9" s="626">
        <f>35900*F9</f>
        <v>71800</v>
      </c>
      <c r="J9" s="626" t="s">
        <v>1466</v>
      </c>
      <c r="K9" s="626" t="s">
        <v>4782</v>
      </c>
    </row>
    <row r="10" spans="1:11" ht="15" x14ac:dyDescent="0.25">
      <c r="A10" s="626" t="s">
        <v>5410</v>
      </c>
      <c r="B10" s="413">
        <v>44257</v>
      </c>
      <c r="C10" s="626" t="s">
        <v>2479</v>
      </c>
      <c r="D10" s="626" t="s">
        <v>2322</v>
      </c>
      <c r="E10" s="531" t="s">
        <v>308</v>
      </c>
      <c r="F10" s="626">
        <v>2</v>
      </c>
      <c r="G10" s="626" t="s">
        <v>2506</v>
      </c>
      <c r="H10" s="626" t="s">
        <v>1853</v>
      </c>
      <c r="I10" s="626">
        <f>4200*F10</f>
        <v>8400</v>
      </c>
      <c r="J10" s="626" t="s">
        <v>1466</v>
      </c>
      <c r="K10" s="626" t="s">
        <v>4782</v>
      </c>
    </row>
    <row r="11" spans="1:11" ht="15" x14ac:dyDescent="0.25">
      <c r="A11" s="626" t="s">
        <v>5411</v>
      </c>
      <c r="B11" s="413">
        <v>44257</v>
      </c>
      <c r="C11" s="626" t="s">
        <v>2468</v>
      </c>
      <c r="D11" s="626" t="s">
        <v>7163</v>
      </c>
      <c r="E11" s="531" t="s">
        <v>314</v>
      </c>
      <c r="F11" s="626">
        <v>2</v>
      </c>
      <c r="G11" s="626" t="s">
        <v>2505</v>
      </c>
      <c r="H11" s="626" t="s">
        <v>1850</v>
      </c>
      <c r="I11" s="626">
        <f>9350*F11</f>
        <v>18700</v>
      </c>
      <c r="J11" s="626" t="s">
        <v>1466</v>
      </c>
      <c r="K11" s="626" t="s">
        <v>4782</v>
      </c>
    </row>
    <row r="12" spans="1:11" ht="15" x14ac:dyDescent="0.25">
      <c r="A12" s="626" t="s">
        <v>5412</v>
      </c>
      <c r="B12" s="413">
        <v>44257</v>
      </c>
      <c r="C12" s="626" t="s">
        <v>2484</v>
      </c>
      <c r="D12" s="626" t="s">
        <v>1785</v>
      </c>
      <c r="E12" s="531" t="s">
        <v>308</v>
      </c>
      <c r="F12" s="626">
        <v>3</v>
      </c>
      <c r="G12" s="626" t="s">
        <v>2506</v>
      </c>
      <c r="H12" s="626" t="s">
        <v>1853</v>
      </c>
      <c r="I12" s="626">
        <f>4250*F12</f>
        <v>12750</v>
      </c>
      <c r="J12" s="626" t="s">
        <v>317</v>
      </c>
      <c r="K12" s="626" t="s">
        <v>1469</v>
      </c>
    </row>
    <row r="13" spans="1:11" ht="15" x14ac:dyDescent="0.25">
      <c r="A13" s="626" t="s">
        <v>5413</v>
      </c>
      <c r="B13" s="413">
        <v>44257</v>
      </c>
      <c r="C13" s="626" t="s">
        <v>3851</v>
      </c>
      <c r="D13" s="626" t="s">
        <v>1785</v>
      </c>
      <c r="E13" s="531" t="s">
        <v>308</v>
      </c>
      <c r="F13" s="626">
        <v>1</v>
      </c>
      <c r="G13" s="626" t="s">
        <v>2506</v>
      </c>
      <c r="H13" s="626" t="s">
        <v>1853</v>
      </c>
      <c r="I13" s="626">
        <f>4250*F13</f>
        <v>4250</v>
      </c>
      <c r="J13" s="626" t="s">
        <v>317</v>
      </c>
      <c r="K13" s="626" t="s">
        <v>1469</v>
      </c>
    </row>
    <row r="14" spans="1:11" ht="15" x14ac:dyDescent="0.25">
      <c r="A14" s="626" t="s">
        <v>5414</v>
      </c>
      <c r="B14" s="413">
        <v>44258</v>
      </c>
      <c r="C14" s="626" t="s">
        <v>5576</v>
      </c>
      <c r="D14" s="626" t="s">
        <v>2322</v>
      </c>
      <c r="E14" s="531" t="s">
        <v>308</v>
      </c>
      <c r="F14" s="626">
        <v>2</v>
      </c>
      <c r="G14" s="626" t="s">
        <v>2502</v>
      </c>
      <c r="H14" s="626" t="s">
        <v>1853</v>
      </c>
      <c r="I14" s="626">
        <f>4200*F14</f>
        <v>8400</v>
      </c>
      <c r="J14" s="626" t="s">
        <v>317</v>
      </c>
      <c r="K14" s="626" t="s">
        <v>1469</v>
      </c>
    </row>
    <row r="15" spans="1:11" ht="15" x14ac:dyDescent="0.25">
      <c r="A15" s="626" t="s">
        <v>5415</v>
      </c>
      <c r="B15" s="413">
        <v>44258</v>
      </c>
      <c r="C15" s="626" t="s">
        <v>5577</v>
      </c>
      <c r="D15" s="626" t="s">
        <v>2321</v>
      </c>
      <c r="E15" s="531" t="s">
        <v>308</v>
      </c>
      <c r="F15" s="626">
        <v>24</v>
      </c>
      <c r="G15" s="626" t="s">
        <v>2502</v>
      </c>
      <c r="H15" s="626" t="s">
        <v>1853</v>
      </c>
      <c r="I15" s="626">
        <f>1250*F15</f>
        <v>30000</v>
      </c>
      <c r="J15" s="626" t="s">
        <v>317</v>
      </c>
      <c r="K15" s="626" t="s">
        <v>1469</v>
      </c>
    </row>
    <row r="16" spans="1:11" ht="15" x14ac:dyDescent="0.25">
      <c r="A16" s="626" t="s">
        <v>5416</v>
      </c>
      <c r="B16" s="413">
        <v>44258</v>
      </c>
      <c r="C16" s="626" t="s">
        <v>5578</v>
      </c>
      <c r="D16" s="626" t="s">
        <v>1785</v>
      </c>
      <c r="E16" s="531" t="s">
        <v>308</v>
      </c>
      <c r="F16" s="626">
        <v>4</v>
      </c>
      <c r="G16" s="626" t="s">
        <v>2502</v>
      </c>
      <c r="H16" s="626" t="s">
        <v>1853</v>
      </c>
      <c r="I16" s="626">
        <f>4250*F16</f>
        <v>17000</v>
      </c>
      <c r="J16" s="626" t="s">
        <v>317</v>
      </c>
      <c r="K16" s="626" t="s">
        <v>1469</v>
      </c>
    </row>
    <row r="17" spans="1:11" ht="15" x14ac:dyDescent="0.25">
      <c r="A17" s="626" t="s">
        <v>5416</v>
      </c>
      <c r="B17" s="413">
        <v>44258</v>
      </c>
      <c r="C17" s="626" t="s">
        <v>5578</v>
      </c>
      <c r="D17" s="626" t="s">
        <v>1629</v>
      </c>
      <c r="E17" s="531" t="s">
        <v>308</v>
      </c>
      <c r="F17" s="626">
        <v>3</v>
      </c>
      <c r="G17" s="626" t="s">
        <v>2502</v>
      </c>
      <c r="H17" s="626" t="s">
        <v>1853</v>
      </c>
      <c r="I17" s="626">
        <f>2300*F17</f>
        <v>6900</v>
      </c>
      <c r="J17" s="626" t="s">
        <v>317</v>
      </c>
      <c r="K17" s="626" t="s">
        <v>1469</v>
      </c>
    </row>
    <row r="18" spans="1:11" ht="15" x14ac:dyDescent="0.25">
      <c r="A18" s="626" t="s">
        <v>5417</v>
      </c>
      <c r="B18" s="413">
        <v>44258</v>
      </c>
      <c r="C18" s="626" t="s">
        <v>2501</v>
      </c>
      <c r="D18" s="626" t="s">
        <v>1785</v>
      </c>
      <c r="E18" s="531" t="s">
        <v>308</v>
      </c>
      <c r="F18" s="626">
        <v>2</v>
      </c>
      <c r="G18" s="626" t="s">
        <v>2503</v>
      </c>
      <c r="H18" s="626" t="s">
        <v>1853</v>
      </c>
      <c r="I18" s="626">
        <f>4250*F18</f>
        <v>8500</v>
      </c>
      <c r="J18" s="626" t="s">
        <v>317</v>
      </c>
      <c r="K18" s="626" t="s">
        <v>1469</v>
      </c>
    </row>
    <row r="19" spans="1:11" ht="15" x14ac:dyDescent="0.25">
      <c r="A19" s="626" t="s">
        <v>5418</v>
      </c>
      <c r="B19" s="413">
        <v>44258</v>
      </c>
      <c r="C19" s="626" t="s">
        <v>5579</v>
      </c>
      <c r="D19" s="626" t="s">
        <v>2322</v>
      </c>
      <c r="E19" s="531" t="s">
        <v>308</v>
      </c>
      <c r="F19" s="626">
        <v>1</v>
      </c>
      <c r="G19" s="626" t="s">
        <v>1623</v>
      </c>
      <c r="H19" s="626" t="s">
        <v>1853</v>
      </c>
      <c r="I19" s="626">
        <f>4200*F19</f>
        <v>4200</v>
      </c>
      <c r="J19" s="626" t="s">
        <v>317</v>
      </c>
      <c r="K19" s="626" t="s">
        <v>1469</v>
      </c>
    </row>
    <row r="20" spans="1:11" ht="15" x14ac:dyDescent="0.25">
      <c r="A20" s="626" t="s">
        <v>5419</v>
      </c>
      <c r="B20" s="413">
        <v>44258</v>
      </c>
      <c r="C20" s="626" t="s">
        <v>2456</v>
      </c>
      <c r="D20" s="626" t="s">
        <v>1785</v>
      </c>
      <c r="E20" s="531" t="s">
        <v>308</v>
      </c>
      <c r="F20" s="626">
        <v>2</v>
      </c>
      <c r="G20" s="626" t="s">
        <v>1623</v>
      </c>
      <c r="H20" s="626" t="s">
        <v>1853</v>
      </c>
      <c r="I20" s="626">
        <f>4250*F20</f>
        <v>8500</v>
      </c>
      <c r="J20" s="626" t="s">
        <v>317</v>
      </c>
      <c r="K20" s="626" t="s">
        <v>1469</v>
      </c>
    </row>
    <row r="21" spans="1:11" ht="15" x14ac:dyDescent="0.25">
      <c r="A21" s="626" t="s">
        <v>5420</v>
      </c>
      <c r="B21" s="413">
        <v>44258</v>
      </c>
      <c r="C21" s="626" t="s">
        <v>2479</v>
      </c>
      <c r="D21" s="626" t="s">
        <v>2322</v>
      </c>
      <c r="E21" s="531" t="s">
        <v>308</v>
      </c>
      <c r="F21" s="626">
        <v>5</v>
      </c>
      <c r="G21" s="626" t="s">
        <v>2506</v>
      </c>
      <c r="H21" s="626" t="s">
        <v>1853</v>
      </c>
      <c r="I21" s="626">
        <f>4200*F21</f>
        <v>21000</v>
      </c>
      <c r="J21" s="626" t="s">
        <v>1466</v>
      </c>
      <c r="K21" s="626" t="s">
        <v>4782</v>
      </c>
    </row>
    <row r="22" spans="1:11" ht="15" x14ac:dyDescent="0.25">
      <c r="A22" s="626" t="s">
        <v>5421</v>
      </c>
      <c r="B22" s="413">
        <v>44259</v>
      </c>
      <c r="C22" s="626" t="s">
        <v>5580</v>
      </c>
      <c r="D22" s="626" t="s">
        <v>1785</v>
      </c>
      <c r="E22" s="531" t="s">
        <v>308</v>
      </c>
      <c r="F22" s="626">
        <v>1</v>
      </c>
      <c r="G22" s="626" t="s">
        <v>244</v>
      </c>
      <c r="H22" s="626" t="s">
        <v>1853</v>
      </c>
      <c r="I22" s="626">
        <f>4250*F22</f>
        <v>4250</v>
      </c>
      <c r="J22" s="626" t="s">
        <v>316</v>
      </c>
      <c r="K22" s="626" t="s">
        <v>1469</v>
      </c>
    </row>
    <row r="23" spans="1:11" ht="15" x14ac:dyDescent="0.25">
      <c r="A23" s="626" t="s">
        <v>5422</v>
      </c>
      <c r="B23" s="413">
        <v>44259</v>
      </c>
      <c r="C23" s="626" t="s">
        <v>5581</v>
      </c>
      <c r="D23" s="626" t="s">
        <v>1785</v>
      </c>
      <c r="E23" s="531" t="s">
        <v>308</v>
      </c>
      <c r="F23" s="626">
        <v>5</v>
      </c>
      <c r="G23" s="626" t="s">
        <v>5639</v>
      </c>
      <c r="H23" s="626" t="s">
        <v>1853</v>
      </c>
      <c r="I23" s="626">
        <f>4250*F23</f>
        <v>21250</v>
      </c>
      <c r="J23" s="626" t="s">
        <v>317</v>
      </c>
      <c r="K23" s="626" t="s">
        <v>1469</v>
      </c>
    </row>
    <row r="24" spans="1:11" ht="15" x14ac:dyDescent="0.25">
      <c r="A24" s="626" t="s">
        <v>5423</v>
      </c>
      <c r="B24" s="413">
        <v>44259</v>
      </c>
      <c r="C24" s="626" t="s">
        <v>5582</v>
      </c>
      <c r="D24" s="626" t="s">
        <v>1785</v>
      </c>
      <c r="E24" s="531" t="s">
        <v>308</v>
      </c>
      <c r="F24" s="626">
        <v>5</v>
      </c>
      <c r="G24" s="626" t="s">
        <v>2512</v>
      </c>
      <c r="H24" s="626" t="s">
        <v>1853</v>
      </c>
      <c r="I24" s="626">
        <f>4250*F24</f>
        <v>21250</v>
      </c>
      <c r="J24" s="626" t="s">
        <v>317</v>
      </c>
      <c r="K24" s="626" t="s">
        <v>1469</v>
      </c>
    </row>
    <row r="25" spans="1:11" ht="15" x14ac:dyDescent="0.25">
      <c r="A25" s="626" t="s">
        <v>5424</v>
      </c>
      <c r="B25" s="413">
        <v>44259</v>
      </c>
      <c r="C25" s="626" t="s">
        <v>2461</v>
      </c>
      <c r="D25" s="626" t="s">
        <v>2322</v>
      </c>
      <c r="E25" s="531" t="s">
        <v>308</v>
      </c>
      <c r="F25" s="626">
        <v>10</v>
      </c>
      <c r="G25" s="626" t="s">
        <v>1623</v>
      </c>
      <c r="H25" s="626" t="s">
        <v>1853</v>
      </c>
      <c r="I25" s="626">
        <f>4200*F25</f>
        <v>42000</v>
      </c>
      <c r="J25" s="626" t="s">
        <v>317</v>
      </c>
      <c r="K25" s="626" t="s">
        <v>1469</v>
      </c>
    </row>
    <row r="26" spans="1:11" ht="15" x14ac:dyDescent="0.25">
      <c r="A26" s="626" t="s">
        <v>5425</v>
      </c>
      <c r="B26" s="413">
        <v>44259</v>
      </c>
      <c r="C26" s="626" t="s">
        <v>2482</v>
      </c>
      <c r="D26" s="626" t="s">
        <v>2322</v>
      </c>
      <c r="E26" s="531" t="s">
        <v>308</v>
      </c>
      <c r="F26" s="626">
        <v>55</v>
      </c>
      <c r="G26" s="626" t="s">
        <v>2506</v>
      </c>
      <c r="H26" s="626" t="s">
        <v>1853</v>
      </c>
      <c r="I26" s="626">
        <f>4200*F26</f>
        <v>231000</v>
      </c>
      <c r="J26" s="626" t="s">
        <v>317</v>
      </c>
      <c r="K26" s="626" t="s">
        <v>1469</v>
      </c>
    </row>
    <row r="27" spans="1:11" ht="15" x14ac:dyDescent="0.25">
      <c r="A27" s="626" t="s">
        <v>5426</v>
      </c>
      <c r="B27" s="413">
        <v>44260</v>
      </c>
      <c r="C27" s="626" t="s">
        <v>5583</v>
      </c>
      <c r="D27" s="626" t="s">
        <v>1785</v>
      </c>
      <c r="E27" s="531" t="s">
        <v>308</v>
      </c>
      <c r="F27" s="626">
        <v>5</v>
      </c>
      <c r="G27" s="626" t="s">
        <v>3892</v>
      </c>
      <c r="H27" s="626" t="s">
        <v>1853</v>
      </c>
      <c r="I27" s="626">
        <f>4250*F27</f>
        <v>21250</v>
      </c>
      <c r="J27" s="626" t="s">
        <v>316</v>
      </c>
      <c r="K27" s="626" t="s">
        <v>1469</v>
      </c>
    </row>
    <row r="28" spans="1:11" ht="15" x14ac:dyDescent="0.25">
      <c r="A28" s="626" t="s">
        <v>5427</v>
      </c>
      <c r="B28" s="413">
        <v>44260</v>
      </c>
      <c r="C28" s="626" t="s">
        <v>5584</v>
      </c>
      <c r="D28" s="626" t="s">
        <v>1785</v>
      </c>
      <c r="E28" s="531" t="s">
        <v>308</v>
      </c>
      <c r="F28" s="626">
        <v>5</v>
      </c>
      <c r="G28" s="626" t="s">
        <v>5640</v>
      </c>
      <c r="H28" s="626" t="s">
        <v>1853</v>
      </c>
      <c r="I28" s="626">
        <f>4250*F28</f>
        <v>21250</v>
      </c>
      <c r="J28" s="626" t="s">
        <v>317</v>
      </c>
      <c r="K28" s="626" t="s">
        <v>1469</v>
      </c>
    </row>
    <row r="29" spans="1:11" ht="15" x14ac:dyDescent="0.25">
      <c r="A29" s="626" t="s">
        <v>5428</v>
      </c>
      <c r="B29" s="413">
        <v>44260</v>
      </c>
      <c r="C29" s="626" t="s">
        <v>5585</v>
      </c>
      <c r="D29" s="626" t="s">
        <v>2322</v>
      </c>
      <c r="E29" s="531" t="s">
        <v>308</v>
      </c>
      <c r="F29" s="626">
        <v>1</v>
      </c>
      <c r="G29" s="626" t="s">
        <v>1623</v>
      </c>
      <c r="H29" s="626" t="s">
        <v>1853</v>
      </c>
      <c r="I29" s="626">
        <f>4200*F29</f>
        <v>4200</v>
      </c>
      <c r="J29" s="626" t="s">
        <v>317</v>
      </c>
      <c r="K29" s="626" t="s">
        <v>1469</v>
      </c>
    </row>
    <row r="30" spans="1:11" ht="15" x14ac:dyDescent="0.25">
      <c r="A30" s="626" t="s">
        <v>5429</v>
      </c>
      <c r="B30" s="413">
        <v>44260</v>
      </c>
      <c r="C30" s="626" t="s">
        <v>3842</v>
      </c>
      <c r="D30" s="626" t="s">
        <v>3831</v>
      </c>
      <c r="E30" s="531" t="s">
        <v>314</v>
      </c>
      <c r="F30" s="626">
        <v>1</v>
      </c>
      <c r="G30" s="626" t="s">
        <v>2506</v>
      </c>
      <c r="H30" s="626" t="s">
        <v>1850</v>
      </c>
      <c r="I30" s="626">
        <f>35900*F30</f>
        <v>35900</v>
      </c>
      <c r="J30" s="626" t="s">
        <v>317</v>
      </c>
      <c r="K30" s="626" t="s">
        <v>1469</v>
      </c>
    </row>
    <row r="31" spans="1:11" ht="15" x14ac:dyDescent="0.25">
      <c r="A31" s="626" t="s">
        <v>5429</v>
      </c>
      <c r="B31" s="413">
        <v>44260</v>
      </c>
      <c r="C31" s="626" t="s">
        <v>3842</v>
      </c>
      <c r="D31" s="626" t="s">
        <v>2399</v>
      </c>
      <c r="E31" s="531" t="s">
        <v>314</v>
      </c>
      <c r="F31" s="626">
        <v>1</v>
      </c>
      <c r="G31" s="626" t="s">
        <v>2506</v>
      </c>
      <c r="H31" s="626" t="s">
        <v>1850</v>
      </c>
      <c r="I31" s="626">
        <f>3500*F31</f>
        <v>3500</v>
      </c>
      <c r="J31" s="626" t="s">
        <v>317</v>
      </c>
      <c r="K31" s="626" t="s">
        <v>1469</v>
      </c>
    </row>
    <row r="32" spans="1:11" ht="15" x14ac:dyDescent="0.25">
      <c r="A32" s="626" t="s">
        <v>5429</v>
      </c>
      <c r="B32" s="413">
        <v>44260</v>
      </c>
      <c r="C32" s="626" t="s">
        <v>3842</v>
      </c>
      <c r="D32" s="626" t="s">
        <v>1629</v>
      </c>
      <c r="E32" s="531" t="s">
        <v>308</v>
      </c>
      <c r="F32" s="626">
        <v>1</v>
      </c>
      <c r="G32" s="626" t="s">
        <v>2506</v>
      </c>
      <c r="H32" s="626" t="s">
        <v>1853</v>
      </c>
      <c r="I32" s="626">
        <f>2300*F32</f>
        <v>2300</v>
      </c>
      <c r="J32" s="626" t="s">
        <v>317</v>
      </c>
      <c r="K32" s="626" t="s">
        <v>1469</v>
      </c>
    </row>
    <row r="33" spans="1:11" ht="15" x14ac:dyDescent="0.25">
      <c r="A33" s="626" t="s">
        <v>5430</v>
      </c>
      <c r="B33" s="413">
        <v>44260</v>
      </c>
      <c r="C33" s="626" t="s">
        <v>1280</v>
      </c>
      <c r="D33" s="626" t="s">
        <v>1629</v>
      </c>
      <c r="E33" s="531" t="s">
        <v>308</v>
      </c>
      <c r="F33" s="626">
        <v>4</v>
      </c>
      <c r="G33" s="626" t="s">
        <v>2506</v>
      </c>
      <c r="H33" s="626" t="s">
        <v>1853</v>
      </c>
      <c r="I33" s="626">
        <f>2300*F33</f>
        <v>9200</v>
      </c>
      <c r="J33" s="626" t="s">
        <v>1466</v>
      </c>
      <c r="K33" s="626" t="s">
        <v>4782</v>
      </c>
    </row>
    <row r="34" spans="1:11" ht="15" x14ac:dyDescent="0.25">
      <c r="A34" s="626" t="s">
        <v>5430</v>
      </c>
      <c r="B34" s="413">
        <v>44260</v>
      </c>
      <c r="C34" s="626" t="s">
        <v>1280</v>
      </c>
      <c r="D34" s="626" t="s">
        <v>2321</v>
      </c>
      <c r="E34" s="531" t="s">
        <v>308</v>
      </c>
      <c r="F34" s="626">
        <v>5</v>
      </c>
      <c r="G34" s="626" t="s">
        <v>2506</v>
      </c>
      <c r="H34" s="626" t="s">
        <v>1853</v>
      </c>
      <c r="I34" s="626">
        <f>1250*F34</f>
        <v>6250</v>
      </c>
      <c r="J34" s="626" t="s">
        <v>1466</v>
      </c>
      <c r="K34" s="626" t="s">
        <v>4782</v>
      </c>
    </row>
    <row r="35" spans="1:11" ht="15" x14ac:dyDescent="0.25">
      <c r="A35" s="626" t="s">
        <v>5431</v>
      </c>
      <c r="B35" s="413">
        <v>44261</v>
      </c>
      <c r="C35" s="626" t="s">
        <v>5585</v>
      </c>
      <c r="D35" s="626" t="s">
        <v>2322</v>
      </c>
      <c r="E35" s="531" t="s">
        <v>308</v>
      </c>
      <c r="F35" s="626">
        <v>2</v>
      </c>
      <c r="G35" s="626" t="s">
        <v>1623</v>
      </c>
      <c r="H35" s="626" t="s">
        <v>1853</v>
      </c>
      <c r="I35" s="626">
        <f>4200*F35</f>
        <v>8400</v>
      </c>
      <c r="J35" s="626" t="s">
        <v>317</v>
      </c>
      <c r="K35" s="626" t="s">
        <v>1469</v>
      </c>
    </row>
    <row r="36" spans="1:11" ht="15" x14ac:dyDescent="0.25">
      <c r="A36" s="626" t="s">
        <v>5432</v>
      </c>
      <c r="B36" s="413">
        <v>44263</v>
      </c>
      <c r="C36" s="626" t="s">
        <v>5586</v>
      </c>
      <c r="D36" s="626" t="s">
        <v>1785</v>
      </c>
      <c r="E36" s="531" t="s">
        <v>308</v>
      </c>
      <c r="F36" s="626">
        <v>1</v>
      </c>
      <c r="G36" s="626" t="s">
        <v>1617</v>
      </c>
      <c r="H36" s="626" t="s">
        <v>1853</v>
      </c>
      <c r="I36" s="626">
        <f>4250*F36</f>
        <v>4250</v>
      </c>
      <c r="J36" s="626" t="s">
        <v>317</v>
      </c>
      <c r="K36" s="626" t="s">
        <v>1469</v>
      </c>
    </row>
    <row r="37" spans="1:11" ht="15" x14ac:dyDescent="0.25">
      <c r="A37" s="626" t="s">
        <v>5433</v>
      </c>
      <c r="B37" s="413">
        <v>44263</v>
      </c>
      <c r="C37" s="626" t="s">
        <v>2481</v>
      </c>
      <c r="D37" s="626" t="s">
        <v>1785</v>
      </c>
      <c r="E37" s="531" t="s">
        <v>308</v>
      </c>
      <c r="F37" s="626">
        <v>1</v>
      </c>
      <c r="G37" s="626" t="s">
        <v>5638</v>
      </c>
      <c r="H37" s="626" t="s">
        <v>1853</v>
      </c>
      <c r="I37" s="626">
        <f>4250*F37</f>
        <v>4250</v>
      </c>
      <c r="J37" s="626" t="s">
        <v>317</v>
      </c>
      <c r="K37" s="626" t="s">
        <v>1469</v>
      </c>
    </row>
    <row r="38" spans="1:11" ht="15" x14ac:dyDescent="0.25">
      <c r="A38" s="626" t="s">
        <v>5434</v>
      </c>
      <c r="B38" s="413">
        <v>44263</v>
      </c>
      <c r="C38" s="626" t="s">
        <v>5587</v>
      </c>
      <c r="D38" s="626" t="s">
        <v>2314</v>
      </c>
      <c r="E38" s="531" t="s">
        <v>314</v>
      </c>
      <c r="F38" s="626">
        <v>1</v>
      </c>
      <c r="G38" s="626" t="s">
        <v>2502</v>
      </c>
      <c r="H38" s="626" t="s">
        <v>1850</v>
      </c>
      <c r="I38" s="626">
        <f>35900*F38</f>
        <v>35900</v>
      </c>
      <c r="J38" s="626" t="s">
        <v>317</v>
      </c>
      <c r="K38" s="626" t="s">
        <v>1469</v>
      </c>
    </row>
    <row r="39" spans="1:11" ht="15" x14ac:dyDescent="0.25">
      <c r="A39" s="626" t="s">
        <v>5435</v>
      </c>
      <c r="B39" s="413">
        <v>44263</v>
      </c>
      <c r="C39" s="626" t="s">
        <v>5588</v>
      </c>
      <c r="D39" s="626" t="s">
        <v>1785</v>
      </c>
      <c r="E39" s="531" t="s">
        <v>308</v>
      </c>
      <c r="F39" s="626">
        <v>1</v>
      </c>
      <c r="G39" s="626" t="s">
        <v>1623</v>
      </c>
      <c r="H39" s="626" t="s">
        <v>1853</v>
      </c>
      <c r="I39" s="626">
        <f>4250*F39</f>
        <v>4250</v>
      </c>
      <c r="J39" s="626" t="s">
        <v>317</v>
      </c>
      <c r="K39" s="626" t="s">
        <v>1469</v>
      </c>
    </row>
    <row r="40" spans="1:11" ht="15" x14ac:dyDescent="0.25">
      <c r="A40" s="626" t="s">
        <v>5436</v>
      </c>
      <c r="B40" s="413">
        <v>44263</v>
      </c>
      <c r="C40" s="626" t="s">
        <v>5589</v>
      </c>
      <c r="D40" s="626" t="s">
        <v>1785</v>
      </c>
      <c r="E40" s="531" t="s">
        <v>308</v>
      </c>
      <c r="F40" s="626">
        <v>1</v>
      </c>
      <c r="G40" s="626" t="s">
        <v>1623</v>
      </c>
      <c r="H40" s="626" t="s">
        <v>1853</v>
      </c>
      <c r="I40" s="626">
        <f>4250*F40</f>
        <v>4250</v>
      </c>
      <c r="J40" s="626" t="s">
        <v>317</v>
      </c>
      <c r="K40" s="626" t="s">
        <v>1469</v>
      </c>
    </row>
    <row r="41" spans="1:11" ht="15" x14ac:dyDescent="0.25">
      <c r="A41" s="626" t="s">
        <v>5437</v>
      </c>
      <c r="B41" s="413">
        <v>44263</v>
      </c>
      <c r="C41" s="626" t="s">
        <v>5590</v>
      </c>
      <c r="D41" s="626" t="s">
        <v>1785</v>
      </c>
      <c r="E41" s="531" t="s">
        <v>308</v>
      </c>
      <c r="F41" s="626">
        <v>1</v>
      </c>
      <c r="G41" s="626" t="s">
        <v>2506</v>
      </c>
      <c r="H41" s="626" t="s">
        <v>1853</v>
      </c>
      <c r="I41" s="626">
        <f>4250*F41</f>
        <v>4250</v>
      </c>
      <c r="J41" s="626" t="s">
        <v>316</v>
      </c>
      <c r="K41" s="626" t="s">
        <v>1469</v>
      </c>
    </row>
    <row r="42" spans="1:11" ht="15" x14ac:dyDescent="0.25">
      <c r="A42" s="626" t="s">
        <v>5438</v>
      </c>
      <c r="B42" s="413">
        <v>44263</v>
      </c>
      <c r="C42" s="626" t="s">
        <v>2484</v>
      </c>
      <c r="D42" s="626" t="s">
        <v>1785</v>
      </c>
      <c r="E42" s="531" t="s">
        <v>308</v>
      </c>
      <c r="F42" s="626">
        <v>5</v>
      </c>
      <c r="G42" s="626" t="s">
        <v>2506</v>
      </c>
      <c r="H42" s="626" t="s">
        <v>1853</v>
      </c>
      <c r="I42" s="626">
        <f>4250*F42</f>
        <v>21250</v>
      </c>
      <c r="J42" s="626" t="s">
        <v>317</v>
      </c>
      <c r="K42" s="626" t="s">
        <v>1469</v>
      </c>
    </row>
    <row r="43" spans="1:11" ht="15" x14ac:dyDescent="0.25">
      <c r="A43" s="626" t="s">
        <v>5439</v>
      </c>
      <c r="B43" s="413">
        <v>44263</v>
      </c>
      <c r="C43" s="626" t="s">
        <v>2468</v>
      </c>
      <c r="D43" s="626" t="s">
        <v>2398</v>
      </c>
      <c r="E43" s="531" t="s">
        <v>314</v>
      </c>
      <c r="F43" s="626">
        <v>2</v>
      </c>
      <c r="G43" s="626" t="s">
        <v>2505</v>
      </c>
      <c r="H43" s="626" t="s">
        <v>1850</v>
      </c>
      <c r="I43" s="626">
        <f>38900*F43</f>
        <v>77800</v>
      </c>
      <c r="J43" s="626" t="s">
        <v>1466</v>
      </c>
      <c r="K43" s="626" t="s">
        <v>4782</v>
      </c>
    </row>
    <row r="44" spans="1:11" ht="15" x14ac:dyDescent="0.25">
      <c r="A44" s="626" t="s">
        <v>5439</v>
      </c>
      <c r="B44" s="413">
        <v>44263</v>
      </c>
      <c r="C44" s="626" t="s">
        <v>2468</v>
      </c>
      <c r="D44" s="626" t="s">
        <v>2399</v>
      </c>
      <c r="E44" s="531" t="s">
        <v>314</v>
      </c>
      <c r="F44" s="626">
        <v>2</v>
      </c>
      <c r="G44" s="626" t="s">
        <v>2505</v>
      </c>
      <c r="H44" s="626" t="s">
        <v>1850</v>
      </c>
      <c r="I44" s="626">
        <f>3500*F44</f>
        <v>7000</v>
      </c>
      <c r="J44" s="626" t="s">
        <v>1466</v>
      </c>
      <c r="K44" s="626" t="s">
        <v>4782</v>
      </c>
    </row>
    <row r="45" spans="1:11" ht="15" x14ac:dyDescent="0.25">
      <c r="A45" s="626" t="s">
        <v>5440</v>
      </c>
      <c r="B45" s="413">
        <v>44263</v>
      </c>
      <c r="C45" s="626" t="s">
        <v>5591</v>
      </c>
      <c r="D45" s="626" t="s">
        <v>1785</v>
      </c>
      <c r="E45" s="531" t="s">
        <v>308</v>
      </c>
      <c r="F45" s="626">
        <v>1</v>
      </c>
      <c r="G45" s="626" t="s">
        <v>2506</v>
      </c>
      <c r="H45" s="626" t="s">
        <v>1853</v>
      </c>
      <c r="I45" s="626">
        <f>4250*F45</f>
        <v>4250</v>
      </c>
      <c r="J45" s="626" t="s">
        <v>317</v>
      </c>
      <c r="K45" s="626" t="s">
        <v>1469</v>
      </c>
    </row>
    <row r="46" spans="1:11" ht="15" x14ac:dyDescent="0.25">
      <c r="A46" s="626" t="s">
        <v>5441</v>
      </c>
      <c r="B46" s="413">
        <v>44263</v>
      </c>
      <c r="C46" s="626" t="s">
        <v>5592</v>
      </c>
      <c r="D46" s="626" t="s">
        <v>2322</v>
      </c>
      <c r="E46" s="531" t="s">
        <v>308</v>
      </c>
      <c r="F46" s="626">
        <v>1</v>
      </c>
      <c r="G46" s="626" t="s">
        <v>2506</v>
      </c>
      <c r="H46" s="626" t="s">
        <v>1853</v>
      </c>
      <c r="I46" s="626">
        <f>4200*F46</f>
        <v>4200</v>
      </c>
      <c r="J46" s="626" t="s">
        <v>317</v>
      </c>
      <c r="K46" s="626" t="s">
        <v>1469</v>
      </c>
    </row>
    <row r="47" spans="1:11" ht="15" x14ac:dyDescent="0.25">
      <c r="A47" s="626" t="s">
        <v>5442</v>
      </c>
      <c r="B47" s="413">
        <v>44264</v>
      </c>
      <c r="C47" s="626" t="s">
        <v>5593</v>
      </c>
      <c r="D47" s="626" t="s">
        <v>1785</v>
      </c>
      <c r="E47" s="531" t="s">
        <v>308</v>
      </c>
      <c r="F47" s="626">
        <v>2</v>
      </c>
      <c r="G47" s="626" t="s">
        <v>1624</v>
      </c>
      <c r="H47" s="626" t="s">
        <v>1853</v>
      </c>
      <c r="I47" s="626">
        <f>4250*F47</f>
        <v>8500</v>
      </c>
      <c r="J47" s="626" t="s">
        <v>317</v>
      </c>
      <c r="K47" s="626" t="s">
        <v>1469</v>
      </c>
    </row>
    <row r="48" spans="1:11" ht="15" x14ac:dyDescent="0.25">
      <c r="A48" s="626" t="s">
        <v>5443</v>
      </c>
      <c r="B48" s="413">
        <v>44264</v>
      </c>
      <c r="C48" s="626" t="s">
        <v>5594</v>
      </c>
      <c r="D48" s="626" t="s">
        <v>1785</v>
      </c>
      <c r="E48" s="531" t="s">
        <v>308</v>
      </c>
      <c r="F48" s="626">
        <v>3</v>
      </c>
      <c r="G48" s="626" t="s">
        <v>1624</v>
      </c>
      <c r="H48" s="626" t="s">
        <v>1853</v>
      </c>
      <c r="I48" s="626">
        <f>4250*F48</f>
        <v>12750</v>
      </c>
      <c r="J48" s="626" t="s">
        <v>317</v>
      </c>
      <c r="K48" s="626" t="s">
        <v>1469</v>
      </c>
    </row>
    <row r="49" spans="1:11" ht="15" x14ac:dyDescent="0.25">
      <c r="A49" s="626" t="s">
        <v>5444</v>
      </c>
      <c r="B49" s="413">
        <v>44264</v>
      </c>
      <c r="C49" s="626" t="s">
        <v>5595</v>
      </c>
      <c r="D49" s="626" t="s">
        <v>1785</v>
      </c>
      <c r="E49" s="531" t="s">
        <v>308</v>
      </c>
      <c r="F49" s="626">
        <v>5</v>
      </c>
      <c r="G49" s="626" t="s">
        <v>5641</v>
      </c>
      <c r="H49" s="626" t="s">
        <v>1853</v>
      </c>
      <c r="I49" s="626">
        <f>4250*F49</f>
        <v>21250</v>
      </c>
      <c r="J49" s="626" t="s">
        <v>316</v>
      </c>
      <c r="K49" s="626" t="s">
        <v>1469</v>
      </c>
    </row>
    <row r="50" spans="1:11" ht="15" x14ac:dyDescent="0.25">
      <c r="A50" s="626" t="s">
        <v>5445</v>
      </c>
      <c r="B50" s="413">
        <v>44264</v>
      </c>
      <c r="C50" s="626" t="s">
        <v>5596</v>
      </c>
      <c r="D50" s="626" t="s">
        <v>1785</v>
      </c>
      <c r="E50" s="531" t="s">
        <v>308</v>
      </c>
      <c r="F50" s="626">
        <v>2</v>
      </c>
      <c r="G50" s="626" t="s">
        <v>1617</v>
      </c>
      <c r="H50" s="626" t="s">
        <v>1853</v>
      </c>
      <c r="I50" s="626">
        <f>4250*F50</f>
        <v>8500</v>
      </c>
      <c r="J50" s="626" t="s">
        <v>317</v>
      </c>
      <c r="K50" s="626" t="s">
        <v>1469</v>
      </c>
    </row>
    <row r="51" spans="1:11" ht="15" x14ac:dyDescent="0.25">
      <c r="A51" s="626" t="s">
        <v>5446</v>
      </c>
      <c r="B51" s="413">
        <v>44264</v>
      </c>
      <c r="C51" s="626" t="s">
        <v>2456</v>
      </c>
      <c r="D51" s="626" t="s">
        <v>1785</v>
      </c>
      <c r="E51" s="531" t="s">
        <v>308</v>
      </c>
      <c r="F51" s="626">
        <v>2</v>
      </c>
      <c r="G51" s="626" t="s">
        <v>1623</v>
      </c>
      <c r="H51" s="626" t="s">
        <v>1853</v>
      </c>
      <c r="I51" s="626">
        <f>4250*F51</f>
        <v>8500</v>
      </c>
      <c r="J51" s="626" t="s">
        <v>317</v>
      </c>
      <c r="K51" s="626" t="s">
        <v>1469</v>
      </c>
    </row>
    <row r="52" spans="1:11" ht="15" x14ac:dyDescent="0.25">
      <c r="A52" s="626" t="s">
        <v>5447</v>
      </c>
      <c r="B52" s="413">
        <v>44264</v>
      </c>
      <c r="C52" s="626" t="s">
        <v>2432</v>
      </c>
      <c r="D52" s="626" t="s">
        <v>2310</v>
      </c>
      <c r="E52" s="531" t="s">
        <v>314</v>
      </c>
      <c r="F52" s="626">
        <v>1</v>
      </c>
      <c r="G52" s="626" t="s">
        <v>2502</v>
      </c>
      <c r="H52" s="626" t="s">
        <v>1850</v>
      </c>
      <c r="I52" s="626">
        <f>38900*F52</f>
        <v>38900</v>
      </c>
      <c r="J52" s="626" t="s">
        <v>1466</v>
      </c>
      <c r="K52" s="626" t="s">
        <v>4782</v>
      </c>
    </row>
    <row r="53" spans="1:11" ht="15" x14ac:dyDescent="0.25">
      <c r="A53" s="626" t="s">
        <v>5448</v>
      </c>
      <c r="B53" s="413">
        <v>44264</v>
      </c>
      <c r="C53" s="626" t="s">
        <v>2482</v>
      </c>
      <c r="D53" s="626" t="s">
        <v>2322</v>
      </c>
      <c r="E53" s="531" t="s">
        <v>308</v>
      </c>
      <c r="F53" s="626">
        <v>10</v>
      </c>
      <c r="G53" s="626" t="s">
        <v>2506</v>
      </c>
      <c r="H53" s="626" t="s">
        <v>1853</v>
      </c>
      <c r="I53" s="626">
        <f>4200*F53</f>
        <v>42000</v>
      </c>
      <c r="J53" s="626" t="s">
        <v>317</v>
      </c>
      <c r="K53" s="626" t="s">
        <v>1469</v>
      </c>
    </row>
    <row r="54" spans="1:11" ht="15" x14ac:dyDescent="0.25">
      <c r="A54" s="626" t="s">
        <v>5449</v>
      </c>
      <c r="B54" s="413">
        <v>44264</v>
      </c>
      <c r="C54" s="626" t="s">
        <v>2469</v>
      </c>
      <c r="D54" s="626" t="s">
        <v>2310</v>
      </c>
      <c r="E54" s="531" t="s">
        <v>314</v>
      </c>
      <c r="F54" s="626">
        <v>1</v>
      </c>
      <c r="G54" s="626" t="s">
        <v>2505</v>
      </c>
      <c r="H54" s="626" t="s">
        <v>1850</v>
      </c>
      <c r="I54" s="626">
        <f>38900*F54</f>
        <v>38900</v>
      </c>
      <c r="J54" s="626" t="s">
        <v>1467</v>
      </c>
      <c r="K54" s="626" t="s">
        <v>4782</v>
      </c>
    </row>
    <row r="55" spans="1:11" ht="15" x14ac:dyDescent="0.25">
      <c r="A55" s="626" t="s">
        <v>5450</v>
      </c>
      <c r="B55" s="413">
        <v>44265</v>
      </c>
      <c r="C55" s="626" t="s">
        <v>5597</v>
      </c>
      <c r="D55" s="626" t="s">
        <v>2322</v>
      </c>
      <c r="E55" s="531" t="s">
        <v>308</v>
      </c>
      <c r="F55" s="626">
        <v>4</v>
      </c>
      <c r="G55" s="626" t="s">
        <v>2506</v>
      </c>
      <c r="H55" s="626" t="s">
        <v>1853</v>
      </c>
      <c r="I55" s="626">
        <f>4200*F55</f>
        <v>16800</v>
      </c>
      <c r="J55" s="626" t="s">
        <v>317</v>
      </c>
      <c r="K55" s="626" t="s">
        <v>1469</v>
      </c>
    </row>
    <row r="56" spans="1:11" ht="15" x14ac:dyDescent="0.25">
      <c r="A56" s="626" t="s">
        <v>5451</v>
      </c>
      <c r="B56" s="413">
        <v>44266</v>
      </c>
      <c r="C56" s="626" t="s">
        <v>5598</v>
      </c>
      <c r="D56" s="626" t="s">
        <v>1785</v>
      </c>
      <c r="E56" s="531" t="s">
        <v>308</v>
      </c>
      <c r="F56" s="626">
        <v>1</v>
      </c>
      <c r="G56" s="626" t="s">
        <v>1617</v>
      </c>
      <c r="H56" s="626" t="s">
        <v>1853</v>
      </c>
      <c r="I56" s="626">
        <f>4250*F56</f>
        <v>4250</v>
      </c>
      <c r="J56" s="626" t="s">
        <v>316</v>
      </c>
      <c r="K56" s="626" t="s">
        <v>1469</v>
      </c>
    </row>
    <row r="57" spans="1:11" ht="15" x14ac:dyDescent="0.25">
      <c r="A57" s="626" t="s">
        <v>5452</v>
      </c>
      <c r="B57" s="413">
        <v>44266</v>
      </c>
      <c r="C57" s="626" t="s">
        <v>5599</v>
      </c>
      <c r="D57" s="626" t="s">
        <v>1785</v>
      </c>
      <c r="E57" s="531" t="s">
        <v>308</v>
      </c>
      <c r="F57" s="626">
        <v>1</v>
      </c>
      <c r="G57" s="626" t="s">
        <v>2502</v>
      </c>
      <c r="H57" s="626" t="s">
        <v>1853</v>
      </c>
      <c r="I57" s="626">
        <f>4250*F57</f>
        <v>4250</v>
      </c>
      <c r="J57" s="626" t="s">
        <v>316</v>
      </c>
      <c r="K57" s="626" t="s">
        <v>1469</v>
      </c>
    </row>
    <row r="58" spans="1:11" ht="15" x14ac:dyDescent="0.25">
      <c r="A58" s="626" t="s">
        <v>5453</v>
      </c>
      <c r="B58" s="413">
        <v>44266</v>
      </c>
      <c r="C58" s="626" t="s">
        <v>2456</v>
      </c>
      <c r="D58" s="626" t="s">
        <v>1785</v>
      </c>
      <c r="E58" s="531" t="s">
        <v>308</v>
      </c>
      <c r="F58" s="626">
        <v>3</v>
      </c>
      <c r="G58" s="626" t="s">
        <v>1623</v>
      </c>
      <c r="H58" s="626" t="s">
        <v>1853</v>
      </c>
      <c r="I58" s="626">
        <f>4250*F58</f>
        <v>12750</v>
      </c>
      <c r="J58" s="626" t="s">
        <v>317</v>
      </c>
      <c r="K58" s="626" t="s">
        <v>1469</v>
      </c>
    </row>
    <row r="59" spans="1:11" ht="15" x14ac:dyDescent="0.25">
      <c r="A59" s="626" t="s">
        <v>5454</v>
      </c>
      <c r="B59" s="413">
        <v>44266</v>
      </c>
      <c r="C59" s="626" t="s">
        <v>1280</v>
      </c>
      <c r="D59" s="626" t="s">
        <v>2314</v>
      </c>
      <c r="E59" s="531" t="s">
        <v>314</v>
      </c>
      <c r="F59" s="626">
        <v>1</v>
      </c>
      <c r="G59" s="626" t="s">
        <v>2506</v>
      </c>
      <c r="H59" s="626" t="s">
        <v>1850</v>
      </c>
      <c r="I59" s="626">
        <f>35900*F59</f>
        <v>35900</v>
      </c>
      <c r="J59" s="626" t="s">
        <v>1466</v>
      </c>
      <c r="K59" s="626" t="s">
        <v>4782</v>
      </c>
    </row>
    <row r="60" spans="1:11" ht="15" x14ac:dyDescent="0.25">
      <c r="A60" s="626" t="s">
        <v>5454</v>
      </c>
      <c r="B60" s="413">
        <v>44266</v>
      </c>
      <c r="C60" s="626" t="s">
        <v>1280</v>
      </c>
      <c r="D60" s="626" t="s">
        <v>2321</v>
      </c>
      <c r="E60" s="531" t="s">
        <v>308</v>
      </c>
      <c r="F60" s="626">
        <v>2</v>
      </c>
      <c r="G60" s="626" t="s">
        <v>2506</v>
      </c>
      <c r="H60" s="626" t="s">
        <v>1853</v>
      </c>
      <c r="I60" s="626">
        <f>1250*F60</f>
        <v>2500</v>
      </c>
      <c r="J60" s="626" t="s">
        <v>1466</v>
      </c>
      <c r="K60" s="626" t="s">
        <v>4782</v>
      </c>
    </row>
    <row r="61" spans="1:11" ht="15" x14ac:dyDescent="0.25">
      <c r="A61" s="626" t="s">
        <v>5454</v>
      </c>
      <c r="B61" s="413">
        <v>44266</v>
      </c>
      <c r="C61" s="626" t="s">
        <v>1280</v>
      </c>
      <c r="D61" s="626" t="s">
        <v>1629</v>
      </c>
      <c r="E61" s="531" t="s">
        <v>308</v>
      </c>
      <c r="F61" s="626">
        <v>1</v>
      </c>
      <c r="G61" s="626" t="s">
        <v>2506</v>
      </c>
      <c r="H61" s="626" t="s">
        <v>1853</v>
      </c>
      <c r="I61" s="626">
        <f>2300*F61</f>
        <v>2300</v>
      </c>
      <c r="J61" s="626" t="s">
        <v>1466</v>
      </c>
      <c r="K61" s="626" t="s">
        <v>4782</v>
      </c>
    </row>
    <row r="62" spans="1:11" ht="15" x14ac:dyDescent="0.25">
      <c r="A62" s="626" t="s">
        <v>5455</v>
      </c>
      <c r="B62" s="413">
        <v>44267</v>
      </c>
      <c r="C62" s="626" t="s">
        <v>3861</v>
      </c>
      <c r="D62" s="626" t="s">
        <v>2321</v>
      </c>
      <c r="E62" s="531" t="s">
        <v>308</v>
      </c>
      <c r="F62" s="626">
        <v>6</v>
      </c>
      <c r="G62" s="626" t="s">
        <v>1617</v>
      </c>
      <c r="H62" s="626" t="s">
        <v>1853</v>
      </c>
      <c r="I62" s="626">
        <f>1250*F62</f>
        <v>7500</v>
      </c>
      <c r="J62" s="626" t="s">
        <v>317</v>
      </c>
      <c r="K62" s="626" t="s">
        <v>1469</v>
      </c>
    </row>
    <row r="63" spans="1:11" ht="15" x14ac:dyDescent="0.25">
      <c r="A63" s="626" t="s">
        <v>5455</v>
      </c>
      <c r="B63" s="413">
        <v>44267</v>
      </c>
      <c r="C63" s="626" t="s">
        <v>3861</v>
      </c>
      <c r="D63" s="626" t="s">
        <v>2322</v>
      </c>
      <c r="E63" s="531" t="s">
        <v>308</v>
      </c>
      <c r="F63" s="626">
        <v>1</v>
      </c>
      <c r="G63" s="626" t="s">
        <v>1617</v>
      </c>
      <c r="H63" s="626" t="s">
        <v>1853</v>
      </c>
      <c r="I63" s="626">
        <f>4200*F63</f>
        <v>4200</v>
      </c>
      <c r="J63" s="626" t="s">
        <v>317</v>
      </c>
      <c r="K63" s="626" t="s">
        <v>1469</v>
      </c>
    </row>
    <row r="64" spans="1:11" ht="15" x14ac:dyDescent="0.25">
      <c r="A64" s="626" t="s">
        <v>5456</v>
      </c>
      <c r="B64" s="413">
        <v>44267</v>
      </c>
      <c r="C64" s="626" t="s">
        <v>5599</v>
      </c>
      <c r="D64" s="626" t="s">
        <v>1785</v>
      </c>
      <c r="E64" s="531" t="s">
        <v>308</v>
      </c>
      <c r="F64" s="626">
        <v>1</v>
      </c>
      <c r="G64" s="626" t="s">
        <v>2502</v>
      </c>
      <c r="H64" s="626" t="s">
        <v>1853</v>
      </c>
      <c r="I64" s="626">
        <f>4250*F64</f>
        <v>4250</v>
      </c>
      <c r="J64" s="626" t="s">
        <v>316</v>
      </c>
      <c r="K64" s="626" t="s">
        <v>1469</v>
      </c>
    </row>
    <row r="65" spans="1:11" ht="15" x14ac:dyDescent="0.25">
      <c r="A65" s="626" t="s">
        <v>5457</v>
      </c>
      <c r="B65" s="413">
        <v>44267</v>
      </c>
      <c r="C65" s="626" t="s">
        <v>2456</v>
      </c>
      <c r="D65" s="626" t="s">
        <v>2321</v>
      </c>
      <c r="E65" s="531" t="s">
        <v>308</v>
      </c>
      <c r="F65" s="626">
        <v>1</v>
      </c>
      <c r="G65" s="626" t="s">
        <v>1623</v>
      </c>
      <c r="H65" s="626" t="s">
        <v>1853</v>
      </c>
      <c r="I65" s="626">
        <f>1250*F65</f>
        <v>1250</v>
      </c>
      <c r="J65" s="626" t="s">
        <v>317</v>
      </c>
      <c r="K65" s="626" t="s">
        <v>1469</v>
      </c>
    </row>
    <row r="66" spans="1:11" ht="15" x14ac:dyDescent="0.25">
      <c r="A66" s="626" t="s">
        <v>5458</v>
      </c>
      <c r="B66" s="413">
        <v>44267</v>
      </c>
      <c r="C66" s="626" t="s">
        <v>3846</v>
      </c>
      <c r="D66" s="626" t="s">
        <v>1785</v>
      </c>
      <c r="E66" s="531" t="s">
        <v>308</v>
      </c>
      <c r="F66" s="626">
        <v>2</v>
      </c>
      <c r="G66" s="626" t="s">
        <v>2506</v>
      </c>
      <c r="H66" s="626" t="s">
        <v>1853</v>
      </c>
      <c r="I66" s="626">
        <f>4250*F66</f>
        <v>8500</v>
      </c>
      <c r="J66" s="626" t="s">
        <v>317</v>
      </c>
      <c r="K66" s="626" t="s">
        <v>1469</v>
      </c>
    </row>
    <row r="67" spans="1:11" ht="15" x14ac:dyDescent="0.25">
      <c r="A67" s="626" t="s">
        <v>5459</v>
      </c>
      <c r="B67" s="413">
        <v>44267</v>
      </c>
      <c r="C67" s="626" t="s">
        <v>5590</v>
      </c>
      <c r="D67" s="626" t="s">
        <v>1785</v>
      </c>
      <c r="E67" s="531" t="s">
        <v>308</v>
      </c>
      <c r="F67" s="626">
        <v>1</v>
      </c>
      <c r="G67" s="626" t="s">
        <v>2506</v>
      </c>
      <c r="H67" s="626" t="s">
        <v>1853</v>
      </c>
      <c r="I67" s="626">
        <f>4250*F67</f>
        <v>4250</v>
      </c>
      <c r="J67" s="626" t="s">
        <v>316</v>
      </c>
      <c r="K67" s="626" t="s">
        <v>1469</v>
      </c>
    </row>
    <row r="68" spans="1:11" ht="15" x14ac:dyDescent="0.25">
      <c r="A68" s="626" t="s">
        <v>5460</v>
      </c>
      <c r="B68" s="413">
        <v>44267</v>
      </c>
      <c r="C68" s="626" t="s">
        <v>2088</v>
      </c>
      <c r="D68" s="626" t="s">
        <v>1812</v>
      </c>
      <c r="E68" s="531" t="s">
        <v>314</v>
      </c>
      <c r="F68" s="626">
        <v>1</v>
      </c>
      <c r="G68" s="626" t="s">
        <v>244</v>
      </c>
      <c r="H68" s="626" t="s">
        <v>1850</v>
      </c>
      <c r="I68" s="626">
        <f>8750*F68</f>
        <v>8750</v>
      </c>
      <c r="J68" s="626" t="s">
        <v>317</v>
      </c>
      <c r="K68" s="626" t="s">
        <v>1469</v>
      </c>
    </row>
    <row r="69" spans="1:11" ht="15" x14ac:dyDescent="0.25">
      <c r="A69" s="626" t="s">
        <v>5461</v>
      </c>
      <c r="B69" s="413">
        <v>44267</v>
      </c>
      <c r="C69" s="626" t="s">
        <v>2491</v>
      </c>
      <c r="D69" s="626" t="s">
        <v>1785</v>
      </c>
      <c r="E69" s="531" t="s">
        <v>308</v>
      </c>
      <c r="F69" s="626">
        <v>8</v>
      </c>
      <c r="G69" s="626" t="s">
        <v>2509</v>
      </c>
      <c r="H69" s="626" t="s">
        <v>1853</v>
      </c>
      <c r="I69" s="626">
        <f>4250*F69</f>
        <v>34000</v>
      </c>
      <c r="J69" s="626" t="s">
        <v>1467</v>
      </c>
      <c r="K69" s="626" t="s">
        <v>4782</v>
      </c>
    </row>
    <row r="70" spans="1:11" ht="15" x14ac:dyDescent="0.25">
      <c r="A70" s="626" t="s">
        <v>5462</v>
      </c>
      <c r="B70" s="413">
        <v>44268</v>
      </c>
      <c r="C70" s="626" t="s">
        <v>5600</v>
      </c>
      <c r="D70" s="626" t="s">
        <v>2322</v>
      </c>
      <c r="E70" s="531" t="s">
        <v>308</v>
      </c>
      <c r="F70" s="626">
        <v>1</v>
      </c>
      <c r="G70" s="626" t="s">
        <v>2502</v>
      </c>
      <c r="H70" s="626" t="s">
        <v>1853</v>
      </c>
      <c r="I70" s="626">
        <f>4200*F70</f>
        <v>4200</v>
      </c>
      <c r="J70" s="626" t="s">
        <v>317</v>
      </c>
      <c r="K70" s="626" t="s">
        <v>1469</v>
      </c>
    </row>
    <row r="71" spans="1:11" ht="15" x14ac:dyDescent="0.25">
      <c r="A71" s="626" t="s">
        <v>5463</v>
      </c>
      <c r="B71" s="413">
        <v>44268</v>
      </c>
      <c r="C71" s="626" t="s">
        <v>2452</v>
      </c>
      <c r="D71" s="626" t="s">
        <v>1785</v>
      </c>
      <c r="E71" s="531" t="s">
        <v>308</v>
      </c>
      <c r="F71" s="626">
        <v>2</v>
      </c>
      <c r="G71" s="626" t="s">
        <v>2503</v>
      </c>
      <c r="H71" s="626" t="s">
        <v>1853</v>
      </c>
      <c r="I71" s="626">
        <f>4250*F71</f>
        <v>8500</v>
      </c>
      <c r="J71" s="626" t="s">
        <v>317</v>
      </c>
      <c r="K71" s="626" t="s">
        <v>1469</v>
      </c>
    </row>
    <row r="72" spans="1:11" ht="15" x14ac:dyDescent="0.25">
      <c r="A72" s="626" t="s">
        <v>5464</v>
      </c>
      <c r="B72" s="413">
        <v>44268</v>
      </c>
      <c r="C72" s="626" t="s">
        <v>5601</v>
      </c>
      <c r="D72" s="626" t="s">
        <v>1785</v>
      </c>
      <c r="E72" s="531" t="s">
        <v>308</v>
      </c>
      <c r="F72" s="626">
        <v>2</v>
      </c>
      <c r="G72" s="626" t="s">
        <v>2506</v>
      </c>
      <c r="H72" s="626" t="s">
        <v>1853</v>
      </c>
      <c r="I72" s="626">
        <f>4250*F72</f>
        <v>8500</v>
      </c>
      <c r="J72" s="626" t="s">
        <v>317</v>
      </c>
      <c r="K72" s="626" t="s">
        <v>1469</v>
      </c>
    </row>
    <row r="73" spans="1:11" ht="15" x14ac:dyDescent="0.25">
      <c r="A73" s="626" t="s">
        <v>5465</v>
      </c>
      <c r="B73" s="413">
        <v>44268</v>
      </c>
      <c r="C73" s="626" t="s">
        <v>5602</v>
      </c>
      <c r="D73" s="626" t="s">
        <v>1629</v>
      </c>
      <c r="E73" s="531" t="s">
        <v>308</v>
      </c>
      <c r="F73" s="626">
        <v>3</v>
      </c>
      <c r="G73" s="626" t="s">
        <v>1623</v>
      </c>
      <c r="H73" s="626" t="s">
        <v>1853</v>
      </c>
      <c r="I73" s="626">
        <f>2300*F73</f>
        <v>6900</v>
      </c>
      <c r="J73" s="626" t="s">
        <v>317</v>
      </c>
      <c r="K73" s="626" t="s">
        <v>1469</v>
      </c>
    </row>
    <row r="74" spans="1:11" ht="15" x14ac:dyDescent="0.25">
      <c r="A74" s="626" t="s">
        <v>5465</v>
      </c>
      <c r="B74" s="413">
        <v>44268</v>
      </c>
      <c r="C74" s="626" t="s">
        <v>5602</v>
      </c>
      <c r="D74" s="626" t="s">
        <v>2322</v>
      </c>
      <c r="E74" s="531" t="s">
        <v>308</v>
      </c>
      <c r="F74" s="626">
        <v>1</v>
      </c>
      <c r="G74" s="626" t="s">
        <v>1623</v>
      </c>
      <c r="H74" s="626" t="s">
        <v>1853</v>
      </c>
      <c r="I74" s="626">
        <f>4200*F74</f>
        <v>4200</v>
      </c>
      <c r="J74" s="626" t="s">
        <v>317</v>
      </c>
      <c r="K74" s="626" t="s">
        <v>1469</v>
      </c>
    </row>
    <row r="75" spans="1:11" ht="15" x14ac:dyDescent="0.25">
      <c r="A75" s="626" t="s">
        <v>5466</v>
      </c>
      <c r="B75" s="413">
        <v>44268</v>
      </c>
      <c r="C75" s="626" t="s">
        <v>5603</v>
      </c>
      <c r="D75" s="626" t="s">
        <v>2321</v>
      </c>
      <c r="E75" s="531" t="s">
        <v>308</v>
      </c>
      <c r="F75" s="626">
        <v>1</v>
      </c>
      <c r="G75" s="626" t="s">
        <v>2506</v>
      </c>
      <c r="H75" s="626" t="s">
        <v>1853</v>
      </c>
      <c r="I75" s="626">
        <f>1250*F75</f>
        <v>1250</v>
      </c>
      <c r="J75" s="626" t="s">
        <v>317</v>
      </c>
      <c r="K75" s="626" t="s">
        <v>1469</v>
      </c>
    </row>
    <row r="76" spans="1:11" ht="15" x14ac:dyDescent="0.25">
      <c r="A76" s="626" t="s">
        <v>5467</v>
      </c>
      <c r="B76" s="413">
        <v>44268</v>
      </c>
      <c r="C76" s="626" t="s">
        <v>3846</v>
      </c>
      <c r="D76" s="626" t="s">
        <v>3836</v>
      </c>
      <c r="E76" s="531" t="s">
        <v>308</v>
      </c>
      <c r="F76" s="626">
        <v>2</v>
      </c>
      <c r="G76" s="626" t="s">
        <v>2506</v>
      </c>
      <c r="H76" s="626" t="s">
        <v>1853</v>
      </c>
      <c r="I76" s="626">
        <f>5300*F76</f>
        <v>10600</v>
      </c>
      <c r="J76" s="626" t="s">
        <v>317</v>
      </c>
      <c r="K76" s="626" t="s">
        <v>1469</v>
      </c>
    </row>
    <row r="77" spans="1:11" ht="15" x14ac:dyDescent="0.25">
      <c r="A77" s="626" t="s">
        <v>5468</v>
      </c>
      <c r="B77" s="413">
        <v>44268</v>
      </c>
      <c r="C77" s="626" t="s">
        <v>5604</v>
      </c>
      <c r="D77" s="626" t="s">
        <v>2322</v>
      </c>
      <c r="E77" s="531" t="s">
        <v>308</v>
      </c>
      <c r="F77" s="626">
        <v>1</v>
      </c>
      <c r="G77" s="626" t="s">
        <v>3898</v>
      </c>
      <c r="H77" s="626" t="s">
        <v>1853</v>
      </c>
      <c r="I77" s="626">
        <f>4200*F77</f>
        <v>4200</v>
      </c>
      <c r="J77" s="626" t="s">
        <v>317</v>
      </c>
      <c r="K77" s="626" t="s">
        <v>1469</v>
      </c>
    </row>
    <row r="78" spans="1:11" ht="15" x14ac:dyDescent="0.25">
      <c r="A78" s="626" t="s">
        <v>5469</v>
      </c>
      <c r="B78" s="413">
        <v>44268</v>
      </c>
      <c r="C78" s="626" t="s">
        <v>5605</v>
      </c>
      <c r="D78" s="626" t="s">
        <v>1785</v>
      </c>
      <c r="E78" s="531" t="s">
        <v>308</v>
      </c>
      <c r="F78" s="626">
        <v>1</v>
      </c>
      <c r="G78" s="626" t="s">
        <v>2506</v>
      </c>
      <c r="H78" s="626" t="s">
        <v>1853</v>
      </c>
      <c r="I78" s="626">
        <f>4250*F78</f>
        <v>4250</v>
      </c>
      <c r="J78" s="626" t="s">
        <v>317</v>
      </c>
      <c r="K78" s="626" t="s">
        <v>1469</v>
      </c>
    </row>
    <row r="79" spans="1:11" ht="15" x14ac:dyDescent="0.25">
      <c r="A79" s="626" t="s">
        <v>5470</v>
      </c>
      <c r="B79" s="413">
        <v>44268</v>
      </c>
      <c r="C79" s="626" t="s">
        <v>7503</v>
      </c>
      <c r="D79" s="626" t="s">
        <v>2322</v>
      </c>
      <c r="E79" s="531" t="s">
        <v>308</v>
      </c>
      <c r="F79" s="626">
        <v>1</v>
      </c>
      <c r="G79" s="626" t="s">
        <v>1627</v>
      </c>
      <c r="H79" s="626" t="s">
        <v>1853</v>
      </c>
      <c r="I79" s="626">
        <f>4200*F79</f>
        <v>4200</v>
      </c>
      <c r="J79" s="626" t="s">
        <v>317</v>
      </c>
      <c r="K79" s="626" t="s">
        <v>1469</v>
      </c>
    </row>
    <row r="80" spans="1:11" ht="15" x14ac:dyDescent="0.25">
      <c r="A80" s="626" t="s">
        <v>5471</v>
      </c>
      <c r="B80" s="413">
        <v>44270</v>
      </c>
      <c r="C80" s="626" t="s">
        <v>5606</v>
      </c>
      <c r="D80" s="626" t="s">
        <v>2322</v>
      </c>
      <c r="E80" s="531" t="s">
        <v>308</v>
      </c>
      <c r="F80" s="626">
        <v>1</v>
      </c>
      <c r="G80" s="626" t="s">
        <v>5639</v>
      </c>
      <c r="H80" s="626" t="s">
        <v>1853</v>
      </c>
      <c r="I80" s="626">
        <f>4200*F80</f>
        <v>4200</v>
      </c>
      <c r="J80" s="626" t="s">
        <v>317</v>
      </c>
      <c r="K80" s="626" t="s">
        <v>1469</v>
      </c>
    </row>
    <row r="81" spans="1:11" ht="15" x14ac:dyDescent="0.25">
      <c r="A81" s="626" t="s">
        <v>5472</v>
      </c>
      <c r="B81" s="413">
        <v>44270</v>
      </c>
      <c r="C81" s="626" t="s">
        <v>2455</v>
      </c>
      <c r="D81" s="626" t="s">
        <v>2314</v>
      </c>
      <c r="E81" s="531" t="s">
        <v>314</v>
      </c>
      <c r="F81" s="626">
        <v>1</v>
      </c>
      <c r="G81" s="626" t="s">
        <v>1623</v>
      </c>
      <c r="H81" s="626" t="s">
        <v>1850</v>
      </c>
      <c r="I81" s="626">
        <f>35900*F81</f>
        <v>35900</v>
      </c>
      <c r="J81" s="626" t="s">
        <v>1466</v>
      </c>
      <c r="K81" s="626" t="s">
        <v>4782</v>
      </c>
    </row>
    <row r="82" spans="1:11" ht="15" x14ac:dyDescent="0.25">
      <c r="A82" s="626" t="s">
        <v>5472</v>
      </c>
      <c r="B82" s="413">
        <v>44270</v>
      </c>
      <c r="C82" s="626" t="s">
        <v>2455</v>
      </c>
      <c r="D82" s="626" t="s">
        <v>1785</v>
      </c>
      <c r="E82" s="531" t="s">
        <v>308</v>
      </c>
      <c r="F82" s="626">
        <v>1</v>
      </c>
      <c r="G82" s="626" t="s">
        <v>1623</v>
      </c>
      <c r="H82" s="626" t="s">
        <v>1853</v>
      </c>
      <c r="I82" s="626">
        <f>4250*F82</f>
        <v>4250</v>
      </c>
      <c r="J82" s="626" t="s">
        <v>1466</v>
      </c>
      <c r="K82" s="626" t="s">
        <v>4782</v>
      </c>
    </row>
    <row r="83" spans="1:11" ht="15" x14ac:dyDescent="0.25">
      <c r="A83" s="626" t="s">
        <v>5472</v>
      </c>
      <c r="B83" s="413">
        <v>44270</v>
      </c>
      <c r="C83" s="626" t="s">
        <v>2455</v>
      </c>
      <c r="D83" s="626" t="s">
        <v>1629</v>
      </c>
      <c r="E83" s="531" t="s">
        <v>308</v>
      </c>
      <c r="F83" s="626">
        <v>1</v>
      </c>
      <c r="G83" s="626" t="s">
        <v>1623</v>
      </c>
      <c r="H83" s="626" t="s">
        <v>1853</v>
      </c>
      <c r="I83" s="626">
        <f>2300*F83</f>
        <v>2300</v>
      </c>
      <c r="J83" s="626" t="s">
        <v>1466</v>
      </c>
      <c r="K83" s="626" t="s">
        <v>4782</v>
      </c>
    </row>
    <row r="84" spans="1:11" ht="15" x14ac:dyDescent="0.25">
      <c r="A84" s="626" t="s">
        <v>5473</v>
      </c>
      <c r="B84" s="413">
        <v>44270</v>
      </c>
      <c r="C84" s="626" t="s">
        <v>5607</v>
      </c>
      <c r="D84" s="626" t="s">
        <v>1785</v>
      </c>
      <c r="E84" s="531" t="s">
        <v>308</v>
      </c>
      <c r="F84" s="626">
        <v>2</v>
      </c>
      <c r="G84" s="626" t="s">
        <v>2506</v>
      </c>
      <c r="H84" s="626" t="s">
        <v>1853</v>
      </c>
      <c r="I84" s="626">
        <f>4250*F84</f>
        <v>8500</v>
      </c>
      <c r="J84" s="626" t="s">
        <v>317</v>
      </c>
      <c r="K84" s="626" t="s">
        <v>1469</v>
      </c>
    </row>
    <row r="85" spans="1:11" ht="15" x14ac:dyDescent="0.25">
      <c r="A85" s="626" t="s">
        <v>5474</v>
      </c>
      <c r="B85" s="413">
        <v>44271</v>
      </c>
      <c r="C85" s="626" t="s">
        <v>5595</v>
      </c>
      <c r="D85" s="626" t="s">
        <v>1785</v>
      </c>
      <c r="E85" s="531" t="s">
        <v>308</v>
      </c>
      <c r="F85" s="626">
        <v>2</v>
      </c>
      <c r="G85" s="626" t="s">
        <v>5641</v>
      </c>
      <c r="H85" s="626" t="s">
        <v>1853</v>
      </c>
      <c r="I85" s="626">
        <f>4250*F85</f>
        <v>8500</v>
      </c>
      <c r="J85" s="626" t="s">
        <v>316</v>
      </c>
      <c r="K85" s="626" t="s">
        <v>1469</v>
      </c>
    </row>
    <row r="86" spans="1:11" ht="15" x14ac:dyDescent="0.25">
      <c r="A86" s="626" t="s">
        <v>5475</v>
      </c>
      <c r="B86" s="413">
        <v>44271</v>
      </c>
      <c r="C86" s="626" t="s">
        <v>3862</v>
      </c>
      <c r="D86" s="626" t="s">
        <v>1629</v>
      </c>
      <c r="E86" s="531" t="s">
        <v>308</v>
      </c>
      <c r="F86" s="626">
        <v>2</v>
      </c>
      <c r="G86" s="626" t="s">
        <v>1617</v>
      </c>
      <c r="H86" s="626" t="s">
        <v>1853</v>
      </c>
      <c r="I86" s="626">
        <f>2300*F86</f>
        <v>4600</v>
      </c>
      <c r="J86" s="626" t="s">
        <v>317</v>
      </c>
      <c r="K86" s="626" t="s">
        <v>1469</v>
      </c>
    </row>
    <row r="87" spans="1:11" ht="15" x14ac:dyDescent="0.25">
      <c r="A87" s="626" t="s">
        <v>5475</v>
      </c>
      <c r="B87" s="413">
        <v>44271</v>
      </c>
      <c r="C87" s="626" t="s">
        <v>3862</v>
      </c>
      <c r="D87" s="626" t="s">
        <v>1785</v>
      </c>
      <c r="E87" s="531" t="s">
        <v>308</v>
      </c>
      <c r="F87" s="626">
        <v>2</v>
      </c>
      <c r="G87" s="626" t="s">
        <v>1617</v>
      </c>
      <c r="H87" s="626" t="s">
        <v>1853</v>
      </c>
      <c r="I87" s="626">
        <f>4250*F87</f>
        <v>8500</v>
      </c>
      <c r="J87" s="626" t="s">
        <v>317</v>
      </c>
      <c r="K87" s="626" t="s">
        <v>1469</v>
      </c>
    </row>
    <row r="88" spans="1:11" ht="15" x14ac:dyDescent="0.25">
      <c r="A88" s="626" t="s">
        <v>5476</v>
      </c>
      <c r="B88" s="413">
        <v>44271</v>
      </c>
      <c r="C88" s="626" t="s">
        <v>3862</v>
      </c>
      <c r="D88" s="626" t="s">
        <v>1785</v>
      </c>
      <c r="E88" s="531" t="s">
        <v>308</v>
      </c>
      <c r="F88" s="626">
        <v>1</v>
      </c>
      <c r="G88" s="626" t="s">
        <v>1617</v>
      </c>
      <c r="H88" s="626" t="s">
        <v>1853</v>
      </c>
      <c r="I88" s="626">
        <f>4250*F88</f>
        <v>4250</v>
      </c>
      <c r="J88" s="626" t="s">
        <v>317</v>
      </c>
      <c r="K88" s="626" t="s">
        <v>1469</v>
      </c>
    </row>
    <row r="89" spans="1:11" ht="15" x14ac:dyDescent="0.25">
      <c r="A89" s="626" t="s">
        <v>5477</v>
      </c>
      <c r="B89" s="413">
        <v>44271</v>
      </c>
      <c r="C89" s="626" t="s">
        <v>5608</v>
      </c>
      <c r="D89" s="626" t="s">
        <v>1785</v>
      </c>
      <c r="E89" s="531" t="s">
        <v>308</v>
      </c>
      <c r="F89" s="626">
        <v>1</v>
      </c>
      <c r="G89" s="626" t="s">
        <v>2502</v>
      </c>
      <c r="H89" s="626" t="s">
        <v>1853</v>
      </c>
      <c r="I89" s="626">
        <f>4250*F89</f>
        <v>4250</v>
      </c>
      <c r="J89" s="626" t="s">
        <v>317</v>
      </c>
      <c r="K89" s="626" t="s">
        <v>1469</v>
      </c>
    </row>
    <row r="90" spans="1:11" ht="15" x14ac:dyDescent="0.25">
      <c r="A90" s="626" t="s">
        <v>5478</v>
      </c>
      <c r="B90" s="413">
        <v>44271</v>
      </c>
      <c r="C90" s="626" t="s">
        <v>5609</v>
      </c>
      <c r="D90" s="626" t="s">
        <v>2322</v>
      </c>
      <c r="E90" s="531" t="s">
        <v>308</v>
      </c>
      <c r="F90" s="626">
        <v>1</v>
      </c>
      <c r="G90" s="626" t="s">
        <v>1623</v>
      </c>
      <c r="H90" s="626" t="s">
        <v>1853</v>
      </c>
      <c r="I90" s="626">
        <f>4200*F90</f>
        <v>4200</v>
      </c>
      <c r="J90" s="626" t="s">
        <v>317</v>
      </c>
      <c r="K90" s="626" t="s">
        <v>1469</v>
      </c>
    </row>
    <row r="91" spans="1:11" ht="15" x14ac:dyDescent="0.25">
      <c r="A91" s="626" t="s">
        <v>5478</v>
      </c>
      <c r="B91" s="413">
        <v>44271</v>
      </c>
      <c r="C91" s="626" t="s">
        <v>5609</v>
      </c>
      <c r="D91" s="626" t="s">
        <v>1785</v>
      </c>
      <c r="E91" s="531" t="s">
        <v>308</v>
      </c>
      <c r="F91" s="626">
        <v>6</v>
      </c>
      <c r="G91" s="626" t="s">
        <v>1623</v>
      </c>
      <c r="H91" s="626" t="s">
        <v>1853</v>
      </c>
      <c r="I91" s="626">
        <f>4250*F91</f>
        <v>25500</v>
      </c>
      <c r="J91" s="626" t="s">
        <v>317</v>
      </c>
      <c r="K91" s="626" t="s">
        <v>1469</v>
      </c>
    </row>
    <row r="92" spans="1:11" ht="15" x14ac:dyDescent="0.25">
      <c r="A92" s="626" t="s">
        <v>5479</v>
      </c>
      <c r="B92" s="413">
        <v>44271</v>
      </c>
      <c r="C92" s="626" t="s">
        <v>1280</v>
      </c>
      <c r="D92" s="626" t="s">
        <v>5568</v>
      </c>
      <c r="E92" s="531" t="s">
        <v>314</v>
      </c>
      <c r="F92" s="626">
        <v>4</v>
      </c>
      <c r="G92" s="626" t="s">
        <v>2506</v>
      </c>
      <c r="H92" s="626" t="s">
        <v>1850</v>
      </c>
      <c r="I92" s="626">
        <f>67800*F92</f>
        <v>271200</v>
      </c>
      <c r="J92" s="626" t="s">
        <v>1466</v>
      </c>
      <c r="K92" s="626" t="s">
        <v>4782</v>
      </c>
    </row>
    <row r="93" spans="1:11" ht="15" x14ac:dyDescent="0.25">
      <c r="A93" s="626" t="s">
        <v>5480</v>
      </c>
      <c r="B93" s="413">
        <v>44271</v>
      </c>
      <c r="C93" s="626" t="s">
        <v>2489</v>
      </c>
      <c r="D93" s="626" t="s">
        <v>2321</v>
      </c>
      <c r="E93" s="531" t="s">
        <v>308</v>
      </c>
      <c r="F93" s="626">
        <v>5</v>
      </c>
      <c r="G93" s="626" t="s">
        <v>2511</v>
      </c>
      <c r="H93" s="626" t="s">
        <v>1853</v>
      </c>
      <c r="I93" s="626">
        <f>1250*F93</f>
        <v>6250</v>
      </c>
      <c r="J93" s="626" t="s">
        <v>317</v>
      </c>
      <c r="K93" s="626" t="s">
        <v>1469</v>
      </c>
    </row>
    <row r="94" spans="1:11" ht="15" x14ac:dyDescent="0.25">
      <c r="A94" s="626" t="s">
        <v>5481</v>
      </c>
      <c r="B94" s="413">
        <v>44271</v>
      </c>
      <c r="C94" s="626" t="s">
        <v>3856</v>
      </c>
      <c r="D94" s="626" t="s">
        <v>2322</v>
      </c>
      <c r="E94" s="531" t="s">
        <v>308</v>
      </c>
      <c r="F94" s="626">
        <v>4</v>
      </c>
      <c r="G94" s="626" t="s">
        <v>3890</v>
      </c>
      <c r="H94" s="626" t="s">
        <v>1853</v>
      </c>
      <c r="I94" s="626">
        <f>4200*F94</f>
        <v>16800</v>
      </c>
      <c r="J94" s="626" t="s">
        <v>317</v>
      </c>
      <c r="K94" s="626" t="s">
        <v>1469</v>
      </c>
    </row>
    <row r="95" spans="1:11" ht="15" x14ac:dyDescent="0.25">
      <c r="A95" s="626" t="s">
        <v>5482</v>
      </c>
      <c r="B95" s="413">
        <v>44271</v>
      </c>
      <c r="C95" s="626" t="s">
        <v>2479</v>
      </c>
      <c r="D95" s="626" t="s">
        <v>2366</v>
      </c>
      <c r="E95" s="531" t="s">
        <v>314</v>
      </c>
      <c r="F95" s="626">
        <v>2</v>
      </c>
      <c r="G95" s="626" t="s">
        <v>2506</v>
      </c>
      <c r="H95" s="626" t="s">
        <v>1850</v>
      </c>
      <c r="I95" s="626">
        <f>46100*F95</f>
        <v>92200</v>
      </c>
      <c r="J95" s="626" t="s">
        <v>1466</v>
      </c>
      <c r="K95" s="626" t="s">
        <v>4782</v>
      </c>
    </row>
    <row r="96" spans="1:11" ht="15" x14ac:dyDescent="0.25">
      <c r="A96" s="626" t="s">
        <v>5483</v>
      </c>
      <c r="B96" s="413">
        <v>44272</v>
      </c>
      <c r="C96" s="626" t="s">
        <v>5587</v>
      </c>
      <c r="D96" s="626" t="s">
        <v>1831</v>
      </c>
      <c r="E96" s="531" t="s">
        <v>314</v>
      </c>
      <c r="F96" s="626">
        <v>1</v>
      </c>
      <c r="G96" s="626" t="s">
        <v>2502</v>
      </c>
      <c r="H96" s="626" t="s">
        <v>1850</v>
      </c>
      <c r="I96" s="626">
        <f>3250*F96</f>
        <v>3250</v>
      </c>
      <c r="J96" s="626" t="s">
        <v>317</v>
      </c>
      <c r="K96" s="626" t="s">
        <v>1469</v>
      </c>
    </row>
    <row r="97" spans="1:11" ht="15" x14ac:dyDescent="0.25">
      <c r="A97" s="626" t="s">
        <v>5484</v>
      </c>
      <c r="B97" s="413">
        <v>44272</v>
      </c>
      <c r="C97" s="626" t="s">
        <v>5610</v>
      </c>
      <c r="D97" s="626" t="s">
        <v>3831</v>
      </c>
      <c r="E97" s="531" t="s">
        <v>314</v>
      </c>
      <c r="F97" s="626">
        <v>1</v>
      </c>
      <c r="G97" s="626" t="s">
        <v>1623</v>
      </c>
      <c r="H97" s="626" t="s">
        <v>1850</v>
      </c>
      <c r="I97" s="626">
        <f>35900*F97</f>
        <v>35900</v>
      </c>
      <c r="J97" s="626" t="s">
        <v>317</v>
      </c>
      <c r="K97" s="626" t="s">
        <v>1469</v>
      </c>
    </row>
    <row r="98" spans="1:11" ht="15" x14ac:dyDescent="0.25">
      <c r="A98" s="626" t="s">
        <v>5484</v>
      </c>
      <c r="B98" s="413">
        <v>44272</v>
      </c>
      <c r="C98" s="626" t="s">
        <v>5610</v>
      </c>
      <c r="D98" s="626" t="s">
        <v>2399</v>
      </c>
      <c r="E98" s="531" t="s">
        <v>314</v>
      </c>
      <c r="F98" s="626">
        <v>1</v>
      </c>
      <c r="G98" s="626" t="s">
        <v>1623</v>
      </c>
      <c r="H98" s="626" t="s">
        <v>1850</v>
      </c>
      <c r="I98" s="626">
        <f>3500*F98</f>
        <v>3500</v>
      </c>
      <c r="J98" s="626" t="s">
        <v>317</v>
      </c>
      <c r="K98" s="626" t="s">
        <v>1469</v>
      </c>
    </row>
    <row r="99" spans="1:11" ht="15" x14ac:dyDescent="0.25">
      <c r="A99" s="626" t="s">
        <v>5484</v>
      </c>
      <c r="B99" s="413">
        <v>44272</v>
      </c>
      <c r="C99" s="626" t="s">
        <v>5611</v>
      </c>
      <c r="D99" s="626" t="s">
        <v>1520</v>
      </c>
      <c r="E99" s="531" t="s">
        <v>308</v>
      </c>
      <c r="F99" s="626">
        <v>1</v>
      </c>
      <c r="G99" s="626" t="s">
        <v>1623</v>
      </c>
      <c r="H99" s="626" t="s">
        <v>1853</v>
      </c>
      <c r="I99" s="626">
        <f>4200*F99</f>
        <v>4200</v>
      </c>
      <c r="J99" s="626" t="s">
        <v>317</v>
      </c>
      <c r="K99" s="626" t="s">
        <v>1469</v>
      </c>
    </row>
    <row r="100" spans="1:11" ht="15" x14ac:dyDescent="0.25">
      <c r="A100" s="626" t="s">
        <v>5485</v>
      </c>
      <c r="B100" s="413">
        <v>44272</v>
      </c>
      <c r="C100" s="626" t="s">
        <v>5590</v>
      </c>
      <c r="D100" s="626" t="s">
        <v>1785</v>
      </c>
      <c r="E100" s="531" t="s">
        <v>308</v>
      </c>
      <c r="F100" s="626">
        <v>1</v>
      </c>
      <c r="G100" s="626" t="s">
        <v>2506</v>
      </c>
      <c r="H100" s="626" t="s">
        <v>1853</v>
      </c>
      <c r="I100" s="626">
        <f>4250*F100</f>
        <v>4250</v>
      </c>
      <c r="J100" s="626" t="s">
        <v>316</v>
      </c>
      <c r="K100" s="626" t="s">
        <v>1469</v>
      </c>
    </row>
    <row r="101" spans="1:11" ht="15" x14ac:dyDescent="0.25">
      <c r="A101" s="626" t="s">
        <v>5486</v>
      </c>
      <c r="B101" s="413">
        <v>44272</v>
      </c>
      <c r="C101" s="626" t="s">
        <v>5590</v>
      </c>
      <c r="D101" s="626" t="s">
        <v>2322</v>
      </c>
      <c r="E101" s="531" t="s">
        <v>308</v>
      </c>
      <c r="F101" s="626">
        <v>2</v>
      </c>
      <c r="G101" s="626" t="s">
        <v>2506</v>
      </c>
      <c r="H101" s="626" t="s">
        <v>1853</v>
      </c>
      <c r="I101" s="626">
        <f>4200*F101</f>
        <v>8400</v>
      </c>
      <c r="J101" s="626" t="s">
        <v>316</v>
      </c>
      <c r="K101" s="626" t="s">
        <v>1469</v>
      </c>
    </row>
    <row r="102" spans="1:11" ht="15" x14ac:dyDescent="0.25">
      <c r="A102" s="626" t="s">
        <v>5487</v>
      </c>
      <c r="B102" s="413">
        <v>44272</v>
      </c>
      <c r="C102" s="626" t="s">
        <v>2479</v>
      </c>
      <c r="D102" s="626" t="s">
        <v>5569</v>
      </c>
      <c r="E102" s="531" t="s">
        <v>308</v>
      </c>
      <c r="F102" s="626">
        <v>1</v>
      </c>
      <c r="G102" s="626" t="s">
        <v>2506</v>
      </c>
      <c r="H102" s="626" t="s">
        <v>1853</v>
      </c>
      <c r="I102" s="626">
        <f>1900*F102</f>
        <v>1900</v>
      </c>
      <c r="J102" s="626" t="s">
        <v>1466</v>
      </c>
      <c r="K102" s="626" t="s">
        <v>4782</v>
      </c>
    </row>
    <row r="103" spans="1:11" ht="15" x14ac:dyDescent="0.25">
      <c r="A103" s="626" t="s">
        <v>5488</v>
      </c>
      <c r="B103" s="413">
        <v>44272</v>
      </c>
      <c r="C103" s="626" t="s">
        <v>5574</v>
      </c>
      <c r="D103" s="626" t="s">
        <v>2322</v>
      </c>
      <c r="E103" s="531" t="s">
        <v>308</v>
      </c>
      <c r="F103" s="626">
        <v>1</v>
      </c>
      <c r="G103" s="626" t="s">
        <v>2506</v>
      </c>
      <c r="H103" s="626" t="s">
        <v>1853</v>
      </c>
      <c r="I103" s="626">
        <f>4200*F103</f>
        <v>4200</v>
      </c>
      <c r="J103" s="626" t="s">
        <v>317</v>
      </c>
      <c r="K103" s="626" t="s">
        <v>1469</v>
      </c>
    </row>
    <row r="104" spans="1:11" ht="15" x14ac:dyDescent="0.25">
      <c r="A104" s="626" t="s">
        <v>5489</v>
      </c>
      <c r="B104" s="413">
        <v>44273</v>
      </c>
      <c r="C104" s="626" t="s">
        <v>5577</v>
      </c>
      <c r="D104" s="626" t="s">
        <v>1629</v>
      </c>
      <c r="E104" s="531" t="s">
        <v>308</v>
      </c>
      <c r="F104" s="626">
        <v>1</v>
      </c>
      <c r="G104" s="626" t="s">
        <v>2502</v>
      </c>
      <c r="H104" s="626" t="s">
        <v>1853</v>
      </c>
      <c r="I104" s="626">
        <f>2300*F104</f>
        <v>2300</v>
      </c>
      <c r="J104" s="626" t="s">
        <v>317</v>
      </c>
      <c r="K104" s="626" t="s">
        <v>1469</v>
      </c>
    </row>
    <row r="105" spans="1:11" ht="15" x14ac:dyDescent="0.25">
      <c r="A105" s="626" t="s">
        <v>5490</v>
      </c>
      <c r="B105" s="413">
        <v>44273</v>
      </c>
      <c r="C105" s="626" t="s">
        <v>5578</v>
      </c>
      <c r="D105" s="626" t="s">
        <v>1785</v>
      </c>
      <c r="E105" s="531" t="s">
        <v>308</v>
      </c>
      <c r="F105" s="626">
        <v>1</v>
      </c>
      <c r="G105" s="626" t="s">
        <v>2502</v>
      </c>
      <c r="H105" s="626" t="s">
        <v>1853</v>
      </c>
      <c r="I105" s="626">
        <f>4250*F105</f>
        <v>4250</v>
      </c>
      <c r="J105" s="626" t="s">
        <v>317</v>
      </c>
      <c r="K105" s="626" t="s">
        <v>1469</v>
      </c>
    </row>
    <row r="106" spans="1:11" ht="15" x14ac:dyDescent="0.25">
      <c r="A106" s="626" t="s">
        <v>5491</v>
      </c>
      <c r="B106" s="413">
        <v>44273</v>
      </c>
      <c r="C106" s="626" t="s">
        <v>5612</v>
      </c>
      <c r="D106" s="626" t="s">
        <v>2321</v>
      </c>
      <c r="E106" s="531" t="s">
        <v>308</v>
      </c>
      <c r="F106" s="626">
        <v>1</v>
      </c>
      <c r="G106" s="626" t="s">
        <v>1623</v>
      </c>
      <c r="H106" s="626" t="s">
        <v>1853</v>
      </c>
      <c r="I106" s="626">
        <f>1250*F106</f>
        <v>1250</v>
      </c>
      <c r="J106" s="626" t="s">
        <v>316</v>
      </c>
      <c r="K106" s="626" t="s">
        <v>1469</v>
      </c>
    </row>
    <row r="107" spans="1:11" ht="15" x14ac:dyDescent="0.25">
      <c r="A107" s="626" t="s">
        <v>5491</v>
      </c>
      <c r="B107" s="413">
        <v>44273</v>
      </c>
      <c r="C107" s="626" t="s">
        <v>5612</v>
      </c>
      <c r="D107" s="626" t="s">
        <v>3840</v>
      </c>
      <c r="E107" s="531" t="s">
        <v>308</v>
      </c>
      <c r="F107" s="626">
        <v>2</v>
      </c>
      <c r="G107" s="626" t="s">
        <v>1623</v>
      </c>
      <c r="H107" s="626" t="s">
        <v>1853</v>
      </c>
      <c r="I107" s="626">
        <f>250*F107</f>
        <v>500</v>
      </c>
      <c r="J107" s="626" t="s">
        <v>316</v>
      </c>
      <c r="K107" s="626" t="s">
        <v>1469</v>
      </c>
    </row>
    <row r="108" spans="1:11" ht="15" x14ac:dyDescent="0.25">
      <c r="A108" s="626" t="s">
        <v>5492</v>
      </c>
      <c r="B108" s="413">
        <v>44273</v>
      </c>
      <c r="C108" s="626" t="s">
        <v>2469</v>
      </c>
      <c r="D108" s="626" t="s">
        <v>5570</v>
      </c>
      <c r="E108" s="531" t="s">
        <v>314</v>
      </c>
      <c r="F108" s="626">
        <v>1</v>
      </c>
      <c r="G108" s="626" t="s">
        <v>2505</v>
      </c>
      <c r="H108" s="626" t="s">
        <v>1850</v>
      </c>
      <c r="I108" s="626">
        <f>56700*F108</f>
        <v>56700</v>
      </c>
      <c r="J108" s="626" t="s">
        <v>1467</v>
      </c>
      <c r="K108" s="626" t="s">
        <v>4782</v>
      </c>
    </row>
    <row r="109" spans="1:11" ht="15" x14ac:dyDescent="0.25">
      <c r="A109" s="626" t="s">
        <v>5492</v>
      </c>
      <c r="B109" s="413">
        <v>44273</v>
      </c>
      <c r="C109" s="626" t="s">
        <v>2469</v>
      </c>
      <c r="D109" s="626" t="s">
        <v>5571</v>
      </c>
      <c r="E109" s="531" t="s">
        <v>314</v>
      </c>
      <c r="F109" s="626">
        <v>1</v>
      </c>
      <c r="G109" s="626" t="s">
        <v>2505</v>
      </c>
      <c r="H109" s="626" t="s">
        <v>1850</v>
      </c>
      <c r="I109" s="626">
        <f>5250*F109</f>
        <v>5250</v>
      </c>
      <c r="J109" s="626" t="s">
        <v>1467</v>
      </c>
      <c r="K109" s="626" t="s">
        <v>4782</v>
      </c>
    </row>
    <row r="110" spans="1:11" ht="15" x14ac:dyDescent="0.25">
      <c r="A110" s="626" t="s">
        <v>5493</v>
      </c>
      <c r="B110" s="413">
        <v>44273</v>
      </c>
      <c r="C110" s="626" t="s">
        <v>2479</v>
      </c>
      <c r="D110" s="626" t="s">
        <v>5572</v>
      </c>
      <c r="E110" s="531" t="s">
        <v>314</v>
      </c>
      <c r="F110" s="626">
        <v>2</v>
      </c>
      <c r="G110" s="626" t="s">
        <v>2506</v>
      </c>
      <c r="H110" s="626" t="s">
        <v>1850</v>
      </c>
      <c r="I110" s="626">
        <f>57500*F110</f>
        <v>115000</v>
      </c>
      <c r="J110" s="626" t="s">
        <v>1466</v>
      </c>
      <c r="K110" s="626" t="s">
        <v>4782</v>
      </c>
    </row>
    <row r="111" spans="1:11" ht="15" x14ac:dyDescent="0.25">
      <c r="A111" s="626" t="s">
        <v>5493</v>
      </c>
      <c r="B111" s="413">
        <v>44273</v>
      </c>
      <c r="C111" s="626" t="s">
        <v>2479</v>
      </c>
      <c r="D111" s="626" t="s">
        <v>5571</v>
      </c>
      <c r="E111" s="531" t="s">
        <v>314</v>
      </c>
      <c r="F111" s="626">
        <v>2</v>
      </c>
      <c r="G111" s="626" t="s">
        <v>2506</v>
      </c>
      <c r="H111" s="626" t="s">
        <v>1850</v>
      </c>
      <c r="I111" s="626">
        <f>5250*F111</f>
        <v>10500</v>
      </c>
      <c r="J111" s="626" t="s">
        <v>1466</v>
      </c>
      <c r="K111" s="626" t="s">
        <v>4782</v>
      </c>
    </row>
    <row r="112" spans="1:11" ht="15" x14ac:dyDescent="0.25">
      <c r="A112" s="626" t="s">
        <v>5494</v>
      </c>
      <c r="B112" s="413">
        <v>44273</v>
      </c>
      <c r="C112" s="626" t="s">
        <v>3888</v>
      </c>
      <c r="D112" s="626" t="s">
        <v>1785</v>
      </c>
      <c r="E112" s="531" t="s">
        <v>308</v>
      </c>
      <c r="F112" s="626">
        <v>2</v>
      </c>
      <c r="G112" s="626" t="s">
        <v>2510</v>
      </c>
      <c r="H112" s="626" t="s">
        <v>1853</v>
      </c>
      <c r="I112" s="626">
        <f>4250*F112</f>
        <v>8500</v>
      </c>
      <c r="J112" s="626" t="s">
        <v>317</v>
      </c>
      <c r="K112" s="626" t="s">
        <v>1469</v>
      </c>
    </row>
    <row r="113" spans="1:11" ht="15" x14ac:dyDescent="0.25">
      <c r="A113" s="626" t="s">
        <v>5495</v>
      </c>
      <c r="B113" s="413">
        <v>44273</v>
      </c>
      <c r="C113" s="626" t="s">
        <v>2468</v>
      </c>
      <c r="D113" s="626" t="s">
        <v>2314</v>
      </c>
      <c r="E113" s="531" t="s">
        <v>314</v>
      </c>
      <c r="F113" s="626">
        <v>1</v>
      </c>
      <c r="G113" s="626" t="s">
        <v>2505</v>
      </c>
      <c r="H113" s="626" t="s">
        <v>1850</v>
      </c>
      <c r="I113" s="626">
        <f>35900*F113</f>
        <v>35900</v>
      </c>
      <c r="J113" s="626" t="s">
        <v>1466</v>
      </c>
      <c r="K113" s="626" t="s">
        <v>4782</v>
      </c>
    </row>
    <row r="114" spans="1:11" ht="15" x14ac:dyDescent="0.25">
      <c r="A114" s="626" t="s">
        <v>5496</v>
      </c>
      <c r="B114" s="413">
        <v>44273</v>
      </c>
      <c r="C114" s="626" t="s">
        <v>5613</v>
      </c>
      <c r="D114" s="626" t="s">
        <v>1785</v>
      </c>
      <c r="E114" s="531" t="s">
        <v>308</v>
      </c>
      <c r="F114" s="626">
        <v>2</v>
      </c>
      <c r="G114" s="626" t="s">
        <v>5642</v>
      </c>
      <c r="H114" s="626" t="s">
        <v>1853</v>
      </c>
      <c r="I114" s="626">
        <f>4250*F114</f>
        <v>8500</v>
      </c>
      <c r="J114" s="626" t="s">
        <v>316</v>
      </c>
      <c r="K114" s="626" t="s">
        <v>1469</v>
      </c>
    </row>
    <row r="115" spans="1:11" ht="15" x14ac:dyDescent="0.25">
      <c r="A115" s="626" t="s">
        <v>5497</v>
      </c>
      <c r="B115" s="413">
        <v>44273</v>
      </c>
      <c r="C115" s="626" t="s">
        <v>2491</v>
      </c>
      <c r="D115" s="626" t="s">
        <v>2322</v>
      </c>
      <c r="E115" s="531" t="s">
        <v>308</v>
      </c>
      <c r="F115" s="626">
        <v>10</v>
      </c>
      <c r="G115" s="626" t="s">
        <v>2509</v>
      </c>
      <c r="H115" s="626" t="s">
        <v>1853</v>
      </c>
      <c r="I115" s="626">
        <f>4200*F115</f>
        <v>42000</v>
      </c>
      <c r="J115" s="626" t="s">
        <v>1467</v>
      </c>
      <c r="K115" s="626" t="s">
        <v>4782</v>
      </c>
    </row>
    <row r="116" spans="1:11" ht="15" x14ac:dyDescent="0.25">
      <c r="A116" s="626" t="s">
        <v>5498</v>
      </c>
      <c r="B116" s="413">
        <v>44274</v>
      </c>
      <c r="C116" s="626" t="s">
        <v>2522</v>
      </c>
      <c r="D116" s="626" t="s">
        <v>2321</v>
      </c>
      <c r="E116" s="531" t="s">
        <v>308</v>
      </c>
      <c r="F116" s="626">
        <v>1</v>
      </c>
      <c r="G116" s="626" t="s">
        <v>1623</v>
      </c>
      <c r="H116" s="626" t="s">
        <v>1853</v>
      </c>
      <c r="I116" s="626">
        <f>1250*F116</f>
        <v>1250</v>
      </c>
      <c r="J116" s="626" t="s">
        <v>317</v>
      </c>
      <c r="K116" s="626" t="s">
        <v>1469</v>
      </c>
    </row>
    <row r="117" spans="1:11" ht="15" x14ac:dyDescent="0.25">
      <c r="A117" s="626" t="s">
        <v>5499</v>
      </c>
      <c r="B117" s="413">
        <v>44274</v>
      </c>
      <c r="C117" s="626" t="s">
        <v>2522</v>
      </c>
      <c r="D117" s="626" t="s">
        <v>2321</v>
      </c>
      <c r="E117" s="531" t="s">
        <v>308</v>
      </c>
      <c r="F117" s="626">
        <v>1</v>
      </c>
      <c r="G117" s="626" t="s">
        <v>1623</v>
      </c>
      <c r="H117" s="626" t="s">
        <v>1853</v>
      </c>
      <c r="I117" s="626">
        <f>1250*F117</f>
        <v>1250</v>
      </c>
      <c r="J117" s="626" t="s">
        <v>317</v>
      </c>
      <c r="K117" s="626" t="s">
        <v>1469</v>
      </c>
    </row>
    <row r="118" spans="1:11" ht="15" x14ac:dyDescent="0.25">
      <c r="A118" s="626" t="s">
        <v>5500</v>
      </c>
      <c r="B118" s="413">
        <v>44274</v>
      </c>
      <c r="C118" s="626" t="s">
        <v>5609</v>
      </c>
      <c r="D118" s="626" t="s">
        <v>1629</v>
      </c>
      <c r="E118" s="531" t="s">
        <v>308</v>
      </c>
      <c r="F118" s="626">
        <v>7</v>
      </c>
      <c r="G118" s="626" t="s">
        <v>1623</v>
      </c>
      <c r="H118" s="626" t="s">
        <v>1853</v>
      </c>
      <c r="I118" s="626">
        <f>2300*F118</f>
        <v>16100</v>
      </c>
      <c r="J118" s="626" t="s">
        <v>317</v>
      </c>
      <c r="K118" s="626" t="s">
        <v>1469</v>
      </c>
    </row>
    <row r="119" spans="1:11" ht="15" x14ac:dyDescent="0.25">
      <c r="A119" s="626" t="s">
        <v>5501</v>
      </c>
      <c r="B119" s="413">
        <v>44274</v>
      </c>
      <c r="C119" s="626" t="s">
        <v>2522</v>
      </c>
      <c r="D119" s="626" t="s">
        <v>2322</v>
      </c>
      <c r="E119" s="531" t="s">
        <v>308</v>
      </c>
      <c r="F119" s="626">
        <v>1</v>
      </c>
      <c r="G119" s="626" t="s">
        <v>1623</v>
      </c>
      <c r="H119" s="626" t="s">
        <v>1853</v>
      </c>
      <c r="I119" s="626">
        <f>4200*F119</f>
        <v>4200</v>
      </c>
      <c r="J119" s="626" t="s">
        <v>317</v>
      </c>
      <c r="K119" s="626" t="s">
        <v>1469</v>
      </c>
    </row>
    <row r="120" spans="1:11" ht="15" x14ac:dyDescent="0.25">
      <c r="A120" s="626" t="s">
        <v>5502</v>
      </c>
      <c r="B120" s="413">
        <v>44274</v>
      </c>
      <c r="C120" s="626" t="s">
        <v>2477</v>
      </c>
      <c r="D120" s="626" t="s">
        <v>2322</v>
      </c>
      <c r="E120" s="531" t="s">
        <v>308</v>
      </c>
      <c r="F120" s="626">
        <v>1</v>
      </c>
      <c r="G120" s="626" t="s">
        <v>2506</v>
      </c>
      <c r="H120" s="626" t="s">
        <v>1853</v>
      </c>
      <c r="I120" s="626">
        <f>4200*F120</f>
        <v>4200</v>
      </c>
      <c r="J120" s="626" t="s">
        <v>1466</v>
      </c>
      <c r="K120" s="626" t="s">
        <v>4784</v>
      </c>
    </row>
    <row r="121" spans="1:11" ht="15" x14ac:dyDescent="0.25">
      <c r="A121" s="626" t="s">
        <v>5502</v>
      </c>
      <c r="B121" s="413">
        <v>44274</v>
      </c>
      <c r="C121" s="626" t="s">
        <v>2477</v>
      </c>
      <c r="D121" s="626" t="s">
        <v>3840</v>
      </c>
      <c r="E121" s="531" t="s">
        <v>308</v>
      </c>
      <c r="F121" s="626">
        <v>1</v>
      </c>
      <c r="G121" s="626" t="s">
        <v>2506</v>
      </c>
      <c r="H121" s="626" t="s">
        <v>1853</v>
      </c>
      <c r="I121" s="626">
        <f>250*F121</f>
        <v>250</v>
      </c>
      <c r="J121" s="626" t="s">
        <v>1466</v>
      </c>
      <c r="K121" s="626" t="s">
        <v>4784</v>
      </c>
    </row>
    <row r="122" spans="1:11" ht="15" x14ac:dyDescent="0.25">
      <c r="A122" s="626" t="s">
        <v>5502</v>
      </c>
      <c r="B122" s="413">
        <v>44274</v>
      </c>
      <c r="C122" s="626" t="s">
        <v>2477</v>
      </c>
      <c r="D122" s="626" t="s">
        <v>1629</v>
      </c>
      <c r="E122" s="531" t="s">
        <v>308</v>
      </c>
      <c r="F122" s="626">
        <v>1</v>
      </c>
      <c r="G122" s="626" t="s">
        <v>2506</v>
      </c>
      <c r="H122" s="626" t="s">
        <v>1853</v>
      </c>
      <c r="I122" s="626">
        <f>2300*F122</f>
        <v>2300</v>
      </c>
      <c r="J122" s="626" t="s">
        <v>1466</v>
      </c>
      <c r="K122" s="626" t="s">
        <v>4784</v>
      </c>
    </row>
    <row r="123" spans="1:11" ht="15" x14ac:dyDescent="0.25">
      <c r="A123" s="626" t="s">
        <v>5503</v>
      </c>
      <c r="B123" s="413">
        <v>44274</v>
      </c>
      <c r="C123" s="626" t="s">
        <v>2432</v>
      </c>
      <c r="D123" s="626" t="s">
        <v>2310</v>
      </c>
      <c r="E123" s="531" t="s">
        <v>314</v>
      </c>
      <c r="F123" s="626">
        <v>2</v>
      </c>
      <c r="G123" s="626" t="s">
        <v>2502</v>
      </c>
      <c r="H123" s="626" t="s">
        <v>1850</v>
      </c>
      <c r="I123" s="626">
        <f>38900*F123</f>
        <v>77800</v>
      </c>
      <c r="J123" s="626" t="s">
        <v>1466</v>
      </c>
      <c r="K123" s="626" t="s">
        <v>4782</v>
      </c>
    </row>
    <row r="124" spans="1:11" ht="15" x14ac:dyDescent="0.25">
      <c r="A124" s="626" t="s">
        <v>5504</v>
      </c>
      <c r="B124" s="413">
        <v>44274</v>
      </c>
      <c r="C124" s="626" t="s">
        <v>2432</v>
      </c>
      <c r="D124" s="626" t="s">
        <v>2310</v>
      </c>
      <c r="E124" s="531" t="s">
        <v>314</v>
      </c>
      <c r="F124" s="626">
        <v>1</v>
      </c>
      <c r="G124" s="626" t="s">
        <v>2502</v>
      </c>
      <c r="H124" s="626" t="s">
        <v>1850</v>
      </c>
      <c r="I124" s="626">
        <f>38900*F124</f>
        <v>38900</v>
      </c>
      <c r="J124" s="626" t="s">
        <v>1466</v>
      </c>
      <c r="K124" s="626" t="s">
        <v>4782</v>
      </c>
    </row>
    <row r="125" spans="1:11" ht="15" x14ac:dyDescent="0.25">
      <c r="A125" s="626" t="s">
        <v>5505</v>
      </c>
      <c r="B125" s="413">
        <v>44275</v>
      </c>
      <c r="C125" s="626" t="s">
        <v>2443</v>
      </c>
      <c r="D125" s="626" t="s">
        <v>2321</v>
      </c>
      <c r="E125" s="531" t="s">
        <v>308</v>
      </c>
      <c r="F125" s="626">
        <v>6</v>
      </c>
      <c r="G125" s="626" t="s">
        <v>1617</v>
      </c>
      <c r="H125" s="626" t="s">
        <v>1853</v>
      </c>
      <c r="I125" s="626">
        <f>1250*F125</f>
        <v>7500</v>
      </c>
      <c r="J125" s="626" t="s">
        <v>317</v>
      </c>
      <c r="K125" s="626" t="s">
        <v>1469</v>
      </c>
    </row>
    <row r="126" spans="1:11" ht="15" x14ac:dyDescent="0.25">
      <c r="A126" s="626" t="s">
        <v>5506</v>
      </c>
      <c r="B126" s="413">
        <v>44275</v>
      </c>
      <c r="C126" s="626" t="s">
        <v>2447</v>
      </c>
      <c r="D126" s="626" t="s">
        <v>1785</v>
      </c>
      <c r="E126" s="531" t="s">
        <v>308</v>
      </c>
      <c r="F126" s="626">
        <v>1</v>
      </c>
      <c r="G126" s="626" t="s">
        <v>1617</v>
      </c>
      <c r="H126" s="626" t="s">
        <v>1853</v>
      </c>
      <c r="I126" s="626">
        <f>4250*F126</f>
        <v>4250</v>
      </c>
      <c r="J126" s="626" t="s">
        <v>317</v>
      </c>
      <c r="K126" s="626" t="s">
        <v>1469</v>
      </c>
    </row>
    <row r="127" spans="1:11" ht="15" x14ac:dyDescent="0.25">
      <c r="A127" s="626" t="s">
        <v>5507</v>
      </c>
      <c r="B127" s="413">
        <v>44275</v>
      </c>
      <c r="C127" s="626" t="s">
        <v>5588</v>
      </c>
      <c r="D127" s="626" t="s">
        <v>1785</v>
      </c>
      <c r="E127" s="531" t="s">
        <v>308</v>
      </c>
      <c r="F127" s="626">
        <v>1</v>
      </c>
      <c r="G127" s="626" t="s">
        <v>1623</v>
      </c>
      <c r="H127" s="626" t="s">
        <v>1853</v>
      </c>
      <c r="I127" s="626">
        <f>4250*F127</f>
        <v>4250</v>
      </c>
      <c r="J127" s="626" t="s">
        <v>317</v>
      </c>
      <c r="K127" s="626" t="s">
        <v>1469</v>
      </c>
    </row>
    <row r="128" spans="1:11" ht="15" x14ac:dyDescent="0.25">
      <c r="A128" s="626" t="s">
        <v>5508</v>
      </c>
      <c r="B128" s="413">
        <v>44275</v>
      </c>
      <c r="C128" s="626" t="s">
        <v>5612</v>
      </c>
      <c r="D128" s="626" t="s">
        <v>2321</v>
      </c>
      <c r="E128" s="531" t="s">
        <v>308</v>
      </c>
      <c r="F128" s="626">
        <v>1</v>
      </c>
      <c r="G128" s="626" t="s">
        <v>1623</v>
      </c>
      <c r="H128" s="626" t="s">
        <v>1853</v>
      </c>
      <c r="I128" s="626">
        <f>1250*F128</f>
        <v>1250</v>
      </c>
      <c r="J128" s="626" t="s">
        <v>316</v>
      </c>
      <c r="K128" s="626" t="s">
        <v>1469</v>
      </c>
    </row>
    <row r="129" spans="1:11" ht="15" x14ac:dyDescent="0.25">
      <c r="A129" s="626" t="s">
        <v>5508</v>
      </c>
      <c r="B129" s="413">
        <v>44275</v>
      </c>
      <c r="C129" s="626" t="s">
        <v>5612</v>
      </c>
      <c r="D129" s="626" t="s">
        <v>3840</v>
      </c>
      <c r="E129" s="531" t="s">
        <v>308</v>
      </c>
      <c r="F129" s="626">
        <v>1</v>
      </c>
      <c r="G129" s="626" t="s">
        <v>1623</v>
      </c>
      <c r="H129" s="626" t="s">
        <v>1853</v>
      </c>
      <c r="I129" s="626">
        <f>250*F129</f>
        <v>250</v>
      </c>
      <c r="J129" s="626" t="s">
        <v>316</v>
      </c>
      <c r="K129" s="626" t="s">
        <v>1469</v>
      </c>
    </row>
    <row r="130" spans="1:11" ht="15" x14ac:dyDescent="0.25">
      <c r="A130" s="626" t="s">
        <v>5509</v>
      </c>
      <c r="B130" s="413">
        <v>44277</v>
      </c>
      <c r="C130" s="626" t="s">
        <v>5614</v>
      </c>
      <c r="D130" s="626" t="s">
        <v>1785</v>
      </c>
      <c r="E130" s="531" t="s">
        <v>308</v>
      </c>
      <c r="F130" s="626">
        <v>5</v>
      </c>
      <c r="G130" s="626" t="s">
        <v>3892</v>
      </c>
      <c r="H130" s="626" t="s">
        <v>1853</v>
      </c>
      <c r="I130" s="626">
        <f>4250*F130</f>
        <v>21250</v>
      </c>
      <c r="J130" s="626" t="s">
        <v>317</v>
      </c>
      <c r="K130" s="626" t="s">
        <v>1469</v>
      </c>
    </row>
    <row r="131" spans="1:11" ht="15" x14ac:dyDescent="0.25">
      <c r="A131" s="626" t="s">
        <v>5510</v>
      </c>
      <c r="B131" s="413">
        <v>44277</v>
      </c>
      <c r="C131" s="626" t="s">
        <v>3842</v>
      </c>
      <c r="D131" s="626" t="s">
        <v>3831</v>
      </c>
      <c r="E131" s="531" t="s">
        <v>314</v>
      </c>
      <c r="F131" s="626">
        <v>1</v>
      </c>
      <c r="G131" s="626" t="s">
        <v>2506</v>
      </c>
      <c r="H131" s="626" t="s">
        <v>1850</v>
      </c>
      <c r="I131" s="626">
        <f>35900*F131</f>
        <v>35900</v>
      </c>
      <c r="J131" s="626" t="s">
        <v>317</v>
      </c>
      <c r="K131" s="626" t="s">
        <v>1469</v>
      </c>
    </row>
    <row r="132" spans="1:11" ht="15" x14ac:dyDescent="0.25">
      <c r="A132" s="626" t="s">
        <v>5510</v>
      </c>
      <c r="B132" s="413">
        <v>44277</v>
      </c>
      <c r="C132" s="626" t="s">
        <v>3842</v>
      </c>
      <c r="D132" s="626" t="s">
        <v>2399</v>
      </c>
      <c r="E132" s="531" t="s">
        <v>314</v>
      </c>
      <c r="F132" s="626">
        <v>1</v>
      </c>
      <c r="G132" s="626" t="s">
        <v>2506</v>
      </c>
      <c r="H132" s="626" t="s">
        <v>1850</v>
      </c>
      <c r="I132" s="626">
        <f>3500*F132</f>
        <v>3500</v>
      </c>
      <c r="J132" s="626" t="s">
        <v>317</v>
      </c>
      <c r="K132" s="626" t="s">
        <v>1469</v>
      </c>
    </row>
    <row r="133" spans="1:11" ht="15" x14ac:dyDescent="0.25">
      <c r="A133" s="626" t="s">
        <v>5511</v>
      </c>
      <c r="B133" s="413">
        <v>44277</v>
      </c>
      <c r="C133" s="626" t="s">
        <v>3848</v>
      </c>
      <c r="D133" s="626" t="s">
        <v>3836</v>
      </c>
      <c r="E133" s="531" t="s">
        <v>308</v>
      </c>
      <c r="F133" s="626">
        <v>1</v>
      </c>
      <c r="G133" s="626" t="s">
        <v>2506</v>
      </c>
      <c r="H133" s="626" t="s">
        <v>1853</v>
      </c>
      <c r="I133" s="626">
        <f>5300*F133</f>
        <v>5300</v>
      </c>
      <c r="J133" s="626" t="s">
        <v>317</v>
      </c>
      <c r="K133" s="626" t="s">
        <v>1469</v>
      </c>
    </row>
    <row r="134" spans="1:11" ht="15" x14ac:dyDescent="0.25">
      <c r="A134" s="626" t="s">
        <v>5512</v>
      </c>
      <c r="B134" s="413">
        <v>44278</v>
      </c>
      <c r="C134" s="626" t="s">
        <v>2446</v>
      </c>
      <c r="D134" s="626" t="s">
        <v>1785</v>
      </c>
      <c r="E134" s="531" t="s">
        <v>308</v>
      </c>
      <c r="F134" s="626">
        <v>1</v>
      </c>
      <c r="G134" s="626" t="s">
        <v>1617</v>
      </c>
      <c r="H134" s="626" t="s">
        <v>1853</v>
      </c>
      <c r="I134" s="626">
        <f>4250*F134</f>
        <v>4250</v>
      </c>
      <c r="J134" s="626" t="s">
        <v>317</v>
      </c>
      <c r="K134" s="626" t="s">
        <v>1469</v>
      </c>
    </row>
    <row r="135" spans="1:11" ht="15" x14ac:dyDescent="0.25">
      <c r="A135" s="626" t="s">
        <v>5512</v>
      </c>
      <c r="B135" s="413">
        <v>44278</v>
      </c>
      <c r="C135" s="626" t="s">
        <v>2446</v>
      </c>
      <c r="D135" s="626" t="s">
        <v>1629</v>
      </c>
      <c r="E135" s="531" t="s">
        <v>308</v>
      </c>
      <c r="F135" s="626">
        <v>1</v>
      </c>
      <c r="G135" s="626" t="s">
        <v>1617</v>
      </c>
      <c r="H135" s="626" t="s">
        <v>1853</v>
      </c>
      <c r="I135" s="626">
        <f>2300*F135</f>
        <v>2300</v>
      </c>
      <c r="J135" s="626" t="s">
        <v>317</v>
      </c>
      <c r="K135" s="626" t="s">
        <v>1469</v>
      </c>
    </row>
    <row r="136" spans="1:11" ht="15" x14ac:dyDescent="0.25">
      <c r="A136" s="626" t="s">
        <v>5513</v>
      </c>
      <c r="B136" s="413">
        <v>44278</v>
      </c>
      <c r="C136" s="626" t="s">
        <v>5615</v>
      </c>
      <c r="D136" s="626" t="s">
        <v>2322</v>
      </c>
      <c r="E136" s="531" t="s">
        <v>308</v>
      </c>
      <c r="F136" s="626">
        <v>1</v>
      </c>
      <c r="G136" s="626" t="s">
        <v>2502</v>
      </c>
      <c r="H136" s="626" t="s">
        <v>1853</v>
      </c>
      <c r="I136" s="626">
        <f>4200*F136</f>
        <v>4200</v>
      </c>
      <c r="J136" s="626" t="s">
        <v>317</v>
      </c>
      <c r="K136" s="626" t="s">
        <v>1469</v>
      </c>
    </row>
    <row r="137" spans="1:11" ht="15" x14ac:dyDescent="0.25">
      <c r="A137" s="626" t="s">
        <v>5514</v>
      </c>
      <c r="B137" s="413">
        <v>44278</v>
      </c>
      <c r="C137" s="626" t="s">
        <v>5616</v>
      </c>
      <c r="D137" s="626" t="s">
        <v>2322</v>
      </c>
      <c r="E137" s="531" t="s">
        <v>308</v>
      </c>
      <c r="F137" s="626">
        <v>1</v>
      </c>
      <c r="G137" s="626" t="s">
        <v>1623</v>
      </c>
      <c r="H137" s="626" t="s">
        <v>1853</v>
      </c>
      <c r="I137" s="626">
        <f>4200*F137</f>
        <v>4200</v>
      </c>
      <c r="J137" s="626" t="s">
        <v>317</v>
      </c>
      <c r="K137" s="626" t="s">
        <v>1469</v>
      </c>
    </row>
    <row r="138" spans="1:11" ht="15" x14ac:dyDescent="0.25">
      <c r="A138" s="626" t="s">
        <v>5515</v>
      </c>
      <c r="B138" s="413">
        <v>44278</v>
      </c>
      <c r="C138" s="626" t="s">
        <v>3854</v>
      </c>
      <c r="D138" s="626" t="s">
        <v>2366</v>
      </c>
      <c r="E138" s="531" t="s">
        <v>314</v>
      </c>
      <c r="F138" s="626">
        <v>3</v>
      </c>
      <c r="G138" s="626" t="s">
        <v>2506</v>
      </c>
      <c r="H138" s="626" t="s">
        <v>1850</v>
      </c>
      <c r="I138" s="626">
        <f>46100*F138</f>
        <v>138300</v>
      </c>
      <c r="J138" s="626" t="s">
        <v>317</v>
      </c>
      <c r="K138" s="626" t="s">
        <v>1469</v>
      </c>
    </row>
    <row r="139" spans="1:11" ht="15" x14ac:dyDescent="0.25">
      <c r="A139" s="626" t="s">
        <v>5515</v>
      </c>
      <c r="B139" s="413">
        <v>44278</v>
      </c>
      <c r="C139" s="626" t="s">
        <v>3854</v>
      </c>
      <c r="D139" s="626" t="s">
        <v>1629</v>
      </c>
      <c r="E139" s="531" t="s">
        <v>308</v>
      </c>
      <c r="F139" s="626">
        <v>5</v>
      </c>
      <c r="G139" s="626" t="s">
        <v>2506</v>
      </c>
      <c r="H139" s="626" t="s">
        <v>1853</v>
      </c>
      <c r="I139" s="626">
        <f>2300*F139</f>
        <v>11500</v>
      </c>
      <c r="J139" s="626" t="s">
        <v>317</v>
      </c>
      <c r="K139" s="626" t="s">
        <v>1469</v>
      </c>
    </row>
    <row r="140" spans="1:11" ht="15" x14ac:dyDescent="0.25">
      <c r="A140" s="626" t="s">
        <v>5516</v>
      </c>
      <c r="B140" s="413">
        <v>44278</v>
      </c>
      <c r="C140" s="626" t="s">
        <v>1280</v>
      </c>
      <c r="D140" s="626" t="s">
        <v>1785</v>
      </c>
      <c r="E140" s="531" t="s">
        <v>308</v>
      </c>
      <c r="F140" s="626">
        <v>5</v>
      </c>
      <c r="G140" s="626" t="s">
        <v>2506</v>
      </c>
      <c r="H140" s="626" t="s">
        <v>1853</v>
      </c>
      <c r="I140" s="626">
        <f>4250*F140</f>
        <v>21250</v>
      </c>
      <c r="J140" s="626" t="s">
        <v>1466</v>
      </c>
      <c r="K140" s="626" t="s">
        <v>4782</v>
      </c>
    </row>
    <row r="141" spans="1:11" ht="15" x14ac:dyDescent="0.25">
      <c r="A141" s="626" t="s">
        <v>5516</v>
      </c>
      <c r="B141" s="413">
        <v>44278</v>
      </c>
      <c r="C141" s="626" t="s">
        <v>1280</v>
      </c>
      <c r="D141" s="626" t="s">
        <v>1629</v>
      </c>
      <c r="E141" s="531" t="s">
        <v>308</v>
      </c>
      <c r="F141" s="626">
        <v>2</v>
      </c>
      <c r="G141" s="626" t="s">
        <v>2506</v>
      </c>
      <c r="H141" s="626" t="s">
        <v>1853</v>
      </c>
      <c r="I141" s="626">
        <f>2300*F141</f>
        <v>4600</v>
      </c>
      <c r="J141" s="626" t="s">
        <v>1466</v>
      </c>
      <c r="K141" s="626" t="s">
        <v>4782</v>
      </c>
    </row>
    <row r="142" spans="1:11" ht="15" x14ac:dyDescent="0.25">
      <c r="A142" s="626" t="s">
        <v>5517</v>
      </c>
      <c r="B142" s="413">
        <v>44278</v>
      </c>
      <c r="C142" s="626" t="s">
        <v>5617</v>
      </c>
      <c r="D142" s="626" t="s">
        <v>3832</v>
      </c>
      <c r="E142" s="531" t="s">
        <v>314</v>
      </c>
      <c r="F142" s="626">
        <v>16</v>
      </c>
      <c r="G142" s="626" t="s">
        <v>2509</v>
      </c>
      <c r="H142" s="626" t="s">
        <v>1850</v>
      </c>
      <c r="I142" s="626">
        <f>4698*F142</f>
        <v>75168</v>
      </c>
      <c r="J142" s="626" t="s">
        <v>317</v>
      </c>
      <c r="K142" s="626" t="s">
        <v>1469</v>
      </c>
    </row>
    <row r="143" spans="1:11" ht="15" x14ac:dyDescent="0.25">
      <c r="A143" s="626" t="s">
        <v>5518</v>
      </c>
      <c r="B143" s="413">
        <v>44278</v>
      </c>
      <c r="C143" s="626" t="s">
        <v>5618</v>
      </c>
      <c r="D143" s="626" t="s">
        <v>1785</v>
      </c>
      <c r="E143" s="531" t="s">
        <v>308</v>
      </c>
      <c r="F143" s="626">
        <v>1</v>
      </c>
      <c r="G143" s="626" t="s">
        <v>2506</v>
      </c>
      <c r="H143" s="626" t="s">
        <v>1853</v>
      </c>
      <c r="I143" s="626">
        <f>4250*F143</f>
        <v>4250</v>
      </c>
      <c r="J143" s="626" t="s">
        <v>317</v>
      </c>
      <c r="K143" s="626" t="s">
        <v>1469</v>
      </c>
    </row>
    <row r="144" spans="1:11" ht="15" x14ac:dyDescent="0.25">
      <c r="A144" s="626" t="s">
        <v>5519</v>
      </c>
      <c r="B144" s="413">
        <v>44278</v>
      </c>
      <c r="C144" s="626" t="s">
        <v>2479</v>
      </c>
      <c r="D144" s="626" t="s">
        <v>3836</v>
      </c>
      <c r="E144" s="531" t="s">
        <v>308</v>
      </c>
      <c r="F144" s="626">
        <v>2</v>
      </c>
      <c r="G144" s="626" t="s">
        <v>2506</v>
      </c>
      <c r="H144" s="626" t="s">
        <v>1853</v>
      </c>
      <c r="I144" s="626">
        <f>5300*F144</f>
        <v>10600</v>
      </c>
      <c r="J144" s="626" t="s">
        <v>1466</v>
      </c>
      <c r="K144" s="626" t="s">
        <v>4782</v>
      </c>
    </row>
    <row r="145" spans="1:11" ht="15" x14ac:dyDescent="0.25">
      <c r="A145" s="626" t="s">
        <v>5520</v>
      </c>
      <c r="B145" s="413">
        <v>44278</v>
      </c>
      <c r="C145" s="626" t="s">
        <v>2477</v>
      </c>
      <c r="D145" s="626" t="s">
        <v>3836</v>
      </c>
      <c r="E145" s="531" t="s">
        <v>308</v>
      </c>
      <c r="F145" s="626">
        <v>1</v>
      </c>
      <c r="G145" s="626" t="s">
        <v>2506</v>
      </c>
      <c r="H145" s="626" t="s">
        <v>1853</v>
      </c>
      <c r="I145" s="626">
        <f>5300*F145</f>
        <v>5300</v>
      </c>
      <c r="J145" s="626" t="s">
        <v>1466</v>
      </c>
      <c r="K145" s="626" t="s">
        <v>4784</v>
      </c>
    </row>
    <row r="146" spans="1:11" ht="15" x14ac:dyDescent="0.25">
      <c r="A146" s="626" t="s">
        <v>5521</v>
      </c>
      <c r="B146" s="413">
        <v>44278</v>
      </c>
      <c r="C146" s="626" t="s">
        <v>5619</v>
      </c>
      <c r="D146" s="626" t="s">
        <v>2322</v>
      </c>
      <c r="E146" s="531" t="s">
        <v>308</v>
      </c>
      <c r="F146" s="626">
        <v>3</v>
      </c>
      <c r="G146" s="626" t="s">
        <v>2506</v>
      </c>
      <c r="H146" s="626" t="s">
        <v>1853</v>
      </c>
      <c r="I146" s="626">
        <f>4200*F146</f>
        <v>12600</v>
      </c>
      <c r="J146" s="626" t="s">
        <v>317</v>
      </c>
      <c r="K146" s="626" t="s">
        <v>1469</v>
      </c>
    </row>
    <row r="147" spans="1:11" ht="15" x14ac:dyDescent="0.25">
      <c r="A147" s="626" t="s">
        <v>5522</v>
      </c>
      <c r="B147" s="413">
        <v>44279</v>
      </c>
      <c r="C147" s="626" t="s">
        <v>5593</v>
      </c>
      <c r="D147" s="626" t="s">
        <v>1785</v>
      </c>
      <c r="E147" s="531" t="s">
        <v>308</v>
      </c>
      <c r="F147" s="626">
        <v>4</v>
      </c>
      <c r="G147" s="626" t="s">
        <v>1624</v>
      </c>
      <c r="H147" s="626" t="s">
        <v>1853</v>
      </c>
      <c r="I147" s="626">
        <f>4250*F147</f>
        <v>17000</v>
      </c>
      <c r="J147" s="626" t="s">
        <v>317</v>
      </c>
      <c r="K147" s="626" t="s">
        <v>1469</v>
      </c>
    </row>
    <row r="148" spans="1:11" ht="15" x14ac:dyDescent="0.25">
      <c r="A148" s="626" t="s">
        <v>5523</v>
      </c>
      <c r="B148" s="413">
        <v>44279</v>
      </c>
      <c r="C148" s="626" t="s">
        <v>2482</v>
      </c>
      <c r="D148" s="626" t="s">
        <v>2322</v>
      </c>
      <c r="E148" s="531" t="s">
        <v>308</v>
      </c>
      <c r="F148" s="626">
        <v>50</v>
      </c>
      <c r="G148" s="626" t="s">
        <v>2506</v>
      </c>
      <c r="H148" s="626" t="s">
        <v>1853</v>
      </c>
      <c r="I148" s="626">
        <f>4200*F148</f>
        <v>210000</v>
      </c>
      <c r="J148" s="626" t="s">
        <v>317</v>
      </c>
      <c r="K148" s="626" t="s">
        <v>1469</v>
      </c>
    </row>
    <row r="149" spans="1:11" ht="15" x14ac:dyDescent="0.25">
      <c r="A149" s="626" t="s">
        <v>5524</v>
      </c>
      <c r="B149" s="413">
        <v>44279</v>
      </c>
      <c r="C149" s="626" t="s">
        <v>3888</v>
      </c>
      <c r="D149" s="626" t="s">
        <v>1785</v>
      </c>
      <c r="E149" s="531" t="s">
        <v>308</v>
      </c>
      <c r="F149" s="626">
        <v>2</v>
      </c>
      <c r="G149" s="626" t="s">
        <v>2510</v>
      </c>
      <c r="H149" s="626" t="s">
        <v>1853</v>
      </c>
      <c r="I149" s="626">
        <f>4250*F149</f>
        <v>8500</v>
      </c>
      <c r="J149" s="626" t="s">
        <v>317</v>
      </c>
      <c r="K149" s="626" t="s">
        <v>1469</v>
      </c>
    </row>
    <row r="150" spans="1:11" ht="15" x14ac:dyDescent="0.25">
      <c r="A150" s="626" t="s">
        <v>5525</v>
      </c>
      <c r="B150" s="413">
        <v>44279</v>
      </c>
      <c r="C150" s="626" t="s">
        <v>2477</v>
      </c>
      <c r="D150" s="626" t="s">
        <v>2322</v>
      </c>
      <c r="E150" s="531" t="s">
        <v>308</v>
      </c>
      <c r="F150" s="626">
        <v>1</v>
      </c>
      <c r="G150" s="626" t="s">
        <v>2506</v>
      </c>
      <c r="H150" s="626" t="s">
        <v>1853</v>
      </c>
      <c r="I150" s="626">
        <f>4200*F150</f>
        <v>4200</v>
      </c>
      <c r="J150" s="626" t="s">
        <v>1466</v>
      </c>
      <c r="K150" s="626" t="s">
        <v>4784</v>
      </c>
    </row>
    <row r="151" spans="1:11" ht="15" x14ac:dyDescent="0.25">
      <c r="A151" s="626" t="s">
        <v>5526</v>
      </c>
      <c r="B151" s="413">
        <v>44279</v>
      </c>
      <c r="C151" s="626" t="s">
        <v>2468</v>
      </c>
      <c r="D151" s="626" t="s">
        <v>2314</v>
      </c>
      <c r="E151" s="531" t="s">
        <v>314</v>
      </c>
      <c r="F151" s="626">
        <v>1</v>
      </c>
      <c r="G151" s="626" t="s">
        <v>2505</v>
      </c>
      <c r="H151" s="626" t="s">
        <v>1850</v>
      </c>
      <c r="I151" s="626">
        <f>35900*F151</f>
        <v>35900</v>
      </c>
      <c r="J151" s="626" t="s">
        <v>1466</v>
      </c>
      <c r="K151" s="626" t="s">
        <v>4782</v>
      </c>
    </row>
    <row r="152" spans="1:11" ht="15" x14ac:dyDescent="0.25">
      <c r="A152" s="626" t="s">
        <v>5527</v>
      </c>
      <c r="B152" s="413">
        <v>44279</v>
      </c>
      <c r="C152" s="626" t="s">
        <v>5604</v>
      </c>
      <c r="D152" s="626" t="s">
        <v>1785</v>
      </c>
      <c r="E152" s="531" t="s">
        <v>308</v>
      </c>
      <c r="F152" s="626">
        <v>1</v>
      </c>
      <c r="G152" s="626" t="s">
        <v>3898</v>
      </c>
      <c r="H152" s="626" t="s">
        <v>1853</v>
      </c>
      <c r="I152" s="626">
        <f>4250*F152</f>
        <v>4250</v>
      </c>
      <c r="J152" s="626" t="s">
        <v>317</v>
      </c>
      <c r="K152" s="626" t="s">
        <v>1469</v>
      </c>
    </row>
    <row r="153" spans="1:11" ht="15" x14ac:dyDescent="0.25">
      <c r="A153" s="626" t="s">
        <v>5528</v>
      </c>
      <c r="B153" s="413">
        <v>44280</v>
      </c>
      <c r="C153" s="626" t="s">
        <v>5587</v>
      </c>
      <c r="D153" s="626" t="s">
        <v>2322</v>
      </c>
      <c r="E153" s="531" t="s">
        <v>308</v>
      </c>
      <c r="F153" s="626">
        <v>1</v>
      </c>
      <c r="G153" s="626" t="s">
        <v>2502</v>
      </c>
      <c r="H153" s="626" t="s">
        <v>1853</v>
      </c>
      <c r="I153" s="626">
        <f>4200*F153</f>
        <v>4200</v>
      </c>
      <c r="J153" s="626" t="s">
        <v>317</v>
      </c>
      <c r="K153" s="626" t="s">
        <v>1469</v>
      </c>
    </row>
    <row r="154" spans="1:11" ht="15" x14ac:dyDescent="0.25">
      <c r="A154" s="626" t="s">
        <v>5529</v>
      </c>
      <c r="B154" s="413">
        <v>44280</v>
      </c>
      <c r="C154" s="626" t="s">
        <v>5620</v>
      </c>
      <c r="D154" s="626" t="s">
        <v>2314</v>
      </c>
      <c r="E154" s="531" t="s">
        <v>314</v>
      </c>
      <c r="F154" s="626">
        <v>2</v>
      </c>
      <c r="G154" s="626" t="s">
        <v>2502</v>
      </c>
      <c r="H154" s="626" t="s">
        <v>1850</v>
      </c>
      <c r="I154" s="626">
        <f>35900*F154</f>
        <v>71800</v>
      </c>
      <c r="J154" s="626" t="s">
        <v>317</v>
      </c>
      <c r="K154" s="626" t="s">
        <v>1469</v>
      </c>
    </row>
    <row r="155" spans="1:11" ht="15" x14ac:dyDescent="0.25">
      <c r="A155" s="626" t="s">
        <v>5530</v>
      </c>
      <c r="B155" s="413">
        <v>44280</v>
      </c>
      <c r="C155" s="626" t="s">
        <v>2465</v>
      </c>
      <c r="D155" s="626" t="s">
        <v>2322</v>
      </c>
      <c r="E155" s="531" t="s">
        <v>308</v>
      </c>
      <c r="F155" s="626">
        <v>2</v>
      </c>
      <c r="G155" s="626" t="s">
        <v>1623</v>
      </c>
      <c r="H155" s="626" t="s">
        <v>1853</v>
      </c>
      <c r="I155" s="626">
        <f>4200*F155</f>
        <v>8400</v>
      </c>
      <c r="J155" s="626" t="s">
        <v>317</v>
      </c>
      <c r="K155" s="626" t="s">
        <v>1469</v>
      </c>
    </row>
    <row r="156" spans="1:11" ht="15" x14ac:dyDescent="0.25">
      <c r="A156" s="626" t="s">
        <v>5531</v>
      </c>
      <c r="B156" s="413">
        <v>44280</v>
      </c>
      <c r="C156" s="626" t="s">
        <v>2477</v>
      </c>
      <c r="D156" s="626" t="s">
        <v>5573</v>
      </c>
      <c r="E156" s="531" t="s">
        <v>314</v>
      </c>
      <c r="F156" s="626">
        <v>1</v>
      </c>
      <c r="G156" s="626" t="s">
        <v>2506</v>
      </c>
      <c r="H156" s="626" t="s">
        <v>1850</v>
      </c>
      <c r="I156" s="626">
        <f>43000*F156</f>
        <v>43000</v>
      </c>
      <c r="J156" s="626" t="s">
        <v>1466</v>
      </c>
      <c r="K156" s="626" t="s">
        <v>4784</v>
      </c>
    </row>
    <row r="157" spans="1:11" ht="15" x14ac:dyDescent="0.25">
      <c r="A157" s="626" t="s">
        <v>5532</v>
      </c>
      <c r="B157" s="413">
        <v>44280</v>
      </c>
      <c r="C157" s="626" t="s">
        <v>5621</v>
      </c>
      <c r="D157" s="626" t="s">
        <v>1785</v>
      </c>
      <c r="E157" s="531" t="s">
        <v>308</v>
      </c>
      <c r="F157" s="626">
        <v>1</v>
      </c>
      <c r="G157" s="626" t="s">
        <v>2506</v>
      </c>
      <c r="H157" s="626" t="s">
        <v>1853</v>
      </c>
      <c r="I157" s="626">
        <f>4250*F157</f>
        <v>4250</v>
      </c>
      <c r="J157" s="626" t="s">
        <v>316</v>
      </c>
      <c r="K157" s="626" t="s">
        <v>1469</v>
      </c>
    </row>
    <row r="158" spans="1:11" ht="15" x14ac:dyDescent="0.25">
      <c r="A158" s="626" t="s">
        <v>5533</v>
      </c>
      <c r="B158" s="413">
        <v>44280</v>
      </c>
      <c r="C158" s="626" t="s">
        <v>2479</v>
      </c>
      <c r="D158" s="626" t="s">
        <v>2314</v>
      </c>
      <c r="E158" s="531" t="s">
        <v>314</v>
      </c>
      <c r="F158" s="626">
        <v>3</v>
      </c>
      <c r="G158" s="626" t="s">
        <v>2506</v>
      </c>
      <c r="H158" s="626" t="s">
        <v>1850</v>
      </c>
      <c r="I158" s="626">
        <f>35900*F158</f>
        <v>107700</v>
      </c>
      <c r="J158" s="626" t="s">
        <v>1466</v>
      </c>
      <c r="K158" s="626" t="s">
        <v>4782</v>
      </c>
    </row>
    <row r="159" spans="1:11" ht="15" x14ac:dyDescent="0.25">
      <c r="A159" s="626" t="s">
        <v>5534</v>
      </c>
      <c r="B159" s="413">
        <v>44280</v>
      </c>
      <c r="C159" s="626" t="s">
        <v>5622</v>
      </c>
      <c r="D159" s="626" t="s">
        <v>1785</v>
      </c>
      <c r="E159" s="531" t="s">
        <v>308</v>
      </c>
      <c r="F159" s="626">
        <v>1</v>
      </c>
      <c r="G159" s="626" t="s">
        <v>2506</v>
      </c>
      <c r="H159" s="626" t="s">
        <v>1853</v>
      </c>
      <c r="I159" s="626">
        <f>4250*F159</f>
        <v>4250</v>
      </c>
      <c r="J159" s="626" t="s">
        <v>317</v>
      </c>
      <c r="K159" s="626" t="s">
        <v>1469</v>
      </c>
    </row>
    <row r="160" spans="1:11" ht="15" x14ac:dyDescent="0.25">
      <c r="A160" s="626" t="s">
        <v>5535</v>
      </c>
      <c r="B160" s="413">
        <v>44280</v>
      </c>
      <c r="C160" s="626" t="s">
        <v>2477</v>
      </c>
      <c r="D160" s="626" t="s">
        <v>2322</v>
      </c>
      <c r="E160" s="531" t="s">
        <v>308</v>
      </c>
      <c r="F160" s="626">
        <v>1</v>
      </c>
      <c r="G160" s="626" t="s">
        <v>2506</v>
      </c>
      <c r="H160" s="626" t="s">
        <v>1853</v>
      </c>
      <c r="I160" s="626">
        <f>4200*F160</f>
        <v>4200</v>
      </c>
      <c r="J160" s="626" t="s">
        <v>1466</v>
      </c>
      <c r="K160" s="626" t="s">
        <v>4784</v>
      </c>
    </row>
    <row r="161" spans="1:11" ht="15" x14ac:dyDescent="0.25">
      <c r="A161" s="626" t="s">
        <v>5536</v>
      </c>
      <c r="B161" s="413">
        <v>44281</v>
      </c>
      <c r="C161" s="626" t="s">
        <v>5576</v>
      </c>
      <c r="D161" s="626" t="s">
        <v>2322</v>
      </c>
      <c r="E161" s="531" t="s">
        <v>308</v>
      </c>
      <c r="F161" s="626">
        <v>1</v>
      </c>
      <c r="G161" s="626" t="s">
        <v>2502</v>
      </c>
      <c r="H161" s="626" t="s">
        <v>1853</v>
      </c>
      <c r="I161" s="626">
        <f>4200*F161</f>
        <v>4200</v>
      </c>
      <c r="J161" s="626" t="s">
        <v>317</v>
      </c>
      <c r="K161" s="626" t="s">
        <v>1469</v>
      </c>
    </row>
    <row r="162" spans="1:11" ht="15" x14ac:dyDescent="0.25">
      <c r="A162" s="626" t="s">
        <v>5537</v>
      </c>
      <c r="B162" s="413">
        <v>44281</v>
      </c>
      <c r="C162" s="626" t="s">
        <v>5597</v>
      </c>
      <c r="D162" s="626" t="s">
        <v>2322</v>
      </c>
      <c r="E162" s="531" t="s">
        <v>308</v>
      </c>
      <c r="F162" s="626">
        <v>6</v>
      </c>
      <c r="G162" s="626" t="s">
        <v>2506</v>
      </c>
      <c r="H162" s="626" t="s">
        <v>1853</v>
      </c>
      <c r="I162" s="626">
        <f>4200*F162</f>
        <v>25200</v>
      </c>
      <c r="J162" s="626" t="s">
        <v>317</v>
      </c>
      <c r="K162" s="626" t="s">
        <v>1469</v>
      </c>
    </row>
    <row r="163" spans="1:11" ht="15" x14ac:dyDescent="0.25">
      <c r="A163" s="626" t="s">
        <v>5538</v>
      </c>
      <c r="B163" s="413">
        <v>44282</v>
      </c>
      <c r="C163" s="626" t="s">
        <v>5623</v>
      </c>
      <c r="D163" s="626" t="s">
        <v>1785</v>
      </c>
      <c r="E163" s="531" t="s">
        <v>308</v>
      </c>
      <c r="F163" s="626">
        <v>1</v>
      </c>
      <c r="G163" s="626" t="s">
        <v>1617</v>
      </c>
      <c r="H163" s="626" t="s">
        <v>1853</v>
      </c>
      <c r="I163" s="626">
        <f>4250*F163</f>
        <v>4250</v>
      </c>
      <c r="J163" s="626" t="s">
        <v>317</v>
      </c>
      <c r="K163" s="626" t="s">
        <v>1469</v>
      </c>
    </row>
    <row r="164" spans="1:11" ht="15" x14ac:dyDescent="0.25">
      <c r="A164" s="626" t="s">
        <v>5539</v>
      </c>
      <c r="B164" s="413">
        <v>44282</v>
      </c>
      <c r="C164" s="626" t="s">
        <v>5624</v>
      </c>
      <c r="D164" s="626" t="s">
        <v>1785</v>
      </c>
      <c r="E164" s="531" t="s">
        <v>308</v>
      </c>
      <c r="F164" s="626">
        <v>1</v>
      </c>
      <c r="G164" s="626" t="s">
        <v>1617</v>
      </c>
      <c r="H164" s="626" t="s">
        <v>1853</v>
      </c>
      <c r="I164" s="626">
        <f>4250*F164</f>
        <v>4250</v>
      </c>
      <c r="J164" s="626" t="s">
        <v>316</v>
      </c>
      <c r="K164" s="626" t="s">
        <v>1469</v>
      </c>
    </row>
    <row r="165" spans="1:11" ht="15" x14ac:dyDescent="0.25">
      <c r="A165" s="626" t="s">
        <v>5540</v>
      </c>
      <c r="B165" s="413">
        <v>44282</v>
      </c>
      <c r="C165" s="626" t="s">
        <v>5625</v>
      </c>
      <c r="D165" s="626" t="s">
        <v>5569</v>
      </c>
      <c r="E165" s="531" t="s">
        <v>308</v>
      </c>
      <c r="F165" s="626">
        <v>10</v>
      </c>
      <c r="G165" s="626" t="s">
        <v>1617</v>
      </c>
      <c r="H165" s="626" t="s">
        <v>1853</v>
      </c>
      <c r="I165" s="626">
        <f>1900*F165</f>
        <v>19000</v>
      </c>
      <c r="J165" s="626" t="s">
        <v>317</v>
      </c>
      <c r="K165" s="626" t="s">
        <v>1469</v>
      </c>
    </row>
    <row r="166" spans="1:11" ht="15" x14ac:dyDescent="0.25">
      <c r="A166" s="626" t="s">
        <v>5541</v>
      </c>
      <c r="B166" s="413">
        <v>44282</v>
      </c>
      <c r="C166" s="626" t="s">
        <v>2452</v>
      </c>
      <c r="D166" s="626" t="s">
        <v>2322</v>
      </c>
      <c r="E166" s="531" t="s">
        <v>308</v>
      </c>
      <c r="F166" s="626">
        <v>1</v>
      </c>
      <c r="G166" s="626" t="s">
        <v>2503</v>
      </c>
      <c r="H166" s="626" t="s">
        <v>1853</v>
      </c>
      <c r="I166" s="626">
        <f>4200*F166</f>
        <v>4200</v>
      </c>
      <c r="J166" s="626" t="s">
        <v>317</v>
      </c>
      <c r="K166" s="626" t="s">
        <v>1469</v>
      </c>
    </row>
    <row r="167" spans="1:11" ht="15" x14ac:dyDescent="0.25">
      <c r="A167" s="626" t="s">
        <v>5542</v>
      </c>
      <c r="B167" s="413">
        <v>44282</v>
      </c>
      <c r="C167" s="626" t="s">
        <v>5626</v>
      </c>
      <c r="D167" s="626" t="s">
        <v>1785</v>
      </c>
      <c r="E167" s="531" t="s">
        <v>308</v>
      </c>
      <c r="F167" s="626">
        <v>1</v>
      </c>
      <c r="G167" s="626" t="s">
        <v>1623</v>
      </c>
      <c r="H167" s="626" t="s">
        <v>1853</v>
      </c>
      <c r="I167" s="626">
        <f>4250*F167</f>
        <v>4250</v>
      </c>
      <c r="J167" s="626" t="s">
        <v>316</v>
      </c>
      <c r="K167" s="626" t="s">
        <v>1469</v>
      </c>
    </row>
    <row r="168" spans="1:11" ht="15" x14ac:dyDescent="0.25">
      <c r="A168" s="626" t="s">
        <v>5543</v>
      </c>
      <c r="B168" s="413">
        <v>44282</v>
      </c>
      <c r="C168" s="626" t="s">
        <v>5590</v>
      </c>
      <c r="D168" s="626" t="s">
        <v>1785</v>
      </c>
      <c r="E168" s="531" t="s">
        <v>308</v>
      </c>
      <c r="F168" s="626">
        <v>2</v>
      </c>
      <c r="G168" s="626" t="s">
        <v>2506</v>
      </c>
      <c r="H168" s="626" t="s">
        <v>1853</v>
      </c>
      <c r="I168" s="626">
        <f>4250*F168</f>
        <v>8500</v>
      </c>
      <c r="J168" s="626" t="s">
        <v>316</v>
      </c>
      <c r="K168" s="626" t="s">
        <v>1469</v>
      </c>
    </row>
    <row r="169" spans="1:11" ht="15" x14ac:dyDescent="0.25">
      <c r="A169" s="626" t="s">
        <v>5544</v>
      </c>
      <c r="B169" s="413">
        <v>44282</v>
      </c>
      <c r="C169" s="626" t="s">
        <v>2468</v>
      </c>
      <c r="D169" s="626" t="s">
        <v>1785</v>
      </c>
      <c r="E169" s="531" t="s">
        <v>308</v>
      </c>
      <c r="F169" s="626">
        <v>8</v>
      </c>
      <c r="G169" s="626" t="s">
        <v>2505</v>
      </c>
      <c r="H169" s="626" t="s">
        <v>1853</v>
      </c>
      <c r="I169" s="626">
        <f>4250*F169</f>
        <v>34000</v>
      </c>
      <c r="J169" s="626" t="s">
        <v>1466</v>
      </c>
      <c r="K169" s="626" t="s">
        <v>4782</v>
      </c>
    </row>
    <row r="170" spans="1:11" ht="15" x14ac:dyDescent="0.25">
      <c r="A170" s="626" t="s">
        <v>5545</v>
      </c>
      <c r="B170" s="413">
        <v>44282</v>
      </c>
      <c r="C170" s="626" t="s">
        <v>2495</v>
      </c>
      <c r="D170" s="626" t="s">
        <v>1812</v>
      </c>
      <c r="E170" s="531" t="s">
        <v>314</v>
      </c>
      <c r="F170" s="626">
        <v>1</v>
      </c>
      <c r="G170" s="626" t="s">
        <v>4122</v>
      </c>
      <c r="H170" s="626" t="s">
        <v>1850</v>
      </c>
      <c r="I170" s="626">
        <f>8750*F170</f>
        <v>8750</v>
      </c>
      <c r="J170" s="626" t="s">
        <v>316</v>
      </c>
      <c r="K170" s="626" t="s">
        <v>1469</v>
      </c>
    </row>
    <row r="171" spans="1:11" ht="15" x14ac:dyDescent="0.25">
      <c r="A171" s="626" t="s">
        <v>5546</v>
      </c>
      <c r="B171" s="413">
        <v>44282</v>
      </c>
      <c r="C171" s="626" t="s">
        <v>2473</v>
      </c>
      <c r="D171" s="626" t="s">
        <v>2321</v>
      </c>
      <c r="E171" s="531" t="s">
        <v>308</v>
      </c>
      <c r="F171" s="626">
        <v>1</v>
      </c>
      <c r="G171" s="626" t="s">
        <v>2506</v>
      </c>
      <c r="H171" s="626" t="s">
        <v>1853</v>
      </c>
      <c r="I171" s="626">
        <f>1250*F171</f>
        <v>1250</v>
      </c>
      <c r="J171" s="626" t="s">
        <v>317</v>
      </c>
      <c r="K171" s="626" t="s">
        <v>1469</v>
      </c>
    </row>
    <row r="172" spans="1:11" ht="15" x14ac:dyDescent="0.25">
      <c r="A172" s="626" t="s">
        <v>5547</v>
      </c>
      <c r="B172" s="413">
        <v>44282</v>
      </c>
      <c r="C172" s="626" t="s">
        <v>5627</v>
      </c>
      <c r="D172" s="626" t="s">
        <v>1785</v>
      </c>
      <c r="E172" s="531" t="s">
        <v>308</v>
      </c>
      <c r="F172" s="626">
        <v>1</v>
      </c>
      <c r="G172" s="626" t="s">
        <v>2504</v>
      </c>
      <c r="H172" s="626" t="s">
        <v>1853</v>
      </c>
      <c r="I172" s="626">
        <f>4250*F172</f>
        <v>4250</v>
      </c>
      <c r="J172" s="626" t="s">
        <v>317</v>
      </c>
      <c r="K172" s="626" t="s">
        <v>1469</v>
      </c>
    </row>
    <row r="173" spans="1:11" ht="15" x14ac:dyDescent="0.25">
      <c r="A173" s="626" t="s">
        <v>5548</v>
      </c>
      <c r="B173" s="413">
        <v>44285</v>
      </c>
      <c r="C173" s="626" t="s">
        <v>2441</v>
      </c>
      <c r="D173" s="626" t="s">
        <v>2322</v>
      </c>
      <c r="E173" s="531" t="s">
        <v>308</v>
      </c>
      <c r="F173" s="626">
        <v>-1</v>
      </c>
      <c r="G173" s="626" t="s">
        <v>2502</v>
      </c>
      <c r="H173" s="626" t="s">
        <v>1853</v>
      </c>
      <c r="I173" s="626">
        <f>4200*F173</f>
        <v>-4200</v>
      </c>
      <c r="J173" s="626" t="s">
        <v>317</v>
      </c>
      <c r="K173" s="626" t="s">
        <v>1469</v>
      </c>
    </row>
    <row r="174" spans="1:11" ht="15" x14ac:dyDescent="0.25">
      <c r="A174" s="626" t="s">
        <v>5549</v>
      </c>
      <c r="B174" s="413">
        <v>44285</v>
      </c>
      <c r="C174" s="626" t="s">
        <v>5625</v>
      </c>
      <c r="D174" s="626" t="s">
        <v>5569</v>
      </c>
      <c r="E174" s="531" t="s">
        <v>308</v>
      </c>
      <c r="F174" s="626">
        <v>18</v>
      </c>
      <c r="G174" s="626" t="s">
        <v>1617</v>
      </c>
      <c r="H174" s="626" t="s">
        <v>1853</v>
      </c>
      <c r="I174" s="626">
        <f>1900*F174</f>
        <v>34200</v>
      </c>
      <c r="J174" s="626" t="s">
        <v>317</v>
      </c>
      <c r="K174" s="626" t="s">
        <v>1469</v>
      </c>
    </row>
    <row r="175" spans="1:11" ht="15" x14ac:dyDescent="0.25">
      <c r="A175" s="626" t="s">
        <v>5550</v>
      </c>
      <c r="B175" s="413">
        <v>44285</v>
      </c>
      <c r="C175" s="626" t="s">
        <v>2452</v>
      </c>
      <c r="D175" s="626" t="s">
        <v>1785</v>
      </c>
      <c r="E175" s="531" t="s">
        <v>308</v>
      </c>
      <c r="F175" s="626">
        <v>3</v>
      </c>
      <c r="G175" s="626" t="s">
        <v>2503</v>
      </c>
      <c r="H175" s="626" t="s">
        <v>1853</v>
      </c>
      <c r="I175" s="626">
        <f>4250*F175</f>
        <v>12750</v>
      </c>
      <c r="J175" s="626" t="s">
        <v>317</v>
      </c>
      <c r="K175" s="626" t="s">
        <v>1469</v>
      </c>
    </row>
    <row r="176" spans="1:11" ht="15" x14ac:dyDescent="0.25">
      <c r="A176" s="626" t="s">
        <v>5551</v>
      </c>
      <c r="B176" s="413">
        <v>44285</v>
      </c>
      <c r="C176" s="626" t="s">
        <v>5576</v>
      </c>
      <c r="D176" s="626" t="s">
        <v>2321</v>
      </c>
      <c r="E176" s="531" t="s">
        <v>308</v>
      </c>
      <c r="F176" s="626">
        <v>18</v>
      </c>
      <c r="G176" s="626" t="s">
        <v>2502</v>
      </c>
      <c r="H176" s="626" t="s">
        <v>1853</v>
      </c>
      <c r="I176" s="626">
        <f>1250*F176</f>
        <v>22500</v>
      </c>
      <c r="J176" s="626" t="s">
        <v>317</v>
      </c>
      <c r="K176" s="626" t="s">
        <v>1469</v>
      </c>
    </row>
    <row r="177" spans="1:11" ht="15" x14ac:dyDescent="0.25">
      <c r="A177" s="626" t="s">
        <v>5552</v>
      </c>
      <c r="B177" s="413">
        <v>44285</v>
      </c>
      <c r="C177" s="626" t="s">
        <v>5628</v>
      </c>
      <c r="D177" s="626" t="s">
        <v>1785</v>
      </c>
      <c r="E177" s="531" t="s">
        <v>308</v>
      </c>
      <c r="F177" s="626">
        <v>1</v>
      </c>
      <c r="G177" s="626" t="s">
        <v>2502</v>
      </c>
      <c r="H177" s="626" t="s">
        <v>1853</v>
      </c>
      <c r="I177" s="626">
        <f>4250*F177</f>
        <v>4250</v>
      </c>
      <c r="J177" s="626" t="s">
        <v>317</v>
      </c>
      <c r="K177" s="626" t="s">
        <v>1469</v>
      </c>
    </row>
    <row r="178" spans="1:11" ht="15" x14ac:dyDescent="0.25">
      <c r="A178" s="626" t="s">
        <v>5553</v>
      </c>
      <c r="B178" s="413">
        <v>44285</v>
      </c>
      <c r="C178" s="626" t="s">
        <v>2452</v>
      </c>
      <c r="D178" s="626" t="s">
        <v>2322</v>
      </c>
      <c r="E178" s="531" t="s">
        <v>308</v>
      </c>
      <c r="F178" s="626">
        <v>1</v>
      </c>
      <c r="G178" s="626" t="s">
        <v>2503</v>
      </c>
      <c r="H178" s="626" t="s">
        <v>1853</v>
      </c>
      <c r="I178" s="626">
        <f>4200*F178</f>
        <v>4200</v>
      </c>
      <c r="J178" s="626" t="s">
        <v>317</v>
      </c>
      <c r="K178" s="626" t="s">
        <v>1469</v>
      </c>
    </row>
    <row r="179" spans="1:11" ht="15" x14ac:dyDescent="0.25">
      <c r="A179" s="626" t="s">
        <v>5554</v>
      </c>
      <c r="B179" s="413">
        <v>44285</v>
      </c>
      <c r="C179" s="626" t="s">
        <v>5576</v>
      </c>
      <c r="D179" s="626" t="s">
        <v>2321</v>
      </c>
      <c r="E179" s="531" t="s">
        <v>308</v>
      </c>
      <c r="F179" s="626">
        <v>6</v>
      </c>
      <c r="G179" s="626" t="s">
        <v>2502</v>
      </c>
      <c r="H179" s="626" t="s">
        <v>1853</v>
      </c>
      <c r="I179" s="626">
        <f>1250*F179</f>
        <v>7500</v>
      </c>
      <c r="J179" s="626" t="s">
        <v>317</v>
      </c>
      <c r="K179" s="626" t="s">
        <v>1469</v>
      </c>
    </row>
    <row r="180" spans="1:11" ht="15" x14ac:dyDescent="0.25">
      <c r="A180" s="626" t="s">
        <v>5555</v>
      </c>
      <c r="B180" s="413">
        <v>44285</v>
      </c>
      <c r="C180" s="626" t="s">
        <v>5629</v>
      </c>
      <c r="D180" s="626" t="s">
        <v>2314</v>
      </c>
      <c r="E180" s="531" t="s">
        <v>314</v>
      </c>
      <c r="F180" s="626">
        <v>1</v>
      </c>
      <c r="G180" s="626" t="s">
        <v>2506</v>
      </c>
      <c r="H180" s="626" t="s">
        <v>1850</v>
      </c>
      <c r="I180" s="626">
        <f>35900*F180</f>
        <v>35900</v>
      </c>
      <c r="J180" s="626" t="s">
        <v>317</v>
      </c>
      <c r="K180" s="626" t="s">
        <v>1469</v>
      </c>
    </row>
    <row r="181" spans="1:11" ht="15" x14ac:dyDescent="0.25">
      <c r="A181" s="626" t="s">
        <v>5555</v>
      </c>
      <c r="B181" s="413">
        <v>44285</v>
      </c>
      <c r="C181" s="626" t="s">
        <v>5629</v>
      </c>
      <c r="D181" s="626" t="s">
        <v>2310</v>
      </c>
      <c r="E181" s="531" t="s">
        <v>314</v>
      </c>
      <c r="F181" s="626">
        <v>1</v>
      </c>
      <c r="G181" s="626" t="s">
        <v>2506</v>
      </c>
      <c r="H181" s="626" t="s">
        <v>1850</v>
      </c>
      <c r="I181" s="626">
        <f>38900*F181</f>
        <v>38900</v>
      </c>
      <c r="J181" s="626" t="s">
        <v>317</v>
      </c>
      <c r="K181" s="626" t="s">
        <v>1469</v>
      </c>
    </row>
    <row r="182" spans="1:11" ht="15" x14ac:dyDescent="0.25">
      <c r="A182" s="626" t="s">
        <v>5556</v>
      </c>
      <c r="B182" s="413">
        <v>44286</v>
      </c>
      <c r="C182" s="626" t="s">
        <v>5625</v>
      </c>
      <c r="D182" s="626" t="s">
        <v>5569</v>
      </c>
      <c r="E182" s="531" t="s">
        <v>308</v>
      </c>
      <c r="F182" s="626">
        <v>5</v>
      </c>
      <c r="G182" s="626" t="s">
        <v>1617</v>
      </c>
      <c r="H182" s="626" t="s">
        <v>1853</v>
      </c>
      <c r="I182" s="626">
        <f>1900*F182</f>
        <v>9500</v>
      </c>
      <c r="J182" s="626" t="s">
        <v>317</v>
      </c>
      <c r="K182" s="626" t="s">
        <v>1469</v>
      </c>
    </row>
    <row r="183" spans="1:11" ht="15" x14ac:dyDescent="0.25">
      <c r="A183" s="626" t="s">
        <v>5557</v>
      </c>
      <c r="B183" s="413">
        <v>44286</v>
      </c>
      <c r="C183" s="626" t="s">
        <v>5630</v>
      </c>
      <c r="D183" s="626" t="s">
        <v>1785</v>
      </c>
      <c r="E183" s="531" t="s">
        <v>308</v>
      </c>
      <c r="F183" s="626">
        <v>2</v>
      </c>
      <c r="G183" s="626" t="s">
        <v>5643</v>
      </c>
      <c r="H183" s="626" t="s">
        <v>1853</v>
      </c>
      <c r="I183" s="626">
        <f>4250*F183</f>
        <v>8500</v>
      </c>
      <c r="J183" s="626" t="s">
        <v>316</v>
      </c>
      <c r="K183" s="626" t="s">
        <v>1469</v>
      </c>
    </row>
    <row r="184" spans="1:11" ht="15" x14ac:dyDescent="0.25">
      <c r="A184" s="626" t="s">
        <v>5558</v>
      </c>
      <c r="B184" s="413">
        <v>44286</v>
      </c>
      <c r="C184" s="626" t="s">
        <v>5631</v>
      </c>
      <c r="D184" s="626" t="s">
        <v>5569</v>
      </c>
      <c r="E184" s="531" t="s">
        <v>308</v>
      </c>
      <c r="F184" s="626">
        <v>1</v>
      </c>
      <c r="G184" s="626" t="s">
        <v>1623</v>
      </c>
      <c r="H184" s="626" t="s">
        <v>1853</v>
      </c>
      <c r="I184" s="626">
        <f>1900*F184</f>
        <v>1900</v>
      </c>
      <c r="J184" s="626" t="s">
        <v>317</v>
      </c>
      <c r="K184" s="626" t="s">
        <v>1469</v>
      </c>
    </row>
    <row r="185" spans="1:11" ht="15" x14ac:dyDescent="0.25">
      <c r="A185" s="626" t="s">
        <v>5559</v>
      </c>
      <c r="B185" s="413">
        <v>44286</v>
      </c>
      <c r="C185" s="626" t="s">
        <v>5632</v>
      </c>
      <c r="D185" s="626" t="s">
        <v>2322</v>
      </c>
      <c r="E185" s="531" t="s">
        <v>308</v>
      </c>
      <c r="F185" s="626">
        <v>10</v>
      </c>
      <c r="G185" s="626" t="s">
        <v>1623</v>
      </c>
      <c r="H185" s="626" t="s">
        <v>1853</v>
      </c>
      <c r="I185" s="626">
        <f>4200*F185</f>
        <v>42000</v>
      </c>
      <c r="J185" s="626" t="s">
        <v>317</v>
      </c>
      <c r="K185" s="626" t="s">
        <v>1469</v>
      </c>
    </row>
    <row r="186" spans="1:11" ht="15" x14ac:dyDescent="0.25">
      <c r="A186" s="626" t="s">
        <v>5560</v>
      </c>
      <c r="B186" s="413">
        <v>44286</v>
      </c>
      <c r="C186" s="626" t="s">
        <v>5633</v>
      </c>
      <c r="D186" s="626" t="s">
        <v>1785</v>
      </c>
      <c r="E186" s="531" t="s">
        <v>308</v>
      </c>
      <c r="F186" s="626">
        <v>3</v>
      </c>
      <c r="G186" s="626" t="s">
        <v>2510</v>
      </c>
      <c r="H186" s="626" t="s">
        <v>1853</v>
      </c>
      <c r="I186" s="626">
        <f>4250*F186</f>
        <v>12750</v>
      </c>
      <c r="J186" s="626" t="s">
        <v>317</v>
      </c>
      <c r="K186" s="626" t="s">
        <v>1469</v>
      </c>
    </row>
    <row r="187" spans="1:11" ht="15" x14ac:dyDescent="0.25">
      <c r="A187" s="626" t="s">
        <v>5561</v>
      </c>
      <c r="B187" s="413">
        <v>44286</v>
      </c>
      <c r="C187" s="626" t="s">
        <v>5634</v>
      </c>
      <c r="D187" s="626" t="s">
        <v>1629</v>
      </c>
      <c r="E187" s="531" t="s">
        <v>308</v>
      </c>
      <c r="F187" s="626">
        <v>2</v>
      </c>
      <c r="G187" s="626" t="s">
        <v>2506</v>
      </c>
      <c r="H187" s="626" t="s">
        <v>1853</v>
      </c>
      <c r="I187" s="626">
        <f>2300*F187</f>
        <v>4600</v>
      </c>
      <c r="J187" s="626" t="s">
        <v>317</v>
      </c>
      <c r="K187" s="626" t="s">
        <v>1469</v>
      </c>
    </row>
    <row r="188" spans="1:11" ht="15" x14ac:dyDescent="0.25">
      <c r="A188" s="626" t="s">
        <v>5562</v>
      </c>
      <c r="B188" s="413">
        <v>44286</v>
      </c>
      <c r="C188" s="626" t="s">
        <v>5635</v>
      </c>
      <c r="D188" s="626" t="s">
        <v>1785</v>
      </c>
      <c r="E188" s="531" t="s">
        <v>308</v>
      </c>
      <c r="F188" s="626">
        <v>1</v>
      </c>
      <c r="G188" s="626" t="s">
        <v>5644</v>
      </c>
      <c r="H188" s="626" t="s">
        <v>1853</v>
      </c>
      <c r="I188" s="626">
        <f>4250*F188</f>
        <v>4250</v>
      </c>
      <c r="J188" s="626" t="s">
        <v>316</v>
      </c>
      <c r="K188" s="626" t="s">
        <v>1469</v>
      </c>
    </row>
    <row r="189" spans="1:11" ht="15" x14ac:dyDescent="0.25">
      <c r="A189" s="626" t="s">
        <v>5563</v>
      </c>
      <c r="B189" s="413">
        <v>44286</v>
      </c>
      <c r="C189" s="626" t="s">
        <v>3863</v>
      </c>
      <c r="D189" s="626" t="s">
        <v>3836</v>
      </c>
      <c r="E189" s="531" t="s">
        <v>308</v>
      </c>
      <c r="F189" s="626">
        <v>1</v>
      </c>
      <c r="G189" s="626" t="s">
        <v>1617</v>
      </c>
      <c r="H189" s="626" t="s">
        <v>1853</v>
      </c>
      <c r="I189" s="626">
        <f>5300*F189</f>
        <v>5300</v>
      </c>
      <c r="J189" s="626" t="s">
        <v>317</v>
      </c>
      <c r="K189" s="626" t="s">
        <v>1469</v>
      </c>
    </row>
    <row r="190" spans="1:11" ht="15" x14ac:dyDescent="0.25">
      <c r="A190" s="626" t="s">
        <v>5564</v>
      </c>
      <c r="B190" s="413">
        <v>44286</v>
      </c>
      <c r="C190" s="626" t="s">
        <v>5630</v>
      </c>
      <c r="D190" s="626" t="s">
        <v>3836</v>
      </c>
      <c r="E190" s="531" t="s">
        <v>308</v>
      </c>
      <c r="F190" s="626">
        <v>1</v>
      </c>
      <c r="G190" s="626" t="s">
        <v>5643</v>
      </c>
      <c r="H190" s="626" t="s">
        <v>1853</v>
      </c>
      <c r="I190" s="626">
        <f>5300*F190</f>
        <v>5300</v>
      </c>
      <c r="J190" s="626" t="s">
        <v>316</v>
      </c>
      <c r="K190" s="626" t="s">
        <v>1469</v>
      </c>
    </row>
    <row r="191" spans="1:11" ht="15" x14ac:dyDescent="0.25">
      <c r="A191" s="626" t="s">
        <v>5565</v>
      </c>
      <c r="B191" s="413">
        <v>44286</v>
      </c>
      <c r="C191" s="626" t="s">
        <v>5636</v>
      </c>
      <c r="D191" s="626" t="s">
        <v>1785</v>
      </c>
      <c r="E191" s="531" t="s">
        <v>308</v>
      </c>
      <c r="F191" s="626">
        <v>1</v>
      </c>
      <c r="G191" s="626" t="s">
        <v>2517</v>
      </c>
      <c r="H191" s="626" t="s">
        <v>1853</v>
      </c>
      <c r="I191" s="626">
        <f>4250*F191</f>
        <v>4250</v>
      </c>
      <c r="J191" s="626" t="s">
        <v>316</v>
      </c>
      <c r="K191" s="626" t="s">
        <v>1469</v>
      </c>
    </row>
    <row r="192" spans="1:11" ht="15" x14ac:dyDescent="0.25">
      <c r="A192" s="626" t="s">
        <v>5566</v>
      </c>
      <c r="B192" s="413">
        <v>44286</v>
      </c>
      <c r="C192" s="626" t="s">
        <v>3846</v>
      </c>
      <c r="D192" s="626" t="s">
        <v>1785</v>
      </c>
      <c r="E192" s="531" t="s">
        <v>308</v>
      </c>
      <c r="F192" s="626">
        <v>2</v>
      </c>
      <c r="G192" s="626" t="s">
        <v>2506</v>
      </c>
      <c r="H192" s="626" t="s">
        <v>1853</v>
      </c>
      <c r="I192" s="626">
        <f>4250*F192</f>
        <v>8500</v>
      </c>
      <c r="J192" s="626" t="s">
        <v>317</v>
      </c>
      <c r="K192" s="626" t="s">
        <v>1469</v>
      </c>
    </row>
    <row r="193" spans="1:11" ht="15" x14ac:dyDescent="0.25">
      <c r="A193" s="626" t="s">
        <v>5567</v>
      </c>
      <c r="B193" s="413">
        <v>44286</v>
      </c>
      <c r="C193" s="626" t="s">
        <v>5637</v>
      </c>
      <c r="D193" s="626" t="s">
        <v>1785</v>
      </c>
      <c r="E193" s="531" t="s">
        <v>308</v>
      </c>
      <c r="F193" s="626">
        <v>1</v>
      </c>
      <c r="G193" s="626" t="s">
        <v>2506</v>
      </c>
      <c r="H193" s="626" t="s">
        <v>1853</v>
      </c>
      <c r="I193" s="626">
        <f>4250*F193</f>
        <v>4250</v>
      </c>
      <c r="J193" s="626" t="s">
        <v>317</v>
      </c>
      <c r="K193" s="626" t="s">
        <v>1469</v>
      </c>
    </row>
  </sheetData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theme="6"/>
  </sheetPr>
  <dimension ref="A3:B13"/>
  <sheetViews>
    <sheetView workbookViewId="0">
      <selection activeCell="B13" sqref="B13"/>
    </sheetView>
  </sheetViews>
  <sheetFormatPr defaultRowHeight="12.75" x14ac:dyDescent="0.2"/>
  <cols>
    <col min="1" max="1" width="23.42578125" bestFit="1" customWidth="1"/>
    <col min="2" max="2" width="11.85546875" style="123" bestFit="1" customWidth="1"/>
  </cols>
  <sheetData>
    <row r="3" spans="1:2" x14ac:dyDescent="0.2">
      <c r="A3" s="474" t="s">
        <v>1535</v>
      </c>
      <c r="B3" s="483"/>
    </row>
    <row r="4" spans="1:2" x14ac:dyDescent="0.2">
      <c r="A4" s="474" t="s">
        <v>42</v>
      </c>
      <c r="B4" s="477" t="s">
        <v>4</v>
      </c>
    </row>
    <row r="5" spans="1:2" x14ac:dyDescent="0.2">
      <c r="A5" s="473" t="s">
        <v>1193</v>
      </c>
      <c r="B5" s="483">
        <v>32725</v>
      </c>
    </row>
    <row r="6" spans="1:2" x14ac:dyDescent="0.2">
      <c r="A6" s="475" t="s">
        <v>2557</v>
      </c>
      <c r="B6" s="484">
        <v>1349075</v>
      </c>
    </row>
    <row r="7" spans="1:2" x14ac:dyDescent="0.2">
      <c r="A7" s="475" t="s">
        <v>2560</v>
      </c>
      <c r="B7" s="484">
        <v>487550</v>
      </c>
    </row>
    <row r="8" spans="1:2" x14ac:dyDescent="0.2">
      <c r="A8" s="475" t="s">
        <v>63</v>
      </c>
      <c r="B8" s="484">
        <v>0</v>
      </c>
    </row>
    <row r="9" spans="1:2" x14ac:dyDescent="0.2">
      <c r="A9" s="475" t="s">
        <v>2558</v>
      </c>
      <c r="B9" s="484">
        <v>12752771</v>
      </c>
    </row>
    <row r="10" spans="1:2" x14ac:dyDescent="0.2">
      <c r="A10" s="475" t="s">
        <v>2561</v>
      </c>
      <c r="B10" s="484">
        <v>2603375</v>
      </c>
    </row>
    <row r="11" spans="1:2" x14ac:dyDescent="0.2">
      <c r="A11" s="475" t="s">
        <v>2559</v>
      </c>
      <c r="B11" s="484">
        <v>896900</v>
      </c>
    </row>
    <row r="12" spans="1:2" x14ac:dyDescent="0.2">
      <c r="A12" s="475" t="s">
        <v>1196</v>
      </c>
      <c r="B12" s="484">
        <v>1151100</v>
      </c>
    </row>
    <row r="13" spans="1:2" x14ac:dyDescent="0.2">
      <c r="A13" s="476" t="s">
        <v>3</v>
      </c>
      <c r="B13" s="485">
        <v>19273496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58">
    <tabColor rgb="FF92D050"/>
  </sheetPr>
  <dimension ref="A1:K132"/>
  <sheetViews>
    <sheetView topLeftCell="B1" workbookViewId="0">
      <selection activeCell="H1" sqref="H1"/>
    </sheetView>
  </sheetViews>
  <sheetFormatPr defaultRowHeight="12.75" x14ac:dyDescent="0.2"/>
  <cols>
    <col min="1" max="1" width="15.28515625" bestFit="1" customWidth="1"/>
    <col min="2" max="2" width="11.85546875" bestFit="1" customWidth="1"/>
    <col min="3" max="3" width="40.28515625" bestFit="1" customWidth="1"/>
    <col min="4" max="4" width="32.28515625" customWidth="1"/>
    <col min="5" max="5" width="9" bestFit="1" customWidth="1"/>
    <col min="6" max="6" width="5" bestFit="1" customWidth="1"/>
    <col min="7" max="7" width="15.7109375" bestFit="1" customWidth="1"/>
    <col min="8" max="8" width="22.140625" bestFit="1" customWidth="1"/>
    <col min="9" max="9" width="9.5703125" bestFit="1" customWidth="1"/>
    <col min="10" max="10" width="17" bestFit="1" customWidth="1"/>
    <col min="11" max="11" width="13.5703125" bestFit="1" customWidth="1"/>
  </cols>
  <sheetData>
    <row r="1" spans="1:11" s="402" customFormat="1" ht="15" x14ac:dyDescent="0.25">
      <c r="A1" s="419" t="s">
        <v>26</v>
      </c>
      <c r="B1" s="419" t="s">
        <v>34</v>
      </c>
      <c r="C1" s="419" t="s">
        <v>36</v>
      </c>
      <c r="D1" s="419" t="s">
        <v>37</v>
      </c>
      <c r="E1" s="419" t="s">
        <v>23</v>
      </c>
      <c r="F1" s="419" t="s">
        <v>38</v>
      </c>
      <c r="G1" s="419" t="s">
        <v>39</v>
      </c>
      <c r="H1" s="419" t="s">
        <v>42</v>
      </c>
      <c r="I1" s="420" t="s">
        <v>40</v>
      </c>
      <c r="J1" s="232" t="s">
        <v>35</v>
      </c>
      <c r="K1" s="232" t="s">
        <v>4781</v>
      </c>
    </row>
    <row r="2" spans="1:11" ht="15" x14ac:dyDescent="0.25">
      <c r="A2" s="558" t="s">
        <v>2145</v>
      </c>
      <c r="B2" s="559">
        <v>44198</v>
      </c>
      <c r="C2" s="558" t="s">
        <v>2146</v>
      </c>
      <c r="D2" s="558" t="s">
        <v>2286</v>
      </c>
      <c r="E2" s="469" t="s">
        <v>314</v>
      </c>
      <c r="F2" s="560">
        <v>1</v>
      </c>
      <c r="G2" s="205" t="s">
        <v>93</v>
      </c>
      <c r="H2" s="205" t="s">
        <v>2557</v>
      </c>
      <c r="I2" s="205">
        <f>4675*F2</f>
        <v>4675</v>
      </c>
      <c r="J2" s="205" t="s">
        <v>317</v>
      </c>
      <c r="K2" s="205" t="s">
        <v>1469</v>
      </c>
    </row>
    <row r="3" spans="1:11" ht="15" x14ac:dyDescent="0.25">
      <c r="A3" s="558" t="s">
        <v>2147</v>
      </c>
      <c r="B3" s="559">
        <v>44198</v>
      </c>
      <c r="C3" s="558" t="s">
        <v>2277</v>
      </c>
      <c r="D3" s="558" t="s">
        <v>2287</v>
      </c>
      <c r="E3" s="469" t="s">
        <v>314</v>
      </c>
      <c r="F3" s="560">
        <v>1</v>
      </c>
      <c r="G3" s="205" t="s">
        <v>93</v>
      </c>
      <c r="H3" s="205" t="s">
        <v>2559</v>
      </c>
      <c r="I3" s="205">
        <f>9350*F3</f>
        <v>9350</v>
      </c>
      <c r="J3" s="205" t="s">
        <v>1466</v>
      </c>
      <c r="K3" s="205" t="s">
        <v>4782</v>
      </c>
    </row>
    <row r="4" spans="1:11" ht="15" x14ac:dyDescent="0.25">
      <c r="A4" s="558" t="s">
        <v>2148</v>
      </c>
      <c r="B4" s="559">
        <v>44198</v>
      </c>
      <c r="C4" s="558" t="s">
        <v>2149</v>
      </c>
      <c r="D4" s="558" t="s">
        <v>2288</v>
      </c>
      <c r="E4" s="469" t="s">
        <v>308</v>
      </c>
      <c r="F4" s="560">
        <v>1</v>
      </c>
      <c r="G4" s="205" t="s">
        <v>93</v>
      </c>
      <c r="H4" s="205" t="s">
        <v>2560</v>
      </c>
      <c r="I4" s="205">
        <f>12500*F4</f>
        <v>12500</v>
      </c>
      <c r="J4" s="205" t="s">
        <v>1466</v>
      </c>
      <c r="K4" s="205" t="s">
        <v>4782</v>
      </c>
    </row>
    <row r="5" spans="1:11" ht="15" x14ac:dyDescent="0.25">
      <c r="A5" s="558" t="s">
        <v>2150</v>
      </c>
      <c r="B5" s="559">
        <v>44200</v>
      </c>
      <c r="C5" s="558" t="s">
        <v>2278</v>
      </c>
      <c r="D5" s="558" t="s">
        <v>2289</v>
      </c>
      <c r="E5" s="469" t="s">
        <v>314</v>
      </c>
      <c r="F5" s="560">
        <v>2</v>
      </c>
      <c r="G5" s="205" t="s">
        <v>93</v>
      </c>
      <c r="H5" s="205" t="s">
        <v>2559</v>
      </c>
      <c r="I5" s="205">
        <f>35200*F5</f>
        <v>70400</v>
      </c>
      <c r="J5" s="205" t="s">
        <v>1466</v>
      </c>
      <c r="K5" s="205" t="s">
        <v>4782</v>
      </c>
    </row>
    <row r="6" spans="1:11" ht="15" x14ac:dyDescent="0.25">
      <c r="A6" s="558" t="s">
        <v>2151</v>
      </c>
      <c r="B6" s="559">
        <v>44200</v>
      </c>
      <c r="C6" s="558" t="s">
        <v>2277</v>
      </c>
      <c r="D6" s="558" t="s">
        <v>2152</v>
      </c>
      <c r="E6" s="469" t="s">
        <v>314</v>
      </c>
      <c r="F6" s="560">
        <v>1</v>
      </c>
      <c r="G6" s="205" t="s">
        <v>93</v>
      </c>
      <c r="H6" s="205" t="s">
        <v>2559</v>
      </c>
      <c r="I6" s="205">
        <f>3500*F6</f>
        <v>3500</v>
      </c>
      <c r="J6" s="205" t="s">
        <v>1466</v>
      </c>
      <c r="K6" s="205" t="s">
        <v>4782</v>
      </c>
    </row>
    <row r="7" spans="1:11" ht="15" x14ac:dyDescent="0.25">
      <c r="A7" s="558" t="s">
        <v>2153</v>
      </c>
      <c r="B7" s="559">
        <v>44200</v>
      </c>
      <c r="C7" s="558" t="s">
        <v>2279</v>
      </c>
      <c r="D7" s="558" t="s">
        <v>2289</v>
      </c>
      <c r="E7" s="469" t="s">
        <v>314</v>
      </c>
      <c r="F7" s="560">
        <v>1</v>
      </c>
      <c r="G7" s="205" t="s">
        <v>93</v>
      </c>
      <c r="H7" s="205" t="s">
        <v>2559</v>
      </c>
      <c r="I7" s="205">
        <f>35200*F7</f>
        <v>35200</v>
      </c>
      <c r="J7" s="205" t="s">
        <v>317</v>
      </c>
      <c r="K7" s="205" t="s">
        <v>1469</v>
      </c>
    </row>
    <row r="8" spans="1:11" ht="15" x14ac:dyDescent="0.25">
      <c r="A8" s="558" t="s">
        <v>2154</v>
      </c>
      <c r="B8" s="559">
        <v>44200</v>
      </c>
      <c r="C8" s="558" t="s">
        <v>2155</v>
      </c>
      <c r="D8" s="558" t="s">
        <v>2290</v>
      </c>
      <c r="E8" s="469" t="s">
        <v>308</v>
      </c>
      <c r="F8" s="560">
        <v>3</v>
      </c>
      <c r="G8" s="205" t="s">
        <v>93</v>
      </c>
      <c r="H8" s="205" t="s">
        <v>1196</v>
      </c>
      <c r="I8" s="205">
        <f>1950*F8</f>
        <v>5850</v>
      </c>
      <c r="J8" s="563" t="s">
        <v>1467</v>
      </c>
      <c r="K8" s="205" t="s">
        <v>4782</v>
      </c>
    </row>
    <row r="9" spans="1:11" ht="15" x14ac:dyDescent="0.25">
      <c r="A9" s="558" t="s">
        <v>2156</v>
      </c>
      <c r="B9" s="559">
        <v>44201</v>
      </c>
      <c r="C9" s="558" t="s">
        <v>2157</v>
      </c>
      <c r="D9" s="558" t="s">
        <v>1520</v>
      </c>
      <c r="E9" s="469" t="s">
        <v>308</v>
      </c>
      <c r="F9" s="560">
        <v>1</v>
      </c>
      <c r="G9" s="558" t="s">
        <v>2158</v>
      </c>
      <c r="H9" s="205" t="s">
        <v>1196</v>
      </c>
      <c r="I9" s="205">
        <f>6250*F9</f>
        <v>6250</v>
      </c>
      <c r="J9" s="488" t="s">
        <v>316</v>
      </c>
      <c r="K9" s="205" t="s">
        <v>1469</v>
      </c>
    </row>
    <row r="10" spans="1:11" ht="15" x14ac:dyDescent="0.25">
      <c r="A10" s="558" t="s">
        <v>2159</v>
      </c>
      <c r="B10" s="559">
        <v>44202</v>
      </c>
      <c r="C10" s="558" t="s">
        <v>2160</v>
      </c>
      <c r="D10" s="558" t="s">
        <v>2291</v>
      </c>
      <c r="E10" s="469" t="s">
        <v>314</v>
      </c>
      <c r="F10" s="560">
        <v>10</v>
      </c>
      <c r="G10" s="529" t="s">
        <v>93</v>
      </c>
      <c r="H10" s="205" t="s">
        <v>2559</v>
      </c>
      <c r="I10" s="205">
        <f>8100*F10</f>
        <v>81000</v>
      </c>
      <c r="J10" s="563" t="s">
        <v>1465</v>
      </c>
      <c r="K10" s="205" t="s">
        <v>4782</v>
      </c>
    </row>
    <row r="11" spans="1:11" ht="15" x14ac:dyDescent="0.25">
      <c r="A11" s="558" t="s">
        <v>2161</v>
      </c>
      <c r="B11" s="559">
        <v>44202</v>
      </c>
      <c r="C11" s="558" t="s">
        <v>2277</v>
      </c>
      <c r="D11" s="558" t="s">
        <v>1520</v>
      </c>
      <c r="E11" s="469" t="s">
        <v>308</v>
      </c>
      <c r="F11" s="560">
        <v>1</v>
      </c>
      <c r="G11" s="558" t="s">
        <v>93</v>
      </c>
      <c r="H11" s="205" t="s">
        <v>1196</v>
      </c>
      <c r="I11" s="205">
        <f>6250*F11</f>
        <v>6250</v>
      </c>
      <c r="J11" s="205" t="s">
        <v>1466</v>
      </c>
      <c r="K11" s="205" t="s">
        <v>4782</v>
      </c>
    </row>
    <row r="12" spans="1:11" ht="15" x14ac:dyDescent="0.25">
      <c r="A12" s="558" t="s">
        <v>2161</v>
      </c>
      <c r="B12" s="559">
        <v>44202</v>
      </c>
      <c r="C12" s="558" t="s">
        <v>2277</v>
      </c>
      <c r="D12" s="558" t="s">
        <v>2289</v>
      </c>
      <c r="E12" s="469" t="s">
        <v>314</v>
      </c>
      <c r="F12" s="560">
        <v>2</v>
      </c>
      <c r="G12" s="558" t="s">
        <v>93</v>
      </c>
      <c r="H12" s="205" t="s">
        <v>2559</v>
      </c>
      <c r="I12" s="205">
        <f>35200*F12</f>
        <v>70400</v>
      </c>
      <c r="J12" s="205" t="s">
        <v>1466</v>
      </c>
      <c r="K12" s="205" t="s">
        <v>4782</v>
      </c>
    </row>
    <row r="13" spans="1:11" ht="15" x14ac:dyDescent="0.25">
      <c r="A13" s="558" t="s">
        <v>2162</v>
      </c>
      <c r="B13" s="559">
        <v>44202</v>
      </c>
      <c r="C13" s="558" t="s">
        <v>2163</v>
      </c>
      <c r="D13" s="558" t="s">
        <v>2292</v>
      </c>
      <c r="E13" s="469" t="s">
        <v>314</v>
      </c>
      <c r="F13" s="560">
        <v>1</v>
      </c>
      <c r="G13" s="558" t="s">
        <v>93</v>
      </c>
      <c r="H13" s="205" t="s">
        <v>2559</v>
      </c>
      <c r="I13" s="205">
        <f>2250*F13</f>
        <v>2250</v>
      </c>
      <c r="J13" s="205" t="s">
        <v>317</v>
      </c>
      <c r="K13" s="205" t="s">
        <v>1469</v>
      </c>
    </row>
    <row r="14" spans="1:11" ht="15" x14ac:dyDescent="0.25">
      <c r="A14" s="558" t="s">
        <v>2162</v>
      </c>
      <c r="B14" s="559">
        <v>44202</v>
      </c>
      <c r="C14" s="558" t="s">
        <v>2163</v>
      </c>
      <c r="D14" s="558" t="s">
        <v>2289</v>
      </c>
      <c r="E14" s="469" t="s">
        <v>314</v>
      </c>
      <c r="F14" s="560">
        <v>1</v>
      </c>
      <c r="G14" s="558" t="s">
        <v>93</v>
      </c>
      <c r="H14" s="205" t="s">
        <v>2559</v>
      </c>
      <c r="I14" s="205">
        <f>35200*F14</f>
        <v>35200</v>
      </c>
      <c r="J14" s="205" t="s">
        <v>317</v>
      </c>
      <c r="K14" s="205" t="s">
        <v>1469</v>
      </c>
    </row>
    <row r="15" spans="1:11" ht="15" x14ac:dyDescent="0.25">
      <c r="A15" s="558" t="s">
        <v>2162</v>
      </c>
      <c r="B15" s="559">
        <v>44202</v>
      </c>
      <c r="C15" s="558" t="s">
        <v>2163</v>
      </c>
      <c r="D15" s="558" t="s">
        <v>2293</v>
      </c>
      <c r="E15" s="469" t="s">
        <v>308</v>
      </c>
      <c r="F15" s="560">
        <v>10</v>
      </c>
      <c r="G15" s="558" t="s">
        <v>93</v>
      </c>
      <c r="H15" s="205" t="s">
        <v>1196</v>
      </c>
      <c r="I15" s="205">
        <f>4400*F15</f>
        <v>44000</v>
      </c>
      <c r="J15" s="205" t="s">
        <v>317</v>
      </c>
      <c r="K15" s="205" t="s">
        <v>1469</v>
      </c>
    </row>
    <row r="16" spans="1:11" ht="15" x14ac:dyDescent="0.25">
      <c r="A16" s="558" t="s">
        <v>2164</v>
      </c>
      <c r="B16" s="559">
        <v>44202</v>
      </c>
      <c r="C16" s="558" t="s">
        <v>2277</v>
      </c>
      <c r="D16" s="558" t="s">
        <v>2294</v>
      </c>
      <c r="E16" s="469" t="s">
        <v>308</v>
      </c>
      <c r="F16" s="561">
        <v>10</v>
      </c>
      <c r="G16" s="558" t="s">
        <v>93</v>
      </c>
      <c r="H16" s="205" t="s">
        <v>1196</v>
      </c>
      <c r="I16" s="205">
        <f>6500*F16</f>
        <v>65000</v>
      </c>
      <c r="J16" s="205" t="s">
        <v>1466</v>
      </c>
      <c r="K16" s="205" t="s">
        <v>4782</v>
      </c>
    </row>
    <row r="17" spans="1:11" ht="15" x14ac:dyDescent="0.25">
      <c r="A17" s="558" t="s">
        <v>2165</v>
      </c>
      <c r="B17" s="559">
        <v>44202</v>
      </c>
      <c r="C17" s="558" t="s">
        <v>2280</v>
      </c>
      <c r="D17" s="558" t="s">
        <v>2143</v>
      </c>
      <c r="E17" s="469" t="s">
        <v>308</v>
      </c>
      <c r="F17" s="560">
        <v>32</v>
      </c>
      <c r="G17" s="562" t="s">
        <v>93</v>
      </c>
      <c r="H17" s="205" t="s">
        <v>1196</v>
      </c>
      <c r="I17" s="205">
        <f>6500*F17</f>
        <v>208000</v>
      </c>
      <c r="J17" s="205" t="s">
        <v>1467</v>
      </c>
      <c r="K17" s="205" t="s">
        <v>4782</v>
      </c>
    </row>
    <row r="18" spans="1:11" ht="15" x14ac:dyDescent="0.25">
      <c r="A18" s="558" t="s">
        <v>2166</v>
      </c>
      <c r="B18" s="559">
        <v>44203</v>
      </c>
      <c r="C18" s="558" t="s">
        <v>2167</v>
      </c>
      <c r="D18" s="558" t="s">
        <v>2168</v>
      </c>
      <c r="E18" s="469" t="s">
        <v>314</v>
      </c>
      <c r="F18" s="560">
        <v>1</v>
      </c>
      <c r="G18" s="558" t="s">
        <v>93</v>
      </c>
      <c r="H18" s="205" t="s">
        <v>2559</v>
      </c>
      <c r="I18" s="205">
        <f>3500*F18</f>
        <v>3500</v>
      </c>
      <c r="J18" s="205" t="s">
        <v>317</v>
      </c>
      <c r="K18" s="205" t="s">
        <v>1469</v>
      </c>
    </row>
    <row r="19" spans="1:11" ht="15" x14ac:dyDescent="0.25">
      <c r="A19" s="558" t="s">
        <v>2169</v>
      </c>
      <c r="B19" s="559">
        <v>44203</v>
      </c>
      <c r="C19" s="558" t="s">
        <v>2170</v>
      </c>
      <c r="D19" s="558" t="s">
        <v>2288</v>
      </c>
      <c r="E19" s="469" t="s">
        <v>308</v>
      </c>
      <c r="F19" s="560">
        <v>3</v>
      </c>
      <c r="G19" s="558" t="s">
        <v>93</v>
      </c>
      <c r="H19" s="205" t="s">
        <v>1196</v>
      </c>
      <c r="I19" s="205">
        <f>12500*F19</f>
        <v>37500</v>
      </c>
      <c r="J19" s="205" t="s">
        <v>317</v>
      </c>
      <c r="K19" s="205" t="s">
        <v>1469</v>
      </c>
    </row>
    <row r="20" spans="1:11" ht="15" x14ac:dyDescent="0.25">
      <c r="A20" s="558" t="s">
        <v>2171</v>
      </c>
      <c r="B20" s="559">
        <v>44203</v>
      </c>
      <c r="C20" s="558" t="s">
        <v>2172</v>
      </c>
      <c r="D20" s="558" t="s">
        <v>1520</v>
      </c>
      <c r="E20" s="469" t="s">
        <v>308</v>
      </c>
      <c r="F20" s="560">
        <v>1</v>
      </c>
      <c r="G20" s="558" t="s">
        <v>93</v>
      </c>
      <c r="H20" s="205" t="s">
        <v>1196</v>
      </c>
      <c r="I20" s="205">
        <f>6250*F20</f>
        <v>6250</v>
      </c>
      <c r="J20" s="205" t="s">
        <v>317</v>
      </c>
      <c r="K20" s="205" t="s">
        <v>1469</v>
      </c>
    </row>
    <row r="21" spans="1:11" ht="15" x14ac:dyDescent="0.25">
      <c r="A21" s="558" t="s">
        <v>2173</v>
      </c>
      <c r="B21" s="559">
        <v>44203</v>
      </c>
      <c r="C21" s="558" t="s">
        <v>2160</v>
      </c>
      <c r="D21" s="558" t="s">
        <v>2291</v>
      </c>
      <c r="E21" s="469" t="s">
        <v>314</v>
      </c>
      <c r="F21" s="560">
        <v>10</v>
      </c>
      <c r="G21" s="558" t="s">
        <v>93</v>
      </c>
      <c r="H21" s="205" t="s">
        <v>2559</v>
      </c>
      <c r="I21" s="205">
        <f>8100*F21</f>
        <v>81000</v>
      </c>
      <c r="J21" s="205" t="s">
        <v>1465</v>
      </c>
      <c r="K21" s="205" t="s">
        <v>4782</v>
      </c>
    </row>
    <row r="22" spans="1:11" ht="15" x14ac:dyDescent="0.25">
      <c r="A22" s="558" t="s">
        <v>2174</v>
      </c>
      <c r="B22" s="559">
        <v>44203</v>
      </c>
      <c r="C22" s="558" t="s">
        <v>2175</v>
      </c>
      <c r="D22" s="558" t="s">
        <v>2288</v>
      </c>
      <c r="E22" s="469" t="s">
        <v>308</v>
      </c>
      <c r="F22" s="560">
        <v>2</v>
      </c>
      <c r="G22" s="558" t="s">
        <v>2176</v>
      </c>
      <c r="H22" s="205" t="s">
        <v>2560</v>
      </c>
      <c r="I22" s="205">
        <f>12500*F22</f>
        <v>25000</v>
      </c>
      <c r="J22" s="205" t="s">
        <v>1466</v>
      </c>
      <c r="K22" s="205" t="s">
        <v>4782</v>
      </c>
    </row>
    <row r="23" spans="1:11" ht="15" x14ac:dyDescent="0.25">
      <c r="A23" s="558" t="s">
        <v>2177</v>
      </c>
      <c r="B23" s="559">
        <v>44204</v>
      </c>
      <c r="C23" s="558" t="s">
        <v>2149</v>
      </c>
      <c r="D23" s="558" t="s">
        <v>1520</v>
      </c>
      <c r="E23" s="469" t="s">
        <v>308</v>
      </c>
      <c r="F23" s="560">
        <v>2</v>
      </c>
      <c r="G23" s="558" t="s">
        <v>2178</v>
      </c>
      <c r="H23" s="205" t="s">
        <v>2560</v>
      </c>
      <c r="I23" s="205">
        <f>6250*F23</f>
        <v>12500</v>
      </c>
      <c r="J23" s="205" t="s">
        <v>1466</v>
      </c>
      <c r="K23" s="205" t="s">
        <v>4782</v>
      </c>
    </row>
    <row r="24" spans="1:11" ht="15" x14ac:dyDescent="0.25">
      <c r="A24" s="558" t="s">
        <v>2179</v>
      </c>
      <c r="B24" s="559">
        <v>44204</v>
      </c>
      <c r="C24" s="558" t="s">
        <v>1288</v>
      </c>
      <c r="D24" s="558" t="s">
        <v>1520</v>
      </c>
      <c r="E24" s="469" t="s">
        <v>308</v>
      </c>
      <c r="F24" s="560">
        <v>2</v>
      </c>
      <c r="G24" s="558" t="s">
        <v>2180</v>
      </c>
      <c r="H24" s="205" t="s">
        <v>2560</v>
      </c>
      <c r="I24" s="205">
        <f>6250*F24</f>
        <v>12500</v>
      </c>
      <c r="J24" s="205" t="s">
        <v>1466</v>
      </c>
      <c r="K24" s="205" t="s">
        <v>4782</v>
      </c>
    </row>
    <row r="25" spans="1:11" ht="15" x14ac:dyDescent="0.25">
      <c r="A25" s="558" t="s">
        <v>2181</v>
      </c>
      <c r="B25" s="559">
        <v>44204</v>
      </c>
      <c r="C25" s="558" t="s">
        <v>2182</v>
      </c>
      <c r="D25" s="558" t="s">
        <v>2143</v>
      </c>
      <c r="E25" s="469" t="s">
        <v>308</v>
      </c>
      <c r="F25" s="560">
        <v>1</v>
      </c>
      <c r="G25" s="558" t="s">
        <v>93</v>
      </c>
      <c r="H25" s="205" t="s">
        <v>1196</v>
      </c>
      <c r="I25" s="205">
        <f>6500*F25</f>
        <v>6500</v>
      </c>
      <c r="J25" s="205" t="s">
        <v>317</v>
      </c>
      <c r="K25" s="205" t="s">
        <v>1469</v>
      </c>
    </row>
    <row r="26" spans="1:11" ht="15" x14ac:dyDescent="0.25">
      <c r="A26" s="558" t="s">
        <v>2183</v>
      </c>
      <c r="B26" s="559">
        <v>44204</v>
      </c>
      <c r="C26" s="558" t="s">
        <v>2184</v>
      </c>
      <c r="D26" s="558" t="s">
        <v>2293</v>
      </c>
      <c r="E26" s="469" t="s">
        <v>308</v>
      </c>
      <c r="F26" s="560">
        <v>3</v>
      </c>
      <c r="G26" s="558" t="s">
        <v>2185</v>
      </c>
      <c r="H26" s="205" t="s">
        <v>2560</v>
      </c>
      <c r="I26" s="205">
        <f>4400*F26</f>
        <v>13200</v>
      </c>
      <c r="J26" s="205" t="s">
        <v>317</v>
      </c>
      <c r="K26" s="205" t="s">
        <v>1469</v>
      </c>
    </row>
    <row r="27" spans="1:11" ht="15" x14ac:dyDescent="0.25">
      <c r="A27" s="558" t="s">
        <v>2186</v>
      </c>
      <c r="B27" s="559">
        <v>44204</v>
      </c>
      <c r="C27" s="558" t="s">
        <v>1288</v>
      </c>
      <c r="D27" s="558" t="s">
        <v>1520</v>
      </c>
      <c r="E27" s="469" t="s">
        <v>308</v>
      </c>
      <c r="F27" s="561">
        <v>2</v>
      </c>
      <c r="G27" s="558" t="s">
        <v>2180</v>
      </c>
      <c r="H27" s="205" t="s">
        <v>2560</v>
      </c>
      <c r="I27" s="205">
        <f>6250*F27</f>
        <v>12500</v>
      </c>
      <c r="J27" s="205" t="s">
        <v>1466</v>
      </c>
      <c r="K27" s="205" t="s">
        <v>4782</v>
      </c>
    </row>
    <row r="28" spans="1:11" ht="15" x14ac:dyDescent="0.25">
      <c r="A28" s="558" t="s">
        <v>2187</v>
      </c>
      <c r="B28" s="559">
        <v>44204</v>
      </c>
      <c r="C28" s="558" t="s">
        <v>2188</v>
      </c>
      <c r="D28" s="558" t="s">
        <v>2288</v>
      </c>
      <c r="E28" s="469" t="s">
        <v>308</v>
      </c>
      <c r="F28" s="560">
        <v>1</v>
      </c>
      <c r="G28" s="558" t="s">
        <v>2189</v>
      </c>
      <c r="H28" s="205" t="s">
        <v>1196</v>
      </c>
      <c r="I28" s="205">
        <f>12500*F28</f>
        <v>12500</v>
      </c>
      <c r="J28" s="205" t="s">
        <v>316</v>
      </c>
      <c r="K28" s="205" t="s">
        <v>1469</v>
      </c>
    </row>
    <row r="29" spans="1:11" ht="15" x14ac:dyDescent="0.25">
      <c r="A29" s="558" t="s">
        <v>2190</v>
      </c>
      <c r="B29" s="559">
        <v>44205</v>
      </c>
      <c r="C29" s="558" t="s">
        <v>2160</v>
      </c>
      <c r="D29" s="558" t="s">
        <v>2291</v>
      </c>
      <c r="E29" s="469" t="s">
        <v>314</v>
      </c>
      <c r="F29" s="560">
        <v>10</v>
      </c>
      <c r="G29" s="558" t="s">
        <v>93</v>
      </c>
      <c r="H29" s="205" t="s">
        <v>2559</v>
      </c>
      <c r="I29" s="205">
        <f>8100*F29</f>
        <v>81000</v>
      </c>
      <c r="J29" s="205" t="s">
        <v>1465</v>
      </c>
      <c r="K29" s="205" t="s">
        <v>4782</v>
      </c>
    </row>
    <row r="30" spans="1:11" ht="15" x14ac:dyDescent="0.25">
      <c r="A30" s="558" t="s">
        <v>2191</v>
      </c>
      <c r="B30" s="559">
        <v>44207</v>
      </c>
      <c r="C30" s="558" t="s">
        <v>2146</v>
      </c>
      <c r="D30" s="558" t="s">
        <v>2293</v>
      </c>
      <c r="E30" s="469" t="s">
        <v>308</v>
      </c>
      <c r="F30" s="560">
        <v>3</v>
      </c>
      <c r="G30" s="558" t="s">
        <v>2176</v>
      </c>
      <c r="H30" s="205" t="s">
        <v>2560</v>
      </c>
      <c r="I30" s="205">
        <f>4400*F30</f>
        <v>13200</v>
      </c>
      <c r="J30" s="205" t="s">
        <v>317</v>
      </c>
      <c r="K30" s="205" t="s">
        <v>1469</v>
      </c>
    </row>
    <row r="31" spans="1:11" ht="15" x14ac:dyDescent="0.25">
      <c r="A31" s="558" t="s">
        <v>2192</v>
      </c>
      <c r="B31" s="559">
        <v>44207</v>
      </c>
      <c r="C31" s="558" t="s">
        <v>2562</v>
      </c>
      <c r="D31" s="558" t="s">
        <v>2295</v>
      </c>
      <c r="E31" s="469" t="s">
        <v>314</v>
      </c>
      <c r="F31" s="561">
        <v>3</v>
      </c>
      <c r="G31" s="558" t="s">
        <v>2193</v>
      </c>
      <c r="H31" s="205" t="s">
        <v>2558</v>
      </c>
      <c r="I31" s="205">
        <f>37500*F31</f>
        <v>112500</v>
      </c>
      <c r="J31" s="205" t="s">
        <v>1465</v>
      </c>
      <c r="K31" s="205" t="s">
        <v>4782</v>
      </c>
    </row>
    <row r="32" spans="1:11" ht="15" x14ac:dyDescent="0.25">
      <c r="A32" s="558" t="s">
        <v>2192</v>
      </c>
      <c r="B32" s="559">
        <v>44207</v>
      </c>
      <c r="C32" s="558" t="s">
        <v>2562</v>
      </c>
      <c r="D32" s="558" t="s">
        <v>2289</v>
      </c>
      <c r="E32" s="469" t="s">
        <v>314</v>
      </c>
      <c r="F32" s="561">
        <v>5</v>
      </c>
      <c r="G32" s="558" t="s">
        <v>2193</v>
      </c>
      <c r="H32" s="205" t="s">
        <v>2558</v>
      </c>
      <c r="I32" s="205">
        <f>35200*F32</f>
        <v>176000</v>
      </c>
      <c r="J32" s="205" t="s">
        <v>1465</v>
      </c>
      <c r="K32" s="205" t="s">
        <v>4782</v>
      </c>
    </row>
    <row r="33" spans="1:11" ht="15" x14ac:dyDescent="0.25">
      <c r="A33" s="558" t="s">
        <v>2194</v>
      </c>
      <c r="B33" s="559">
        <v>44207</v>
      </c>
      <c r="C33" s="558" t="s">
        <v>2562</v>
      </c>
      <c r="D33" s="558" t="s">
        <v>2294</v>
      </c>
      <c r="E33" s="469" t="s">
        <v>308</v>
      </c>
      <c r="F33" s="560">
        <v>15</v>
      </c>
      <c r="G33" s="558" t="s">
        <v>2193</v>
      </c>
      <c r="H33" s="205" t="s">
        <v>2561</v>
      </c>
      <c r="I33" s="205">
        <f>6500*F33</f>
        <v>97500</v>
      </c>
      <c r="J33" s="205" t="s">
        <v>1465</v>
      </c>
      <c r="K33" s="205" t="s">
        <v>4782</v>
      </c>
    </row>
    <row r="34" spans="1:11" ht="15" x14ac:dyDescent="0.25">
      <c r="A34" s="558" t="s">
        <v>2194</v>
      </c>
      <c r="B34" s="559">
        <v>44207</v>
      </c>
      <c r="C34" s="558" t="s">
        <v>2562</v>
      </c>
      <c r="D34" s="558" t="s">
        <v>2293</v>
      </c>
      <c r="E34" s="469" t="s">
        <v>308</v>
      </c>
      <c r="F34" s="561">
        <v>10</v>
      </c>
      <c r="G34" s="558" t="s">
        <v>2193</v>
      </c>
      <c r="H34" s="205" t="s">
        <v>2561</v>
      </c>
      <c r="I34" s="205">
        <f>4400*F34</f>
        <v>44000</v>
      </c>
      <c r="J34" s="205" t="s">
        <v>1465</v>
      </c>
      <c r="K34" s="205" t="s">
        <v>4782</v>
      </c>
    </row>
    <row r="35" spans="1:11" ht="15" x14ac:dyDescent="0.25">
      <c r="A35" s="558" t="s">
        <v>2194</v>
      </c>
      <c r="B35" s="559">
        <v>44207</v>
      </c>
      <c r="C35" s="558" t="s">
        <v>2562</v>
      </c>
      <c r="D35" s="558" t="s">
        <v>2291</v>
      </c>
      <c r="E35" s="469" t="s">
        <v>314</v>
      </c>
      <c r="F35" s="561">
        <v>10</v>
      </c>
      <c r="G35" s="558" t="s">
        <v>2193</v>
      </c>
      <c r="H35" s="205" t="s">
        <v>2558</v>
      </c>
      <c r="I35" s="205">
        <f>8100*F35</f>
        <v>81000</v>
      </c>
      <c r="J35" s="205" t="s">
        <v>1465</v>
      </c>
      <c r="K35" s="205" t="s">
        <v>4782</v>
      </c>
    </row>
    <row r="36" spans="1:11" ht="15" x14ac:dyDescent="0.25">
      <c r="A36" s="558" t="s">
        <v>2194</v>
      </c>
      <c r="B36" s="559">
        <v>44207</v>
      </c>
      <c r="C36" s="558" t="s">
        <v>2562</v>
      </c>
      <c r="D36" s="558" t="s">
        <v>2287</v>
      </c>
      <c r="E36" s="469" t="s">
        <v>314</v>
      </c>
      <c r="F36" s="560">
        <v>2</v>
      </c>
      <c r="G36" s="558" t="s">
        <v>2193</v>
      </c>
      <c r="H36" s="205" t="s">
        <v>2558</v>
      </c>
      <c r="I36" s="205">
        <f>9350*F36</f>
        <v>18700</v>
      </c>
      <c r="J36" s="205" t="s">
        <v>1465</v>
      </c>
      <c r="K36" s="205" t="s">
        <v>4782</v>
      </c>
    </row>
    <row r="37" spans="1:11" ht="15" x14ac:dyDescent="0.25">
      <c r="A37" s="558" t="s">
        <v>2195</v>
      </c>
      <c r="B37" s="559">
        <v>44208</v>
      </c>
      <c r="C37" s="558" t="s">
        <v>2196</v>
      </c>
      <c r="D37" s="558" t="s">
        <v>2294</v>
      </c>
      <c r="E37" s="469" t="s">
        <v>308</v>
      </c>
      <c r="F37" s="561">
        <v>5</v>
      </c>
      <c r="G37" s="558" t="s">
        <v>93</v>
      </c>
      <c r="H37" s="205" t="s">
        <v>1196</v>
      </c>
      <c r="I37" s="205">
        <f>2350*F37</f>
        <v>11750</v>
      </c>
      <c r="J37" s="205" t="s">
        <v>317</v>
      </c>
      <c r="K37" s="205" t="s">
        <v>1469</v>
      </c>
    </row>
    <row r="38" spans="1:11" ht="15" x14ac:dyDescent="0.25">
      <c r="A38" s="558" t="s">
        <v>2197</v>
      </c>
      <c r="B38" s="559">
        <v>44208</v>
      </c>
      <c r="C38" s="558" t="s">
        <v>2149</v>
      </c>
      <c r="D38" s="558" t="s">
        <v>2294</v>
      </c>
      <c r="E38" s="469" t="s">
        <v>308</v>
      </c>
      <c r="F38" s="561">
        <v>2</v>
      </c>
      <c r="G38" s="558" t="s">
        <v>2178</v>
      </c>
      <c r="H38" s="205" t="s">
        <v>2560</v>
      </c>
      <c r="I38" s="205">
        <f>2350*F38</f>
        <v>4700</v>
      </c>
      <c r="J38" s="205" t="s">
        <v>1466</v>
      </c>
      <c r="K38" s="205" t="s">
        <v>4782</v>
      </c>
    </row>
    <row r="39" spans="1:11" ht="15" x14ac:dyDescent="0.25">
      <c r="A39" s="558" t="s">
        <v>2198</v>
      </c>
      <c r="B39" s="559">
        <v>44209</v>
      </c>
      <c r="C39" s="558" t="s">
        <v>2562</v>
      </c>
      <c r="D39" s="558" t="s">
        <v>2296</v>
      </c>
      <c r="E39" s="498" t="s">
        <v>314</v>
      </c>
      <c r="F39" s="561">
        <v>2</v>
      </c>
      <c r="G39" s="558" t="s">
        <v>2193</v>
      </c>
      <c r="H39" s="205" t="s">
        <v>2558</v>
      </c>
      <c r="I39" s="205">
        <f>3673*F39</f>
        <v>7346</v>
      </c>
      <c r="J39" s="205" t="s">
        <v>1465</v>
      </c>
      <c r="K39" s="205" t="s">
        <v>4782</v>
      </c>
    </row>
    <row r="40" spans="1:11" ht="15" x14ac:dyDescent="0.25">
      <c r="A40" s="558" t="s">
        <v>2199</v>
      </c>
      <c r="B40" s="559">
        <v>44209</v>
      </c>
      <c r="C40" s="558" t="s">
        <v>2200</v>
      </c>
      <c r="D40" s="558" t="s">
        <v>2289</v>
      </c>
      <c r="E40" s="498" t="s">
        <v>314</v>
      </c>
      <c r="F40" s="561">
        <v>3</v>
      </c>
      <c r="G40" s="558" t="s">
        <v>2203</v>
      </c>
      <c r="H40" s="205" t="s">
        <v>2558</v>
      </c>
      <c r="I40" s="205">
        <f>35200*F40</f>
        <v>105600</v>
      </c>
      <c r="J40" s="205" t="s">
        <v>1467</v>
      </c>
      <c r="K40" s="205" t="s">
        <v>4782</v>
      </c>
    </row>
    <row r="41" spans="1:11" ht="15" x14ac:dyDescent="0.25">
      <c r="A41" s="558" t="s">
        <v>2201</v>
      </c>
      <c r="B41" s="559">
        <v>44209</v>
      </c>
      <c r="C41" s="558" t="s">
        <v>2170</v>
      </c>
      <c r="D41" s="558" t="s">
        <v>2294</v>
      </c>
      <c r="E41" s="469" t="s">
        <v>308</v>
      </c>
      <c r="F41" s="561">
        <v>4</v>
      </c>
      <c r="G41" s="558" t="s">
        <v>93</v>
      </c>
      <c r="H41" s="205" t="s">
        <v>1196</v>
      </c>
      <c r="I41" s="205">
        <f>2350*F41</f>
        <v>9400</v>
      </c>
      <c r="J41" s="205" t="s">
        <v>317</v>
      </c>
      <c r="K41" s="205" t="s">
        <v>1469</v>
      </c>
    </row>
    <row r="42" spans="1:11" ht="15" x14ac:dyDescent="0.25">
      <c r="A42" s="558" t="s">
        <v>2202</v>
      </c>
      <c r="B42" s="559">
        <v>44209</v>
      </c>
      <c r="C42" s="558" t="s">
        <v>2182</v>
      </c>
      <c r="D42" s="558" t="s">
        <v>2143</v>
      </c>
      <c r="E42" s="469" t="s">
        <v>308</v>
      </c>
      <c r="F42" s="561">
        <v>1</v>
      </c>
      <c r="G42" s="558" t="s">
        <v>93</v>
      </c>
      <c r="H42" s="205" t="s">
        <v>1196</v>
      </c>
      <c r="I42" s="205">
        <f>6500*F42</f>
        <v>6500</v>
      </c>
      <c r="J42" s="205" t="s">
        <v>317</v>
      </c>
      <c r="K42" s="205" t="s">
        <v>1469</v>
      </c>
    </row>
    <row r="43" spans="1:11" ht="15" x14ac:dyDescent="0.25">
      <c r="A43" s="558" t="s">
        <v>2204</v>
      </c>
      <c r="B43" s="559">
        <v>44211</v>
      </c>
      <c r="C43" s="558" t="s">
        <v>2155</v>
      </c>
      <c r="D43" s="558" t="s">
        <v>2290</v>
      </c>
      <c r="E43" s="469" t="s">
        <v>308</v>
      </c>
      <c r="F43" s="560">
        <v>3</v>
      </c>
      <c r="G43" s="558" t="s">
        <v>93</v>
      </c>
      <c r="H43" s="205" t="s">
        <v>1196</v>
      </c>
      <c r="I43" s="205">
        <f>1950*F43</f>
        <v>5850</v>
      </c>
      <c r="J43" s="205" t="s">
        <v>1467</v>
      </c>
      <c r="K43" s="205" t="s">
        <v>4782</v>
      </c>
    </row>
    <row r="44" spans="1:11" ht="15" x14ac:dyDescent="0.25">
      <c r="A44" s="558" t="s">
        <v>2205</v>
      </c>
      <c r="B44" s="559">
        <v>44214</v>
      </c>
      <c r="C44" s="558" t="s">
        <v>1288</v>
      </c>
      <c r="D44" s="558" t="s">
        <v>2288</v>
      </c>
      <c r="E44" s="469" t="s">
        <v>308</v>
      </c>
      <c r="F44" s="560">
        <v>3</v>
      </c>
      <c r="G44" s="558" t="s">
        <v>2180</v>
      </c>
      <c r="H44" s="205" t="s">
        <v>2560</v>
      </c>
      <c r="I44" s="205">
        <f>12500*F44</f>
        <v>37500</v>
      </c>
      <c r="J44" s="205" t="s">
        <v>1466</v>
      </c>
      <c r="K44" s="205" t="s">
        <v>4782</v>
      </c>
    </row>
    <row r="45" spans="1:11" ht="15" x14ac:dyDescent="0.25">
      <c r="A45" s="558" t="s">
        <v>2206</v>
      </c>
      <c r="B45" s="559">
        <v>44214</v>
      </c>
      <c r="C45" s="558" t="s">
        <v>2149</v>
      </c>
      <c r="D45" s="558" t="s">
        <v>2288</v>
      </c>
      <c r="E45" s="469" t="s">
        <v>308</v>
      </c>
      <c r="F45" s="560">
        <v>1</v>
      </c>
      <c r="G45" s="558" t="s">
        <v>2178</v>
      </c>
      <c r="H45" s="205" t="s">
        <v>2560</v>
      </c>
      <c r="I45" s="205">
        <f>12500*F45</f>
        <v>12500</v>
      </c>
      <c r="J45" s="205" t="s">
        <v>1466</v>
      </c>
      <c r="K45" s="205" t="s">
        <v>4782</v>
      </c>
    </row>
    <row r="46" spans="1:11" ht="15" x14ac:dyDescent="0.25">
      <c r="A46" s="558" t="s">
        <v>2207</v>
      </c>
      <c r="B46" s="559">
        <v>44214</v>
      </c>
      <c r="C46" s="558" t="s">
        <v>1279</v>
      </c>
      <c r="D46" s="558" t="s">
        <v>2288</v>
      </c>
      <c r="E46" s="469" t="s">
        <v>308</v>
      </c>
      <c r="F46" s="560">
        <v>1</v>
      </c>
      <c r="G46" s="558" t="s">
        <v>93</v>
      </c>
      <c r="H46" s="205" t="s">
        <v>1196</v>
      </c>
      <c r="I46" s="205">
        <f>12500*F46</f>
        <v>12500</v>
      </c>
      <c r="J46" s="205" t="s">
        <v>1467</v>
      </c>
      <c r="K46" s="205" t="s">
        <v>4782</v>
      </c>
    </row>
    <row r="47" spans="1:11" ht="15" x14ac:dyDescent="0.25">
      <c r="A47" s="558" t="s">
        <v>2208</v>
      </c>
      <c r="B47" s="559">
        <v>44214</v>
      </c>
      <c r="C47" s="558" t="s">
        <v>2277</v>
      </c>
      <c r="D47" s="558" t="s">
        <v>2297</v>
      </c>
      <c r="E47" s="469" t="s">
        <v>314</v>
      </c>
      <c r="F47" s="560">
        <v>1</v>
      </c>
      <c r="G47" s="558" t="s">
        <v>93</v>
      </c>
      <c r="H47" s="205" t="s">
        <v>2559</v>
      </c>
      <c r="I47" s="205">
        <f>53700*F47</f>
        <v>53700</v>
      </c>
      <c r="J47" s="205" t="s">
        <v>1466</v>
      </c>
      <c r="K47" s="205" t="s">
        <v>4782</v>
      </c>
    </row>
    <row r="48" spans="1:11" ht="15" x14ac:dyDescent="0.25">
      <c r="A48" s="558" t="s">
        <v>2209</v>
      </c>
      <c r="B48" s="559">
        <v>44214</v>
      </c>
      <c r="C48" s="558" t="s">
        <v>2146</v>
      </c>
      <c r="D48" s="558" t="s">
        <v>2288</v>
      </c>
      <c r="E48" s="469" t="s">
        <v>308</v>
      </c>
      <c r="F48" s="560">
        <v>4</v>
      </c>
      <c r="G48" s="558" t="s">
        <v>2176</v>
      </c>
      <c r="H48" s="205" t="s">
        <v>2560</v>
      </c>
      <c r="I48" s="205">
        <f>12500*F48</f>
        <v>50000</v>
      </c>
      <c r="J48" s="205" t="s">
        <v>317</v>
      </c>
      <c r="K48" s="205" t="s">
        <v>1469</v>
      </c>
    </row>
    <row r="49" spans="1:11" ht="15" x14ac:dyDescent="0.25">
      <c r="A49" s="558" t="s">
        <v>2210</v>
      </c>
      <c r="B49" s="559">
        <v>44214</v>
      </c>
      <c r="C49" s="558" t="s">
        <v>2155</v>
      </c>
      <c r="D49" s="558" t="s">
        <v>2288</v>
      </c>
      <c r="E49" s="469" t="s">
        <v>308</v>
      </c>
      <c r="F49" s="560">
        <v>2</v>
      </c>
      <c r="G49" s="558" t="s">
        <v>93</v>
      </c>
      <c r="H49" s="205" t="s">
        <v>1196</v>
      </c>
      <c r="I49" s="205">
        <f>12500*F49</f>
        <v>25000</v>
      </c>
      <c r="J49" s="205" t="s">
        <v>1467</v>
      </c>
      <c r="K49" s="205" t="s">
        <v>4782</v>
      </c>
    </row>
    <row r="50" spans="1:11" ht="15" x14ac:dyDescent="0.25">
      <c r="A50" s="558" t="s">
        <v>2211</v>
      </c>
      <c r="B50" s="559">
        <v>44214</v>
      </c>
      <c r="C50" s="558" t="s">
        <v>1288</v>
      </c>
      <c r="D50" s="558" t="s">
        <v>2289</v>
      </c>
      <c r="E50" s="469" t="s">
        <v>314</v>
      </c>
      <c r="F50" s="560">
        <v>1</v>
      </c>
      <c r="G50" s="558" t="s">
        <v>2180</v>
      </c>
      <c r="H50" s="205" t="s">
        <v>2557</v>
      </c>
      <c r="I50" s="205">
        <f>35200*F50</f>
        <v>35200</v>
      </c>
      <c r="J50" s="205" t="s">
        <v>1466</v>
      </c>
      <c r="K50" s="205" t="s">
        <v>4782</v>
      </c>
    </row>
    <row r="51" spans="1:11" ht="15" x14ac:dyDescent="0.25">
      <c r="A51" s="558" t="s">
        <v>2212</v>
      </c>
      <c r="B51" s="559">
        <v>44215</v>
      </c>
      <c r="C51" s="558" t="s">
        <v>1288</v>
      </c>
      <c r="D51" s="558" t="s">
        <v>2291</v>
      </c>
      <c r="E51" s="469" t="s">
        <v>314</v>
      </c>
      <c r="F51" s="560">
        <v>2</v>
      </c>
      <c r="G51" s="558" t="s">
        <v>2180</v>
      </c>
      <c r="H51" s="205" t="s">
        <v>2557</v>
      </c>
      <c r="I51" s="205">
        <f>8100*F51</f>
        <v>16200</v>
      </c>
      <c r="J51" s="205" t="s">
        <v>1466</v>
      </c>
      <c r="K51" s="205" t="s">
        <v>4782</v>
      </c>
    </row>
    <row r="52" spans="1:11" ht="15" x14ac:dyDescent="0.25">
      <c r="A52" s="558" t="s">
        <v>2213</v>
      </c>
      <c r="B52" s="559">
        <v>44215</v>
      </c>
      <c r="C52" s="558" t="s">
        <v>1241</v>
      </c>
      <c r="D52" s="558" t="s">
        <v>2286</v>
      </c>
      <c r="E52" s="469" t="s">
        <v>314</v>
      </c>
      <c r="F52" s="561">
        <v>6</v>
      </c>
      <c r="G52" s="558" t="s">
        <v>245</v>
      </c>
      <c r="H52" s="205" t="s">
        <v>1193</v>
      </c>
      <c r="I52" s="205">
        <f>4675*F52</f>
        <v>28050</v>
      </c>
      <c r="J52" s="205" t="s">
        <v>1465</v>
      </c>
      <c r="K52" s="205" t="s">
        <v>4782</v>
      </c>
    </row>
    <row r="53" spans="1:11" ht="15" x14ac:dyDescent="0.25">
      <c r="A53" s="558" t="s">
        <v>2214</v>
      </c>
      <c r="B53" s="559">
        <v>44215</v>
      </c>
      <c r="C53" s="558" t="s">
        <v>1241</v>
      </c>
      <c r="D53" s="558" t="s">
        <v>2286</v>
      </c>
      <c r="E53" s="469" t="s">
        <v>314</v>
      </c>
      <c r="F53" s="560">
        <v>1</v>
      </c>
      <c r="G53" s="558" t="s">
        <v>245</v>
      </c>
      <c r="H53" s="205" t="s">
        <v>1193</v>
      </c>
      <c r="I53" s="205">
        <f>4675*F53</f>
        <v>4675</v>
      </c>
      <c r="J53" s="205" t="s">
        <v>1465</v>
      </c>
      <c r="K53" s="205" t="s">
        <v>4782</v>
      </c>
    </row>
    <row r="54" spans="1:11" ht="15" x14ac:dyDescent="0.25">
      <c r="A54" s="558" t="s">
        <v>2215</v>
      </c>
      <c r="B54" s="559">
        <v>44216</v>
      </c>
      <c r="C54" s="558" t="s">
        <v>2278</v>
      </c>
      <c r="D54" s="558" t="s">
        <v>2294</v>
      </c>
      <c r="E54" s="469" t="s">
        <v>308</v>
      </c>
      <c r="F54" s="560">
        <v>1</v>
      </c>
      <c r="G54" s="558" t="s">
        <v>93</v>
      </c>
      <c r="H54" s="205" t="s">
        <v>1196</v>
      </c>
      <c r="I54" s="205">
        <f>2350*F54</f>
        <v>2350</v>
      </c>
      <c r="J54" s="205" t="s">
        <v>1466</v>
      </c>
      <c r="K54" s="205" t="s">
        <v>4782</v>
      </c>
    </row>
    <row r="55" spans="1:11" ht="15" x14ac:dyDescent="0.25">
      <c r="A55" s="558" t="s">
        <v>2215</v>
      </c>
      <c r="B55" s="559">
        <v>44216</v>
      </c>
      <c r="C55" s="558" t="s">
        <v>2278</v>
      </c>
      <c r="D55" s="558" t="s">
        <v>2291</v>
      </c>
      <c r="E55" s="469" t="s">
        <v>314</v>
      </c>
      <c r="F55" s="560">
        <v>1</v>
      </c>
      <c r="G55" s="558" t="s">
        <v>93</v>
      </c>
      <c r="H55" s="205" t="s">
        <v>2559</v>
      </c>
      <c r="I55" s="205">
        <f>8100*F55</f>
        <v>8100</v>
      </c>
      <c r="J55" s="205" t="s">
        <v>1466</v>
      </c>
      <c r="K55" s="205" t="s">
        <v>4782</v>
      </c>
    </row>
    <row r="56" spans="1:11" ht="15" x14ac:dyDescent="0.25">
      <c r="A56" s="558" t="s">
        <v>2216</v>
      </c>
      <c r="B56" s="559">
        <v>44216</v>
      </c>
      <c r="C56" s="558" t="s">
        <v>2217</v>
      </c>
      <c r="D56" s="558" t="s">
        <v>2293</v>
      </c>
      <c r="E56" s="469" t="s">
        <v>308</v>
      </c>
      <c r="F56" s="561">
        <v>5</v>
      </c>
      <c r="G56" s="558" t="s">
        <v>2185</v>
      </c>
      <c r="H56" s="205" t="s">
        <v>2560</v>
      </c>
      <c r="I56" s="205">
        <f>4400*F56</f>
        <v>22000</v>
      </c>
      <c r="J56" s="205" t="s">
        <v>1465</v>
      </c>
      <c r="K56" s="205" t="s">
        <v>4782</v>
      </c>
    </row>
    <row r="57" spans="1:11" ht="15" x14ac:dyDescent="0.25">
      <c r="A57" s="558" t="s">
        <v>2216</v>
      </c>
      <c r="B57" s="559">
        <v>44216</v>
      </c>
      <c r="C57" s="558" t="s">
        <v>2217</v>
      </c>
      <c r="D57" s="558" t="s">
        <v>2291</v>
      </c>
      <c r="E57" s="498" t="s">
        <v>314</v>
      </c>
      <c r="F57" s="561">
        <v>8</v>
      </c>
      <c r="G57" s="558" t="s">
        <v>2185</v>
      </c>
      <c r="H57" s="205" t="s">
        <v>2557</v>
      </c>
      <c r="I57" s="205">
        <f>8100*F57</f>
        <v>64800</v>
      </c>
      <c r="J57" s="205" t="s">
        <v>1465</v>
      </c>
      <c r="K57" s="205" t="s">
        <v>4782</v>
      </c>
    </row>
    <row r="58" spans="1:11" ht="15" x14ac:dyDescent="0.25">
      <c r="A58" s="558" t="s">
        <v>2216</v>
      </c>
      <c r="B58" s="559">
        <v>44216</v>
      </c>
      <c r="C58" s="558" t="s">
        <v>2217</v>
      </c>
      <c r="D58" s="558" t="s">
        <v>2289</v>
      </c>
      <c r="E58" s="469" t="s">
        <v>314</v>
      </c>
      <c r="F58" s="560">
        <v>4</v>
      </c>
      <c r="G58" s="558" t="s">
        <v>2185</v>
      </c>
      <c r="H58" s="205" t="s">
        <v>2557</v>
      </c>
      <c r="I58" s="205">
        <f>35200*F58</f>
        <v>140800</v>
      </c>
      <c r="J58" s="205" t="s">
        <v>1465</v>
      </c>
      <c r="K58" s="205" t="s">
        <v>4782</v>
      </c>
    </row>
    <row r="59" spans="1:11" ht="15" x14ac:dyDescent="0.25">
      <c r="A59" s="558" t="s">
        <v>2218</v>
      </c>
      <c r="B59" s="559">
        <v>44216</v>
      </c>
      <c r="C59" s="558" t="s">
        <v>2219</v>
      </c>
      <c r="D59" s="558" t="s">
        <v>2288</v>
      </c>
      <c r="E59" s="469" t="s">
        <v>308</v>
      </c>
      <c r="F59" s="560">
        <v>1</v>
      </c>
      <c r="G59" s="558" t="s">
        <v>93</v>
      </c>
      <c r="H59" s="205" t="s">
        <v>1196</v>
      </c>
      <c r="I59" s="205">
        <f>12500*F59</f>
        <v>12500</v>
      </c>
      <c r="J59" s="205" t="s">
        <v>1467</v>
      </c>
      <c r="K59" s="205" t="s">
        <v>4782</v>
      </c>
    </row>
    <row r="60" spans="1:11" ht="15" x14ac:dyDescent="0.25">
      <c r="A60" s="558" t="s">
        <v>2220</v>
      </c>
      <c r="B60" s="559">
        <v>44216</v>
      </c>
      <c r="C60" s="558" t="s">
        <v>2175</v>
      </c>
      <c r="D60" s="558" t="s">
        <v>2298</v>
      </c>
      <c r="E60" s="469" t="s">
        <v>308</v>
      </c>
      <c r="F60" s="560">
        <v>8</v>
      </c>
      <c r="G60" s="558" t="s">
        <v>2176</v>
      </c>
      <c r="H60" s="205" t="s">
        <v>2560</v>
      </c>
      <c r="I60" s="205">
        <f>7000*F60</f>
        <v>56000</v>
      </c>
      <c r="J60" s="205" t="s">
        <v>1466</v>
      </c>
      <c r="K60" s="205" t="s">
        <v>4782</v>
      </c>
    </row>
    <row r="61" spans="1:11" ht="15" x14ac:dyDescent="0.25">
      <c r="A61" s="558" t="s">
        <v>2220</v>
      </c>
      <c r="B61" s="559">
        <v>44216</v>
      </c>
      <c r="C61" s="558" t="s">
        <v>2175</v>
      </c>
      <c r="D61" s="558" t="s">
        <v>2297</v>
      </c>
      <c r="E61" s="469" t="s">
        <v>314</v>
      </c>
      <c r="F61" s="561">
        <v>2</v>
      </c>
      <c r="G61" s="558" t="s">
        <v>2176</v>
      </c>
      <c r="H61" s="205" t="s">
        <v>2557</v>
      </c>
      <c r="I61" s="205">
        <f>53700*F61</f>
        <v>107400</v>
      </c>
      <c r="J61" s="205" t="s">
        <v>1466</v>
      </c>
      <c r="K61" s="205" t="s">
        <v>4782</v>
      </c>
    </row>
    <row r="62" spans="1:11" ht="15" x14ac:dyDescent="0.25">
      <c r="A62" s="558" t="s">
        <v>2220</v>
      </c>
      <c r="B62" s="559">
        <v>44216</v>
      </c>
      <c r="C62" s="558" t="s">
        <v>2175</v>
      </c>
      <c r="D62" s="558" t="s">
        <v>2289</v>
      </c>
      <c r="E62" s="469" t="s">
        <v>314</v>
      </c>
      <c r="F62" s="561">
        <v>6</v>
      </c>
      <c r="G62" s="558" t="s">
        <v>2176</v>
      </c>
      <c r="H62" s="205" t="s">
        <v>2557</v>
      </c>
      <c r="I62" s="205">
        <f>35200*F62</f>
        <v>211200</v>
      </c>
      <c r="J62" s="205" t="s">
        <v>1466</v>
      </c>
      <c r="K62" s="205" t="s">
        <v>4782</v>
      </c>
    </row>
    <row r="63" spans="1:11" ht="15" x14ac:dyDescent="0.25">
      <c r="A63" s="558" t="s">
        <v>2221</v>
      </c>
      <c r="B63" s="559">
        <v>44216</v>
      </c>
      <c r="C63" s="558" t="s">
        <v>2160</v>
      </c>
      <c r="D63" s="558" t="s">
        <v>2291</v>
      </c>
      <c r="E63" s="469" t="s">
        <v>314</v>
      </c>
      <c r="F63" s="561">
        <v>10</v>
      </c>
      <c r="G63" s="558" t="s">
        <v>93</v>
      </c>
      <c r="H63" s="205" t="s">
        <v>2559</v>
      </c>
      <c r="I63" s="205">
        <f>8100*F63</f>
        <v>81000</v>
      </c>
      <c r="J63" s="205" t="s">
        <v>1465</v>
      </c>
      <c r="K63" s="205" t="s">
        <v>4782</v>
      </c>
    </row>
    <row r="64" spans="1:11" ht="15" x14ac:dyDescent="0.25">
      <c r="A64" s="558" t="s">
        <v>2222</v>
      </c>
      <c r="B64" s="559">
        <v>44216</v>
      </c>
      <c r="C64" s="558" t="s">
        <v>2564</v>
      </c>
      <c r="D64" s="558" t="s">
        <v>2299</v>
      </c>
      <c r="E64" s="469" t="s">
        <v>308</v>
      </c>
      <c r="F64" s="561">
        <v>4</v>
      </c>
      <c r="G64" s="558" t="s">
        <v>2176</v>
      </c>
      <c r="H64" s="205" t="s">
        <v>2560</v>
      </c>
      <c r="I64" s="205">
        <f>1250*F64</f>
        <v>5000</v>
      </c>
      <c r="J64" s="205" t="s">
        <v>1467</v>
      </c>
      <c r="K64" s="205" t="s">
        <v>4782</v>
      </c>
    </row>
    <row r="65" spans="1:11" ht="15" x14ac:dyDescent="0.25">
      <c r="A65" s="558" t="s">
        <v>2222</v>
      </c>
      <c r="B65" s="559">
        <v>44216</v>
      </c>
      <c r="C65" s="558" t="s">
        <v>2564</v>
      </c>
      <c r="D65" s="558" t="s">
        <v>2293</v>
      </c>
      <c r="E65" s="469" t="s">
        <v>308</v>
      </c>
      <c r="F65" s="561">
        <v>3</v>
      </c>
      <c r="G65" s="558" t="s">
        <v>2176</v>
      </c>
      <c r="H65" s="205" t="s">
        <v>2560</v>
      </c>
      <c r="I65" s="205">
        <f>4400*F65</f>
        <v>13200</v>
      </c>
      <c r="J65" s="205" t="s">
        <v>1467</v>
      </c>
      <c r="K65" s="205" t="s">
        <v>4782</v>
      </c>
    </row>
    <row r="66" spans="1:11" ht="15" x14ac:dyDescent="0.25">
      <c r="A66" s="558" t="s">
        <v>2223</v>
      </c>
      <c r="B66" s="559">
        <v>44216</v>
      </c>
      <c r="C66" s="558" t="s">
        <v>2146</v>
      </c>
      <c r="D66" s="558" t="s">
        <v>2290</v>
      </c>
      <c r="E66" s="469" t="s">
        <v>308</v>
      </c>
      <c r="F66" s="560">
        <v>1</v>
      </c>
      <c r="G66" s="558" t="s">
        <v>2176</v>
      </c>
      <c r="H66" s="205" t="s">
        <v>2560</v>
      </c>
      <c r="I66" s="205">
        <f>1950*F66</f>
        <v>1950</v>
      </c>
      <c r="J66" s="205" t="s">
        <v>317</v>
      </c>
      <c r="K66" s="205" t="s">
        <v>1469</v>
      </c>
    </row>
    <row r="67" spans="1:11" ht="15" x14ac:dyDescent="0.25">
      <c r="A67" s="558" t="s">
        <v>2224</v>
      </c>
      <c r="B67" s="559">
        <v>44217</v>
      </c>
      <c r="C67" s="558" t="s">
        <v>2225</v>
      </c>
      <c r="D67" s="558" t="s">
        <v>2299</v>
      </c>
      <c r="E67" s="469" t="s">
        <v>308</v>
      </c>
      <c r="F67" s="560">
        <v>3</v>
      </c>
      <c r="G67" s="558" t="s">
        <v>93</v>
      </c>
      <c r="H67" s="205" t="s">
        <v>1196</v>
      </c>
      <c r="I67" s="205">
        <f>1250*F67</f>
        <v>3750</v>
      </c>
      <c r="J67" s="205" t="s">
        <v>1467</v>
      </c>
      <c r="K67" s="205" t="s">
        <v>4784</v>
      </c>
    </row>
    <row r="68" spans="1:11" ht="15" x14ac:dyDescent="0.25">
      <c r="A68" s="558" t="s">
        <v>2224</v>
      </c>
      <c r="B68" s="559">
        <v>44217</v>
      </c>
      <c r="C68" s="558" t="s">
        <v>2225</v>
      </c>
      <c r="D68" s="558" t="s">
        <v>2293</v>
      </c>
      <c r="E68" s="469" t="s">
        <v>308</v>
      </c>
      <c r="F68" s="560">
        <v>3</v>
      </c>
      <c r="G68" s="558" t="s">
        <v>93</v>
      </c>
      <c r="H68" s="205" t="s">
        <v>1196</v>
      </c>
      <c r="I68" s="205">
        <f>4400*F68</f>
        <v>13200</v>
      </c>
      <c r="J68" s="205" t="s">
        <v>1467</v>
      </c>
      <c r="K68" s="205" t="s">
        <v>4784</v>
      </c>
    </row>
    <row r="69" spans="1:11" ht="15" x14ac:dyDescent="0.25">
      <c r="A69" s="558" t="s">
        <v>2224</v>
      </c>
      <c r="B69" s="559">
        <v>44217</v>
      </c>
      <c r="C69" s="558" t="s">
        <v>2225</v>
      </c>
      <c r="D69" s="558" t="s">
        <v>2291</v>
      </c>
      <c r="E69" s="498" t="s">
        <v>314</v>
      </c>
      <c r="F69" s="561">
        <v>3</v>
      </c>
      <c r="G69" s="558" t="s">
        <v>93</v>
      </c>
      <c r="H69" s="205" t="s">
        <v>2559</v>
      </c>
      <c r="I69" s="205">
        <f>8100*F69</f>
        <v>24300</v>
      </c>
      <c r="J69" s="205" t="s">
        <v>1467</v>
      </c>
      <c r="K69" s="205" t="s">
        <v>4784</v>
      </c>
    </row>
    <row r="70" spans="1:11" ht="15" x14ac:dyDescent="0.25">
      <c r="A70" s="558" t="s">
        <v>2226</v>
      </c>
      <c r="B70" s="559">
        <v>44217</v>
      </c>
      <c r="C70" s="558" t="s">
        <v>1288</v>
      </c>
      <c r="D70" s="558" t="s">
        <v>2298</v>
      </c>
      <c r="E70" s="469" t="s">
        <v>308</v>
      </c>
      <c r="F70" s="560">
        <v>1</v>
      </c>
      <c r="G70" s="558" t="s">
        <v>2180</v>
      </c>
      <c r="H70" s="205" t="s">
        <v>2560</v>
      </c>
      <c r="I70" s="205">
        <f>7000*F70</f>
        <v>7000</v>
      </c>
      <c r="J70" s="205" t="s">
        <v>1466</v>
      </c>
      <c r="K70" s="205" t="s">
        <v>4782</v>
      </c>
    </row>
    <row r="71" spans="1:11" ht="15" x14ac:dyDescent="0.25">
      <c r="A71" s="558" t="s">
        <v>2227</v>
      </c>
      <c r="B71" s="559">
        <v>44217</v>
      </c>
      <c r="C71" s="558" t="s">
        <v>2228</v>
      </c>
      <c r="D71" s="558" t="s">
        <v>2293</v>
      </c>
      <c r="E71" s="469" t="s">
        <v>308</v>
      </c>
      <c r="F71" s="560">
        <v>1</v>
      </c>
      <c r="G71" s="558" t="s">
        <v>93</v>
      </c>
      <c r="H71" s="205" t="s">
        <v>1196</v>
      </c>
      <c r="I71" s="205">
        <f>4400*F71</f>
        <v>4400</v>
      </c>
      <c r="J71" s="205" t="s">
        <v>317</v>
      </c>
      <c r="K71" s="205" t="s">
        <v>1469</v>
      </c>
    </row>
    <row r="72" spans="1:11" ht="15" x14ac:dyDescent="0.25">
      <c r="A72" s="558" t="s">
        <v>2229</v>
      </c>
      <c r="B72" s="559">
        <v>44218</v>
      </c>
      <c r="C72" s="558" t="s">
        <v>2230</v>
      </c>
      <c r="D72" s="558" t="s">
        <v>2300</v>
      </c>
      <c r="E72" s="469" t="s">
        <v>308</v>
      </c>
      <c r="F72" s="561">
        <v>2</v>
      </c>
      <c r="G72" s="558" t="s">
        <v>2231</v>
      </c>
      <c r="H72" s="205" t="s">
        <v>1196</v>
      </c>
      <c r="I72" s="205">
        <f>4225*F72</f>
        <v>8450</v>
      </c>
      <c r="J72" s="205" t="s">
        <v>317</v>
      </c>
      <c r="K72" s="205" t="s">
        <v>1469</v>
      </c>
    </row>
    <row r="73" spans="1:11" ht="15" x14ac:dyDescent="0.25">
      <c r="A73" s="558" t="s">
        <v>2232</v>
      </c>
      <c r="B73" s="559">
        <v>44218</v>
      </c>
      <c r="C73" s="558" t="s">
        <v>2225</v>
      </c>
      <c r="D73" s="558" t="s">
        <v>2293</v>
      </c>
      <c r="E73" s="469" t="s">
        <v>308</v>
      </c>
      <c r="F73" s="560">
        <v>1</v>
      </c>
      <c r="G73" s="558" t="s">
        <v>93</v>
      </c>
      <c r="H73" s="205" t="s">
        <v>1196</v>
      </c>
      <c r="I73" s="205">
        <f>4400*F73</f>
        <v>4400</v>
      </c>
      <c r="J73" s="205" t="s">
        <v>1467</v>
      </c>
      <c r="K73" s="205" t="s">
        <v>4782</v>
      </c>
    </row>
    <row r="74" spans="1:11" ht="15" x14ac:dyDescent="0.25">
      <c r="A74" s="558" t="s">
        <v>2233</v>
      </c>
      <c r="B74" s="559">
        <v>44218</v>
      </c>
      <c r="C74" s="558" t="s">
        <v>2280</v>
      </c>
      <c r="D74" s="558" t="s">
        <v>2301</v>
      </c>
      <c r="E74" s="469" t="s">
        <v>308</v>
      </c>
      <c r="F74" s="560">
        <v>1</v>
      </c>
      <c r="G74" s="558" t="s">
        <v>93</v>
      </c>
      <c r="H74" s="205" t="s">
        <v>1196</v>
      </c>
      <c r="I74" s="205">
        <f>4000*F74</f>
        <v>4000</v>
      </c>
      <c r="J74" s="205" t="s">
        <v>1467</v>
      </c>
      <c r="K74" s="205" t="s">
        <v>4782</v>
      </c>
    </row>
    <row r="75" spans="1:11" ht="15" x14ac:dyDescent="0.25">
      <c r="A75" s="558" t="s">
        <v>2234</v>
      </c>
      <c r="B75" s="559">
        <v>44218</v>
      </c>
      <c r="C75" s="558" t="s">
        <v>2235</v>
      </c>
      <c r="D75" s="558" t="s">
        <v>2291</v>
      </c>
      <c r="E75" s="469" t="s">
        <v>314</v>
      </c>
      <c r="F75" s="560">
        <v>1</v>
      </c>
      <c r="G75" s="558" t="s">
        <v>2185</v>
      </c>
      <c r="H75" s="205" t="s">
        <v>2557</v>
      </c>
      <c r="I75" s="205">
        <f>8100*F75</f>
        <v>8100</v>
      </c>
      <c r="J75" s="205" t="s">
        <v>1466</v>
      </c>
      <c r="K75" s="205" t="s">
        <v>4782</v>
      </c>
    </row>
    <row r="76" spans="1:11" ht="15" x14ac:dyDescent="0.25">
      <c r="A76" s="558" t="s">
        <v>2236</v>
      </c>
      <c r="B76" s="559">
        <v>44218</v>
      </c>
      <c r="C76" s="558" t="s">
        <v>2562</v>
      </c>
      <c r="D76" s="558" t="s">
        <v>2237</v>
      </c>
      <c r="E76" s="469" t="s">
        <v>314</v>
      </c>
      <c r="F76" s="560">
        <v>24</v>
      </c>
      <c r="G76" s="562" t="s">
        <v>2239</v>
      </c>
      <c r="H76" s="205" t="s">
        <v>2558</v>
      </c>
      <c r="I76" s="205">
        <f>2100*F76</f>
        <v>50400</v>
      </c>
      <c r="J76" s="205" t="s">
        <v>1465</v>
      </c>
      <c r="K76" s="205" t="s">
        <v>4782</v>
      </c>
    </row>
    <row r="77" spans="1:11" ht="15" x14ac:dyDescent="0.25">
      <c r="A77" s="558" t="s">
        <v>2236</v>
      </c>
      <c r="B77" s="559">
        <v>44218</v>
      </c>
      <c r="C77" s="558" t="s">
        <v>2562</v>
      </c>
      <c r="D77" s="558" t="s">
        <v>2238</v>
      </c>
      <c r="E77" s="469" t="s">
        <v>314</v>
      </c>
      <c r="F77" s="560">
        <v>12</v>
      </c>
      <c r="G77" s="562" t="s">
        <v>2239</v>
      </c>
      <c r="H77" s="205" t="s">
        <v>2558</v>
      </c>
      <c r="I77" s="205">
        <f>2100*F77</f>
        <v>25200</v>
      </c>
      <c r="J77" s="205" t="s">
        <v>1465</v>
      </c>
      <c r="K77" s="205" t="s">
        <v>4782</v>
      </c>
    </row>
    <row r="78" spans="1:11" ht="15" x14ac:dyDescent="0.25">
      <c r="A78" s="558" t="s">
        <v>2236</v>
      </c>
      <c r="B78" s="559">
        <v>44218</v>
      </c>
      <c r="C78" s="558" t="s">
        <v>2562</v>
      </c>
      <c r="D78" s="558" t="s">
        <v>2302</v>
      </c>
      <c r="E78" s="469" t="s">
        <v>314</v>
      </c>
      <c r="F78" s="560">
        <v>5</v>
      </c>
      <c r="G78" s="562" t="s">
        <v>2239</v>
      </c>
      <c r="H78" s="205" t="s">
        <v>2558</v>
      </c>
      <c r="I78" s="205">
        <f>37500*F78</f>
        <v>187500</v>
      </c>
      <c r="J78" s="205" t="s">
        <v>1465</v>
      </c>
      <c r="K78" s="205" t="s">
        <v>4782</v>
      </c>
    </row>
    <row r="79" spans="1:11" ht="15" x14ac:dyDescent="0.25">
      <c r="A79" s="558" t="s">
        <v>2236</v>
      </c>
      <c r="B79" s="559">
        <v>44218</v>
      </c>
      <c r="C79" s="558" t="s">
        <v>2562</v>
      </c>
      <c r="D79" s="558" t="s">
        <v>2287</v>
      </c>
      <c r="E79" s="469" t="s">
        <v>314</v>
      </c>
      <c r="F79" s="561">
        <v>4</v>
      </c>
      <c r="G79" s="562" t="s">
        <v>2239</v>
      </c>
      <c r="H79" s="205" t="s">
        <v>2558</v>
      </c>
      <c r="I79" s="205">
        <f>9350*F79</f>
        <v>37400</v>
      </c>
      <c r="J79" s="205" t="s">
        <v>1465</v>
      </c>
      <c r="K79" s="205" t="s">
        <v>4782</v>
      </c>
    </row>
    <row r="80" spans="1:11" ht="15" x14ac:dyDescent="0.25">
      <c r="A80" s="558" t="s">
        <v>2240</v>
      </c>
      <c r="B80" s="559">
        <v>44219</v>
      </c>
      <c r="C80" s="558" t="s">
        <v>2217</v>
      </c>
      <c r="D80" s="558" t="s">
        <v>2294</v>
      </c>
      <c r="E80" s="469" t="s">
        <v>308</v>
      </c>
      <c r="F80" s="561">
        <v>3</v>
      </c>
      <c r="G80" s="558" t="s">
        <v>2185</v>
      </c>
      <c r="H80" s="205" t="s">
        <v>2560</v>
      </c>
      <c r="I80" s="205">
        <f>2350*F80</f>
        <v>7050</v>
      </c>
      <c r="J80" s="205" t="s">
        <v>1465</v>
      </c>
      <c r="K80" s="205" t="s">
        <v>4782</v>
      </c>
    </row>
    <row r="81" spans="1:11" ht="15" x14ac:dyDescent="0.25">
      <c r="A81" s="558" t="s">
        <v>2240</v>
      </c>
      <c r="B81" s="559">
        <v>44219</v>
      </c>
      <c r="C81" s="558" t="s">
        <v>2217</v>
      </c>
      <c r="D81" s="558" t="s">
        <v>2241</v>
      </c>
      <c r="E81" s="498" t="s">
        <v>314</v>
      </c>
      <c r="F81" s="561">
        <v>7</v>
      </c>
      <c r="G81" s="558" t="s">
        <v>2185</v>
      </c>
      <c r="H81" s="205" t="s">
        <v>2557</v>
      </c>
      <c r="I81" s="205">
        <f>2100*F81</f>
        <v>14700</v>
      </c>
      <c r="J81" s="205" t="s">
        <v>1465</v>
      </c>
      <c r="K81" s="205" t="s">
        <v>4782</v>
      </c>
    </row>
    <row r="82" spans="1:11" ht="15" x14ac:dyDescent="0.25">
      <c r="A82" s="558" t="s">
        <v>2242</v>
      </c>
      <c r="B82" s="559">
        <v>44219</v>
      </c>
      <c r="C82" s="558" t="s">
        <v>2188</v>
      </c>
      <c r="D82" s="558" t="s">
        <v>2288</v>
      </c>
      <c r="E82" s="469" t="s">
        <v>308</v>
      </c>
      <c r="F82" s="560">
        <v>1</v>
      </c>
      <c r="G82" s="558" t="s">
        <v>2189</v>
      </c>
      <c r="H82" s="205" t="s">
        <v>1196</v>
      </c>
      <c r="I82" s="205">
        <f>12500*F82</f>
        <v>12500</v>
      </c>
      <c r="J82" s="205" t="s">
        <v>317</v>
      </c>
      <c r="K82" s="205" t="s">
        <v>1469</v>
      </c>
    </row>
    <row r="83" spans="1:11" ht="15" x14ac:dyDescent="0.25">
      <c r="A83" s="558" t="s">
        <v>2243</v>
      </c>
      <c r="B83" s="559">
        <v>44219</v>
      </c>
      <c r="C83" s="558" t="s">
        <v>2155</v>
      </c>
      <c r="D83" s="558" t="s">
        <v>2288</v>
      </c>
      <c r="E83" s="469" t="s">
        <v>308</v>
      </c>
      <c r="F83" s="560">
        <v>3</v>
      </c>
      <c r="G83" s="558" t="s">
        <v>93</v>
      </c>
      <c r="H83" s="205" t="s">
        <v>1196</v>
      </c>
      <c r="I83" s="205">
        <f>12500*F83</f>
        <v>37500</v>
      </c>
      <c r="J83" s="205" t="s">
        <v>1467</v>
      </c>
      <c r="K83" s="205" t="s">
        <v>4782</v>
      </c>
    </row>
    <row r="84" spans="1:11" ht="15" x14ac:dyDescent="0.25">
      <c r="A84" s="558" t="s">
        <v>2244</v>
      </c>
      <c r="B84" s="559">
        <v>44223</v>
      </c>
      <c r="C84" s="558" t="s">
        <v>2281</v>
      </c>
      <c r="D84" s="558" t="s">
        <v>2294</v>
      </c>
      <c r="E84" s="469" t="s">
        <v>308</v>
      </c>
      <c r="F84" s="561">
        <v>2</v>
      </c>
      <c r="G84" s="558" t="s">
        <v>2176</v>
      </c>
      <c r="H84" s="205" t="s">
        <v>2560</v>
      </c>
      <c r="I84" s="205">
        <f>2350*F84</f>
        <v>4700</v>
      </c>
      <c r="J84" s="205" t="s">
        <v>317</v>
      </c>
      <c r="K84" s="205" t="s">
        <v>1469</v>
      </c>
    </row>
    <row r="85" spans="1:11" ht="15" x14ac:dyDescent="0.25">
      <c r="A85" s="558" t="s">
        <v>2245</v>
      </c>
      <c r="B85" s="559">
        <v>44224</v>
      </c>
      <c r="C85" s="558" t="s">
        <v>2217</v>
      </c>
      <c r="D85" s="558" t="s">
        <v>2288</v>
      </c>
      <c r="E85" s="469" t="s">
        <v>308</v>
      </c>
      <c r="F85" s="560">
        <v>2</v>
      </c>
      <c r="G85" s="558" t="s">
        <v>2185</v>
      </c>
      <c r="H85" s="205" t="s">
        <v>2560</v>
      </c>
      <c r="I85" s="205">
        <f>12500*F85</f>
        <v>25000</v>
      </c>
      <c r="J85" s="205" t="s">
        <v>1465</v>
      </c>
      <c r="K85" s="205" t="s">
        <v>4782</v>
      </c>
    </row>
    <row r="86" spans="1:11" ht="15" x14ac:dyDescent="0.25">
      <c r="A86" s="558" t="s">
        <v>2246</v>
      </c>
      <c r="B86" s="559">
        <v>44225</v>
      </c>
      <c r="C86" s="558" t="s">
        <v>2235</v>
      </c>
      <c r="D86" s="558" t="s">
        <v>2289</v>
      </c>
      <c r="E86" s="469" t="s">
        <v>314</v>
      </c>
      <c r="F86" s="561">
        <v>4</v>
      </c>
      <c r="G86" s="558" t="s">
        <v>2185</v>
      </c>
      <c r="H86" s="205" t="s">
        <v>2557</v>
      </c>
      <c r="I86" s="205">
        <f>35200*F86</f>
        <v>140800</v>
      </c>
      <c r="J86" s="205" t="s">
        <v>1466</v>
      </c>
      <c r="K86" s="205" t="s">
        <v>4782</v>
      </c>
    </row>
    <row r="87" spans="1:11" ht="15" x14ac:dyDescent="0.25">
      <c r="A87" s="558" t="s">
        <v>2247</v>
      </c>
      <c r="B87" s="559">
        <v>44225</v>
      </c>
      <c r="C87" s="558" t="s">
        <v>2278</v>
      </c>
      <c r="D87" s="558" t="s">
        <v>2289</v>
      </c>
      <c r="E87" s="469" t="s">
        <v>314</v>
      </c>
      <c r="F87" s="561">
        <v>3</v>
      </c>
      <c r="G87" s="558" t="s">
        <v>93</v>
      </c>
      <c r="H87" s="205" t="s">
        <v>2559</v>
      </c>
      <c r="I87" s="205">
        <f>35200*F87</f>
        <v>105600</v>
      </c>
      <c r="J87" s="205" t="s">
        <v>1466</v>
      </c>
      <c r="K87" s="205" t="s">
        <v>4782</v>
      </c>
    </row>
    <row r="88" spans="1:11" ht="15" x14ac:dyDescent="0.25">
      <c r="A88" s="558" t="s">
        <v>2248</v>
      </c>
      <c r="B88" s="559">
        <v>44225</v>
      </c>
      <c r="C88" s="558" t="s">
        <v>2563</v>
      </c>
      <c r="D88" s="558" t="s">
        <v>2298</v>
      </c>
      <c r="E88" s="469" t="s">
        <v>308</v>
      </c>
      <c r="F88" s="561">
        <v>2</v>
      </c>
      <c r="G88" s="558" t="s">
        <v>2249</v>
      </c>
      <c r="H88" s="205" t="s">
        <v>1196</v>
      </c>
      <c r="I88" s="205">
        <f>7000*F88</f>
        <v>14000</v>
      </c>
      <c r="J88" s="205" t="s">
        <v>317</v>
      </c>
      <c r="K88" s="205" t="s">
        <v>1469</v>
      </c>
    </row>
    <row r="89" spans="1:11" ht="15" x14ac:dyDescent="0.25">
      <c r="A89" s="558" t="s">
        <v>2250</v>
      </c>
      <c r="B89" s="559">
        <v>44225</v>
      </c>
      <c r="C89" s="558" t="s">
        <v>2160</v>
      </c>
      <c r="D89" s="558" t="s">
        <v>2291</v>
      </c>
      <c r="E89" s="498" t="s">
        <v>314</v>
      </c>
      <c r="F89" s="561">
        <v>10</v>
      </c>
      <c r="G89" s="558" t="s">
        <v>93</v>
      </c>
      <c r="H89" s="205" t="s">
        <v>2559</v>
      </c>
      <c r="I89" s="205">
        <f>8100*F89</f>
        <v>81000</v>
      </c>
      <c r="J89" s="205" t="s">
        <v>1465</v>
      </c>
      <c r="K89" s="205" t="s">
        <v>4782</v>
      </c>
    </row>
    <row r="90" spans="1:11" ht="15" x14ac:dyDescent="0.25">
      <c r="A90" s="558" t="s">
        <v>2251</v>
      </c>
      <c r="B90" s="559">
        <v>44225</v>
      </c>
      <c r="C90" s="558" t="s">
        <v>2217</v>
      </c>
      <c r="D90" s="558" t="s">
        <v>2288</v>
      </c>
      <c r="E90" s="469" t="s">
        <v>308</v>
      </c>
      <c r="F90" s="561">
        <v>2</v>
      </c>
      <c r="G90" s="558" t="s">
        <v>2185</v>
      </c>
      <c r="H90" s="205" t="s">
        <v>2560</v>
      </c>
      <c r="I90" s="205">
        <f>12500*F90</f>
        <v>25000</v>
      </c>
      <c r="J90" s="205" t="s">
        <v>1465</v>
      </c>
      <c r="K90" s="205" t="s">
        <v>4782</v>
      </c>
    </row>
    <row r="91" spans="1:11" ht="15" x14ac:dyDescent="0.25">
      <c r="A91" s="558" t="s">
        <v>2251</v>
      </c>
      <c r="B91" s="559">
        <v>44225</v>
      </c>
      <c r="C91" s="558" t="s">
        <v>2217</v>
      </c>
      <c r="D91" s="558" t="s">
        <v>2291</v>
      </c>
      <c r="E91" s="558" t="s">
        <v>314</v>
      </c>
      <c r="F91" s="561">
        <v>4</v>
      </c>
      <c r="G91" s="558" t="s">
        <v>2185</v>
      </c>
      <c r="H91" s="205" t="s">
        <v>2557</v>
      </c>
      <c r="I91" s="205">
        <f>8100*F91</f>
        <v>32400</v>
      </c>
      <c r="J91" s="205" t="s">
        <v>1465</v>
      </c>
      <c r="K91" s="205" t="s">
        <v>4782</v>
      </c>
    </row>
    <row r="92" spans="1:11" ht="15" x14ac:dyDescent="0.25">
      <c r="A92" s="558" t="s">
        <v>2251</v>
      </c>
      <c r="B92" s="559">
        <v>44225</v>
      </c>
      <c r="C92" s="558" t="s">
        <v>2217</v>
      </c>
      <c r="D92" s="558" t="s">
        <v>2289</v>
      </c>
      <c r="E92" s="558" t="s">
        <v>314</v>
      </c>
      <c r="F92" s="561">
        <v>3</v>
      </c>
      <c r="G92" s="558" t="s">
        <v>2185</v>
      </c>
      <c r="H92" s="205" t="s">
        <v>2557</v>
      </c>
      <c r="I92" s="205">
        <f>35200*F92</f>
        <v>105600</v>
      </c>
      <c r="J92" s="205" t="s">
        <v>1465</v>
      </c>
      <c r="K92" s="205" t="s">
        <v>4782</v>
      </c>
    </row>
    <row r="93" spans="1:11" ht="15" x14ac:dyDescent="0.25">
      <c r="A93" s="558" t="s">
        <v>2252</v>
      </c>
      <c r="B93" s="559">
        <v>44226</v>
      </c>
      <c r="C93" s="558" t="s">
        <v>2282</v>
      </c>
      <c r="D93" s="558" t="s">
        <v>2303</v>
      </c>
      <c r="E93" s="469" t="s">
        <v>308</v>
      </c>
      <c r="F93" s="561">
        <v>98</v>
      </c>
      <c r="G93" s="562" t="s">
        <v>2239</v>
      </c>
      <c r="H93" s="205" t="s">
        <v>2561</v>
      </c>
      <c r="I93" s="205">
        <f>2900*F93</f>
        <v>284200</v>
      </c>
      <c r="J93" s="205" t="s">
        <v>1465</v>
      </c>
      <c r="K93" s="205" t="s">
        <v>4784</v>
      </c>
    </row>
    <row r="94" spans="1:11" ht="15" x14ac:dyDescent="0.25">
      <c r="A94" s="558" t="s">
        <v>2252</v>
      </c>
      <c r="B94" s="559">
        <v>44226</v>
      </c>
      <c r="C94" s="558" t="s">
        <v>2282</v>
      </c>
      <c r="D94" s="558" t="s">
        <v>2253</v>
      </c>
      <c r="E94" s="469" t="s">
        <v>314</v>
      </c>
      <c r="F94" s="560">
        <v>98</v>
      </c>
      <c r="G94" s="562" t="s">
        <v>2239</v>
      </c>
      <c r="H94" s="205" t="s">
        <v>63</v>
      </c>
      <c r="I94" s="205">
        <v>0</v>
      </c>
      <c r="J94" s="205" t="s">
        <v>1465</v>
      </c>
      <c r="K94" s="205" t="s">
        <v>4784</v>
      </c>
    </row>
    <row r="95" spans="1:11" ht="15" x14ac:dyDescent="0.25">
      <c r="A95" s="558" t="s">
        <v>2252</v>
      </c>
      <c r="B95" s="559">
        <v>44226</v>
      </c>
      <c r="C95" s="558" t="s">
        <v>2282</v>
      </c>
      <c r="D95" s="558" t="s">
        <v>1520</v>
      </c>
      <c r="E95" s="469" t="s">
        <v>308</v>
      </c>
      <c r="F95" s="560">
        <v>98</v>
      </c>
      <c r="G95" s="562" t="s">
        <v>2239</v>
      </c>
      <c r="H95" s="205" t="s">
        <v>2561</v>
      </c>
      <c r="I95" s="205">
        <f>6250*F95</f>
        <v>612500</v>
      </c>
      <c r="J95" s="205" t="s">
        <v>1465</v>
      </c>
      <c r="K95" s="205" t="s">
        <v>4784</v>
      </c>
    </row>
    <row r="96" spans="1:11" ht="15" x14ac:dyDescent="0.25">
      <c r="A96" s="558" t="s">
        <v>2252</v>
      </c>
      <c r="B96" s="559">
        <v>44226</v>
      </c>
      <c r="C96" s="558" t="s">
        <v>2282</v>
      </c>
      <c r="D96" s="558" t="s">
        <v>2304</v>
      </c>
      <c r="E96" s="498" t="s">
        <v>314</v>
      </c>
      <c r="F96" s="560">
        <v>98</v>
      </c>
      <c r="G96" s="562" t="s">
        <v>2239</v>
      </c>
      <c r="H96" s="205" t="s">
        <v>2558</v>
      </c>
      <c r="I96" s="205">
        <f>57000*F96</f>
        <v>5586000</v>
      </c>
      <c r="J96" s="205" t="s">
        <v>1465</v>
      </c>
      <c r="K96" s="205" t="s">
        <v>4784</v>
      </c>
    </row>
    <row r="97" spans="1:11" ht="15" x14ac:dyDescent="0.25">
      <c r="A97" s="558" t="s">
        <v>2254</v>
      </c>
      <c r="B97" s="559">
        <v>44226</v>
      </c>
      <c r="C97" s="558" t="s">
        <v>2282</v>
      </c>
      <c r="D97" s="558" t="s">
        <v>2305</v>
      </c>
      <c r="E97" s="469" t="s">
        <v>308</v>
      </c>
      <c r="F97" s="561">
        <v>102</v>
      </c>
      <c r="G97" s="562" t="s">
        <v>2239</v>
      </c>
      <c r="H97" s="205" t="s">
        <v>2561</v>
      </c>
      <c r="I97" s="205">
        <f>2900*F97</f>
        <v>295800</v>
      </c>
      <c r="J97" s="205" t="s">
        <v>1465</v>
      </c>
      <c r="K97" s="205" t="s">
        <v>4784</v>
      </c>
    </row>
    <row r="98" spans="1:11" ht="15" x14ac:dyDescent="0.25">
      <c r="A98" s="558" t="s">
        <v>2254</v>
      </c>
      <c r="B98" s="559">
        <v>44226</v>
      </c>
      <c r="C98" s="558" t="s">
        <v>2282</v>
      </c>
      <c r="D98" s="558" t="s">
        <v>2253</v>
      </c>
      <c r="E98" s="498" t="s">
        <v>314</v>
      </c>
      <c r="F98" s="561">
        <v>102</v>
      </c>
      <c r="G98" s="562" t="s">
        <v>2239</v>
      </c>
      <c r="H98" s="205" t="s">
        <v>63</v>
      </c>
      <c r="I98" s="205">
        <v>0</v>
      </c>
      <c r="J98" s="205" t="s">
        <v>1465</v>
      </c>
      <c r="K98" s="205" t="s">
        <v>4784</v>
      </c>
    </row>
    <row r="99" spans="1:11" ht="15" x14ac:dyDescent="0.25">
      <c r="A99" s="558" t="s">
        <v>2254</v>
      </c>
      <c r="B99" s="559">
        <v>44226</v>
      </c>
      <c r="C99" s="558" t="s">
        <v>2282</v>
      </c>
      <c r="D99" s="558" t="s">
        <v>2306</v>
      </c>
      <c r="E99" s="469" t="s">
        <v>308</v>
      </c>
      <c r="F99" s="561">
        <v>102</v>
      </c>
      <c r="G99" s="562" t="s">
        <v>2239</v>
      </c>
      <c r="H99" s="205" t="s">
        <v>2561</v>
      </c>
      <c r="I99" s="205">
        <f>6250*F99</f>
        <v>637500</v>
      </c>
      <c r="J99" s="205" t="s">
        <v>1465</v>
      </c>
      <c r="K99" s="205" t="s">
        <v>4784</v>
      </c>
    </row>
    <row r="100" spans="1:11" ht="15" x14ac:dyDescent="0.25">
      <c r="A100" s="558" t="s">
        <v>2254</v>
      </c>
      <c r="B100" s="559">
        <v>44226</v>
      </c>
      <c r="C100" s="558" t="s">
        <v>2282</v>
      </c>
      <c r="D100" s="558" t="s">
        <v>2304</v>
      </c>
      <c r="E100" s="498" t="s">
        <v>314</v>
      </c>
      <c r="F100" s="561">
        <v>102</v>
      </c>
      <c r="G100" s="562" t="s">
        <v>2239</v>
      </c>
      <c r="H100" s="205" t="s">
        <v>2558</v>
      </c>
      <c r="I100" s="205">
        <f>57000*F100</f>
        <v>5814000</v>
      </c>
      <c r="J100" s="205" t="s">
        <v>1465</v>
      </c>
      <c r="K100" s="205" t="s">
        <v>4784</v>
      </c>
    </row>
    <row r="101" spans="1:11" ht="15" x14ac:dyDescent="0.25">
      <c r="A101" s="558" t="s">
        <v>2255</v>
      </c>
      <c r="B101" s="559">
        <v>44226</v>
      </c>
      <c r="C101" s="558" t="s">
        <v>2283</v>
      </c>
      <c r="D101" s="558" t="s">
        <v>2289</v>
      </c>
      <c r="E101" s="469" t="s">
        <v>314</v>
      </c>
      <c r="F101" s="560">
        <v>1</v>
      </c>
      <c r="G101" s="558" t="s">
        <v>93</v>
      </c>
      <c r="H101" s="205" t="s">
        <v>2559</v>
      </c>
      <c r="I101" s="205">
        <f>35200*F101</f>
        <v>35200</v>
      </c>
      <c r="J101" s="205" t="s">
        <v>1467</v>
      </c>
      <c r="K101" s="205" t="s">
        <v>4784</v>
      </c>
    </row>
    <row r="102" spans="1:11" ht="15" x14ac:dyDescent="0.25">
      <c r="A102" s="558" t="s">
        <v>2256</v>
      </c>
      <c r="B102" s="559">
        <v>44226</v>
      </c>
      <c r="C102" s="558" t="s">
        <v>2175</v>
      </c>
      <c r="D102" s="558" t="s">
        <v>2294</v>
      </c>
      <c r="E102" s="469" t="s">
        <v>308</v>
      </c>
      <c r="F102" s="561">
        <v>2</v>
      </c>
      <c r="G102" s="558" t="s">
        <v>2176</v>
      </c>
      <c r="H102" s="205" t="s">
        <v>2560</v>
      </c>
      <c r="I102" s="205">
        <f>2350*F102</f>
        <v>4700</v>
      </c>
      <c r="J102" s="205" t="s">
        <v>1466</v>
      </c>
      <c r="K102" s="205" t="s">
        <v>4782</v>
      </c>
    </row>
    <row r="103" spans="1:11" ht="15" x14ac:dyDescent="0.25">
      <c r="A103" s="558" t="s">
        <v>2256</v>
      </c>
      <c r="B103" s="559">
        <v>44226</v>
      </c>
      <c r="C103" s="558" t="s">
        <v>2175</v>
      </c>
      <c r="D103" s="558" t="s">
        <v>2292</v>
      </c>
      <c r="E103" s="498" t="s">
        <v>314</v>
      </c>
      <c r="F103" s="561">
        <v>8</v>
      </c>
      <c r="G103" s="558" t="s">
        <v>2176</v>
      </c>
      <c r="H103" s="205" t="s">
        <v>2557</v>
      </c>
      <c r="I103" s="205">
        <f>2250*F103</f>
        <v>18000</v>
      </c>
      <c r="J103" s="205" t="s">
        <v>1466</v>
      </c>
      <c r="K103" s="205" t="s">
        <v>4782</v>
      </c>
    </row>
    <row r="104" spans="1:11" ht="15" x14ac:dyDescent="0.25">
      <c r="A104" s="558" t="s">
        <v>2256</v>
      </c>
      <c r="B104" s="559">
        <v>44226</v>
      </c>
      <c r="C104" s="558" t="s">
        <v>2175</v>
      </c>
      <c r="D104" s="558" t="s">
        <v>1842</v>
      </c>
      <c r="E104" s="498" t="s">
        <v>314</v>
      </c>
      <c r="F104" s="561">
        <v>8</v>
      </c>
      <c r="G104" s="558" t="s">
        <v>2176</v>
      </c>
      <c r="H104" s="205" t="s">
        <v>2557</v>
      </c>
      <c r="I104" s="205">
        <f>3500*F104</f>
        <v>28000</v>
      </c>
      <c r="J104" s="205" t="s">
        <v>1466</v>
      </c>
      <c r="K104" s="205" t="s">
        <v>4782</v>
      </c>
    </row>
    <row r="105" spans="1:11" ht="15" x14ac:dyDescent="0.25">
      <c r="A105" s="558" t="s">
        <v>2256</v>
      </c>
      <c r="B105" s="559">
        <v>44226</v>
      </c>
      <c r="C105" s="558" t="s">
        <v>2175</v>
      </c>
      <c r="D105" s="558" t="s">
        <v>2291</v>
      </c>
      <c r="E105" s="498" t="s">
        <v>314</v>
      </c>
      <c r="F105" s="561">
        <v>8</v>
      </c>
      <c r="G105" s="558" t="s">
        <v>2176</v>
      </c>
      <c r="H105" s="205" t="s">
        <v>2557</v>
      </c>
      <c r="I105" s="205">
        <f>8100*F105</f>
        <v>64800</v>
      </c>
      <c r="J105" s="205" t="s">
        <v>1466</v>
      </c>
      <c r="K105" s="205" t="s">
        <v>4782</v>
      </c>
    </row>
    <row r="106" spans="1:11" ht="15" x14ac:dyDescent="0.25">
      <c r="A106" s="558" t="s">
        <v>2256</v>
      </c>
      <c r="B106" s="559">
        <v>44226</v>
      </c>
      <c r="C106" s="558" t="s">
        <v>2175</v>
      </c>
      <c r="D106" s="558" t="s">
        <v>2287</v>
      </c>
      <c r="E106" s="498" t="s">
        <v>314</v>
      </c>
      <c r="F106" s="561">
        <v>8</v>
      </c>
      <c r="G106" s="558" t="s">
        <v>2176</v>
      </c>
      <c r="H106" s="205" t="s">
        <v>2557</v>
      </c>
      <c r="I106" s="205">
        <f>9350*F106</f>
        <v>74800</v>
      </c>
      <c r="J106" s="205" t="s">
        <v>1466</v>
      </c>
      <c r="K106" s="205" t="s">
        <v>4782</v>
      </c>
    </row>
    <row r="107" spans="1:11" ht="15" x14ac:dyDescent="0.25">
      <c r="A107" s="558" t="s">
        <v>2256</v>
      </c>
      <c r="B107" s="559">
        <v>44226</v>
      </c>
      <c r="C107" s="558" t="s">
        <v>2175</v>
      </c>
      <c r="D107" s="558" t="s">
        <v>2289</v>
      </c>
      <c r="E107" s="498" t="s">
        <v>314</v>
      </c>
      <c r="F107" s="561">
        <v>8</v>
      </c>
      <c r="G107" s="558" t="s">
        <v>2176</v>
      </c>
      <c r="H107" s="205" t="s">
        <v>2557</v>
      </c>
      <c r="I107" s="205">
        <f>35200*F107</f>
        <v>281600</v>
      </c>
      <c r="J107" s="205" t="s">
        <v>1466</v>
      </c>
      <c r="K107" s="205" t="s">
        <v>4782</v>
      </c>
    </row>
    <row r="108" spans="1:11" ht="15" x14ac:dyDescent="0.25">
      <c r="A108" s="558" t="s">
        <v>2257</v>
      </c>
      <c r="B108" s="559">
        <v>44226</v>
      </c>
      <c r="C108" s="558" t="s">
        <v>2562</v>
      </c>
      <c r="D108" s="558" t="s">
        <v>2294</v>
      </c>
      <c r="E108" s="469" t="s">
        <v>308</v>
      </c>
      <c r="F108" s="561">
        <v>5</v>
      </c>
      <c r="G108" s="558" t="s">
        <v>2193</v>
      </c>
      <c r="H108" s="205" t="s">
        <v>2561</v>
      </c>
      <c r="I108" s="205">
        <f>2350*F108</f>
        <v>11750</v>
      </c>
      <c r="J108" s="205" t="s">
        <v>1465</v>
      </c>
      <c r="K108" s="205" t="s">
        <v>4782</v>
      </c>
    </row>
    <row r="109" spans="1:11" ht="15" x14ac:dyDescent="0.25">
      <c r="A109" s="558" t="s">
        <v>2257</v>
      </c>
      <c r="B109" s="559">
        <v>44226</v>
      </c>
      <c r="C109" s="558" t="s">
        <v>2562</v>
      </c>
      <c r="D109" s="558" t="s">
        <v>2293</v>
      </c>
      <c r="E109" s="469" t="s">
        <v>308</v>
      </c>
      <c r="F109" s="561">
        <v>5</v>
      </c>
      <c r="G109" s="558" t="s">
        <v>2193</v>
      </c>
      <c r="H109" s="205" t="s">
        <v>2561</v>
      </c>
      <c r="I109" s="205">
        <f>4400*F109</f>
        <v>22000</v>
      </c>
      <c r="J109" s="205" t="s">
        <v>1465</v>
      </c>
      <c r="K109" s="205" t="s">
        <v>4782</v>
      </c>
    </row>
    <row r="110" spans="1:11" ht="15" x14ac:dyDescent="0.25">
      <c r="A110" s="558" t="s">
        <v>2257</v>
      </c>
      <c r="B110" s="559">
        <v>44226</v>
      </c>
      <c r="C110" s="558" t="s">
        <v>2562</v>
      </c>
      <c r="D110" s="558" t="s">
        <v>2307</v>
      </c>
      <c r="E110" s="498" t="s">
        <v>314</v>
      </c>
      <c r="F110" s="561">
        <v>3</v>
      </c>
      <c r="G110" s="558" t="s">
        <v>2193</v>
      </c>
      <c r="H110" s="205" t="s">
        <v>2558</v>
      </c>
      <c r="I110" s="205">
        <f>7425*F110</f>
        <v>22275</v>
      </c>
      <c r="J110" s="205" t="s">
        <v>1465</v>
      </c>
      <c r="K110" s="205" t="s">
        <v>4782</v>
      </c>
    </row>
    <row r="111" spans="1:11" ht="15" x14ac:dyDescent="0.25">
      <c r="A111" s="558" t="s">
        <v>2257</v>
      </c>
      <c r="B111" s="559">
        <v>44226</v>
      </c>
      <c r="C111" s="558" t="s">
        <v>2562</v>
      </c>
      <c r="D111" s="558" t="s">
        <v>1842</v>
      </c>
      <c r="E111" s="498" t="s">
        <v>314</v>
      </c>
      <c r="F111" s="561">
        <v>9</v>
      </c>
      <c r="G111" s="558" t="s">
        <v>2193</v>
      </c>
      <c r="H111" s="205" t="s">
        <v>2558</v>
      </c>
      <c r="I111" s="205">
        <f>3500*F111</f>
        <v>31500</v>
      </c>
      <c r="J111" s="205" t="s">
        <v>1465</v>
      </c>
      <c r="K111" s="205" t="s">
        <v>4782</v>
      </c>
    </row>
    <row r="112" spans="1:11" ht="15" x14ac:dyDescent="0.25">
      <c r="A112" s="558" t="s">
        <v>2257</v>
      </c>
      <c r="B112" s="559">
        <v>44226</v>
      </c>
      <c r="C112" s="558" t="s">
        <v>2562</v>
      </c>
      <c r="D112" s="558" t="s">
        <v>2298</v>
      </c>
      <c r="E112" s="469" t="s">
        <v>308</v>
      </c>
      <c r="F112" s="561">
        <v>10</v>
      </c>
      <c r="G112" s="558" t="s">
        <v>2193</v>
      </c>
      <c r="H112" s="205" t="s">
        <v>2561</v>
      </c>
      <c r="I112" s="205">
        <f>7000*F112</f>
        <v>70000</v>
      </c>
      <c r="J112" s="205" t="s">
        <v>1465</v>
      </c>
      <c r="K112" s="205" t="s">
        <v>4782</v>
      </c>
    </row>
    <row r="113" spans="1:11" ht="15" x14ac:dyDescent="0.25">
      <c r="A113" s="558" t="s">
        <v>2257</v>
      </c>
      <c r="B113" s="559">
        <v>44226</v>
      </c>
      <c r="C113" s="558" t="s">
        <v>2562</v>
      </c>
      <c r="D113" s="558" t="s">
        <v>2289</v>
      </c>
      <c r="E113" s="498" t="s">
        <v>314</v>
      </c>
      <c r="F113" s="561">
        <v>13</v>
      </c>
      <c r="G113" s="558" t="s">
        <v>2193</v>
      </c>
      <c r="H113" s="205" t="s">
        <v>2558</v>
      </c>
      <c r="I113" s="205">
        <f>35200*F113</f>
        <v>457600</v>
      </c>
      <c r="J113" s="205" t="s">
        <v>1465</v>
      </c>
      <c r="K113" s="205" t="s">
        <v>4782</v>
      </c>
    </row>
    <row r="114" spans="1:11" ht="15" x14ac:dyDescent="0.25">
      <c r="A114" s="558" t="s">
        <v>2257</v>
      </c>
      <c r="B114" s="559">
        <v>44226</v>
      </c>
      <c r="C114" s="558" t="s">
        <v>2562</v>
      </c>
      <c r="D114" s="558" t="s">
        <v>2308</v>
      </c>
      <c r="E114" s="498" t="s">
        <v>314</v>
      </c>
      <c r="F114" s="561">
        <v>9</v>
      </c>
      <c r="G114" s="558" t="s">
        <v>2193</v>
      </c>
      <c r="H114" s="205" t="s">
        <v>2558</v>
      </c>
      <c r="I114" s="205">
        <f>3250*F114</f>
        <v>29250</v>
      </c>
      <c r="J114" s="205" t="s">
        <v>1465</v>
      </c>
      <c r="K114" s="205" t="s">
        <v>4782</v>
      </c>
    </row>
    <row r="115" spans="1:11" ht="15" x14ac:dyDescent="0.25">
      <c r="A115" s="558" t="s">
        <v>2258</v>
      </c>
      <c r="B115" s="559">
        <v>44226</v>
      </c>
      <c r="C115" s="558" t="s">
        <v>2259</v>
      </c>
      <c r="D115" s="558" t="s">
        <v>2299</v>
      </c>
      <c r="E115" s="469" t="s">
        <v>308</v>
      </c>
      <c r="F115" s="561">
        <v>2</v>
      </c>
      <c r="G115" s="558" t="s">
        <v>93</v>
      </c>
      <c r="H115" s="205" t="s">
        <v>1196</v>
      </c>
      <c r="I115" s="205">
        <f>1250*F115</f>
        <v>2500</v>
      </c>
      <c r="J115" s="205" t="s">
        <v>317</v>
      </c>
      <c r="K115" s="205" t="s">
        <v>1469</v>
      </c>
    </row>
    <row r="116" spans="1:11" ht="15" x14ac:dyDescent="0.25">
      <c r="A116" s="558" t="s">
        <v>2258</v>
      </c>
      <c r="B116" s="559">
        <v>44226</v>
      </c>
      <c r="C116" s="558" t="s">
        <v>2259</v>
      </c>
      <c r="D116" s="558" t="s">
        <v>2293</v>
      </c>
      <c r="E116" s="469" t="s">
        <v>308</v>
      </c>
      <c r="F116" s="561">
        <v>2</v>
      </c>
      <c r="G116" s="558" t="s">
        <v>93</v>
      </c>
      <c r="H116" s="205" t="s">
        <v>1196</v>
      </c>
      <c r="I116" s="205">
        <f>4400*F116</f>
        <v>8800</v>
      </c>
      <c r="J116" s="205" t="s">
        <v>317</v>
      </c>
      <c r="K116" s="205" t="s">
        <v>1469</v>
      </c>
    </row>
    <row r="117" spans="1:11" ht="15" x14ac:dyDescent="0.25">
      <c r="A117" s="558" t="s">
        <v>2258</v>
      </c>
      <c r="B117" s="559">
        <v>44226</v>
      </c>
      <c r="C117" s="558" t="s">
        <v>2259</v>
      </c>
      <c r="D117" s="558" t="s">
        <v>2289</v>
      </c>
      <c r="E117" s="498" t="s">
        <v>314</v>
      </c>
      <c r="F117" s="561">
        <v>1</v>
      </c>
      <c r="G117" s="558" t="s">
        <v>93</v>
      </c>
      <c r="H117" s="205" t="s">
        <v>2559</v>
      </c>
      <c r="I117" s="205">
        <f>35200*F117</f>
        <v>35200</v>
      </c>
      <c r="J117" s="205" t="s">
        <v>317</v>
      </c>
      <c r="K117" s="205" t="s">
        <v>1469</v>
      </c>
    </row>
    <row r="118" spans="1:11" ht="15" x14ac:dyDescent="0.25">
      <c r="A118" s="558" t="s">
        <v>2260</v>
      </c>
      <c r="B118" s="559">
        <v>44226</v>
      </c>
      <c r="C118" s="558" t="s">
        <v>2219</v>
      </c>
      <c r="D118" s="558" t="s">
        <v>2300</v>
      </c>
      <c r="E118" s="469" t="s">
        <v>308</v>
      </c>
      <c r="F118" s="561">
        <v>8</v>
      </c>
      <c r="G118" s="558" t="s">
        <v>93</v>
      </c>
      <c r="H118" s="205" t="s">
        <v>1196</v>
      </c>
      <c r="I118" s="205">
        <f t="shared" ref="I118:I126" si="0">4225*F118</f>
        <v>33800</v>
      </c>
      <c r="J118" s="205" t="s">
        <v>317</v>
      </c>
      <c r="K118" s="205" t="s">
        <v>1469</v>
      </c>
    </row>
    <row r="119" spans="1:11" ht="15" x14ac:dyDescent="0.25">
      <c r="A119" s="558" t="s">
        <v>2261</v>
      </c>
      <c r="B119" s="559">
        <v>44226</v>
      </c>
      <c r="C119" s="558" t="s">
        <v>2225</v>
      </c>
      <c r="D119" s="558" t="s">
        <v>2300</v>
      </c>
      <c r="E119" s="469" t="s">
        <v>308</v>
      </c>
      <c r="F119" s="561">
        <v>16</v>
      </c>
      <c r="G119" s="558" t="s">
        <v>93</v>
      </c>
      <c r="H119" s="205" t="s">
        <v>1196</v>
      </c>
      <c r="I119" s="205">
        <f t="shared" si="0"/>
        <v>67600</v>
      </c>
      <c r="J119" s="205" t="s">
        <v>1467</v>
      </c>
      <c r="K119" s="205" t="s">
        <v>4784</v>
      </c>
    </row>
    <row r="120" spans="1:11" ht="15" x14ac:dyDescent="0.25">
      <c r="A120" s="558" t="s">
        <v>2262</v>
      </c>
      <c r="B120" s="559">
        <v>44226</v>
      </c>
      <c r="C120" s="558" t="s">
        <v>2263</v>
      </c>
      <c r="D120" s="558" t="s">
        <v>2300</v>
      </c>
      <c r="E120" s="469" t="s">
        <v>308</v>
      </c>
      <c r="F120" s="561">
        <v>4</v>
      </c>
      <c r="G120" s="558" t="s">
        <v>93</v>
      </c>
      <c r="H120" s="205" t="s">
        <v>1196</v>
      </c>
      <c r="I120" s="205">
        <f t="shared" si="0"/>
        <v>16900</v>
      </c>
      <c r="J120" s="205" t="s">
        <v>317</v>
      </c>
      <c r="K120" s="205" t="s">
        <v>1469</v>
      </c>
    </row>
    <row r="121" spans="1:11" ht="15" x14ac:dyDescent="0.25">
      <c r="A121" s="558" t="s">
        <v>2264</v>
      </c>
      <c r="B121" s="559">
        <v>44226</v>
      </c>
      <c r="C121" s="558" t="s">
        <v>2155</v>
      </c>
      <c r="D121" s="558" t="s">
        <v>2300</v>
      </c>
      <c r="E121" s="469" t="s">
        <v>308</v>
      </c>
      <c r="F121" s="561">
        <v>24</v>
      </c>
      <c r="G121" s="558" t="s">
        <v>93</v>
      </c>
      <c r="H121" s="205" t="s">
        <v>1196</v>
      </c>
      <c r="I121" s="205">
        <f t="shared" si="0"/>
        <v>101400</v>
      </c>
      <c r="J121" s="205" t="s">
        <v>1467</v>
      </c>
      <c r="K121" s="205" t="s">
        <v>4782</v>
      </c>
    </row>
    <row r="122" spans="1:11" ht="15" x14ac:dyDescent="0.25">
      <c r="A122" s="558" t="s">
        <v>2265</v>
      </c>
      <c r="B122" s="559">
        <v>44226</v>
      </c>
      <c r="C122" s="558" t="s">
        <v>2562</v>
      </c>
      <c r="D122" s="558" t="s">
        <v>2300</v>
      </c>
      <c r="E122" s="469" t="s">
        <v>308</v>
      </c>
      <c r="F122" s="561">
        <v>125</v>
      </c>
      <c r="G122" s="558" t="s">
        <v>2193</v>
      </c>
      <c r="H122" s="205" t="s">
        <v>2561</v>
      </c>
      <c r="I122" s="205">
        <f t="shared" si="0"/>
        <v>528125</v>
      </c>
      <c r="J122" s="205" t="s">
        <v>1465</v>
      </c>
      <c r="K122" s="205" t="s">
        <v>4782</v>
      </c>
    </row>
    <row r="123" spans="1:11" ht="15" x14ac:dyDescent="0.25">
      <c r="A123" s="558" t="s">
        <v>2266</v>
      </c>
      <c r="B123" s="559">
        <v>44226</v>
      </c>
      <c r="C123" s="558" t="s">
        <v>2277</v>
      </c>
      <c r="D123" s="558" t="s">
        <v>2300</v>
      </c>
      <c r="E123" s="469" t="s">
        <v>308</v>
      </c>
      <c r="F123" s="561">
        <v>10</v>
      </c>
      <c r="G123" s="558" t="s">
        <v>93</v>
      </c>
      <c r="H123" s="205" t="s">
        <v>1196</v>
      </c>
      <c r="I123" s="205">
        <f t="shared" si="0"/>
        <v>42250</v>
      </c>
      <c r="J123" s="205" t="s">
        <v>1466</v>
      </c>
      <c r="K123" s="205" t="s">
        <v>4782</v>
      </c>
    </row>
    <row r="124" spans="1:11" ht="15" x14ac:dyDescent="0.25">
      <c r="A124" s="558" t="s">
        <v>2267</v>
      </c>
      <c r="B124" s="559">
        <v>44226</v>
      </c>
      <c r="C124" s="558" t="s">
        <v>2278</v>
      </c>
      <c r="D124" s="558" t="s">
        <v>2300</v>
      </c>
      <c r="E124" s="469" t="s">
        <v>308</v>
      </c>
      <c r="F124" s="561">
        <v>24</v>
      </c>
      <c r="G124" s="558" t="s">
        <v>93</v>
      </c>
      <c r="H124" s="205" t="s">
        <v>1196</v>
      </c>
      <c r="I124" s="205">
        <f t="shared" si="0"/>
        <v>101400</v>
      </c>
      <c r="J124" s="205" t="s">
        <v>1466</v>
      </c>
      <c r="K124" s="205" t="s">
        <v>4782</v>
      </c>
    </row>
    <row r="125" spans="1:11" ht="15" x14ac:dyDescent="0.25">
      <c r="A125" s="558" t="s">
        <v>2268</v>
      </c>
      <c r="B125" s="559">
        <v>44226</v>
      </c>
      <c r="C125" s="558" t="s">
        <v>2280</v>
      </c>
      <c r="D125" s="558" t="s">
        <v>2300</v>
      </c>
      <c r="E125" s="469" t="s">
        <v>308</v>
      </c>
      <c r="F125" s="561">
        <v>16</v>
      </c>
      <c r="G125" s="558" t="s">
        <v>93</v>
      </c>
      <c r="H125" s="205" t="s">
        <v>1196</v>
      </c>
      <c r="I125" s="205">
        <f t="shared" si="0"/>
        <v>67600</v>
      </c>
      <c r="J125" s="205" t="s">
        <v>1467</v>
      </c>
      <c r="K125" s="205" t="s">
        <v>4782</v>
      </c>
    </row>
    <row r="126" spans="1:11" ht="15" x14ac:dyDescent="0.25">
      <c r="A126" s="558" t="s">
        <v>2269</v>
      </c>
      <c r="B126" s="559">
        <v>44226</v>
      </c>
      <c r="C126" s="558" t="s">
        <v>1288</v>
      </c>
      <c r="D126" s="558" t="s">
        <v>2300</v>
      </c>
      <c r="E126" s="469" t="s">
        <v>308</v>
      </c>
      <c r="F126" s="561">
        <v>12</v>
      </c>
      <c r="G126" s="558" t="s">
        <v>2180</v>
      </c>
      <c r="H126" s="205" t="s">
        <v>2560</v>
      </c>
      <c r="I126" s="205">
        <f t="shared" si="0"/>
        <v>50700</v>
      </c>
      <c r="J126" s="205" t="s">
        <v>1466</v>
      </c>
      <c r="K126" s="205" t="s">
        <v>4782</v>
      </c>
    </row>
    <row r="127" spans="1:11" ht="15" x14ac:dyDescent="0.25">
      <c r="A127" s="558" t="s">
        <v>2270</v>
      </c>
      <c r="B127" s="559">
        <v>44226</v>
      </c>
      <c r="C127" s="558" t="s">
        <v>2562</v>
      </c>
      <c r="D127" s="558" t="s">
        <v>1842</v>
      </c>
      <c r="E127" s="498" t="s">
        <v>314</v>
      </c>
      <c r="F127" s="561">
        <v>3</v>
      </c>
      <c r="G127" s="558" t="s">
        <v>2193</v>
      </c>
      <c r="H127" s="205" t="s">
        <v>2558</v>
      </c>
      <c r="I127" s="205">
        <f>3500*F127</f>
        <v>10500</v>
      </c>
      <c r="J127" s="205" t="s">
        <v>1465</v>
      </c>
      <c r="K127" s="205" t="s">
        <v>4782</v>
      </c>
    </row>
    <row r="128" spans="1:11" ht="15" x14ac:dyDescent="0.25">
      <c r="A128" s="558" t="s">
        <v>2271</v>
      </c>
      <c r="B128" s="559">
        <v>44226</v>
      </c>
      <c r="C128" s="558" t="s">
        <v>2284</v>
      </c>
      <c r="D128" s="558" t="s">
        <v>2300</v>
      </c>
      <c r="E128" s="469" t="s">
        <v>308</v>
      </c>
      <c r="F128" s="561">
        <v>12</v>
      </c>
      <c r="G128" s="558" t="s">
        <v>2272</v>
      </c>
      <c r="H128" s="205" t="s">
        <v>2560</v>
      </c>
      <c r="I128" s="205">
        <f>4225*F128</f>
        <v>50700</v>
      </c>
      <c r="J128" s="205" t="s">
        <v>317</v>
      </c>
      <c r="K128" s="205" t="s">
        <v>1469</v>
      </c>
    </row>
    <row r="129" spans="1:11" ht="15" x14ac:dyDescent="0.25">
      <c r="A129" s="558" t="s">
        <v>2273</v>
      </c>
      <c r="B129" s="559">
        <v>44226</v>
      </c>
      <c r="C129" s="558" t="s">
        <v>2160</v>
      </c>
      <c r="D129" s="558" t="s">
        <v>2300</v>
      </c>
      <c r="E129" s="469" t="s">
        <v>308</v>
      </c>
      <c r="F129" s="561">
        <v>20</v>
      </c>
      <c r="G129" s="562" t="s">
        <v>93</v>
      </c>
      <c r="H129" s="205" t="s">
        <v>1196</v>
      </c>
      <c r="I129" s="205">
        <f>4225*F129</f>
        <v>84500</v>
      </c>
      <c r="J129" s="205" t="s">
        <v>1465</v>
      </c>
      <c r="K129" s="205" t="s">
        <v>4782</v>
      </c>
    </row>
    <row r="130" spans="1:11" ht="15" x14ac:dyDescent="0.25">
      <c r="A130" s="558" t="s">
        <v>2274</v>
      </c>
      <c r="B130" s="559">
        <v>44226</v>
      </c>
      <c r="C130" s="558" t="s">
        <v>2275</v>
      </c>
      <c r="D130" s="558" t="s">
        <v>2293</v>
      </c>
      <c r="E130" s="469" t="s">
        <v>308</v>
      </c>
      <c r="F130" s="561">
        <v>1</v>
      </c>
      <c r="G130" s="558" t="s">
        <v>2231</v>
      </c>
      <c r="H130" s="205" t="s">
        <v>1196</v>
      </c>
      <c r="I130" s="205">
        <f>4400*F130</f>
        <v>4400</v>
      </c>
      <c r="J130" s="205" t="s">
        <v>317</v>
      </c>
      <c r="K130" s="205" t="s">
        <v>1469</v>
      </c>
    </row>
    <row r="131" spans="1:11" ht="15" x14ac:dyDescent="0.25">
      <c r="A131" s="558" t="s">
        <v>2274</v>
      </c>
      <c r="B131" s="559">
        <v>44226</v>
      </c>
      <c r="C131" s="558" t="s">
        <v>2275</v>
      </c>
      <c r="D131" s="558" t="s">
        <v>2300</v>
      </c>
      <c r="E131" s="469" t="s">
        <v>308</v>
      </c>
      <c r="F131" s="561">
        <v>8</v>
      </c>
      <c r="G131" s="558" t="s">
        <v>2231</v>
      </c>
      <c r="H131" s="205" t="s">
        <v>1196</v>
      </c>
      <c r="I131" s="205">
        <f>4225*F131</f>
        <v>33800</v>
      </c>
      <c r="J131" s="205" t="s">
        <v>317</v>
      </c>
      <c r="K131" s="205" t="s">
        <v>1469</v>
      </c>
    </row>
    <row r="132" spans="1:11" ht="15" x14ac:dyDescent="0.25">
      <c r="A132" s="558" t="s">
        <v>2276</v>
      </c>
      <c r="B132" s="559">
        <v>44226</v>
      </c>
      <c r="C132" s="558" t="s">
        <v>2285</v>
      </c>
      <c r="D132" s="558" t="s">
        <v>2300</v>
      </c>
      <c r="E132" s="469" t="s">
        <v>308</v>
      </c>
      <c r="F132" s="561">
        <v>2</v>
      </c>
      <c r="G132" s="558" t="s">
        <v>2185</v>
      </c>
      <c r="H132" s="205" t="s">
        <v>2560</v>
      </c>
      <c r="I132" s="205">
        <f>4225*F132</f>
        <v>8450</v>
      </c>
      <c r="J132" s="205" t="s">
        <v>317</v>
      </c>
      <c r="K132" s="205" t="s">
        <v>1469</v>
      </c>
    </row>
  </sheetData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92D050"/>
  </sheetPr>
  <dimension ref="A3:B14"/>
  <sheetViews>
    <sheetView workbookViewId="0">
      <selection activeCell="J11" sqref="J11"/>
    </sheetView>
  </sheetViews>
  <sheetFormatPr defaultRowHeight="12.75" x14ac:dyDescent="0.2"/>
  <cols>
    <col min="1" max="1" width="23.42578125" bestFit="1" customWidth="1"/>
    <col min="2" max="2" width="14.5703125" style="123" bestFit="1" customWidth="1"/>
  </cols>
  <sheetData>
    <row r="3" spans="1:2" x14ac:dyDescent="0.2">
      <c r="A3" s="474" t="s">
        <v>1535</v>
      </c>
      <c r="B3" s="627"/>
    </row>
    <row r="4" spans="1:2" x14ac:dyDescent="0.2">
      <c r="A4" s="474" t="s">
        <v>42</v>
      </c>
      <c r="B4" s="627" t="s">
        <v>4</v>
      </c>
    </row>
    <row r="5" spans="1:2" x14ac:dyDescent="0.2">
      <c r="A5" s="473" t="s">
        <v>1193</v>
      </c>
      <c r="B5" s="627">
        <v>238775</v>
      </c>
    </row>
    <row r="6" spans="1:2" x14ac:dyDescent="0.2">
      <c r="A6" s="475" t="s">
        <v>14</v>
      </c>
      <c r="B6" s="628">
        <v>0</v>
      </c>
    </row>
    <row r="7" spans="1:2" x14ac:dyDescent="0.2">
      <c r="A7" s="475" t="s">
        <v>2557</v>
      </c>
      <c r="B7" s="628">
        <v>1219475</v>
      </c>
    </row>
    <row r="8" spans="1:2" x14ac:dyDescent="0.2">
      <c r="A8" s="475" t="s">
        <v>2560</v>
      </c>
      <c r="B8" s="628">
        <v>1133950</v>
      </c>
    </row>
    <row r="9" spans="1:2" x14ac:dyDescent="0.2">
      <c r="A9" s="475" t="s">
        <v>63</v>
      </c>
      <c r="B9" s="628">
        <v>0</v>
      </c>
    </row>
    <row r="10" spans="1:2" x14ac:dyDescent="0.2">
      <c r="A10" s="475" t="s">
        <v>2558</v>
      </c>
      <c r="B10" s="628">
        <v>12404525</v>
      </c>
    </row>
    <row r="11" spans="1:2" x14ac:dyDescent="0.2">
      <c r="A11" s="475" t="s">
        <v>2561</v>
      </c>
      <c r="B11" s="628">
        <v>2742075</v>
      </c>
    </row>
    <row r="12" spans="1:2" x14ac:dyDescent="0.2">
      <c r="A12" s="475" t="s">
        <v>2559</v>
      </c>
      <c r="B12" s="628">
        <v>1395075</v>
      </c>
    </row>
    <row r="13" spans="1:2" x14ac:dyDescent="0.2">
      <c r="A13" s="475" t="s">
        <v>1196</v>
      </c>
      <c r="B13" s="628">
        <v>1184500</v>
      </c>
    </row>
    <row r="14" spans="1:2" x14ac:dyDescent="0.2">
      <c r="A14" s="476" t="s">
        <v>3</v>
      </c>
      <c r="B14" s="629">
        <v>20318375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92D050"/>
  </sheetPr>
  <dimension ref="A1:K208"/>
  <sheetViews>
    <sheetView topLeftCell="C1" zoomScaleNormal="100" workbookViewId="0">
      <selection activeCell="H1" sqref="H1"/>
    </sheetView>
  </sheetViews>
  <sheetFormatPr defaultRowHeight="12.75" x14ac:dyDescent="0.2"/>
  <cols>
    <col min="1" max="1" width="16.140625" bestFit="1" customWidth="1"/>
    <col min="2" max="2" width="12" bestFit="1" customWidth="1"/>
    <col min="3" max="3" width="40.28515625" bestFit="1" customWidth="1"/>
    <col min="4" max="4" width="36.7109375" bestFit="1" customWidth="1"/>
    <col min="5" max="5" width="8.140625" bestFit="1" customWidth="1"/>
    <col min="6" max="6" width="5" bestFit="1" customWidth="1"/>
    <col min="7" max="7" width="13.5703125" customWidth="1"/>
    <col min="8" max="8" width="22.140625" bestFit="1" customWidth="1"/>
    <col min="9" max="9" width="9.5703125" bestFit="1" customWidth="1"/>
    <col min="10" max="10" width="17.28515625" bestFit="1" customWidth="1"/>
    <col min="11" max="11" width="13.5703125" bestFit="1" customWidth="1"/>
  </cols>
  <sheetData>
    <row r="1" spans="1:11" s="402" customFormat="1" ht="15" x14ac:dyDescent="0.25">
      <c r="A1" s="419" t="s">
        <v>26</v>
      </c>
      <c r="B1" s="419" t="s">
        <v>34</v>
      </c>
      <c r="C1" s="419" t="s">
        <v>36</v>
      </c>
      <c r="D1" s="419" t="s">
        <v>37</v>
      </c>
      <c r="E1" s="419" t="s">
        <v>23</v>
      </c>
      <c r="F1" s="419" t="s">
        <v>38</v>
      </c>
      <c r="G1" s="419" t="s">
        <v>39</v>
      </c>
      <c r="H1" s="419" t="s">
        <v>42</v>
      </c>
      <c r="I1" s="420" t="s">
        <v>40</v>
      </c>
      <c r="J1" s="232" t="s">
        <v>35</v>
      </c>
      <c r="K1" s="232" t="s">
        <v>4781</v>
      </c>
    </row>
    <row r="2" spans="1:11" ht="15" x14ac:dyDescent="0.25">
      <c r="A2" s="583" t="s">
        <v>3910</v>
      </c>
      <c r="B2" s="584">
        <v>44228</v>
      </c>
      <c r="C2" s="586" t="s">
        <v>4130</v>
      </c>
      <c r="D2" s="583" t="s">
        <v>2300</v>
      </c>
      <c r="E2" s="205" t="s">
        <v>308</v>
      </c>
      <c r="F2" s="585">
        <v>3</v>
      </c>
      <c r="G2" s="583" t="s">
        <v>259</v>
      </c>
      <c r="H2" s="205" t="s">
        <v>2561</v>
      </c>
      <c r="I2" s="205">
        <f>4225*F2</f>
        <v>12675</v>
      </c>
      <c r="J2" s="205" t="s">
        <v>1467</v>
      </c>
      <c r="K2" s="205" t="s">
        <v>4784</v>
      </c>
    </row>
    <row r="3" spans="1:11" ht="15" x14ac:dyDescent="0.25">
      <c r="A3" s="583" t="s">
        <v>3911</v>
      </c>
      <c r="B3" s="584">
        <v>44228</v>
      </c>
      <c r="C3" s="586" t="s">
        <v>2235</v>
      </c>
      <c r="D3" s="583" t="s">
        <v>2300</v>
      </c>
      <c r="E3" s="205" t="s">
        <v>308</v>
      </c>
      <c r="F3" s="585">
        <v>10</v>
      </c>
      <c r="G3" s="583" t="s">
        <v>2185</v>
      </c>
      <c r="H3" s="205" t="s">
        <v>2560</v>
      </c>
      <c r="I3" s="205">
        <f>4225*F3</f>
        <v>42250</v>
      </c>
      <c r="J3" s="205" t="s">
        <v>1466</v>
      </c>
      <c r="K3" s="205" t="s">
        <v>4782</v>
      </c>
    </row>
    <row r="4" spans="1:11" ht="15" x14ac:dyDescent="0.25">
      <c r="A4" s="583" t="s">
        <v>3912</v>
      </c>
      <c r="B4" s="584">
        <v>44228</v>
      </c>
      <c r="C4" s="586" t="s">
        <v>4131</v>
      </c>
      <c r="D4" s="583" t="s">
        <v>2286</v>
      </c>
      <c r="E4" s="205" t="s">
        <v>314</v>
      </c>
      <c r="F4" s="585">
        <v>1</v>
      </c>
      <c r="G4" s="583" t="s">
        <v>93</v>
      </c>
      <c r="H4" s="205" t="s">
        <v>2559</v>
      </c>
      <c r="I4" s="205">
        <f>4675*F4</f>
        <v>4675</v>
      </c>
      <c r="J4" s="205" t="s">
        <v>317</v>
      </c>
      <c r="K4" s="205" t="s">
        <v>1469</v>
      </c>
    </row>
    <row r="5" spans="1:11" ht="15" x14ac:dyDescent="0.25">
      <c r="A5" s="583" t="s">
        <v>3912</v>
      </c>
      <c r="B5" s="584">
        <v>44228</v>
      </c>
      <c r="C5" s="586" t="s">
        <v>4131</v>
      </c>
      <c r="D5" s="583" t="s">
        <v>2289</v>
      </c>
      <c r="E5" s="205" t="s">
        <v>314</v>
      </c>
      <c r="F5" s="585">
        <v>2</v>
      </c>
      <c r="G5" s="583" t="s">
        <v>93</v>
      </c>
      <c r="H5" s="205" t="s">
        <v>2559</v>
      </c>
      <c r="I5" s="205">
        <f>35900*F5</f>
        <v>71800</v>
      </c>
      <c r="J5" s="205" t="s">
        <v>317</v>
      </c>
      <c r="K5" s="205" t="s">
        <v>1469</v>
      </c>
    </row>
    <row r="6" spans="1:11" ht="15" x14ac:dyDescent="0.25">
      <c r="A6" s="583" t="s">
        <v>3913</v>
      </c>
      <c r="B6" s="584">
        <v>44228</v>
      </c>
      <c r="C6" s="586" t="s">
        <v>2217</v>
      </c>
      <c r="D6" s="583" t="s">
        <v>2300</v>
      </c>
      <c r="E6" s="205" t="s">
        <v>308</v>
      </c>
      <c r="F6" s="585">
        <v>24</v>
      </c>
      <c r="G6" s="583" t="s">
        <v>2185</v>
      </c>
      <c r="H6" s="205" t="s">
        <v>2560</v>
      </c>
      <c r="I6" s="205">
        <f>4675*F6</f>
        <v>112200</v>
      </c>
      <c r="J6" s="205" t="s">
        <v>1465</v>
      </c>
      <c r="K6" s="205" t="s">
        <v>4782</v>
      </c>
    </row>
    <row r="7" spans="1:11" ht="15" x14ac:dyDescent="0.25">
      <c r="A7" s="583" t="s">
        <v>3914</v>
      </c>
      <c r="B7" s="584">
        <v>44228</v>
      </c>
      <c r="C7" s="586" t="s">
        <v>4132</v>
      </c>
      <c r="D7" s="583" t="s">
        <v>2294</v>
      </c>
      <c r="E7" s="205" t="s">
        <v>308</v>
      </c>
      <c r="F7" s="585">
        <v>1</v>
      </c>
      <c r="G7" s="583" t="s">
        <v>2249</v>
      </c>
      <c r="H7" s="205" t="s">
        <v>1196</v>
      </c>
      <c r="I7" s="205">
        <f>2250*F7</f>
        <v>2250</v>
      </c>
      <c r="J7" s="205" t="s">
        <v>1467</v>
      </c>
      <c r="K7" s="205" t="s">
        <v>4784</v>
      </c>
    </row>
    <row r="8" spans="1:11" ht="15" x14ac:dyDescent="0.25">
      <c r="A8" s="583" t="s">
        <v>3915</v>
      </c>
      <c r="B8" s="584">
        <v>44229</v>
      </c>
      <c r="C8" s="586" t="s">
        <v>2219</v>
      </c>
      <c r="D8" s="583" t="s">
        <v>2293</v>
      </c>
      <c r="E8" s="205" t="s">
        <v>308</v>
      </c>
      <c r="F8" s="585">
        <v>1</v>
      </c>
      <c r="G8" s="583" t="s">
        <v>93</v>
      </c>
      <c r="H8" s="205" t="s">
        <v>1196</v>
      </c>
      <c r="I8" s="205">
        <f>4400*F8</f>
        <v>4400</v>
      </c>
      <c r="J8" s="205" t="s">
        <v>317</v>
      </c>
      <c r="K8" s="205" t="s">
        <v>1469</v>
      </c>
    </row>
    <row r="9" spans="1:11" ht="15" x14ac:dyDescent="0.25">
      <c r="A9" s="583" t="s">
        <v>3916</v>
      </c>
      <c r="B9" s="584">
        <v>44229</v>
      </c>
      <c r="C9" s="586" t="s">
        <v>2149</v>
      </c>
      <c r="D9" s="583" t="s">
        <v>2300</v>
      </c>
      <c r="E9" s="205" t="s">
        <v>308</v>
      </c>
      <c r="F9" s="585">
        <v>12</v>
      </c>
      <c r="G9" s="583" t="s">
        <v>2178</v>
      </c>
      <c r="H9" s="205" t="s">
        <v>2560</v>
      </c>
      <c r="I9" s="205">
        <f>4225*F9</f>
        <v>50700</v>
      </c>
      <c r="J9" s="205" t="s">
        <v>1466</v>
      </c>
      <c r="K9" s="205" t="s">
        <v>4782</v>
      </c>
    </row>
    <row r="10" spans="1:11" ht="15" x14ac:dyDescent="0.25">
      <c r="A10" s="587" t="s">
        <v>3917</v>
      </c>
      <c r="B10" s="584">
        <v>44229</v>
      </c>
      <c r="C10" s="586" t="s">
        <v>2149</v>
      </c>
      <c r="D10" s="583" t="s">
        <v>2300</v>
      </c>
      <c r="E10" s="205" t="s">
        <v>308</v>
      </c>
      <c r="F10" s="585">
        <v>12</v>
      </c>
      <c r="G10" s="583" t="s">
        <v>2178</v>
      </c>
      <c r="H10" s="205" t="s">
        <v>2560</v>
      </c>
      <c r="I10" s="205">
        <f>4225*F10</f>
        <v>50700</v>
      </c>
      <c r="J10" s="205" t="s">
        <v>1466</v>
      </c>
      <c r="K10" s="205" t="s">
        <v>4782</v>
      </c>
    </row>
    <row r="11" spans="1:11" ht="15" x14ac:dyDescent="0.25">
      <c r="A11" s="583" t="s">
        <v>3918</v>
      </c>
      <c r="B11" s="584">
        <v>44229</v>
      </c>
      <c r="C11" s="586" t="s">
        <v>3919</v>
      </c>
      <c r="D11" s="583" t="s">
        <v>2300</v>
      </c>
      <c r="E11" s="205" t="s">
        <v>308</v>
      </c>
      <c r="F11" s="585">
        <v>2</v>
      </c>
      <c r="G11" s="583" t="s">
        <v>2185</v>
      </c>
      <c r="H11" s="205" t="s">
        <v>2560</v>
      </c>
      <c r="I11" s="205">
        <f>4225*F11</f>
        <v>8450</v>
      </c>
      <c r="J11" s="205" t="s">
        <v>317</v>
      </c>
      <c r="K11" s="205" t="s">
        <v>1469</v>
      </c>
    </row>
    <row r="12" spans="1:11" ht="15" x14ac:dyDescent="0.25">
      <c r="A12" s="583" t="s">
        <v>3920</v>
      </c>
      <c r="B12" s="584">
        <v>44229</v>
      </c>
      <c r="C12" s="586" t="s">
        <v>3921</v>
      </c>
      <c r="D12" s="583" t="s">
        <v>2289</v>
      </c>
      <c r="E12" s="205" t="s">
        <v>314</v>
      </c>
      <c r="F12" s="585">
        <v>5</v>
      </c>
      <c r="G12" s="583" t="s">
        <v>93</v>
      </c>
      <c r="H12" s="205" t="s">
        <v>2559</v>
      </c>
      <c r="I12" s="205">
        <f>35900*F12</f>
        <v>179500</v>
      </c>
      <c r="J12" s="205" t="s">
        <v>317</v>
      </c>
      <c r="K12" s="205" t="s">
        <v>1469</v>
      </c>
    </row>
    <row r="13" spans="1:11" ht="15" x14ac:dyDescent="0.25">
      <c r="A13" s="583" t="s">
        <v>3922</v>
      </c>
      <c r="B13" s="584">
        <v>44229</v>
      </c>
      <c r="C13" s="586" t="s">
        <v>4133</v>
      </c>
      <c r="D13" s="583" t="s">
        <v>2294</v>
      </c>
      <c r="E13" s="205" t="s">
        <v>308</v>
      </c>
      <c r="F13" s="585">
        <v>3</v>
      </c>
      <c r="G13" s="583" t="s">
        <v>93</v>
      </c>
      <c r="H13" s="205" t="s">
        <v>1196</v>
      </c>
      <c r="I13" s="205">
        <f>2250*F13</f>
        <v>6750</v>
      </c>
      <c r="J13" s="205" t="s">
        <v>317</v>
      </c>
      <c r="K13" s="205" t="s">
        <v>1469</v>
      </c>
    </row>
    <row r="14" spans="1:11" ht="15" x14ac:dyDescent="0.25">
      <c r="A14" s="583" t="s">
        <v>3922</v>
      </c>
      <c r="B14" s="584">
        <v>44229</v>
      </c>
      <c r="C14" s="586" t="s">
        <v>4133</v>
      </c>
      <c r="D14" s="583" t="s">
        <v>2288</v>
      </c>
      <c r="E14" s="205" t="s">
        <v>308</v>
      </c>
      <c r="F14" s="585">
        <v>1</v>
      </c>
      <c r="G14" s="583" t="s">
        <v>93</v>
      </c>
      <c r="H14" s="205" t="s">
        <v>1196</v>
      </c>
      <c r="I14" s="205">
        <f>12500*F14</f>
        <v>12500</v>
      </c>
      <c r="J14" s="205" t="s">
        <v>317</v>
      </c>
      <c r="K14" s="205" t="s">
        <v>1469</v>
      </c>
    </row>
    <row r="15" spans="1:11" ht="15" x14ac:dyDescent="0.25">
      <c r="A15" s="583" t="s">
        <v>3922</v>
      </c>
      <c r="B15" s="584">
        <v>44229</v>
      </c>
      <c r="C15" s="586" t="s">
        <v>4133</v>
      </c>
      <c r="D15" s="583" t="s">
        <v>2291</v>
      </c>
      <c r="E15" s="205" t="s">
        <v>314</v>
      </c>
      <c r="F15" s="585">
        <v>2</v>
      </c>
      <c r="G15" s="583" t="s">
        <v>93</v>
      </c>
      <c r="H15" s="205" t="s">
        <v>2559</v>
      </c>
      <c r="I15" s="205">
        <f>8100*F15</f>
        <v>16200</v>
      </c>
      <c r="J15" s="205" t="s">
        <v>317</v>
      </c>
      <c r="K15" s="205" t="s">
        <v>1469</v>
      </c>
    </row>
    <row r="16" spans="1:11" ht="15" x14ac:dyDescent="0.25">
      <c r="A16" s="583" t="s">
        <v>3922</v>
      </c>
      <c r="B16" s="584">
        <v>44229</v>
      </c>
      <c r="C16" s="586" t="s">
        <v>4133</v>
      </c>
      <c r="D16" s="583" t="s">
        <v>2297</v>
      </c>
      <c r="E16" s="205" t="s">
        <v>314</v>
      </c>
      <c r="F16" s="585">
        <v>3</v>
      </c>
      <c r="G16" s="583" t="s">
        <v>93</v>
      </c>
      <c r="H16" s="205" t="s">
        <v>2559</v>
      </c>
      <c r="I16" s="205">
        <f>53700*F16</f>
        <v>161100</v>
      </c>
      <c r="J16" s="205" t="s">
        <v>317</v>
      </c>
      <c r="K16" s="205" t="s">
        <v>1469</v>
      </c>
    </row>
    <row r="17" spans="1:11" ht="15" x14ac:dyDescent="0.25">
      <c r="A17" s="583" t="s">
        <v>3923</v>
      </c>
      <c r="B17" s="584">
        <v>44230</v>
      </c>
      <c r="C17" s="586" t="s">
        <v>3924</v>
      </c>
      <c r="D17" s="583" t="s">
        <v>2300</v>
      </c>
      <c r="E17" s="205" t="s">
        <v>308</v>
      </c>
      <c r="F17" s="585">
        <v>8</v>
      </c>
      <c r="G17" s="583" t="s">
        <v>4110</v>
      </c>
      <c r="H17" s="205" t="s">
        <v>2560</v>
      </c>
      <c r="I17" s="205">
        <f>4225*F17</f>
        <v>33800</v>
      </c>
      <c r="J17" s="205" t="s">
        <v>317</v>
      </c>
      <c r="K17" s="205" t="s">
        <v>1469</v>
      </c>
    </row>
    <row r="18" spans="1:11" ht="15" x14ac:dyDescent="0.25">
      <c r="A18" s="583" t="s">
        <v>3925</v>
      </c>
      <c r="B18" s="584">
        <v>44230</v>
      </c>
      <c r="C18" s="586" t="s">
        <v>3926</v>
      </c>
      <c r="D18" s="583" t="s">
        <v>2286</v>
      </c>
      <c r="E18" s="205" t="s">
        <v>314</v>
      </c>
      <c r="F18" s="585">
        <v>1</v>
      </c>
      <c r="G18" s="583" t="s">
        <v>4111</v>
      </c>
      <c r="H18" s="205" t="s">
        <v>2557</v>
      </c>
      <c r="I18" s="205">
        <f>4675*F18</f>
        <v>4675</v>
      </c>
      <c r="J18" s="205" t="s">
        <v>316</v>
      </c>
      <c r="K18" s="205" t="s">
        <v>1469</v>
      </c>
    </row>
    <row r="19" spans="1:11" ht="15" x14ac:dyDescent="0.25">
      <c r="A19" s="583" t="s">
        <v>3927</v>
      </c>
      <c r="B19" s="584">
        <v>44231</v>
      </c>
      <c r="C19" s="586" t="s">
        <v>3928</v>
      </c>
      <c r="D19" s="583" t="s">
        <v>4148</v>
      </c>
      <c r="E19" s="205" t="s">
        <v>308</v>
      </c>
      <c r="F19" s="585">
        <v>1</v>
      </c>
      <c r="G19" s="583" t="s">
        <v>93</v>
      </c>
      <c r="H19" s="205" t="s">
        <v>1196</v>
      </c>
      <c r="I19" s="205">
        <f>2550*F19</f>
        <v>2550</v>
      </c>
      <c r="J19" s="205" t="s">
        <v>317</v>
      </c>
      <c r="K19" s="205" t="s">
        <v>1469</v>
      </c>
    </row>
    <row r="20" spans="1:11" ht="15" x14ac:dyDescent="0.25">
      <c r="A20" s="583" t="s">
        <v>3929</v>
      </c>
      <c r="B20" s="584">
        <v>44231</v>
      </c>
      <c r="C20" s="586" t="s">
        <v>4134</v>
      </c>
      <c r="D20" s="583" t="s">
        <v>4148</v>
      </c>
      <c r="E20" s="205" t="s">
        <v>308</v>
      </c>
      <c r="F20" s="585">
        <v>50</v>
      </c>
      <c r="G20" s="583" t="s">
        <v>93</v>
      </c>
      <c r="H20" s="205" t="s">
        <v>1196</v>
      </c>
      <c r="I20" s="205">
        <f>2550*F20</f>
        <v>127500</v>
      </c>
      <c r="J20" s="205" t="s">
        <v>317</v>
      </c>
      <c r="K20" s="205" t="s">
        <v>1469</v>
      </c>
    </row>
    <row r="21" spans="1:11" ht="15" x14ac:dyDescent="0.25">
      <c r="A21" s="583" t="s">
        <v>3930</v>
      </c>
      <c r="B21" s="584">
        <v>44231</v>
      </c>
      <c r="C21" s="586" t="s">
        <v>4131</v>
      </c>
      <c r="D21" s="583" t="s">
        <v>4149</v>
      </c>
      <c r="E21" s="205" t="s">
        <v>314</v>
      </c>
      <c r="F21" s="585">
        <v>1</v>
      </c>
      <c r="G21" s="583" t="s">
        <v>93</v>
      </c>
      <c r="H21" s="205" t="s">
        <v>2559</v>
      </c>
      <c r="I21" s="205">
        <f>3500*F21</f>
        <v>3500</v>
      </c>
      <c r="J21" s="205" t="s">
        <v>317</v>
      </c>
      <c r="K21" s="205" t="s">
        <v>1469</v>
      </c>
    </row>
    <row r="22" spans="1:11" ht="15" x14ac:dyDescent="0.25">
      <c r="A22" s="583" t="s">
        <v>3930</v>
      </c>
      <c r="B22" s="584">
        <v>44231</v>
      </c>
      <c r="C22" s="586" t="s">
        <v>4131</v>
      </c>
      <c r="D22" s="583" t="s">
        <v>4149</v>
      </c>
      <c r="E22" s="205" t="s">
        <v>314</v>
      </c>
      <c r="F22" s="585">
        <v>1</v>
      </c>
      <c r="G22" s="583" t="s">
        <v>93</v>
      </c>
      <c r="H22" s="205" t="s">
        <v>2559</v>
      </c>
      <c r="I22" s="205">
        <f>3500*F22</f>
        <v>3500</v>
      </c>
      <c r="J22" s="205" t="s">
        <v>317</v>
      </c>
      <c r="K22" s="205" t="s">
        <v>1469</v>
      </c>
    </row>
    <row r="23" spans="1:11" ht="15" x14ac:dyDescent="0.25">
      <c r="A23" s="583" t="s">
        <v>3931</v>
      </c>
      <c r="B23" s="584">
        <v>44231</v>
      </c>
      <c r="C23" s="586" t="s">
        <v>2149</v>
      </c>
      <c r="D23" s="583" t="s">
        <v>2294</v>
      </c>
      <c r="E23" s="205" t="s">
        <v>308</v>
      </c>
      <c r="F23" s="585">
        <v>1</v>
      </c>
      <c r="G23" s="583" t="s">
        <v>2178</v>
      </c>
      <c r="H23" s="205" t="s">
        <v>2560</v>
      </c>
      <c r="I23" s="205">
        <f>2250*F23</f>
        <v>2250</v>
      </c>
      <c r="J23" s="205" t="s">
        <v>1466</v>
      </c>
      <c r="K23" s="205" t="s">
        <v>4782</v>
      </c>
    </row>
    <row r="24" spans="1:11" ht="15" x14ac:dyDescent="0.25">
      <c r="A24" s="583" t="s">
        <v>3932</v>
      </c>
      <c r="B24" s="584">
        <v>44232</v>
      </c>
      <c r="C24" s="586" t="s">
        <v>3933</v>
      </c>
      <c r="D24" s="583" t="s">
        <v>1520</v>
      </c>
      <c r="E24" s="205" t="s">
        <v>308</v>
      </c>
      <c r="F24" s="585">
        <v>1</v>
      </c>
      <c r="G24" s="583" t="s">
        <v>93</v>
      </c>
      <c r="H24" s="205" t="s">
        <v>1196</v>
      </c>
      <c r="I24" s="205">
        <f>6950*F24</f>
        <v>6950</v>
      </c>
      <c r="J24" s="205" t="s">
        <v>317</v>
      </c>
      <c r="K24" s="205" t="s">
        <v>1469</v>
      </c>
    </row>
    <row r="25" spans="1:11" ht="15" x14ac:dyDescent="0.25">
      <c r="A25" s="583" t="s">
        <v>3934</v>
      </c>
      <c r="B25" s="584">
        <v>44232</v>
      </c>
      <c r="C25" s="586" t="s">
        <v>3935</v>
      </c>
      <c r="D25" s="583" t="s">
        <v>2300</v>
      </c>
      <c r="E25" s="205" t="s">
        <v>308</v>
      </c>
      <c r="F25" s="585">
        <v>1</v>
      </c>
      <c r="G25" s="583" t="s">
        <v>2231</v>
      </c>
      <c r="H25" s="205" t="s">
        <v>1196</v>
      </c>
      <c r="I25" s="205">
        <f>4225*F25</f>
        <v>4225</v>
      </c>
      <c r="J25" s="205" t="s">
        <v>317</v>
      </c>
      <c r="K25" s="205" t="s">
        <v>1469</v>
      </c>
    </row>
    <row r="26" spans="1:11" ht="15" x14ac:dyDescent="0.25">
      <c r="A26" s="583" t="s">
        <v>3936</v>
      </c>
      <c r="B26" s="584">
        <v>44232</v>
      </c>
      <c r="C26" s="586" t="s">
        <v>4132</v>
      </c>
      <c r="D26" s="583" t="s">
        <v>2299</v>
      </c>
      <c r="E26" s="205" t="s">
        <v>308</v>
      </c>
      <c r="F26" s="585">
        <v>2</v>
      </c>
      <c r="G26" s="583" t="s">
        <v>2249</v>
      </c>
      <c r="H26" s="205" t="s">
        <v>1196</v>
      </c>
      <c r="I26" s="205">
        <f>1250*F26</f>
        <v>2500</v>
      </c>
      <c r="J26" s="205" t="s">
        <v>1467</v>
      </c>
      <c r="K26" s="205" t="s">
        <v>4784</v>
      </c>
    </row>
    <row r="27" spans="1:11" ht="15" x14ac:dyDescent="0.25">
      <c r="A27" s="583" t="s">
        <v>3936</v>
      </c>
      <c r="B27" s="584">
        <v>44232</v>
      </c>
      <c r="C27" s="586" t="s">
        <v>4132</v>
      </c>
      <c r="D27" s="583" t="s">
        <v>2291</v>
      </c>
      <c r="E27" s="205" t="s">
        <v>314</v>
      </c>
      <c r="F27" s="585">
        <v>2</v>
      </c>
      <c r="G27" s="583" t="s">
        <v>2249</v>
      </c>
      <c r="H27" s="205" t="s">
        <v>2559</v>
      </c>
      <c r="I27" s="205">
        <f>8100*F27</f>
        <v>16200</v>
      </c>
      <c r="J27" s="205" t="s">
        <v>1467</v>
      </c>
      <c r="K27" s="205" t="s">
        <v>4784</v>
      </c>
    </row>
    <row r="28" spans="1:11" ht="15" x14ac:dyDescent="0.25">
      <c r="A28" s="583" t="s">
        <v>3936</v>
      </c>
      <c r="B28" s="584">
        <v>44232</v>
      </c>
      <c r="C28" s="586" t="s">
        <v>4132</v>
      </c>
      <c r="D28" s="583" t="s">
        <v>2300</v>
      </c>
      <c r="E28" s="205" t="s">
        <v>308</v>
      </c>
      <c r="F28" s="585">
        <v>4</v>
      </c>
      <c r="G28" s="583" t="s">
        <v>2249</v>
      </c>
      <c r="H28" s="205" t="s">
        <v>1196</v>
      </c>
      <c r="I28" s="205">
        <f>4225*F28</f>
        <v>16900</v>
      </c>
      <c r="J28" s="205" t="s">
        <v>1467</v>
      </c>
      <c r="K28" s="205" t="s">
        <v>4784</v>
      </c>
    </row>
    <row r="29" spans="1:11" ht="15" x14ac:dyDescent="0.25">
      <c r="A29" s="588" t="s">
        <v>3937</v>
      </c>
      <c r="B29" s="589">
        <v>44232</v>
      </c>
      <c r="C29" s="588" t="s">
        <v>3938</v>
      </c>
      <c r="D29" s="588" t="s">
        <v>2300</v>
      </c>
      <c r="E29" s="205" t="s">
        <v>308</v>
      </c>
      <c r="F29" s="588">
        <v>1</v>
      </c>
      <c r="G29" s="588" t="s">
        <v>4112</v>
      </c>
      <c r="H29" s="205" t="s">
        <v>2560</v>
      </c>
      <c r="I29" s="205">
        <f>4225*F29</f>
        <v>4225</v>
      </c>
      <c r="J29" s="205" t="s">
        <v>317</v>
      </c>
      <c r="K29" s="205" t="s">
        <v>1469</v>
      </c>
    </row>
    <row r="30" spans="1:11" ht="15" x14ac:dyDescent="0.25">
      <c r="A30" s="583" t="s">
        <v>3940</v>
      </c>
      <c r="B30" s="584">
        <v>44233</v>
      </c>
      <c r="C30" s="586" t="s">
        <v>3941</v>
      </c>
      <c r="D30" s="583" t="s">
        <v>2300</v>
      </c>
      <c r="E30" s="205" t="s">
        <v>308</v>
      </c>
      <c r="F30" s="585">
        <v>4</v>
      </c>
      <c r="G30" s="583" t="s">
        <v>1837</v>
      </c>
      <c r="H30" s="205" t="s">
        <v>2560</v>
      </c>
      <c r="I30" s="205">
        <f>4225*F30</f>
        <v>16900</v>
      </c>
      <c r="J30" s="205" t="s">
        <v>317</v>
      </c>
      <c r="K30" s="205" t="s">
        <v>1469</v>
      </c>
    </row>
    <row r="31" spans="1:11" ht="15" x14ac:dyDescent="0.25">
      <c r="A31" s="583" t="s">
        <v>3940</v>
      </c>
      <c r="B31" s="584">
        <v>44233</v>
      </c>
      <c r="C31" s="586" t="s">
        <v>3941</v>
      </c>
      <c r="D31" s="583" t="s">
        <v>2297</v>
      </c>
      <c r="E31" s="205" t="s">
        <v>314</v>
      </c>
      <c r="F31" s="585">
        <v>1</v>
      </c>
      <c r="G31" s="583" t="s">
        <v>1837</v>
      </c>
      <c r="H31" s="205" t="s">
        <v>2557</v>
      </c>
      <c r="I31" s="205">
        <f>53700*F31</f>
        <v>53700</v>
      </c>
      <c r="J31" s="205" t="s">
        <v>317</v>
      </c>
      <c r="K31" s="205" t="s">
        <v>1469</v>
      </c>
    </row>
    <row r="32" spans="1:11" ht="15" x14ac:dyDescent="0.25">
      <c r="A32" s="583" t="s">
        <v>3940</v>
      </c>
      <c r="B32" s="584">
        <v>44233</v>
      </c>
      <c r="C32" s="586" t="s">
        <v>3941</v>
      </c>
      <c r="D32" s="583" t="s">
        <v>4150</v>
      </c>
      <c r="E32" s="205" t="s">
        <v>314</v>
      </c>
      <c r="F32" s="585">
        <v>2</v>
      </c>
      <c r="G32" s="583" t="s">
        <v>1837</v>
      </c>
      <c r="H32" s="205" t="s">
        <v>2557</v>
      </c>
      <c r="I32" s="205">
        <f>38900*F32</f>
        <v>77800</v>
      </c>
      <c r="J32" s="205" t="s">
        <v>317</v>
      </c>
      <c r="K32" s="205" t="s">
        <v>1469</v>
      </c>
    </row>
    <row r="33" spans="1:11" ht="15" x14ac:dyDescent="0.25">
      <c r="A33" s="583" t="s">
        <v>3942</v>
      </c>
      <c r="B33" s="584">
        <v>44233</v>
      </c>
      <c r="C33" s="586" t="s">
        <v>3919</v>
      </c>
      <c r="D33" s="583" t="s">
        <v>2300</v>
      </c>
      <c r="E33" s="205" t="s">
        <v>308</v>
      </c>
      <c r="F33" s="585">
        <v>5</v>
      </c>
      <c r="G33" s="583" t="s">
        <v>2185</v>
      </c>
      <c r="H33" s="205" t="s">
        <v>2560</v>
      </c>
      <c r="I33" s="205">
        <f>4225*F33</f>
        <v>21125</v>
      </c>
      <c r="J33" s="205" t="s">
        <v>317</v>
      </c>
      <c r="K33" s="205" t="s">
        <v>1469</v>
      </c>
    </row>
    <row r="34" spans="1:11" ht="15" x14ac:dyDescent="0.25">
      <c r="A34" s="583" t="s">
        <v>3943</v>
      </c>
      <c r="B34" s="584">
        <v>44233</v>
      </c>
      <c r="C34" s="586" t="s">
        <v>2217</v>
      </c>
      <c r="D34" s="583" t="s">
        <v>1520</v>
      </c>
      <c r="E34" s="205" t="s">
        <v>308</v>
      </c>
      <c r="F34" s="585">
        <v>1</v>
      </c>
      <c r="G34" s="583" t="s">
        <v>2185</v>
      </c>
      <c r="H34" s="205" t="s">
        <v>2560</v>
      </c>
      <c r="I34" s="205">
        <f>6950*F34</f>
        <v>6950</v>
      </c>
      <c r="J34" s="205" t="s">
        <v>1465</v>
      </c>
      <c r="K34" s="205" t="s">
        <v>4782</v>
      </c>
    </row>
    <row r="35" spans="1:11" ht="15" x14ac:dyDescent="0.25">
      <c r="A35" s="583" t="s">
        <v>3943</v>
      </c>
      <c r="B35" s="584">
        <v>44233</v>
      </c>
      <c r="C35" s="586" t="s">
        <v>2217</v>
      </c>
      <c r="D35" s="583" t="s">
        <v>2291</v>
      </c>
      <c r="E35" s="205" t="s">
        <v>314</v>
      </c>
      <c r="F35" s="585">
        <v>4</v>
      </c>
      <c r="G35" s="583" t="s">
        <v>2185</v>
      </c>
      <c r="H35" s="205" t="s">
        <v>2557</v>
      </c>
      <c r="I35" s="205">
        <f>8100*F35</f>
        <v>32400</v>
      </c>
      <c r="J35" s="205" t="s">
        <v>1465</v>
      </c>
      <c r="K35" s="205" t="s">
        <v>4782</v>
      </c>
    </row>
    <row r="36" spans="1:11" ht="15" x14ac:dyDescent="0.25">
      <c r="A36" s="583" t="s">
        <v>3944</v>
      </c>
      <c r="B36" s="584">
        <v>44233</v>
      </c>
      <c r="C36" s="586" t="s">
        <v>3945</v>
      </c>
      <c r="D36" s="583" t="s">
        <v>2289</v>
      </c>
      <c r="E36" s="205" t="s">
        <v>314</v>
      </c>
      <c r="F36" s="585">
        <v>6</v>
      </c>
      <c r="G36" s="583" t="s">
        <v>245</v>
      </c>
      <c r="H36" s="205" t="s">
        <v>1193</v>
      </c>
      <c r="I36" s="205">
        <f>35900*F36</f>
        <v>215400</v>
      </c>
      <c r="J36" s="205" t="s">
        <v>1465</v>
      </c>
      <c r="K36" s="205" t="s">
        <v>4782</v>
      </c>
    </row>
    <row r="37" spans="1:11" ht="15" x14ac:dyDescent="0.25">
      <c r="A37" s="583" t="s">
        <v>3946</v>
      </c>
      <c r="B37" s="584">
        <v>44233</v>
      </c>
      <c r="C37" s="586" t="s">
        <v>2235</v>
      </c>
      <c r="D37" s="583" t="s">
        <v>4151</v>
      </c>
      <c r="E37" s="205" t="s">
        <v>308</v>
      </c>
      <c r="F37" s="585">
        <v>1</v>
      </c>
      <c r="G37" s="583" t="s">
        <v>2185</v>
      </c>
      <c r="H37" s="205" t="s">
        <v>2560</v>
      </c>
      <c r="I37" s="205">
        <f>7975*F37</f>
        <v>7975</v>
      </c>
      <c r="J37" s="205" t="s">
        <v>1466</v>
      </c>
      <c r="K37" s="205" t="s">
        <v>4782</v>
      </c>
    </row>
    <row r="38" spans="1:11" ht="15" x14ac:dyDescent="0.25">
      <c r="A38" s="583" t="s">
        <v>3947</v>
      </c>
      <c r="B38" s="584">
        <v>44233</v>
      </c>
      <c r="C38" s="586" t="s">
        <v>2217</v>
      </c>
      <c r="D38" s="583" t="s">
        <v>4152</v>
      </c>
      <c r="E38" s="205" t="s">
        <v>314</v>
      </c>
      <c r="F38" s="585">
        <v>1</v>
      </c>
      <c r="G38" s="583" t="s">
        <v>2185</v>
      </c>
      <c r="H38" s="205" t="s">
        <v>2557</v>
      </c>
      <c r="I38" s="205">
        <f>1500*F38</f>
        <v>1500</v>
      </c>
      <c r="J38" s="205" t="s">
        <v>1465</v>
      </c>
      <c r="K38" s="205" t="s">
        <v>4782</v>
      </c>
    </row>
    <row r="39" spans="1:11" ht="15" x14ac:dyDescent="0.25">
      <c r="A39" s="583" t="s">
        <v>3947</v>
      </c>
      <c r="B39" s="584">
        <v>44233</v>
      </c>
      <c r="C39" s="586" t="s">
        <v>2217</v>
      </c>
      <c r="D39" s="583" t="s">
        <v>4153</v>
      </c>
      <c r="E39" s="205" t="s">
        <v>314</v>
      </c>
      <c r="F39" s="585">
        <v>1</v>
      </c>
      <c r="G39" s="583" t="s">
        <v>2185</v>
      </c>
      <c r="H39" s="205" t="s">
        <v>2557</v>
      </c>
      <c r="I39" s="205">
        <f>58300*F39</f>
        <v>58300</v>
      </c>
      <c r="J39" s="205" t="s">
        <v>1465</v>
      </c>
      <c r="K39" s="205" t="s">
        <v>4784</v>
      </c>
    </row>
    <row r="40" spans="1:11" ht="15" x14ac:dyDescent="0.25">
      <c r="A40" s="583" t="s">
        <v>3948</v>
      </c>
      <c r="B40" s="584">
        <v>44233</v>
      </c>
      <c r="C40" s="586" t="s">
        <v>2281</v>
      </c>
      <c r="D40" s="583" t="s">
        <v>2299</v>
      </c>
      <c r="E40" s="205" t="s">
        <v>308</v>
      </c>
      <c r="F40" s="585">
        <v>1</v>
      </c>
      <c r="G40" s="583" t="s">
        <v>2176</v>
      </c>
      <c r="H40" s="205" t="s">
        <v>2560</v>
      </c>
      <c r="I40" s="205">
        <f>1250*F40</f>
        <v>1250</v>
      </c>
      <c r="J40" s="205" t="s">
        <v>317</v>
      </c>
      <c r="K40" s="205" t="s">
        <v>1469</v>
      </c>
    </row>
    <row r="41" spans="1:11" ht="15" x14ac:dyDescent="0.25">
      <c r="A41" s="583" t="s">
        <v>3949</v>
      </c>
      <c r="B41" s="584">
        <v>44235</v>
      </c>
      <c r="C41" s="586" t="s">
        <v>3950</v>
      </c>
      <c r="D41" s="583" t="s">
        <v>4148</v>
      </c>
      <c r="E41" s="205" t="s">
        <v>308</v>
      </c>
      <c r="F41" s="585">
        <v>5</v>
      </c>
      <c r="G41" s="583" t="s">
        <v>93</v>
      </c>
      <c r="H41" s="205" t="s">
        <v>1196</v>
      </c>
      <c r="I41" s="205">
        <f>2550*F41</f>
        <v>12750</v>
      </c>
      <c r="J41" s="205" t="s">
        <v>317</v>
      </c>
      <c r="K41" s="205" t="s">
        <v>1469</v>
      </c>
    </row>
    <row r="42" spans="1:11" ht="15" x14ac:dyDescent="0.25">
      <c r="A42" s="583" t="s">
        <v>3951</v>
      </c>
      <c r="B42" s="584">
        <v>44235</v>
      </c>
      <c r="C42" s="586" t="s">
        <v>2283</v>
      </c>
      <c r="D42" s="583" t="s">
        <v>2294</v>
      </c>
      <c r="E42" s="205" t="s">
        <v>308</v>
      </c>
      <c r="F42" s="585">
        <v>1</v>
      </c>
      <c r="G42" s="583" t="s">
        <v>4114</v>
      </c>
      <c r="H42" s="205" t="s">
        <v>1196</v>
      </c>
      <c r="I42" s="205">
        <f>2250*F42</f>
        <v>2250</v>
      </c>
      <c r="J42" s="205" t="s">
        <v>317</v>
      </c>
      <c r="K42" s="205" t="s">
        <v>1469</v>
      </c>
    </row>
    <row r="43" spans="1:11" ht="15" x14ac:dyDescent="0.25">
      <c r="A43" s="583" t="s">
        <v>3952</v>
      </c>
      <c r="B43" s="584">
        <v>44235</v>
      </c>
      <c r="C43" s="586" t="s">
        <v>3953</v>
      </c>
      <c r="D43" s="583" t="s">
        <v>2293</v>
      </c>
      <c r="E43" s="205" t="s">
        <v>308</v>
      </c>
      <c r="F43" s="585">
        <v>1</v>
      </c>
      <c r="G43" s="583" t="s">
        <v>93</v>
      </c>
      <c r="H43" s="205" t="s">
        <v>1196</v>
      </c>
      <c r="I43" s="205">
        <f>4400*F43</f>
        <v>4400</v>
      </c>
      <c r="J43" s="205" t="s">
        <v>317</v>
      </c>
      <c r="K43" s="205" t="s">
        <v>1469</v>
      </c>
    </row>
    <row r="44" spans="1:11" ht="15" x14ac:dyDescent="0.25">
      <c r="A44" s="583" t="s">
        <v>3954</v>
      </c>
      <c r="B44" s="584">
        <v>44235</v>
      </c>
      <c r="C44" s="586" t="s">
        <v>3955</v>
      </c>
      <c r="D44" s="583" t="s">
        <v>2299</v>
      </c>
      <c r="E44" s="205" t="s">
        <v>308</v>
      </c>
      <c r="F44" s="585">
        <v>2</v>
      </c>
      <c r="G44" s="583" t="s">
        <v>4115</v>
      </c>
      <c r="H44" s="205" t="s">
        <v>2560</v>
      </c>
      <c r="I44" s="205">
        <f>1250*F44</f>
        <v>2500</v>
      </c>
      <c r="J44" s="205" t="s">
        <v>317</v>
      </c>
      <c r="K44" s="205" t="s">
        <v>1469</v>
      </c>
    </row>
    <row r="45" spans="1:11" ht="15" x14ac:dyDescent="0.25">
      <c r="A45" s="583" t="s">
        <v>3954</v>
      </c>
      <c r="B45" s="584">
        <v>44235</v>
      </c>
      <c r="C45" s="586" t="s">
        <v>3955</v>
      </c>
      <c r="D45" s="583" t="s">
        <v>2300</v>
      </c>
      <c r="E45" s="205" t="s">
        <v>308</v>
      </c>
      <c r="F45" s="585">
        <v>2</v>
      </c>
      <c r="G45" s="583" t="s">
        <v>4115</v>
      </c>
      <c r="H45" s="205" t="s">
        <v>2560</v>
      </c>
      <c r="I45" s="205">
        <f>4225*F45</f>
        <v>8450</v>
      </c>
      <c r="J45" s="205" t="s">
        <v>317</v>
      </c>
      <c r="K45" s="205" t="s">
        <v>1469</v>
      </c>
    </row>
    <row r="46" spans="1:11" ht="15" x14ac:dyDescent="0.25">
      <c r="A46" s="583" t="s">
        <v>3956</v>
      </c>
      <c r="B46" s="584">
        <v>44235</v>
      </c>
      <c r="C46" s="586" t="s">
        <v>2564</v>
      </c>
      <c r="D46" s="583" t="s">
        <v>2288</v>
      </c>
      <c r="E46" s="205" t="s">
        <v>308</v>
      </c>
      <c r="F46" s="585">
        <v>1</v>
      </c>
      <c r="G46" s="583" t="s">
        <v>2176</v>
      </c>
      <c r="H46" s="205" t="s">
        <v>2560</v>
      </c>
      <c r="I46" s="205">
        <f>12500*F46</f>
        <v>12500</v>
      </c>
      <c r="J46" s="205" t="s">
        <v>317</v>
      </c>
      <c r="K46" s="205" t="s">
        <v>1469</v>
      </c>
    </row>
    <row r="47" spans="1:11" ht="15" x14ac:dyDescent="0.25">
      <c r="A47" s="583" t="s">
        <v>3956</v>
      </c>
      <c r="B47" s="584">
        <v>44235</v>
      </c>
      <c r="C47" s="586" t="s">
        <v>2564</v>
      </c>
      <c r="D47" s="583" t="s">
        <v>2300</v>
      </c>
      <c r="E47" s="205" t="s">
        <v>308</v>
      </c>
      <c r="F47" s="585">
        <v>4</v>
      </c>
      <c r="G47" s="583" t="s">
        <v>2176</v>
      </c>
      <c r="H47" s="205" t="s">
        <v>2560</v>
      </c>
      <c r="I47" s="205">
        <f>4225*F47</f>
        <v>16900</v>
      </c>
      <c r="J47" s="205" t="s">
        <v>317</v>
      </c>
      <c r="K47" s="205" t="s">
        <v>1469</v>
      </c>
    </row>
    <row r="48" spans="1:11" ht="15" x14ac:dyDescent="0.25">
      <c r="A48" s="583" t="s">
        <v>3958</v>
      </c>
      <c r="B48" s="584">
        <v>44235</v>
      </c>
      <c r="C48" s="586" t="s">
        <v>2160</v>
      </c>
      <c r="D48" s="583" t="s">
        <v>4148</v>
      </c>
      <c r="E48" s="205" t="s">
        <v>308</v>
      </c>
      <c r="F48" s="585">
        <v>2</v>
      </c>
      <c r="G48" s="583" t="s">
        <v>93</v>
      </c>
      <c r="H48" s="205" t="s">
        <v>1196</v>
      </c>
      <c r="I48" s="205">
        <f>2550*F48</f>
        <v>5100</v>
      </c>
      <c r="J48" s="205" t="s">
        <v>1465</v>
      </c>
      <c r="K48" s="205" t="s">
        <v>4782</v>
      </c>
    </row>
    <row r="49" spans="1:11" ht="15" x14ac:dyDescent="0.25">
      <c r="A49" s="583" t="s">
        <v>3959</v>
      </c>
      <c r="B49" s="584">
        <v>44235</v>
      </c>
      <c r="C49" s="586" t="s">
        <v>3960</v>
      </c>
      <c r="D49" s="583" t="s">
        <v>1520</v>
      </c>
      <c r="E49" s="205" t="s">
        <v>308</v>
      </c>
      <c r="F49" s="585">
        <v>1</v>
      </c>
      <c r="G49" s="583" t="s">
        <v>93</v>
      </c>
      <c r="H49" s="205" t="s">
        <v>1196</v>
      </c>
      <c r="I49" s="205">
        <f>6950*F49</f>
        <v>6950</v>
      </c>
      <c r="J49" s="205" t="s">
        <v>317</v>
      </c>
      <c r="K49" s="205" t="s">
        <v>1469</v>
      </c>
    </row>
    <row r="50" spans="1:11" ht="15" x14ac:dyDescent="0.25">
      <c r="A50" s="583" t="s">
        <v>3961</v>
      </c>
      <c r="B50" s="584">
        <v>44235</v>
      </c>
      <c r="C50" s="586" t="s">
        <v>2163</v>
      </c>
      <c r="D50" s="583" t="s">
        <v>2293</v>
      </c>
      <c r="E50" s="205" t="s">
        <v>308</v>
      </c>
      <c r="F50" s="585">
        <v>1</v>
      </c>
      <c r="G50" s="583" t="s">
        <v>93</v>
      </c>
      <c r="H50" s="205" t="s">
        <v>1196</v>
      </c>
      <c r="I50" s="205">
        <f>4400*F50</f>
        <v>4400</v>
      </c>
      <c r="J50" s="205" t="s">
        <v>317</v>
      </c>
      <c r="K50" s="205" t="s">
        <v>1469</v>
      </c>
    </row>
    <row r="51" spans="1:11" ht="15" x14ac:dyDescent="0.25">
      <c r="A51" s="583" t="s">
        <v>3962</v>
      </c>
      <c r="B51" s="584">
        <v>44235</v>
      </c>
      <c r="C51" s="586" t="s">
        <v>2564</v>
      </c>
      <c r="D51" s="583" t="s">
        <v>1520</v>
      </c>
      <c r="E51" s="205" t="s">
        <v>308</v>
      </c>
      <c r="F51" s="585">
        <v>1</v>
      </c>
      <c r="G51" s="583" t="s">
        <v>2176</v>
      </c>
      <c r="H51" s="205" t="s">
        <v>2560</v>
      </c>
      <c r="I51" s="205">
        <f>6950*F51</f>
        <v>6950</v>
      </c>
      <c r="J51" s="205" t="s">
        <v>317</v>
      </c>
      <c r="K51" s="205" t="s">
        <v>1469</v>
      </c>
    </row>
    <row r="52" spans="1:11" ht="15" x14ac:dyDescent="0.25">
      <c r="A52" s="583" t="s">
        <v>3963</v>
      </c>
      <c r="B52" s="584">
        <v>44236</v>
      </c>
      <c r="C52" s="586" t="s">
        <v>3921</v>
      </c>
      <c r="D52" s="583" t="s">
        <v>4149</v>
      </c>
      <c r="E52" s="205" t="s">
        <v>314</v>
      </c>
      <c r="F52" s="585">
        <v>5</v>
      </c>
      <c r="G52" s="583" t="s">
        <v>93</v>
      </c>
      <c r="H52" s="205" t="s">
        <v>2559</v>
      </c>
      <c r="I52" s="205">
        <f>3500*F52</f>
        <v>17500</v>
      </c>
      <c r="J52" s="205" t="s">
        <v>317</v>
      </c>
      <c r="K52" s="205" t="s">
        <v>1469</v>
      </c>
    </row>
    <row r="53" spans="1:11" ht="15" x14ac:dyDescent="0.25">
      <c r="A53" s="583" t="s">
        <v>3964</v>
      </c>
      <c r="B53" s="584">
        <v>44236</v>
      </c>
      <c r="C53" s="586" t="s">
        <v>2278</v>
      </c>
      <c r="D53" s="583" t="s">
        <v>4149</v>
      </c>
      <c r="E53" s="205" t="s">
        <v>314</v>
      </c>
      <c r="F53" s="585">
        <v>2</v>
      </c>
      <c r="G53" s="583" t="s">
        <v>93</v>
      </c>
      <c r="H53" s="205" t="s">
        <v>2559</v>
      </c>
      <c r="I53" s="205">
        <f>3500*F53</f>
        <v>7000</v>
      </c>
      <c r="J53" s="205" t="s">
        <v>1466</v>
      </c>
      <c r="K53" s="205" t="s">
        <v>4782</v>
      </c>
    </row>
    <row r="54" spans="1:11" ht="15" x14ac:dyDescent="0.25">
      <c r="A54" s="583" t="s">
        <v>3964</v>
      </c>
      <c r="B54" s="584">
        <v>44236</v>
      </c>
      <c r="C54" s="586" t="s">
        <v>2278</v>
      </c>
      <c r="D54" s="583" t="s">
        <v>2291</v>
      </c>
      <c r="E54" s="205" t="s">
        <v>314</v>
      </c>
      <c r="F54" s="585">
        <v>1</v>
      </c>
      <c r="G54" s="583" t="s">
        <v>93</v>
      </c>
      <c r="H54" s="205" t="s">
        <v>2559</v>
      </c>
      <c r="I54" s="205">
        <f>8100*F54</f>
        <v>8100</v>
      </c>
      <c r="J54" s="205" t="s">
        <v>1466</v>
      </c>
      <c r="K54" s="205" t="s">
        <v>4782</v>
      </c>
    </row>
    <row r="55" spans="1:11" ht="15" x14ac:dyDescent="0.25">
      <c r="A55" s="583" t="s">
        <v>3965</v>
      </c>
      <c r="B55" s="584">
        <v>44236</v>
      </c>
      <c r="C55" s="586" t="s">
        <v>1273</v>
      </c>
      <c r="D55" s="583" t="s">
        <v>2290</v>
      </c>
      <c r="E55" s="205" t="s">
        <v>308</v>
      </c>
      <c r="F55" s="585">
        <v>1</v>
      </c>
      <c r="G55" s="583" t="s">
        <v>4113</v>
      </c>
      <c r="H55" s="205" t="s">
        <v>2560</v>
      </c>
      <c r="I55" s="205">
        <f>1950*F55</f>
        <v>1950</v>
      </c>
      <c r="J55" s="205" t="s">
        <v>317</v>
      </c>
      <c r="K55" s="205" t="s">
        <v>1469</v>
      </c>
    </row>
    <row r="56" spans="1:11" ht="15" x14ac:dyDescent="0.25">
      <c r="A56" s="583" t="s">
        <v>3966</v>
      </c>
      <c r="B56" s="584">
        <v>44236</v>
      </c>
      <c r="C56" s="586" t="s">
        <v>2281</v>
      </c>
      <c r="D56" s="583" t="s">
        <v>2294</v>
      </c>
      <c r="E56" s="205" t="s">
        <v>308</v>
      </c>
      <c r="F56" s="585">
        <v>2</v>
      </c>
      <c r="G56" s="583" t="s">
        <v>2176</v>
      </c>
      <c r="H56" s="205" t="s">
        <v>2560</v>
      </c>
      <c r="I56" s="205">
        <f>2250*F56</f>
        <v>4500</v>
      </c>
      <c r="J56" s="205" t="s">
        <v>317</v>
      </c>
      <c r="K56" s="205" t="s">
        <v>1469</v>
      </c>
    </row>
    <row r="57" spans="1:11" ht="15" x14ac:dyDescent="0.25">
      <c r="A57" s="583" t="s">
        <v>3967</v>
      </c>
      <c r="B57" s="584">
        <v>44237</v>
      </c>
      <c r="C57" s="586" t="s">
        <v>4133</v>
      </c>
      <c r="D57" s="583" t="s">
        <v>2293</v>
      </c>
      <c r="E57" s="205" t="s">
        <v>308</v>
      </c>
      <c r="F57" s="585">
        <v>1</v>
      </c>
      <c r="G57" s="583" t="s">
        <v>93</v>
      </c>
      <c r="H57" s="205" t="s">
        <v>1196</v>
      </c>
      <c r="I57" s="205">
        <f>4400*F57</f>
        <v>4400</v>
      </c>
      <c r="J57" s="205" t="s">
        <v>317</v>
      </c>
      <c r="K57" s="205" t="s">
        <v>1469</v>
      </c>
    </row>
    <row r="58" spans="1:11" ht="15" x14ac:dyDescent="0.25">
      <c r="A58" s="583" t="s">
        <v>3968</v>
      </c>
      <c r="B58" s="584">
        <v>44237</v>
      </c>
      <c r="C58" s="586" t="s">
        <v>3969</v>
      </c>
      <c r="D58" s="583" t="s">
        <v>1520</v>
      </c>
      <c r="E58" s="205" t="s">
        <v>308</v>
      </c>
      <c r="F58" s="585">
        <v>2</v>
      </c>
      <c r="G58" s="583" t="s">
        <v>93</v>
      </c>
      <c r="H58" s="205" t="s">
        <v>1196</v>
      </c>
      <c r="I58" s="205">
        <f>6950*F58</f>
        <v>13900</v>
      </c>
      <c r="J58" s="205" t="s">
        <v>316</v>
      </c>
      <c r="K58" s="205" t="s">
        <v>1469</v>
      </c>
    </row>
    <row r="59" spans="1:11" ht="15" x14ac:dyDescent="0.25">
      <c r="A59" s="583" t="s">
        <v>3970</v>
      </c>
      <c r="B59" s="584">
        <v>44237</v>
      </c>
      <c r="C59" s="586" t="s">
        <v>2217</v>
      </c>
      <c r="D59" s="583" t="s">
        <v>2291</v>
      </c>
      <c r="E59" s="205" t="s">
        <v>314</v>
      </c>
      <c r="F59" s="585">
        <v>4</v>
      </c>
      <c r="G59" s="583" t="s">
        <v>2185</v>
      </c>
      <c r="H59" s="205" t="s">
        <v>2557</v>
      </c>
      <c r="I59" s="205">
        <f>8100*F59</f>
        <v>32400</v>
      </c>
      <c r="J59" s="205" t="s">
        <v>1465</v>
      </c>
      <c r="K59" s="205" t="s">
        <v>4782</v>
      </c>
    </row>
    <row r="60" spans="1:11" ht="15" x14ac:dyDescent="0.25">
      <c r="A60" s="583" t="s">
        <v>3970</v>
      </c>
      <c r="B60" s="584">
        <v>44237</v>
      </c>
      <c r="C60" s="586" t="s">
        <v>2217</v>
      </c>
      <c r="D60" s="583" t="s">
        <v>4150</v>
      </c>
      <c r="E60" s="205" t="s">
        <v>314</v>
      </c>
      <c r="F60" s="585">
        <v>1</v>
      </c>
      <c r="G60" s="583" t="s">
        <v>2185</v>
      </c>
      <c r="H60" s="205" t="s">
        <v>2557</v>
      </c>
      <c r="I60" s="205">
        <f>38900*F60</f>
        <v>38900</v>
      </c>
      <c r="J60" s="205" t="s">
        <v>1465</v>
      </c>
      <c r="K60" s="205" t="s">
        <v>4782</v>
      </c>
    </row>
    <row r="61" spans="1:11" ht="15" x14ac:dyDescent="0.25">
      <c r="A61" s="583" t="s">
        <v>3971</v>
      </c>
      <c r="B61" s="584">
        <v>44237</v>
      </c>
      <c r="C61" s="586" t="s">
        <v>3972</v>
      </c>
      <c r="D61" s="583" t="s">
        <v>2297</v>
      </c>
      <c r="E61" s="205" t="s">
        <v>314</v>
      </c>
      <c r="F61" s="585">
        <v>1</v>
      </c>
      <c r="G61" s="583" t="s">
        <v>93</v>
      </c>
      <c r="H61" s="205" t="s">
        <v>2559</v>
      </c>
      <c r="I61" s="205">
        <f>53700*F61</f>
        <v>53700</v>
      </c>
      <c r="J61" s="205" t="s">
        <v>317</v>
      </c>
      <c r="K61" s="205" t="s">
        <v>1469</v>
      </c>
    </row>
    <row r="62" spans="1:11" ht="15" x14ac:dyDescent="0.25">
      <c r="A62" s="583" t="s">
        <v>3973</v>
      </c>
      <c r="B62" s="584">
        <v>44237</v>
      </c>
      <c r="C62" s="586" t="s">
        <v>3974</v>
      </c>
      <c r="D62" s="583" t="s">
        <v>2288</v>
      </c>
      <c r="E62" s="205" t="s">
        <v>308</v>
      </c>
      <c r="F62" s="585">
        <v>21</v>
      </c>
      <c r="G62" s="583" t="s">
        <v>259</v>
      </c>
      <c r="H62" s="205" t="s">
        <v>14</v>
      </c>
      <c r="I62" s="205">
        <v>0</v>
      </c>
      <c r="J62" s="205" t="s">
        <v>1464</v>
      </c>
      <c r="K62" s="205" t="s">
        <v>4782</v>
      </c>
    </row>
    <row r="63" spans="1:11" ht="15" x14ac:dyDescent="0.25">
      <c r="A63" s="583" t="s">
        <v>3975</v>
      </c>
      <c r="B63" s="584">
        <v>44238</v>
      </c>
      <c r="C63" s="586" t="s">
        <v>2175</v>
      </c>
      <c r="D63" s="583" t="s">
        <v>1520</v>
      </c>
      <c r="E63" s="205" t="s">
        <v>308</v>
      </c>
      <c r="F63" s="585">
        <v>1</v>
      </c>
      <c r="G63" s="583" t="s">
        <v>2176</v>
      </c>
      <c r="H63" s="205" t="s">
        <v>2560</v>
      </c>
      <c r="I63" s="205">
        <f>6950*F63</f>
        <v>6950</v>
      </c>
      <c r="J63" s="205" t="s">
        <v>1466</v>
      </c>
      <c r="K63" s="205" t="s">
        <v>4782</v>
      </c>
    </row>
    <row r="64" spans="1:11" ht="15" x14ac:dyDescent="0.25">
      <c r="A64" s="583" t="s">
        <v>3976</v>
      </c>
      <c r="B64" s="584">
        <v>44238</v>
      </c>
      <c r="C64" s="586" t="s">
        <v>4135</v>
      </c>
      <c r="D64" s="583" t="s">
        <v>2294</v>
      </c>
      <c r="E64" s="205" t="s">
        <v>308</v>
      </c>
      <c r="F64" s="585">
        <v>1</v>
      </c>
      <c r="G64" s="583" t="s">
        <v>93</v>
      </c>
      <c r="H64" s="205" t="s">
        <v>1196</v>
      </c>
      <c r="I64" s="205">
        <f>2250*F64</f>
        <v>2250</v>
      </c>
      <c r="J64" s="205" t="s">
        <v>317</v>
      </c>
      <c r="K64" s="205" t="s">
        <v>1469</v>
      </c>
    </row>
    <row r="65" spans="1:11" ht="15" x14ac:dyDescent="0.25">
      <c r="A65" s="583" t="s">
        <v>3977</v>
      </c>
      <c r="B65" s="584">
        <v>44239</v>
      </c>
      <c r="C65" s="586" t="s">
        <v>3978</v>
      </c>
      <c r="D65" s="583" t="s">
        <v>2293</v>
      </c>
      <c r="E65" s="205" t="s">
        <v>308</v>
      </c>
      <c r="F65" s="585">
        <v>3</v>
      </c>
      <c r="G65" s="583" t="s">
        <v>93</v>
      </c>
      <c r="H65" s="205" t="s">
        <v>1196</v>
      </c>
      <c r="I65" s="205">
        <f>4400*F65</f>
        <v>13200</v>
      </c>
      <c r="J65" s="205" t="s">
        <v>317</v>
      </c>
      <c r="K65" s="205" t="s">
        <v>1469</v>
      </c>
    </row>
    <row r="66" spans="1:11" ht="15" x14ac:dyDescent="0.25">
      <c r="A66" s="583" t="s">
        <v>3979</v>
      </c>
      <c r="B66" s="584">
        <v>44239</v>
      </c>
      <c r="C66" s="586" t="s">
        <v>3980</v>
      </c>
      <c r="D66" s="583" t="s">
        <v>2288</v>
      </c>
      <c r="E66" s="205" t="s">
        <v>308</v>
      </c>
      <c r="F66" s="585">
        <v>1</v>
      </c>
      <c r="G66" s="583" t="s">
        <v>93</v>
      </c>
      <c r="H66" s="205" t="s">
        <v>1196</v>
      </c>
      <c r="I66" s="205">
        <f>12500*F66</f>
        <v>12500</v>
      </c>
      <c r="J66" s="205" t="s">
        <v>317</v>
      </c>
      <c r="K66" s="205" t="s">
        <v>1469</v>
      </c>
    </row>
    <row r="67" spans="1:11" ht="15" x14ac:dyDescent="0.25">
      <c r="A67" s="583" t="s">
        <v>3981</v>
      </c>
      <c r="B67" s="584">
        <v>44239</v>
      </c>
      <c r="C67" s="586" t="s">
        <v>2563</v>
      </c>
      <c r="D67" s="583" t="s">
        <v>1520</v>
      </c>
      <c r="E67" s="205" t="s">
        <v>308</v>
      </c>
      <c r="F67" s="585">
        <v>2</v>
      </c>
      <c r="G67" s="583" t="s">
        <v>2249</v>
      </c>
      <c r="H67" s="205" t="s">
        <v>1196</v>
      </c>
      <c r="I67" s="205">
        <f>6950*F67</f>
        <v>13900</v>
      </c>
      <c r="J67" s="205" t="s">
        <v>317</v>
      </c>
      <c r="K67" s="205" t="s">
        <v>1469</v>
      </c>
    </row>
    <row r="68" spans="1:11" ht="15" x14ac:dyDescent="0.25">
      <c r="A68" s="583" t="s">
        <v>3983</v>
      </c>
      <c r="B68" s="584">
        <v>44239</v>
      </c>
      <c r="C68" s="586" t="s">
        <v>2278</v>
      </c>
      <c r="D68" s="583" t="s">
        <v>2294</v>
      </c>
      <c r="E68" s="205" t="s">
        <v>308</v>
      </c>
      <c r="F68" s="585">
        <v>5</v>
      </c>
      <c r="G68" s="583" t="s">
        <v>93</v>
      </c>
      <c r="H68" s="205" t="s">
        <v>1196</v>
      </c>
      <c r="I68" s="205">
        <f>2250*F68</f>
        <v>11250</v>
      </c>
      <c r="J68" s="205" t="s">
        <v>1466</v>
      </c>
      <c r="K68" s="205" t="s">
        <v>4782</v>
      </c>
    </row>
    <row r="69" spans="1:11" ht="15" x14ac:dyDescent="0.25">
      <c r="A69" s="583" t="s">
        <v>3983</v>
      </c>
      <c r="B69" s="584">
        <v>44239</v>
      </c>
      <c r="C69" s="586" t="s">
        <v>2278</v>
      </c>
      <c r="D69" s="583" t="s">
        <v>1520</v>
      </c>
      <c r="E69" s="205" t="s">
        <v>308</v>
      </c>
      <c r="F69" s="585">
        <v>3</v>
      </c>
      <c r="G69" s="583" t="s">
        <v>93</v>
      </c>
      <c r="H69" s="205" t="s">
        <v>1196</v>
      </c>
      <c r="I69" s="205">
        <f>6950*F69</f>
        <v>20850</v>
      </c>
      <c r="J69" s="205" t="s">
        <v>1466</v>
      </c>
      <c r="K69" s="205" t="s">
        <v>4782</v>
      </c>
    </row>
    <row r="70" spans="1:11" ht="15" x14ac:dyDescent="0.25">
      <c r="A70" s="583" t="s">
        <v>3984</v>
      </c>
      <c r="B70" s="584">
        <v>44240</v>
      </c>
      <c r="C70" s="586" t="s">
        <v>3985</v>
      </c>
      <c r="D70" s="583" t="s">
        <v>1520</v>
      </c>
      <c r="E70" s="205" t="s">
        <v>308</v>
      </c>
      <c r="F70" s="585">
        <v>1</v>
      </c>
      <c r="G70" s="583" t="s">
        <v>93</v>
      </c>
      <c r="H70" s="205" t="s">
        <v>1196</v>
      </c>
      <c r="I70" s="205">
        <f>6950*F70</f>
        <v>6950</v>
      </c>
      <c r="J70" s="205" t="s">
        <v>317</v>
      </c>
      <c r="K70" s="205" t="s">
        <v>1469</v>
      </c>
    </row>
    <row r="71" spans="1:11" ht="15" x14ac:dyDescent="0.25">
      <c r="A71" s="583" t="s">
        <v>3986</v>
      </c>
      <c r="B71" s="584">
        <v>44242</v>
      </c>
      <c r="C71" s="586" t="s">
        <v>2282</v>
      </c>
      <c r="D71" s="583" t="s">
        <v>2303</v>
      </c>
      <c r="E71" s="205" t="s">
        <v>308</v>
      </c>
      <c r="F71" s="585">
        <v>101</v>
      </c>
      <c r="G71" s="583" t="s">
        <v>4116</v>
      </c>
      <c r="H71" s="205" t="s">
        <v>2561</v>
      </c>
      <c r="I71" s="205">
        <f>2850*F71</f>
        <v>287850</v>
      </c>
      <c r="J71" s="205" t="s">
        <v>1465</v>
      </c>
      <c r="K71" s="205" t="s">
        <v>4784</v>
      </c>
    </row>
    <row r="72" spans="1:11" ht="15" x14ac:dyDescent="0.25">
      <c r="A72" s="583" t="s">
        <v>3986</v>
      </c>
      <c r="B72" s="584">
        <v>44242</v>
      </c>
      <c r="C72" s="586" t="s">
        <v>2282</v>
      </c>
      <c r="D72" s="583" t="s">
        <v>4154</v>
      </c>
      <c r="E72" s="205" t="s">
        <v>314</v>
      </c>
      <c r="F72" s="585">
        <v>101</v>
      </c>
      <c r="G72" s="583" t="s">
        <v>4116</v>
      </c>
      <c r="H72" s="205" t="s">
        <v>63</v>
      </c>
      <c r="I72" s="205">
        <v>0</v>
      </c>
      <c r="J72" s="205" t="s">
        <v>1465</v>
      </c>
      <c r="K72" s="205" t="s">
        <v>4784</v>
      </c>
    </row>
    <row r="73" spans="1:11" ht="15" x14ac:dyDescent="0.25">
      <c r="A73" s="583" t="s">
        <v>3986</v>
      </c>
      <c r="B73" s="584">
        <v>44242</v>
      </c>
      <c r="C73" s="586" t="s">
        <v>2282</v>
      </c>
      <c r="D73" s="583" t="s">
        <v>1520</v>
      </c>
      <c r="E73" s="205" t="s">
        <v>308</v>
      </c>
      <c r="F73" s="585">
        <v>101</v>
      </c>
      <c r="G73" s="583" t="s">
        <v>4116</v>
      </c>
      <c r="H73" s="205" t="s">
        <v>2561</v>
      </c>
      <c r="I73" s="205">
        <f>6950*F73</f>
        <v>701950</v>
      </c>
      <c r="J73" s="205" t="s">
        <v>1465</v>
      </c>
      <c r="K73" s="205" t="s">
        <v>4784</v>
      </c>
    </row>
    <row r="74" spans="1:11" ht="15" x14ac:dyDescent="0.25">
      <c r="A74" s="583" t="s">
        <v>3986</v>
      </c>
      <c r="B74" s="584">
        <v>44242</v>
      </c>
      <c r="C74" s="586" t="s">
        <v>2282</v>
      </c>
      <c r="D74" s="583" t="s">
        <v>4164</v>
      </c>
      <c r="E74" s="205" t="s">
        <v>314</v>
      </c>
      <c r="F74" s="585">
        <v>101</v>
      </c>
      <c r="G74" s="583" t="s">
        <v>4116</v>
      </c>
      <c r="H74" s="205" t="s">
        <v>2558</v>
      </c>
      <c r="I74" s="205">
        <f>57000*F74</f>
        <v>5757000</v>
      </c>
      <c r="J74" s="205" t="s">
        <v>1465</v>
      </c>
      <c r="K74" s="205" t="s">
        <v>4784</v>
      </c>
    </row>
    <row r="75" spans="1:11" ht="15" x14ac:dyDescent="0.25">
      <c r="A75" s="583" t="s">
        <v>3987</v>
      </c>
      <c r="B75" s="584">
        <v>44242</v>
      </c>
      <c r="C75" s="586" t="s">
        <v>2282</v>
      </c>
      <c r="D75" s="583" t="s">
        <v>2303</v>
      </c>
      <c r="E75" s="205" t="s">
        <v>308</v>
      </c>
      <c r="F75" s="585">
        <v>22</v>
      </c>
      <c r="G75" s="583" t="s">
        <v>4117</v>
      </c>
      <c r="H75" s="205" t="s">
        <v>2561</v>
      </c>
      <c r="I75" s="205">
        <f>2850*F75</f>
        <v>62700</v>
      </c>
      <c r="J75" s="205" t="s">
        <v>1465</v>
      </c>
      <c r="K75" s="205" t="s">
        <v>4784</v>
      </c>
    </row>
    <row r="76" spans="1:11" ht="15" x14ac:dyDescent="0.25">
      <c r="A76" s="583" t="s">
        <v>3987</v>
      </c>
      <c r="B76" s="584">
        <v>44242</v>
      </c>
      <c r="C76" s="586" t="s">
        <v>2282</v>
      </c>
      <c r="D76" s="583" t="s">
        <v>2253</v>
      </c>
      <c r="E76" s="205" t="s">
        <v>314</v>
      </c>
      <c r="F76" s="585">
        <v>22</v>
      </c>
      <c r="G76" s="583" t="s">
        <v>4117</v>
      </c>
      <c r="H76" s="205" t="s">
        <v>63</v>
      </c>
      <c r="I76" s="205">
        <v>0</v>
      </c>
      <c r="J76" s="205" t="s">
        <v>1465</v>
      </c>
      <c r="K76" s="205" t="s">
        <v>4784</v>
      </c>
    </row>
    <row r="77" spans="1:11" ht="15" x14ac:dyDescent="0.25">
      <c r="A77" s="583" t="s">
        <v>3987</v>
      </c>
      <c r="B77" s="584">
        <v>44242</v>
      </c>
      <c r="C77" s="586" t="s">
        <v>2282</v>
      </c>
      <c r="D77" s="583" t="s">
        <v>1520</v>
      </c>
      <c r="E77" s="205" t="s">
        <v>308</v>
      </c>
      <c r="F77" s="585">
        <v>22</v>
      </c>
      <c r="G77" s="583" t="s">
        <v>4117</v>
      </c>
      <c r="H77" s="205" t="s">
        <v>2561</v>
      </c>
      <c r="I77" s="205">
        <f>6950*F77</f>
        <v>152900</v>
      </c>
      <c r="J77" s="205" t="s">
        <v>1465</v>
      </c>
      <c r="K77" s="205" t="s">
        <v>4784</v>
      </c>
    </row>
    <row r="78" spans="1:11" ht="15" x14ac:dyDescent="0.25">
      <c r="A78" s="583" t="s">
        <v>3987</v>
      </c>
      <c r="B78" s="584">
        <v>44242</v>
      </c>
      <c r="C78" s="586" t="s">
        <v>2282</v>
      </c>
      <c r="D78" s="583" t="s">
        <v>4164</v>
      </c>
      <c r="E78" s="205" t="s">
        <v>314</v>
      </c>
      <c r="F78" s="585">
        <v>22</v>
      </c>
      <c r="G78" s="583" t="s">
        <v>4117</v>
      </c>
      <c r="H78" s="205" t="s">
        <v>2558</v>
      </c>
      <c r="I78" s="205">
        <f>57000*F78</f>
        <v>1254000</v>
      </c>
      <c r="J78" s="205" t="s">
        <v>1465</v>
      </c>
      <c r="K78" s="205" t="s">
        <v>4784</v>
      </c>
    </row>
    <row r="79" spans="1:11" ht="15" x14ac:dyDescent="0.25">
      <c r="A79" s="583" t="s">
        <v>3988</v>
      </c>
      <c r="B79" s="584">
        <v>44242</v>
      </c>
      <c r="C79" s="586" t="s">
        <v>2282</v>
      </c>
      <c r="D79" s="583" t="s">
        <v>2303</v>
      </c>
      <c r="E79" s="205" t="s">
        <v>308</v>
      </c>
      <c r="F79" s="585">
        <v>78</v>
      </c>
      <c r="G79" s="583" t="s">
        <v>4118</v>
      </c>
      <c r="H79" s="205" t="s">
        <v>2561</v>
      </c>
      <c r="I79" s="205">
        <f>2850*F79</f>
        <v>222300</v>
      </c>
      <c r="J79" s="205" t="s">
        <v>1465</v>
      </c>
      <c r="K79" s="205" t="s">
        <v>4784</v>
      </c>
    </row>
    <row r="80" spans="1:11" ht="15" x14ac:dyDescent="0.25">
      <c r="A80" s="583" t="s">
        <v>3988</v>
      </c>
      <c r="B80" s="584">
        <v>44242</v>
      </c>
      <c r="C80" s="586" t="s">
        <v>2282</v>
      </c>
      <c r="D80" s="583" t="s">
        <v>2253</v>
      </c>
      <c r="E80" s="205" t="s">
        <v>314</v>
      </c>
      <c r="F80" s="585">
        <v>78</v>
      </c>
      <c r="G80" s="583" t="s">
        <v>4118</v>
      </c>
      <c r="H80" s="205" t="s">
        <v>63</v>
      </c>
      <c r="I80" s="205">
        <v>0</v>
      </c>
      <c r="J80" s="205" t="s">
        <v>1465</v>
      </c>
      <c r="K80" s="205" t="s">
        <v>4784</v>
      </c>
    </row>
    <row r="81" spans="1:11" ht="15" x14ac:dyDescent="0.25">
      <c r="A81" s="583" t="s">
        <v>3988</v>
      </c>
      <c r="B81" s="584">
        <v>44242</v>
      </c>
      <c r="C81" s="586" t="s">
        <v>2282</v>
      </c>
      <c r="D81" s="583" t="s">
        <v>1520</v>
      </c>
      <c r="E81" s="205" t="s">
        <v>308</v>
      </c>
      <c r="F81" s="585">
        <v>78</v>
      </c>
      <c r="G81" s="583" t="s">
        <v>4118</v>
      </c>
      <c r="H81" s="205" t="s">
        <v>2561</v>
      </c>
      <c r="I81" s="205">
        <f>6950*F81</f>
        <v>542100</v>
      </c>
      <c r="J81" s="205" t="s">
        <v>1465</v>
      </c>
      <c r="K81" s="205" t="s">
        <v>4784</v>
      </c>
    </row>
    <row r="82" spans="1:11" ht="15" x14ac:dyDescent="0.25">
      <c r="A82" s="583" t="s">
        <v>3988</v>
      </c>
      <c r="B82" s="584">
        <v>44242</v>
      </c>
      <c r="C82" s="586" t="s">
        <v>2282</v>
      </c>
      <c r="D82" s="583" t="s">
        <v>4164</v>
      </c>
      <c r="E82" s="205" t="s">
        <v>314</v>
      </c>
      <c r="F82" s="585">
        <v>78</v>
      </c>
      <c r="G82" s="583" t="s">
        <v>4118</v>
      </c>
      <c r="H82" s="205" t="s">
        <v>2558</v>
      </c>
      <c r="I82" s="205">
        <f>57000*F82</f>
        <v>4446000</v>
      </c>
      <c r="J82" s="205" t="s">
        <v>1465</v>
      </c>
      <c r="K82" s="205" t="s">
        <v>4784</v>
      </c>
    </row>
    <row r="83" spans="1:11" ht="15" x14ac:dyDescent="0.25">
      <c r="A83" s="583" t="s">
        <v>3989</v>
      </c>
      <c r="B83" s="584">
        <v>44242</v>
      </c>
      <c r="C83" s="586" t="s">
        <v>2281</v>
      </c>
      <c r="D83" s="583" t="s">
        <v>2294</v>
      </c>
      <c r="E83" s="205" t="s">
        <v>308</v>
      </c>
      <c r="F83" s="585">
        <v>1</v>
      </c>
      <c r="G83" s="583" t="s">
        <v>2176</v>
      </c>
      <c r="H83" s="205" t="s">
        <v>2560</v>
      </c>
      <c r="I83" s="205">
        <f>2250*F83</f>
        <v>2250</v>
      </c>
      <c r="J83" s="205" t="s">
        <v>317</v>
      </c>
      <c r="K83" s="205" t="s">
        <v>1469</v>
      </c>
    </row>
    <row r="84" spans="1:11" ht="15" x14ac:dyDescent="0.25">
      <c r="A84" s="583" t="s">
        <v>3990</v>
      </c>
      <c r="B84" s="584">
        <v>44242</v>
      </c>
      <c r="C84" s="586" t="s">
        <v>2172</v>
      </c>
      <c r="D84" s="583" t="s">
        <v>2294</v>
      </c>
      <c r="E84" s="205" t="s">
        <v>308</v>
      </c>
      <c r="F84" s="585">
        <v>1</v>
      </c>
      <c r="G84" s="583" t="s">
        <v>93</v>
      </c>
      <c r="H84" s="205" t="s">
        <v>1196</v>
      </c>
      <c r="I84" s="205">
        <f>2250*F84</f>
        <v>2250</v>
      </c>
      <c r="J84" s="205" t="s">
        <v>317</v>
      </c>
      <c r="K84" s="205" t="s">
        <v>1469</v>
      </c>
    </row>
    <row r="85" spans="1:11" ht="15" x14ac:dyDescent="0.25">
      <c r="A85" s="583" t="s">
        <v>3991</v>
      </c>
      <c r="B85" s="584">
        <v>44242</v>
      </c>
      <c r="C85" s="586" t="s">
        <v>2217</v>
      </c>
      <c r="D85" s="583" t="s">
        <v>2289</v>
      </c>
      <c r="E85" s="205" t="s">
        <v>314</v>
      </c>
      <c r="F85" s="585">
        <v>2</v>
      </c>
      <c r="G85" s="583" t="s">
        <v>2185</v>
      </c>
      <c r="H85" s="205" t="s">
        <v>2557</v>
      </c>
      <c r="I85" s="205">
        <f>35900*F85</f>
        <v>71800</v>
      </c>
      <c r="J85" s="205" t="s">
        <v>1465</v>
      </c>
      <c r="K85" s="205" t="s">
        <v>4782</v>
      </c>
    </row>
    <row r="86" spans="1:11" ht="15" x14ac:dyDescent="0.25">
      <c r="A86" s="583" t="s">
        <v>3992</v>
      </c>
      <c r="B86" s="584">
        <v>44242</v>
      </c>
      <c r="C86" s="586" t="s">
        <v>2149</v>
      </c>
      <c r="D86" s="583" t="s">
        <v>2289</v>
      </c>
      <c r="E86" s="205" t="s">
        <v>314</v>
      </c>
      <c r="F86" s="585">
        <v>2</v>
      </c>
      <c r="G86" s="583" t="s">
        <v>2178</v>
      </c>
      <c r="H86" s="205" t="s">
        <v>2557</v>
      </c>
      <c r="I86" s="205">
        <f>35900*F86</f>
        <v>71800</v>
      </c>
      <c r="J86" s="205" t="s">
        <v>1466</v>
      </c>
      <c r="K86" s="205" t="s">
        <v>4782</v>
      </c>
    </row>
    <row r="87" spans="1:11" ht="15" x14ac:dyDescent="0.25">
      <c r="A87" s="583" t="s">
        <v>3993</v>
      </c>
      <c r="B87" s="584">
        <v>44242</v>
      </c>
      <c r="C87" s="586" t="s">
        <v>1288</v>
      </c>
      <c r="D87" s="583" t="s">
        <v>2294</v>
      </c>
      <c r="E87" s="205" t="s">
        <v>308</v>
      </c>
      <c r="F87" s="585">
        <v>2</v>
      </c>
      <c r="G87" s="583" t="s">
        <v>2180</v>
      </c>
      <c r="H87" s="205" t="s">
        <v>2560</v>
      </c>
      <c r="I87" s="205">
        <f>2250*F87</f>
        <v>4500</v>
      </c>
      <c r="J87" s="205" t="s">
        <v>1466</v>
      </c>
      <c r="K87" s="205" t="s">
        <v>4782</v>
      </c>
    </row>
    <row r="88" spans="1:11" ht="15" x14ac:dyDescent="0.25">
      <c r="A88" s="583" t="s">
        <v>3994</v>
      </c>
      <c r="B88" s="584">
        <v>44242</v>
      </c>
      <c r="C88" s="586" t="s">
        <v>3957</v>
      </c>
      <c r="D88" s="583" t="s">
        <v>2300</v>
      </c>
      <c r="E88" s="205" t="s">
        <v>308</v>
      </c>
      <c r="F88" s="585">
        <v>6</v>
      </c>
      <c r="G88" s="583" t="s">
        <v>2176</v>
      </c>
      <c r="H88" s="205" t="s">
        <v>2560</v>
      </c>
      <c r="I88" s="205">
        <f>4225*F88</f>
        <v>25350</v>
      </c>
      <c r="J88" s="205" t="s">
        <v>317</v>
      </c>
      <c r="K88" s="205" t="s">
        <v>1469</v>
      </c>
    </row>
    <row r="89" spans="1:11" ht="15" x14ac:dyDescent="0.25">
      <c r="A89" s="583" t="s">
        <v>3995</v>
      </c>
      <c r="B89" s="584">
        <v>44243</v>
      </c>
      <c r="C89" s="586" t="s">
        <v>3957</v>
      </c>
      <c r="D89" s="583" t="s">
        <v>2288</v>
      </c>
      <c r="E89" s="205" t="s">
        <v>308</v>
      </c>
      <c r="F89" s="585">
        <v>1</v>
      </c>
      <c r="G89" s="583" t="s">
        <v>2176</v>
      </c>
      <c r="H89" s="205" t="s">
        <v>2560</v>
      </c>
      <c r="I89" s="205">
        <f>12500*F89</f>
        <v>12500</v>
      </c>
      <c r="J89" s="205" t="s">
        <v>317</v>
      </c>
      <c r="K89" s="205" t="s">
        <v>1469</v>
      </c>
    </row>
    <row r="90" spans="1:11" ht="15" x14ac:dyDescent="0.25">
      <c r="A90" s="583" t="s">
        <v>3996</v>
      </c>
      <c r="B90" s="584">
        <v>44243</v>
      </c>
      <c r="C90" s="586" t="s">
        <v>2217</v>
      </c>
      <c r="D90" s="583" t="s">
        <v>2300</v>
      </c>
      <c r="E90" s="205" t="s">
        <v>308</v>
      </c>
      <c r="F90" s="585">
        <v>24</v>
      </c>
      <c r="G90" s="583" t="s">
        <v>2185</v>
      </c>
      <c r="H90" s="205" t="s">
        <v>2560</v>
      </c>
      <c r="I90" s="205">
        <f t="shared" ref="I90:I97" si="0">4225*F90</f>
        <v>101400</v>
      </c>
      <c r="J90" s="205" t="s">
        <v>1465</v>
      </c>
      <c r="K90" s="205" t="s">
        <v>4782</v>
      </c>
    </row>
    <row r="91" spans="1:11" ht="15" x14ac:dyDescent="0.25">
      <c r="A91" s="583" t="s">
        <v>3997</v>
      </c>
      <c r="B91" s="584">
        <v>44243</v>
      </c>
      <c r="C91" s="586" t="s">
        <v>2196</v>
      </c>
      <c r="D91" s="583" t="s">
        <v>2300</v>
      </c>
      <c r="E91" s="205" t="s">
        <v>308</v>
      </c>
      <c r="F91" s="585">
        <v>4</v>
      </c>
      <c r="G91" s="583" t="s">
        <v>93</v>
      </c>
      <c r="H91" s="205" t="s">
        <v>1196</v>
      </c>
      <c r="I91" s="205">
        <f t="shared" si="0"/>
        <v>16900</v>
      </c>
      <c r="J91" s="205" t="s">
        <v>317</v>
      </c>
      <c r="K91" s="205" t="s">
        <v>1469</v>
      </c>
    </row>
    <row r="92" spans="1:11" ht="15" x14ac:dyDescent="0.25">
      <c r="A92" s="583" t="s">
        <v>3998</v>
      </c>
      <c r="B92" s="584">
        <v>44243</v>
      </c>
      <c r="C92" s="586" t="s">
        <v>2277</v>
      </c>
      <c r="D92" s="583" t="s">
        <v>2300</v>
      </c>
      <c r="E92" s="205" t="s">
        <v>308</v>
      </c>
      <c r="F92" s="585">
        <v>24</v>
      </c>
      <c r="G92" s="583" t="s">
        <v>93</v>
      </c>
      <c r="H92" s="205" t="s">
        <v>1196</v>
      </c>
      <c r="I92" s="205">
        <f t="shared" si="0"/>
        <v>101400</v>
      </c>
      <c r="J92" s="205" t="s">
        <v>1466</v>
      </c>
      <c r="K92" s="205" t="s">
        <v>4782</v>
      </c>
    </row>
    <row r="93" spans="1:11" ht="15" x14ac:dyDescent="0.25">
      <c r="A93" s="583" t="s">
        <v>3999</v>
      </c>
      <c r="B93" s="584">
        <v>44243</v>
      </c>
      <c r="C93" s="586" t="s">
        <v>2278</v>
      </c>
      <c r="D93" s="583" t="s">
        <v>2300</v>
      </c>
      <c r="E93" s="205" t="s">
        <v>308</v>
      </c>
      <c r="F93" s="585">
        <v>16</v>
      </c>
      <c r="G93" s="583" t="s">
        <v>93</v>
      </c>
      <c r="H93" s="205" t="s">
        <v>1196</v>
      </c>
      <c r="I93" s="205">
        <f t="shared" si="0"/>
        <v>67600</v>
      </c>
      <c r="J93" s="205" t="s">
        <v>1466</v>
      </c>
      <c r="K93" s="205" t="s">
        <v>4782</v>
      </c>
    </row>
    <row r="94" spans="1:11" ht="15" x14ac:dyDescent="0.25">
      <c r="A94" s="583" t="s">
        <v>4000</v>
      </c>
      <c r="B94" s="584">
        <v>44243</v>
      </c>
      <c r="C94" s="586" t="s">
        <v>2280</v>
      </c>
      <c r="D94" s="583" t="s">
        <v>2300</v>
      </c>
      <c r="E94" s="205" t="s">
        <v>308</v>
      </c>
      <c r="F94" s="585">
        <v>16</v>
      </c>
      <c r="G94" s="583" t="s">
        <v>4119</v>
      </c>
      <c r="H94" s="205" t="s">
        <v>1196</v>
      </c>
      <c r="I94" s="205">
        <f t="shared" si="0"/>
        <v>67600</v>
      </c>
      <c r="J94" s="205" t="s">
        <v>1467</v>
      </c>
      <c r="K94" s="205" t="s">
        <v>4782</v>
      </c>
    </row>
    <row r="95" spans="1:11" ht="15" x14ac:dyDescent="0.25">
      <c r="A95" s="583" t="s">
        <v>4001</v>
      </c>
      <c r="B95" s="584">
        <v>44243</v>
      </c>
      <c r="C95" s="586" t="s">
        <v>2155</v>
      </c>
      <c r="D95" s="583" t="s">
        <v>2300</v>
      </c>
      <c r="E95" s="205" t="s">
        <v>308</v>
      </c>
      <c r="F95" s="585">
        <v>24</v>
      </c>
      <c r="G95" s="583" t="s">
        <v>93</v>
      </c>
      <c r="H95" s="205" t="s">
        <v>1196</v>
      </c>
      <c r="I95" s="205">
        <f t="shared" si="0"/>
        <v>101400</v>
      </c>
      <c r="J95" s="205" t="s">
        <v>1467</v>
      </c>
      <c r="K95" s="205" t="s">
        <v>4784</v>
      </c>
    </row>
    <row r="96" spans="1:11" ht="15" x14ac:dyDescent="0.25">
      <c r="A96" s="583" t="s">
        <v>4002</v>
      </c>
      <c r="B96" s="584">
        <v>44243</v>
      </c>
      <c r="C96" s="586" t="s">
        <v>2219</v>
      </c>
      <c r="D96" s="583" t="s">
        <v>2293</v>
      </c>
      <c r="E96" s="205" t="s">
        <v>308</v>
      </c>
      <c r="F96" s="585">
        <v>1</v>
      </c>
      <c r="G96" s="583" t="s">
        <v>93</v>
      </c>
      <c r="H96" s="205" t="s">
        <v>1196</v>
      </c>
      <c r="I96" s="205">
        <f>4400*F96</f>
        <v>4400</v>
      </c>
      <c r="J96" s="205" t="s">
        <v>317</v>
      </c>
      <c r="K96" s="205" t="s">
        <v>1469</v>
      </c>
    </row>
    <row r="97" spans="1:11" ht="15" x14ac:dyDescent="0.25">
      <c r="A97" s="583" t="s">
        <v>4003</v>
      </c>
      <c r="B97" s="584">
        <v>44243</v>
      </c>
      <c r="C97" s="586" t="s">
        <v>2146</v>
      </c>
      <c r="D97" s="583" t="s">
        <v>2300</v>
      </c>
      <c r="E97" s="205" t="s">
        <v>308</v>
      </c>
      <c r="F97" s="585">
        <v>4</v>
      </c>
      <c r="G97" s="583" t="s">
        <v>2176</v>
      </c>
      <c r="H97" s="205" t="s">
        <v>2560</v>
      </c>
      <c r="I97" s="205">
        <f t="shared" si="0"/>
        <v>16900</v>
      </c>
      <c r="J97" s="205" t="s">
        <v>317</v>
      </c>
      <c r="K97" s="205" t="s">
        <v>1469</v>
      </c>
    </row>
    <row r="98" spans="1:11" ht="15" x14ac:dyDescent="0.25">
      <c r="A98" s="583" t="s">
        <v>4004</v>
      </c>
      <c r="B98" s="584">
        <v>44243</v>
      </c>
      <c r="C98" s="586" t="s">
        <v>4133</v>
      </c>
      <c r="D98" s="583" t="s">
        <v>4149</v>
      </c>
      <c r="E98" s="205" t="s">
        <v>314</v>
      </c>
      <c r="F98" s="585">
        <v>1</v>
      </c>
      <c r="G98" s="583" t="s">
        <v>93</v>
      </c>
      <c r="H98" s="205" t="s">
        <v>2559</v>
      </c>
      <c r="I98" s="205">
        <f>3500*F98</f>
        <v>3500</v>
      </c>
      <c r="J98" s="205" t="s">
        <v>317</v>
      </c>
      <c r="K98" s="205" t="s">
        <v>1469</v>
      </c>
    </row>
    <row r="99" spans="1:11" ht="15" x14ac:dyDescent="0.25">
      <c r="A99" s="583" t="s">
        <v>4005</v>
      </c>
      <c r="B99" s="584">
        <v>44243</v>
      </c>
      <c r="C99" s="586" t="s">
        <v>2283</v>
      </c>
      <c r="D99" s="583" t="s">
        <v>4155</v>
      </c>
      <c r="E99" s="205" t="s">
        <v>314</v>
      </c>
      <c r="F99" s="585">
        <v>3</v>
      </c>
      <c r="G99" s="583" t="s">
        <v>4114</v>
      </c>
      <c r="H99" s="205" t="s">
        <v>2559</v>
      </c>
      <c r="I99" s="205">
        <f>2250*F99</f>
        <v>6750</v>
      </c>
      <c r="J99" s="205" t="s">
        <v>1467</v>
      </c>
      <c r="K99" s="205" t="s">
        <v>4784</v>
      </c>
    </row>
    <row r="100" spans="1:11" ht="15" x14ac:dyDescent="0.25">
      <c r="A100" s="583" t="s">
        <v>4006</v>
      </c>
      <c r="B100" s="584">
        <v>44243</v>
      </c>
      <c r="C100" s="586" t="s">
        <v>2284</v>
      </c>
      <c r="D100" s="583" t="s">
        <v>2300</v>
      </c>
      <c r="E100" s="205" t="s">
        <v>308</v>
      </c>
      <c r="F100" s="585">
        <v>8</v>
      </c>
      <c r="G100" s="583" t="s">
        <v>2272</v>
      </c>
      <c r="H100" s="205" t="s">
        <v>2560</v>
      </c>
      <c r="I100" s="205">
        <f>4225*F100</f>
        <v>33800</v>
      </c>
      <c r="J100" s="205" t="s">
        <v>317</v>
      </c>
      <c r="K100" s="205" t="s">
        <v>1469</v>
      </c>
    </row>
    <row r="101" spans="1:11" ht="15" x14ac:dyDescent="0.25">
      <c r="A101" s="583" t="s">
        <v>4007</v>
      </c>
      <c r="B101" s="584">
        <v>44243</v>
      </c>
      <c r="C101" s="586" t="s">
        <v>1288</v>
      </c>
      <c r="D101" s="583" t="s">
        <v>2291</v>
      </c>
      <c r="E101" s="205" t="s">
        <v>314</v>
      </c>
      <c r="F101" s="585">
        <v>1</v>
      </c>
      <c r="G101" s="583" t="s">
        <v>2180</v>
      </c>
      <c r="H101" s="205" t="s">
        <v>2557</v>
      </c>
      <c r="I101" s="205">
        <f>8100*F101</f>
        <v>8100</v>
      </c>
      <c r="J101" s="205" t="s">
        <v>1466</v>
      </c>
      <c r="K101" s="205" t="s">
        <v>4782</v>
      </c>
    </row>
    <row r="102" spans="1:11" ht="15" x14ac:dyDescent="0.25">
      <c r="A102" s="583" t="s">
        <v>4008</v>
      </c>
      <c r="B102" s="584">
        <v>44243</v>
      </c>
      <c r="C102" s="586" t="s">
        <v>2157</v>
      </c>
      <c r="D102" s="583" t="s">
        <v>2300</v>
      </c>
      <c r="E102" s="205" t="s">
        <v>308</v>
      </c>
      <c r="F102" s="585">
        <v>1</v>
      </c>
      <c r="G102" s="583" t="s">
        <v>2158</v>
      </c>
      <c r="H102" s="205" t="s">
        <v>1196</v>
      </c>
      <c r="I102" s="205">
        <f>4225*F102</f>
        <v>4225</v>
      </c>
      <c r="J102" s="205" t="s">
        <v>316</v>
      </c>
      <c r="K102" s="205" t="s">
        <v>1469</v>
      </c>
    </row>
    <row r="103" spans="1:11" ht="15" x14ac:dyDescent="0.25">
      <c r="A103" s="583" t="s">
        <v>4009</v>
      </c>
      <c r="B103" s="584">
        <v>44243</v>
      </c>
      <c r="C103" s="586" t="s">
        <v>2184</v>
      </c>
      <c r="D103" s="583" t="s">
        <v>2300</v>
      </c>
      <c r="E103" s="205" t="s">
        <v>308</v>
      </c>
      <c r="F103" s="585">
        <v>1</v>
      </c>
      <c r="G103" s="583" t="s">
        <v>2185</v>
      </c>
      <c r="H103" s="205" t="s">
        <v>2560</v>
      </c>
      <c r="I103" s="205">
        <f>4225*F103</f>
        <v>4225</v>
      </c>
      <c r="J103" s="205" t="s">
        <v>316</v>
      </c>
      <c r="K103" s="205" t="s">
        <v>1469</v>
      </c>
    </row>
    <row r="104" spans="1:11" ht="15" x14ac:dyDescent="0.25">
      <c r="A104" s="583" t="s">
        <v>4010</v>
      </c>
      <c r="B104" s="584">
        <v>44244</v>
      </c>
      <c r="C104" s="586" t="s">
        <v>1284</v>
      </c>
      <c r="D104" s="583" t="s">
        <v>2300</v>
      </c>
      <c r="E104" s="205" t="s">
        <v>308</v>
      </c>
      <c r="F104" s="585">
        <v>4</v>
      </c>
      <c r="G104" s="583" t="s">
        <v>93</v>
      </c>
      <c r="H104" s="205" t="s">
        <v>1196</v>
      </c>
      <c r="I104" s="205">
        <f>4225*F104</f>
        <v>16900</v>
      </c>
      <c r="J104" s="205" t="s">
        <v>317</v>
      </c>
      <c r="K104" s="205" t="s">
        <v>1469</v>
      </c>
    </row>
    <row r="105" spans="1:11" ht="15" x14ac:dyDescent="0.25">
      <c r="A105" s="583" t="s">
        <v>4011</v>
      </c>
      <c r="B105" s="584">
        <v>44244</v>
      </c>
      <c r="C105" s="586" t="s">
        <v>4136</v>
      </c>
      <c r="D105" s="583" t="s">
        <v>1520</v>
      </c>
      <c r="E105" s="205" t="s">
        <v>308</v>
      </c>
      <c r="F105" s="585">
        <v>1</v>
      </c>
      <c r="G105" s="583" t="s">
        <v>4120</v>
      </c>
      <c r="H105" s="205" t="s">
        <v>1196</v>
      </c>
      <c r="I105" s="205">
        <f>6250*F105</f>
        <v>6250</v>
      </c>
      <c r="J105" s="205" t="s">
        <v>317</v>
      </c>
      <c r="K105" s="205" t="s">
        <v>1469</v>
      </c>
    </row>
    <row r="106" spans="1:11" ht="15" x14ac:dyDescent="0.25">
      <c r="A106" s="583" t="s">
        <v>4012</v>
      </c>
      <c r="B106" s="584">
        <v>44244</v>
      </c>
      <c r="C106" s="586" t="s">
        <v>2155</v>
      </c>
      <c r="D106" s="583" t="s">
        <v>2294</v>
      </c>
      <c r="E106" s="205" t="s">
        <v>308</v>
      </c>
      <c r="F106" s="585">
        <v>2</v>
      </c>
      <c r="G106" s="583" t="s">
        <v>93</v>
      </c>
      <c r="H106" s="205" t="s">
        <v>1196</v>
      </c>
      <c r="I106" s="205">
        <f>2250*F106</f>
        <v>4500</v>
      </c>
      <c r="J106" s="205" t="s">
        <v>1467</v>
      </c>
      <c r="K106" s="205" t="s">
        <v>4784</v>
      </c>
    </row>
    <row r="107" spans="1:11" ht="15" x14ac:dyDescent="0.25">
      <c r="A107" s="583" t="s">
        <v>4013</v>
      </c>
      <c r="B107" s="584">
        <v>44244</v>
      </c>
      <c r="C107" s="586" t="s">
        <v>2149</v>
      </c>
      <c r="D107" s="583" t="s">
        <v>2291</v>
      </c>
      <c r="E107" s="205" t="s">
        <v>314</v>
      </c>
      <c r="F107" s="585">
        <v>2</v>
      </c>
      <c r="G107" s="583" t="s">
        <v>2178</v>
      </c>
      <c r="H107" s="205" t="s">
        <v>2557</v>
      </c>
      <c r="I107" s="205">
        <f>8100*F107</f>
        <v>16200</v>
      </c>
      <c r="J107" s="205" t="s">
        <v>1466</v>
      </c>
      <c r="K107" s="205" t="s">
        <v>4782</v>
      </c>
    </row>
    <row r="108" spans="1:11" ht="15" x14ac:dyDescent="0.25">
      <c r="A108" s="583" t="s">
        <v>4014</v>
      </c>
      <c r="B108" s="584">
        <v>44244</v>
      </c>
      <c r="C108" s="586" t="s">
        <v>4135</v>
      </c>
      <c r="D108" s="583" t="s">
        <v>2294</v>
      </c>
      <c r="E108" s="205" t="s">
        <v>308</v>
      </c>
      <c r="F108" s="585">
        <v>1</v>
      </c>
      <c r="G108" s="583" t="s">
        <v>93</v>
      </c>
      <c r="H108" s="205" t="s">
        <v>1196</v>
      </c>
      <c r="I108" s="205">
        <f>2250*F108</f>
        <v>2250</v>
      </c>
      <c r="J108" s="205" t="s">
        <v>317</v>
      </c>
      <c r="K108" s="205" t="s">
        <v>1469</v>
      </c>
    </row>
    <row r="109" spans="1:11" ht="15" x14ac:dyDescent="0.25">
      <c r="A109" s="583" t="s">
        <v>4014</v>
      </c>
      <c r="B109" s="584">
        <v>44244</v>
      </c>
      <c r="C109" s="586" t="s">
        <v>4135</v>
      </c>
      <c r="D109" s="583" t="s">
        <v>2300</v>
      </c>
      <c r="E109" s="205" t="s">
        <v>308</v>
      </c>
      <c r="F109" s="585">
        <v>1</v>
      </c>
      <c r="G109" s="583" t="s">
        <v>93</v>
      </c>
      <c r="H109" s="205" t="s">
        <v>1196</v>
      </c>
      <c r="I109" s="205">
        <f>4225*F109</f>
        <v>4225</v>
      </c>
      <c r="J109" s="205" t="s">
        <v>317</v>
      </c>
      <c r="K109" s="205" t="s">
        <v>1469</v>
      </c>
    </row>
    <row r="110" spans="1:11" ht="15" x14ac:dyDescent="0.25">
      <c r="A110" s="583" t="s">
        <v>4015</v>
      </c>
      <c r="B110" s="584">
        <v>44244</v>
      </c>
      <c r="C110" s="586" t="s">
        <v>2217</v>
      </c>
      <c r="D110" s="583" t="s">
        <v>2289</v>
      </c>
      <c r="E110" s="205" t="s">
        <v>314</v>
      </c>
      <c r="F110" s="585">
        <v>2</v>
      </c>
      <c r="G110" s="583" t="s">
        <v>2185</v>
      </c>
      <c r="H110" s="205" t="s">
        <v>2557</v>
      </c>
      <c r="I110" s="205">
        <f>35900*F110</f>
        <v>71800</v>
      </c>
      <c r="J110" s="205" t="s">
        <v>1465</v>
      </c>
      <c r="K110" s="205" t="s">
        <v>4782</v>
      </c>
    </row>
    <row r="111" spans="1:11" ht="15" x14ac:dyDescent="0.25">
      <c r="A111" s="583" t="s">
        <v>4016</v>
      </c>
      <c r="B111" s="584">
        <v>44244</v>
      </c>
      <c r="C111" s="586" t="s">
        <v>4017</v>
      </c>
      <c r="D111" s="583" t="s">
        <v>2288</v>
      </c>
      <c r="E111" s="205" t="s">
        <v>308</v>
      </c>
      <c r="F111" s="585">
        <v>1</v>
      </c>
      <c r="G111" s="583" t="s">
        <v>93</v>
      </c>
      <c r="H111" s="205" t="s">
        <v>1196</v>
      </c>
      <c r="I111" s="205">
        <f>12500*F111</f>
        <v>12500</v>
      </c>
      <c r="J111" s="205" t="s">
        <v>317</v>
      </c>
      <c r="K111" s="205" t="s">
        <v>1469</v>
      </c>
    </row>
    <row r="112" spans="1:11" ht="15" x14ac:dyDescent="0.25">
      <c r="A112" s="583" t="s">
        <v>4018</v>
      </c>
      <c r="B112" s="584">
        <v>44244</v>
      </c>
      <c r="C112" s="586" t="s">
        <v>3982</v>
      </c>
      <c r="D112" s="583" t="s">
        <v>2300</v>
      </c>
      <c r="E112" s="205" t="s">
        <v>308</v>
      </c>
      <c r="F112" s="585">
        <v>2</v>
      </c>
      <c r="G112" s="583" t="s">
        <v>2249</v>
      </c>
      <c r="H112" s="205" t="s">
        <v>1196</v>
      </c>
      <c r="I112" s="205">
        <f>4225*F112</f>
        <v>8450</v>
      </c>
      <c r="J112" s="205" t="s">
        <v>317</v>
      </c>
      <c r="K112" s="205" t="s">
        <v>1469</v>
      </c>
    </row>
    <row r="113" spans="1:11" ht="15" x14ac:dyDescent="0.25">
      <c r="A113" s="588" t="s">
        <v>4022</v>
      </c>
      <c r="B113" s="589">
        <v>44245</v>
      </c>
      <c r="C113" s="588" t="s">
        <v>4137</v>
      </c>
      <c r="D113" s="588" t="s">
        <v>2300</v>
      </c>
      <c r="E113" s="205" t="s">
        <v>308</v>
      </c>
      <c r="F113" s="588">
        <v>1</v>
      </c>
      <c r="G113" s="588" t="s">
        <v>4121</v>
      </c>
      <c r="H113" s="205" t="s">
        <v>2560</v>
      </c>
      <c r="I113" s="205">
        <f>4225*F113</f>
        <v>4225</v>
      </c>
      <c r="J113" s="205" t="s">
        <v>317</v>
      </c>
      <c r="K113" s="205" t="s">
        <v>1469</v>
      </c>
    </row>
    <row r="114" spans="1:11" ht="15" x14ac:dyDescent="0.25">
      <c r="A114" s="583" t="s">
        <v>4019</v>
      </c>
      <c r="B114" s="584">
        <v>44245</v>
      </c>
      <c r="C114" s="586" t="s">
        <v>3919</v>
      </c>
      <c r="D114" s="583" t="s">
        <v>2300</v>
      </c>
      <c r="E114" s="205" t="s">
        <v>308</v>
      </c>
      <c r="F114" s="585">
        <v>5</v>
      </c>
      <c r="G114" s="583" t="s">
        <v>2185</v>
      </c>
      <c r="H114" s="205" t="s">
        <v>2560</v>
      </c>
      <c r="I114" s="205">
        <f>4225*F114</f>
        <v>21125</v>
      </c>
      <c r="J114" s="205" t="s">
        <v>317</v>
      </c>
      <c r="K114" s="205" t="s">
        <v>1469</v>
      </c>
    </row>
    <row r="115" spans="1:11" ht="15" x14ac:dyDescent="0.25">
      <c r="A115" s="583" t="s">
        <v>4020</v>
      </c>
      <c r="B115" s="584">
        <v>44245</v>
      </c>
      <c r="C115" s="586" t="s">
        <v>1288</v>
      </c>
      <c r="D115" s="583" t="s">
        <v>1520</v>
      </c>
      <c r="E115" s="205" t="s">
        <v>308</v>
      </c>
      <c r="F115" s="585">
        <v>4</v>
      </c>
      <c r="G115" s="583" t="s">
        <v>2180</v>
      </c>
      <c r="H115" s="205" t="s">
        <v>2560</v>
      </c>
      <c r="I115" s="205">
        <f>6950*F115</f>
        <v>27800</v>
      </c>
      <c r="J115" s="205" t="s">
        <v>1466</v>
      </c>
      <c r="K115" s="205" t="s">
        <v>4782</v>
      </c>
    </row>
    <row r="116" spans="1:11" ht="15" x14ac:dyDescent="0.25">
      <c r="A116" s="583" t="s">
        <v>4020</v>
      </c>
      <c r="B116" s="584">
        <v>44245</v>
      </c>
      <c r="C116" s="586" t="s">
        <v>1288</v>
      </c>
      <c r="D116" s="583" t="s">
        <v>2289</v>
      </c>
      <c r="E116" s="205" t="s">
        <v>314</v>
      </c>
      <c r="F116" s="585">
        <v>1</v>
      </c>
      <c r="G116" s="583" t="s">
        <v>2180</v>
      </c>
      <c r="H116" s="205" t="s">
        <v>2557</v>
      </c>
      <c r="I116" s="205">
        <f>35900*F116</f>
        <v>35900</v>
      </c>
      <c r="J116" s="205" t="s">
        <v>1466</v>
      </c>
      <c r="K116" s="205" t="s">
        <v>4782</v>
      </c>
    </row>
    <row r="117" spans="1:11" ht="15" x14ac:dyDescent="0.25">
      <c r="A117" s="583" t="s">
        <v>4021</v>
      </c>
      <c r="B117" s="584">
        <v>44245</v>
      </c>
      <c r="C117" s="586" t="s">
        <v>1288</v>
      </c>
      <c r="D117" s="583" t="s">
        <v>2300</v>
      </c>
      <c r="E117" s="205" t="s">
        <v>308</v>
      </c>
      <c r="F117" s="585">
        <v>12</v>
      </c>
      <c r="G117" s="583" t="s">
        <v>2180</v>
      </c>
      <c r="H117" s="205" t="s">
        <v>2560</v>
      </c>
      <c r="I117" s="205">
        <f>4225*F117</f>
        <v>50700</v>
      </c>
      <c r="J117" s="205" t="s">
        <v>1466</v>
      </c>
      <c r="K117" s="205" t="s">
        <v>4782</v>
      </c>
    </row>
    <row r="118" spans="1:11" ht="15" x14ac:dyDescent="0.25">
      <c r="A118" s="583" t="s">
        <v>4023</v>
      </c>
      <c r="B118" s="584">
        <v>44245</v>
      </c>
      <c r="C118" s="586" t="s">
        <v>3945</v>
      </c>
      <c r="D118" s="583" t="s">
        <v>2286</v>
      </c>
      <c r="E118" s="205" t="s">
        <v>314</v>
      </c>
      <c r="F118" s="585">
        <v>5</v>
      </c>
      <c r="G118" s="583" t="s">
        <v>4122</v>
      </c>
      <c r="H118" s="205" t="s">
        <v>1193</v>
      </c>
      <c r="I118" s="205">
        <f>4675*F118</f>
        <v>23375</v>
      </c>
      <c r="J118" s="205" t="s">
        <v>1465</v>
      </c>
      <c r="K118" s="205" t="s">
        <v>4782</v>
      </c>
    </row>
    <row r="119" spans="1:11" ht="15" x14ac:dyDescent="0.25">
      <c r="A119" s="583" t="s">
        <v>4024</v>
      </c>
      <c r="B119" s="584">
        <v>44245</v>
      </c>
      <c r="C119" s="586" t="s">
        <v>4138</v>
      </c>
      <c r="D119" s="583" t="s">
        <v>2300</v>
      </c>
      <c r="E119" s="205" t="s">
        <v>308</v>
      </c>
      <c r="F119" s="585">
        <v>2</v>
      </c>
      <c r="G119" s="583" t="s">
        <v>4110</v>
      </c>
      <c r="H119" s="205" t="s">
        <v>2560</v>
      </c>
      <c r="I119" s="205">
        <f>4225*F119</f>
        <v>8450</v>
      </c>
      <c r="J119" s="205" t="s">
        <v>317</v>
      </c>
      <c r="K119" s="205" t="s">
        <v>1469</v>
      </c>
    </row>
    <row r="120" spans="1:11" ht="15" x14ac:dyDescent="0.25">
      <c r="A120" s="583" t="s">
        <v>4025</v>
      </c>
      <c r="B120" s="584">
        <v>44245</v>
      </c>
      <c r="C120" s="586" t="s">
        <v>4139</v>
      </c>
      <c r="D120" s="583" t="s">
        <v>2300</v>
      </c>
      <c r="E120" s="205" t="s">
        <v>308</v>
      </c>
      <c r="F120" s="585">
        <v>1</v>
      </c>
      <c r="G120" s="583" t="s">
        <v>4123</v>
      </c>
      <c r="H120" s="205" t="s">
        <v>1196</v>
      </c>
      <c r="I120" s="205">
        <f>4225*F120</f>
        <v>4225</v>
      </c>
      <c r="J120" s="205" t="s">
        <v>317</v>
      </c>
      <c r="K120" s="205" t="s">
        <v>1469</v>
      </c>
    </row>
    <row r="121" spans="1:11" ht="15" x14ac:dyDescent="0.25">
      <c r="A121" s="583" t="s">
        <v>4026</v>
      </c>
      <c r="B121" s="584">
        <v>44245</v>
      </c>
      <c r="C121" s="586" t="s">
        <v>4140</v>
      </c>
      <c r="D121" s="583" t="s">
        <v>2289</v>
      </c>
      <c r="E121" s="205" t="s">
        <v>314</v>
      </c>
      <c r="F121" s="585">
        <v>1</v>
      </c>
      <c r="G121" s="583" t="s">
        <v>2193</v>
      </c>
      <c r="H121" s="205" t="s">
        <v>2558</v>
      </c>
      <c r="I121" s="205">
        <f>35900*F121</f>
        <v>35900</v>
      </c>
      <c r="J121" s="205" t="s">
        <v>1465</v>
      </c>
      <c r="K121" s="205" t="s">
        <v>4782</v>
      </c>
    </row>
    <row r="122" spans="1:11" ht="15" x14ac:dyDescent="0.25">
      <c r="A122" s="583" t="s">
        <v>4026</v>
      </c>
      <c r="B122" s="584">
        <v>44245</v>
      </c>
      <c r="C122" s="586" t="s">
        <v>4140</v>
      </c>
      <c r="D122" s="583" t="s">
        <v>1520</v>
      </c>
      <c r="E122" s="205" t="s">
        <v>308</v>
      </c>
      <c r="F122" s="585">
        <v>14</v>
      </c>
      <c r="G122" s="583" t="s">
        <v>2193</v>
      </c>
      <c r="H122" s="205" t="s">
        <v>2561</v>
      </c>
      <c r="I122" s="205">
        <f>6950*F122</f>
        <v>97300</v>
      </c>
      <c r="J122" s="205" t="s">
        <v>1465</v>
      </c>
      <c r="K122" s="205" t="s">
        <v>4782</v>
      </c>
    </row>
    <row r="123" spans="1:11" ht="15" x14ac:dyDescent="0.25">
      <c r="A123" s="583" t="s">
        <v>4027</v>
      </c>
      <c r="B123" s="584">
        <v>44245</v>
      </c>
      <c r="C123" s="586" t="s">
        <v>4140</v>
      </c>
      <c r="D123" s="583" t="s">
        <v>2303</v>
      </c>
      <c r="E123" s="205" t="s">
        <v>308</v>
      </c>
      <c r="F123" s="585">
        <v>35</v>
      </c>
      <c r="G123" s="583" t="s">
        <v>2193</v>
      </c>
      <c r="H123" s="205" t="s">
        <v>2561</v>
      </c>
      <c r="I123" s="205">
        <f>2900*F123</f>
        <v>101500</v>
      </c>
      <c r="J123" s="205" t="s">
        <v>1465</v>
      </c>
      <c r="K123" s="205" t="s">
        <v>4782</v>
      </c>
    </row>
    <row r="124" spans="1:11" ht="15" x14ac:dyDescent="0.25">
      <c r="A124" s="583" t="s">
        <v>4028</v>
      </c>
      <c r="B124" s="584">
        <v>44245</v>
      </c>
      <c r="C124" s="586" t="s">
        <v>4029</v>
      </c>
      <c r="D124" s="583" t="s">
        <v>2300</v>
      </c>
      <c r="E124" s="205" t="s">
        <v>308</v>
      </c>
      <c r="F124" s="585">
        <v>2</v>
      </c>
      <c r="G124" s="583" t="s">
        <v>4124</v>
      </c>
      <c r="H124" s="205" t="s">
        <v>1196</v>
      </c>
      <c r="I124" s="205">
        <f>4225*F124</f>
        <v>8450</v>
      </c>
      <c r="J124" s="205" t="s">
        <v>317</v>
      </c>
      <c r="K124" s="205" t="s">
        <v>1469</v>
      </c>
    </row>
    <row r="125" spans="1:11" ht="15" x14ac:dyDescent="0.25">
      <c r="A125" s="583" t="s">
        <v>4030</v>
      </c>
      <c r="B125" s="584">
        <v>44245</v>
      </c>
      <c r="C125" s="586" t="s">
        <v>4031</v>
      </c>
      <c r="D125" s="583" t="s">
        <v>2299</v>
      </c>
      <c r="E125" s="205" t="s">
        <v>308</v>
      </c>
      <c r="F125" s="585">
        <v>1</v>
      </c>
      <c r="G125" s="583" t="s">
        <v>93</v>
      </c>
      <c r="H125" s="205" t="s">
        <v>1196</v>
      </c>
      <c r="I125" s="205">
        <f>1250*F125</f>
        <v>1250</v>
      </c>
      <c r="J125" s="205" t="s">
        <v>317</v>
      </c>
      <c r="K125" s="205" t="s">
        <v>1469</v>
      </c>
    </row>
    <row r="126" spans="1:11" ht="15" x14ac:dyDescent="0.25">
      <c r="A126" s="583" t="s">
        <v>4032</v>
      </c>
      <c r="B126" s="584">
        <v>44246</v>
      </c>
      <c r="C126" s="586" t="s">
        <v>3941</v>
      </c>
      <c r="D126" s="583" t="s">
        <v>2300</v>
      </c>
      <c r="E126" s="205" t="s">
        <v>308</v>
      </c>
      <c r="F126" s="585">
        <v>6</v>
      </c>
      <c r="G126" s="583" t="s">
        <v>1837</v>
      </c>
      <c r="H126" s="205" t="s">
        <v>2560</v>
      </c>
      <c r="I126" s="205">
        <f>4225*F126</f>
        <v>25350</v>
      </c>
      <c r="J126" s="205" t="s">
        <v>317</v>
      </c>
      <c r="K126" s="205" t="s">
        <v>1469</v>
      </c>
    </row>
    <row r="127" spans="1:11" ht="15" x14ac:dyDescent="0.25">
      <c r="A127" s="583" t="s">
        <v>4033</v>
      </c>
      <c r="B127" s="584">
        <v>44246</v>
      </c>
      <c r="C127" s="586" t="s">
        <v>4141</v>
      </c>
      <c r="D127" s="583" t="s">
        <v>2300</v>
      </c>
      <c r="E127" s="205" t="s">
        <v>308</v>
      </c>
      <c r="F127" s="585">
        <v>3</v>
      </c>
      <c r="G127" s="583" t="s">
        <v>2231</v>
      </c>
      <c r="H127" s="205" t="s">
        <v>1196</v>
      </c>
      <c r="I127" s="205">
        <f>4225*F127</f>
        <v>12675</v>
      </c>
      <c r="J127" s="205" t="s">
        <v>316</v>
      </c>
      <c r="K127" s="205" t="s">
        <v>1469</v>
      </c>
    </row>
    <row r="128" spans="1:11" ht="15" x14ac:dyDescent="0.25">
      <c r="A128" s="583" t="s">
        <v>4034</v>
      </c>
      <c r="B128" s="584">
        <v>44247</v>
      </c>
      <c r="C128" s="586" t="s">
        <v>2217</v>
      </c>
      <c r="D128" s="583" t="s">
        <v>2288</v>
      </c>
      <c r="E128" s="205" t="s">
        <v>308</v>
      </c>
      <c r="F128" s="585">
        <v>8</v>
      </c>
      <c r="G128" s="583" t="s">
        <v>2185</v>
      </c>
      <c r="H128" s="205" t="s">
        <v>2560</v>
      </c>
      <c r="I128" s="205">
        <f>12500*F128</f>
        <v>100000</v>
      </c>
      <c r="J128" s="205" t="s">
        <v>1465</v>
      </c>
      <c r="K128" s="205" t="s">
        <v>4782</v>
      </c>
    </row>
    <row r="129" spans="1:11" ht="15" x14ac:dyDescent="0.25">
      <c r="A129" s="583" t="s">
        <v>4035</v>
      </c>
      <c r="B129" s="584">
        <v>44247</v>
      </c>
      <c r="C129" s="586" t="s">
        <v>2278</v>
      </c>
      <c r="D129" s="583" t="s">
        <v>2289</v>
      </c>
      <c r="E129" s="205" t="s">
        <v>314</v>
      </c>
      <c r="F129" s="585">
        <v>2</v>
      </c>
      <c r="G129" s="583" t="s">
        <v>93</v>
      </c>
      <c r="H129" s="205" t="s">
        <v>2559</v>
      </c>
      <c r="I129" s="205">
        <f>35900*F129</f>
        <v>71800</v>
      </c>
      <c r="J129" s="205" t="s">
        <v>1466</v>
      </c>
      <c r="K129" s="205" t="s">
        <v>4782</v>
      </c>
    </row>
    <row r="130" spans="1:11" ht="15" x14ac:dyDescent="0.25">
      <c r="A130" s="583" t="s">
        <v>4036</v>
      </c>
      <c r="B130" s="584">
        <v>44247</v>
      </c>
      <c r="C130" s="586" t="s">
        <v>4142</v>
      </c>
      <c r="D130" s="583" t="s">
        <v>2300</v>
      </c>
      <c r="E130" s="205" t="s">
        <v>308</v>
      </c>
      <c r="F130" s="585">
        <v>2</v>
      </c>
      <c r="G130" s="583" t="s">
        <v>2185</v>
      </c>
      <c r="H130" s="205" t="s">
        <v>2560</v>
      </c>
      <c r="I130" s="205">
        <f>4225*F130</f>
        <v>8450</v>
      </c>
      <c r="J130" s="205" t="s">
        <v>317</v>
      </c>
      <c r="K130" s="205" t="s">
        <v>1469</v>
      </c>
    </row>
    <row r="131" spans="1:11" ht="15" x14ac:dyDescent="0.25">
      <c r="A131" s="583" t="s">
        <v>4037</v>
      </c>
      <c r="B131" s="584">
        <v>44247</v>
      </c>
      <c r="C131" s="586" t="s">
        <v>3938</v>
      </c>
      <c r="D131" s="583" t="s">
        <v>2300</v>
      </c>
      <c r="E131" s="205" t="s">
        <v>308</v>
      </c>
      <c r="F131" s="585">
        <v>1</v>
      </c>
      <c r="G131" s="583" t="s">
        <v>4112</v>
      </c>
      <c r="H131" s="205" t="s">
        <v>2560</v>
      </c>
      <c r="I131" s="205">
        <f>4225*F131</f>
        <v>4225</v>
      </c>
      <c r="J131" s="205" t="s">
        <v>317</v>
      </c>
      <c r="K131" s="205" t="s">
        <v>1469</v>
      </c>
    </row>
    <row r="132" spans="1:11" ht="15" x14ac:dyDescent="0.25">
      <c r="A132" s="583" t="s">
        <v>4038</v>
      </c>
      <c r="B132" s="584">
        <v>44247</v>
      </c>
      <c r="C132" s="586" t="s">
        <v>2219</v>
      </c>
      <c r="D132" s="583" t="s">
        <v>2293</v>
      </c>
      <c r="E132" s="205" t="s">
        <v>308</v>
      </c>
      <c r="F132" s="585">
        <v>1</v>
      </c>
      <c r="G132" s="583" t="s">
        <v>93</v>
      </c>
      <c r="H132" s="205" t="s">
        <v>1196</v>
      </c>
      <c r="I132" s="205">
        <f>4400*F132</f>
        <v>4400</v>
      </c>
      <c r="J132" s="205" t="s">
        <v>317</v>
      </c>
      <c r="K132" s="205" t="s">
        <v>1469</v>
      </c>
    </row>
    <row r="133" spans="1:11" ht="15" x14ac:dyDescent="0.25">
      <c r="A133" s="583" t="s">
        <v>4039</v>
      </c>
      <c r="B133" s="584">
        <v>44247</v>
      </c>
      <c r="C133" s="586" t="s">
        <v>4040</v>
      </c>
      <c r="D133" s="583" t="s">
        <v>2299</v>
      </c>
      <c r="E133" s="205" t="s">
        <v>308</v>
      </c>
      <c r="F133" s="585">
        <v>1</v>
      </c>
      <c r="G133" s="583" t="s">
        <v>2231</v>
      </c>
      <c r="H133" s="205" t="s">
        <v>1196</v>
      </c>
      <c r="I133" s="205">
        <f>1250*F133</f>
        <v>1250</v>
      </c>
      <c r="J133" s="205" t="s">
        <v>317</v>
      </c>
      <c r="K133" s="205" t="s">
        <v>1469</v>
      </c>
    </row>
    <row r="134" spans="1:11" ht="15" x14ac:dyDescent="0.25">
      <c r="A134" s="583" t="s">
        <v>4039</v>
      </c>
      <c r="B134" s="584">
        <v>44247</v>
      </c>
      <c r="C134" s="586" t="s">
        <v>4040</v>
      </c>
      <c r="D134" s="583" t="s">
        <v>2293</v>
      </c>
      <c r="E134" s="205" t="s">
        <v>308</v>
      </c>
      <c r="F134" s="585">
        <v>2</v>
      </c>
      <c r="G134" s="583" t="s">
        <v>2231</v>
      </c>
      <c r="H134" s="205" t="s">
        <v>1196</v>
      </c>
      <c r="I134" s="205">
        <f>4400*F134</f>
        <v>8800</v>
      </c>
      <c r="J134" s="205" t="s">
        <v>317</v>
      </c>
      <c r="K134" s="205" t="s">
        <v>1469</v>
      </c>
    </row>
    <row r="135" spans="1:11" ht="15" x14ac:dyDescent="0.25">
      <c r="A135" s="583" t="s">
        <v>4041</v>
      </c>
      <c r="B135" s="584">
        <v>44247</v>
      </c>
      <c r="C135" s="586" t="s">
        <v>2217</v>
      </c>
      <c r="D135" s="583" t="s">
        <v>2291</v>
      </c>
      <c r="E135" s="205" t="s">
        <v>314</v>
      </c>
      <c r="F135" s="585">
        <v>4</v>
      </c>
      <c r="G135" s="583" t="s">
        <v>2185</v>
      </c>
      <c r="H135" s="205" t="s">
        <v>2557</v>
      </c>
      <c r="I135" s="205">
        <f>8100*F135</f>
        <v>32400</v>
      </c>
      <c r="J135" s="205" t="s">
        <v>1465</v>
      </c>
      <c r="K135" s="205" t="s">
        <v>4782</v>
      </c>
    </row>
    <row r="136" spans="1:11" ht="15" x14ac:dyDescent="0.25">
      <c r="A136" s="583" t="s">
        <v>4042</v>
      </c>
      <c r="B136" s="584">
        <v>44247</v>
      </c>
      <c r="C136" s="586" t="s">
        <v>4043</v>
      </c>
      <c r="D136" s="583" t="s">
        <v>2300</v>
      </c>
      <c r="E136" s="205" t="s">
        <v>308</v>
      </c>
      <c r="F136" s="585">
        <v>2</v>
      </c>
      <c r="G136" s="583" t="s">
        <v>93</v>
      </c>
      <c r="H136" s="205" t="s">
        <v>1196</v>
      </c>
      <c r="I136" s="205">
        <f>4225*F136</f>
        <v>8450</v>
      </c>
      <c r="J136" s="205" t="s">
        <v>317</v>
      </c>
      <c r="K136" s="205" t="s">
        <v>1469</v>
      </c>
    </row>
    <row r="137" spans="1:11" ht="15" x14ac:dyDescent="0.25">
      <c r="A137" s="583" t="s">
        <v>4044</v>
      </c>
      <c r="B137" s="584">
        <v>44247</v>
      </c>
      <c r="C137" s="586" t="s">
        <v>4143</v>
      </c>
      <c r="D137" s="583" t="s">
        <v>4156</v>
      </c>
      <c r="E137" s="205" t="s">
        <v>314</v>
      </c>
      <c r="F137" s="585">
        <v>5</v>
      </c>
      <c r="G137" s="583" t="s">
        <v>2176</v>
      </c>
      <c r="H137" s="205" t="s">
        <v>2557</v>
      </c>
      <c r="I137" s="205">
        <f>1200*F137</f>
        <v>6000</v>
      </c>
      <c r="J137" s="205" t="s">
        <v>317</v>
      </c>
      <c r="K137" s="205" t="s">
        <v>1469</v>
      </c>
    </row>
    <row r="138" spans="1:11" ht="15" x14ac:dyDescent="0.25">
      <c r="A138" s="583" t="s">
        <v>4044</v>
      </c>
      <c r="B138" s="584">
        <v>44247</v>
      </c>
      <c r="C138" s="586" t="s">
        <v>4143</v>
      </c>
      <c r="D138" s="583" t="s">
        <v>4128</v>
      </c>
      <c r="E138" s="205" t="s">
        <v>314</v>
      </c>
      <c r="F138" s="585">
        <v>5</v>
      </c>
      <c r="G138" s="583" t="s">
        <v>2176</v>
      </c>
      <c r="H138" s="205" t="s">
        <v>2557</v>
      </c>
      <c r="I138" s="205">
        <f>3500*F138</f>
        <v>17500</v>
      </c>
      <c r="J138" s="205" t="s">
        <v>317</v>
      </c>
      <c r="K138" s="205" t="s">
        <v>1469</v>
      </c>
    </row>
    <row r="139" spans="1:11" ht="15" x14ac:dyDescent="0.25">
      <c r="A139" s="583" t="s">
        <v>4044</v>
      </c>
      <c r="B139" s="584">
        <v>44247</v>
      </c>
      <c r="C139" s="586" t="s">
        <v>4143</v>
      </c>
      <c r="D139" s="583" t="s">
        <v>2291</v>
      </c>
      <c r="E139" s="205" t="s">
        <v>314</v>
      </c>
      <c r="F139" s="585">
        <v>5</v>
      </c>
      <c r="G139" s="583" t="s">
        <v>2176</v>
      </c>
      <c r="H139" s="205" t="s">
        <v>2557</v>
      </c>
      <c r="I139" s="205">
        <f>8100*F139</f>
        <v>40500</v>
      </c>
      <c r="J139" s="205" t="s">
        <v>317</v>
      </c>
      <c r="K139" s="205" t="s">
        <v>1469</v>
      </c>
    </row>
    <row r="140" spans="1:11" ht="15" x14ac:dyDescent="0.25">
      <c r="A140" s="583" t="s">
        <v>4044</v>
      </c>
      <c r="B140" s="584">
        <v>44247</v>
      </c>
      <c r="C140" s="586" t="s">
        <v>4143</v>
      </c>
      <c r="D140" s="583" t="s">
        <v>2289</v>
      </c>
      <c r="E140" s="205" t="s">
        <v>314</v>
      </c>
      <c r="F140" s="585">
        <v>5</v>
      </c>
      <c r="G140" s="583" t="s">
        <v>2176</v>
      </c>
      <c r="H140" s="205" t="s">
        <v>2557</v>
      </c>
      <c r="I140" s="205">
        <f>35900*F140</f>
        <v>179500</v>
      </c>
      <c r="J140" s="205" t="s">
        <v>317</v>
      </c>
      <c r="K140" s="205" t="s">
        <v>1469</v>
      </c>
    </row>
    <row r="141" spans="1:11" ht="15" x14ac:dyDescent="0.25">
      <c r="A141" s="583" t="s">
        <v>4045</v>
      </c>
      <c r="B141" s="584">
        <v>44247</v>
      </c>
      <c r="C141" s="586" t="s">
        <v>3974</v>
      </c>
      <c r="D141" s="583" t="s">
        <v>2300</v>
      </c>
      <c r="E141" s="205" t="s">
        <v>308</v>
      </c>
      <c r="F141" s="585">
        <v>24</v>
      </c>
      <c r="G141" s="583" t="s">
        <v>259</v>
      </c>
      <c r="H141" s="205" t="s">
        <v>14</v>
      </c>
      <c r="I141" s="205">
        <v>0</v>
      </c>
      <c r="J141" s="205" t="s">
        <v>1464</v>
      </c>
      <c r="K141" s="205" t="s">
        <v>4782</v>
      </c>
    </row>
    <row r="142" spans="1:11" ht="15" x14ac:dyDescent="0.25">
      <c r="A142" s="583" t="s">
        <v>4046</v>
      </c>
      <c r="B142" s="584">
        <v>44247</v>
      </c>
      <c r="C142" s="586" t="s">
        <v>4135</v>
      </c>
      <c r="D142" s="583" t="s">
        <v>2300</v>
      </c>
      <c r="E142" s="205" t="s">
        <v>308</v>
      </c>
      <c r="F142" s="585">
        <v>2</v>
      </c>
      <c r="G142" s="583" t="s">
        <v>93</v>
      </c>
      <c r="H142" s="205" t="s">
        <v>1196</v>
      </c>
      <c r="I142" s="205">
        <f>4225*F142</f>
        <v>8450</v>
      </c>
      <c r="J142" s="205" t="s">
        <v>317</v>
      </c>
      <c r="K142" s="205" t="s">
        <v>1469</v>
      </c>
    </row>
    <row r="143" spans="1:11" ht="15" x14ac:dyDescent="0.25">
      <c r="A143" s="583" t="s">
        <v>4047</v>
      </c>
      <c r="B143" s="584">
        <v>44249</v>
      </c>
      <c r="C143" s="586" t="s">
        <v>2149</v>
      </c>
      <c r="D143" s="583" t="s">
        <v>2289</v>
      </c>
      <c r="E143" s="205" t="s">
        <v>314</v>
      </c>
      <c r="F143" s="585">
        <v>2</v>
      </c>
      <c r="G143" s="583" t="s">
        <v>2178</v>
      </c>
      <c r="H143" s="205" t="s">
        <v>2557</v>
      </c>
      <c r="I143" s="205">
        <f>35900*F143</f>
        <v>71800</v>
      </c>
      <c r="J143" s="205" t="s">
        <v>1466</v>
      </c>
      <c r="K143" s="205" t="s">
        <v>4782</v>
      </c>
    </row>
    <row r="144" spans="1:11" ht="15" x14ac:dyDescent="0.25">
      <c r="A144" s="583" t="s">
        <v>4048</v>
      </c>
      <c r="B144" s="584">
        <v>44249</v>
      </c>
      <c r="C144" s="586" t="s">
        <v>3939</v>
      </c>
      <c r="D144" s="583" t="s">
        <v>2300</v>
      </c>
      <c r="E144" s="205" t="s">
        <v>308</v>
      </c>
      <c r="F144" s="585">
        <v>1</v>
      </c>
      <c r="G144" s="583" t="s">
        <v>2185</v>
      </c>
      <c r="H144" s="205" t="s">
        <v>2560</v>
      </c>
      <c r="I144" s="205">
        <f>4225*F144</f>
        <v>4225</v>
      </c>
      <c r="J144" s="205" t="s">
        <v>317</v>
      </c>
      <c r="K144" s="205" t="s">
        <v>1469</v>
      </c>
    </row>
    <row r="145" spans="1:11" ht="15" x14ac:dyDescent="0.25">
      <c r="A145" s="583" t="s">
        <v>4049</v>
      </c>
      <c r="B145" s="584">
        <v>44249</v>
      </c>
      <c r="C145" s="586" t="s">
        <v>4050</v>
      </c>
      <c r="D145" s="583" t="s">
        <v>2300</v>
      </c>
      <c r="E145" s="205" t="s">
        <v>308</v>
      </c>
      <c r="F145" s="585">
        <v>1</v>
      </c>
      <c r="G145" s="583" t="s">
        <v>4125</v>
      </c>
      <c r="H145" s="205" t="s">
        <v>1196</v>
      </c>
      <c r="I145" s="205">
        <f>4225*F145</f>
        <v>4225</v>
      </c>
      <c r="J145" s="205" t="s">
        <v>316</v>
      </c>
      <c r="K145" s="205" t="s">
        <v>1469</v>
      </c>
    </row>
    <row r="146" spans="1:11" ht="15" x14ac:dyDescent="0.25">
      <c r="A146" s="583" t="s">
        <v>4049</v>
      </c>
      <c r="B146" s="584">
        <v>44249</v>
      </c>
      <c r="C146" s="586" t="s">
        <v>4050</v>
      </c>
      <c r="D146" s="583" t="s">
        <v>2289</v>
      </c>
      <c r="E146" s="205" t="s">
        <v>314</v>
      </c>
      <c r="F146" s="585">
        <v>1</v>
      </c>
      <c r="G146" s="583" t="s">
        <v>4125</v>
      </c>
      <c r="H146" s="205" t="s">
        <v>2559</v>
      </c>
      <c r="I146" s="205">
        <f>35900*F146</f>
        <v>35900</v>
      </c>
      <c r="J146" s="205" t="s">
        <v>316</v>
      </c>
      <c r="K146" s="205" t="s">
        <v>1469</v>
      </c>
    </row>
    <row r="147" spans="1:11" ht="15" x14ac:dyDescent="0.25">
      <c r="A147" s="583" t="s">
        <v>4051</v>
      </c>
      <c r="B147" s="584">
        <v>44249</v>
      </c>
      <c r="C147" s="586" t="s">
        <v>4139</v>
      </c>
      <c r="D147" s="583" t="s">
        <v>2300</v>
      </c>
      <c r="E147" s="205" t="s">
        <v>308</v>
      </c>
      <c r="F147" s="585">
        <v>1</v>
      </c>
      <c r="G147" s="583" t="s">
        <v>4123</v>
      </c>
      <c r="H147" s="205" t="s">
        <v>1196</v>
      </c>
      <c r="I147" s="205">
        <f>4225*F147</f>
        <v>4225</v>
      </c>
      <c r="J147" s="205" t="s">
        <v>317</v>
      </c>
      <c r="K147" s="205" t="s">
        <v>1469</v>
      </c>
    </row>
    <row r="148" spans="1:11" ht="15" x14ac:dyDescent="0.25">
      <c r="A148" s="583" t="s">
        <v>4052</v>
      </c>
      <c r="B148" s="584">
        <v>44249</v>
      </c>
      <c r="C148" s="586" t="s">
        <v>4053</v>
      </c>
      <c r="D148" s="583" t="s">
        <v>2300</v>
      </c>
      <c r="E148" s="205" t="s">
        <v>308</v>
      </c>
      <c r="F148" s="585">
        <v>4</v>
      </c>
      <c r="G148" s="583" t="s">
        <v>2231</v>
      </c>
      <c r="H148" s="205" t="s">
        <v>1196</v>
      </c>
      <c r="I148" s="205">
        <f>4225*F148</f>
        <v>16900</v>
      </c>
      <c r="J148" s="205" t="s">
        <v>317</v>
      </c>
      <c r="K148" s="205" t="s">
        <v>1469</v>
      </c>
    </row>
    <row r="149" spans="1:11" ht="15" x14ac:dyDescent="0.25">
      <c r="A149" s="583" t="s">
        <v>4054</v>
      </c>
      <c r="B149" s="584">
        <v>44250</v>
      </c>
      <c r="C149" s="586" t="s">
        <v>4130</v>
      </c>
      <c r="D149" s="583" t="s">
        <v>2300</v>
      </c>
      <c r="E149" s="205" t="s">
        <v>308</v>
      </c>
      <c r="F149" s="585">
        <v>5</v>
      </c>
      <c r="G149" s="583" t="s">
        <v>259</v>
      </c>
      <c r="H149" s="205" t="s">
        <v>2561</v>
      </c>
      <c r="I149" s="205">
        <f>4225*F149</f>
        <v>21125</v>
      </c>
      <c r="J149" s="205" t="s">
        <v>1467</v>
      </c>
      <c r="K149" s="205" t="s">
        <v>4784</v>
      </c>
    </row>
    <row r="150" spans="1:11" ht="15" x14ac:dyDescent="0.25">
      <c r="A150" s="583" t="s">
        <v>4055</v>
      </c>
      <c r="B150" s="584">
        <v>44250</v>
      </c>
      <c r="C150" s="586" t="s">
        <v>2217</v>
      </c>
      <c r="D150" s="583" t="s">
        <v>2289</v>
      </c>
      <c r="E150" s="205" t="s">
        <v>314</v>
      </c>
      <c r="F150" s="585">
        <v>4</v>
      </c>
      <c r="G150" s="583" t="s">
        <v>2185</v>
      </c>
      <c r="H150" s="205" t="s">
        <v>2557</v>
      </c>
      <c r="I150" s="205">
        <f>35900*F150</f>
        <v>143600</v>
      </c>
      <c r="J150" s="205" t="s">
        <v>1465</v>
      </c>
      <c r="K150" s="205" t="s">
        <v>4782</v>
      </c>
    </row>
    <row r="151" spans="1:11" ht="15" x14ac:dyDescent="0.25">
      <c r="A151" s="583" t="s">
        <v>4056</v>
      </c>
      <c r="B151" s="584">
        <v>44250</v>
      </c>
      <c r="C151" s="586" t="s">
        <v>4057</v>
      </c>
      <c r="D151" s="583" t="s">
        <v>2300</v>
      </c>
      <c r="E151" s="205" t="s">
        <v>308</v>
      </c>
      <c r="F151" s="585">
        <v>1</v>
      </c>
      <c r="G151" s="583" t="s">
        <v>4126</v>
      </c>
      <c r="H151" s="205" t="s">
        <v>1196</v>
      </c>
      <c r="I151" s="205">
        <f>4225*F151</f>
        <v>4225</v>
      </c>
      <c r="J151" s="205" t="s">
        <v>316</v>
      </c>
      <c r="K151" s="205" t="s">
        <v>1469</v>
      </c>
    </row>
    <row r="152" spans="1:11" ht="15" x14ac:dyDescent="0.25">
      <c r="A152" s="583" t="s">
        <v>4058</v>
      </c>
      <c r="B152" s="584">
        <v>44250</v>
      </c>
      <c r="C152" s="586" t="s">
        <v>2160</v>
      </c>
      <c r="D152" s="583" t="s">
        <v>2289</v>
      </c>
      <c r="E152" s="205" t="s">
        <v>314</v>
      </c>
      <c r="F152" s="585">
        <v>1</v>
      </c>
      <c r="G152" s="583" t="s">
        <v>93</v>
      </c>
      <c r="H152" s="205" t="s">
        <v>2559</v>
      </c>
      <c r="I152" s="205">
        <f>35900*F152</f>
        <v>35900</v>
      </c>
      <c r="J152" s="205" t="s">
        <v>1465</v>
      </c>
      <c r="K152" s="205" t="s">
        <v>4782</v>
      </c>
    </row>
    <row r="153" spans="1:11" ht="15" x14ac:dyDescent="0.25">
      <c r="A153" s="583" t="s">
        <v>4059</v>
      </c>
      <c r="B153" s="584">
        <v>44250</v>
      </c>
      <c r="C153" s="586" t="s">
        <v>2160</v>
      </c>
      <c r="D153" s="583" t="s">
        <v>2294</v>
      </c>
      <c r="E153" s="205" t="s">
        <v>308</v>
      </c>
      <c r="F153" s="585">
        <v>5</v>
      </c>
      <c r="G153" s="583" t="s">
        <v>93</v>
      </c>
      <c r="H153" s="205" t="s">
        <v>1196</v>
      </c>
      <c r="I153" s="205">
        <f>2250*F153</f>
        <v>11250</v>
      </c>
      <c r="J153" s="205" t="s">
        <v>1465</v>
      </c>
      <c r="K153" s="205" t="s">
        <v>4782</v>
      </c>
    </row>
    <row r="154" spans="1:11" ht="15" x14ac:dyDescent="0.25">
      <c r="A154" s="583" t="s">
        <v>4060</v>
      </c>
      <c r="B154" s="584">
        <v>44250</v>
      </c>
      <c r="C154" s="586" t="s">
        <v>2160</v>
      </c>
      <c r="D154" s="583" t="s">
        <v>2294</v>
      </c>
      <c r="E154" s="205" t="s">
        <v>308</v>
      </c>
      <c r="F154" s="585">
        <v>5</v>
      </c>
      <c r="G154" s="583" t="s">
        <v>93</v>
      </c>
      <c r="H154" s="205" t="s">
        <v>1196</v>
      </c>
      <c r="I154" s="205">
        <f>2250*F154</f>
        <v>11250</v>
      </c>
      <c r="J154" s="205" t="s">
        <v>1465</v>
      </c>
      <c r="K154" s="205" t="s">
        <v>4782</v>
      </c>
    </row>
    <row r="155" spans="1:11" ht="15" x14ac:dyDescent="0.25">
      <c r="A155" s="583" t="s">
        <v>4061</v>
      </c>
      <c r="B155" s="584">
        <v>44250</v>
      </c>
      <c r="C155" s="586" t="s">
        <v>1288</v>
      </c>
      <c r="D155" s="583" t="s">
        <v>2298</v>
      </c>
      <c r="E155" s="205" t="s">
        <v>308</v>
      </c>
      <c r="F155" s="585">
        <v>2</v>
      </c>
      <c r="G155" s="583" t="s">
        <v>2180</v>
      </c>
      <c r="H155" s="205" t="s">
        <v>2560</v>
      </c>
      <c r="I155" s="205">
        <f>7975*F155</f>
        <v>15950</v>
      </c>
      <c r="J155" s="205" t="s">
        <v>1466</v>
      </c>
      <c r="K155" s="205" t="s">
        <v>4782</v>
      </c>
    </row>
    <row r="156" spans="1:11" ht="15" x14ac:dyDescent="0.25">
      <c r="A156" s="583" t="s">
        <v>4062</v>
      </c>
      <c r="B156" s="584">
        <v>44250</v>
      </c>
      <c r="C156" s="586" t="s">
        <v>2149</v>
      </c>
      <c r="D156" s="583" t="s">
        <v>2300</v>
      </c>
      <c r="E156" s="205" t="s">
        <v>308</v>
      </c>
      <c r="F156" s="585">
        <v>12</v>
      </c>
      <c r="G156" s="583" t="s">
        <v>2178</v>
      </c>
      <c r="H156" s="205" t="s">
        <v>2560</v>
      </c>
      <c r="I156" s="205">
        <f>4225*F156</f>
        <v>50700</v>
      </c>
      <c r="J156" s="205" t="s">
        <v>1466</v>
      </c>
      <c r="K156" s="205" t="s">
        <v>4782</v>
      </c>
    </row>
    <row r="157" spans="1:11" ht="15" x14ac:dyDescent="0.25">
      <c r="A157" s="583" t="s">
        <v>4063</v>
      </c>
      <c r="B157" s="584">
        <v>44251</v>
      </c>
      <c r="C157" s="586" t="s">
        <v>4144</v>
      </c>
      <c r="D157" s="583" t="s">
        <v>2300</v>
      </c>
      <c r="E157" s="205" t="s">
        <v>308</v>
      </c>
      <c r="F157" s="585">
        <v>2</v>
      </c>
      <c r="G157" s="583" t="s">
        <v>259</v>
      </c>
      <c r="H157" s="205" t="s">
        <v>2561</v>
      </c>
      <c r="I157" s="205">
        <f>4225*F157</f>
        <v>8450</v>
      </c>
      <c r="J157" s="205" t="s">
        <v>317</v>
      </c>
      <c r="K157" s="205" t="s">
        <v>1469</v>
      </c>
    </row>
    <row r="158" spans="1:11" ht="15" x14ac:dyDescent="0.25">
      <c r="A158" s="583" t="s">
        <v>4064</v>
      </c>
      <c r="B158" s="584">
        <v>44251</v>
      </c>
      <c r="C158" s="586" t="s">
        <v>2280</v>
      </c>
      <c r="D158" s="583" t="s">
        <v>2300</v>
      </c>
      <c r="E158" s="205" t="s">
        <v>308</v>
      </c>
      <c r="F158" s="585">
        <v>16</v>
      </c>
      <c r="G158" s="583" t="s">
        <v>4119</v>
      </c>
      <c r="H158" s="205" t="s">
        <v>1196</v>
      </c>
      <c r="I158" s="205">
        <f>4225*F158</f>
        <v>67600</v>
      </c>
      <c r="J158" s="205" t="s">
        <v>1467</v>
      </c>
      <c r="K158" s="205" t="s">
        <v>4782</v>
      </c>
    </row>
    <row r="159" spans="1:11" ht="15" x14ac:dyDescent="0.25">
      <c r="A159" s="583" t="s">
        <v>4065</v>
      </c>
      <c r="B159" s="584">
        <v>44251</v>
      </c>
      <c r="C159" s="586" t="s">
        <v>2277</v>
      </c>
      <c r="D159" s="583" t="s">
        <v>2300</v>
      </c>
      <c r="E159" s="205" t="s">
        <v>308</v>
      </c>
      <c r="F159" s="585">
        <v>24</v>
      </c>
      <c r="G159" s="583" t="s">
        <v>93</v>
      </c>
      <c r="H159" s="205" t="s">
        <v>1196</v>
      </c>
      <c r="I159" s="205">
        <f>4225*F159</f>
        <v>101400</v>
      </c>
      <c r="J159" s="205" t="s">
        <v>1466</v>
      </c>
      <c r="K159" s="205" t="s">
        <v>4782</v>
      </c>
    </row>
    <row r="160" spans="1:11" ht="15" x14ac:dyDescent="0.25">
      <c r="A160" s="583" t="s">
        <v>4066</v>
      </c>
      <c r="B160" s="584">
        <v>44251</v>
      </c>
      <c r="C160" s="586" t="s">
        <v>2278</v>
      </c>
      <c r="D160" s="583" t="s">
        <v>2289</v>
      </c>
      <c r="E160" s="205" t="s">
        <v>314</v>
      </c>
      <c r="F160" s="585">
        <v>4</v>
      </c>
      <c r="G160" s="583" t="s">
        <v>93</v>
      </c>
      <c r="H160" s="205" t="s">
        <v>2559</v>
      </c>
      <c r="I160" s="205">
        <f>35900*F160</f>
        <v>143600</v>
      </c>
      <c r="J160" s="205" t="s">
        <v>1466</v>
      </c>
      <c r="K160" s="205" t="s">
        <v>4782</v>
      </c>
    </row>
    <row r="161" spans="1:11" ht="15" x14ac:dyDescent="0.25">
      <c r="A161" s="583" t="s">
        <v>4067</v>
      </c>
      <c r="B161" s="584">
        <v>44251</v>
      </c>
      <c r="C161" s="586" t="s">
        <v>2160</v>
      </c>
      <c r="D161" s="583" t="s">
        <v>2300</v>
      </c>
      <c r="E161" s="205" t="s">
        <v>308</v>
      </c>
      <c r="F161" s="585">
        <v>10</v>
      </c>
      <c r="G161" s="583" t="s">
        <v>93</v>
      </c>
      <c r="H161" s="205" t="s">
        <v>1196</v>
      </c>
      <c r="I161" s="205">
        <f>4225*F161</f>
        <v>42250</v>
      </c>
      <c r="J161" s="205" t="s">
        <v>1465</v>
      </c>
      <c r="K161" s="205" t="s">
        <v>4782</v>
      </c>
    </row>
    <row r="162" spans="1:11" ht="15" x14ac:dyDescent="0.25">
      <c r="A162" s="583" t="s">
        <v>4068</v>
      </c>
      <c r="B162" s="584">
        <v>44251</v>
      </c>
      <c r="C162" s="586" t="s">
        <v>3957</v>
      </c>
      <c r="D162" s="583" t="s">
        <v>2300</v>
      </c>
      <c r="E162" s="205" t="s">
        <v>308</v>
      </c>
      <c r="F162" s="585">
        <v>4</v>
      </c>
      <c r="G162" s="583" t="s">
        <v>2176</v>
      </c>
      <c r="H162" s="205" t="s">
        <v>2560</v>
      </c>
      <c r="I162" s="205">
        <f>4225*F162</f>
        <v>16900</v>
      </c>
      <c r="J162" s="205" t="s">
        <v>317</v>
      </c>
      <c r="K162" s="205" t="s">
        <v>1469</v>
      </c>
    </row>
    <row r="163" spans="1:11" ht="15" x14ac:dyDescent="0.25">
      <c r="A163" s="583" t="s">
        <v>4069</v>
      </c>
      <c r="B163" s="584">
        <v>44251</v>
      </c>
      <c r="C163" s="586" t="s">
        <v>4070</v>
      </c>
      <c r="D163" s="583" t="s">
        <v>2300</v>
      </c>
      <c r="E163" s="205" t="s">
        <v>308</v>
      </c>
      <c r="F163" s="585">
        <v>6</v>
      </c>
      <c r="G163" s="583" t="s">
        <v>93</v>
      </c>
      <c r="H163" s="205" t="s">
        <v>1196</v>
      </c>
      <c r="I163" s="205">
        <f>4225*F163</f>
        <v>25350</v>
      </c>
      <c r="J163" s="205" t="s">
        <v>317</v>
      </c>
      <c r="K163" s="205" t="s">
        <v>1469</v>
      </c>
    </row>
    <row r="164" spans="1:11" ht="15" x14ac:dyDescent="0.25">
      <c r="A164" s="583" t="s">
        <v>4069</v>
      </c>
      <c r="B164" s="584">
        <v>44251</v>
      </c>
      <c r="C164" s="586" t="s">
        <v>4070</v>
      </c>
      <c r="D164" s="583" t="s">
        <v>2297</v>
      </c>
      <c r="E164" s="205" t="s">
        <v>314</v>
      </c>
      <c r="F164" s="585">
        <v>2</v>
      </c>
      <c r="G164" s="583" t="s">
        <v>93</v>
      </c>
      <c r="H164" s="205" t="s">
        <v>2559</v>
      </c>
      <c r="I164" s="205">
        <f>53700*F164</f>
        <v>107400</v>
      </c>
      <c r="J164" s="205" t="s">
        <v>317</v>
      </c>
      <c r="K164" s="205" t="s">
        <v>1469</v>
      </c>
    </row>
    <row r="165" spans="1:11" ht="15" x14ac:dyDescent="0.25">
      <c r="A165" s="583" t="s">
        <v>4071</v>
      </c>
      <c r="B165" s="584">
        <v>44251</v>
      </c>
      <c r="C165" s="586" t="s">
        <v>3957</v>
      </c>
      <c r="D165" s="583" t="s">
        <v>4157</v>
      </c>
      <c r="E165" s="205" t="s">
        <v>308</v>
      </c>
      <c r="F165" s="585">
        <v>1</v>
      </c>
      <c r="G165" s="583" t="s">
        <v>2176</v>
      </c>
      <c r="H165" s="205" t="s">
        <v>2560</v>
      </c>
      <c r="I165" s="205">
        <f>4800*F165</f>
        <v>4800</v>
      </c>
      <c r="J165" s="205" t="s">
        <v>317</v>
      </c>
      <c r="K165" s="205" t="s">
        <v>1469</v>
      </c>
    </row>
    <row r="166" spans="1:11" ht="15" x14ac:dyDescent="0.25">
      <c r="A166" s="583" t="s">
        <v>4072</v>
      </c>
      <c r="B166" s="584">
        <v>44251</v>
      </c>
      <c r="C166" s="586" t="s">
        <v>1279</v>
      </c>
      <c r="D166" s="583" t="s">
        <v>4158</v>
      </c>
      <c r="E166" s="205" t="s">
        <v>314</v>
      </c>
      <c r="F166" s="585">
        <v>1</v>
      </c>
      <c r="G166" s="583" t="s">
        <v>93</v>
      </c>
      <c r="H166" s="205" t="s">
        <v>2559</v>
      </c>
      <c r="I166" s="205">
        <f>50150*F166</f>
        <v>50150</v>
      </c>
      <c r="J166" s="205" t="s">
        <v>1467</v>
      </c>
      <c r="K166" s="205" t="s">
        <v>4782</v>
      </c>
    </row>
    <row r="167" spans="1:11" ht="15" x14ac:dyDescent="0.25">
      <c r="A167" s="583" t="s">
        <v>4073</v>
      </c>
      <c r="B167" s="584">
        <v>44251</v>
      </c>
      <c r="C167" s="586" t="s">
        <v>4140</v>
      </c>
      <c r="D167" s="583" t="s">
        <v>2289</v>
      </c>
      <c r="E167" s="205" t="s">
        <v>314</v>
      </c>
      <c r="F167" s="585">
        <v>8</v>
      </c>
      <c r="G167" s="583" t="s">
        <v>2193</v>
      </c>
      <c r="H167" s="205" t="s">
        <v>2558</v>
      </c>
      <c r="I167" s="205">
        <f>35900*F167</f>
        <v>287200</v>
      </c>
      <c r="J167" s="205" t="s">
        <v>1465</v>
      </c>
      <c r="K167" s="205" t="s">
        <v>4782</v>
      </c>
    </row>
    <row r="168" spans="1:11" ht="15" x14ac:dyDescent="0.25">
      <c r="A168" s="583" t="s">
        <v>4074</v>
      </c>
      <c r="B168" s="584">
        <v>44251</v>
      </c>
      <c r="C168" s="586" t="s">
        <v>4140</v>
      </c>
      <c r="D168" s="583" t="s">
        <v>2300</v>
      </c>
      <c r="E168" s="205" t="s">
        <v>308</v>
      </c>
      <c r="F168" s="585">
        <v>100</v>
      </c>
      <c r="G168" s="583" t="s">
        <v>2193</v>
      </c>
      <c r="H168" s="205" t="s">
        <v>2561</v>
      </c>
      <c r="I168" s="205">
        <f>4225*F168</f>
        <v>422500</v>
      </c>
      <c r="J168" s="205" t="s">
        <v>1465</v>
      </c>
      <c r="K168" s="205" t="s">
        <v>4782</v>
      </c>
    </row>
    <row r="169" spans="1:11" ht="15" x14ac:dyDescent="0.25">
      <c r="A169" s="583" t="s">
        <v>4075</v>
      </c>
      <c r="B169" s="584">
        <v>44251</v>
      </c>
      <c r="C169" s="586" t="s">
        <v>2149</v>
      </c>
      <c r="D169" s="583" t="s">
        <v>2300</v>
      </c>
      <c r="E169" s="205" t="s">
        <v>308</v>
      </c>
      <c r="F169" s="585">
        <v>2</v>
      </c>
      <c r="G169" s="583" t="s">
        <v>2178</v>
      </c>
      <c r="H169" s="205" t="s">
        <v>2560</v>
      </c>
      <c r="I169" s="205">
        <f>4225*F169</f>
        <v>8450</v>
      </c>
      <c r="J169" s="205" t="s">
        <v>1466</v>
      </c>
      <c r="K169" s="205" t="s">
        <v>4782</v>
      </c>
    </row>
    <row r="170" spans="1:11" ht="15" x14ac:dyDescent="0.25">
      <c r="A170" s="583" t="s">
        <v>4076</v>
      </c>
      <c r="B170" s="584">
        <v>44251</v>
      </c>
      <c r="C170" s="586" t="s">
        <v>4145</v>
      </c>
      <c r="D170" s="583" t="s">
        <v>2300</v>
      </c>
      <c r="E170" s="205" t="s">
        <v>308</v>
      </c>
      <c r="F170" s="585">
        <v>3</v>
      </c>
      <c r="G170" s="583" t="s">
        <v>93</v>
      </c>
      <c r="H170" s="205" t="s">
        <v>1196</v>
      </c>
      <c r="I170" s="205">
        <f>4225*F170</f>
        <v>12675</v>
      </c>
      <c r="J170" s="205" t="s">
        <v>317</v>
      </c>
      <c r="K170" s="205" t="s">
        <v>1469</v>
      </c>
    </row>
    <row r="171" spans="1:11" ht="15" x14ac:dyDescent="0.25">
      <c r="A171" s="583" t="s">
        <v>4077</v>
      </c>
      <c r="B171" s="584">
        <v>44251</v>
      </c>
      <c r="C171" s="586" t="s">
        <v>2160</v>
      </c>
      <c r="D171" s="583" t="s">
        <v>2291</v>
      </c>
      <c r="E171" s="205" t="s">
        <v>314</v>
      </c>
      <c r="F171" s="585">
        <v>10</v>
      </c>
      <c r="G171" s="583" t="s">
        <v>93</v>
      </c>
      <c r="H171" s="205" t="s">
        <v>2559</v>
      </c>
      <c r="I171" s="205">
        <f>8100*F171</f>
        <v>81000</v>
      </c>
      <c r="J171" s="205" t="s">
        <v>1465</v>
      </c>
      <c r="K171" s="205" t="s">
        <v>4782</v>
      </c>
    </row>
    <row r="172" spans="1:11" ht="15" x14ac:dyDescent="0.25">
      <c r="A172" s="583" t="s">
        <v>4078</v>
      </c>
      <c r="B172" s="584">
        <v>44251</v>
      </c>
      <c r="C172" s="586" t="s">
        <v>2275</v>
      </c>
      <c r="D172" s="583" t="s">
        <v>4158</v>
      </c>
      <c r="E172" s="205" t="s">
        <v>314</v>
      </c>
      <c r="F172" s="585">
        <v>1</v>
      </c>
      <c r="G172" s="583" t="s">
        <v>2231</v>
      </c>
      <c r="H172" s="205" t="s">
        <v>2559</v>
      </c>
      <c r="I172" s="205">
        <f>50150*F172</f>
        <v>50150</v>
      </c>
      <c r="J172" s="205" t="s">
        <v>317</v>
      </c>
      <c r="K172" s="205" t="s">
        <v>1469</v>
      </c>
    </row>
    <row r="173" spans="1:11" ht="15" x14ac:dyDescent="0.25">
      <c r="A173" s="583" t="s">
        <v>4079</v>
      </c>
      <c r="B173" s="584">
        <v>44252</v>
      </c>
      <c r="C173" s="586" t="s">
        <v>2282</v>
      </c>
      <c r="D173" s="583" t="s">
        <v>2289</v>
      </c>
      <c r="E173" s="205" t="s">
        <v>314</v>
      </c>
      <c r="F173" s="585">
        <v>1</v>
      </c>
      <c r="G173" s="583" t="s">
        <v>259</v>
      </c>
      <c r="H173" s="205" t="s">
        <v>2558</v>
      </c>
      <c r="I173" s="205">
        <f>35900*F173</f>
        <v>35900</v>
      </c>
      <c r="J173" s="205" t="s">
        <v>1465</v>
      </c>
      <c r="K173" s="205" t="s">
        <v>4784</v>
      </c>
    </row>
    <row r="174" spans="1:11" ht="15" x14ac:dyDescent="0.25">
      <c r="A174" s="583" t="s">
        <v>4079</v>
      </c>
      <c r="B174" s="584">
        <v>44252</v>
      </c>
      <c r="C174" s="586" t="s">
        <v>2282</v>
      </c>
      <c r="D174" s="583" t="s">
        <v>2300</v>
      </c>
      <c r="E174" s="205" t="s">
        <v>308</v>
      </c>
      <c r="F174" s="585">
        <v>8</v>
      </c>
      <c r="G174" s="583" t="s">
        <v>259</v>
      </c>
      <c r="H174" s="205" t="s">
        <v>2561</v>
      </c>
      <c r="I174" s="205">
        <f>4225*F174</f>
        <v>33800</v>
      </c>
      <c r="J174" s="205" t="s">
        <v>1465</v>
      </c>
      <c r="K174" s="205" t="s">
        <v>4784</v>
      </c>
    </row>
    <row r="175" spans="1:11" ht="15" x14ac:dyDescent="0.25">
      <c r="A175" s="583" t="s">
        <v>4080</v>
      </c>
      <c r="B175" s="584">
        <v>44252</v>
      </c>
      <c r="C175" s="586" t="s">
        <v>4081</v>
      </c>
      <c r="D175" s="583" t="s">
        <v>2297</v>
      </c>
      <c r="E175" s="205" t="s">
        <v>314</v>
      </c>
      <c r="F175" s="585">
        <v>1</v>
      </c>
      <c r="G175" s="583" t="s">
        <v>93</v>
      </c>
      <c r="H175" s="205" t="s">
        <v>2559</v>
      </c>
      <c r="I175" s="205">
        <f>53700*F175</f>
        <v>53700</v>
      </c>
      <c r="J175" s="205" t="s">
        <v>317</v>
      </c>
      <c r="K175" s="205" t="s">
        <v>1469</v>
      </c>
    </row>
    <row r="176" spans="1:11" ht="15" x14ac:dyDescent="0.25">
      <c r="A176" s="583" t="s">
        <v>4082</v>
      </c>
      <c r="B176" s="584">
        <v>44252</v>
      </c>
      <c r="C176" s="586" t="s">
        <v>2283</v>
      </c>
      <c r="D176" s="583" t="s">
        <v>2289</v>
      </c>
      <c r="E176" s="205" t="s">
        <v>314</v>
      </c>
      <c r="F176" s="585">
        <v>1</v>
      </c>
      <c r="G176" s="583" t="s">
        <v>4114</v>
      </c>
      <c r="H176" s="205" t="s">
        <v>2559</v>
      </c>
      <c r="I176" s="205">
        <f>35900*F176</f>
        <v>35900</v>
      </c>
      <c r="J176" s="205" t="s">
        <v>1467</v>
      </c>
      <c r="K176" s="205" t="s">
        <v>4784</v>
      </c>
    </row>
    <row r="177" spans="1:11" ht="15" x14ac:dyDescent="0.25">
      <c r="A177" s="583" t="s">
        <v>4083</v>
      </c>
      <c r="B177" s="584">
        <v>44252</v>
      </c>
      <c r="C177" s="586" t="s">
        <v>2155</v>
      </c>
      <c r="D177" s="583" t="s">
        <v>2299</v>
      </c>
      <c r="E177" s="205" t="s">
        <v>308</v>
      </c>
      <c r="F177" s="585">
        <v>10</v>
      </c>
      <c r="G177" s="583" t="s">
        <v>93</v>
      </c>
      <c r="H177" s="205" t="s">
        <v>1196</v>
      </c>
      <c r="I177" s="205">
        <f>1250*F177</f>
        <v>12500</v>
      </c>
      <c r="J177" s="205" t="s">
        <v>1467</v>
      </c>
      <c r="K177" s="205" t="s">
        <v>4782</v>
      </c>
    </row>
    <row r="178" spans="1:11" ht="15" x14ac:dyDescent="0.25">
      <c r="A178" s="583" t="s">
        <v>4084</v>
      </c>
      <c r="B178" s="584">
        <v>44252</v>
      </c>
      <c r="C178" s="586" t="s">
        <v>2282</v>
      </c>
      <c r="D178" s="583" t="s">
        <v>2294</v>
      </c>
      <c r="E178" s="205" t="s">
        <v>308</v>
      </c>
      <c r="F178" s="585">
        <v>1</v>
      </c>
      <c r="G178" s="583" t="s">
        <v>4116</v>
      </c>
      <c r="H178" s="205" t="s">
        <v>2561</v>
      </c>
      <c r="I178" s="205">
        <f>2250*F178</f>
        <v>2250</v>
      </c>
      <c r="J178" s="205" t="s">
        <v>1465</v>
      </c>
      <c r="K178" s="205" t="s">
        <v>4784</v>
      </c>
    </row>
    <row r="179" spans="1:11" ht="15" x14ac:dyDescent="0.25">
      <c r="A179" s="583" t="s">
        <v>4085</v>
      </c>
      <c r="B179" s="584">
        <v>44252</v>
      </c>
      <c r="C179" s="586" t="s">
        <v>2149</v>
      </c>
      <c r="D179" s="583" t="s">
        <v>2300</v>
      </c>
      <c r="E179" s="205" t="s">
        <v>308</v>
      </c>
      <c r="F179" s="585">
        <v>1</v>
      </c>
      <c r="G179" s="583" t="s">
        <v>2178</v>
      </c>
      <c r="H179" s="205" t="s">
        <v>2560</v>
      </c>
      <c r="I179" s="205">
        <f>4225*F179</f>
        <v>4225</v>
      </c>
      <c r="J179" s="205" t="s">
        <v>1466</v>
      </c>
      <c r="K179" s="205" t="s">
        <v>4782</v>
      </c>
    </row>
    <row r="180" spans="1:11" ht="15" x14ac:dyDescent="0.25">
      <c r="A180" s="583" t="s">
        <v>4086</v>
      </c>
      <c r="B180" s="584">
        <v>44252</v>
      </c>
      <c r="C180" s="586" t="s">
        <v>2217</v>
      </c>
      <c r="D180" s="583" t="s">
        <v>4163</v>
      </c>
      <c r="E180" s="205" t="s">
        <v>314</v>
      </c>
      <c r="F180" s="585">
        <v>1</v>
      </c>
      <c r="G180" s="583" t="s">
        <v>2185</v>
      </c>
      <c r="H180" s="205" t="s">
        <v>2557</v>
      </c>
      <c r="I180" s="205">
        <f>1500*F180</f>
        <v>1500</v>
      </c>
      <c r="J180" s="205" t="s">
        <v>1465</v>
      </c>
      <c r="K180" s="205" t="s">
        <v>4782</v>
      </c>
    </row>
    <row r="181" spans="1:11" ht="15" x14ac:dyDescent="0.25">
      <c r="A181" s="583" t="s">
        <v>4086</v>
      </c>
      <c r="B181" s="584">
        <v>44252</v>
      </c>
      <c r="C181" s="586" t="s">
        <v>2217</v>
      </c>
      <c r="D181" s="583" t="s">
        <v>4159</v>
      </c>
      <c r="E181" s="205" t="s">
        <v>314</v>
      </c>
      <c r="F181" s="585">
        <v>1</v>
      </c>
      <c r="G181" s="583" t="s">
        <v>2185</v>
      </c>
      <c r="H181" s="205" t="s">
        <v>2557</v>
      </c>
      <c r="I181" s="205">
        <f>58300*F181</f>
        <v>58300</v>
      </c>
      <c r="J181" s="205" t="s">
        <v>1465</v>
      </c>
      <c r="K181" s="205" t="s">
        <v>4782</v>
      </c>
    </row>
    <row r="182" spans="1:11" ht="15" x14ac:dyDescent="0.25">
      <c r="A182" s="583" t="s">
        <v>4087</v>
      </c>
      <c r="B182" s="584">
        <v>44252</v>
      </c>
      <c r="C182" s="586" t="s">
        <v>2196</v>
      </c>
      <c r="D182" s="583" t="s">
        <v>2300</v>
      </c>
      <c r="E182" s="205" t="s">
        <v>308</v>
      </c>
      <c r="F182" s="585">
        <v>4</v>
      </c>
      <c r="G182" s="583" t="s">
        <v>93</v>
      </c>
      <c r="H182" s="205" t="s">
        <v>1196</v>
      </c>
      <c r="I182" s="205">
        <f>4225*F182</f>
        <v>16900</v>
      </c>
      <c r="J182" s="205" t="s">
        <v>317</v>
      </c>
      <c r="K182" s="205" t="s">
        <v>1469</v>
      </c>
    </row>
    <row r="183" spans="1:11" ht="15" x14ac:dyDescent="0.25">
      <c r="A183" s="583" t="s">
        <v>4088</v>
      </c>
      <c r="B183" s="584">
        <v>44253</v>
      </c>
      <c r="C183" s="586" t="s">
        <v>4146</v>
      </c>
      <c r="D183" s="583" t="s">
        <v>2300</v>
      </c>
      <c r="E183" s="205" t="s">
        <v>308</v>
      </c>
      <c r="F183" s="585">
        <v>3</v>
      </c>
      <c r="G183" s="583" t="s">
        <v>4127</v>
      </c>
      <c r="H183" s="205" t="s">
        <v>2561</v>
      </c>
      <c r="I183" s="205">
        <f>4225*F183</f>
        <v>12675</v>
      </c>
      <c r="J183" s="205" t="s">
        <v>317</v>
      </c>
      <c r="K183" s="205" t="s">
        <v>1469</v>
      </c>
    </row>
    <row r="184" spans="1:11" ht="15" x14ac:dyDescent="0.25">
      <c r="A184" s="583" t="s">
        <v>4089</v>
      </c>
      <c r="B184" s="584">
        <v>44253</v>
      </c>
      <c r="C184" s="586" t="s">
        <v>2278</v>
      </c>
      <c r="D184" s="583" t="s">
        <v>2294</v>
      </c>
      <c r="E184" s="205" t="s">
        <v>308</v>
      </c>
      <c r="F184" s="585">
        <v>5</v>
      </c>
      <c r="G184" s="583" t="s">
        <v>93</v>
      </c>
      <c r="H184" s="205" t="s">
        <v>1196</v>
      </c>
      <c r="I184" s="205">
        <f>2250*F184</f>
        <v>11250</v>
      </c>
      <c r="J184" s="205" t="s">
        <v>1466</v>
      </c>
      <c r="K184" s="205" t="s">
        <v>4782</v>
      </c>
    </row>
    <row r="185" spans="1:11" ht="15" x14ac:dyDescent="0.25">
      <c r="A185" s="583" t="s">
        <v>4090</v>
      </c>
      <c r="B185" s="584">
        <v>44253</v>
      </c>
      <c r="C185" s="586" t="s">
        <v>3953</v>
      </c>
      <c r="D185" s="583" t="s">
        <v>2293</v>
      </c>
      <c r="E185" s="205" t="s">
        <v>308</v>
      </c>
      <c r="F185" s="585">
        <v>1</v>
      </c>
      <c r="G185" s="583" t="s">
        <v>93</v>
      </c>
      <c r="H185" s="205" t="s">
        <v>1196</v>
      </c>
      <c r="I185" s="205">
        <f>4400*F185</f>
        <v>4400</v>
      </c>
      <c r="J185" s="205" t="s">
        <v>316</v>
      </c>
      <c r="K185" s="205" t="s">
        <v>1469</v>
      </c>
    </row>
    <row r="186" spans="1:11" ht="15" x14ac:dyDescent="0.25">
      <c r="A186" s="583" t="s">
        <v>4091</v>
      </c>
      <c r="B186" s="584">
        <v>44253</v>
      </c>
      <c r="C186" s="586" t="s">
        <v>2277</v>
      </c>
      <c r="D186" s="583" t="s">
        <v>2289</v>
      </c>
      <c r="E186" s="205" t="s">
        <v>314</v>
      </c>
      <c r="F186" s="585">
        <v>2</v>
      </c>
      <c r="G186" s="583" t="s">
        <v>93</v>
      </c>
      <c r="H186" s="205" t="s">
        <v>2559</v>
      </c>
      <c r="I186" s="205">
        <f>35900*F186</f>
        <v>71800</v>
      </c>
      <c r="J186" s="205" t="s">
        <v>1466</v>
      </c>
      <c r="K186" s="205" t="s">
        <v>4782</v>
      </c>
    </row>
    <row r="187" spans="1:11" ht="15" x14ac:dyDescent="0.25">
      <c r="A187" s="583" t="s">
        <v>4092</v>
      </c>
      <c r="B187" s="584">
        <v>44253</v>
      </c>
      <c r="C187" s="586" t="s">
        <v>4093</v>
      </c>
      <c r="D187" s="583" t="s">
        <v>1520</v>
      </c>
      <c r="E187" s="205" t="s">
        <v>308</v>
      </c>
      <c r="F187" s="585">
        <v>1</v>
      </c>
      <c r="G187" s="583" t="s">
        <v>93</v>
      </c>
      <c r="H187" s="205" t="s">
        <v>1196</v>
      </c>
      <c r="I187" s="205">
        <f>6950*F187</f>
        <v>6950</v>
      </c>
      <c r="J187" s="205" t="s">
        <v>317</v>
      </c>
      <c r="K187" s="205" t="s">
        <v>1469</v>
      </c>
    </row>
    <row r="188" spans="1:11" ht="15" x14ac:dyDescent="0.25">
      <c r="A188" s="583" t="s">
        <v>4094</v>
      </c>
      <c r="B188" s="584">
        <v>44253</v>
      </c>
      <c r="C188" s="586" t="s">
        <v>2277</v>
      </c>
      <c r="D188" s="583" t="s">
        <v>2294</v>
      </c>
      <c r="E188" s="205" t="s">
        <v>308</v>
      </c>
      <c r="F188" s="585">
        <v>1</v>
      </c>
      <c r="G188" s="583" t="s">
        <v>93</v>
      </c>
      <c r="H188" s="205" t="s">
        <v>1196</v>
      </c>
      <c r="I188" s="205">
        <f>2250*F188</f>
        <v>2250</v>
      </c>
      <c r="J188" s="205" t="s">
        <v>1466</v>
      </c>
      <c r="K188" s="205" t="s">
        <v>4782</v>
      </c>
    </row>
    <row r="189" spans="1:11" ht="15" x14ac:dyDescent="0.25">
      <c r="A189" s="583" t="s">
        <v>4095</v>
      </c>
      <c r="B189" s="584">
        <v>44253</v>
      </c>
      <c r="C189" s="586" t="s">
        <v>3551</v>
      </c>
      <c r="D189" s="583" t="s">
        <v>2300</v>
      </c>
      <c r="E189" s="205" t="s">
        <v>308</v>
      </c>
      <c r="F189" s="585">
        <v>1</v>
      </c>
      <c r="G189" s="583" t="s">
        <v>2176</v>
      </c>
      <c r="H189" s="205" t="s">
        <v>2560</v>
      </c>
      <c r="I189" s="205">
        <f>4225*F189</f>
        <v>4225</v>
      </c>
      <c r="J189" s="205" t="s">
        <v>4166</v>
      </c>
      <c r="K189" s="205" t="s">
        <v>1469</v>
      </c>
    </row>
    <row r="190" spans="1:11" ht="15" x14ac:dyDescent="0.25">
      <c r="A190" s="583" t="s">
        <v>4096</v>
      </c>
      <c r="B190" s="584">
        <v>44253</v>
      </c>
      <c r="C190" s="586" t="s">
        <v>4097</v>
      </c>
      <c r="D190" s="583" t="s">
        <v>2290</v>
      </c>
      <c r="E190" s="205" t="s">
        <v>308</v>
      </c>
      <c r="F190" s="585">
        <v>1</v>
      </c>
      <c r="G190" s="583" t="s">
        <v>2231</v>
      </c>
      <c r="H190" s="205" t="s">
        <v>1196</v>
      </c>
      <c r="I190" s="205">
        <f>1950*F190</f>
        <v>1950</v>
      </c>
      <c r="J190" s="205" t="s">
        <v>317</v>
      </c>
      <c r="K190" s="205" t="s">
        <v>1469</v>
      </c>
    </row>
    <row r="191" spans="1:11" ht="15" x14ac:dyDescent="0.25">
      <c r="A191" s="583" t="s">
        <v>4098</v>
      </c>
      <c r="B191" s="584">
        <v>44253</v>
      </c>
      <c r="C191" s="586" t="s">
        <v>4136</v>
      </c>
      <c r="D191" s="583" t="s">
        <v>1520</v>
      </c>
      <c r="E191" s="205" t="s">
        <v>308</v>
      </c>
      <c r="F191" s="585">
        <v>1</v>
      </c>
      <c r="G191" s="583" t="s">
        <v>4120</v>
      </c>
      <c r="H191" s="205" t="s">
        <v>1196</v>
      </c>
      <c r="I191" s="205">
        <f>6950*F191</f>
        <v>6950</v>
      </c>
      <c r="J191" s="205" t="s">
        <v>317</v>
      </c>
      <c r="K191" s="205" t="s">
        <v>1469</v>
      </c>
    </row>
    <row r="192" spans="1:11" ht="15" x14ac:dyDescent="0.25">
      <c r="A192" s="583" t="s">
        <v>4099</v>
      </c>
      <c r="B192" s="584">
        <v>44254</v>
      </c>
      <c r="C192" s="586" t="s">
        <v>4100</v>
      </c>
      <c r="D192" s="583" t="s">
        <v>2288</v>
      </c>
      <c r="E192" s="205" t="s">
        <v>308</v>
      </c>
      <c r="F192" s="585">
        <v>3</v>
      </c>
      <c r="G192" s="583" t="s">
        <v>2193</v>
      </c>
      <c r="H192" s="205" t="s">
        <v>2561</v>
      </c>
      <c r="I192" s="205">
        <f>12500*F192</f>
        <v>37500</v>
      </c>
      <c r="J192" s="205" t="s">
        <v>1465</v>
      </c>
      <c r="K192" s="205" t="s">
        <v>4782</v>
      </c>
    </row>
    <row r="193" spans="1:11" ht="15" x14ac:dyDescent="0.25">
      <c r="A193" s="583" t="s">
        <v>4101</v>
      </c>
      <c r="B193" s="584">
        <v>44254</v>
      </c>
      <c r="C193" s="586" t="s">
        <v>3982</v>
      </c>
      <c r="D193" s="583" t="s">
        <v>2300</v>
      </c>
      <c r="E193" s="205" t="s">
        <v>308</v>
      </c>
      <c r="F193" s="585">
        <v>3</v>
      </c>
      <c r="G193" s="583" t="s">
        <v>2249</v>
      </c>
      <c r="H193" s="205" t="s">
        <v>1196</v>
      </c>
      <c r="I193" s="205">
        <f>4225*F193</f>
        <v>12675</v>
      </c>
      <c r="J193" s="205" t="s">
        <v>317</v>
      </c>
      <c r="K193" s="205" t="s">
        <v>1469</v>
      </c>
    </row>
    <row r="194" spans="1:11" ht="15" x14ac:dyDescent="0.25">
      <c r="A194" s="583" t="s">
        <v>4102</v>
      </c>
      <c r="B194" s="584">
        <v>44254</v>
      </c>
      <c r="C194" s="586" t="s">
        <v>3941</v>
      </c>
      <c r="D194" s="583" t="s">
        <v>4129</v>
      </c>
      <c r="E194" s="205" t="s">
        <v>314</v>
      </c>
      <c r="F194" s="585">
        <v>1</v>
      </c>
      <c r="G194" s="583" t="s">
        <v>1837</v>
      </c>
      <c r="H194" s="205" t="s">
        <v>2557</v>
      </c>
      <c r="I194" s="205">
        <f>3500*F194</f>
        <v>3500</v>
      </c>
      <c r="J194" s="205" t="s">
        <v>317</v>
      </c>
      <c r="K194" s="205" t="s">
        <v>1469</v>
      </c>
    </row>
    <row r="195" spans="1:11" ht="15" x14ac:dyDescent="0.25">
      <c r="A195" s="583" t="s">
        <v>4103</v>
      </c>
      <c r="B195" s="584">
        <v>44254</v>
      </c>
      <c r="C195" s="586" t="s">
        <v>3957</v>
      </c>
      <c r="D195" s="583" t="s">
        <v>2300</v>
      </c>
      <c r="E195" s="205" t="s">
        <v>308</v>
      </c>
      <c r="F195" s="585">
        <v>6</v>
      </c>
      <c r="G195" s="583" t="s">
        <v>2176</v>
      </c>
      <c r="H195" s="205" t="s">
        <v>2560</v>
      </c>
      <c r="I195" s="205">
        <f>4225*F195</f>
        <v>25350</v>
      </c>
      <c r="J195" s="205" t="s">
        <v>317</v>
      </c>
      <c r="K195" s="205" t="s">
        <v>1469</v>
      </c>
    </row>
    <row r="196" spans="1:11" ht="15" x14ac:dyDescent="0.25">
      <c r="A196" s="583" t="s">
        <v>4104</v>
      </c>
      <c r="B196" s="584">
        <v>44254</v>
      </c>
      <c r="C196" s="586" t="s">
        <v>2217</v>
      </c>
      <c r="D196" s="583" t="s">
        <v>2289</v>
      </c>
      <c r="E196" s="205" t="s">
        <v>314</v>
      </c>
      <c r="F196" s="585">
        <v>1</v>
      </c>
      <c r="G196" s="583" t="s">
        <v>2185</v>
      </c>
      <c r="H196" s="205" t="s">
        <v>2557</v>
      </c>
      <c r="I196" s="205">
        <f>35900*F196</f>
        <v>35900</v>
      </c>
      <c r="J196" s="205" t="s">
        <v>1465</v>
      </c>
      <c r="K196" s="205" t="s">
        <v>4782</v>
      </c>
    </row>
    <row r="197" spans="1:11" ht="15" x14ac:dyDescent="0.25">
      <c r="A197" s="583" t="s">
        <v>4105</v>
      </c>
      <c r="B197" s="584">
        <v>44254</v>
      </c>
      <c r="C197" s="586" t="s">
        <v>2217</v>
      </c>
      <c r="D197" s="583" t="s">
        <v>4160</v>
      </c>
      <c r="E197" s="205" t="s">
        <v>308</v>
      </c>
      <c r="F197" s="585">
        <v>3</v>
      </c>
      <c r="G197" s="583" t="s">
        <v>2185</v>
      </c>
      <c r="H197" s="205" t="s">
        <v>2560</v>
      </c>
      <c r="I197" s="205">
        <f>38000*F197</f>
        <v>114000</v>
      </c>
      <c r="J197" s="205" t="s">
        <v>1465</v>
      </c>
      <c r="K197" s="205" t="s">
        <v>4782</v>
      </c>
    </row>
    <row r="198" spans="1:11" ht="15" x14ac:dyDescent="0.25">
      <c r="A198" s="583" t="s">
        <v>4106</v>
      </c>
      <c r="B198" s="584">
        <v>44254</v>
      </c>
      <c r="C198" s="586" t="s">
        <v>4147</v>
      </c>
      <c r="D198" s="583" t="s">
        <v>4165</v>
      </c>
      <c r="E198" s="205" t="s">
        <v>314</v>
      </c>
      <c r="F198" s="585">
        <v>1</v>
      </c>
      <c r="G198" s="583" t="s">
        <v>93</v>
      </c>
      <c r="H198" s="205" t="s">
        <v>2559</v>
      </c>
      <c r="I198" s="205">
        <f>104750*F198</f>
        <v>104750</v>
      </c>
      <c r="J198" s="205" t="s">
        <v>317</v>
      </c>
      <c r="K198" s="205" t="s">
        <v>1469</v>
      </c>
    </row>
    <row r="199" spans="1:11" ht="15" x14ac:dyDescent="0.25">
      <c r="A199" s="583" t="s">
        <v>4107</v>
      </c>
      <c r="B199" s="584">
        <v>44254</v>
      </c>
      <c r="C199" s="586" t="s">
        <v>2149</v>
      </c>
      <c r="D199" s="583" t="s">
        <v>4157</v>
      </c>
      <c r="E199" s="205" t="s">
        <v>308</v>
      </c>
      <c r="F199" s="585">
        <v>3</v>
      </c>
      <c r="G199" s="583" t="s">
        <v>2249</v>
      </c>
      <c r="H199" s="205" t="s">
        <v>2560</v>
      </c>
      <c r="I199" s="205">
        <f>4800*F199</f>
        <v>14400</v>
      </c>
      <c r="J199" s="205" t="s">
        <v>1466</v>
      </c>
      <c r="K199" s="205" t="s">
        <v>4782</v>
      </c>
    </row>
    <row r="200" spans="1:11" ht="15" x14ac:dyDescent="0.25">
      <c r="A200" s="583" t="s">
        <v>4107</v>
      </c>
      <c r="B200" s="584">
        <v>44254</v>
      </c>
      <c r="C200" s="586" t="s">
        <v>2149</v>
      </c>
      <c r="D200" s="583" t="s">
        <v>2297</v>
      </c>
      <c r="E200" s="205" t="s">
        <v>314</v>
      </c>
      <c r="F200" s="585">
        <v>1</v>
      </c>
      <c r="G200" s="583" t="s">
        <v>2249</v>
      </c>
      <c r="H200" s="205" t="s">
        <v>2557</v>
      </c>
      <c r="I200" s="205">
        <f>53700*F200</f>
        <v>53700</v>
      </c>
      <c r="J200" s="205" t="s">
        <v>1466</v>
      </c>
      <c r="K200" s="205" t="s">
        <v>4782</v>
      </c>
    </row>
    <row r="201" spans="1:11" ht="15" x14ac:dyDescent="0.25">
      <c r="A201" s="583" t="s">
        <v>4108</v>
      </c>
      <c r="B201" s="584">
        <v>44254</v>
      </c>
      <c r="C201" s="586" t="s">
        <v>4140</v>
      </c>
      <c r="D201" s="583" t="s">
        <v>4161</v>
      </c>
      <c r="E201" s="205" t="s">
        <v>314</v>
      </c>
      <c r="F201" s="585">
        <v>1</v>
      </c>
      <c r="G201" s="583" t="s">
        <v>2193</v>
      </c>
      <c r="H201" s="205" t="s">
        <v>2558</v>
      </c>
      <c r="I201" s="205">
        <f>9350*F201</f>
        <v>9350</v>
      </c>
      <c r="J201" s="205" t="s">
        <v>1465</v>
      </c>
      <c r="K201" s="205" t="s">
        <v>4782</v>
      </c>
    </row>
    <row r="202" spans="1:11" ht="15" x14ac:dyDescent="0.25">
      <c r="A202" s="583" t="s">
        <v>4108</v>
      </c>
      <c r="B202" s="584">
        <v>44254</v>
      </c>
      <c r="C202" s="586" t="s">
        <v>4140</v>
      </c>
      <c r="D202" s="583" t="s">
        <v>2296</v>
      </c>
      <c r="E202" s="205" t="s">
        <v>314</v>
      </c>
      <c r="F202" s="585">
        <v>7</v>
      </c>
      <c r="G202" s="583" t="s">
        <v>2193</v>
      </c>
      <c r="H202" s="205" t="s">
        <v>2558</v>
      </c>
      <c r="I202" s="205">
        <f>3250*F202</f>
        <v>22750</v>
      </c>
      <c r="J202" s="205" t="s">
        <v>1465</v>
      </c>
      <c r="K202" s="205" t="s">
        <v>4782</v>
      </c>
    </row>
    <row r="203" spans="1:11" ht="15" x14ac:dyDescent="0.25">
      <c r="A203" s="583" t="s">
        <v>4108</v>
      </c>
      <c r="B203" s="584">
        <v>44254</v>
      </c>
      <c r="C203" s="586" t="s">
        <v>4140</v>
      </c>
      <c r="D203" s="583" t="s">
        <v>2294</v>
      </c>
      <c r="E203" s="205" t="s">
        <v>308</v>
      </c>
      <c r="F203" s="585">
        <v>10</v>
      </c>
      <c r="G203" s="583" t="s">
        <v>2193</v>
      </c>
      <c r="H203" s="205" t="s">
        <v>2561</v>
      </c>
      <c r="I203" s="205">
        <f>2250*F203</f>
        <v>22500</v>
      </c>
      <c r="J203" s="205" t="s">
        <v>1465</v>
      </c>
      <c r="K203" s="205" t="s">
        <v>4782</v>
      </c>
    </row>
    <row r="204" spans="1:11" ht="15" x14ac:dyDescent="0.25">
      <c r="A204" s="583" t="s">
        <v>4108</v>
      </c>
      <c r="B204" s="584">
        <v>44254</v>
      </c>
      <c r="C204" s="586" t="s">
        <v>4140</v>
      </c>
      <c r="D204" s="583" t="s">
        <v>1642</v>
      </c>
      <c r="E204" s="205" t="s">
        <v>314</v>
      </c>
      <c r="F204" s="585">
        <v>7</v>
      </c>
      <c r="G204" s="583" t="s">
        <v>2193</v>
      </c>
      <c r="H204" s="205" t="s">
        <v>2558</v>
      </c>
      <c r="I204" s="205">
        <f>7475*F204</f>
        <v>52325</v>
      </c>
      <c r="J204" s="205" t="s">
        <v>1465</v>
      </c>
      <c r="K204" s="205" t="s">
        <v>4782</v>
      </c>
    </row>
    <row r="205" spans="1:11" ht="15" x14ac:dyDescent="0.25">
      <c r="A205" s="583" t="s">
        <v>4108</v>
      </c>
      <c r="B205" s="584">
        <v>44254</v>
      </c>
      <c r="C205" s="586" t="s">
        <v>4140</v>
      </c>
      <c r="D205" s="583" t="s">
        <v>4162</v>
      </c>
      <c r="E205" s="205" t="s">
        <v>314</v>
      </c>
      <c r="F205" s="585">
        <v>6</v>
      </c>
      <c r="G205" s="583" t="s">
        <v>2193</v>
      </c>
      <c r="H205" s="205" t="s">
        <v>2558</v>
      </c>
      <c r="I205" s="205">
        <f>14700*F205</f>
        <v>88200</v>
      </c>
      <c r="J205" s="205" t="s">
        <v>1465</v>
      </c>
      <c r="K205" s="205" t="s">
        <v>4782</v>
      </c>
    </row>
    <row r="206" spans="1:11" ht="15" x14ac:dyDescent="0.25">
      <c r="A206" s="583" t="s">
        <v>4108</v>
      </c>
      <c r="B206" s="584">
        <v>44254</v>
      </c>
      <c r="C206" s="586" t="s">
        <v>4140</v>
      </c>
      <c r="D206" s="583" t="s">
        <v>2289</v>
      </c>
      <c r="E206" s="205" t="s">
        <v>314</v>
      </c>
      <c r="F206" s="585">
        <v>4</v>
      </c>
      <c r="G206" s="583" t="s">
        <v>2193</v>
      </c>
      <c r="H206" s="205" t="s">
        <v>2558</v>
      </c>
      <c r="I206" s="205">
        <f>35900*F206</f>
        <v>143600</v>
      </c>
      <c r="J206" s="205" t="s">
        <v>1465</v>
      </c>
      <c r="K206" s="205" t="s">
        <v>4782</v>
      </c>
    </row>
    <row r="207" spans="1:11" ht="15" x14ac:dyDescent="0.25">
      <c r="A207" s="583" t="s">
        <v>4108</v>
      </c>
      <c r="B207" s="584">
        <v>44254</v>
      </c>
      <c r="C207" s="586" t="s">
        <v>4140</v>
      </c>
      <c r="D207" s="583" t="s">
        <v>4150</v>
      </c>
      <c r="E207" s="205" t="s">
        <v>314</v>
      </c>
      <c r="F207" s="585">
        <v>7</v>
      </c>
      <c r="G207" s="583" t="s">
        <v>2193</v>
      </c>
      <c r="H207" s="205" t="s">
        <v>2558</v>
      </c>
      <c r="I207" s="205">
        <f>38900*F207</f>
        <v>272300</v>
      </c>
      <c r="J207" s="205" t="s">
        <v>1465</v>
      </c>
      <c r="K207" s="205" t="s">
        <v>4782</v>
      </c>
    </row>
    <row r="208" spans="1:11" ht="15" x14ac:dyDescent="0.25">
      <c r="A208" s="583" t="s">
        <v>4109</v>
      </c>
      <c r="B208" s="584">
        <v>44254</v>
      </c>
      <c r="C208" s="586" t="s">
        <v>4132</v>
      </c>
      <c r="D208" s="583" t="s">
        <v>1520</v>
      </c>
      <c r="E208" s="205" t="s">
        <v>308</v>
      </c>
      <c r="F208" s="585">
        <v>1</v>
      </c>
      <c r="G208" s="583" t="s">
        <v>2249</v>
      </c>
      <c r="H208" s="205" t="s">
        <v>1196</v>
      </c>
      <c r="I208" s="205">
        <f>6950*F208</f>
        <v>6950</v>
      </c>
      <c r="J208" s="205" t="s">
        <v>1467</v>
      </c>
      <c r="K208" s="205" t="s">
        <v>4784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92D050"/>
  </sheetPr>
  <dimension ref="A3:B11"/>
  <sheetViews>
    <sheetView workbookViewId="0">
      <selection activeCell="G8" sqref="G8"/>
    </sheetView>
  </sheetViews>
  <sheetFormatPr defaultRowHeight="12.75" x14ac:dyDescent="0.2"/>
  <cols>
    <col min="1" max="1" width="23.42578125" bestFit="1" customWidth="1"/>
    <col min="2" max="2" width="14.5703125" style="123" bestFit="1" customWidth="1"/>
  </cols>
  <sheetData>
    <row r="3" spans="1:2" x14ac:dyDescent="0.2">
      <c r="A3" s="474" t="s">
        <v>1535</v>
      </c>
      <c r="B3" s="731"/>
    </row>
    <row r="4" spans="1:2" x14ac:dyDescent="0.2">
      <c r="A4" s="474" t="s">
        <v>42</v>
      </c>
      <c r="B4" s="731" t="s">
        <v>4</v>
      </c>
    </row>
    <row r="5" spans="1:2" x14ac:dyDescent="0.2">
      <c r="A5" s="473" t="s">
        <v>2557</v>
      </c>
      <c r="B5" s="731">
        <v>1460900</v>
      </c>
    </row>
    <row r="6" spans="1:2" x14ac:dyDescent="0.2">
      <c r="A6" s="475" t="s">
        <v>2560</v>
      </c>
      <c r="B6" s="732">
        <v>618350</v>
      </c>
    </row>
    <row r="7" spans="1:2" x14ac:dyDescent="0.2">
      <c r="A7" s="475" t="s">
        <v>2558</v>
      </c>
      <c r="B7" s="732">
        <v>1051900</v>
      </c>
    </row>
    <row r="8" spans="1:2" x14ac:dyDescent="0.2">
      <c r="A8" s="475" t="s">
        <v>2561</v>
      </c>
      <c r="B8" s="732">
        <v>754700</v>
      </c>
    </row>
    <row r="9" spans="1:2" x14ac:dyDescent="0.2">
      <c r="A9" s="475" t="s">
        <v>2559</v>
      </c>
      <c r="B9" s="732">
        <v>1934350</v>
      </c>
    </row>
    <row r="10" spans="1:2" x14ac:dyDescent="0.2">
      <c r="A10" s="475" t="s">
        <v>1196</v>
      </c>
      <c r="B10" s="732">
        <v>8818150</v>
      </c>
    </row>
    <row r="11" spans="1:2" x14ac:dyDescent="0.2">
      <c r="A11" s="476" t="s">
        <v>3</v>
      </c>
      <c r="B11" s="733">
        <v>14638350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92D050"/>
  </sheetPr>
  <dimension ref="A1:K210"/>
  <sheetViews>
    <sheetView topLeftCell="B1" workbookViewId="0">
      <selection activeCell="H1" sqref="H1"/>
    </sheetView>
  </sheetViews>
  <sheetFormatPr defaultRowHeight="12.75" x14ac:dyDescent="0.2"/>
  <cols>
    <col min="1" max="1" width="15.28515625" bestFit="1" customWidth="1"/>
    <col min="2" max="2" width="11.85546875" bestFit="1" customWidth="1"/>
    <col min="3" max="3" width="44.85546875" bestFit="1" customWidth="1"/>
    <col min="4" max="4" width="28.7109375" customWidth="1"/>
    <col min="5" max="5" width="8.140625" bestFit="1" customWidth="1"/>
    <col min="6" max="6" width="5" style="590" bestFit="1" customWidth="1"/>
    <col min="7" max="7" width="14" bestFit="1" customWidth="1"/>
    <col min="8" max="8" width="22.140625" bestFit="1" customWidth="1"/>
    <col min="9" max="9" width="9.5703125" bestFit="1" customWidth="1"/>
    <col min="10" max="10" width="17" bestFit="1" customWidth="1"/>
    <col min="11" max="11" width="13.5703125" bestFit="1" customWidth="1"/>
  </cols>
  <sheetData>
    <row r="1" spans="1:11" s="402" customFormat="1" ht="15" x14ac:dyDescent="0.25">
      <c r="A1" s="419" t="s">
        <v>26</v>
      </c>
      <c r="B1" s="419" t="s">
        <v>34</v>
      </c>
      <c r="C1" s="419" t="s">
        <v>36</v>
      </c>
      <c r="D1" s="419" t="s">
        <v>37</v>
      </c>
      <c r="E1" s="419" t="s">
        <v>23</v>
      </c>
      <c r="F1" s="685" t="s">
        <v>38</v>
      </c>
      <c r="G1" s="419" t="s">
        <v>39</v>
      </c>
      <c r="H1" s="419" t="s">
        <v>42</v>
      </c>
      <c r="I1" s="420" t="s">
        <v>40</v>
      </c>
      <c r="J1" s="232" t="s">
        <v>35</v>
      </c>
      <c r="K1" s="232" t="s">
        <v>4781</v>
      </c>
    </row>
    <row r="2" spans="1:11" ht="15" x14ac:dyDescent="0.25">
      <c r="A2" s="583" t="s">
        <v>5092</v>
      </c>
      <c r="B2" s="584">
        <v>44256</v>
      </c>
      <c r="C2" s="583" t="s">
        <v>4130</v>
      </c>
      <c r="D2" s="583" t="s">
        <v>2300</v>
      </c>
      <c r="E2" s="583" t="s">
        <v>308</v>
      </c>
      <c r="F2" s="639">
        <v>6</v>
      </c>
      <c r="G2" s="583" t="s">
        <v>259</v>
      </c>
      <c r="H2" s="626" t="s">
        <v>2561</v>
      </c>
      <c r="I2" s="626">
        <f>4225*F2</f>
        <v>25350</v>
      </c>
      <c r="J2" s="626" t="s">
        <v>1467</v>
      </c>
      <c r="K2" s="626" t="s">
        <v>4784</v>
      </c>
    </row>
    <row r="3" spans="1:11" ht="15" x14ac:dyDescent="0.25">
      <c r="A3" s="583" t="s">
        <v>5093</v>
      </c>
      <c r="B3" s="584">
        <v>44256</v>
      </c>
      <c r="C3" s="583" t="s">
        <v>2196</v>
      </c>
      <c r="D3" s="583" t="s">
        <v>4148</v>
      </c>
      <c r="E3" s="583" t="s">
        <v>308</v>
      </c>
      <c r="F3" s="585">
        <v>1</v>
      </c>
      <c r="G3" s="583" t="s">
        <v>93</v>
      </c>
      <c r="H3" s="626" t="s">
        <v>1196</v>
      </c>
      <c r="I3" s="626">
        <f>2550*F3</f>
        <v>2550</v>
      </c>
      <c r="J3" s="626" t="s">
        <v>317</v>
      </c>
      <c r="K3" s="626" t="s">
        <v>1469</v>
      </c>
    </row>
    <row r="4" spans="1:11" ht="15" x14ac:dyDescent="0.25">
      <c r="A4" s="583" t="s">
        <v>5094</v>
      </c>
      <c r="B4" s="584">
        <v>44256</v>
      </c>
      <c r="C4" s="583" t="s">
        <v>2160</v>
      </c>
      <c r="D4" s="583" t="s">
        <v>4148</v>
      </c>
      <c r="E4" s="583" t="s">
        <v>308</v>
      </c>
      <c r="F4" s="585">
        <v>50</v>
      </c>
      <c r="G4" s="583" t="s">
        <v>93</v>
      </c>
      <c r="H4" s="626" t="s">
        <v>1196</v>
      </c>
      <c r="I4" s="626">
        <f>2550*F4</f>
        <v>127500</v>
      </c>
      <c r="J4" s="626" t="s">
        <v>1465</v>
      </c>
      <c r="K4" s="626" t="s">
        <v>4782</v>
      </c>
    </row>
    <row r="5" spans="1:11" ht="15" x14ac:dyDescent="0.25">
      <c r="A5" s="583" t="s">
        <v>5095</v>
      </c>
      <c r="B5" s="584">
        <v>44256</v>
      </c>
      <c r="C5" s="583" t="s">
        <v>4050</v>
      </c>
      <c r="D5" s="583" t="s">
        <v>4128</v>
      </c>
      <c r="E5" s="583" t="s">
        <v>314</v>
      </c>
      <c r="F5" s="585">
        <v>1</v>
      </c>
      <c r="G5" s="583" t="s">
        <v>4125</v>
      </c>
      <c r="H5" s="626" t="s">
        <v>2559</v>
      </c>
      <c r="I5" s="626">
        <f>3500*F5</f>
        <v>3500</v>
      </c>
      <c r="J5" s="626" t="s">
        <v>317</v>
      </c>
      <c r="K5" s="626" t="s">
        <v>1469</v>
      </c>
    </row>
    <row r="6" spans="1:11" ht="15" x14ac:dyDescent="0.25">
      <c r="A6" s="583" t="s">
        <v>5096</v>
      </c>
      <c r="B6" s="584">
        <v>44256</v>
      </c>
      <c r="C6" s="583" t="s">
        <v>4141</v>
      </c>
      <c r="D6" s="583" t="s">
        <v>5063</v>
      </c>
      <c r="E6" s="583" t="s">
        <v>308</v>
      </c>
      <c r="F6" s="585">
        <v>5</v>
      </c>
      <c r="G6" s="583" t="s">
        <v>2231</v>
      </c>
      <c r="H6" s="626" t="s">
        <v>1196</v>
      </c>
      <c r="I6" s="626">
        <f>1250*F6</f>
        <v>6250</v>
      </c>
      <c r="J6" s="626" t="s">
        <v>316</v>
      </c>
      <c r="K6" s="626" t="s">
        <v>1469</v>
      </c>
    </row>
    <row r="7" spans="1:11" ht="15" x14ac:dyDescent="0.25">
      <c r="A7" s="583" t="s">
        <v>5097</v>
      </c>
      <c r="B7" s="584">
        <v>44256</v>
      </c>
      <c r="C7" s="583" t="s">
        <v>2280</v>
      </c>
      <c r="D7" s="583" t="s">
        <v>5063</v>
      </c>
      <c r="E7" s="583" t="s">
        <v>308</v>
      </c>
      <c r="F7" s="585">
        <v>5</v>
      </c>
      <c r="G7" s="583" t="s">
        <v>93</v>
      </c>
      <c r="H7" s="626" t="s">
        <v>1196</v>
      </c>
      <c r="I7" s="626">
        <f>1250*F7</f>
        <v>6250</v>
      </c>
      <c r="J7" s="626" t="s">
        <v>1467</v>
      </c>
      <c r="K7" s="626" t="s">
        <v>4784</v>
      </c>
    </row>
    <row r="8" spans="1:11" ht="15" x14ac:dyDescent="0.25">
      <c r="A8" s="583" t="s">
        <v>5097</v>
      </c>
      <c r="B8" s="584">
        <v>44256</v>
      </c>
      <c r="C8" s="583" t="s">
        <v>2280</v>
      </c>
      <c r="D8" s="583" t="s">
        <v>2293</v>
      </c>
      <c r="E8" s="583" t="s">
        <v>308</v>
      </c>
      <c r="F8" s="728">
        <v>3</v>
      </c>
      <c r="G8" s="583" t="s">
        <v>93</v>
      </c>
      <c r="H8" s="626" t="s">
        <v>1196</v>
      </c>
      <c r="I8" s="626">
        <f>4400*F8</f>
        <v>13200</v>
      </c>
      <c r="J8" s="626" t="s">
        <v>1467</v>
      </c>
      <c r="K8" s="626" t="s">
        <v>4784</v>
      </c>
    </row>
    <row r="9" spans="1:11" ht="15" x14ac:dyDescent="0.25">
      <c r="A9" s="583" t="s">
        <v>5098</v>
      </c>
      <c r="B9" s="584">
        <v>44257</v>
      </c>
      <c r="C9" s="583" t="s">
        <v>1279</v>
      </c>
      <c r="D9" s="583" t="s">
        <v>2288</v>
      </c>
      <c r="E9" s="583" t="s">
        <v>308</v>
      </c>
      <c r="F9" s="585">
        <v>1</v>
      </c>
      <c r="G9" s="583" t="s">
        <v>93</v>
      </c>
      <c r="H9" s="626" t="s">
        <v>1196</v>
      </c>
      <c r="I9" s="626">
        <f>12500*F9</f>
        <v>12500</v>
      </c>
      <c r="J9" s="626" t="s">
        <v>1467</v>
      </c>
      <c r="K9" s="626" t="s">
        <v>4782</v>
      </c>
    </row>
    <row r="10" spans="1:11" ht="15" x14ac:dyDescent="0.25">
      <c r="A10" s="583" t="s">
        <v>5099</v>
      </c>
      <c r="B10" s="584">
        <v>44257</v>
      </c>
      <c r="C10" s="583" t="s">
        <v>2160</v>
      </c>
      <c r="D10" s="583" t="s">
        <v>4148</v>
      </c>
      <c r="E10" s="583" t="s">
        <v>308</v>
      </c>
      <c r="F10" s="585">
        <v>2255</v>
      </c>
      <c r="G10" s="583" t="s">
        <v>93</v>
      </c>
      <c r="H10" s="626" t="s">
        <v>1196</v>
      </c>
      <c r="I10" s="626">
        <f>2550*F10</f>
        <v>5750250</v>
      </c>
      <c r="J10" s="626" t="s">
        <v>1465</v>
      </c>
      <c r="K10" s="626" t="s">
        <v>4782</v>
      </c>
    </row>
    <row r="11" spans="1:11" ht="15" x14ac:dyDescent="0.25">
      <c r="A11" s="583" t="s">
        <v>5100</v>
      </c>
      <c r="B11" s="584">
        <v>44257</v>
      </c>
      <c r="C11" s="583" t="s">
        <v>4070</v>
      </c>
      <c r="D11" s="583" t="s">
        <v>2293</v>
      </c>
      <c r="E11" s="583" t="s">
        <v>308</v>
      </c>
      <c r="F11" s="728">
        <v>2</v>
      </c>
      <c r="G11" s="583" t="s">
        <v>93</v>
      </c>
      <c r="H11" s="626" t="s">
        <v>1196</v>
      </c>
      <c r="I11" s="626">
        <f>4400*F11</f>
        <v>8800</v>
      </c>
      <c r="J11" s="626" t="s">
        <v>317</v>
      </c>
      <c r="K11" s="626" t="s">
        <v>1469</v>
      </c>
    </row>
    <row r="12" spans="1:11" ht="15" x14ac:dyDescent="0.25">
      <c r="A12" s="583" t="s">
        <v>5101</v>
      </c>
      <c r="B12" s="584">
        <v>44257</v>
      </c>
      <c r="C12" s="583" t="s">
        <v>5330</v>
      </c>
      <c r="D12" s="583" t="s">
        <v>2300</v>
      </c>
      <c r="E12" s="583" t="s">
        <v>308</v>
      </c>
      <c r="F12" s="585">
        <v>1</v>
      </c>
      <c r="G12" s="583" t="s">
        <v>2158</v>
      </c>
      <c r="H12" s="626" t="s">
        <v>1196</v>
      </c>
      <c r="I12" s="626">
        <f>4225*F12</f>
        <v>4225</v>
      </c>
      <c r="J12" s="626" t="s">
        <v>317</v>
      </c>
      <c r="K12" s="626" t="s">
        <v>1469</v>
      </c>
    </row>
    <row r="13" spans="1:11" ht="15" x14ac:dyDescent="0.25">
      <c r="A13" s="583" t="s">
        <v>5102</v>
      </c>
      <c r="B13" s="584">
        <v>44257</v>
      </c>
      <c r="C13" s="583" t="s">
        <v>2281</v>
      </c>
      <c r="D13" s="583" t="s">
        <v>2294</v>
      </c>
      <c r="E13" s="583" t="s">
        <v>308</v>
      </c>
      <c r="F13" s="585">
        <v>-1</v>
      </c>
      <c r="G13" s="583" t="s">
        <v>2176</v>
      </c>
      <c r="H13" s="626" t="s">
        <v>2560</v>
      </c>
      <c r="I13" s="626">
        <f>2250*F13</f>
        <v>-2250</v>
      </c>
      <c r="J13" s="626" t="s">
        <v>317</v>
      </c>
      <c r="K13" s="626" t="s">
        <v>1469</v>
      </c>
    </row>
    <row r="14" spans="1:11" ht="15" x14ac:dyDescent="0.25">
      <c r="A14" s="583" t="s">
        <v>5103</v>
      </c>
      <c r="B14" s="584">
        <v>44258</v>
      </c>
      <c r="C14" s="583" t="s">
        <v>5104</v>
      </c>
      <c r="D14" s="583" t="s">
        <v>2288</v>
      </c>
      <c r="E14" s="583" t="s">
        <v>308</v>
      </c>
      <c r="F14" s="728">
        <v>2</v>
      </c>
      <c r="G14" s="583" t="s">
        <v>93</v>
      </c>
      <c r="H14" s="626" t="s">
        <v>1196</v>
      </c>
      <c r="I14" s="626">
        <f>12500*F14</f>
        <v>25000</v>
      </c>
      <c r="J14" s="626" t="s">
        <v>317</v>
      </c>
      <c r="K14" s="626" t="s">
        <v>1469</v>
      </c>
    </row>
    <row r="15" spans="1:11" ht="15" x14ac:dyDescent="0.25">
      <c r="A15" s="583" t="s">
        <v>5105</v>
      </c>
      <c r="B15" s="584">
        <v>44258</v>
      </c>
      <c r="C15" s="583" t="s">
        <v>2219</v>
      </c>
      <c r="D15" s="583" t="s">
        <v>2293</v>
      </c>
      <c r="E15" s="583" t="s">
        <v>308</v>
      </c>
      <c r="F15" s="729">
        <v>1</v>
      </c>
      <c r="G15" s="583" t="s">
        <v>93</v>
      </c>
      <c r="H15" s="626" t="s">
        <v>1196</v>
      </c>
      <c r="I15" s="626">
        <f>4400*F15</f>
        <v>4400</v>
      </c>
      <c r="J15" s="626" t="s">
        <v>317</v>
      </c>
      <c r="K15" s="626" t="s">
        <v>1469</v>
      </c>
    </row>
    <row r="16" spans="1:11" ht="15" x14ac:dyDescent="0.25">
      <c r="A16" s="583" t="s">
        <v>5106</v>
      </c>
      <c r="B16" s="584">
        <v>44258</v>
      </c>
      <c r="C16" s="583" t="s">
        <v>2160</v>
      </c>
      <c r="D16" s="583" t="s">
        <v>2289</v>
      </c>
      <c r="E16" s="583" t="s">
        <v>314</v>
      </c>
      <c r="F16" s="728">
        <v>2</v>
      </c>
      <c r="G16" s="583" t="s">
        <v>93</v>
      </c>
      <c r="H16" s="626" t="s">
        <v>2559</v>
      </c>
      <c r="I16" s="626">
        <f>35900*F16</f>
        <v>71800</v>
      </c>
      <c r="J16" s="626" t="s">
        <v>1465</v>
      </c>
      <c r="K16" s="626" t="s">
        <v>4782</v>
      </c>
    </row>
    <row r="17" spans="1:11" ht="15" x14ac:dyDescent="0.25">
      <c r="A17" s="583" t="s">
        <v>5107</v>
      </c>
      <c r="B17" s="584">
        <v>44259</v>
      </c>
      <c r="C17" s="583" t="s">
        <v>2160</v>
      </c>
      <c r="D17" s="583" t="s">
        <v>5310</v>
      </c>
      <c r="E17" s="583" t="s">
        <v>314</v>
      </c>
      <c r="F17" s="585">
        <v>1</v>
      </c>
      <c r="G17" s="583" t="s">
        <v>93</v>
      </c>
      <c r="H17" s="626" t="s">
        <v>2559</v>
      </c>
      <c r="I17" s="626">
        <f>27000*F17</f>
        <v>27000</v>
      </c>
      <c r="J17" s="626" t="s">
        <v>1465</v>
      </c>
      <c r="K17" s="626" t="s">
        <v>4782</v>
      </c>
    </row>
    <row r="18" spans="1:11" ht="15" x14ac:dyDescent="0.25">
      <c r="A18" s="583" t="s">
        <v>5108</v>
      </c>
      <c r="B18" s="584">
        <v>44259</v>
      </c>
      <c r="C18" s="583" t="s">
        <v>2149</v>
      </c>
      <c r="D18" s="583" t="s">
        <v>5311</v>
      </c>
      <c r="E18" s="583" t="s">
        <v>308</v>
      </c>
      <c r="F18" s="585">
        <v>1</v>
      </c>
      <c r="G18" s="583" t="s">
        <v>93</v>
      </c>
      <c r="H18" s="626" t="s">
        <v>2560</v>
      </c>
      <c r="I18" s="626">
        <f>5500*F18</f>
        <v>5500</v>
      </c>
      <c r="J18" s="626" t="s">
        <v>1466</v>
      </c>
      <c r="K18" s="626" t="s">
        <v>4782</v>
      </c>
    </row>
    <row r="19" spans="1:11" ht="15" x14ac:dyDescent="0.25">
      <c r="A19" s="583" t="s">
        <v>5108</v>
      </c>
      <c r="B19" s="584">
        <v>44259</v>
      </c>
      <c r="C19" s="583" t="s">
        <v>2149</v>
      </c>
      <c r="D19" s="583" t="s">
        <v>2289</v>
      </c>
      <c r="E19" s="583" t="s">
        <v>314</v>
      </c>
      <c r="F19" s="585">
        <v>2</v>
      </c>
      <c r="G19" s="583" t="s">
        <v>93</v>
      </c>
      <c r="H19" s="626" t="s">
        <v>2557</v>
      </c>
      <c r="I19" s="626">
        <f>35900*F19</f>
        <v>71800</v>
      </c>
      <c r="J19" s="626" t="s">
        <v>1466</v>
      </c>
      <c r="K19" s="626" t="s">
        <v>4782</v>
      </c>
    </row>
    <row r="20" spans="1:11" ht="15" x14ac:dyDescent="0.25">
      <c r="A20" s="583" t="s">
        <v>5109</v>
      </c>
      <c r="B20" s="584">
        <v>44260</v>
      </c>
      <c r="C20" s="583" t="s">
        <v>2259</v>
      </c>
      <c r="D20" s="583" t="s">
        <v>2297</v>
      </c>
      <c r="E20" s="583" t="s">
        <v>314</v>
      </c>
      <c r="F20" s="585">
        <v>3</v>
      </c>
      <c r="G20" s="583" t="s">
        <v>93</v>
      </c>
      <c r="H20" s="626" t="s">
        <v>2559</v>
      </c>
      <c r="I20" s="626">
        <f>53700*F20</f>
        <v>161100</v>
      </c>
      <c r="J20" s="626" t="s">
        <v>317</v>
      </c>
      <c r="K20" s="626" t="s">
        <v>1469</v>
      </c>
    </row>
    <row r="21" spans="1:11" ht="15" x14ac:dyDescent="0.25">
      <c r="A21" s="583" t="s">
        <v>5110</v>
      </c>
      <c r="B21" s="584">
        <v>44260</v>
      </c>
      <c r="C21" s="583" t="s">
        <v>2217</v>
      </c>
      <c r="D21" s="583" t="s">
        <v>2294</v>
      </c>
      <c r="E21" s="583" t="s">
        <v>308</v>
      </c>
      <c r="F21" s="728">
        <v>3</v>
      </c>
      <c r="G21" s="583" t="s">
        <v>2185</v>
      </c>
      <c r="H21" s="626" t="s">
        <v>2560</v>
      </c>
      <c r="I21" s="626">
        <f>2250*F21</f>
        <v>6750</v>
      </c>
      <c r="J21" s="626" t="s">
        <v>1465</v>
      </c>
      <c r="K21" s="626" t="s">
        <v>4782</v>
      </c>
    </row>
    <row r="22" spans="1:11" ht="15" x14ac:dyDescent="0.25">
      <c r="A22" s="583" t="s">
        <v>5111</v>
      </c>
      <c r="B22" s="584">
        <v>44260</v>
      </c>
      <c r="C22" s="583" t="s">
        <v>5112</v>
      </c>
      <c r="D22" s="583" t="s">
        <v>2300</v>
      </c>
      <c r="E22" s="583" t="s">
        <v>308</v>
      </c>
      <c r="F22" s="585">
        <v>1</v>
      </c>
      <c r="G22" s="583" t="s">
        <v>5113</v>
      </c>
      <c r="H22" s="626" t="s">
        <v>1196</v>
      </c>
      <c r="I22" s="626">
        <f>4225*F22</f>
        <v>4225</v>
      </c>
      <c r="J22" s="626" t="s">
        <v>316</v>
      </c>
      <c r="K22" s="626" t="s">
        <v>1469</v>
      </c>
    </row>
    <row r="23" spans="1:11" ht="15" x14ac:dyDescent="0.25">
      <c r="A23" s="583" t="s">
        <v>5114</v>
      </c>
      <c r="B23" s="584">
        <v>44260</v>
      </c>
      <c r="C23" s="583" t="s">
        <v>2280</v>
      </c>
      <c r="D23" s="583" t="s">
        <v>2289</v>
      </c>
      <c r="E23" s="583" t="s">
        <v>314</v>
      </c>
      <c r="F23" s="585">
        <v>1</v>
      </c>
      <c r="G23" s="583" t="s">
        <v>93</v>
      </c>
      <c r="H23" s="626" t="s">
        <v>2559</v>
      </c>
      <c r="I23" s="626">
        <f>35900*F23</f>
        <v>35900</v>
      </c>
      <c r="J23" s="626" t="s">
        <v>1467</v>
      </c>
      <c r="K23" s="626" t="s">
        <v>4784</v>
      </c>
    </row>
    <row r="24" spans="1:11" ht="15" x14ac:dyDescent="0.25">
      <c r="A24" s="583" t="s">
        <v>5115</v>
      </c>
      <c r="B24" s="584">
        <v>44260</v>
      </c>
      <c r="C24" s="583" t="s">
        <v>3939</v>
      </c>
      <c r="D24" s="583" t="s">
        <v>2300</v>
      </c>
      <c r="E24" s="583" t="s">
        <v>308</v>
      </c>
      <c r="F24" s="585">
        <v>1</v>
      </c>
      <c r="G24" s="583" t="s">
        <v>5118</v>
      </c>
      <c r="H24" s="626" t="s">
        <v>1196</v>
      </c>
      <c r="I24" s="626">
        <f>4225*F24</f>
        <v>4225</v>
      </c>
      <c r="J24" s="626" t="s">
        <v>317</v>
      </c>
      <c r="K24" s="626" t="s">
        <v>1469</v>
      </c>
    </row>
    <row r="25" spans="1:11" ht="15" x14ac:dyDescent="0.25">
      <c r="A25" s="583" t="s">
        <v>5116</v>
      </c>
      <c r="B25" s="584">
        <v>44260</v>
      </c>
      <c r="C25" s="583" t="s">
        <v>5117</v>
      </c>
      <c r="D25" s="583" t="s">
        <v>2294</v>
      </c>
      <c r="E25" s="583" t="s">
        <v>308</v>
      </c>
      <c r="F25" s="585">
        <v>1</v>
      </c>
      <c r="G25" s="583" t="s">
        <v>259</v>
      </c>
      <c r="H25" s="626" t="s">
        <v>2561</v>
      </c>
      <c r="I25" s="626">
        <f>2250*F25</f>
        <v>2250</v>
      </c>
      <c r="J25" s="626" t="s">
        <v>316</v>
      </c>
      <c r="K25" s="626" t="s">
        <v>1469</v>
      </c>
    </row>
    <row r="26" spans="1:11" ht="15" x14ac:dyDescent="0.25">
      <c r="A26" s="583" t="s">
        <v>5116</v>
      </c>
      <c r="B26" s="584">
        <v>44260</v>
      </c>
      <c r="C26" s="583" t="s">
        <v>5117</v>
      </c>
      <c r="D26" s="583" t="s">
        <v>2293</v>
      </c>
      <c r="E26" s="583" t="s">
        <v>308</v>
      </c>
      <c r="F26" s="585">
        <v>1</v>
      </c>
      <c r="G26" s="583" t="s">
        <v>259</v>
      </c>
      <c r="H26" s="626" t="s">
        <v>2561</v>
      </c>
      <c r="I26" s="626">
        <f>4400*F26</f>
        <v>4400</v>
      </c>
      <c r="J26" s="626" t="s">
        <v>316</v>
      </c>
      <c r="K26" s="626" t="s">
        <v>1469</v>
      </c>
    </row>
    <row r="27" spans="1:11" ht="15" x14ac:dyDescent="0.25">
      <c r="A27" s="583" t="s">
        <v>5119</v>
      </c>
      <c r="B27" s="584">
        <v>44261</v>
      </c>
      <c r="C27" s="583" t="s">
        <v>2160</v>
      </c>
      <c r="D27" s="583" t="s">
        <v>4148</v>
      </c>
      <c r="E27" s="583" t="s">
        <v>308</v>
      </c>
      <c r="F27" s="728">
        <v>195</v>
      </c>
      <c r="G27" s="730" t="s">
        <v>93</v>
      </c>
      <c r="H27" s="626" t="s">
        <v>1196</v>
      </c>
      <c r="I27" s="626">
        <f>2550*F27</f>
        <v>497250</v>
      </c>
      <c r="J27" s="626" t="s">
        <v>1465</v>
      </c>
      <c r="K27" s="626" t="s">
        <v>4782</v>
      </c>
    </row>
    <row r="28" spans="1:11" ht="15" x14ac:dyDescent="0.25">
      <c r="A28" s="583" t="s">
        <v>5120</v>
      </c>
      <c r="B28" s="584">
        <v>44261</v>
      </c>
      <c r="C28" s="583" t="s">
        <v>2564</v>
      </c>
      <c r="D28" s="583" t="s">
        <v>2303</v>
      </c>
      <c r="E28" s="583" t="s">
        <v>308</v>
      </c>
      <c r="F28" s="728">
        <v>2</v>
      </c>
      <c r="G28" s="583" t="s">
        <v>2176</v>
      </c>
      <c r="H28" s="626" t="s">
        <v>2560</v>
      </c>
      <c r="I28" s="626">
        <f>2900*F28</f>
        <v>5800</v>
      </c>
      <c r="J28" s="626" t="s">
        <v>317</v>
      </c>
      <c r="K28" s="626" t="s">
        <v>1469</v>
      </c>
    </row>
    <row r="29" spans="1:11" ht="15" x14ac:dyDescent="0.25">
      <c r="A29" s="583" t="s">
        <v>5120</v>
      </c>
      <c r="B29" s="584">
        <v>44261</v>
      </c>
      <c r="C29" s="583" t="s">
        <v>2564</v>
      </c>
      <c r="D29" s="583" t="s">
        <v>2300</v>
      </c>
      <c r="E29" s="583" t="s">
        <v>308</v>
      </c>
      <c r="F29" s="728">
        <v>8</v>
      </c>
      <c r="G29" s="583" t="s">
        <v>2176</v>
      </c>
      <c r="H29" s="626" t="s">
        <v>2560</v>
      </c>
      <c r="I29" s="626">
        <f>4225*F29</f>
        <v>33800</v>
      </c>
      <c r="J29" s="626" t="s">
        <v>317</v>
      </c>
      <c r="K29" s="626" t="s">
        <v>1469</v>
      </c>
    </row>
    <row r="30" spans="1:11" ht="15" x14ac:dyDescent="0.25">
      <c r="A30" s="583" t="s">
        <v>5121</v>
      </c>
      <c r="B30" s="584">
        <v>44261</v>
      </c>
      <c r="C30" s="583" t="s">
        <v>2149</v>
      </c>
      <c r="D30" s="583" t="s">
        <v>2300</v>
      </c>
      <c r="E30" s="583" t="s">
        <v>308</v>
      </c>
      <c r="F30" s="728">
        <v>12</v>
      </c>
      <c r="G30" s="583" t="s">
        <v>2178</v>
      </c>
      <c r="H30" s="626" t="s">
        <v>2560</v>
      </c>
      <c r="I30" s="626">
        <f>4225*F30</f>
        <v>50700</v>
      </c>
      <c r="J30" s="626" t="s">
        <v>1466</v>
      </c>
      <c r="K30" s="626" t="s">
        <v>4782</v>
      </c>
    </row>
    <row r="31" spans="1:11" ht="15" x14ac:dyDescent="0.25">
      <c r="A31" s="583" t="s">
        <v>5122</v>
      </c>
      <c r="B31" s="584">
        <v>44263</v>
      </c>
      <c r="C31" s="583" t="s">
        <v>2259</v>
      </c>
      <c r="D31" s="583" t="s">
        <v>2300</v>
      </c>
      <c r="E31" s="583" t="s">
        <v>308</v>
      </c>
      <c r="F31" s="728">
        <v>10</v>
      </c>
      <c r="G31" s="730" t="s">
        <v>93</v>
      </c>
      <c r="H31" s="626" t="s">
        <v>1196</v>
      </c>
      <c r="I31" s="626">
        <f>4225*F31</f>
        <v>42250</v>
      </c>
      <c r="J31" s="626" t="s">
        <v>317</v>
      </c>
      <c r="K31" s="626" t="s">
        <v>1469</v>
      </c>
    </row>
    <row r="32" spans="1:11" ht="15" x14ac:dyDescent="0.25">
      <c r="A32" s="583" t="s">
        <v>5123</v>
      </c>
      <c r="B32" s="584">
        <v>44263</v>
      </c>
      <c r="C32" s="583" t="s">
        <v>2160</v>
      </c>
      <c r="D32" s="583" t="s">
        <v>4148</v>
      </c>
      <c r="E32" s="583" t="s">
        <v>308</v>
      </c>
      <c r="F32" s="728">
        <v>500</v>
      </c>
      <c r="G32" s="583" t="s">
        <v>93</v>
      </c>
      <c r="H32" s="626" t="s">
        <v>1196</v>
      </c>
      <c r="I32" s="626">
        <f>2550*F32</f>
        <v>1275000</v>
      </c>
      <c r="J32" s="626" t="s">
        <v>1465</v>
      </c>
      <c r="K32" s="626" t="s">
        <v>4782</v>
      </c>
    </row>
    <row r="33" spans="1:11" ht="15" x14ac:dyDescent="0.25">
      <c r="A33" s="583" t="s">
        <v>5124</v>
      </c>
      <c r="B33" s="584">
        <v>44263</v>
      </c>
      <c r="C33" s="583" t="s">
        <v>2217</v>
      </c>
      <c r="D33" s="583" t="s">
        <v>5311</v>
      </c>
      <c r="E33" s="583" t="s">
        <v>308</v>
      </c>
      <c r="F33" s="585">
        <v>1</v>
      </c>
      <c r="G33" s="583" t="s">
        <v>2185</v>
      </c>
      <c r="H33" s="626" t="s">
        <v>2560</v>
      </c>
      <c r="I33" s="626">
        <f>5500*F33</f>
        <v>5500</v>
      </c>
      <c r="J33" s="626" t="s">
        <v>1465</v>
      </c>
      <c r="K33" s="626" t="s">
        <v>4782</v>
      </c>
    </row>
    <row r="34" spans="1:11" ht="15" x14ac:dyDescent="0.25">
      <c r="A34" s="583" t="s">
        <v>5125</v>
      </c>
      <c r="B34" s="584">
        <v>44263</v>
      </c>
      <c r="C34" s="583" t="s">
        <v>5126</v>
      </c>
      <c r="D34" s="583" t="s">
        <v>2300</v>
      </c>
      <c r="E34" s="583" t="s">
        <v>308</v>
      </c>
      <c r="F34" s="585">
        <v>1</v>
      </c>
      <c r="G34" s="583" t="s">
        <v>93</v>
      </c>
      <c r="H34" s="626" t="s">
        <v>1196</v>
      </c>
      <c r="I34" s="626">
        <f>4225*F34</f>
        <v>4225</v>
      </c>
      <c r="J34" s="626" t="s">
        <v>317</v>
      </c>
      <c r="K34" s="626" t="s">
        <v>1469</v>
      </c>
    </row>
    <row r="35" spans="1:11" ht="15" x14ac:dyDescent="0.25">
      <c r="A35" s="583" t="s">
        <v>5127</v>
      </c>
      <c r="B35" s="584">
        <v>44264</v>
      </c>
      <c r="C35" s="583" t="s">
        <v>2277</v>
      </c>
      <c r="D35" s="583" t="s">
        <v>2294</v>
      </c>
      <c r="E35" s="583" t="s">
        <v>308</v>
      </c>
      <c r="F35" s="585">
        <v>1</v>
      </c>
      <c r="G35" s="583" t="s">
        <v>93</v>
      </c>
      <c r="H35" s="626" t="s">
        <v>1196</v>
      </c>
      <c r="I35" s="626">
        <f>2250*F35</f>
        <v>2250</v>
      </c>
      <c r="J35" s="626" t="s">
        <v>1466</v>
      </c>
      <c r="K35" s="626" t="s">
        <v>4782</v>
      </c>
    </row>
    <row r="36" spans="1:11" ht="15" x14ac:dyDescent="0.25">
      <c r="A36" s="583" t="s">
        <v>5128</v>
      </c>
      <c r="B36" s="584">
        <v>44264</v>
      </c>
      <c r="C36" s="583" t="s">
        <v>1279</v>
      </c>
      <c r="D36" s="583" t="s">
        <v>2288</v>
      </c>
      <c r="E36" s="583" t="s">
        <v>308</v>
      </c>
      <c r="F36" s="585">
        <v>1</v>
      </c>
      <c r="G36" s="583" t="s">
        <v>93</v>
      </c>
      <c r="H36" s="626" t="s">
        <v>1196</v>
      </c>
      <c r="I36" s="626">
        <f>12500*F36</f>
        <v>12500</v>
      </c>
      <c r="J36" s="626" t="s">
        <v>1467</v>
      </c>
      <c r="K36" s="626" t="s">
        <v>4782</v>
      </c>
    </row>
    <row r="37" spans="1:11" ht="15" x14ac:dyDescent="0.25">
      <c r="A37" s="583" t="s">
        <v>5129</v>
      </c>
      <c r="B37" s="584">
        <v>44264</v>
      </c>
      <c r="C37" s="583" t="s">
        <v>5130</v>
      </c>
      <c r="D37" s="583" t="s">
        <v>1520</v>
      </c>
      <c r="E37" s="583" t="s">
        <v>308</v>
      </c>
      <c r="F37" s="585">
        <v>1</v>
      </c>
      <c r="G37" s="583" t="s">
        <v>93</v>
      </c>
      <c r="H37" s="626" t="s">
        <v>1196</v>
      </c>
      <c r="I37" s="626">
        <f>6950*F37</f>
        <v>6950</v>
      </c>
      <c r="J37" s="626" t="s">
        <v>317</v>
      </c>
      <c r="K37" s="626" t="s">
        <v>1469</v>
      </c>
    </row>
    <row r="38" spans="1:11" ht="15" x14ac:dyDescent="0.25">
      <c r="A38" s="583" t="s">
        <v>5131</v>
      </c>
      <c r="B38" s="584">
        <v>44264</v>
      </c>
      <c r="C38" s="583" t="s">
        <v>1216</v>
      </c>
      <c r="D38" s="583" t="s">
        <v>5132</v>
      </c>
      <c r="E38" s="583" t="s">
        <v>314</v>
      </c>
      <c r="F38" s="585">
        <v>1</v>
      </c>
      <c r="G38" s="583" t="s">
        <v>93</v>
      </c>
      <c r="H38" s="626" t="s">
        <v>2559</v>
      </c>
      <c r="I38" s="626">
        <f>500*F38</f>
        <v>500</v>
      </c>
      <c r="J38" s="626" t="s">
        <v>317</v>
      </c>
      <c r="K38" s="626" t="s">
        <v>1469</v>
      </c>
    </row>
    <row r="39" spans="1:11" ht="15" x14ac:dyDescent="0.25">
      <c r="A39" s="583" t="s">
        <v>5131</v>
      </c>
      <c r="B39" s="584">
        <v>44264</v>
      </c>
      <c r="C39" s="583" t="s">
        <v>1216</v>
      </c>
      <c r="D39" s="583" t="s">
        <v>2294</v>
      </c>
      <c r="E39" s="583" t="s">
        <v>308</v>
      </c>
      <c r="F39" s="585">
        <v>1</v>
      </c>
      <c r="G39" s="583" t="s">
        <v>93</v>
      </c>
      <c r="H39" s="626" t="s">
        <v>1196</v>
      </c>
      <c r="I39" s="626">
        <f>2250*F39</f>
        <v>2250</v>
      </c>
      <c r="J39" s="626" t="s">
        <v>317</v>
      </c>
      <c r="K39" s="626" t="s">
        <v>1469</v>
      </c>
    </row>
    <row r="40" spans="1:11" ht="15" x14ac:dyDescent="0.25">
      <c r="A40" s="583" t="s">
        <v>5133</v>
      </c>
      <c r="B40" s="584">
        <v>44264</v>
      </c>
      <c r="C40" s="583" t="s">
        <v>5134</v>
      </c>
      <c r="D40" s="583" t="s">
        <v>2300</v>
      </c>
      <c r="E40" s="583" t="s">
        <v>308</v>
      </c>
      <c r="F40" s="728">
        <v>2</v>
      </c>
      <c r="G40" s="583" t="s">
        <v>93</v>
      </c>
      <c r="H40" s="626" t="s">
        <v>1196</v>
      </c>
      <c r="I40" s="626">
        <f>4225*F40</f>
        <v>8450</v>
      </c>
      <c r="J40" s="626" t="s">
        <v>317</v>
      </c>
      <c r="K40" s="626" t="s">
        <v>1469</v>
      </c>
    </row>
    <row r="41" spans="1:11" ht="15" x14ac:dyDescent="0.25">
      <c r="A41" s="583" t="s">
        <v>5135</v>
      </c>
      <c r="B41" s="584">
        <v>44264</v>
      </c>
      <c r="C41" s="583" t="s">
        <v>3919</v>
      </c>
      <c r="D41" s="583" t="s">
        <v>2300</v>
      </c>
      <c r="E41" s="583" t="s">
        <v>308</v>
      </c>
      <c r="F41" s="728">
        <v>5</v>
      </c>
      <c r="G41" s="583" t="s">
        <v>2185</v>
      </c>
      <c r="H41" s="626" t="s">
        <v>2560</v>
      </c>
      <c r="I41" s="626">
        <f>4225*F41</f>
        <v>21125</v>
      </c>
      <c r="J41" s="626" t="s">
        <v>317</v>
      </c>
      <c r="K41" s="626" t="s">
        <v>1469</v>
      </c>
    </row>
    <row r="42" spans="1:11" ht="15" x14ac:dyDescent="0.25">
      <c r="A42" s="583" t="s">
        <v>5136</v>
      </c>
      <c r="B42" s="584">
        <v>44264</v>
      </c>
      <c r="C42" s="583" t="s">
        <v>2155</v>
      </c>
      <c r="D42" s="583" t="s">
        <v>2293</v>
      </c>
      <c r="E42" s="583" t="s">
        <v>308</v>
      </c>
      <c r="F42" s="585">
        <v>1</v>
      </c>
      <c r="G42" s="583" t="s">
        <v>93</v>
      </c>
      <c r="H42" s="626" t="s">
        <v>1196</v>
      </c>
      <c r="I42" s="626">
        <f>4400*F42</f>
        <v>4400</v>
      </c>
      <c r="J42" s="626" t="s">
        <v>1467</v>
      </c>
      <c r="K42" s="626" t="s">
        <v>4782</v>
      </c>
    </row>
    <row r="43" spans="1:11" ht="15" x14ac:dyDescent="0.25">
      <c r="A43" s="583" t="s">
        <v>5137</v>
      </c>
      <c r="B43" s="584">
        <v>44264</v>
      </c>
      <c r="C43" s="583" t="s">
        <v>5138</v>
      </c>
      <c r="D43" s="583" t="s">
        <v>2300</v>
      </c>
      <c r="E43" s="583" t="s">
        <v>308</v>
      </c>
      <c r="F43" s="585">
        <v>1</v>
      </c>
      <c r="G43" s="583" t="s">
        <v>2185</v>
      </c>
      <c r="H43" s="626" t="s">
        <v>2560</v>
      </c>
      <c r="I43" s="626">
        <f>4225*F43</f>
        <v>4225</v>
      </c>
      <c r="J43" s="626" t="s">
        <v>317</v>
      </c>
      <c r="K43" s="626" t="s">
        <v>1469</v>
      </c>
    </row>
    <row r="44" spans="1:11" ht="15" x14ac:dyDescent="0.25">
      <c r="A44" s="583" t="s">
        <v>5139</v>
      </c>
      <c r="B44" s="584">
        <v>44264</v>
      </c>
      <c r="C44" s="583" t="s">
        <v>5140</v>
      </c>
      <c r="D44" s="583" t="s">
        <v>2300</v>
      </c>
      <c r="E44" s="583" t="s">
        <v>308</v>
      </c>
      <c r="F44" s="585">
        <v>1</v>
      </c>
      <c r="G44" s="583" t="s">
        <v>5141</v>
      </c>
      <c r="H44" s="626" t="s">
        <v>1196</v>
      </c>
      <c r="I44" s="626">
        <f>4225*F44</f>
        <v>4225</v>
      </c>
      <c r="J44" s="626" t="s">
        <v>316</v>
      </c>
      <c r="K44" s="626" t="s">
        <v>1469</v>
      </c>
    </row>
    <row r="45" spans="1:11" ht="15" x14ac:dyDescent="0.25">
      <c r="A45" s="583" t="s">
        <v>5142</v>
      </c>
      <c r="B45" s="584">
        <v>44265</v>
      </c>
      <c r="C45" s="583" t="s">
        <v>2277</v>
      </c>
      <c r="D45" s="583" t="s">
        <v>2294</v>
      </c>
      <c r="E45" s="583" t="s">
        <v>308</v>
      </c>
      <c r="F45" s="585">
        <v>3</v>
      </c>
      <c r="G45" s="583" t="s">
        <v>93</v>
      </c>
      <c r="H45" s="626" t="s">
        <v>1196</v>
      </c>
      <c r="I45" s="626">
        <f>2250*F45</f>
        <v>6750</v>
      </c>
      <c r="J45" s="626" t="s">
        <v>1466</v>
      </c>
      <c r="K45" s="626" t="s">
        <v>4782</v>
      </c>
    </row>
    <row r="46" spans="1:11" ht="15" x14ac:dyDescent="0.25">
      <c r="A46" s="583" t="s">
        <v>5143</v>
      </c>
      <c r="B46" s="584">
        <v>44265</v>
      </c>
      <c r="C46" s="583" t="s">
        <v>5144</v>
      </c>
      <c r="D46" s="583" t="s">
        <v>2300</v>
      </c>
      <c r="E46" s="583" t="s">
        <v>308</v>
      </c>
      <c r="F46" s="728">
        <v>20</v>
      </c>
      <c r="G46" s="583" t="s">
        <v>2185</v>
      </c>
      <c r="H46" s="626" t="s">
        <v>2560</v>
      </c>
      <c r="I46" s="626">
        <f>4225*F46</f>
        <v>84500</v>
      </c>
      <c r="J46" s="626" t="s">
        <v>317</v>
      </c>
      <c r="K46" s="626" t="s">
        <v>1469</v>
      </c>
    </row>
    <row r="47" spans="1:11" ht="15" x14ac:dyDescent="0.25">
      <c r="A47" s="583" t="s">
        <v>5145</v>
      </c>
      <c r="B47" s="584">
        <v>44265</v>
      </c>
      <c r="C47" s="583" t="s">
        <v>2278</v>
      </c>
      <c r="D47" s="583" t="s">
        <v>4128</v>
      </c>
      <c r="E47" s="583" t="s">
        <v>314</v>
      </c>
      <c r="F47" s="728">
        <v>1</v>
      </c>
      <c r="G47" s="583" t="s">
        <v>93</v>
      </c>
      <c r="H47" s="626" t="s">
        <v>2559</v>
      </c>
      <c r="I47" s="626">
        <f>3500*F47</f>
        <v>3500</v>
      </c>
      <c r="J47" s="626" t="s">
        <v>1466</v>
      </c>
      <c r="K47" s="626" t="s">
        <v>4782</v>
      </c>
    </row>
    <row r="48" spans="1:11" ht="15" x14ac:dyDescent="0.25">
      <c r="A48" s="583" t="s">
        <v>5146</v>
      </c>
      <c r="B48" s="584">
        <v>44265</v>
      </c>
      <c r="C48" s="583" t="s">
        <v>2259</v>
      </c>
      <c r="D48" s="583" t="s">
        <v>5147</v>
      </c>
      <c r="E48" s="583" t="s">
        <v>314</v>
      </c>
      <c r="F48" s="585">
        <v>1</v>
      </c>
      <c r="G48" s="583" t="s">
        <v>93</v>
      </c>
      <c r="H48" s="626" t="s">
        <v>2559</v>
      </c>
      <c r="I48" s="626">
        <f>1500*F48</f>
        <v>1500</v>
      </c>
      <c r="J48" s="626" t="s">
        <v>317</v>
      </c>
      <c r="K48" s="626" t="s">
        <v>1469</v>
      </c>
    </row>
    <row r="49" spans="1:11" ht="15" x14ac:dyDescent="0.25">
      <c r="A49" s="583" t="s">
        <v>5148</v>
      </c>
      <c r="B49" s="584">
        <v>44265</v>
      </c>
      <c r="C49" s="583" t="s">
        <v>2217</v>
      </c>
      <c r="D49" s="583" t="s">
        <v>5315</v>
      </c>
      <c r="E49" s="583" t="s">
        <v>314</v>
      </c>
      <c r="F49" s="585">
        <v>1</v>
      </c>
      <c r="G49" s="583" t="s">
        <v>2185</v>
      </c>
      <c r="H49" s="626" t="s">
        <v>2557</v>
      </c>
      <c r="I49" s="626">
        <f>1500*F49</f>
        <v>1500</v>
      </c>
      <c r="J49" s="626" t="s">
        <v>1465</v>
      </c>
      <c r="K49" s="626" t="s">
        <v>4782</v>
      </c>
    </row>
    <row r="50" spans="1:11" ht="15" x14ac:dyDescent="0.25">
      <c r="A50" s="583" t="s">
        <v>5148</v>
      </c>
      <c r="B50" s="584">
        <v>44265</v>
      </c>
      <c r="C50" s="583" t="s">
        <v>2217</v>
      </c>
      <c r="D50" s="583" t="s">
        <v>5313</v>
      </c>
      <c r="E50" s="583" t="s">
        <v>314</v>
      </c>
      <c r="F50" s="585">
        <v>1</v>
      </c>
      <c r="G50" s="583" t="s">
        <v>2185</v>
      </c>
      <c r="H50" s="626" t="s">
        <v>2557</v>
      </c>
      <c r="I50" s="626">
        <f>58300*F50</f>
        <v>58300</v>
      </c>
      <c r="J50" s="626" t="s">
        <v>1465</v>
      </c>
      <c r="K50" s="626" t="s">
        <v>4782</v>
      </c>
    </row>
    <row r="51" spans="1:11" ht="15" x14ac:dyDescent="0.25">
      <c r="A51" s="583" t="s">
        <v>5150</v>
      </c>
      <c r="B51" s="584">
        <v>44265</v>
      </c>
      <c r="C51" s="583" t="s">
        <v>2217</v>
      </c>
      <c r="D51" s="583" t="s">
        <v>5314</v>
      </c>
      <c r="E51" s="583" t="s">
        <v>314</v>
      </c>
      <c r="F51" s="585">
        <v>8</v>
      </c>
      <c r="G51" s="583" t="s">
        <v>2185</v>
      </c>
      <c r="H51" s="626" t="s">
        <v>2557</v>
      </c>
      <c r="I51" s="626">
        <f>8100*F51</f>
        <v>64800</v>
      </c>
      <c r="J51" s="626" t="s">
        <v>1465</v>
      </c>
      <c r="K51" s="626" t="s">
        <v>4782</v>
      </c>
    </row>
    <row r="52" spans="1:11" ht="15" x14ac:dyDescent="0.25">
      <c r="A52" s="583" t="s">
        <v>5151</v>
      </c>
      <c r="B52" s="584">
        <v>44265</v>
      </c>
      <c r="C52" s="583" t="s">
        <v>5152</v>
      </c>
      <c r="D52" s="583" t="s">
        <v>2289</v>
      </c>
      <c r="E52" s="583" t="s">
        <v>314</v>
      </c>
      <c r="F52" s="585">
        <v>1</v>
      </c>
      <c r="G52" s="583" t="s">
        <v>5153</v>
      </c>
      <c r="H52" s="626" t="s">
        <v>2557</v>
      </c>
      <c r="I52" s="626">
        <f>35900*F52</f>
        <v>35900</v>
      </c>
      <c r="J52" s="626" t="s">
        <v>317</v>
      </c>
      <c r="K52" s="626" t="s">
        <v>1469</v>
      </c>
    </row>
    <row r="53" spans="1:11" ht="15" x14ac:dyDescent="0.25">
      <c r="A53" s="583" t="s">
        <v>5154</v>
      </c>
      <c r="B53" s="584">
        <v>44265</v>
      </c>
      <c r="C53" s="583" t="s">
        <v>5331</v>
      </c>
      <c r="D53" s="583" t="s">
        <v>2294</v>
      </c>
      <c r="E53" s="583" t="s">
        <v>308</v>
      </c>
      <c r="F53" s="585">
        <v>16</v>
      </c>
      <c r="G53" s="583" t="s">
        <v>93</v>
      </c>
      <c r="H53" s="626" t="s">
        <v>1196</v>
      </c>
      <c r="I53" s="626">
        <f>2250*F53</f>
        <v>36000</v>
      </c>
      <c r="J53" s="626" t="s">
        <v>317</v>
      </c>
      <c r="K53" s="626" t="s">
        <v>1469</v>
      </c>
    </row>
    <row r="54" spans="1:11" ht="15" x14ac:dyDescent="0.25">
      <c r="A54" s="583" t="s">
        <v>5155</v>
      </c>
      <c r="B54" s="584">
        <v>44265</v>
      </c>
      <c r="C54" s="583" t="s">
        <v>5152</v>
      </c>
      <c r="D54" s="583" t="s">
        <v>5316</v>
      </c>
      <c r="E54" s="583" t="s">
        <v>314</v>
      </c>
      <c r="F54" s="585">
        <v>1</v>
      </c>
      <c r="G54" s="583" t="s">
        <v>93</v>
      </c>
      <c r="H54" s="626" t="s">
        <v>2559</v>
      </c>
      <c r="I54" s="626">
        <f>3000*F54</f>
        <v>3000</v>
      </c>
      <c r="J54" s="626" t="s">
        <v>317</v>
      </c>
      <c r="K54" s="626" t="s">
        <v>1469</v>
      </c>
    </row>
    <row r="55" spans="1:11" ht="15" x14ac:dyDescent="0.25">
      <c r="A55" s="583" t="s">
        <v>5155</v>
      </c>
      <c r="B55" s="584">
        <v>44265</v>
      </c>
      <c r="C55" s="583" t="s">
        <v>5152</v>
      </c>
      <c r="D55" s="583" t="s">
        <v>4128</v>
      </c>
      <c r="E55" s="583" t="s">
        <v>314</v>
      </c>
      <c r="F55" s="585">
        <v>1</v>
      </c>
      <c r="G55" s="583" t="s">
        <v>93</v>
      </c>
      <c r="H55" s="626" t="s">
        <v>2559</v>
      </c>
      <c r="I55" s="626">
        <f>3500*F55</f>
        <v>3500</v>
      </c>
      <c r="J55" s="626" t="s">
        <v>317</v>
      </c>
      <c r="K55" s="626" t="s">
        <v>1469</v>
      </c>
    </row>
    <row r="56" spans="1:11" ht="15" x14ac:dyDescent="0.25">
      <c r="A56" s="583" t="s">
        <v>5155</v>
      </c>
      <c r="B56" s="584">
        <v>44265</v>
      </c>
      <c r="C56" s="583" t="s">
        <v>5152</v>
      </c>
      <c r="D56" s="583" t="s">
        <v>5314</v>
      </c>
      <c r="E56" s="583" t="s">
        <v>314</v>
      </c>
      <c r="F56" s="585">
        <v>3</v>
      </c>
      <c r="G56" s="583" t="s">
        <v>93</v>
      </c>
      <c r="H56" s="626" t="s">
        <v>2559</v>
      </c>
      <c r="I56" s="626">
        <f>8100*F56</f>
        <v>24300</v>
      </c>
      <c r="J56" s="626" t="s">
        <v>317</v>
      </c>
      <c r="K56" s="626" t="s">
        <v>1469</v>
      </c>
    </row>
    <row r="57" spans="1:11" ht="15" x14ac:dyDescent="0.25">
      <c r="A57" s="583" t="s">
        <v>5156</v>
      </c>
      <c r="B57" s="584">
        <v>44266</v>
      </c>
      <c r="C57" s="583" t="s">
        <v>1279</v>
      </c>
      <c r="D57" s="583" t="s">
        <v>4158</v>
      </c>
      <c r="E57" s="583" t="s">
        <v>314</v>
      </c>
      <c r="F57" s="585">
        <v>1</v>
      </c>
      <c r="G57" s="583" t="s">
        <v>93</v>
      </c>
      <c r="H57" s="626" t="s">
        <v>2559</v>
      </c>
      <c r="I57" s="626">
        <f>50150*F57</f>
        <v>50150</v>
      </c>
      <c r="J57" s="626" t="s">
        <v>1467</v>
      </c>
      <c r="K57" s="626" t="s">
        <v>4782</v>
      </c>
    </row>
    <row r="58" spans="1:11" ht="15" x14ac:dyDescent="0.25">
      <c r="A58" s="583" t="s">
        <v>5157</v>
      </c>
      <c r="B58" s="584">
        <v>44266</v>
      </c>
      <c r="C58" s="583" t="s">
        <v>3955</v>
      </c>
      <c r="D58" s="583" t="s">
        <v>5317</v>
      </c>
      <c r="E58" s="583" t="s">
        <v>308</v>
      </c>
      <c r="F58" s="585">
        <v>1</v>
      </c>
      <c r="G58" s="583" t="s">
        <v>4115</v>
      </c>
      <c r="H58" s="626" t="s">
        <v>2560</v>
      </c>
      <c r="I58" s="626">
        <f>17000*F58</f>
        <v>17000</v>
      </c>
      <c r="J58" s="626" t="s">
        <v>317</v>
      </c>
      <c r="K58" s="626" t="s">
        <v>1469</v>
      </c>
    </row>
    <row r="59" spans="1:11" ht="15" x14ac:dyDescent="0.25">
      <c r="A59" s="583" t="s">
        <v>5158</v>
      </c>
      <c r="B59" s="584">
        <v>44266</v>
      </c>
      <c r="C59" s="583" t="s">
        <v>5159</v>
      </c>
      <c r="D59" s="583" t="s">
        <v>2300</v>
      </c>
      <c r="E59" s="583" t="s">
        <v>308</v>
      </c>
      <c r="F59" s="585">
        <v>1</v>
      </c>
      <c r="G59" s="583" t="s">
        <v>93</v>
      </c>
      <c r="H59" s="626" t="s">
        <v>1196</v>
      </c>
      <c r="I59" s="626">
        <f>4225*F59</f>
        <v>4225</v>
      </c>
      <c r="J59" s="626" t="s">
        <v>317</v>
      </c>
      <c r="K59" s="626" t="s">
        <v>1469</v>
      </c>
    </row>
    <row r="60" spans="1:11" ht="15" x14ac:dyDescent="0.25">
      <c r="A60" s="583" t="s">
        <v>5160</v>
      </c>
      <c r="B60" s="584">
        <v>44267</v>
      </c>
      <c r="C60" s="583" t="s">
        <v>2278</v>
      </c>
      <c r="D60" s="583" t="s">
        <v>2300</v>
      </c>
      <c r="E60" s="583" t="s">
        <v>308</v>
      </c>
      <c r="F60" s="728">
        <v>24</v>
      </c>
      <c r="G60" s="583" t="s">
        <v>93</v>
      </c>
      <c r="H60" s="626" t="s">
        <v>1196</v>
      </c>
      <c r="I60" s="626">
        <f>4225*F60</f>
        <v>101400</v>
      </c>
      <c r="J60" s="626" t="s">
        <v>1466</v>
      </c>
      <c r="K60" s="626" t="s">
        <v>4782</v>
      </c>
    </row>
    <row r="61" spans="1:11" ht="15" x14ac:dyDescent="0.25">
      <c r="A61" s="583" t="s">
        <v>5161</v>
      </c>
      <c r="B61" s="584">
        <v>44267</v>
      </c>
      <c r="C61" s="583" t="s">
        <v>5152</v>
      </c>
      <c r="D61" s="583" t="s">
        <v>5316</v>
      </c>
      <c r="E61" s="583" t="s">
        <v>314</v>
      </c>
      <c r="F61" s="728">
        <v>2</v>
      </c>
      <c r="G61" s="583" t="s">
        <v>93</v>
      </c>
      <c r="H61" s="626" t="s">
        <v>2559</v>
      </c>
      <c r="I61" s="626">
        <f>3000*F61</f>
        <v>6000</v>
      </c>
      <c r="J61" s="626" t="s">
        <v>317</v>
      </c>
      <c r="K61" s="626" t="s">
        <v>1469</v>
      </c>
    </row>
    <row r="62" spans="1:11" ht="15" x14ac:dyDescent="0.25">
      <c r="A62" s="583" t="s">
        <v>5162</v>
      </c>
      <c r="B62" s="584">
        <v>44267</v>
      </c>
      <c r="C62" s="583" t="s">
        <v>5104</v>
      </c>
      <c r="D62" s="583" t="s">
        <v>2294</v>
      </c>
      <c r="E62" s="583" t="s">
        <v>308</v>
      </c>
      <c r="F62" s="728">
        <v>2</v>
      </c>
      <c r="G62" s="583" t="s">
        <v>93</v>
      </c>
      <c r="H62" s="626" t="s">
        <v>1196</v>
      </c>
      <c r="I62" s="626">
        <f>2250*F62</f>
        <v>4500</v>
      </c>
      <c r="J62" s="626" t="s">
        <v>317</v>
      </c>
      <c r="K62" s="626" t="s">
        <v>1469</v>
      </c>
    </row>
    <row r="63" spans="1:11" ht="15" x14ac:dyDescent="0.25">
      <c r="A63" s="583" t="s">
        <v>5163</v>
      </c>
      <c r="B63" s="584">
        <v>44267</v>
      </c>
      <c r="C63" s="583" t="s">
        <v>2219</v>
      </c>
      <c r="D63" s="583" t="s">
        <v>2300</v>
      </c>
      <c r="E63" s="583" t="s">
        <v>308</v>
      </c>
      <c r="F63" s="728">
        <v>8</v>
      </c>
      <c r="G63" s="583" t="s">
        <v>93</v>
      </c>
      <c r="H63" s="626" t="s">
        <v>1196</v>
      </c>
      <c r="I63" s="626">
        <f>4225*F63</f>
        <v>33800</v>
      </c>
      <c r="J63" s="626" t="s">
        <v>317</v>
      </c>
      <c r="K63" s="626" t="s">
        <v>1469</v>
      </c>
    </row>
    <row r="64" spans="1:11" ht="15" x14ac:dyDescent="0.25">
      <c r="A64" s="583" t="s">
        <v>5164</v>
      </c>
      <c r="B64" s="584">
        <v>44267</v>
      </c>
      <c r="C64" s="583" t="s">
        <v>5165</v>
      </c>
      <c r="D64" s="583" t="s">
        <v>2300</v>
      </c>
      <c r="E64" s="583" t="s">
        <v>308</v>
      </c>
      <c r="F64" s="585">
        <v>1</v>
      </c>
      <c r="G64" s="583" t="s">
        <v>93</v>
      </c>
      <c r="H64" s="626" t="s">
        <v>1196</v>
      </c>
      <c r="I64" s="626">
        <f>4225*F64</f>
        <v>4225</v>
      </c>
      <c r="J64" s="626" t="s">
        <v>316</v>
      </c>
      <c r="K64" s="626" t="s">
        <v>1469</v>
      </c>
    </row>
    <row r="65" spans="1:11" ht="15" x14ac:dyDescent="0.25">
      <c r="A65" s="583" t="s">
        <v>5164</v>
      </c>
      <c r="B65" s="584">
        <v>44267</v>
      </c>
      <c r="C65" s="583" t="s">
        <v>5165</v>
      </c>
      <c r="D65" s="583" t="s">
        <v>2297</v>
      </c>
      <c r="E65" s="583" t="s">
        <v>314</v>
      </c>
      <c r="F65" s="585">
        <v>1</v>
      </c>
      <c r="G65" s="583" t="s">
        <v>93</v>
      </c>
      <c r="H65" s="626" t="s">
        <v>2559</v>
      </c>
      <c r="I65" s="626">
        <f>53700*F65</f>
        <v>53700</v>
      </c>
      <c r="J65" s="626" t="s">
        <v>316</v>
      </c>
      <c r="K65" s="626" t="s">
        <v>1469</v>
      </c>
    </row>
    <row r="66" spans="1:11" ht="15" x14ac:dyDescent="0.25">
      <c r="A66" s="583" t="s">
        <v>5166</v>
      </c>
      <c r="B66" s="584">
        <v>44268</v>
      </c>
      <c r="C66" s="583" t="s">
        <v>5167</v>
      </c>
      <c r="D66" s="583" t="s">
        <v>2289</v>
      </c>
      <c r="E66" s="583" t="s">
        <v>314</v>
      </c>
      <c r="F66" s="585">
        <v>1</v>
      </c>
      <c r="G66" s="583" t="s">
        <v>4118</v>
      </c>
      <c r="H66" s="626" t="s">
        <v>2558</v>
      </c>
      <c r="I66" s="626">
        <f>35900*F66</f>
        <v>35900</v>
      </c>
      <c r="J66" s="626" t="s">
        <v>317</v>
      </c>
      <c r="K66" s="626" t="s">
        <v>1469</v>
      </c>
    </row>
    <row r="67" spans="1:11" ht="15" x14ac:dyDescent="0.25">
      <c r="A67" s="583" t="s">
        <v>5168</v>
      </c>
      <c r="B67" s="584">
        <v>44268</v>
      </c>
      <c r="C67" s="583" t="s">
        <v>5152</v>
      </c>
      <c r="D67" s="583" t="s">
        <v>4128</v>
      </c>
      <c r="E67" s="583" t="s">
        <v>314</v>
      </c>
      <c r="F67" s="585">
        <v>1</v>
      </c>
      <c r="G67" s="583" t="s">
        <v>93</v>
      </c>
      <c r="H67" s="626" t="s">
        <v>2559</v>
      </c>
      <c r="I67" s="626">
        <f>3500*F67</f>
        <v>3500</v>
      </c>
      <c r="J67" s="626" t="s">
        <v>317</v>
      </c>
      <c r="K67" s="626" t="s">
        <v>1469</v>
      </c>
    </row>
    <row r="68" spans="1:11" ht="15" x14ac:dyDescent="0.25">
      <c r="A68" s="583" t="s">
        <v>5169</v>
      </c>
      <c r="B68" s="584">
        <v>44268</v>
      </c>
      <c r="C68" s="583" t="s">
        <v>5332</v>
      </c>
      <c r="D68" s="583" t="s">
        <v>2300</v>
      </c>
      <c r="E68" s="583" t="s">
        <v>308</v>
      </c>
      <c r="F68" s="585">
        <v>1</v>
      </c>
      <c r="G68" s="583" t="s">
        <v>5170</v>
      </c>
      <c r="H68" s="626" t="s">
        <v>2560</v>
      </c>
      <c r="I68" s="626">
        <f>4225*F68</f>
        <v>4225</v>
      </c>
      <c r="J68" s="626" t="s">
        <v>317</v>
      </c>
      <c r="K68" s="626" t="s">
        <v>1469</v>
      </c>
    </row>
    <row r="69" spans="1:11" ht="15" x14ac:dyDescent="0.25">
      <c r="A69" s="583" t="s">
        <v>5171</v>
      </c>
      <c r="B69" s="584">
        <v>44268</v>
      </c>
      <c r="C69" s="583" t="s">
        <v>2196</v>
      </c>
      <c r="D69" s="583" t="s">
        <v>5318</v>
      </c>
      <c r="E69" s="583" t="s">
        <v>308</v>
      </c>
      <c r="F69" s="585">
        <v>1</v>
      </c>
      <c r="G69" s="583" t="s">
        <v>93</v>
      </c>
      <c r="H69" s="626" t="s">
        <v>1196</v>
      </c>
      <c r="I69" s="626">
        <f>5500*F69</f>
        <v>5500</v>
      </c>
      <c r="J69" s="626" t="s">
        <v>317</v>
      </c>
      <c r="K69" s="626" t="s">
        <v>1469</v>
      </c>
    </row>
    <row r="70" spans="1:11" ht="15" x14ac:dyDescent="0.25">
      <c r="A70" s="583" t="s">
        <v>5172</v>
      </c>
      <c r="B70" s="584">
        <v>44268</v>
      </c>
      <c r="C70" s="583" t="s">
        <v>5165</v>
      </c>
      <c r="D70" s="583" t="s">
        <v>2294</v>
      </c>
      <c r="E70" s="583" t="s">
        <v>308</v>
      </c>
      <c r="F70" s="585">
        <v>1</v>
      </c>
      <c r="G70" s="583" t="s">
        <v>93</v>
      </c>
      <c r="H70" s="626" t="s">
        <v>1196</v>
      </c>
      <c r="I70" s="626">
        <f>2250*F70</f>
        <v>2250</v>
      </c>
      <c r="J70" s="626" t="s">
        <v>316</v>
      </c>
      <c r="K70" s="626" t="s">
        <v>1469</v>
      </c>
    </row>
    <row r="71" spans="1:11" ht="15" x14ac:dyDescent="0.25">
      <c r="A71" s="583" t="s">
        <v>5173</v>
      </c>
      <c r="B71" s="584">
        <v>44268</v>
      </c>
      <c r="C71" s="583" t="s">
        <v>2149</v>
      </c>
      <c r="D71" s="583" t="s">
        <v>2289</v>
      </c>
      <c r="E71" s="583" t="s">
        <v>314</v>
      </c>
      <c r="F71" s="585">
        <v>1</v>
      </c>
      <c r="G71" s="583" t="s">
        <v>2178</v>
      </c>
      <c r="H71" s="626" t="s">
        <v>2557</v>
      </c>
      <c r="I71" s="626">
        <f>35900*F71</f>
        <v>35900</v>
      </c>
      <c r="J71" s="626" t="s">
        <v>1466</v>
      </c>
      <c r="K71" s="626" t="s">
        <v>4782</v>
      </c>
    </row>
    <row r="72" spans="1:11" ht="15" x14ac:dyDescent="0.25">
      <c r="A72" s="583" t="s">
        <v>5174</v>
      </c>
      <c r="B72" s="584">
        <v>44270</v>
      </c>
      <c r="C72" s="583" t="s">
        <v>2170</v>
      </c>
      <c r="D72" s="583" t="s">
        <v>4129</v>
      </c>
      <c r="E72" s="583" t="s">
        <v>314</v>
      </c>
      <c r="F72" s="585">
        <v>1</v>
      </c>
      <c r="G72" s="583" t="s">
        <v>93</v>
      </c>
      <c r="H72" s="626" t="s">
        <v>2559</v>
      </c>
      <c r="I72" s="626">
        <f>5500*F72</f>
        <v>5500</v>
      </c>
      <c r="J72" s="626" t="s">
        <v>317</v>
      </c>
      <c r="K72" s="626" t="s">
        <v>1469</v>
      </c>
    </row>
    <row r="73" spans="1:11" ht="15" x14ac:dyDescent="0.25">
      <c r="A73" s="583" t="s">
        <v>5175</v>
      </c>
      <c r="B73" s="584">
        <v>44270</v>
      </c>
      <c r="C73" s="583" t="s">
        <v>4136</v>
      </c>
      <c r="D73" s="583" t="s">
        <v>2293</v>
      </c>
      <c r="E73" s="583" t="s">
        <v>308</v>
      </c>
      <c r="F73" s="585">
        <v>1</v>
      </c>
      <c r="G73" s="583" t="s">
        <v>93</v>
      </c>
      <c r="H73" s="626" t="s">
        <v>1196</v>
      </c>
      <c r="I73" s="626">
        <f>4400*F73</f>
        <v>4400</v>
      </c>
      <c r="J73" s="626" t="s">
        <v>317</v>
      </c>
      <c r="K73" s="626" t="s">
        <v>1469</v>
      </c>
    </row>
    <row r="74" spans="1:11" ht="15" x14ac:dyDescent="0.25">
      <c r="A74" s="583" t="s">
        <v>5176</v>
      </c>
      <c r="B74" s="584">
        <v>44270</v>
      </c>
      <c r="C74" s="583" t="s">
        <v>1216</v>
      </c>
      <c r="D74" s="583" t="s">
        <v>5319</v>
      </c>
      <c r="E74" s="583" t="s">
        <v>314</v>
      </c>
      <c r="F74" s="585">
        <v>1</v>
      </c>
      <c r="G74" s="583" t="s">
        <v>93</v>
      </c>
      <c r="H74" s="626" t="s">
        <v>2559</v>
      </c>
      <c r="I74" s="626">
        <f>3250*F74</f>
        <v>3250</v>
      </c>
      <c r="J74" s="626" t="s">
        <v>317</v>
      </c>
      <c r="K74" s="626" t="s">
        <v>1469</v>
      </c>
    </row>
    <row r="75" spans="1:11" ht="15" x14ac:dyDescent="0.25">
      <c r="A75" s="583" t="s">
        <v>5177</v>
      </c>
      <c r="B75" s="584">
        <v>44270</v>
      </c>
      <c r="C75" s="583" t="s">
        <v>2217</v>
      </c>
      <c r="D75" s="583" t="s">
        <v>2288</v>
      </c>
      <c r="E75" s="583" t="s">
        <v>308</v>
      </c>
      <c r="F75" s="728">
        <v>3</v>
      </c>
      <c r="G75" s="583" t="s">
        <v>2185</v>
      </c>
      <c r="H75" s="626" t="s">
        <v>2560</v>
      </c>
      <c r="I75" s="626">
        <f>12500*F75</f>
        <v>37500</v>
      </c>
      <c r="J75" s="626" t="s">
        <v>1465</v>
      </c>
      <c r="K75" s="626" t="s">
        <v>4782</v>
      </c>
    </row>
    <row r="76" spans="1:11" ht="15" x14ac:dyDescent="0.25">
      <c r="A76" s="583" t="s">
        <v>5178</v>
      </c>
      <c r="B76" s="584">
        <v>44270</v>
      </c>
      <c r="C76" s="583" t="s">
        <v>2149</v>
      </c>
      <c r="D76" s="583" t="s">
        <v>2300</v>
      </c>
      <c r="E76" s="583" t="s">
        <v>308</v>
      </c>
      <c r="F76" s="728">
        <v>12</v>
      </c>
      <c r="G76" s="583" t="s">
        <v>2178</v>
      </c>
      <c r="H76" s="626" t="s">
        <v>2560</v>
      </c>
      <c r="I76" s="626">
        <f>4225*F76</f>
        <v>50700</v>
      </c>
      <c r="J76" s="626" t="s">
        <v>1466</v>
      </c>
      <c r="K76" s="626" t="s">
        <v>4782</v>
      </c>
    </row>
    <row r="77" spans="1:11" ht="15" x14ac:dyDescent="0.25">
      <c r="A77" s="583" t="s">
        <v>5179</v>
      </c>
      <c r="B77" s="584">
        <v>44270</v>
      </c>
      <c r="C77" s="583" t="s">
        <v>2149</v>
      </c>
      <c r="D77" s="583" t="s">
        <v>2291</v>
      </c>
      <c r="E77" s="583" t="s">
        <v>314</v>
      </c>
      <c r="F77" s="728">
        <v>3</v>
      </c>
      <c r="G77" s="583" t="s">
        <v>2178</v>
      </c>
      <c r="H77" s="626" t="s">
        <v>2557</v>
      </c>
      <c r="I77" s="626">
        <f>8100*F77</f>
        <v>24300</v>
      </c>
      <c r="J77" s="626" t="s">
        <v>1466</v>
      </c>
      <c r="K77" s="626" t="s">
        <v>4782</v>
      </c>
    </row>
    <row r="78" spans="1:11" ht="15" x14ac:dyDescent="0.25">
      <c r="A78" s="583" t="s">
        <v>5180</v>
      </c>
      <c r="B78" s="584">
        <v>44271</v>
      </c>
      <c r="C78" s="583" t="s">
        <v>5181</v>
      </c>
      <c r="D78" s="583" t="s">
        <v>1520</v>
      </c>
      <c r="E78" s="583" t="s">
        <v>308</v>
      </c>
      <c r="F78" s="585">
        <v>1</v>
      </c>
      <c r="G78" s="583" t="s">
        <v>93</v>
      </c>
      <c r="H78" s="626" t="s">
        <v>1196</v>
      </c>
      <c r="I78" s="626">
        <f>6950*F78</f>
        <v>6950</v>
      </c>
      <c r="J78" s="626" t="s">
        <v>316</v>
      </c>
      <c r="K78" s="626" t="s">
        <v>1469</v>
      </c>
    </row>
    <row r="79" spans="1:11" ht="15" x14ac:dyDescent="0.25">
      <c r="A79" s="583" t="s">
        <v>5182</v>
      </c>
      <c r="B79" s="584">
        <v>44271</v>
      </c>
      <c r="C79" s="583" t="s">
        <v>4140</v>
      </c>
      <c r="D79" s="583" t="s">
        <v>2293</v>
      </c>
      <c r="E79" s="583" t="s">
        <v>308</v>
      </c>
      <c r="F79" s="728">
        <v>5</v>
      </c>
      <c r="G79" s="583" t="s">
        <v>2203</v>
      </c>
      <c r="H79" s="626" t="s">
        <v>2561</v>
      </c>
      <c r="I79" s="626">
        <f>4400*F79</f>
        <v>22000</v>
      </c>
      <c r="J79" s="626" t="s">
        <v>1465</v>
      </c>
      <c r="K79" s="626" t="s">
        <v>4782</v>
      </c>
    </row>
    <row r="80" spans="1:11" ht="15" x14ac:dyDescent="0.25">
      <c r="A80" s="583" t="s">
        <v>5182</v>
      </c>
      <c r="B80" s="584">
        <v>44271</v>
      </c>
      <c r="C80" s="583" t="s">
        <v>4140</v>
      </c>
      <c r="D80" s="583" t="s">
        <v>2287</v>
      </c>
      <c r="E80" s="583" t="s">
        <v>314</v>
      </c>
      <c r="F80" s="728">
        <v>3</v>
      </c>
      <c r="G80" s="583" t="s">
        <v>2203</v>
      </c>
      <c r="H80" s="626" t="s">
        <v>2558</v>
      </c>
      <c r="I80" s="626">
        <f>9350*F80</f>
        <v>28050</v>
      </c>
      <c r="J80" s="626" t="s">
        <v>1465</v>
      </c>
      <c r="K80" s="626" t="s">
        <v>4782</v>
      </c>
    </row>
    <row r="81" spans="1:11" ht="15" x14ac:dyDescent="0.25">
      <c r="A81" s="583" t="s">
        <v>5182</v>
      </c>
      <c r="B81" s="584">
        <v>44271</v>
      </c>
      <c r="C81" s="583" t="s">
        <v>4140</v>
      </c>
      <c r="D81" s="583" t="s">
        <v>4162</v>
      </c>
      <c r="E81" s="583" t="s">
        <v>314</v>
      </c>
      <c r="F81" s="728">
        <v>2</v>
      </c>
      <c r="G81" s="583" t="s">
        <v>2203</v>
      </c>
      <c r="H81" s="626" t="s">
        <v>2558</v>
      </c>
      <c r="I81" s="626">
        <f>14700*F81</f>
        <v>29400</v>
      </c>
      <c r="J81" s="626" t="s">
        <v>1465</v>
      </c>
      <c r="K81" s="626" t="s">
        <v>4782</v>
      </c>
    </row>
    <row r="82" spans="1:11" ht="15" x14ac:dyDescent="0.25">
      <c r="A82" s="583" t="s">
        <v>5182</v>
      </c>
      <c r="B82" s="584">
        <v>44271</v>
      </c>
      <c r="C82" s="583" t="s">
        <v>4140</v>
      </c>
      <c r="D82" s="583" t="s">
        <v>2294</v>
      </c>
      <c r="E82" s="583" t="s">
        <v>308</v>
      </c>
      <c r="F82" s="728">
        <v>15</v>
      </c>
      <c r="G82" s="583" t="s">
        <v>2203</v>
      </c>
      <c r="H82" s="626" t="s">
        <v>2561</v>
      </c>
      <c r="I82" s="626">
        <f>2250*F82</f>
        <v>33750</v>
      </c>
      <c r="J82" s="626" t="s">
        <v>1465</v>
      </c>
      <c r="K82" s="626" t="s">
        <v>4782</v>
      </c>
    </row>
    <row r="83" spans="1:11" ht="15" x14ac:dyDescent="0.25">
      <c r="A83" s="583" t="s">
        <v>5182</v>
      </c>
      <c r="B83" s="584">
        <v>44271</v>
      </c>
      <c r="C83" s="583" t="s">
        <v>4140</v>
      </c>
      <c r="D83" s="583" t="s">
        <v>5320</v>
      </c>
      <c r="E83" s="583" t="s">
        <v>314</v>
      </c>
      <c r="F83" s="728">
        <v>4</v>
      </c>
      <c r="G83" s="583" t="s">
        <v>2203</v>
      </c>
      <c r="H83" s="626" t="s">
        <v>2558</v>
      </c>
      <c r="I83" s="626">
        <f>38900*F83</f>
        <v>155600</v>
      </c>
      <c r="J83" s="626" t="s">
        <v>1465</v>
      </c>
      <c r="K83" s="626" t="s">
        <v>4782</v>
      </c>
    </row>
    <row r="84" spans="1:11" ht="15" x14ac:dyDescent="0.25">
      <c r="A84" s="583" t="s">
        <v>5183</v>
      </c>
      <c r="B84" s="584">
        <v>44271</v>
      </c>
      <c r="C84" s="583" t="s">
        <v>2278</v>
      </c>
      <c r="D84" s="583" t="s">
        <v>1520</v>
      </c>
      <c r="E84" s="583" t="s">
        <v>308</v>
      </c>
      <c r="F84" s="728">
        <v>10</v>
      </c>
      <c r="G84" s="583" t="s">
        <v>93</v>
      </c>
      <c r="H84" s="626" t="s">
        <v>1196</v>
      </c>
      <c r="I84" s="626">
        <f>6950*F84</f>
        <v>69500</v>
      </c>
      <c r="J84" s="626" t="s">
        <v>1466</v>
      </c>
      <c r="K84" s="626" t="s">
        <v>4782</v>
      </c>
    </row>
    <row r="85" spans="1:11" ht="15" x14ac:dyDescent="0.25">
      <c r="A85" s="583" t="s">
        <v>5184</v>
      </c>
      <c r="B85" s="584">
        <v>44271</v>
      </c>
      <c r="C85" s="583" t="s">
        <v>2280</v>
      </c>
      <c r="D85" s="583" t="s">
        <v>5316</v>
      </c>
      <c r="E85" s="583" t="s">
        <v>314</v>
      </c>
      <c r="F85" s="585">
        <v>1</v>
      </c>
      <c r="G85" s="583" t="s">
        <v>93</v>
      </c>
      <c r="H85" s="626" t="s">
        <v>2559</v>
      </c>
      <c r="I85" s="626">
        <f>3000*F85</f>
        <v>3000</v>
      </c>
      <c r="J85" s="626" t="s">
        <v>1467</v>
      </c>
      <c r="K85" s="626" t="s">
        <v>4784</v>
      </c>
    </row>
    <row r="86" spans="1:11" ht="15" x14ac:dyDescent="0.25">
      <c r="A86" s="583" t="s">
        <v>5184</v>
      </c>
      <c r="B86" s="584">
        <v>44271</v>
      </c>
      <c r="C86" s="583" t="s">
        <v>2280</v>
      </c>
      <c r="D86" s="583" t="s">
        <v>2291</v>
      </c>
      <c r="E86" s="583" t="s">
        <v>314</v>
      </c>
      <c r="F86" s="585">
        <v>1</v>
      </c>
      <c r="G86" s="583" t="s">
        <v>93</v>
      </c>
      <c r="H86" s="626" t="s">
        <v>2559</v>
      </c>
      <c r="I86" s="626">
        <f>8100*F86</f>
        <v>8100</v>
      </c>
      <c r="J86" s="626" t="s">
        <v>1467</v>
      </c>
      <c r="K86" s="626" t="s">
        <v>4784</v>
      </c>
    </row>
    <row r="87" spans="1:11" ht="15" x14ac:dyDescent="0.25">
      <c r="A87" s="583" t="s">
        <v>5185</v>
      </c>
      <c r="B87" s="584">
        <v>44271</v>
      </c>
      <c r="C87" s="583" t="s">
        <v>2149</v>
      </c>
      <c r="D87" s="583" t="s">
        <v>2297</v>
      </c>
      <c r="E87" s="583" t="s">
        <v>314</v>
      </c>
      <c r="F87" s="585">
        <v>1</v>
      </c>
      <c r="G87" s="583" t="s">
        <v>2178</v>
      </c>
      <c r="H87" s="626" t="s">
        <v>2557</v>
      </c>
      <c r="I87" s="626">
        <f>53700*F87</f>
        <v>53700</v>
      </c>
      <c r="J87" s="626" t="s">
        <v>1466</v>
      </c>
      <c r="K87" s="626" t="s">
        <v>4782</v>
      </c>
    </row>
    <row r="88" spans="1:11" ht="15" x14ac:dyDescent="0.25">
      <c r="A88" s="583" t="s">
        <v>5186</v>
      </c>
      <c r="B88" s="584">
        <v>44272</v>
      </c>
      <c r="C88" s="583" t="s">
        <v>5333</v>
      </c>
      <c r="D88" s="583" t="s">
        <v>2300</v>
      </c>
      <c r="E88" s="583" t="s">
        <v>308</v>
      </c>
      <c r="F88" s="585">
        <v>3</v>
      </c>
      <c r="G88" s="583" t="s">
        <v>4118</v>
      </c>
      <c r="H88" s="626" t="s">
        <v>2561</v>
      </c>
      <c r="I88" s="626">
        <f>4225*F88</f>
        <v>12675</v>
      </c>
      <c r="J88" s="626" t="s">
        <v>316</v>
      </c>
      <c r="K88" s="626" t="s">
        <v>1469</v>
      </c>
    </row>
    <row r="89" spans="1:11" ht="15" x14ac:dyDescent="0.25">
      <c r="A89" s="583" t="s">
        <v>5187</v>
      </c>
      <c r="B89" s="584">
        <v>44272</v>
      </c>
      <c r="C89" s="583" t="s">
        <v>4134</v>
      </c>
      <c r="D89" s="583" t="s">
        <v>4148</v>
      </c>
      <c r="E89" s="583" t="s">
        <v>308</v>
      </c>
      <c r="F89" s="728">
        <v>5</v>
      </c>
      <c r="G89" s="583" t="s">
        <v>93</v>
      </c>
      <c r="H89" s="626" t="s">
        <v>1196</v>
      </c>
      <c r="I89" s="626">
        <f>2550*F89</f>
        <v>12750</v>
      </c>
      <c r="J89" s="626" t="s">
        <v>317</v>
      </c>
      <c r="K89" s="626" t="s">
        <v>1469</v>
      </c>
    </row>
    <row r="90" spans="1:11" ht="15" x14ac:dyDescent="0.25">
      <c r="A90" s="583" t="s">
        <v>5188</v>
      </c>
      <c r="B90" s="584">
        <v>44272</v>
      </c>
      <c r="C90" s="583" t="s">
        <v>2280</v>
      </c>
      <c r="D90" s="583" t="s">
        <v>4148</v>
      </c>
      <c r="E90" s="583" t="s">
        <v>308</v>
      </c>
      <c r="F90" s="585">
        <v>1</v>
      </c>
      <c r="G90" s="583" t="s">
        <v>93</v>
      </c>
      <c r="H90" s="626" t="s">
        <v>1196</v>
      </c>
      <c r="I90" s="626">
        <f>2550*F90</f>
        <v>2550</v>
      </c>
      <c r="J90" s="626" t="s">
        <v>1467</v>
      </c>
      <c r="K90" s="626" t="s">
        <v>4784</v>
      </c>
    </row>
    <row r="91" spans="1:11" ht="15" x14ac:dyDescent="0.25">
      <c r="A91" s="583" t="s">
        <v>5189</v>
      </c>
      <c r="B91" s="584">
        <v>44272</v>
      </c>
      <c r="C91" s="583" t="s">
        <v>5104</v>
      </c>
      <c r="D91" s="583" t="s">
        <v>2300</v>
      </c>
      <c r="E91" s="583" t="s">
        <v>308</v>
      </c>
      <c r="F91" s="585">
        <v>15</v>
      </c>
      <c r="G91" s="583" t="s">
        <v>93</v>
      </c>
      <c r="H91" s="626" t="s">
        <v>1196</v>
      </c>
      <c r="I91" s="626">
        <f>4225*F91</f>
        <v>63375</v>
      </c>
      <c r="J91" s="626" t="s">
        <v>317</v>
      </c>
      <c r="K91" s="626" t="s">
        <v>1469</v>
      </c>
    </row>
    <row r="92" spans="1:11" ht="15" x14ac:dyDescent="0.25">
      <c r="A92" s="583" t="s">
        <v>5190</v>
      </c>
      <c r="B92" s="584">
        <v>44272</v>
      </c>
      <c r="C92" s="583" t="s">
        <v>5152</v>
      </c>
      <c r="D92" s="583" t="s">
        <v>2294</v>
      </c>
      <c r="E92" s="583" t="s">
        <v>308</v>
      </c>
      <c r="F92" s="585">
        <v>1</v>
      </c>
      <c r="G92" s="583" t="s">
        <v>5153</v>
      </c>
      <c r="H92" s="626" t="s">
        <v>2560</v>
      </c>
      <c r="I92" s="626">
        <f>2250*F92</f>
        <v>2250</v>
      </c>
      <c r="J92" s="626" t="s">
        <v>317</v>
      </c>
      <c r="K92" s="626" t="s">
        <v>1469</v>
      </c>
    </row>
    <row r="93" spans="1:11" ht="15" x14ac:dyDescent="0.25">
      <c r="A93" s="583" t="s">
        <v>5191</v>
      </c>
      <c r="B93" s="584">
        <v>44272</v>
      </c>
      <c r="C93" s="583" t="s">
        <v>5192</v>
      </c>
      <c r="D93" s="583" t="s">
        <v>2300</v>
      </c>
      <c r="E93" s="583" t="s">
        <v>308</v>
      </c>
      <c r="F93" s="585">
        <v>1</v>
      </c>
      <c r="G93" s="583" t="s">
        <v>2158</v>
      </c>
      <c r="H93" s="626" t="s">
        <v>1196</v>
      </c>
      <c r="I93" s="626">
        <f>4225*F93</f>
        <v>4225</v>
      </c>
      <c r="J93" s="626" t="s">
        <v>317</v>
      </c>
      <c r="K93" s="626" t="s">
        <v>1469</v>
      </c>
    </row>
    <row r="94" spans="1:11" ht="15" x14ac:dyDescent="0.25">
      <c r="A94" s="583" t="s">
        <v>5193</v>
      </c>
      <c r="B94" s="584">
        <v>44273</v>
      </c>
      <c r="C94" s="583" t="s">
        <v>4130</v>
      </c>
      <c r="D94" s="583" t="s">
        <v>2300</v>
      </c>
      <c r="E94" s="583" t="s">
        <v>308</v>
      </c>
      <c r="F94" s="728">
        <v>6</v>
      </c>
      <c r="G94" s="583" t="s">
        <v>259</v>
      </c>
      <c r="H94" s="626" t="s">
        <v>2561</v>
      </c>
      <c r="I94" s="626">
        <f>4225*F94</f>
        <v>25350</v>
      </c>
      <c r="J94" s="626" t="s">
        <v>1467</v>
      </c>
      <c r="K94" s="626" t="s">
        <v>4784</v>
      </c>
    </row>
    <row r="95" spans="1:11" ht="15" x14ac:dyDescent="0.25">
      <c r="A95" s="583" t="s">
        <v>5194</v>
      </c>
      <c r="B95" s="584">
        <v>44273</v>
      </c>
      <c r="C95" s="583" t="s">
        <v>2280</v>
      </c>
      <c r="D95" s="583" t="s">
        <v>2294</v>
      </c>
      <c r="E95" s="583" t="s">
        <v>308</v>
      </c>
      <c r="F95" s="585">
        <v>2</v>
      </c>
      <c r="G95" s="583" t="s">
        <v>93</v>
      </c>
      <c r="H95" s="626" t="s">
        <v>1196</v>
      </c>
      <c r="I95" s="626">
        <f>2250*F95</f>
        <v>4500</v>
      </c>
      <c r="J95" s="626" t="s">
        <v>1467</v>
      </c>
      <c r="K95" s="626" t="s">
        <v>4784</v>
      </c>
    </row>
    <row r="96" spans="1:11" ht="15" x14ac:dyDescent="0.25">
      <c r="A96" s="583" t="s">
        <v>5195</v>
      </c>
      <c r="B96" s="584">
        <v>44273</v>
      </c>
      <c r="C96" s="583" t="s">
        <v>5196</v>
      </c>
      <c r="D96" s="583" t="s">
        <v>2300</v>
      </c>
      <c r="E96" s="583" t="s">
        <v>308</v>
      </c>
      <c r="F96" s="585">
        <v>1</v>
      </c>
      <c r="G96" s="583" t="s">
        <v>93</v>
      </c>
      <c r="H96" s="626" t="s">
        <v>1196</v>
      </c>
      <c r="I96" s="626">
        <f>4225*F96</f>
        <v>4225</v>
      </c>
      <c r="J96" s="626" t="s">
        <v>317</v>
      </c>
      <c r="K96" s="626" t="s">
        <v>1469</v>
      </c>
    </row>
    <row r="97" spans="1:11" ht="15" x14ac:dyDescent="0.25">
      <c r="A97" s="583" t="s">
        <v>5197</v>
      </c>
      <c r="B97" s="584">
        <v>44274</v>
      </c>
      <c r="C97" s="583" t="s">
        <v>4142</v>
      </c>
      <c r="D97" s="583" t="s">
        <v>2300</v>
      </c>
      <c r="E97" s="583" t="s">
        <v>308</v>
      </c>
      <c r="F97" s="585">
        <v>1</v>
      </c>
      <c r="G97" s="583" t="s">
        <v>2185</v>
      </c>
      <c r="H97" s="626" t="s">
        <v>2560</v>
      </c>
      <c r="I97" s="626">
        <f>4225*F97</f>
        <v>4225</v>
      </c>
      <c r="J97" s="626" t="s">
        <v>317</v>
      </c>
      <c r="K97" s="626" t="s">
        <v>1469</v>
      </c>
    </row>
    <row r="98" spans="1:11" ht="15" x14ac:dyDescent="0.25">
      <c r="A98" s="583" t="s">
        <v>5198</v>
      </c>
      <c r="B98" s="584">
        <v>44274</v>
      </c>
      <c r="C98" s="583" t="s">
        <v>2285</v>
      </c>
      <c r="D98" s="583" t="s">
        <v>2300</v>
      </c>
      <c r="E98" s="583" t="s">
        <v>308</v>
      </c>
      <c r="F98" s="585">
        <v>1</v>
      </c>
      <c r="G98" s="583" t="s">
        <v>2185</v>
      </c>
      <c r="H98" s="626" t="s">
        <v>2560</v>
      </c>
      <c r="I98" s="626">
        <f>4225*F98</f>
        <v>4225</v>
      </c>
      <c r="J98" s="626" t="s">
        <v>317</v>
      </c>
      <c r="K98" s="626" t="s">
        <v>1469</v>
      </c>
    </row>
    <row r="99" spans="1:11" ht="15" x14ac:dyDescent="0.25">
      <c r="A99" s="583" t="s">
        <v>5199</v>
      </c>
      <c r="B99" s="584">
        <v>44274</v>
      </c>
      <c r="C99" s="583" t="s">
        <v>2217</v>
      </c>
      <c r="D99" s="583" t="s">
        <v>2295</v>
      </c>
      <c r="E99" s="583" t="s">
        <v>314</v>
      </c>
      <c r="F99" s="585">
        <v>1</v>
      </c>
      <c r="G99" s="583" t="s">
        <v>2185</v>
      </c>
      <c r="H99" s="626" t="s">
        <v>2557</v>
      </c>
      <c r="I99" s="626">
        <f>38900*F99</f>
        <v>38900</v>
      </c>
      <c r="J99" s="626" t="s">
        <v>1465</v>
      </c>
      <c r="K99" s="626" t="s">
        <v>4782</v>
      </c>
    </row>
    <row r="100" spans="1:11" ht="15" x14ac:dyDescent="0.25">
      <c r="A100" s="583" t="s">
        <v>5200</v>
      </c>
      <c r="B100" s="584">
        <v>44274</v>
      </c>
      <c r="C100" s="583" t="s">
        <v>3960</v>
      </c>
      <c r="D100" s="583" t="s">
        <v>2300</v>
      </c>
      <c r="E100" s="583" t="s">
        <v>308</v>
      </c>
      <c r="F100" s="585">
        <v>1</v>
      </c>
      <c r="G100" s="583" t="s">
        <v>93</v>
      </c>
      <c r="H100" s="626" t="s">
        <v>1196</v>
      </c>
      <c r="I100" s="626">
        <f>4225*F100</f>
        <v>4225</v>
      </c>
      <c r="J100" s="626" t="s">
        <v>317</v>
      </c>
      <c r="K100" s="626" t="s">
        <v>1469</v>
      </c>
    </row>
    <row r="101" spans="1:11" ht="15" x14ac:dyDescent="0.25">
      <c r="A101" s="583" t="s">
        <v>5201</v>
      </c>
      <c r="B101" s="584">
        <v>44274</v>
      </c>
      <c r="C101" s="583" t="s">
        <v>2280</v>
      </c>
      <c r="D101" s="583" t="s">
        <v>2288</v>
      </c>
      <c r="E101" s="583" t="s">
        <v>308</v>
      </c>
      <c r="F101" s="585">
        <v>1</v>
      </c>
      <c r="G101" s="583" t="s">
        <v>93</v>
      </c>
      <c r="H101" s="626" t="s">
        <v>1196</v>
      </c>
      <c r="I101" s="626">
        <f>12500*F101</f>
        <v>12500</v>
      </c>
      <c r="J101" s="626" t="s">
        <v>1467</v>
      </c>
      <c r="K101" s="626" t="s">
        <v>4784</v>
      </c>
    </row>
    <row r="102" spans="1:11" ht="15" x14ac:dyDescent="0.25">
      <c r="A102" s="583" t="s">
        <v>5202</v>
      </c>
      <c r="B102" s="584">
        <v>44274</v>
      </c>
      <c r="C102" s="583" t="s">
        <v>5203</v>
      </c>
      <c r="D102" s="583" t="s">
        <v>2300</v>
      </c>
      <c r="E102" s="583" t="s">
        <v>308</v>
      </c>
      <c r="F102" s="585">
        <v>1</v>
      </c>
      <c r="G102" s="583" t="s">
        <v>93</v>
      </c>
      <c r="H102" s="626" t="s">
        <v>1196</v>
      </c>
      <c r="I102" s="626">
        <f>4225*F102</f>
        <v>4225</v>
      </c>
      <c r="J102" s="626" t="s">
        <v>317</v>
      </c>
      <c r="K102" s="626" t="s">
        <v>1469</v>
      </c>
    </row>
    <row r="103" spans="1:11" ht="15" x14ac:dyDescent="0.25">
      <c r="A103" s="583" t="s">
        <v>5204</v>
      </c>
      <c r="B103" s="584">
        <v>44274</v>
      </c>
      <c r="C103" s="583" t="s">
        <v>5334</v>
      </c>
      <c r="D103" s="583" t="s">
        <v>2300</v>
      </c>
      <c r="E103" s="583" t="s">
        <v>308</v>
      </c>
      <c r="F103" s="585">
        <v>1</v>
      </c>
      <c r="G103" s="583" t="s">
        <v>5205</v>
      </c>
      <c r="H103" s="626" t="s">
        <v>1196</v>
      </c>
      <c r="I103" s="626">
        <f>4225*F103</f>
        <v>4225</v>
      </c>
      <c r="J103" s="626" t="s">
        <v>317</v>
      </c>
      <c r="K103" s="626" t="s">
        <v>1469</v>
      </c>
    </row>
    <row r="104" spans="1:11" ht="15" x14ac:dyDescent="0.25">
      <c r="A104" s="583" t="s">
        <v>5206</v>
      </c>
      <c r="B104" s="584">
        <v>44275</v>
      </c>
      <c r="C104" s="583" t="s">
        <v>5333</v>
      </c>
      <c r="D104" s="583" t="s">
        <v>2300</v>
      </c>
      <c r="E104" s="583" t="s">
        <v>308</v>
      </c>
      <c r="F104" s="585">
        <v>2</v>
      </c>
      <c r="G104" s="583" t="s">
        <v>4118</v>
      </c>
      <c r="H104" s="626" t="s">
        <v>2561</v>
      </c>
      <c r="I104" s="626">
        <f>4225*F104</f>
        <v>8450</v>
      </c>
      <c r="J104" s="626" t="s">
        <v>316</v>
      </c>
      <c r="K104" s="626" t="s">
        <v>1469</v>
      </c>
    </row>
    <row r="105" spans="1:11" ht="15" x14ac:dyDescent="0.25">
      <c r="A105" s="583" t="s">
        <v>5207</v>
      </c>
      <c r="B105" s="584">
        <v>44275</v>
      </c>
      <c r="C105" s="583" t="s">
        <v>2160</v>
      </c>
      <c r="D105" s="583" t="s">
        <v>5312</v>
      </c>
      <c r="E105" s="583" t="s">
        <v>314</v>
      </c>
      <c r="F105" s="585">
        <v>1</v>
      </c>
      <c r="G105" s="583" t="s">
        <v>93</v>
      </c>
      <c r="H105" s="626" t="s">
        <v>2559</v>
      </c>
      <c r="I105" s="626">
        <f>57250*F105</f>
        <v>57250</v>
      </c>
      <c r="J105" s="626" t="s">
        <v>1465</v>
      </c>
      <c r="K105" s="626" t="s">
        <v>4782</v>
      </c>
    </row>
    <row r="106" spans="1:11" ht="15" x14ac:dyDescent="0.25">
      <c r="A106" s="583" t="s">
        <v>5208</v>
      </c>
      <c r="B106" s="584">
        <v>44275</v>
      </c>
      <c r="C106" s="583" t="s">
        <v>2278</v>
      </c>
      <c r="D106" s="583" t="s">
        <v>4128</v>
      </c>
      <c r="E106" s="583" t="s">
        <v>314</v>
      </c>
      <c r="F106" s="585">
        <v>4</v>
      </c>
      <c r="G106" s="583" t="s">
        <v>93</v>
      </c>
      <c r="H106" s="626" t="s">
        <v>2559</v>
      </c>
      <c r="I106" s="626">
        <f>3500*F106</f>
        <v>14000</v>
      </c>
      <c r="J106" s="626" t="s">
        <v>1466</v>
      </c>
      <c r="K106" s="626" t="s">
        <v>4782</v>
      </c>
    </row>
    <row r="107" spans="1:11" ht="15" x14ac:dyDescent="0.25">
      <c r="A107" s="583" t="s">
        <v>5209</v>
      </c>
      <c r="B107" s="584">
        <v>44275</v>
      </c>
      <c r="C107" s="583" t="s">
        <v>4131</v>
      </c>
      <c r="D107" s="583" t="s">
        <v>2294</v>
      </c>
      <c r="E107" s="583" t="s">
        <v>308</v>
      </c>
      <c r="F107" s="585">
        <v>3</v>
      </c>
      <c r="G107" s="583" t="s">
        <v>93</v>
      </c>
      <c r="H107" s="626" t="s">
        <v>1196</v>
      </c>
      <c r="I107" s="626">
        <f>2250*F107</f>
        <v>6750</v>
      </c>
      <c r="J107" s="626" t="s">
        <v>317</v>
      </c>
      <c r="K107" s="626" t="s">
        <v>1469</v>
      </c>
    </row>
    <row r="108" spans="1:11" ht="15" x14ac:dyDescent="0.25">
      <c r="A108" s="583" t="s">
        <v>5209</v>
      </c>
      <c r="B108" s="584">
        <v>44275</v>
      </c>
      <c r="C108" s="583" t="s">
        <v>4131</v>
      </c>
      <c r="D108" s="583" t="s">
        <v>2289</v>
      </c>
      <c r="E108" s="583" t="s">
        <v>314</v>
      </c>
      <c r="F108" s="728">
        <v>3</v>
      </c>
      <c r="G108" s="583" t="s">
        <v>93</v>
      </c>
      <c r="H108" s="626" t="s">
        <v>2559</v>
      </c>
      <c r="I108" s="626">
        <f>35900*F108</f>
        <v>107700</v>
      </c>
      <c r="J108" s="626" t="s">
        <v>317</v>
      </c>
      <c r="K108" s="626" t="s">
        <v>1469</v>
      </c>
    </row>
    <row r="109" spans="1:11" ht="15" x14ac:dyDescent="0.25">
      <c r="A109" s="583" t="s">
        <v>5210</v>
      </c>
      <c r="B109" s="584">
        <v>44275</v>
      </c>
      <c r="C109" s="583" t="s">
        <v>2217</v>
      </c>
      <c r="D109" s="583" t="s">
        <v>5315</v>
      </c>
      <c r="E109" s="583" t="s">
        <v>314</v>
      </c>
      <c r="F109" s="585">
        <v>2</v>
      </c>
      <c r="G109" s="583" t="s">
        <v>2185</v>
      </c>
      <c r="H109" s="626" t="s">
        <v>2557</v>
      </c>
      <c r="I109" s="626">
        <f>1500*F109</f>
        <v>3000</v>
      </c>
      <c r="J109" s="626" t="s">
        <v>1465</v>
      </c>
      <c r="K109" s="626" t="s">
        <v>4782</v>
      </c>
    </row>
    <row r="110" spans="1:11" ht="15" x14ac:dyDescent="0.25">
      <c r="A110" s="583" t="s">
        <v>5210</v>
      </c>
      <c r="B110" s="584">
        <v>44275</v>
      </c>
      <c r="C110" s="583" t="s">
        <v>2217</v>
      </c>
      <c r="D110" s="583" t="s">
        <v>4159</v>
      </c>
      <c r="E110" s="583" t="s">
        <v>314</v>
      </c>
      <c r="F110" s="585">
        <v>2</v>
      </c>
      <c r="G110" s="583" t="s">
        <v>2185</v>
      </c>
      <c r="H110" s="626" t="s">
        <v>2557</v>
      </c>
      <c r="I110" s="626">
        <f>58300*F110</f>
        <v>116600</v>
      </c>
      <c r="J110" s="626" t="s">
        <v>1465</v>
      </c>
      <c r="K110" s="626" t="s">
        <v>4782</v>
      </c>
    </row>
    <row r="111" spans="1:11" ht="15" x14ac:dyDescent="0.25">
      <c r="A111" s="583" t="s">
        <v>5211</v>
      </c>
      <c r="B111" s="584">
        <v>44275</v>
      </c>
      <c r="C111" s="583" t="s">
        <v>2217</v>
      </c>
      <c r="D111" s="583" t="s">
        <v>5321</v>
      </c>
      <c r="E111" s="583" t="s">
        <v>308</v>
      </c>
      <c r="F111" s="585">
        <v>1</v>
      </c>
      <c r="G111" s="583" t="s">
        <v>2185</v>
      </c>
      <c r="H111" s="626" t="s">
        <v>2560</v>
      </c>
      <c r="I111" s="626">
        <f>17000*F111</f>
        <v>17000</v>
      </c>
      <c r="J111" s="626" t="s">
        <v>1465</v>
      </c>
      <c r="K111" s="626" t="s">
        <v>4782</v>
      </c>
    </row>
    <row r="112" spans="1:11" ht="15" x14ac:dyDescent="0.25">
      <c r="A112" s="583" t="s">
        <v>5212</v>
      </c>
      <c r="B112" s="584">
        <v>44275</v>
      </c>
      <c r="C112" s="583" t="s">
        <v>2278</v>
      </c>
      <c r="D112" s="583" t="s">
        <v>2289</v>
      </c>
      <c r="E112" s="583" t="s">
        <v>314</v>
      </c>
      <c r="F112" s="585">
        <v>1</v>
      </c>
      <c r="G112" s="583" t="s">
        <v>93</v>
      </c>
      <c r="H112" s="626" t="s">
        <v>2559</v>
      </c>
      <c r="I112" s="626">
        <f>35900*F112</f>
        <v>35900</v>
      </c>
      <c r="J112" s="626" t="s">
        <v>1466</v>
      </c>
      <c r="K112" s="626" t="s">
        <v>4782</v>
      </c>
    </row>
    <row r="113" spans="1:11" ht="15" x14ac:dyDescent="0.25">
      <c r="A113" s="583" t="s">
        <v>5212</v>
      </c>
      <c r="B113" s="584">
        <v>44275</v>
      </c>
      <c r="C113" s="583" t="s">
        <v>2278</v>
      </c>
      <c r="D113" s="583" t="s">
        <v>5322</v>
      </c>
      <c r="E113" s="583" t="s">
        <v>314</v>
      </c>
      <c r="F113" s="585">
        <v>1</v>
      </c>
      <c r="G113" s="583" t="s">
        <v>93</v>
      </c>
      <c r="H113" s="626" t="s">
        <v>2559</v>
      </c>
      <c r="I113" s="626">
        <f>43000*F113</f>
        <v>43000</v>
      </c>
      <c r="J113" s="626" t="s">
        <v>1466</v>
      </c>
      <c r="K113" s="626" t="s">
        <v>4782</v>
      </c>
    </row>
    <row r="114" spans="1:11" ht="15" x14ac:dyDescent="0.25">
      <c r="A114" s="583" t="s">
        <v>5213</v>
      </c>
      <c r="B114" s="584">
        <v>44275</v>
      </c>
      <c r="C114" s="583" t="s">
        <v>2280</v>
      </c>
      <c r="D114" s="583" t="s">
        <v>2293</v>
      </c>
      <c r="E114" s="583" t="s">
        <v>308</v>
      </c>
      <c r="F114" s="585">
        <v>3</v>
      </c>
      <c r="G114" s="583" t="s">
        <v>93</v>
      </c>
      <c r="H114" s="626" t="s">
        <v>1196</v>
      </c>
      <c r="I114" s="626">
        <f>4400*F114</f>
        <v>13200</v>
      </c>
      <c r="J114" s="626" t="s">
        <v>1467</v>
      </c>
      <c r="K114" s="626" t="s">
        <v>4784</v>
      </c>
    </row>
    <row r="115" spans="1:11" ht="15" x14ac:dyDescent="0.25">
      <c r="A115" s="583" t="s">
        <v>5214</v>
      </c>
      <c r="B115" s="584">
        <v>44275</v>
      </c>
      <c r="C115" s="583" t="s">
        <v>2280</v>
      </c>
      <c r="D115" s="583" t="s">
        <v>2300</v>
      </c>
      <c r="E115" s="583" t="s">
        <v>308</v>
      </c>
      <c r="F115" s="585">
        <v>16</v>
      </c>
      <c r="G115" s="583" t="s">
        <v>93</v>
      </c>
      <c r="H115" s="626" t="s">
        <v>1196</v>
      </c>
      <c r="I115" s="626">
        <f>4225*F115</f>
        <v>67600</v>
      </c>
      <c r="J115" s="626" t="s">
        <v>1467</v>
      </c>
      <c r="K115" s="626" t="s">
        <v>4784</v>
      </c>
    </row>
    <row r="116" spans="1:11" ht="15" x14ac:dyDescent="0.25">
      <c r="A116" s="583" t="s">
        <v>5215</v>
      </c>
      <c r="B116" s="584">
        <v>44275</v>
      </c>
      <c r="C116" s="583" t="s">
        <v>5216</v>
      </c>
      <c r="D116" s="583" t="s">
        <v>2300</v>
      </c>
      <c r="E116" s="583" t="s">
        <v>308</v>
      </c>
      <c r="F116" s="585">
        <v>1</v>
      </c>
      <c r="G116" s="583" t="s">
        <v>2249</v>
      </c>
      <c r="H116" s="626" t="s">
        <v>1196</v>
      </c>
      <c r="I116" s="626">
        <f>4225*F116</f>
        <v>4225</v>
      </c>
      <c r="J116" s="626" t="s">
        <v>317</v>
      </c>
      <c r="K116" s="626" t="s">
        <v>1469</v>
      </c>
    </row>
    <row r="117" spans="1:11" ht="15" x14ac:dyDescent="0.25">
      <c r="A117" s="583" t="s">
        <v>5217</v>
      </c>
      <c r="B117" s="584">
        <v>44275</v>
      </c>
      <c r="C117" s="583" t="s">
        <v>2160</v>
      </c>
      <c r="D117" s="583" t="s">
        <v>4129</v>
      </c>
      <c r="E117" s="583" t="s">
        <v>314</v>
      </c>
      <c r="F117" s="585">
        <v>1</v>
      </c>
      <c r="G117" s="583" t="s">
        <v>93</v>
      </c>
      <c r="H117" s="626" t="s">
        <v>2559</v>
      </c>
      <c r="I117" s="626">
        <f>5500*F117</f>
        <v>5500</v>
      </c>
      <c r="J117" s="626" t="s">
        <v>1465</v>
      </c>
      <c r="K117" s="626" t="s">
        <v>4782</v>
      </c>
    </row>
    <row r="118" spans="1:11" ht="15" x14ac:dyDescent="0.25">
      <c r="A118" s="583" t="s">
        <v>5218</v>
      </c>
      <c r="B118" s="584">
        <v>44275</v>
      </c>
      <c r="C118" s="583" t="s">
        <v>2217</v>
      </c>
      <c r="D118" s="583" t="s">
        <v>2289</v>
      </c>
      <c r="E118" s="583" t="s">
        <v>314</v>
      </c>
      <c r="F118" s="585">
        <v>7</v>
      </c>
      <c r="G118" s="583" t="s">
        <v>2185</v>
      </c>
      <c r="H118" s="626" t="s">
        <v>2557</v>
      </c>
      <c r="I118" s="626">
        <f>35900*F118</f>
        <v>251300</v>
      </c>
      <c r="J118" s="626" t="s">
        <v>1465</v>
      </c>
      <c r="K118" s="626" t="s">
        <v>4782</v>
      </c>
    </row>
    <row r="119" spans="1:11" ht="15" x14ac:dyDescent="0.25">
      <c r="A119" s="583" t="s">
        <v>5219</v>
      </c>
      <c r="B119" s="584">
        <v>44275</v>
      </c>
      <c r="C119" s="583" t="s">
        <v>4144</v>
      </c>
      <c r="D119" s="583" t="s">
        <v>5311</v>
      </c>
      <c r="E119" s="583" t="s">
        <v>308</v>
      </c>
      <c r="F119" s="585">
        <v>1</v>
      </c>
      <c r="G119" s="583" t="s">
        <v>259</v>
      </c>
      <c r="H119" s="626" t="s">
        <v>2561</v>
      </c>
      <c r="I119" s="626">
        <f>5500*F119</f>
        <v>5500</v>
      </c>
      <c r="J119" s="626" t="s">
        <v>1467</v>
      </c>
      <c r="K119" s="626" t="s">
        <v>4784</v>
      </c>
    </row>
    <row r="120" spans="1:11" ht="15" x14ac:dyDescent="0.25">
      <c r="A120" s="583" t="s">
        <v>5219</v>
      </c>
      <c r="B120" s="584">
        <v>44275</v>
      </c>
      <c r="C120" s="583" t="s">
        <v>4144</v>
      </c>
      <c r="D120" s="583" t="s">
        <v>2294</v>
      </c>
      <c r="E120" s="583" t="s">
        <v>308</v>
      </c>
      <c r="F120" s="585">
        <v>2</v>
      </c>
      <c r="G120" s="583" t="s">
        <v>259</v>
      </c>
      <c r="H120" s="626" t="s">
        <v>2561</v>
      </c>
      <c r="I120" s="626">
        <f>2250*F120</f>
        <v>4500</v>
      </c>
      <c r="J120" s="626" t="s">
        <v>1467</v>
      </c>
      <c r="K120" s="626" t="s">
        <v>4784</v>
      </c>
    </row>
    <row r="121" spans="1:11" ht="15" x14ac:dyDescent="0.25">
      <c r="A121" s="583" t="s">
        <v>5219</v>
      </c>
      <c r="B121" s="584">
        <v>44275</v>
      </c>
      <c r="C121" s="583" t="s">
        <v>4144</v>
      </c>
      <c r="D121" s="583" t="s">
        <v>2289</v>
      </c>
      <c r="E121" s="583" t="s">
        <v>314</v>
      </c>
      <c r="F121" s="585">
        <v>2</v>
      </c>
      <c r="G121" s="583" t="s">
        <v>259</v>
      </c>
      <c r="H121" s="626" t="s">
        <v>2558</v>
      </c>
      <c r="I121" s="626">
        <f>35900*F121</f>
        <v>71800</v>
      </c>
      <c r="J121" s="626" t="s">
        <v>1467</v>
      </c>
      <c r="K121" s="626" t="s">
        <v>4784</v>
      </c>
    </row>
    <row r="122" spans="1:11" ht="15" x14ac:dyDescent="0.25">
      <c r="A122" s="583" t="s">
        <v>5220</v>
      </c>
      <c r="B122" s="584">
        <v>44275</v>
      </c>
      <c r="C122" s="583" t="s">
        <v>2149</v>
      </c>
      <c r="D122" s="583" t="s">
        <v>5323</v>
      </c>
      <c r="E122" s="583" t="s">
        <v>314</v>
      </c>
      <c r="F122" s="728">
        <v>4</v>
      </c>
      <c r="G122" s="583" t="s">
        <v>2178</v>
      </c>
      <c r="H122" s="626" t="s">
        <v>2557</v>
      </c>
      <c r="I122" s="626">
        <f>43000*F122</f>
        <v>172000</v>
      </c>
      <c r="J122" s="626" t="s">
        <v>1466</v>
      </c>
      <c r="K122" s="626" t="s">
        <v>4782</v>
      </c>
    </row>
    <row r="123" spans="1:11" ht="15" x14ac:dyDescent="0.25">
      <c r="A123" s="583" t="s">
        <v>5221</v>
      </c>
      <c r="B123" s="584">
        <v>44275</v>
      </c>
      <c r="C123" s="583" t="s">
        <v>5222</v>
      </c>
      <c r="D123" s="583" t="s">
        <v>2300</v>
      </c>
      <c r="E123" s="583" t="s">
        <v>308</v>
      </c>
      <c r="F123" s="585">
        <v>1</v>
      </c>
      <c r="G123" s="583" t="s">
        <v>2178</v>
      </c>
      <c r="H123" s="626" t="s">
        <v>2560</v>
      </c>
      <c r="I123" s="626">
        <f>4225*F123</f>
        <v>4225</v>
      </c>
      <c r="J123" s="626" t="s">
        <v>316</v>
      </c>
      <c r="K123" s="626" t="s">
        <v>1469</v>
      </c>
    </row>
    <row r="124" spans="1:11" ht="15" x14ac:dyDescent="0.25">
      <c r="A124" s="583" t="s">
        <v>5223</v>
      </c>
      <c r="B124" s="584">
        <v>44277</v>
      </c>
      <c r="C124" s="583" t="s">
        <v>5333</v>
      </c>
      <c r="D124" s="583" t="s">
        <v>2300</v>
      </c>
      <c r="E124" s="583" t="s">
        <v>308</v>
      </c>
      <c r="F124" s="728">
        <v>4</v>
      </c>
      <c r="G124" s="583" t="s">
        <v>4118</v>
      </c>
      <c r="H124" s="626" t="s">
        <v>2561</v>
      </c>
      <c r="I124" s="626">
        <f>4225*F124</f>
        <v>16900</v>
      </c>
      <c r="J124" s="626" t="s">
        <v>316</v>
      </c>
      <c r="K124" s="626" t="s">
        <v>1469</v>
      </c>
    </row>
    <row r="125" spans="1:11" ht="15" x14ac:dyDescent="0.25">
      <c r="A125" s="583" t="s">
        <v>5224</v>
      </c>
      <c r="B125" s="584">
        <v>44277</v>
      </c>
      <c r="C125" s="583" t="s">
        <v>2160</v>
      </c>
      <c r="D125" s="583" t="s">
        <v>2294</v>
      </c>
      <c r="E125" s="583" t="s">
        <v>308</v>
      </c>
      <c r="F125" s="728">
        <v>5</v>
      </c>
      <c r="G125" s="583" t="s">
        <v>93</v>
      </c>
      <c r="H125" s="626" t="s">
        <v>1196</v>
      </c>
      <c r="I125" s="626">
        <f>2250*F125</f>
        <v>11250</v>
      </c>
      <c r="J125" s="626" t="s">
        <v>1465</v>
      </c>
      <c r="K125" s="626" t="s">
        <v>4782</v>
      </c>
    </row>
    <row r="126" spans="1:11" ht="15" x14ac:dyDescent="0.25">
      <c r="A126" s="583" t="s">
        <v>5225</v>
      </c>
      <c r="B126" s="584">
        <v>44277</v>
      </c>
      <c r="C126" s="583" t="s">
        <v>7493</v>
      </c>
      <c r="D126" s="583" t="s">
        <v>2300</v>
      </c>
      <c r="E126" s="583" t="s">
        <v>308</v>
      </c>
      <c r="F126" s="585">
        <v>2</v>
      </c>
      <c r="G126" s="583" t="s">
        <v>4125</v>
      </c>
      <c r="H126" s="626" t="s">
        <v>1196</v>
      </c>
      <c r="I126" s="626">
        <f>4225*F126</f>
        <v>8450</v>
      </c>
      <c r="J126" s="626" t="s">
        <v>317</v>
      </c>
      <c r="K126" s="626" t="s">
        <v>1469</v>
      </c>
    </row>
    <row r="127" spans="1:11" ht="15" x14ac:dyDescent="0.25">
      <c r="A127" s="583" t="s">
        <v>5226</v>
      </c>
      <c r="B127" s="584">
        <v>44277</v>
      </c>
      <c r="C127" s="583" t="s">
        <v>1288</v>
      </c>
      <c r="D127" s="583" t="s">
        <v>2294</v>
      </c>
      <c r="E127" s="583" t="s">
        <v>308</v>
      </c>
      <c r="F127" s="585">
        <v>2</v>
      </c>
      <c r="G127" s="583" t="s">
        <v>2180</v>
      </c>
      <c r="H127" s="626" t="s">
        <v>2560</v>
      </c>
      <c r="I127" s="626">
        <f>2250*F127</f>
        <v>4500</v>
      </c>
      <c r="J127" s="626" t="s">
        <v>1466</v>
      </c>
      <c r="K127" s="626" t="s">
        <v>4782</v>
      </c>
    </row>
    <row r="128" spans="1:11" ht="15" x14ac:dyDescent="0.25">
      <c r="A128" s="583" t="s">
        <v>5227</v>
      </c>
      <c r="B128" s="584">
        <v>44277</v>
      </c>
      <c r="C128" s="583" t="s">
        <v>2182</v>
      </c>
      <c r="D128" s="583" t="s">
        <v>5311</v>
      </c>
      <c r="E128" s="583" t="s">
        <v>308</v>
      </c>
      <c r="F128" s="585">
        <v>1</v>
      </c>
      <c r="G128" s="583" t="s">
        <v>93</v>
      </c>
      <c r="H128" s="626" t="s">
        <v>1196</v>
      </c>
      <c r="I128" s="626">
        <f>5500*F128</f>
        <v>5500</v>
      </c>
      <c r="J128" s="626" t="s">
        <v>317</v>
      </c>
      <c r="K128" s="626" t="s">
        <v>1469</v>
      </c>
    </row>
    <row r="129" spans="1:11" ht="15" x14ac:dyDescent="0.25">
      <c r="A129" s="583" t="s">
        <v>5228</v>
      </c>
      <c r="B129" s="584">
        <v>44277</v>
      </c>
      <c r="C129" s="583" t="s">
        <v>5335</v>
      </c>
      <c r="D129" s="583" t="s">
        <v>4155</v>
      </c>
      <c r="E129" s="583" t="s">
        <v>314</v>
      </c>
      <c r="F129" s="585">
        <v>1</v>
      </c>
      <c r="G129" s="583" t="s">
        <v>93</v>
      </c>
      <c r="H129" s="626" t="s">
        <v>2559</v>
      </c>
      <c r="I129" s="626">
        <f>2250*F129</f>
        <v>2250</v>
      </c>
      <c r="J129" s="626" t="s">
        <v>317</v>
      </c>
      <c r="K129" s="626" t="s">
        <v>1469</v>
      </c>
    </row>
    <row r="130" spans="1:11" ht="15" x14ac:dyDescent="0.25">
      <c r="A130" s="583" t="s">
        <v>5228</v>
      </c>
      <c r="B130" s="584">
        <v>44277</v>
      </c>
      <c r="C130" s="583" t="s">
        <v>5335</v>
      </c>
      <c r="D130" s="583" t="s">
        <v>5324</v>
      </c>
      <c r="E130" s="583" t="s">
        <v>314</v>
      </c>
      <c r="F130" s="585">
        <v>2</v>
      </c>
      <c r="G130" s="583" t="s">
        <v>93</v>
      </c>
      <c r="H130" s="626" t="s">
        <v>2559</v>
      </c>
      <c r="I130" s="626">
        <f>72250*F130</f>
        <v>144500</v>
      </c>
      <c r="J130" s="626" t="s">
        <v>317</v>
      </c>
      <c r="K130" s="626" t="s">
        <v>1469</v>
      </c>
    </row>
    <row r="131" spans="1:11" ht="15" x14ac:dyDescent="0.25">
      <c r="A131" s="583" t="s">
        <v>5228</v>
      </c>
      <c r="B131" s="584">
        <v>44277</v>
      </c>
      <c r="C131" s="583" t="s">
        <v>5335</v>
      </c>
      <c r="D131" s="583" t="s">
        <v>2291</v>
      </c>
      <c r="E131" s="583" t="s">
        <v>314</v>
      </c>
      <c r="F131" s="728">
        <v>1</v>
      </c>
      <c r="G131" s="583" t="s">
        <v>93</v>
      </c>
      <c r="H131" s="626" t="s">
        <v>2559</v>
      </c>
      <c r="I131" s="626">
        <f>8100*F131</f>
        <v>8100</v>
      </c>
      <c r="J131" s="626" t="s">
        <v>317</v>
      </c>
      <c r="K131" s="626" t="s">
        <v>1469</v>
      </c>
    </row>
    <row r="132" spans="1:11" ht="15" x14ac:dyDescent="0.25">
      <c r="A132" s="583" t="s">
        <v>5229</v>
      </c>
      <c r="B132" s="584">
        <v>44277</v>
      </c>
      <c r="C132" s="583" t="s">
        <v>2563</v>
      </c>
      <c r="D132" s="583" t="s">
        <v>2300</v>
      </c>
      <c r="E132" s="583" t="s">
        <v>308</v>
      </c>
      <c r="F132" s="728">
        <v>3</v>
      </c>
      <c r="G132" s="583" t="s">
        <v>2249</v>
      </c>
      <c r="H132" s="626" t="s">
        <v>1196</v>
      </c>
      <c r="I132" s="626">
        <f>4225*F132</f>
        <v>12675</v>
      </c>
      <c r="J132" s="626" t="s">
        <v>317</v>
      </c>
      <c r="K132" s="626" t="s">
        <v>1469</v>
      </c>
    </row>
    <row r="133" spans="1:11" ht="15" x14ac:dyDescent="0.25">
      <c r="A133" s="583" t="s">
        <v>5230</v>
      </c>
      <c r="B133" s="584">
        <v>44277</v>
      </c>
      <c r="C133" s="583" t="s">
        <v>1288</v>
      </c>
      <c r="D133" s="583" t="s">
        <v>2300</v>
      </c>
      <c r="E133" s="583" t="s">
        <v>308</v>
      </c>
      <c r="F133" s="728">
        <v>8</v>
      </c>
      <c r="G133" s="583" t="s">
        <v>2180</v>
      </c>
      <c r="H133" s="626" t="s">
        <v>2560</v>
      </c>
      <c r="I133" s="626">
        <f>4225*F133</f>
        <v>33800</v>
      </c>
      <c r="J133" s="626" t="s">
        <v>1466</v>
      </c>
      <c r="K133" s="626" t="s">
        <v>4782</v>
      </c>
    </row>
    <row r="134" spans="1:11" ht="15" x14ac:dyDescent="0.25">
      <c r="A134" s="583" t="s">
        <v>5230</v>
      </c>
      <c r="B134" s="584">
        <v>44277</v>
      </c>
      <c r="C134" s="583" t="s">
        <v>1288</v>
      </c>
      <c r="D134" s="583" t="s">
        <v>1520</v>
      </c>
      <c r="E134" s="583" t="s">
        <v>308</v>
      </c>
      <c r="F134" s="728">
        <v>6</v>
      </c>
      <c r="G134" s="583" t="s">
        <v>2180</v>
      </c>
      <c r="H134" s="626" t="s">
        <v>2560</v>
      </c>
      <c r="I134" s="626">
        <f>6950*F134</f>
        <v>41700</v>
      </c>
      <c r="J134" s="626" t="s">
        <v>1466</v>
      </c>
      <c r="K134" s="626" t="s">
        <v>4782</v>
      </c>
    </row>
    <row r="135" spans="1:11" ht="15" x14ac:dyDescent="0.25">
      <c r="A135" s="583" t="s">
        <v>5231</v>
      </c>
      <c r="B135" s="584">
        <v>44277</v>
      </c>
      <c r="C135" s="583" t="s">
        <v>2149</v>
      </c>
      <c r="D135" s="583" t="s">
        <v>2297</v>
      </c>
      <c r="E135" s="583" t="s">
        <v>314</v>
      </c>
      <c r="F135" s="585">
        <v>1</v>
      </c>
      <c r="G135" s="583" t="s">
        <v>2178</v>
      </c>
      <c r="H135" s="626" t="s">
        <v>2557</v>
      </c>
      <c r="I135" s="626">
        <f>53700*F135</f>
        <v>53700</v>
      </c>
      <c r="J135" s="626" t="s">
        <v>1466</v>
      </c>
      <c r="K135" s="626" t="s">
        <v>4782</v>
      </c>
    </row>
    <row r="136" spans="1:11" ht="15" x14ac:dyDescent="0.25">
      <c r="A136" s="583" t="s">
        <v>5232</v>
      </c>
      <c r="B136" s="584">
        <v>44277</v>
      </c>
      <c r="C136" s="583" t="s">
        <v>4070</v>
      </c>
      <c r="D136" s="583" t="s">
        <v>4148</v>
      </c>
      <c r="E136" s="583" t="s">
        <v>308</v>
      </c>
      <c r="F136" s="728">
        <v>6</v>
      </c>
      <c r="G136" s="583" t="s">
        <v>93</v>
      </c>
      <c r="H136" s="626" t="s">
        <v>1196</v>
      </c>
      <c r="I136" s="626">
        <f>2550*F136</f>
        <v>15300</v>
      </c>
      <c r="J136" s="626" t="s">
        <v>317</v>
      </c>
      <c r="K136" s="626" t="s">
        <v>1469</v>
      </c>
    </row>
    <row r="137" spans="1:11" ht="15" x14ac:dyDescent="0.25">
      <c r="A137" s="583" t="s">
        <v>5233</v>
      </c>
      <c r="B137" s="584">
        <v>44278</v>
      </c>
      <c r="C137" s="583" t="s">
        <v>5234</v>
      </c>
      <c r="D137" s="583" t="s">
        <v>2300</v>
      </c>
      <c r="E137" s="583" t="s">
        <v>308</v>
      </c>
      <c r="F137" s="728">
        <v>1</v>
      </c>
      <c r="G137" s="583" t="s">
        <v>5237</v>
      </c>
      <c r="H137" s="626" t="s">
        <v>1196</v>
      </c>
      <c r="I137" s="626">
        <f>4225*F137</f>
        <v>4225</v>
      </c>
      <c r="J137" s="626" t="s">
        <v>316</v>
      </c>
      <c r="K137" s="626" t="s">
        <v>1469</v>
      </c>
    </row>
    <row r="138" spans="1:11" ht="15" x14ac:dyDescent="0.25">
      <c r="A138" s="583" t="s">
        <v>5235</v>
      </c>
      <c r="B138" s="584">
        <v>44278</v>
      </c>
      <c r="C138" s="583" t="s">
        <v>5196</v>
      </c>
      <c r="D138" s="583" t="s">
        <v>2300</v>
      </c>
      <c r="E138" s="583" t="s">
        <v>308</v>
      </c>
      <c r="F138" s="728">
        <v>1</v>
      </c>
      <c r="G138" s="583" t="s">
        <v>93</v>
      </c>
      <c r="H138" s="626" t="s">
        <v>1196</v>
      </c>
      <c r="I138" s="626">
        <f>4225*F138</f>
        <v>4225</v>
      </c>
      <c r="J138" s="626" t="s">
        <v>317</v>
      </c>
      <c r="K138" s="626" t="s">
        <v>1469</v>
      </c>
    </row>
    <row r="139" spans="1:11" ht="15" x14ac:dyDescent="0.25">
      <c r="A139" s="583" t="s">
        <v>5236</v>
      </c>
      <c r="B139" s="584">
        <v>44278</v>
      </c>
      <c r="C139" s="583" t="s">
        <v>5126</v>
      </c>
      <c r="D139" s="583" t="s">
        <v>2300</v>
      </c>
      <c r="E139" s="583" t="s">
        <v>308</v>
      </c>
      <c r="F139" s="728">
        <v>3</v>
      </c>
      <c r="G139" s="583" t="s">
        <v>93</v>
      </c>
      <c r="H139" s="626" t="s">
        <v>1196</v>
      </c>
      <c r="I139" s="626">
        <f>4225*F139</f>
        <v>12675</v>
      </c>
      <c r="J139" s="626" t="s">
        <v>317</v>
      </c>
      <c r="K139" s="626" t="s">
        <v>1469</v>
      </c>
    </row>
    <row r="140" spans="1:11" ht="15" x14ac:dyDescent="0.25">
      <c r="A140" s="583" t="s">
        <v>5238</v>
      </c>
      <c r="B140" s="584">
        <v>44278</v>
      </c>
      <c r="C140" s="583" t="s">
        <v>4140</v>
      </c>
      <c r="D140" s="583" t="s">
        <v>2297</v>
      </c>
      <c r="E140" s="583" t="s">
        <v>314</v>
      </c>
      <c r="F140" s="585">
        <v>3</v>
      </c>
      <c r="G140" s="583" t="s">
        <v>2193</v>
      </c>
      <c r="H140" s="626" t="s">
        <v>2558</v>
      </c>
      <c r="I140" s="626">
        <f>53700*F140</f>
        <v>161100</v>
      </c>
      <c r="J140" s="626" t="s">
        <v>1465</v>
      </c>
      <c r="K140" s="626" t="s">
        <v>4782</v>
      </c>
    </row>
    <row r="141" spans="1:11" ht="15" x14ac:dyDescent="0.25">
      <c r="A141" s="583" t="s">
        <v>5239</v>
      </c>
      <c r="B141" s="584">
        <v>44278</v>
      </c>
      <c r="C141" s="583" t="s">
        <v>4140</v>
      </c>
      <c r="D141" s="583" t="s">
        <v>2287</v>
      </c>
      <c r="E141" s="583" t="s">
        <v>314</v>
      </c>
      <c r="F141" s="585">
        <v>3</v>
      </c>
      <c r="G141" s="583" t="s">
        <v>2193</v>
      </c>
      <c r="H141" s="626" t="s">
        <v>2558</v>
      </c>
      <c r="I141" s="626">
        <f>9350*F141</f>
        <v>28050</v>
      </c>
      <c r="J141" s="626" t="s">
        <v>1465</v>
      </c>
      <c r="K141" s="626" t="s">
        <v>4782</v>
      </c>
    </row>
    <row r="142" spans="1:11" ht="15" x14ac:dyDescent="0.25">
      <c r="A142" s="583" t="s">
        <v>5239</v>
      </c>
      <c r="B142" s="584">
        <v>44278</v>
      </c>
      <c r="C142" s="583" t="s">
        <v>4140</v>
      </c>
      <c r="D142" s="583" t="s">
        <v>2289</v>
      </c>
      <c r="E142" s="583" t="s">
        <v>314</v>
      </c>
      <c r="F142" s="728">
        <v>4</v>
      </c>
      <c r="G142" s="583" t="s">
        <v>2193</v>
      </c>
      <c r="H142" s="626" t="s">
        <v>2558</v>
      </c>
      <c r="I142" s="626">
        <f>35900*F142</f>
        <v>143600</v>
      </c>
      <c r="J142" s="626" t="s">
        <v>1465</v>
      </c>
      <c r="K142" s="626" t="s">
        <v>4782</v>
      </c>
    </row>
    <row r="143" spans="1:11" ht="15" x14ac:dyDescent="0.25">
      <c r="A143" s="583" t="s">
        <v>5240</v>
      </c>
      <c r="B143" s="584">
        <v>44278</v>
      </c>
      <c r="C143" s="583" t="s">
        <v>4134</v>
      </c>
      <c r="D143" s="583" t="s">
        <v>4148</v>
      </c>
      <c r="E143" s="583" t="s">
        <v>308</v>
      </c>
      <c r="F143" s="728">
        <v>15</v>
      </c>
      <c r="G143" s="583" t="s">
        <v>93</v>
      </c>
      <c r="H143" s="626" t="s">
        <v>1196</v>
      </c>
      <c r="I143" s="626">
        <f>2550*F143</f>
        <v>38250</v>
      </c>
      <c r="J143" s="626" t="s">
        <v>317</v>
      </c>
      <c r="K143" s="626" t="s">
        <v>1469</v>
      </c>
    </row>
    <row r="144" spans="1:11" ht="15" x14ac:dyDescent="0.25">
      <c r="A144" s="583" t="s">
        <v>5241</v>
      </c>
      <c r="B144" s="584">
        <v>44278</v>
      </c>
      <c r="C144" s="583" t="s">
        <v>2278</v>
      </c>
      <c r="D144" s="583" t="s">
        <v>2289</v>
      </c>
      <c r="E144" s="583" t="s">
        <v>314</v>
      </c>
      <c r="F144" s="585">
        <v>1</v>
      </c>
      <c r="G144" s="583" t="s">
        <v>93</v>
      </c>
      <c r="H144" s="626" t="s">
        <v>2559</v>
      </c>
      <c r="I144" s="626">
        <f>35900*F144</f>
        <v>35900</v>
      </c>
      <c r="J144" s="626" t="s">
        <v>1466</v>
      </c>
      <c r="K144" s="626" t="s">
        <v>4782</v>
      </c>
    </row>
    <row r="145" spans="1:11" ht="15" x14ac:dyDescent="0.25">
      <c r="A145" s="583" t="s">
        <v>5241</v>
      </c>
      <c r="B145" s="584">
        <v>44278</v>
      </c>
      <c r="C145" s="583" t="s">
        <v>2278</v>
      </c>
      <c r="D145" s="583" t="s">
        <v>5325</v>
      </c>
      <c r="E145" s="583" t="s">
        <v>314</v>
      </c>
      <c r="F145" s="585">
        <v>1</v>
      </c>
      <c r="G145" s="583" t="s">
        <v>93</v>
      </c>
      <c r="H145" s="626" t="s">
        <v>2559</v>
      </c>
      <c r="I145" s="626">
        <f>43000*F145</f>
        <v>43000</v>
      </c>
      <c r="J145" s="626" t="s">
        <v>1466</v>
      </c>
      <c r="K145" s="626" t="s">
        <v>4782</v>
      </c>
    </row>
    <row r="146" spans="1:11" ht="15" x14ac:dyDescent="0.25">
      <c r="A146" s="583" t="s">
        <v>5242</v>
      </c>
      <c r="B146" s="584">
        <v>44279</v>
      </c>
      <c r="C146" s="583" t="s">
        <v>2149</v>
      </c>
      <c r="D146" s="583" t="s">
        <v>2300</v>
      </c>
      <c r="E146" s="583" t="s">
        <v>308</v>
      </c>
      <c r="F146" s="728">
        <v>12</v>
      </c>
      <c r="G146" s="583" t="s">
        <v>2178</v>
      </c>
      <c r="H146" s="626" t="s">
        <v>2560</v>
      </c>
      <c r="I146" s="626">
        <f>4225*F146</f>
        <v>50700</v>
      </c>
      <c r="J146" s="626" t="s">
        <v>1466</v>
      </c>
      <c r="K146" s="626" t="s">
        <v>4782</v>
      </c>
    </row>
    <row r="147" spans="1:11" ht="15" x14ac:dyDescent="0.25">
      <c r="A147" s="583" t="s">
        <v>5243</v>
      </c>
      <c r="B147" s="584">
        <v>44279</v>
      </c>
      <c r="C147" s="583" t="s">
        <v>5244</v>
      </c>
      <c r="D147" s="583" t="s">
        <v>2288</v>
      </c>
      <c r="E147" s="583" t="s">
        <v>308</v>
      </c>
      <c r="F147" s="728">
        <v>3</v>
      </c>
      <c r="G147" s="583" t="s">
        <v>5245</v>
      </c>
      <c r="H147" s="626" t="s">
        <v>1196</v>
      </c>
      <c r="I147" s="626">
        <f>12500*F147</f>
        <v>37500</v>
      </c>
      <c r="J147" s="626" t="s">
        <v>317</v>
      </c>
      <c r="K147" s="626" t="s">
        <v>1469</v>
      </c>
    </row>
    <row r="148" spans="1:11" ht="15" x14ac:dyDescent="0.25">
      <c r="A148" s="583" t="s">
        <v>5246</v>
      </c>
      <c r="B148" s="584">
        <v>44280</v>
      </c>
      <c r="C148" s="583" t="s">
        <v>2282</v>
      </c>
      <c r="D148" s="583" t="s">
        <v>2300</v>
      </c>
      <c r="E148" s="583" t="s">
        <v>308</v>
      </c>
      <c r="F148" s="728">
        <v>5</v>
      </c>
      <c r="G148" s="583" t="s">
        <v>259</v>
      </c>
      <c r="H148" s="626" t="s">
        <v>2561</v>
      </c>
      <c r="I148" s="626">
        <f>4225*F148</f>
        <v>21125</v>
      </c>
      <c r="J148" s="626" t="s">
        <v>1465</v>
      </c>
      <c r="K148" s="626" t="s">
        <v>4784</v>
      </c>
    </row>
    <row r="149" spans="1:11" ht="15" x14ac:dyDescent="0.25">
      <c r="A149" s="583" t="s">
        <v>5247</v>
      </c>
      <c r="B149" s="584">
        <v>44280</v>
      </c>
      <c r="C149" s="583" t="s">
        <v>2278</v>
      </c>
      <c r="D149" s="583" t="s">
        <v>5325</v>
      </c>
      <c r="E149" s="730" t="s">
        <v>314</v>
      </c>
      <c r="F149" s="728">
        <v>2</v>
      </c>
      <c r="G149" s="583" t="s">
        <v>93</v>
      </c>
      <c r="H149" s="626" t="s">
        <v>2559</v>
      </c>
      <c r="I149" s="626">
        <f>43000*F149</f>
        <v>86000</v>
      </c>
      <c r="J149" s="626" t="s">
        <v>1466</v>
      </c>
      <c r="K149" s="626" t="s">
        <v>4782</v>
      </c>
    </row>
    <row r="150" spans="1:11" ht="15" x14ac:dyDescent="0.25">
      <c r="A150" s="583" t="s">
        <v>5248</v>
      </c>
      <c r="B150" s="584">
        <v>44280</v>
      </c>
      <c r="C150" s="583" t="s">
        <v>2277</v>
      </c>
      <c r="D150" s="583" t="s">
        <v>2289</v>
      </c>
      <c r="E150" s="730" t="s">
        <v>314</v>
      </c>
      <c r="F150" s="728">
        <v>2</v>
      </c>
      <c r="G150" s="583" t="s">
        <v>93</v>
      </c>
      <c r="H150" s="626" t="s">
        <v>2559</v>
      </c>
      <c r="I150" s="626">
        <f>35900*F150</f>
        <v>71800</v>
      </c>
      <c r="J150" s="626" t="s">
        <v>1466</v>
      </c>
      <c r="K150" s="626" t="s">
        <v>4782</v>
      </c>
    </row>
    <row r="151" spans="1:11" ht="15" x14ac:dyDescent="0.25">
      <c r="A151" s="583" t="s">
        <v>5249</v>
      </c>
      <c r="B151" s="584">
        <v>44280</v>
      </c>
      <c r="C151" s="583" t="s">
        <v>2283</v>
      </c>
      <c r="D151" s="583" t="s">
        <v>2294</v>
      </c>
      <c r="E151" s="583" t="s">
        <v>308</v>
      </c>
      <c r="F151" s="585">
        <v>1</v>
      </c>
      <c r="G151" s="583" t="s">
        <v>93</v>
      </c>
      <c r="H151" s="626" t="s">
        <v>1196</v>
      </c>
      <c r="I151" s="626">
        <f>2250*F151</f>
        <v>2250</v>
      </c>
      <c r="J151" s="626" t="s">
        <v>1467</v>
      </c>
      <c r="K151" s="626" t="s">
        <v>4784</v>
      </c>
    </row>
    <row r="152" spans="1:11" ht="15" x14ac:dyDescent="0.25">
      <c r="A152" s="583" t="s">
        <v>5249</v>
      </c>
      <c r="B152" s="584">
        <v>44280</v>
      </c>
      <c r="C152" s="583" t="s">
        <v>2283</v>
      </c>
      <c r="D152" s="583" t="s">
        <v>2291</v>
      </c>
      <c r="E152" s="583" t="s">
        <v>314</v>
      </c>
      <c r="F152" s="585">
        <v>1</v>
      </c>
      <c r="G152" s="583" t="s">
        <v>93</v>
      </c>
      <c r="H152" s="626" t="s">
        <v>2559</v>
      </c>
      <c r="I152" s="626">
        <f>8100*F152</f>
        <v>8100</v>
      </c>
      <c r="J152" s="626" t="s">
        <v>1467</v>
      </c>
      <c r="K152" s="626" t="s">
        <v>4784</v>
      </c>
    </row>
    <row r="153" spans="1:11" ht="15" x14ac:dyDescent="0.25">
      <c r="A153" s="583" t="s">
        <v>5250</v>
      </c>
      <c r="B153" s="584">
        <v>44280</v>
      </c>
      <c r="C153" s="583" t="s">
        <v>2160</v>
      </c>
      <c r="D153" s="583" t="s">
        <v>5252</v>
      </c>
      <c r="E153" s="583" t="s">
        <v>314</v>
      </c>
      <c r="F153" s="585">
        <v>2</v>
      </c>
      <c r="G153" s="583" t="s">
        <v>93</v>
      </c>
      <c r="H153" s="626" t="s">
        <v>2559</v>
      </c>
      <c r="I153" s="626">
        <f>12700*F153</f>
        <v>25400</v>
      </c>
      <c r="J153" s="626" t="s">
        <v>1465</v>
      </c>
      <c r="K153" s="626" t="s">
        <v>4782</v>
      </c>
    </row>
    <row r="154" spans="1:11" ht="15" x14ac:dyDescent="0.25">
      <c r="A154" s="583" t="s">
        <v>5251</v>
      </c>
      <c r="B154" s="584">
        <v>44280</v>
      </c>
      <c r="C154" s="583" t="s">
        <v>2149</v>
      </c>
      <c r="D154" s="583" t="s">
        <v>5329</v>
      </c>
      <c r="E154" s="583" t="s">
        <v>314</v>
      </c>
      <c r="F154" s="585">
        <v>1</v>
      </c>
      <c r="G154" s="583" t="s">
        <v>2178</v>
      </c>
      <c r="H154" s="626" t="s">
        <v>2557</v>
      </c>
      <c r="I154" s="626">
        <f>83750*F154</f>
        <v>83750</v>
      </c>
      <c r="J154" s="626" t="s">
        <v>1466</v>
      </c>
      <c r="K154" s="626" t="s">
        <v>4782</v>
      </c>
    </row>
    <row r="155" spans="1:11" ht="15" x14ac:dyDescent="0.25">
      <c r="A155" s="583" t="s">
        <v>5253</v>
      </c>
      <c r="B155" s="584">
        <v>44280</v>
      </c>
      <c r="C155" s="583" t="s">
        <v>2217</v>
      </c>
      <c r="D155" s="583" t="s">
        <v>5149</v>
      </c>
      <c r="E155" s="583" t="s">
        <v>314</v>
      </c>
      <c r="F155" s="585">
        <v>2</v>
      </c>
      <c r="G155" s="583" t="s">
        <v>2185</v>
      </c>
      <c r="H155" s="626" t="s">
        <v>2557</v>
      </c>
      <c r="I155" s="626">
        <f>1500*F155</f>
        <v>3000</v>
      </c>
      <c r="J155" s="626" t="s">
        <v>1465</v>
      </c>
      <c r="K155" s="626" t="s">
        <v>4782</v>
      </c>
    </row>
    <row r="156" spans="1:11" ht="15" x14ac:dyDescent="0.25">
      <c r="A156" s="583" t="s">
        <v>5253</v>
      </c>
      <c r="B156" s="584">
        <v>44280</v>
      </c>
      <c r="C156" s="583" t="s">
        <v>2217</v>
      </c>
      <c r="D156" s="583" t="s">
        <v>5327</v>
      </c>
      <c r="E156" s="583" t="s">
        <v>314</v>
      </c>
      <c r="F156" s="585">
        <v>2</v>
      </c>
      <c r="G156" s="583" t="s">
        <v>2185</v>
      </c>
      <c r="H156" s="626" t="s">
        <v>2557</v>
      </c>
      <c r="I156" s="626">
        <f>58300*F156</f>
        <v>116600</v>
      </c>
      <c r="J156" s="626" t="s">
        <v>1465</v>
      </c>
      <c r="K156" s="626" t="s">
        <v>4782</v>
      </c>
    </row>
    <row r="157" spans="1:11" ht="15" x14ac:dyDescent="0.25">
      <c r="A157" s="583" t="s">
        <v>5254</v>
      </c>
      <c r="B157" s="584">
        <v>44280</v>
      </c>
      <c r="C157" s="583" t="s">
        <v>5255</v>
      </c>
      <c r="D157" s="583" t="s">
        <v>2300</v>
      </c>
      <c r="E157" s="583" t="s">
        <v>308</v>
      </c>
      <c r="F157" s="585">
        <v>1</v>
      </c>
      <c r="G157" s="583" t="s">
        <v>93</v>
      </c>
      <c r="H157" s="626" t="s">
        <v>1196</v>
      </c>
      <c r="I157" s="626">
        <f>4225*F157</f>
        <v>4225</v>
      </c>
      <c r="J157" s="626" t="s">
        <v>317</v>
      </c>
      <c r="K157" s="626" t="s">
        <v>1469</v>
      </c>
    </row>
    <row r="158" spans="1:11" ht="15" x14ac:dyDescent="0.25">
      <c r="A158" s="583" t="s">
        <v>5256</v>
      </c>
      <c r="B158" s="584">
        <v>44280</v>
      </c>
      <c r="C158" s="583" t="s">
        <v>4142</v>
      </c>
      <c r="D158" s="583" t="s">
        <v>2300</v>
      </c>
      <c r="E158" s="583" t="s">
        <v>308</v>
      </c>
      <c r="F158" s="585">
        <v>1</v>
      </c>
      <c r="G158" s="583" t="s">
        <v>2185</v>
      </c>
      <c r="H158" s="626" t="s">
        <v>2560</v>
      </c>
      <c r="I158" s="626">
        <f>4225*F158</f>
        <v>4225</v>
      </c>
      <c r="J158" s="626" t="s">
        <v>317</v>
      </c>
      <c r="K158" s="626" t="s">
        <v>1469</v>
      </c>
    </row>
    <row r="159" spans="1:11" ht="15" x14ac:dyDescent="0.25">
      <c r="A159" s="583" t="s">
        <v>5257</v>
      </c>
      <c r="B159" s="584">
        <v>44280</v>
      </c>
      <c r="C159" s="583" t="s">
        <v>5258</v>
      </c>
      <c r="D159" s="583" t="s">
        <v>2294</v>
      </c>
      <c r="E159" s="583" t="s">
        <v>308</v>
      </c>
      <c r="F159" s="585">
        <v>1</v>
      </c>
      <c r="G159" s="583" t="s">
        <v>93</v>
      </c>
      <c r="H159" s="626" t="s">
        <v>1196</v>
      </c>
      <c r="I159" s="626">
        <f>2250*F159</f>
        <v>2250</v>
      </c>
      <c r="J159" s="626" t="s">
        <v>316</v>
      </c>
      <c r="K159" s="626" t="s">
        <v>1469</v>
      </c>
    </row>
    <row r="160" spans="1:11" ht="15" x14ac:dyDescent="0.25">
      <c r="A160" s="583" t="s">
        <v>5259</v>
      </c>
      <c r="B160" s="584">
        <v>44280</v>
      </c>
      <c r="C160" s="583" t="s">
        <v>2160</v>
      </c>
      <c r="D160" s="583" t="s">
        <v>5328</v>
      </c>
      <c r="E160" s="583" t="s">
        <v>314</v>
      </c>
      <c r="F160" s="585">
        <v>1</v>
      </c>
      <c r="G160" s="583" t="s">
        <v>93</v>
      </c>
      <c r="H160" s="626" t="s">
        <v>2559</v>
      </c>
      <c r="I160" s="626">
        <f>53700*F160</f>
        <v>53700</v>
      </c>
      <c r="J160" s="626" t="s">
        <v>1465</v>
      </c>
      <c r="K160" s="626" t="s">
        <v>4782</v>
      </c>
    </row>
    <row r="161" spans="1:11" ht="15" x14ac:dyDescent="0.25">
      <c r="A161" s="583" t="s">
        <v>5260</v>
      </c>
      <c r="B161" s="584">
        <v>44280</v>
      </c>
      <c r="C161" s="583" t="s">
        <v>1273</v>
      </c>
      <c r="D161" s="583" t="s">
        <v>2290</v>
      </c>
      <c r="E161" s="583" t="s">
        <v>308</v>
      </c>
      <c r="F161" s="585">
        <v>1</v>
      </c>
      <c r="G161" s="583" t="s">
        <v>2185</v>
      </c>
      <c r="H161" s="626" t="s">
        <v>2560</v>
      </c>
      <c r="I161" s="626">
        <f>1950*F161</f>
        <v>1950</v>
      </c>
      <c r="J161" s="626" t="s">
        <v>317</v>
      </c>
      <c r="K161" s="626" t="s">
        <v>1469</v>
      </c>
    </row>
    <row r="162" spans="1:11" ht="15" x14ac:dyDescent="0.25">
      <c r="A162" s="583" t="s">
        <v>5261</v>
      </c>
      <c r="B162" s="584">
        <v>44280</v>
      </c>
      <c r="C162" s="583" t="s">
        <v>4131</v>
      </c>
      <c r="D162" s="583" t="s">
        <v>1842</v>
      </c>
      <c r="E162" s="583" t="s">
        <v>314</v>
      </c>
      <c r="F162" s="585">
        <v>3</v>
      </c>
      <c r="G162" s="583" t="s">
        <v>93</v>
      </c>
      <c r="H162" s="626" t="s">
        <v>2559</v>
      </c>
      <c r="I162" s="626">
        <f>3500*F162</f>
        <v>10500</v>
      </c>
      <c r="J162" s="626" t="s">
        <v>317</v>
      </c>
      <c r="K162" s="626" t="s">
        <v>1469</v>
      </c>
    </row>
    <row r="163" spans="1:11" ht="15" x14ac:dyDescent="0.25">
      <c r="A163" s="583" t="s">
        <v>5262</v>
      </c>
      <c r="B163" s="584">
        <v>44280</v>
      </c>
      <c r="C163" s="583" t="s">
        <v>5336</v>
      </c>
      <c r="D163" s="583" t="s">
        <v>2300</v>
      </c>
      <c r="E163" s="583" t="s">
        <v>308</v>
      </c>
      <c r="F163" s="585">
        <v>1</v>
      </c>
      <c r="G163" s="583" t="s">
        <v>5264</v>
      </c>
      <c r="H163" s="626" t="s">
        <v>1196</v>
      </c>
      <c r="I163" s="626">
        <f>4225*F163</f>
        <v>4225</v>
      </c>
      <c r="J163" s="626" t="s">
        <v>316</v>
      </c>
      <c r="K163" s="626" t="s">
        <v>1469</v>
      </c>
    </row>
    <row r="164" spans="1:11" ht="15" x14ac:dyDescent="0.25">
      <c r="A164" s="583" t="s">
        <v>5263</v>
      </c>
      <c r="B164" s="584">
        <v>44280</v>
      </c>
      <c r="C164" s="583" t="s">
        <v>7493</v>
      </c>
      <c r="D164" s="583" t="s">
        <v>2300</v>
      </c>
      <c r="E164" s="583" t="s">
        <v>308</v>
      </c>
      <c r="F164" s="585">
        <v>1</v>
      </c>
      <c r="G164" s="583" t="s">
        <v>4125</v>
      </c>
      <c r="H164" s="626" t="s">
        <v>1196</v>
      </c>
      <c r="I164" s="626">
        <f>4225*F164</f>
        <v>4225</v>
      </c>
      <c r="J164" s="626" t="s">
        <v>317</v>
      </c>
      <c r="K164" s="626" t="s">
        <v>1469</v>
      </c>
    </row>
    <row r="165" spans="1:11" ht="15" x14ac:dyDescent="0.25">
      <c r="A165" s="583" t="s">
        <v>5265</v>
      </c>
      <c r="B165" s="584">
        <v>44281</v>
      </c>
      <c r="C165" s="583" t="s">
        <v>2217</v>
      </c>
      <c r="D165" s="583" t="s">
        <v>2288</v>
      </c>
      <c r="E165" s="583" t="s">
        <v>308</v>
      </c>
      <c r="F165" s="728">
        <v>4</v>
      </c>
      <c r="G165" s="583" t="s">
        <v>2185</v>
      </c>
      <c r="H165" s="626" t="s">
        <v>2560</v>
      </c>
      <c r="I165" s="626">
        <f>12500*F165</f>
        <v>50000</v>
      </c>
      <c r="J165" s="626" t="s">
        <v>1465</v>
      </c>
      <c r="K165" s="626" t="s">
        <v>4782</v>
      </c>
    </row>
    <row r="166" spans="1:11" ht="15" x14ac:dyDescent="0.25">
      <c r="A166" s="583" t="s">
        <v>5266</v>
      </c>
      <c r="B166" s="584">
        <v>44281</v>
      </c>
      <c r="C166" s="583" t="s">
        <v>2196</v>
      </c>
      <c r="D166" s="583" t="s">
        <v>2300</v>
      </c>
      <c r="E166" s="583" t="s">
        <v>308</v>
      </c>
      <c r="F166" s="728">
        <v>6</v>
      </c>
      <c r="G166" s="583" t="s">
        <v>93</v>
      </c>
      <c r="H166" s="626" t="s">
        <v>1196</v>
      </c>
      <c r="I166" s="626">
        <f>4225*F166</f>
        <v>25350</v>
      </c>
      <c r="J166" s="626" t="s">
        <v>317</v>
      </c>
      <c r="K166" s="626" t="s">
        <v>1469</v>
      </c>
    </row>
    <row r="167" spans="1:11" ht="15" x14ac:dyDescent="0.25">
      <c r="A167" s="583" t="s">
        <v>5267</v>
      </c>
      <c r="B167" s="584">
        <v>44281</v>
      </c>
      <c r="C167" s="583" t="s">
        <v>2160</v>
      </c>
      <c r="D167" s="583" t="s">
        <v>2297</v>
      </c>
      <c r="E167" s="583" t="s">
        <v>314</v>
      </c>
      <c r="F167" s="585">
        <v>1</v>
      </c>
      <c r="G167" s="583" t="s">
        <v>93</v>
      </c>
      <c r="H167" s="626" t="s">
        <v>2559</v>
      </c>
      <c r="I167" s="626">
        <f>53700*F167</f>
        <v>53700</v>
      </c>
      <c r="J167" s="626" t="s">
        <v>1465</v>
      </c>
      <c r="K167" s="626" t="s">
        <v>4782</v>
      </c>
    </row>
    <row r="168" spans="1:11" ht="15" x14ac:dyDescent="0.25">
      <c r="A168" s="583" t="s">
        <v>5268</v>
      </c>
      <c r="B168" s="584">
        <v>44281</v>
      </c>
      <c r="C168" s="583" t="s">
        <v>2163</v>
      </c>
      <c r="D168" s="583" t="s">
        <v>2290</v>
      </c>
      <c r="E168" s="583" t="s">
        <v>308</v>
      </c>
      <c r="F168" s="728">
        <v>5</v>
      </c>
      <c r="G168" s="583" t="s">
        <v>93</v>
      </c>
      <c r="H168" s="626" t="s">
        <v>1196</v>
      </c>
      <c r="I168" s="626">
        <f>1950*F168</f>
        <v>9750</v>
      </c>
      <c r="J168" s="626" t="s">
        <v>317</v>
      </c>
      <c r="K168" s="626" t="s">
        <v>1469</v>
      </c>
    </row>
    <row r="169" spans="1:11" ht="15" x14ac:dyDescent="0.25">
      <c r="A169" s="583" t="s">
        <v>5269</v>
      </c>
      <c r="B169" s="584">
        <v>44281</v>
      </c>
      <c r="C169" s="583" t="s">
        <v>2160</v>
      </c>
      <c r="D169" s="583" t="s">
        <v>2297</v>
      </c>
      <c r="E169" s="583" t="s">
        <v>314</v>
      </c>
      <c r="F169" s="728">
        <v>10</v>
      </c>
      <c r="G169" s="583" t="s">
        <v>93</v>
      </c>
      <c r="H169" s="626" t="s">
        <v>2559</v>
      </c>
      <c r="I169" s="626">
        <f>53700*F169</f>
        <v>537000</v>
      </c>
      <c r="J169" s="626" t="s">
        <v>1465</v>
      </c>
      <c r="K169" s="626" t="s">
        <v>4782</v>
      </c>
    </row>
    <row r="170" spans="1:11" ht="15" x14ac:dyDescent="0.25">
      <c r="A170" s="583" t="s">
        <v>5270</v>
      </c>
      <c r="B170" s="584">
        <v>44281</v>
      </c>
      <c r="C170" s="583" t="s">
        <v>2279</v>
      </c>
      <c r="D170" s="583" t="s">
        <v>2300</v>
      </c>
      <c r="E170" s="583" t="s">
        <v>308</v>
      </c>
      <c r="F170" s="585">
        <v>1</v>
      </c>
      <c r="G170" s="583" t="s">
        <v>93</v>
      </c>
      <c r="H170" s="626" t="s">
        <v>1196</v>
      </c>
      <c r="I170" s="626">
        <f>4225*F170</f>
        <v>4225</v>
      </c>
      <c r="J170" s="626" t="s">
        <v>317</v>
      </c>
      <c r="K170" s="626" t="s">
        <v>1469</v>
      </c>
    </row>
    <row r="171" spans="1:11" ht="15" x14ac:dyDescent="0.25">
      <c r="A171" s="583" t="s">
        <v>5271</v>
      </c>
      <c r="B171" s="584">
        <v>44281</v>
      </c>
      <c r="C171" s="583" t="s">
        <v>2282</v>
      </c>
      <c r="D171" s="583" t="s">
        <v>2294</v>
      </c>
      <c r="E171" s="583" t="s">
        <v>308</v>
      </c>
      <c r="F171" s="585">
        <v>1</v>
      </c>
      <c r="G171" s="583" t="s">
        <v>259</v>
      </c>
      <c r="H171" s="626" t="s">
        <v>2561</v>
      </c>
      <c r="I171" s="626">
        <f>2250*F171</f>
        <v>2250</v>
      </c>
      <c r="J171" s="626" t="s">
        <v>1465</v>
      </c>
      <c r="K171" s="626" t="s">
        <v>4784</v>
      </c>
    </row>
    <row r="172" spans="1:11" ht="15" x14ac:dyDescent="0.25">
      <c r="A172" s="583" t="s">
        <v>5272</v>
      </c>
      <c r="B172" s="584">
        <v>44281</v>
      </c>
      <c r="C172" s="583" t="s">
        <v>2282</v>
      </c>
      <c r="D172" s="583" t="s">
        <v>1520</v>
      </c>
      <c r="E172" s="583" t="s">
        <v>308</v>
      </c>
      <c r="F172" s="585">
        <v>1</v>
      </c>
      <c r="G172" s="583" t="s">
        <v>259</v>
      </c>
      <c r="H172" s="626" t="s">
        <v>2561</v>
      </c>
      <c r="I172" s="626">
        <f>6950*F172</f>
        <v>6950</v>
      </c>
      <c r="J172" s="626" t="s">
        <v>1465</v>
      </c>
      <c r="K172" s="626" t="s">
        <v>4784</v>
      </c>
    </row>
    <row r="173" spans="1:11" ht="15" x14ac:dyDescent="0.25">
      <c r="A173" s="583" t="s">
        <v>5272</v>
      </c>
      <c r="B173" s="584">
        <v>44281</v>
      </c>
      <c r="C173" s="583" t="s">
        <v>2282</v>
      </c>
      <c r="D173" s="583" t="s">
        <v>2289</v>
      </c>
      <c r="E173" s="583" t="s">
        <v>314</v>
      </c>
      <c r="F173" s="585">
        <v>1</v>
      </c>
      <c r="G173" s="583" t="s">
        <v>259</v>
      </c>
      <c r="H173" s="626" t="s">
        <v>2558</v>
      </c>
      <c r="I173" s="626">
        <f>35900*F173</f>
        <v>35900</v>
      </c>
      <c r="J173" s="626" t="s">
        <v>1465</v>
      </c>
      <c r="K173" s="626" t="s">
        <v>4784</v>
      </c>
    </row>
    <row r="174" spans="1:11" ht="15" x14ac:dyDescent="0.25">
      <c r="A174" s="583" t="s">
        <v>5273</v>
      </c>
      <c r="B174" s="584">
        <v>44282</v>
      </c>
      <c r="C174" s="583" t="s">
        <v>2217</v>
      </c>
      <c r="D174" s="583" t="s">
        <v>2289</v>
      </c>
      <c r="E174" s="583" t="s">
        <v>314</v>
      </c>
      <c r="F174" s="728">
        <v>1</v>
      </c>
      <c r="G174" s="583" t="s">
        <v>2185</v>
      </c>
      <c r="H174" s="626" t="s">
        <v>2557</v>
      </c>
      <c r="I174" s="626">
        <f>35900*F174</f>
        <v>35900</v>
      </c>
      <c r="J174" s="626" t="s">
        <v>1465</v>
      </c>
      <c r="K174" s="626" t="s">
        <v>4782</v>
      </c>
    </row>
    <row r="175" spans="1:11" ht="15" x14ac:dyDescent="0.25">
      <c r="A175" s="583" t="s">
        <v>5274</v>
      </c>
      <c r="B175" s="584">
        <v>44282</v>
      </c>
      <c r="C175" s="583" t="s">
        <v>2217</v>
      </c>
      <c r="D175" s="583" t="s">
        <v>5325</v>
      </c>
      <c r="E175" s="583" t="s">
        <v>314</v>
      </c>
      <c r="F175" s="728">
        <v>3</v>
      </c>
      <c r="G175" s="583" t="s">
        <v>2185</v>
      </c>
      <c r="H175" s="626" t="s">
        <v>2557</v>
      </c>
      <c r="I175" s="626">
        <f>43000*F175</f>
        <v>129000</v>
      </c>
      <c r="J175" s="626" t="s">
        <v>1465</v>
      </c>
      <c r="K175" s="626" t="s">
        <v>4782</v>
      </c>
    </row>
    <row r="176" spans="1:11" ht="15" x14ac:dyDescent="0.25">
      <c r="A176" s="583" t="s">
        <v>5275</v>
      </c>
      <c r="B176" s="584">
        <v>44282</v>
      </c>
      <c r="C176" s="583" t="s">
        <v>1279</v>
      </c>
      <c r="D176" s="583" t="s">
        <v>1642</v>
      </c>
      <c r="E176" s="583" t="s">
        <v>314</v>
      </c>
      <c r="F176" s="728">
        <v>2</v>
      </c>
      <c r="G176" s="583" t="s">
        <v>93</v>
      </c>
      <c r="H176" s="626" t="s">
        <v>2559</v>
      </c>
      <c r="I176" s="626">
        <f>7425*F176</f>
        <v>14850</v>
      </c>
      <c r="J176" s="626" t="s">
        <v>1467</v>
      </c>
      <c r="K176" s="626" t="s">
        <v>4782</v>
      </c>
    </row>
    <row r="177" spans="1:11" ht="15" x14ac:dyDescent="0.25">
      <c r="A177" s="583" t="s">
        <v>5276</v>
      </c>
      <c r="B177" s="584">
        <v>44282</v>
      </c>
      <c r="C177" s="583" t="s">
        <v>4134</v>
      </c>
      <c r="D177" s="583" t="s">
        <v>4148</v>
      </c>
      <c r="E177" s="583" t="s">
        <v>308</v>
      </c>
      <c r="F177" s="728">
        <v>15</v>
      </c>
      <c r="G177" s="583" t="s">
        <v>93</v>
      </c>
      <c r="H177" s="626" t="s">
        <v>1196</v>
      </c>
      <c r="I177" s="626">
        <f>2550*F177</f>
        <v>38250</v>
      </c>
      <c r="J177" s="626" t="s">
        <v>317</v>
      </c>
      <c r="K177" s="626" t="s">
        <v>1469</v>
      </c>
    </row>
    <row r="178" spans="1:11" ht="15" x14ac:dyDescent="0.25">
      <c r="A178" s="583" t="s">
        <v>5277</v>
      </c>
      <c r="B178" s="584">
        <v>44282</v>
      </c>
      <c r="C178" s="583" t="s">
        <v>2501</v>
      </c>
      <c r="D178" s="583" t="s">
        <v>5326</v>
      </c>
      <c r="E178" s="583" t="s">
        <v>308</v>
      </c>
      <c r="F178" s="585">
        <v>1</v>
      </c>
      <c r="G178" s="583" t="s">
        <v>2185</v>
      </c>
      <c r="H178" s="626" t="s">
        <v>2560</v>
      </c>
      <c r="I178" s="626">
        <f>17000*F178</f>
        <v>17000</v>
      </c>
      <c r="J178" s="626" t="s">
        <v>317</v>
      </c>
      <c r="K178" s="626" t="s">
        <v>1469</v>
      </c>
    </row>
    <row r="179" spans="1:11" ht="15" x14ac:dyDescent="0.25">
      <c r="A179" s="583" t="s">
        <v>5278</v>
      </c>
      <c r="B179" s="584">
        <v>44282</v>
      </c>
      <c r="C179" s="583" t="s">
        <v>2149</v>
      </c>
      <c r="D179" s="583" t="s">
        <v>2300</v>
      </c>
      <c r="E179" s="583" t="s">
        <v>308</v>
      </c>
      <c r="F179" s="585">
        <v>1</v>
      </c>
      <c r="G179" s="583" t="s">
        <v>2178</v>
      </c>
      <c r="H179" s="626" t="s">
        <v>2560</v>
      </c>
      <c r="I179" s="626">
        <f>4225*F179</f>
        <v>4225</v>
      </c>
      <c r="J179" s="626" t="s">
        <v>1466</v>
      </c>
      <c r="K179" s="626" t="s">
        <v>4782</v>
      </c>
    </row>
    <row r="180" spans="1:11" ht="15" x14ac:dyDescent="0.25">
      <c r="A180" s="583" t="s">
        <v>5279</v>
      </c>
      <c r="B180" s="584">
        <v>44282</v>
      </c>
      <c r="C180" s="583" t="s">
        <v>5280</v>
      </c>
      <c r="D180" s="583" t="s">
        <v>2294</v>
      </c>
      <c r="E180" s="583" t="s">
        <v>308</v>
      </c>
      <c r="F180" s="585">
        <v>2</v>
      </c>
      <c r="G180" s="583" t="s">
        <v>5281</v>
      </c>
      <c r="H180" s="626" t="s">
        <v>1196</v>
      </c>
      <c r="I180" s="626">
        <f>2250*F180</f>
        <v>4500</v>
      </c>
      <c r="J180" s="626" t="s">
        <v>317</v>
      </c>
      <c r="K180" s="626" t="s">
        <v>1469</v>
      </c>
    </row>
    <row r="181" spans="1:11" ht="15" x14ac:dyDescent="0.25">
      <c r="A181" s="583" t="s">
        <v>5279</v>
      </c>
      <c r="B181" s="584">
        <v>44282</v>
      </c>
      <c r="C181" s="583" t="s">
        <v>5280</v>
      </c>
      <c r="D181" s="583" t="s">
        <v>2300</v>
      </c>
      <c r="E181" s="583" t="s">
        <v>308</v>
      </c>
      <c r="F181" s="728">
        <v>3</v>
      </c>
      <c r="G181" s="583" t="s">
        <v>5281</v>
      </c>
      <c r="H181" s="626" t="s">
        <v>1196</v>
      </c>
      <c r="I181" s="626">
        <f>4225*F181</f>
        <v>12675</v>
      </c>
      <c r="J181" s="626" t="s">
        <v>317</v>
      </c>
      <c r="K181" s="626" t="s">
        <v>1469</v>
      </c>
    </row>
    <row r="182" spans="1:11" ht="15" x14ac:dyDescent="0.25">
      <c r="A182" s="583" t="s">
        <v>5282</v>
      </c>
      <c r="B182" s="584">
        <v>44284</v>
      </c>
      <c r="C182" s="583" t="s">
        <v>2277</v>
      </c>
      <c r="D182" s="583" t="s">
        <v>2300</v>
      </c>
      <c r="E182" s="583" t="s">
        <v>308</v>
      </c>
      <c r="F182" s="728">
        <v>12</v>
      </c>
      <c r="G182" s="583" t="s">
        <v>93</v>
      </c>
      <c r="H182" s="626" t="s">
        <v>1196</v>
      </c>
      <c r="I182" s="626">
        <f>4225*F182</f>
        <v>50700</v>
      </c>
      <c r="J182" s="626" t="s">
        <v>1466</v>
      </c>
      <c r="K182" s="626" t="s">
        <v>4782</v>
      </c>
    </row>
    <row r="183" spans="1:11" ht="15" x14ac:dyDescent="0.25">
      <c r="A183" s="583" t="s">
        <v>5283</v>
      </c>
      <c r="B183" s="584">
        <v>44284</v>
      </c>
      <c r="C183" s="583" t="s">
        <v>2149</v>
      </c>
      <c r="D183" s="583" t="s">
        <v>1520</v>
      </c>
      <c r="E183" s="583" t="s">
        <v>308</v>
      </c>
      <c r="F183" s="728">
        <v>1</v>
      </c>
      <c r="G183" s="583" t="s">
        <v>2178</v>
      </c>
      <c r="H183" s="626" t="s">
        <v>2560</v>
      </c>
      <c r="I183" s="626">
        <f>6950*F183</f>
        <v>6950</v>
      </c>
      <c r="J183" s="626" t="s">
        <v>1466</v>
      </c>
      <c r="K183" s="626" t="s">
        <v>4782</v>
      </c>
    </row>
    <row r="184" spans="1:11" ht="15" x14ac:dyDescent="0.25">
      <c r="A184" s="583" t="s">
        <v>5284</v>
      </c>
      <c r="B184" s="584">
        <v>44284</v>
      </c>
      <c r="C184" s="583" t="s">
        <v>2278</v>
      </c>
      <c r="D184" s="583" t="s">
        <v>2300</v>
      </c>
      <c r="E184" s="583" t="s">
        <v>308</v>
      </c>
      <c r="F184" s="728">
        <v>24</v>
      </c>
      <c r="G184" s="583" t="s">
        <v>93</v>
      </c>
      <c r="H184" s="626" t="s">
        <v>1196</v>
      </c>
      <c r="I184" s="626">
        <f>4225*F184</f>
        <v>101400</v>
      </c>
      <c r="J184" s="626" t="s">
        <v>1466</v>
      </c>
      <c r="K184" s="626" t="s">
        <v>4782</v>
      </c>
    </row>
    <row r="185" spans="1:11" ht="15" x14ac:dyDescent="0.25">
      <c r="A185" s="583" t="s">
        <v>5285</v>
      </c>
      <c r="B185" s="584">
        <v>44284</v>
      </c>
      <c r="C185" s="583" t="s">
        <v>2217</v>
      </c>
      <c r="D185" s="583" t="s">
        <v>2294</v>
      </c>
      <c r="E185" s="583" t="s">
        <v>308</v>
      </c>
      <c r="F185" s="728">
        <v>2</v>
      </c>
      <c r="G185" s="583" t="s">
        <v>2185</v>
      </c>
      <c r="H185" s="626" t="s">
        <v>2560</v>
      </c>
      <c r="I185" s="626">
        <f>2250*F185</f>
        <v>4500</v>
      </c>
      <c r="J185" s="626" t="s">
        <v>1465</v>
      </c>
      <c r="K185" s="626" t="s">
        <v>4782</v>
      </c>
    </row>
    <row r="186" spans="1:11" ht="15" x14ac:dyDescent="0.25">
      <c r="A186" s="583" t="s">
        <v>5286</v>
      </c>
      <c r="B186" s="584">
        <v>44284</v>
      </c>
      <c r="C186" s="583" t="s">
        <v>5287</v>
      </c>
      <c r="D186" s="583" t="s">
        <v>2288</v>
      </c>
      <c r="E186" s="583" t="s">
        <v>308</v>
      </c>
      <c r="F186" s="585">
        <v>1</v>
      </c>
      <c r="G186" s="583" t="s">
        <v>93</v>
      </c>
      <c r="H186" s="626" t="s">
        <v>1196</v>
      </c>
      <c r="I186" s="626">
        <f>12500*F186</f>
        <v>12500</v>
      </c>
      <c r="J186" s="626" t="s">
        <v>317</v>
      </c>
      <c r="K186" s="626" t="s">
        <v>1469</v>
      </c>
    </row>
    <row r="187" spans="1:11" ht="15" x14ac:dyDescent="0.25">
      <c r="A187" s="583" t="s">
        <v>5288</v>
      </c>
      <c r="B187" s="584">
        <v>44284</v>
      </c>
      <c r="C187" s="583" t="s">
        <v>4140</v>
      </c>
      <c r="D187" s="583" t="s">
        <v>2293</v>
      </c>
      <c r="E187" s="583" t="s">
        <v>308</v>
      </c>
      <c r="F187" s="728">
        <v>5</v>
      </c>
      <c r="G187" s="583" t="s">
        <v>2193</v>
      </c>
      <c r="H187" s="626" t="s">
        <v>2561</v>
      </c>
      <c r="I187" s="626">
        <f>4400*F187</f>
        <v>22000</v>
      </c>
      <c r="J187" s="626" t="s">
        <v>1465</v>
      </c>
      <c r="K187" s="626" t="s">
        <v>4782</v>
      </c>
    </row>
    <row r="188" spans="1:11" ht="15" x14ac:dyDescent="0.25">
      <c r="A188" s="583" t="s">
        <v>5288</v>
      </c>
      <c r="B188" s="584">
        <v>44284</v>
      </c>
      <c r="C188" s="583" t="s">
        <v>4140</v>
      </c>
      <c r="D188" s="583" t="s">
        <v>2290</v>
      </c>
      <c r="E188" s="583" t="s">
        <v>308</v>
      </c>
      <c r="F188" s="728">
        <v>20</v>
      </c>
      <c r="G188" s="583" t="s">
        <v>2193</v>
      </c>
      <c r="H188" s="626" t="s">
        <v>2561</v>
      </c>
      <c r="I188" s="626">
        <f>1950*F188</f>
        <v>39000</v>
      </c>
      <c r="J188" s="626" t="s">
        <v>1465</v>
      </c>
      <c r="K188" s="626" t="s">
        <v>4782</v>
      </c>
    </row>
    <row r="189" spans="1:11" ht="15" x14ac:dyDescent="0.25">
      <c r="A189" s="583" t="s">
        <v>5288</v>
      </c>
      <c r="B189" s="584">
        <v>44284</v>
      </c>
      <c r="C189" s="583" t="s">
        <v>4140</v>
      </c>
      <c r="D189" s="583" t="s">
        <v>2294</v>
      </c>
      <c r="E189" s="583" t="s">
        <v>308</v>
      </c>
      <c r="F189" s="728">
        <v>20</v>
      </c>
      <c r="G189" s="583" t="s">
        <v>2193</v>
      </c>
      <c r="H189" s="626" t="s">
        <v>2561</v>
      </c>
      <c r="I189" s="626">
        <f>2250*F189</f>
        <v>45000</v>
      </c>
      <c r="J189" s="626" t="s">
        <v>1465</v>
      </c>
      <c r="K189" s="626" t="s">
        <v>4782</v>
      </c>
    </row>
    <row r="190" spans="1:11" ht="15" x14ac:dyDescent="0.25">
      <c r="A190" s="583" t="s">
        <v>5289</v>
      </c>
      <c r="B190" s="584">
        <v>44284</v>
      </c>
      <c r="C190" s="583" t="s">
        <v>2217</v>
      </c>
      <c r="D190" s="583" t="s">
        <v>2296</v>
      </c>
      <c r="E190" s="583" t="s">
        <v>314</v>
      </c>
      <c r="F190" s="585">
        <v>1</v>
      </c>
      <c r="G190" s="583" t="s">
        <v>2185</v>
      </c>
      <c r="H190" s="626" t="s">
        <v>2557</v>
      </c>
      <c r="I190" s="626">
        <f>3250*F190</f>
        <v>3250</v>
      </c>
      <c r="J190" s="626" t="s">
        <v>1465</v>
      </c>
      <c r="K190" s="626" t="s">
        <v>4782</v>
      </c>
    </row>
    <row r="191" spans="1:11" ht="15" x14ac:dyDescent="0.25">
      <c r="A191" s="583" t="s">
        <v>5289</v>
      </c>
      <c r="B191" s="584">
        <v>44284</v>
      </c>
      <c r="C191" s="583" t="s">
        <v>2217</v>
      </c>
      <c r="D191" s="583" t="s">
        <v>2290</v>
      </c>
      <c r="E191" s="583" t="s">
        <v>308</v>
      </c>
      <c r="F191" s="728">
        <v>5</v>
      </c>
      <c r="G191" s="583" t="s">
        <v>2185</v>
      </c>
      <c r="H191" s="626" t="s">
        <v>2560</v>
      </c>
      <c r="I191" s="626">
        <f>1950*F191</f>
        <v>9750</v>
      </c>
      <c r="J191" s="626" t="s">
        <v>1465</v>
      </c>
      <c r="K191" s="626" t="s">
        <v>4782</v>
      </c>
    </row>
    <row r="192" spans="1:11" ht="15" x14ac:dyDescent="0.25">
      <c r="A192" s="583" t="s">
        <v>5290</v>
      </c>
      <c r="B192" s="584">
        <v>44284</v>
      </c>
      <c r="C192" s="583" t="s">
        <v>5291</v>
      </c>
      <c r="D192" s="583" t="s">
        <v>2293</v>
      </c>
      <c r="E192" s="583" t="s">
        <v>308</v>
      </c>
      <c r="F192" s="585">
        <v>1</v>
      </c>
      <c r="G192" s="583" t="s">
        <v>2176</v>
      </c>
      <c r="H192" s="626" t="s">
        <v>2560</v>
      </c>
      <c r="I192" s="626">
        <f>4400*F192</f>
        <v>4400</v>
      </c>
      <c r="J192" s="626" t="s">
        <v>316</v>
      </c>
      <c r="K192" s="626" t="s">
        <v>1469</v>
      </c>
    </row>
    <row r="193" spans="1:11" ht="15" x14ac:dyDescent="0.25">
      <c r="A193" s="583" t="s">
        <v>5292</v>
      </c>
      <c r="B193" s="584">
        <v>44284</v>
      </c>
      <c r="C193" s="583" t="s">
        <v>4140</v>
      </c>
      <c r="D193" s="583" t="s">
        <v>1520</v>
      </c>
      <c r="E193" s="583" t="s">
        <v>308</v>
      </c>
      <c r="F193" s="728">
        <v>5</v>
      </c>
      <c r="G193" s="583" t="s">
        <v>2193</v>
      </c>
      <c r="H193" s="626" t="s">
        <v>2561</v>
      </c>
      <c r="I193" s="626">
        <f>6950*F193</f>
        <v>34750</v>
      </c>
      <c r="J193" s="626" t="s">
        <v>1465</v>
      </c>
      <c r="K193" s="626" t="s">
        <v>4782</v>
      </c>
    </row>
    <row r="194" spans="1:11" ht="15" x14ac:dyDescent="0.25">
      <c r="A194" s="583" t="s">
        <v>5292</v>
      </c>
      <c r="B194" s="584">
        <v>44284</v>
      </c>
      <c r="C194" s="583" t="s">
        <v>4140</v>
      </c>
      <c r="D194" s="583" t="s">
        <v>2289</v>
      </c>
      <c r="E194" s="583" t="s">
        <v>314</v>
      </c>
      <c r="F194" s="728">
        <v>9</v>
      </c>
      <c r="G194" s="583" t="s">
        <v>2193</v>
      </c>
      <c r="H194" s="626" t="s">
        <v>2558</v>
      </c>
      <c r="I194" s="626">
        <f>35900*F194</f>
        <v>323100</v>
      </c>
      <c r="J194" s="626" t="s">
        <v>1465</v>
      </c>
      <c r="K194" s="626" t="s">
        <v>4782</v>
      </c>
    </row>
    <row r="195" spans="1:11" ht="15" x14ac:dyDescent="0.25">
      <c r="A195" s="583" t="s">
        <v>5293</v>
      </c>
      <c r="B195" s="584">
        <v>44284</v>
      </c>
      <c r="C195" s="583" t="s">
        <v>2563</v>
      </c>
      <c r="D195" s="583" t="s">
        <v>2300</v>
      </c>
      <c r="E195" s="583" t="s">
        <v>308</v>
      </c>
      <c r="F195" s="728">
        <v>3</v>
      </c>
      <c r="G195" s="583" t="s">
        <v>2249</v>
      </c>
      <c r="H195" s="626" t="s">
        <v>1196</v>
      </c>
      <c r="I195" s="626">
        <f>4225*F195</f>
        <v>12675</v>
      </c>
      <c r="J195" s="626" t="s">
        <v>317</v>
      </c>
      <c r="K195" s="626" t="s">
        <v>1469</v>
      </c>
    </row>
    <row r="196" spans="1:11" ht="15" x14ac:dyDescent="0.25">
      <c r="A196" s="583" t="s">
        <v>5294</v>
      </c>
      <c r="B196" s="584">
        <v>44284</v>
      </c>
      <c r="C196" s="583" t="s">
        <v>2259</v>
      </c>
      <c r="D196" s="583" t="s">
        <v>2300</v>
      </c>
      <c r="E196" s="583" t="s">
        <v>308</v>
      </c>
      <c r="F196" s="728">
        <v>3</v>
      </c>
      <c r="G196" s="583" t="s">
        <v>5295</v>
      </c>
      <c r="H196" s="626" t="s">
        <v>1196</v>
      </c>
      <c r="I196" s="626">
        <f>4225*F196</f>
        <v>12675</v>
      </c>
      <c r="J196" s="626" t="s">
        <v>317</v>
      </c>
      <c r="K196" s="626" t="s">
        <v>1469</v>
      </c>
    </row>
    <row r="197" spans="1:11" ht="15" x14ac:dyDescent="0.25">
      <c r="A197" s="583" t="s">
        <v>5296</v>
      </c>
      <c r="B197" s="584">
        <v>44284</v>
      </c>
      <c r="C197" s="583" t="s">
        <v>2280</v>
      </c>
      <c r="D197" s="583" t="s">
        <v>4148</v>
      </c>
      <c r="E197" s="583" t="s">
        <v>308</v>
      </c>
      <c r="F197" s="585">
        <v>1</v>
      </c>
      <c r="G197" s="583" t="s">
        <v>93</v>
      </c>
      <c r="H197" s="626" t="s">
        <v>1196</v>
      </c>
      <c r="I197" s="626">
        <f>2550*F197</f>
        <v>2550</v>
      </c>
      <c r="J197" s="626" t="s">
        <v>1467</v>
      </c>
      <c r="K197" s="626" t="s">
        <v>4784</v>
      </c>
    </row>
    <row r="198" spans="1:11" ht="15" x14ac:dyDescent="0.25">
      <c r="A198" s="583" t="s">
        <v>5297</v>
      </c>
      <c r="B198" s="584">
        <v>44285</v>
      </c>
      <c r="C198" s="583" t="s">
        <v>2160</v>
      </c>
      <c r="D198" s="583" t="s">
        <v>2297</v>
      </c>
      <c r="E198" s="583" t="s">
        <v>314</v>
      </c>
      <c r="F198" s="728">
        <v>2</v>
      </c>
      <c r="G198" s="583" t="s">
        <v>93</v>
      </c>
      <c r="H198" s="626" t="s">
        <v>2559</v>
      </c>
      <c r="I198" s="626">
        <f>53700*F198</f>
        <v>107400</v>
      </c>
      <c r="J198" s="626" t="s">
        <v>1465</v>
      </c>
      <c r="K198" s="626" t="s">
        <v>4782</v>
      </c>
    </row>
    <row r="199" spans="1:11" ht="15" x14ac:dyDescent="0.25">
      <c r="A199" s="583" t="s">
        <v>5298</v>
      </c>
      <c r="B199" s="584">
        <v>44285</v>
      </c>
      <c r="C199" s="583" t="s">
        <v>2219</v>
      </c>
      <c r="D199" s="583" t="s">
        <v>2300</v>
      </c>
      <c r="E199" s="583" t="s">
        <v>308</v>
      </c>
      <c r="F199" s="585">
        <v>1</v>
      </c>
      <c r="G199" s="583" t="s">
        <v>93</v>
      </c>
      <c r="H199" s="626" t="s">
        <v>1196</v>
      </c>
      <c r="I199" s="626">
        <f>4225*F199</f>
        <v>4225</v>
      </c>
      <c r="J199" s="626" t="s">
        <v>317</v>
      </c>
      <c r="K199" s="626" t="s">
        <v>1469</v>
      </c>
    </row>
    <row r="200" spans="1:11" ht="15" x14ac:dyDescent="0.25">
      <c r="A200" s="583" t="s">
        <v>5299</v>
      </c>
      <c r="B200" s="584">
        <v>44285</v>
      </c>
      <c r="C200" s="583" t="s">
        <v>1288</v>
      </c>
      <c r="D200" s="583" t="s">
        <v>2294</v>
      </c>
      <c r="E200" s="583" t="s">
        <v>308</v>
      </c>
      <c r="F200" s="728">
        <v>3</v>
      </c>
      <c r="G200" s="583" t="s">
        <v>2180</v>
      </c>
      <c r="H200" s="626" t="s">
        <v>2560</v>
      </c>
      <c r="I200" s="626">
        <f>2250*F200</f>
        <v>6750</v>
      </c>
      <c r="J200" s="626" t="s">
        <v>1466</v>
      </c>
      <c r="K200" s="626" t="s">
        <v>4782</v>
      </c>
    </row>
    <row r="201" spans="1:11" ht="15" x14ac:dyDescent="0.25">
      <c r="A201" s="583" t="s">
        <v>5299</v>
      </c>
      <c r="B201" s="584">
        <v>44285</v>
      </c>
      <c r="C201" s="583" t="s">
        <v>1288</v>
      </c>
      <c r="D201" s="583" t="s">
        <v>2289</v>
      </c>
      <c r="E201" s="583" t="s">
        <v>314</v>
      </c>
      <c r="F201" s="728">
        <v>3</v>
      </c>
      <c r="G201" s="583" t="s">
        <v>2180</v>
      </c>
      <c r="H201" s="626" t="s">
        <v>2557</v>
      </c>
      <c r="I201" s="626">
        <f>35900*F201</f>
        <v>107700</v>
      </c>
      <c r="J201" s="626" t="s">
        <v>1466</v>
      </c>
      <c r="K201" s="626" t="s">
        <v>4782</v>
      </c>
    </row>
    <row r="202" spans="1:11" ht="15" x14ac:dyDescent="0.25">
      <c r="A202" s="583" t="s">
        <v>5300</v>
      </c>
      <c r="B202" s="584">
        <v>44285</v>
      </c>
      <c r="C202" s="583" t="s">
        <v>2149</v>
      </c>
      <c r="D202" s="583" t="s">
        <v>1520</v>
      </c>
      <c r="E202" s="583" t="s">
        <v>308</v>
      </c>
      <c r="F202" s="728">
        <v>1</v>
      </c>
      <c r="G202" s="583" t="s">
        <v>2178</v>
      </c>
      <c r="H202" s="626" t="s">
        <v>2560</v>
      </c>
      <c r="I202" s="626">
        <f>6950*F202</f>
        <v>6950</v>
      </c>
      <c r="J202" s="626" t="s">
        <v>1466</v>
      </c>
      <c r="K202" s="626" t="s">
        <v>4782</v>
      </c>
    </row>
    <row r="203" spans="1:11" ht="15" x14ac:dyDescent="0.25">
      <c r="A203" s="583" t="s">
        <v>5301</v>
      </c>
      <c r="B203" s="584">
        <v>44285</v>
      </c>
      <c r="C203" s="583" t="s">
        <v>4144</v>
      </c>
      <c r="D203" s="583" t="s">
        <v>2289</v>
      </c>
      <c r="E203" s="583" t="s">
        <v>314</v>
      </c>
      <c r="F203" s="728">
        <v>1</v>
      </c>
      <c r="G203" s="583" t="s">
        <v>259</v>
      </c>
      <c r="H203" s="626" t="s">
        <v>2558</v>
      </c>
      <c r="I203" s="626">
        <f>35900*F203</f>
        <v>35900</v>
      </c>
      <c r="J203" s="626" t="s">
        <v>1467</v>
      </c>
      <c r="K203" s="626" t="s">
        <v>4784</v>
      </c>
    </row>
    <row r="204" spans="1:11" ht="15" x14ac:dyDescent="0.25">
      <c r="A204" s="583" t="s">
        <v>5302</v>
      </c>
      <c r="B204" s="584">
        <v>44285</v>
      </c>
      <c r="C204" s="583" t="s">
        <v>5303</v>
      </c>
      <c r="D204" s="583" t="s">
        <v>2300</v>
      </c>
      <c r="E204" s="583" t="s">
        <v>308</v>
      </c>
      <c r="F204" s="728">
        <v>2</v>
      </c>
      <c r="G204" s="583" t="s">
        <v>2185</v>
      </c>
      <c r="H204" s="626" t="s">
        <v>2560</v>
      </c>
      <c r="I204" s="626">
        <f>4225*F204</f>
        <v>8450</v>
      </c>
      <c r="J204" s="626" t="s">
        <v>317</v>
      </c>
      <c r="K204" s="626" t="s">
        <v>1469</v>
      </c>
    </row>
    <row r="205" spans="1:11" ht="15" x14ac:dyDescent="0.25">
      <c r="A205" s="583" t="s">
        <v>5304</v>
      </c>
      <c r="B205" s="584">
        <v>44285</v>
      </c>
      <c r="C205" s="583" t="s">
        <v>5196</v>
      </c>
      <c r="D205" s="583" t="s">
        <v>2300</v>
      </c>
      <c r="E205" s="583" t="s">
        <v>308</v>
      </c>
      <c r="F205" s="585">
        <v>1</v>
      </c>
      <c r="G205" s="583" t="s">
        <v>93</v>
      </c>
      <c r="H205" s="626" t="s">
        <v>1196</v>
      </c>
      <c r="I205" s="626">
        <f>4225*F205</f>
        <v>4225</v>
      </c>
      <c r="J205" s="626" t="s">
        <v>317</v>
      </c>
      <c r="K205" s="626" t="s">
        <v>1469</v>
      </c>
    </row>
    <row r="206" spans="1:11" ht="15" x14ac:dyDescent="0.25">
      <c r="A206" s="583" t="s">
        <v>5305</v>
      </c>
      <c r="B206" s="584">
        <v>44285</v>
      </c>
      <c r="C206" s="583" t="s">
        <v>2217</v>
      </c>
      <c r="D206" s="583" t="s">
        <v>5311</v>
      </c>
      <c r="E206" s="583" t="s">
        <v>308</v>
      </c>
      <c r="F206" s="585">
        <v>1</v>
      </c>
      <c r="G206" s="583" t="s">
        <v>2185</v>
      </c>
      <c r="H206" s="626" t="s">
        <v>2560</v>
      </c>
      <c r="I206" s="626">
        <f>5500*F206</f>
        <v>5500</v>
      </c>
      <c r="J206" s="626" t="s">
        <v>1465</v>
      </c>
      <c r="K206" s="626" t="s">
        <v>4782</v>
      </c>
    </row>
    <row r="207" spans="1:11" ht="15" x14ac:dyDescent="0.25">
      <c r="A207" s="583" t="s">
        <v>5306</v>
      </c>
      <c r="B207" s="584">
        <v>44286</v>
      </c>
      <c r="C207" s="583" t="s">
        <v>2280</v>
      </c>
      <c r="D207" s="583" t="s">
        <v>2300</v>
      </c>
      <c r="E207" s="583" t="s">
        <v>308</v>
      </c>
      <c r="F207" s="728">
        <v>8</v>
      </c>
      <c r="G207" s="583" t="s">
        <v>93</v>
      </c>
      <c r="H207" s="626" t="s">
        <v>1196</v>
      </c>
      <c r="I207" s="626">
        <f>4225*F207</f>
        <v>33800</v>
      </c>
      <c r="J207" s="626" t="s">
        <v>1467</v>
      </c>
      <c r="K207" s="626" t="s">
        <v>4784</v>
      </c>
    </row>
    <row r="208" spans="1:11" ht="15" x14ac:dyDescent="0.25">
      <c r="A208" s="583" t="s">
        <v>5307</v>
      </c>
      <c r="B208" s="584">
        <v>44286</v>
      </c>
      <c r="C208" s="583" t="s">
        <v>2282</v>
      </c>
      <c r="D208" s="583" t="s">
        <v>4128</v>
      </c>
      <c r="E208" s="583" t="s">
        <v>314</v>
      </c>
      <c r="F208" s="585">
        <v>1</v>
      </c>
      <c r="G208" s="583" t="s">
        <v>259</v>
      </c>
      <c r="H208" s="626" t="s">
        <v>2558</v>
      </c>
      <c r="I208" s="626">
        <f>3500*F208</f>
        <v>3500</v>
      </c>
      <c r="J208" s="626" t="s">
        <v>1465</v>
      </c>
      <c r="K208" s="626" t="s">
        <v>4784</v>
      </c>
    </row>
    <row r="209" spans="1:11" ht="15" x14ac:dyDescent="0.25">
      <c r="A209" s="583" t="s">
        <v>5308</v>
      </c>
      <c r="B209" s="584">
        <v>44286</v>
      </c>
      <c r="C209" s="583" t="s">
        <v>5255</v>
      </c>
      <c r="D209" s="583" t="s">
        <v>2300</v>
      </c>
      <c r="E209" s="583" t="s">
        <v>308</v>
      </c>
      <c r="F209" s="585">
        <v>1</v>
      </c>
      <c r="G209" s="583" t="s">
        <v>93</v>
      </c>
      <c r="H209" s="626" t="s">
        <v>1196</v>
      </c>
      <c r="I209" s="626">
        <f>4225*F209</f>
        <v>4225</v>
      </c>
      <c r="J209" s="626" t="s">
        <v>317</v>
      </c>
      <c r="K209" s="626" t="s">
        <v>1469</v>
      </c>
    </row>
    <row r="210" spans="1:11" ht="15" x14ac:dyDescent="0.25">
      <c r="A210" s="583" t="s">
        <v>5309</v>
      </c>
      <c r="B210" s="584">
        <v>44286</v>
      </c>
      <c r="C210" s="583" t="s">
        <v>4140</v>
      </c>
      <c r="D210" s="583" t="s">
        <v>2300</v>
      </c>
      <c r="E210" s="583" t="s">
        <v>308</v>
      </c>
      <c r="F210" s="728">
        <v>100</v>
      </c>
      <c r="G210" s="583" t="s">
        <v>2193</v>
      </c>
      <c r="H210" s="626" t="s">
        <v>2561</v>
      </c>
      <c r="I210" s="626">
        <f>4225*F210</f>
        <v>422500</v>
      </c>
      <c r="J210" s="626" t="s">
        <v>1465</v>
      </c>
      <c r="K210" s="626" t="s">
        <v>4782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00B050"/>
  </sheetPr>
  <dimension ref="A3:B7"/>
  <sheetViews>
    <sheetView workbookViewId="0">
      <selection activeCell="G23" sqref="G23"/>
    </sheetView>
  </sheetViews>
  <sheetFormatPr defaultRowHeight="12.75" x14ac:dyDescent="0.2"/>
  <cols>
    <col min="1" max="1" width="23.42578125" bestFit="1" customWidth="1"/>
    <col min="2" max="2" width="7" bestFit="1" customWidth="1"/>
  </cols>
  <sheetData>
    <row r="3" spans="1:2" x14ac:dyDescent="0.2">
      <c r="A3" s="474" t="s">
        <v>1535</v>
      </c>
      <c r="B3" s="477"/>
    </row>
    <row r="4" spans="1:2" x14ac:dyDescent="0.2">
      <c r="A4" s="474" t="s">
        <v>42</v>
      </c>
      <c r="B4" s="477" t="s">
        <v>4</v>
      </c>
    </row>
    <row r="5" spans="1:2" x14ac:dyDescent="0.2">
      <c r="A5" s="473" t="s">
        <v>1807</v>
      </c>
      <c r="B5" s="478">
        <v>94250</v>
      </c>
    </row>
    <row r="6" spans="1:2" x14ac:dyDescent="0.2">
      <c r="A6" s="475" t="s">
        <v>2013</v>
      </c>
      <c r="B6" s="479">
        <v>42500</v>
      </c>
    </row>
    <row r="7" spans="1:2" x14ac:dyDescent="0.2">
      <c r="A7" s="476" t="s">
        <v>3</v>
      </c>
      <c r="B7" s="480">
        <v>136750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00B050"/>
  </sheetPr>
  <dimension ref="A1:K15"/>
  <sheetViews>
    <sheetView workbookViewId="0">
      <selection activeCell="A2" sqref="A2:K15"/>
    </sheetView>
  </sheetViews>
  <sheetFormatPr defaultRowHeight="12.75" x14ac:dyDescent="0.2"/>
  <cols>
    <col min="1" max="1" width="13.7109375" bestFit="1" customWidth="1"/>
    <col min="2" max="2" width="11.85546875" bestFit="1" customWidth="1"/>
    <col min="3" max="3" width="32.5703125" bestFit="1" customWidth="1"/>
    <col min="4" max="4" width="11.42578125" bestFit="1" customWidth="1"/>
    <col min="5" max="5" width="8.140625" bestFit="1" customWidth="1"/>
    <col min="6" max="6" width="4.140625" bestFit="1" customWidth="1"/>
    <col min="7" max="7" width="14" bestFit="1" customWidth="1"/>
    <col min="8" max="8" width="22.140625" bestFit="1" customWidth="1"/>
    <col min="9" max="9" width="9.5703125" bestFit="1" customWidth="1"/>
    <col min="10" max="10" width="17" bestFit="1" customWidth="1"/>
    <col min="11" max="11" width="13.5703125" bestFit="1" customWidth="1"/>
  </cols>
  <sheetData>
    <row r="1" spans="1:11" ht="15" x14ac:dyDescent="0.25">
      <c r="A1" s="230" t="s">
        <v>26</v>
      </c>
      <c r="B1" s="231" t="s">
        <v>34</v>
      </c>
      <c r="C1" s="232" t="s">
        <v>36</v>
      </c>
      <c r="D1" s="218" t="s">
        <v>37</v>
      </c>
      <c r="E1" s="348" t="s">
        <v>23</v>
      </c>
      <c r="F1" s="237" t="s">
        <v>38</v>
      </c>
      <c r="G1" s="218" t="s">
        <v>39</v>
      </c>
      <c r="H1" s="218" t="s">
        <v>42</v>
      </c>
      <c r="I1" s="234" t="s">
        <v>40</v>
      </c>
      <c r="J1" s="218" t="s">
        <v>35</v>
      </c>
      <c r="K1" s="218" t="s">
        <v>4781</v>
      </c>
    </row>
    <row r="2" spans="1:11" ht="15" x14ac:dyDescent="0.25">
      <c r="A2" s="511" t="s">
        <v>1976</v>
      </c>
      <c r="B2" s="512">
        <v>44211</v>
      </c>
      <c r="C2" s="513" t="s">
        <v>1982</v>
      </c>
      <c r="D2" s="523" t="s">
        <v>1981</v>
      </c>
      <c r="E2" s="513" t="s">
        <v>308</v>
      </c>
      <c r="F2" s="517">
        <v>6</v>
      </c>
      <c r="G2" s="205" t="s">
        <v>1977</v>
      </c>
      <c r="H2" s="205" t="s">
        <v>1807</v>
      </c>
      <c r="I2" s="205">
        <f>1250*F2</f>
        <v>7500</v>
      </c>
      <c r="J2" s="205" t="s">
        <v>317</v>
      </c>
      <c r="K2" s="205" t="s">
        <v>1469</v>
      </c>
    </row>
    <row r="3" spans="1:11" ht="15" x14ac:dyDescent="0.25">
      <c r="A3" s="511" t="s">
        <v>1978</v>
      </c>
      <c r="B3" s="512">
        <v>44216</v>
      </c>
      <c r="C3" s="513" t="s">
        <v>1983</v>
      </c>
      <c r="D3" s="523" t="s">
        <v>1981</v>
      </c>
      <c r="E3" s="513" t="s">
        <v>308</v>
      </c>
      <c r="F3" s="517">
        <v>6</v>
      </c>
      <c r="G3" s="514" t="s">
        <v>2008</v>
      </c>
      <c r="H3" s="205" t="s">
        <v>1807</v>
      </c>
      <c r="I3" s="205">
        <f>1250*F3</f>
        <v>7500</v>
      </c>
      <c r="J3" s="205" t="s">
        <v>317</v>
      </c>
      <c r="K3" s="205" t="s">
        <v>1469</v>
      </c>
    </row>
    <row r="4" spans="1:11" ht="15" x14ac:dyDescent="0.25">
      <c r="A4" s="491" t="s">
        <v>1979</v>
      </c>
      <c r="B4" s="512">
        <v>44203</v>
      </c>
      <c r="C4" s="513" t="s">
        <v>1271</v>
      </c>
      <c r="D4" s="493" t="s">
        <v>1516</v>
      </c>
      <c r="E4" s="513" t="s">
        <v>308</v>
      </c>
      <c r="F4" s="489">
        <v>10</v>
      </c>
      <c r="G4" s="515" t="s">
        <v>1980</v>
      </c>
      <c r="H4" s="205" t="s">
        <v>2013</v>
      </c>
      <c r="I4" s="205">
        <f>4250*F4</f>
        <v>42500</v>
      </c>
      <c r="J4" s="205" t="s">
        <v>1466</v>
      </c>
      <c r="K4" s="205" t="s">
        <v>4782</v>
      </c>
    </row>
    <row r="5" spans="1:11" ht="15" x14ac:dyDescent="0.25">
      <c r="A5" s="518" t="s">
        <v>1984</v>
      </c>
      <c r="B5" s="519">
        <v>44204</v>
      </c>
      <c r="C5" s="518" t="s">
        <v>1502</v>
      </c>
      <c r="D5" s="469" t="s">
        <v>1534</v>
      </c>
      <c r="E5" s="513" t="s">
        <v>308</v>
      </c>
      <c r="F5" s="520">
        <v>1</v>
      </c>
      <c r="G5" s="205" t="s">
        <v>1985</v>
      </c>
      <c r="H5" s="205" t="s">
        <v>1807</v>
      </c>
      <c r="I5" s="205">
        <f>3500*F5</f>
        <v>3500</v>
      </c>
      <c r="J5" s="205" t="s">
        <v>317</v>
      </c>
      <c r="K5" s="205" t="s">
        <v>1469</v>
      </c>
    </row>
    <row r="6" spans="1:11" ht="15" x14ac:dyDescent="0.25">
      <c r="A6" s="518" t="s">
        <v>1986</v>
      </c>
      <c r="B6" s="519">
        <v>44204</v>
      </c>
      <c r="C6" s="518" t="s">
        <v>1987</v>
      </c>
      <c r="D6" s="469" t="s">
        <v>1534</v>
      </c>
      <c r="E6" s="513" t="s">
        <v>308</v>
      </c>
      <c r="F6" s="520">
        <v>1</v>
      </c>
      <c r="G6" s="242" t="s">
        <v>1988</v>
      </c>
      <c r="H6" s="205" t="s">
        <v>1807</v>
      </c>
      <c r="I6" s="205">
        <f>3500*F6</f>
        <v>3500</v>
      </c>
      <c r="J6" s="205" t="s">
        <v>316</v>
      </c>
      <c r="K6" s="205" t="s">
        <v>1469</v>
      </c>
    </row>
    <row r="7" spans="1:11" ht="15" x14ac:dyDescent="0.25">
      <c r="A7" s="518" t="s">
        <v>1989</v>
      </c>
      <c r="B7" s="519">
        <v>44204</v>
      </c>
      <c r="C7" s="518" t="s">
        <v>1990</v>
      </c>
      <c r="D7" s="469" t="s">
        <v>1534</v>
      </c>
      <c r="E7" s="513" t="s">
        <v>308</v>
      </c>
      <c r="F7" s="489">
        <v>2</v>
      </c>
      <c r="G7" s="242" t="s">
        <v>1991</v>
      </c>
      <c r="H7" s="205" t="s">
        <v>1807</v>
      </c>
      <c r="I7" s="205">
        <f>3500*F7</f>
        <v>7000</v>
      </c>
      <c r="J7" s="205" t="s">
        <v>317</v>
      </c>
      <c r="K7" s="205" t="s">
        <v>1469</v>
      </c>
    </row>
    <row r="8" spans="1:11" ht="15" x14ac:dyDescent="0.25">
      <c r="A8" s="518" t="s">
        <v>1989</v>
      </c>
      <c r="B8" s="519">
        <v>44204</v>
      </c>
      <c r="C8" s="518" t="s">
        <v>1990</v>
      </c>
      <c r="D8" s="469" t="s">
        <v>1516</v>
      </c>
      <c r="E8" s="513" t="s">
        <v>308</v>
      </c>
      <c r="F8" s="489">
        <v>2</v>
      </c>
      <c r="G8" s="242" t="s">
        <v>1991</v>
      </c>
      <c r="H8" s="205" t="s">
        <v>1807</v>
      </c>
      <c r="I8" s="205">
        <f>4250*F8</f>
        <v>8500</v>
      </c>
      <c r="J8" s="205" t="s">
        <v>317</v>
      </c>
      <c r="K8" s="205" t="s">
        <v>1469</v>
      </c>
    </row>
    <row r="9" spans="1:11" ht="15" x14ac:dyDescent="0.25">
      <c r="A9" s="518" t="s">
        <v>1992</v>
      </c>
      <c r="B9" s="519">
        <v>44216</v>
      </c>
      <c r="C9" s="518" t="s">
        <v>2009</v>
      </c>
      <c r="D9" s="469" t="s">
        <v>1534</v>
      </c>
      <c r="E9" s="513" t="s">
        <v>308</v>
      </c>
      <c r="F9" s="489">
        <v>1</v>
      </c>
      <c r="G9" s="242" t="s">
        <v>1993</v>
      </c>
      <c r="H9" s="205" t="s">
        <v>1807</v>
      </c>
      <c r="I9" s="205">
        <f>3500*F9</f>
        <v>3500</v>
      </c>
      <c r="J9" s="205" t="s">
        <v>317</v>
      </c>
      <c r="K9" s="205" t="s">
        <v>1469</v>
      </c>
    </row>
    <row r="10" spans="1:11" ht="15" x14ac:dyDescent="0.25">
      <c r="A10" s="518" t="s">
        <v>1994</v>
      </c>
      <c r="B10" s="519">
        <v>44217</v>
      </c>
      <c r="C10" s="518" t="s">
        <v>2010</v>
      </c>
      <c r="D10" s="469" t="s">
        <v>1516</v>
      </c>
      <c r="E10" s="513" t="s">
        <v>308</v>
      </c>
      <c r="F10" s="489">
        <v>1</v>
      </c>
      <c r="G10" s="242" t="s">
        <v>1995</v>
      </c>
      <c r="H10" s="205" t="s">
        <v>1807</v>
      </c>
      <c r="I10" s="205">
        <f>4250*F10</f>
        <v>4250</v>
      </c>
      <c r="J10" s="205" t="s">
        <v>316</v>
      </c>
      <c r="K10" s="205" t="s">
        <v>1469</v>
      </c>
    </row>
    <row r="11" spans="1:11" ht="15" x14ac:dyDescent="0.25">
      <c r="A11" s="518" t="s">
        <v>1996</v>
      </c>
      <c r="B11" s="519">
        <v>44217</v>
      </c>
      <c r="C11" s="518" t="s">
        <v>1997</v>
      </c>
      <c r="D11" s="523" t="s">
        <v>1981</v>
      </c>
      <c r="E11" s="513" t="s">
        <v>308</v>
      </c>
      <c r="F11" s="489">
        <v>1</v>
      </c>
      <c r="G11" s="242" t="s">
        <v>1998</v>
      </c>
      <c r="H11" s="205" t="s">
        <v>1807</v>
      </c>
      <c r="I11" s="205">
        <f>1250*F11</f>
        <v>1250</v>
      </c>
      <c r="J11" s="205" t="s">
        <v>317</v>
      </c>
      <c r="K11" s="205" t="s">
        <v>1469</v>
      </c>
    </row>
    <row r="12" spans="1:11" ht="15" x14ac:dyDescent="0.25">
      <c r="A12" s="518" t="s">
        <v>1999</v>
      </c>
      <c r="B12" s="519">
        <v>44209</v>
      </c>
      <c r="C12" s="518" t="s">
        <v>2011</v>
      </c>
      <c r="D12" s="523" t="s">
        <v>1981</v>
      </c>
      <c r="E12" s="513" t="s">
        <v>308</v>
      </c>
      <c r="F12" s="489">
        <v>5</v>
      </c>
      <c r="G12" s="242" t="s">
        <v>2006</v>
      </c>
      <c r="H12" s="205" t="s">
        <v>1807</v>
      </c>
      <c r="I12" s="205">
        <f>1250*F12</f>
        <v>6250</v>
      </c>
      <c r="J12" s="205" t="s">
        <v>316</v>
      </c>
      <c r="K12" s="205" t="s">
        <v>1469</v>
      </c>
    </row>
    <row r="13" spans="1:11" ht="15" x14ac:dyDescent="0.25">
      <c r="A13" s="518" t="s">
        <v>2000</v>
      </c>
      <c r="B13" s="519">
        <v>44198</v>
      </c>
      <c r="C13" s="518" t="s">
        <v>2012</v>
      </c>
      <c r="D13" s="469" t="s">
        <v>1534</v>
      </c>
      <c r="E13" s="513" t="s">
        <v>308</v>
      </c>
      <c r="F13" s="489">
        <v>2</v>
      </c>
      <c r="G13" s="242" t="s">
        <v>2006</v>
      </c>
      <c r="H13" s="205" t="s">
        <v>1807</v>
      </c>
      <c r="I13" s="205">
        <f>3500*F13</f>
        <v>7000</v>
      </c>
      <c r="J13" s="205" t="s">
        <v>317</v>
      </c>
      <c r="K13" s="205" t="s">
        <v>1469</v>
      </c>
    </row>
    <row r="14" spans="1:11" ht="15" x14ac:dyDescent="0.25">
      <c r="A14" s="518" t="s">
        <v>2001</v>
      </c>
      <c r="B14" s="519">
        <v>44209</v>
      </c>
      <c r="C14" s="518" t="s">
        <v>2002</v>
      </c>
      <c r="D14" s="469" t="s">
        <v>1516</v>
      </c>
      <c r="E14" s="513" t="s">
        <v>308</v>
      </c>
      <c r="F14" s="489">
        <v>4</v>
      </c>
      <c r="G14" s="242" t="s">
        <v>2003</v>
      </c>
      <c r="H14" s="205" t="s">
        <v>1807</v>
      </c>
      <c r="I14" s="205">
        <f>4250*F14</f>
        <v>17000</v>
      </c>
      <c r="J14" s="205" t="s">
        <v>317</v>
      </c>
      <c r="K14" s="205" t="s">
        <v>1469</v>
      </c>
    </row>
    <row r="15" spans="1:11" ht="15" x14ac:dyDescent="0.25">
      <c r="A15" s="521" t="s">
        <v>2004</v>
      </c>
      <c r="B15" s="522">
        <v>44224</v>
      </c>
      <c r="C15" s="518" t="s">
        <v>2005</v>
      </c>
      <c r="D15" s="469" t="s">
        <v>1534</v>
      </c>
      <c r="E15" s="513" t="s">
        <v>308</v>
      </c>
      <c r="F15" s="489">
        <v>5</v>
      </c>
      <c r="G15" s="469" t="s">
        <v>2007</v>
      </c>
      <c r="H15" s="205" t="s">
        <v>1807</v>
      </c>
      <c r="I15" s="205">
        <f>3500*F15</f>
        <v>17500</v>
      </c>
      <c r="J15" s="205" t="s">
        <v>317</v>
      </c>
      <c r="K15" s="205" t="s">
        <v>1469</v>
      </c>
    </row>
  </sheetData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00B050"/>
  </sheetPr>
  <dimension ref="A3:B6"/>
  <sheetViews>
    <sheetView workbookViewId="0">
      <selection activeCell="F15" sqref="F15"/>
    </sheetView>
  </sheetViews>
  <sheetFormatPr defaultRowHeight="12.75" x14ac:dyDescent="0.2"/>
  <cols>
    <col min="1" max="1" width="23.42578125" bestFit="1" customWidth="1"/>
    <col min="2" max="2" width="6" bestFit="1" customWidth="1"/>
  </cols>
  <sheetData>
    <row r="3" spans="1:2" x14ac:dyDescent="0.2">
      <c r="A3" s="474" t="s">
        <v>1535</v>
      </c>
      <c r="B3" s="477"/>
    </row>
    <row r="4" spans="1:2" x14ac:dyDescent="0.2">
      <c r="A4" s="474" t="s">
        <v>42</v>
      </c>
      <c r="B4" s="477" t="s">
        <v>4</v>
      </c>
    </row>
    <row r="5" spans="1:2" x14ac:dyDescent="0.2">
      <c r="A5" s="473" t="s">
        <v>1807</v>
      </c>
      <c r="B5" s="478">
        <v>81550</v>
      </c>
    </row>
    <row r="6" spans="1:2" x14ac:dyDescent="0.2">
      <c r="A6" s="476" t="s">
        <v>3</v>
      </c>
      <c r="B6" s="480">
        <v>81550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00B050"/>
  </sheetPr>
  <dimension ref="A1:K22"/>
  <sheetViews>
    <sheetView topLeftCell="A12" workbookViewId="0">
      <selection activeCell="C32" sqref="C32"/>
    </sheetView>
  </sheetViews>
  <sheetFormatPr defaultRowHeight="12.75" x14ac:dyDescent="0.2"/>
  <cols>
    <col min="1" max="1" width="16.7109375" style="197" bestFit="1" customWidth="1"/>
    <col min="2" max="2" width="11.85546875" style="197" bestFit="1" customWidth="1"/>
    <col min="3" max="3" width="19.85546875" style="197" bestFit="1" customWidth="1"/>
    <col min="4" max="4" width="11.5703125" style="197" bestFit="1" customWidth="1"/>
    <col min="5" max="5" width="8.5703125" style="197" bestFit="1" customWidth="1"/>
    <col min="6" max="6" width="4.140625" style="197" bestFit="1" customWidth="1"/>
    <col min="7" max="7" width="14" style="197" bestFit="1" customWidth="1"/>
    <col min="8" max="8" width="22.140625" style="197" bestFit="1" customWidth="1"/>
    <col min="9" max="9" width="9.5703125" style="197" bestFit="1" customWidth="1"/>
    <col min="10" max="10" width="17" style="197" bestFit="1" customWidth="1"/>
    <col min="11" max="11" width="7.85546875" style="197" bestFit="1" customWidth="1"/>
    <col min="12" max="16384" width="9.140625" style="197"/>
  </cols>
  <sheetData>
    <row r="1" spans="1:11" ht="15" x14ac:dyDescent="0.25">
      <c r="A1" s="345" t="s">
        <v>26</v>
      </c>
      <c r="B1" s="346" t="s">
        <v>34</v>
      </c>
      <c r="C1" s="347" t="s">
        <v>36</v>
      </c>
      <c r="D1" s="348" t="s">
        <v>37</v>
      </c>
      <c r="E1" s="348" t="s">
        <v>23</v>
      </c>
      <c r="F1" s="243" t="s">
        <v>38</v>
      </c>
      <c r="G1" s="348" t="s">
        <v>39</v>
      </c>
      <c r="H1" s="348" t="s">
        <v>42</v>
      </c>
      <c r="I1" s="349" t="s">
        <v>40</v>
      </c>
      <c r="J1" s="348" t="s">
        <v>35</v>
      </c>
      <c r="K1" s="348" t="s">
        <v>24</v>
      </c>
    </row>
    <row r="2" spans="1:11" ht="15" x14ac:dyDescent="0.25">
      <c r="A2" s="513" t="s">
        <v>4433</v>
      </c>
      <c r="B2" s="599">
        <v>44235</v>
      </c>
      <c r="C2" s="513" t="s">
        <v>4446</v>
      </c>
      <c r="D2" s="518" t="s">
        <v>2290</v>
      </c>
      <c r="E2" s="513" t="s">
        <v>4452</v>
      </c>
      <c r="F2" s="517">
        <v>1</v>
      </c>
      <c r="G2" s="508" t="s">
        <v>1801</v>
      </c>
      <c r="H2" s="489" t="s">
        <v>1807</v>
      </c>
      <c r="I2" s="489">
        <f>2100*F2</f>
        <v>2100</v>
      </c>
      <c r="J2" s="489" t="s">
        <v>317</v>
      </c>
      <c r="K2" s="489" t="s">
        <v>1469</v>
      </c>
    </row>
    <row r="3" spans="1:11" ht="15" x14ac:dyDescent="0.25">
      <c r="A3" s="513" t="s">
        <v>4434</v>
      </c>
      <c r="B3" s="599">
        <v>44247</v>
      </c>
      <c r="C3" s="513" t="s">
        <v>4447</v>
      </c>
      <c r="D3" s="518" t="s">
        <v>2293</v>
      </c>
      <c r="E3" s="513" t="s">
        <v>4452</v>
      </c>
      <c r="F3" s="517">
        <v>1</v>
      </c>
      <c r="G3" s="508" t="s">
        <v>1801</v>
      </c>
      <c r="H3" s="489" t="s">
        <v>1807</v>
      </c>
      <c r="I3" s="489">
        <f>4200*F3</f>
        <v>4200</v>
      </c>
      <c r="J3" s="489" t="s">
        <v>317</v>
      </c>
      <c r="K3" s="489" t="s">
        <v>1469</v>
      </c>
    </row>
    <row r="4" spans="1:11" ht="15" x14ac:dyDescent="0.25">
      <c r="A4" s="489" t="s">
        <v>4435</v>
      </c>
      <c r="B4" s="519">
        <v>44249</v>
      </c>
      <c r="C4" s="518" t="s">
        <v>4448</v>
      </c>
      <c r="D4" s="518" t="s">
        <v>2293</v>
      </c>
      <c r="E4" s="513" t="s">
        <v>308</v>
      </c>
      <c r="F4" s="517">
        <v>1</v>
      </c>
      <c r="G4" s="508" t="s">
        <v>1801</v>
      </c>
      <c r="H4" s="489" t="s">
        <v>1807</v>
      </c>
      <c r="I4" s="489">
        <f>4200*F4</f>
        <v>4200</v>
      </c>
      <c r="J4" s="489" t="s">
        <v>317</v>
      </c>
      <c r="K4" s="489" t="s">
        <v>1469</v>
      </c>
    </row>
    <row r="5" spans="1:11" ht="15" x14ac:dyDescent="0.25">
      <c r="A5" s="489" t="s">
        <v>4436</v>
      </c>
      <c r="B5" s="519">
        <v>44251</v>
      </c>
      <c r="C5" s="518" t="s">
        <v>4456</v>
      </c>
      <c r="D5" s="518" t="s">
        <v>2293</v>
      </c>
      <c r="E5" s="513" t="s">
        <v>308</v>
      </c>
      <c r="F5" s="600">
        <v>1</v>
      </c>
      <c r="G5" s="508" t="s">
        <v>1801</v>
      </c>
      <c r="H5" s="489" t="s">
        <v>1807</v>
      </c>
      <c r="I5" s="489">
        <f>4200*F5</f>
        <v>4200</v>
      </c>
      <c r="J5" s="489" t="s">
        <v>317</v>
      </c>
      <c r="K5" s="489" t="s">
        <v>1469</v>
      </c>
    </row>
    <row r="6" spans="1:11" ht="15" x14ac:dyDescent="0.25">
      <c r="A6" s="601" t="s">
        <v>4437</v>
      </c>
      <c r="B6" s="519">
        <v>44235</v>
      </c>
      <c r="C6" s="601" t="s">
        <v>4457</v>
      </c>
      <c r="D6" s="518" t="s">
        <v>2301</v>
      </c>
      <c r="E6" s="513" t="s">
        <v>4452</v>
      </c>
      <c r="F6" s="600">
        <v>1</v>
      </c>
      <c r="G6" s="489" t="s">
        <v>2006</v>
      </c>
      <c r="H6" s="489" t="s">
        <v>1807</v>
      </c>
      <c r="I6" s="489">
        <f>3500*F6</f>
        <v>3500</v>
      </c>
      <c r="J6" s="489" t="s">
        <v>317</v>
      </c>
      <c r="K6" s="489" t="s">
        <v>1469</v>
      </c>
    </row>
    <row r="7" spans="1:11" ht="15" x14ac:dyDescent="0.25">
      <c r="A7" s="601" t="s">
        <v>4438</v>
      </c>
      <c r="B7" s="519">
        <v>44239</v>
      </c>
      <c r="C7" s="601" t="s">
        <v>4449</v>
      </c>
      <c r="D7" s="518" t="s">
        <v>1516</v>
      </c>
      <c r="E7" s="513" t="s">
        <v>4452</v>
      </c>
      <c r="F7" s="600">
        <v>1</v>
      </c>
      <c r="G7" s="489" t="s">
        <v>2006</v>
      </c>
      <c r="H7" s="489" t="s">
        <v>1807</v>
      </c>
      <c r="I7" s="489">
        <f>4250*F7</f>
        <v>4250</v>
      </c>
      <c r="J7" s="489" t="s">
        <v>317</v>
      </c>
      <c r="K7" s="489" t="s">
        <v>1469</v>
      </c>
    </row>
    <row r="8" spans="1:11" ht="15" x14ac:dyDescent="0.25">
      <c r="A8" s="518" t="s">
        <v>4439</v>
      </c>
      <c r="B8" s="602">
        <v>44242</v>
      </c>
      <c r="C8" s="518" t="s">
        <v>4458</v>
      </c>
      <c r="D8" s="518" t="s">
        <v>1638</v>
      </c>
      <c r="E8" s="513" t="s">
        <v>4452</v>
      </c>
      <c r="F8" s="600">
        <v>1</v>
      </c>
      <c r="G8" s="489" t="s">
        <v>2006</v>
      </c>
      <c r="H8" s="489" t="s">
        <v>1807</v>
      </c>
      <c r="I8" s="489">
        <f>1350*F8</f>
        <v>1350</v>
      </c>
      <c r="J8" s="489" t="s">
        <v>317</v>
      </c>
      <c r="K8" s="489" t="s">
        <v>1469</v>
      </c>
    </row>
    <row r="9" spans="1:11" ht="15" x14ac:dyDescent="0.25">
      <c r="A9" s="518" t="s">
        <v>4439</v>
      </c>
      <c r="B9" s="602">
        <v>44242</v>
      </c>
      <c r="C9" s="518" t="s">
        <v>4458</v>
      </c>
      <c r="D9" s="518" t="s">
        <v>2301</v>
      </c>
      <c r="E9" s="513" t="s">
        <v>4452</v>
      </c>
      <c r="F9" s="600">
        <v>1</v>
      </c>
      <c r="G9" s="489" t="s">
        <v>2006</v>
      </c>
      <c r="H9" s="489" t="s">
        <v>1807</v>
      </c>
      <c r="I9" s="489">
        <f>3500*F9</f>
        <v>3500</v>
      </c>
      <c r="J9" s="489" t="s">
        <v>317</v>
      </c>
      <c r="K9" s="489" t="s">
        <v>1469</v>
      </c>
    </row>
    <row r="10" spans="1:11" ht="15" x14ac:dyDescent="0.25">
      <c r="A10" s="518" t="s">
        <v>4439</v>
      </c>
      <c r="B10" s="602">
        <v>44242</v>
      </c>
      <c r="C10" s="518" t="s">
        <v>4458</v>
      </c>
      <c r="D10" s="518" t="s">
        <v>1516</v>
      </c>
      <c r="E10" s="489" t="s">
        <v>4452</v>
      </c>
      <c r="F10" s="600">
        <v>1</v>
      </c>
      <c r="G10" s="489" t="s">
        <v>2006</v>
      </c>
      <c r="H10" s="489" t="s">
        <v>1807</v>
      </c>
      <c r="I10" s="489">
        <f>4250*F10</f>
        <v>4250</v>
      </c>
      <c r="J10" s="489" t="s">
        <v>317</v>
      </c>
      <c r="K10" s="489" t="s">
        <v>1469</v>
      </c>
    </row>
    <row r="11" spans="1:11" ht="15" x14ac:dyDescent="0.25">
      <c r="A11" s="518" t="s">
        <v>4440</v>
      </c>
      <c r="B11" s="519">
        <v>44233</v>
      </c>
      <c r="C11" s="518" t="s">
        <v>4459</v>
      </c>
      <c r="D11" s="518" t="s">
        <v>2301</v>
      </c>
      <c r="E11" s="489" t="s">
        <v>308</v>
      </c>
      <c r="F11" s="603">
        <v>1</v>
      </c>
      <c r="G11" s="489" t="s">
        <v>4454</v>
      </c>
      <c r="H11" s="489" t="s">
        <v>1807</v>
      </c>
      <c r="I11" s="489">
        <f>3500*F11</f>
        <v>3500</v>
      </c>
      <c r="J11" s="489" t="s">
        <v>317</v>
      </c>
      <c r="K11" s="489" t="s">
        <v>1469</v>
      </c>
    </row>
    <row r="12" spans="1:11" ht="15" x14ac:dyDescent="0.25">
      <c r="A12" s="518" t="s">
        <v>4441</v>
      </c>
      <c r="B12" s="519">
        <v>44233</v>
      </c>
      <c r="C12" s="518" t="s">
        <v>4460</v>
      </c>
      <c r="D12" s="518" t="s">
        <v>1638</v>
      </c>
      <c r="E12" s="489" t="s">
        <v>308</v>
      </c>
      <c r="F12" s="603">
        <v>2</v>
      </c>
      <c r="G12" s="489" t="s">
        <v>4454</v>
      </c>
      <c r="H12" s="489" t="s">
        <v>1807</v>
      </c>
      <c r="I12" s="489">
        <f>1350*F12</f>
        <v>2700</v>
      </c>
      <c r="J12" s="489" t="s">
        <v>317</v>
      </c>
      <c r="K12" s="489" t="s">
        <v>1469</v>
      </c>
    </row>
    <row r="13" spans="1:11" ht="15" x14ac:dyDescent="0.25">
      <c r="A13" s="518" t="s">
        <v>4441</v>
      </c>
      <c r="B13" s="519">
        <v>44233</v>
      </c>
      <c r="C13" s="518" t="s">
        <v>4460</v>
      </c>
      <c r="D13" s="518" t="s">
        <v>2301</v>
      </c>
      <c r="E13" s="489" t="s">
        <v>308</v>
      </c>
      <c r="F13" s="603">
        <v>1</v>
      </c>
      <c r="G13" s="489" t="s">
        <v>4454</v>
      </c>
      <c r="H13" s="489" t="s">
        <v>1807</v>
      </c>
      <c r="I13" s="489">
        <f>3500*F13</f>
        <v>3500</v>
      </c>
      <c r="J13" s="489" t="s">
        <v>317</v>
      </c>
      <c r="K13" s="489" t="s">
        <v>1469</v>
      </c>
    </row>
    <row r="14" spans="1:11" ht="15" x14ac:dyDescent="0.25">
      <c r="A14" s="518" t="s">
        <v>4442</v>
      </c>
      <c r="B14" s="519">
        <v>44242</v>
      </c>
      <c r="C14" s="489" t="s">
        <v>4450</v>
      </c>
      <c r="D14" s="518" t="s">
        <v>1638</v>
      </c>
      <c r="E14" s="489" t="s">
        <v>308</v>
      </c>
      <c r="F14" s="603">
        <v>1</v>
      </c>
      <c r="G14" s="489" t="s">
        <v>4453</v>
      </c>
      <c r="H14" s="489" t="s">
        <v>1807</v>
      </c>
      <c r="I14" s="489">
        <f>1350*F14</f>
        <v>1350</v>
      </c>
      <c r="J14" s="489" t="s">
        <v>317</v>
      </c>
      <c r="K14" s="489" t="s">
        <v>1469</v>
      </c>
    </row>
    <row r="15" spans="1:11" ht="15" x14ac:dyDescent="0.25">
      <c r="A15" s="518" t="s">
        <v>4442</v>
      </c>
      <c r="B15" s="519">
        <v>44242</v>
      </c>
      <c r="C15" s="489" t="s">
        <v>4450</v>
      </c>
      <c r="D15" s="518" t="s">
        <v>2301</v>
      </c>
      <c r="E15" s="489" t="s">
        <v>308</v>
      </c>
      <c r="F15" s="489">
        <v>1</v>
      </c>
      <c r="G15" s="489" t="s">
        <v>4453</v>
      </c>
      <c r="H15" s="489" t="s">
        <v>1807</v>
      </c>
      <c r="I15" s="489">
        <f>3500*F15</f>
        <v>3500</v>
      </c>
      <c r="J15" s="489" t="s">
        <v>317</v>
      </c>
      <c r="K15" s="489" t="s">
        <v>1469</v>
      </c>
    </row>
    <row r="16" spans="1:11" ht="15" x14ac:dyDescent="0.25">
      <c r="A16" s="518" t="s">
        <v>4442</v>
      </c>
      <c r="B16" s="519">
        <v>44242</v>
      </c>
      <c r="C16" s="489" t="s">
        <v>4450</v>
      </c>
      <c r="D16" s="518" t="s">
        <v>1516</v>
      </c>
      <c r="E16" s="489" t="s">
        <v>308</v>
      </c>
      <c r="F16" s="489">
        <v>1</v>
      </c>
      <c r="G16" s="489" t="s">
        <v>4453</v>
      </c>
      <c r="H16" s="489" t="s">
        <v>1807</v>
      </c>
      <c r="I16" s="489">
        <f>4250*F16</f>
        <v>4250</v>
      </c>
      <c r="J16" s="489" t="s">
        <v>317</v>
      </c>
      <c r="K16" s="489" t="s">
        <v>1469</v>
      </c>
    </row>
    <row r="17" spans="1:11" ht="15" x14ac:dyDescent="0.25">
      <c r="A17" s="518" t="s">
        <v>4443</v>
      </c>
      <c r="B17" s="519">
        <v>44245</v>
      </c>
      <c r="C17" s="489" t="s">
        <v>4451</v>
      </c>
      <c r="D17" s="518" t="s">
        <v>2301</v>
      </c>
      <c r="E17" s="489" t="s">
        <v>308</v>
      </c>
      <c r="F17" s="489">
        <v>5</v>
      </c>
      <c r="G17" s="489" t="s">
        <v>4453</v>
      </c>
      <c r="H17" s="489" t="s">
        <v>1807</v>
      </c>
      <c r="I17" s="489">
        <f>3500*F17</f>
        <v>17500</v>
      </c>
      <c r="J17" s="489" t="s">
        <v>317</v>
      </c>
      <c r="K17" s="489" t="s">
        <v>1469</v>
      </c>
    </row>
    <row r="18" spans="1:11" ht="15" x14ac:dyDescent="0.25">
      <c r="A18" s="518" t="s">
        <v>4443</v>
      </c>
      <c r="B18" s="519">
        <v>44245</v>
      </c>
      <c r="C18" s="489" t="s">
        <v>4451</v>
      </c>
      <c r="D18" s="518" t="s">
        <v>1516</v>
      </c>
      <c r="E18" s="489" t="s">
        <v>308</v>
      </c>
      <c r="F18" s="489">
        <v>1</v>
      </c>
      <c r="G18" s="489" t="s">
        <v>4453</v>
      </c>
      <c r="H18" s="489" t="s">
        <v>1807</v>
      </c>
      <c r="I18" s="489">
        <f>4250*F18</f>
        <v>4250</v>
      </c>
      <c r="J18" s="489" t="s">
        <v>317</v>
      </c>
      <c r="K18" s="489" t="s">
        <v>1469</v>
      </c>
    </row>
    <row r="19" spans="1:11" ht="15" x14ac:dyDescent="0.25">
      <c r="A19" s="513" t="s">
        <v>4444</v>
      </c>
      <c r="B19" s="599">
        <v>44237</v>
      </c>
      <c r="C19" s="513" t="s">
        <v>4462</v>
      </c>
      <c r="D19" s="518" t="s">
        <v>1638</v>
      </c>
      <c r="E19" s="513" t="s">
        <v>4452</v>
      </c>
      <c r="F19" s="600">
        <v>5</v>
      </c>
      <c r="G19" s="508" t="s">
        <v>1977</v>
      </c>
      <c r="H19" s="489" t="s">
        <v>1807</v>
      </c>
      <c r="I19" s="489">
        <f>1350*F19</f>
        <v>6750</v>
      </c>
      <c r="J19" s="489" t="s">
        <v>317</v>
      </c>
      <c r="K19" s="489" t="s">
        <v>1469</v>
      </c>
    </row>
    <row r="20" spans="1:11" ht="15" x14ac:dyDescent="0.25">
      <c r="A20" s="513" t="s">
        <v>4444</v>
      </c>
      <c r="B20" s="599">
        <v>44237</v>
      </c>
      <c r="C20" s="513" t="s">
        <v>4462</v>
      </c>
      <c r="D20" s="518" t="s">
        <v>1638</v>
      </c>
      <c r="E20" s="513" t="s">
        <v>4452</v>
      </c>
      <c r="F20" s="600">
        <v>1</v>
      </c>
      <c r="G20" s="508" t="s">
        <v>1977</v>
      </c>
      <c r="H20" s="489" t="s">
        <v>1807</v>
      </c>
      <c r="I20" s="489">
        <v>0</v>
      </c>
      <c r="J20" s="489" t="s">
        <v>317</v>
      </c>
      <c r="K20" s="489" t="s">
        <v>1469</v>
      </c>
    </row>
    <row r="21" spans="1:11" ht="15" x14ac:dyDescent="0.25">
      <c r="A21" s="518" t="s">
        <v>4445</v>
      </c>
      <c r="B21" s="519">
        <v>44252</v>
      </c>
      <c r="C21" s="518" t="s">
        <v>4461</v>
      </c>
      <c r="D21" s="518" t="s">
        <v>1638</v>
      </c>
      <c r="E21" s="513" t="s">
        <v>4452</v>
      </c>
      <c r="F21" s="603">
        <v>2</v>
      </c>
      <c r="G21" s="489" t="s">
        <v>4455</v>
      </c>
      <c r="H21" s="489" t="s">
        <v>1807</v>
      </c>
      <c r="I21" s="489">
        <f>1350*F21</f>
        <v>2700</v>
      </c>
      <c r="J21" s="489" t="s">
        <v>317</v>
      </c>
      <c r="K21" s="489" t="s">
        <v>1469</v>
      </c>
    </row>
    <row r="22" spans="1:11" x14ac:dyDescent="0.2">
      <c r="F22" s="598"/>
    </row>
  </sheetData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00B050"/>
  </sheetPr>
  <dimension ref="A3:B6"/>
  <sheetViews>
    <sheetView workbookViewId="0">
      <selection activeCell="L18" sqref="L18"/>
    </sheetView>
  </sheetViews>
  <sheetFormatPr defaultRowHeight="12.75" x14ac:dyDescent="0.2"/>
  <cols>
    <col min="1" max="1" width="23.42578125" bestFit="1" customWidth="1"/>
    <col min="2" max="2" width="7" bestFit="1" customWidth="1"/>
  </cols>
  <sheetData>
    <row r="3" spans="1:2" x14ac:dyDescent="0.2">
      <c r="A3" s="474" t="s">
        <v>1535</v>
      </c>
      <c r="B3" s="477"/>
    </row>
    <row r="4" spans="1:2" x14ac:dyDescent="0.2">
      <c r="A4" s="474" t="s">
        <v>42</v>
      </c>
      <c r="B4" s="477" t="s">
        <v>4</v>
      </c>
    </row>
    <row r="5" spans="1:2" x14ac:dyDescent="0.2">
      <c r="A5" s="473" t="s">
        <v>1807</v>
      </c>
      <c r="B5" s="478">
        <v>191800</v>
      </c>
    </row>
    <row r="6" spans="1:2" x14ac:dyDescent="0.2">
      <c r="A6" s="476" t="s">
        <v>3</v>
      </c>
      <c r="B6" s="480">
        <v>191800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00B050"/>
  </sheetPr>
  <dimension ref="A1:K17"/>
  <sheetViews>
    <sheetView workbookViewId="0">
      <selection activeCell="A2" sqref="A2:K17"/>
    </sheetView>
  </sheetViews>
  <sheetFormatPr defaultRowHeight="12.75" x14ac:dyDescent="0.2"/>
  <cols>
    <col min="1" max="1" width="14.28515625" style="389" bestFit="1" customWidth="1"/>
    <col min="2" max="2" width="11.85546875" style="389" bestFit="1" customWidth="1"/>
    <col min="3" max="3" width="18.85546875" style="389" bestFit="1" customWidth="1"/>
    <col min="4" max="4" width="17.7109375" style="389" bestFit="1" customWidth="1"/>
    <col min="5" max="5" width="7.140625" style="389" bestFit="1" customWidth="1"/>
    <col min="6" max="6" width="4.140625" style="389" bestFit="1" customWidth="1"/>
    <col min="7" max="7" width="14" style="389" bestFit="1" customWidth="1"/>
    <col min="8" max="8" width="22.140625" style="389" bestFit="1" customWidth="1"/>
    <col min="9" max="9" width="9.5703125" style="389" bestFit="1" customWidth="1"/>
    <col min="10" max="10" width="17" style="389" bestFit="1" customWidth="1"/>
    <col min="11" max="11" width="12.140625" style="389" bestFit="1" customWidth="1"/>
    <col min="12" max="16384" width="9.140625" style="389"/>
  </cols>
  <sheetData>
    <row r="1" spans="1:11" ht="15" x14ac:dyDescent="0.25">
      <c r="A1" s="230" t="s">
        <v>26</v>
      </c>
      <c r="B1" s="231" t="s">
        <v>116</v>
      </c>
      <c r="C1" s="232" t="s">
        <v>36</v>
      </c>
      <c r="D1" s="218" t="s">
        <v>37</v>
      </c>
      <c r="E1" s="218" t="s">
        <v>23</v>
      </c>
      <c r="F1" s="233" t="s">
        <v>38</v>
      </c>
      <c r="G1" s="218" t="s">
        <v>39</v>
      </c>
      <c r="H1" s="218" t="s">
        <v>42</v>
      </c>
      <c r="I1" s="234" t="s">
        <v>40</v>
      </c>
      <c r="J1" s="218" t="s">
        <v>35</v>
      </c>
      <c r="K1" s="218" t="s">
        <v>24</v>
      </c>
    </row>
    <row r="2" spans="1:11" ht="15" x14ac:dyDescent="0.25">
      <c r="A2" s="660" t="s">
        <v>5645</v>
      </c>
      <c r="B2" s="663">
        <v>44261</v>
      </c>
      <c r="C2" s="660" t="s">
        <v>2005</v>
      </c>
      <c r="D2" s="660" t="s">
        <v>1981</v>
      </c>
      <c r="E2" s="660" t="s">
        <v>308</v>
      </c>
      <c r="F2" s="660">
        <v>3</v>
      </c>
      <c r="G2" s="660" t="s">
        <v>2007</v>
      </c>
      <c r="H2" s="660" t="s">
        <v>1807</v>
      </c>
      <c r="I2" s="660">
        <f>1250*F2</f>
        <v>3750</v>
      </c>
      <c r="J2" s="660" t="s">
        <v>317</v>
      </c>
      <c r="K2" s="660" t="s">
        <v>1469</v>
      </c>
    </row>
    <row r="3" spans="1:11" ht="15" x14ac:dyDescent="0.25">
      <c r="A3" s="660" t="s">
        <v>5646</v>
      </c>
      <c r="B3" s="663">
        <v>44263</v>
      </c>
      <c r="C3" s="660" t="s">
        <v>5647</v>
      </c>
      <c r="D3" s="660" t="s">
        <v>1981</v>
      </c>
      <c r="E3" s="660" t="s">
        <v>308</v>
      </c>
      <c r="F3" s="660">
        <v>3</v>
      </c>
      <c r="G3" s="660" t="s">
        <v>5648</v>
      </c>
      <c r="H3" s="660" t="s">
        <v>1807</v>
      </c>
      <c r="I3" s="660">
        <f>1250*F3</f>
        <v>3750</v>
      </c>
      <c r="J3" s="660" t="s">
        <v>317</v>
      </c>
      <c r="K3" s="660" t="s">
        <v>1469</v>
      </c>
    </row>
    <row r="4" spans="1:11" ht="15" x14ac:dyDescent="0.25">
      <c r="A4" s="660" t="s">
        <v>5649</v>
      </c>
      <c r="B4" s="663">
        <v>44264</v>
      </c>
      <c r="C4" s="660" t="s">
        <v>5650</v>
      </c>
      <c r="D4" s="660" t="s">
        <v>1516</v>
      </c>
      <c r="E4" s="660" t="s">
        <v>308</v>
      </c>
      <c r="F4" s="660">
        <v>1</v>
      </c>
      <c r="G4" s="660" t="s">
        <v>1801</v>
      </c>
      <c r="H4" s="660" t="s">
        <v>1807</v>
      </c>
      <c r="I4" s="660">
        <f>4250*F4</f>
        <v>4250</v>
      </c>
      <c r="J4" s="660" t="s">
        <v>317</v>
      </c>
      <c r="K4" s="660" t="s">
        <v>1469</v>
      </c>
    </row>
    <row r="5" spans="1:11" ht="15" x14ac:dyDescent="0.25">
      <c r="A5" s="660" t="s">
        <v>5649</v>
      </c>
      <c r="B5" s="663">
        <v>44264</v>
      </c>
      <c r="C5" s="660" t="s">
        <v>5650</v>
      </c>
      <c r="D5" s="660" t="s">
        <v>1534</v>
      </c>
      <c r="E5" s="660" t="s">
        <v>308</v>
      </c>
      <c r="F5" s="660">
        <v>1</v>
      </c>
      <c r="G5" s="660" t="s">
        <v>1801</v>
      </c>
      <c r="H5" s="660" t="s">
        <v>1807</v>
      </c>
      <c r="I5" s="660">
        <f>3500*F5</f>
        <v>3500</v>
      </c>
      <c r="J5" s="660" t="s">
        <v>317</v>
      </c>
      <c r="K5" s="660" t="s">
        <v>1469</v>
      </c>
    </row>
    <row r="6" spans="1:11" ht="15" x14ac:dyDescent="0.25">
      <c r="A6" s="660" t="s">
        <v>5649</v>
      </c>
      <c r="B6" s="663">
        <v>44264</v>
      </c>
      <c r="C6" s="660" t="s">
        <v>5650</v>
      </c>
      <c r="D6" s="660" t="s">
        <v>5663</v>
      </c>
      <c r="E6" s="660" t="s">
        <v>308</v>
      </c>
      <c r="F6" s="660">
        <v>1</v>
      </c>
      <c r="G6" s="660" t="s">
        <v>1801</v>
      </c>
      <c r="H6" s="660" t="s">
        <v>1807</v>
      </c>
      <c r="I6" s="660">
        <f>3900*F6</f>
        <v>3900</v>
      </c>
      <c r="J6" s="660" t="s">
        <v>317</v>
      </c>
      <c r="K6" s="660" t="s">
        <v>1469</v>
      </c>
    </row>
    <row r="7" spans="1:11" ht="15" x14ac:dyDescent="0.25">
      <c r="A7" s="660" t="s">
        <v>5651</v>
      </c>
      <c r="B7" s="663">
        <v>44268</v>
      </c>
      <c r="C7" s="660" t="s">
        <v>5650</v>
      </c>
      <c r="D7" s="660" t="s">
        <v>1516</v>
      </c>
      <c r="E7" s="660" t="s">
        <v>308</v>
      </c>
      <c r="F7" s="660">
        <v>1</v>
      </c>
      <c r="G7" s="660" t="s">
        <v>1801</v>
      </c>
      <c r="H7" s="660" t="s">
        <v>1807</v>
      </c>
      <c r="I7" s="660">
        <f>4250*F7</f>
        <v>4250</v>
      </c>
      <c r="J7" s="660" t="s">
        <v>317</v>
      </c>
      <c r="K7" s="660" t="s">
        <v>1469</v>
      </c>
    </row>
    <row r="8" spans="1:11" ht="15" x14ac:dyDescent="0.25">
      <c r="A8" s="660" t="s">
        <v>5652</v>
      </c>
      <c r="B8" s="663">
        <v>44268</v>
      </c>
      <c r="C8" s="660" t="s">
        <v>1990</v>
      </c>
      <c r="D8" s="660" t="s">
        <v>1981</v>
      </c>
      <c r="E8" s="660" t="s">
        <v>308</v>
      </c>
      <c r="F8" s="660">
        <v>6</v>
      </c>
      <c r="G8" s="660" t="s">
        <v>1991</v>
      </c>
      <c r="H8" s="660" t="s">
        <v>1807</v>
      </c>
      <c r="I8" s="660">
        <f>1250*F8</f>
        <v>7500</v>
      </c>
      <c r="J8" s="660" t="s">
        <v>317</v>
      </c>
      <c r="K8" s="660" t="s">
        <v>1469</v>
      </c>
    </row>
    <row r="9" spans="1:11" ht="15" x14ac:dyDescent="0.25">
      <c r="A9" s="660" t="s">
        <v>5652</v>
      </c>
      <c r="B9" s="663">
        <v>44268</v>
      </c>
      <c r="C9" s="660" t="s">
        <v>1990</v>
      </c>
      <c r="D9" s="660" t="s">
        <v>2137</v>
      </c>
      <c r="E9" s="660" t="s">
        <v>308</v>
      </c>
      <c r="F9" s="660">
        <v>2</v>
      </c>
      <c r="G9" s="660" t="s">
        <v>1991</v>
      </c>
      <c r="H9" s="660" t="s">
        <v>1807</v>
      </c>
      <c r="I9" s="660">
        <f>3900*F9</f>
        <v>7800</v>
      </c>
      <c r="J9" s="660" t="s">
        <v>317</v>
      </c>
      <c r="K9" s="660" t="s">
        <v>1469</v>
      </c>
    </row>
    <row r="10" spans="1:11" ht="15" x14ac:dyDescent="0.25">
      <c r="A10" s="660" t="s">
        <v>5653</v>
      </c>
      <c r="B10" s="663">
        <v>44273</v>
      </c>
      <c r="C10" s="660" t="s">
        <v>5650</v>
      </c>
      <c r="D10" s="660" t="s">
        <v>1516</v>
      </c>
      <c r="E10" s="660" t="s">
        <v>308</v>
      </c>
      <c r="F10" s="660">
        <v>1</v>
      </c>
      <c r="G10" s="660" t="s">
        <v>1801</v>
      </c>
      <c r="H10" s="660" t="s">
        <v>1807</v>
      </c>
      <c r="I10" s="660">
        <f>4250*F10</f>
        <v>4250</v>
      </c>
      <c r="J10" s="660" t="s">
        <v>317</v>
      </c>
      <c r="K10" s="660" t="s">
        <v>1469</v>
      </c>
    </row>
    <row r="11" spans="1:11" ht="15" x14ac:dyDescent="0.25">
      <c r="A11" s="660" t="s">
        <v>5654</v>
      </c>
      <c r="B11" s="663">
        <v>44282</v>
      </c>
      <c r="C11" s="660" t="s">
        <v>5655</v>
      </c>
      <c r="D11" s="660" t="s">
        <v>1516</v>
      </c>
      <c r="E11" s="660" t="s">
        <v>308</v>
      </c>
      <c r="F11" s="660">
        <v>1</v>
      </c>
      <c r="G11" s="660" t="s">
        <v>1801</v>
      </c>
      <c r="H11" s="660" t="s">
        <v>1807</v>
      </c>
      <c r="I11" s="660">
        <f>4250*F11</f>
        <v>4250</v>
      </c>
      <c r="J11" s="660" t="s">
        <v>317</v>
      </c>
      <c r="K11" s="660" t="s">
        <v>1469</v>
      </c>
    </row>
    <row r="12" spans="1:11" ht="15" x14ac:dyDescent="0.25">
      <c r="A12" s="660" t="s">
        <v>5656</v>
      </c>
      <c r="B12" s="663">
        <v>44285</v>
      </c>
      <c r="C12" s="660" t="s">
        <v>5662</v>
      </c>
      <c r="D12" s="660" t="s">
        <v>1534</v>
      </c>
      <c r="E12" s="660" t="s">
        <v>308</v>
      </c>
      <c r="F12" s="660">
        <v>3</v>
      </c>
      <c r="G12" s="660" t="s">
        <v>4453</v>
      </c>
      <c r="H12" s="660" t="s">
        <v>1807</v>
      </c>
      <c r="I12" s="660">
        <f>3500*F12</f>
        <v>10500</v>
      </c>
      <c r="J12" s="660" t="s">
        <v>317</v>
      </c>
      <c r="K12" s="660" t="s">
        <v>1469</v>
      </c>
    </row>
    <row r="13" spans="1:11" ht="15" x14ac:dyDescent="0.25">
      <c r="A13" s="660" t="s">
        <v>5657</v>
      </c>
      <c r="B13" s="660" t="s">
        <v>5374</v>
      </c>
      <c r="C13" s="660" t="s">
        <v>4360</v>
      </c>
      <c r="D13" s="660" t="s">
        <v>1516</v>
      </c>
      <c r="E13" s="660" t="s">
        <v>308</v>
      </c>
      <c r="F13" s="660">
        <v>10</v>
      </c>
      <c r="G13" s="660" t="s">
        <v>1977</v>
      </c>
      <c r="H13" s="660" t="s">
        <v>1807</v>
      </c>
      <c r="I13" s="660">
        <f>4250*F13</f>
        <v>42500</v>
      </c>
      <c r="J13" s="660" t="s">
        <v>1466</v>
      </c>
      <c r="K13" s="660" t="s">
        <v>4784</v>
      </c>
    </row>
    <row r="14" spans="1:11" ht="15" x14ac:dyDescent="0.25">
      <c r="A14" s="660" t="s">
        <v>5658</v>
      </c>
      <c r="B14" s="660" t="s">
        <v>5374</v>
      </c>
      <c r="C14" s="660" t="s">
        <v>4360</v>
      </c>
      <c r="D14" s="660" t="s">
        <v>1981</v>
      </c>
      <c r="E14" s="660" t="s">
        <v>308</v>
      </c>
      <c r="F14" s="660">
        <v>60</v>
      </c>
      <c r="G14" s="660" t="s">
        <v>1977</v>
      </c>
      <c r="H14" s="660" t="s">
        <v>1807</v>
      </c>
      <c r="I14" s="660">
        <f>1250*F14</f>
        <v>75000</v>
      </c>
      <c r="J14" s="660" t="s">
        <v>1466</v>
      </c>
      <c r="K14" s="660" t="s">
        <v>4784</v>
      </c>
    </row>
    <row r="15" spans="1:11" ht="15" x14ac:dyDescent="0.25">
      <c r="A15" s="660" t="s">
        <v>5658</v>
      </c>
      <c r="B15" s="660" t="s">
        <v>5374</v>
      </c>
      <c r="C15" s="660" t="s">
        <v>4360</v>
      </c>
      <c r="D15" s="660" t="s">
        <v>3612</v>
      </c>
      <c r="E15" s="660" t="s">
        <v>308</v>
      </c>
      <c r="F15" s="660">
        <v>2</v>
      </c>
      <c r="G15" s="660" t="s">
        <v>1977</v>
      </c>
      <c r="H15" s="660" t="s">
        <v>1807</v>
      </c>
      <c r="I15" s="660">
        <f>3500*F15</f>
        <v>7000</v>
      </c>
      <c r="J15" s="660" t="s">
        <v>1466</v>
      </c>
      <c r="K15" s="660" t="s">
        <v>4784</v>
      </c>
    </row>
    <row r="16" spans="1:11" ht="15" x14ac:dyDescent="0.25">
      <c r="A16" s="660" t="s">
        <v>5658</v>
      </c>
      <c r="B16" s="660" t="s">
        <v>5374</v>
      </c>
      <c r="C16" s="660" t="s">
        <v>4360</v>
      </c>
      <c r="D16" s="660" t="s">
        <v>5659</v>
      </c>
      <c r="E16" s="660" t="s">
        <v>308</v>
      </c>
      <c r="F16" s="660">
        <v>10</v>
      </c>
      <c r="G16" s="660" t="s">
        <v>1977</v>
      </c>
      <c r="H16" s="660" t="s">
        <v>1807</v>
      </c>
      <c r="I16" s="660">
        <f>200*F16</f>
        <v>2000</v>
      </c>
      <c r="J16" s="660" t="s">
        <v>1466</v>
      </c>
      <c r="K16" s="660" t="s">
        <v>4784</v>
      </c>
    </row>
    <row r="17" spans="1:11" ht="15" x14ac:dyDescent="0.25">
      <c r="A17" s="660" t="s">
        <v>5660</v>
      </c>
      <c r="B17" s="660" t="s">
        <v>5374</v>
      </c>
      <c r="C17" s="660" t="s">
        <v>4360</v>
      </c>
      <c r="D17" s="660" t="s">
        <v>5661</v>
      </c>
      <c r="E17" s="660" t="s">
        <v>308</v>
      </c>
      <c r="F17" s="660">
        <v>4</v>
      </c>
      <c r="G17" s="660" t="s">
        <v>1977</v>
      </c>
      <c r="H17" s="660" t="s">
        <v>1807</v>
      </c>
      <c r="I17" s="660">
        <f>1900*F17</f>
        <v>7600</v>
      </c>
      <c r="J17" s="660" t="s">
        <v>1466</v>
      </c>
      <c r="K17" s="660" t="s">
        <v>4784</v>
      </c>
    </row>
  </sheetData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theme="4"/>
  </sheetPr>
  <dimension ref="A3:B14"/>
  <sheetViews>
    <sheetView workbookViewId="0">
      <selection activeCell="F18" sqref="F18"/>
    </sheetView>
  </sheetViews>
  <sheetFormatPr defaultRowHeight="12.75" x14ac:dyDescent="0.2"/>
  <cols>
    <col min="1" max="1" width="23.42578125" bestFit="1" customWidth="1"/>
    <col min="2" max="2" width="12.85546875" style="123" bestFit="1" customWidth="1"/>
  </cols>
  <sheetData>
    <row r="3" spans="1:2" x14ac:dyDescent="0.2">
      <c r="A3" s="474" t="s">
        <v>1535</v>
      </c>
      <c r="B3" s="532"/>
    </row>
    <row r="4" spans="1:2" x14ac:dyDescent="0.2">
      <c r="A4" s="474" t="s">
        <v>42</v>
      </c>
      <c r="B4" s="532" t="s">
        <v>4</v>
      </c>
    </row>
    <row r="5" spans="1:2" x14ac:dyDescent="0.2">
      <c r="A5" s="473" t="s">
        <v>1853</v>
      </c>
      <c r="B5" s="532">
        <v>4500</v>
      </c>
    </row>
    <row r="6" spans="1:2" x14ac:dyDescent="0.2">
      <c r="A6" s="475" t="s">
        <v>14</v>
      </c>
      <c r="B6" s="533">
        <v>0</v>
      </c>
    </row>
    <row r="7" spans="1:2" x14ac:dyDescent="0.2">
      <c r="A7" s="475" t="s">
        <v>2523</v>
      </c>
      <c r="B7" s="533">
        <v>6600</v>
      </c>
    </row>
    <row r="8" spans="1:2" x14ac:dyDescent="0.2">
      <c r="A8" s="475" t="s">
        <v>1851</v>
      </c>
      <c r="B8" s="533">
        <v>1281347</v>
      </c>
    </row>
    <row r="9" spans="1:2" x14ac:dyDescent="0.2">
      <c r="A9" s="475" t="s">
        <v>1854</v>
      </c>
      <c r="B9" s="533">
        <v>708300</v>
      </c>
    </row>
    <row r="10" spans="1:2" x14ac:dyDescent="0.2">
      <c r="A10" s="475" t="s">
        <v>1852</v>
      </c>
      <c r="B10" s="533">
        <v>1258500</v>
      </c>
    </row>
    <row r="11" spans="1:2" x14ac:dyDescent="0.2">
      <c r="A11" s="475" t="s">
        <v>1855</v>
      </c>
      <c r="B11" s="533">
        <v>265500</v>
      </c>
    </row>
    <row r="12" spans="1:2" x14ac:dyDescent="0.2">
      <c r="A12" s="475" t="s">
        <v>1532</v>
      </c>
      <c r="B12" s="533">
        <v>559525</v>
      </c>
    </row>
    <row r="13" spans="1:2" x14ac:dyDescent="0.2">
      <c r="A13" s="475" t="s">
        <v>1533</v>
      </c>
      <c r="B13" s="533">
        <v>134000</v>
      </c>
    </row>
    <row r="14" spans="1:2" x14ac:dyDescent="0.2">
      <c r="A14" s="476" t="s">
        <v>3</v>
      </c>
      <c r="B14" s="534">
        <v>4218272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64">
    <tabColor theme="4"/>
  </sheetPr>
  <dimension ref="A1:K96"/>
  <sheetViews>
    <sheetView workbookViewId="0">
      <selection activeCell="H1" sqref="H1"/>
    </sheetView>
  </sheetViews>
  <sheetFormatPr defaultRowHeight="12.75" x14ac:dyDescent="0.2"/>
  <cols>
    <col min="1" max="1" width="17.42578125" bestFit="1" customWidth="1"/>
    <col min="2" max="2" width="12" bestFit="1" customWidth="1"/>
    <col min="3" max="3" width="43.140625" bestFit="1" customWidth="1"/>
    <col min="4" max="4" width="32.7109375" style="197" customWidth="1"/>
    <col min="5" max="5" width="8.5703125" bestFit="1" customWidth="1"/>
    <col min="6" max="6" width="4.28515625" bestFit="1" customWidth="1"/>
    <col min="7" max="7" width="14" bestFit="1" customWidth="1"/>
    <col min="8" max="8" width="22.140625" style="123" bestFit="1" customWidth="1"/>
    <col min="9" max="9" width="10.5703125" style="123" bestFit="1" customWidth="1"/>
    <col min="10" max="10" width="17" bestFit="1" customWidth="1"/>
    <col min="11" max="11" width="7.85546875" bestFit="1" customWidth="1"/>
  </cols>
  <sheetData>
    <row r="1" spans="1:11" ht="15" x14ac:dyDescent="0.25">
      <c r="A1" s="230" t="s">
        <v>26</v>
      </c>
      <c r="B1" s="231" t="s">
        <v>34</v>
      </c>
      <c r="C1" s="232" t="s">
        <v>36</v>
      </c>
      <c r="D1" s="218" t="s">
        <v>37</v>
      </c>
      <c r="E1" s="348" t="s">
        <v>23</v>
      </c>
      <c r="F1" s="237" t="s">
        <v>38</v>
      </c>
      <c r="G1" s="218" t="s">
        <v>39</v>
      </c>
      <c r="H1" s="218" t="s">
        <v>42</v>
      </c>
      <c r="I1" s="234" t="s">
        <v>40</v>
      </c>
      <c r="J1" s="218" t="s">
        <v>35</v>
      </c>
      <c r="K1" s="218" t="s">
        <v>24</v>
      </c>
    </row>
    <row r="2" spans="1:11" ht="15" x14ac:dyDescent="0.25">
      <c r="A2" s="525" t="s">
        <v>2014</v>
      </c>
      <c r="B2" s="526">
        <v>44198</v>
      </c>
      <c r="C2" s="525" t="s">
        <v>2015</v>
      </c>
      <c r="D2" s="525" t="s">
        <v>2016</v>
      </c>
      <c r="E2" s="469" t="s">
        <v>2017</v>
      </c>
      <c r="F2" s="499">
        <v>3</v>
      </c>
      <c r="G2" s="469" t="s">
        <v>244</v>
      </c>
      <c r="H2" s="501" t="s">
        <v>1851</v>
      </c>
      <c r="I2" s="501">
        <f>35200*F2</f>
        <v>105600</v>
      </c>
      <c r="J2" s="489" t="s">
        <v>317</v>
      </c>
      <c r="K2" s="489" t="s">
        <v>1469</v>
      </c>
    </row>
    <row r="3" spans="1:11" ht="15" x14ac:dyDescent="0.25">
      <c r="A3" s="525" t="s">
        <v>2019</v>
      </c>
      <c r="B3" s="526">
        <v>44198</v>
      </c>
      <c r="C3" s="469" t="s">
        <v>2020</v>
      </c>
      <c r="D3" s="469" t="s">
        <v>2126</v>
      </c>
      <c r="E3" s="469" t="s">
        <v>2017</v>
      </c>
      <c r="F3" s="499">
        <v>2</v>
      </c>
      <c r="G3" s="524" t="s">
        <v>1624</v>
      </c>
      <c r="H3" s="501" t="s">
        <v>1851</v>
      </c>
      <c r="I3" s="501">
        <f>9250*F3</f>
        <v>18500</v>
      </c>
      <c r="J3" s="489" t="s">
        <v>316</v>
      </c>
      <c r="K3" s="489" t="s">
        <v>1469</v>
      </c>
    </row>
    <row r="4" spans="1:11" ht="15" x14ac:dyDescent="0.25">
      <c r="A4" s="525" t="s">
        <v>2021</v>
      </c>
      <c r="B4" s="526">
        <v>44200</v>
      </c>
      <c r="C4" s="525" t="s">
        <v>2022</v>
      </c>
      <c r="D4" s="523" t="s">
        <v>2127</v>
      </c>
      <c r="E4" s="469" t="s">
        <v>308</v>
      </c>
      <c r="F4" s="499">
        <v>2</v>
      </c>
      <c r="G4" s="469" t="s">
        <v>2023</v>
      </c>
      <c r="H4" s="501" t="s">
        <v>1853</v>
      </c>
      <c r="I4" s="501">
        <f>2250*F4</f>
        <v>4500</v>
      </c>
      <c r="J4" s="489" t="s">
        <v>317</v>
      </c>
      <c r="K4" s="489" t="s">
        <v>1469</v>
      </c>
    </row>
    <row r="5" spans="1:11" ht="15" x14ac:dyDescent="0.25">
      <c r="A5" s="525" t="s">
        <v>2024</v>
      </c>
      <c r="B5" s="526">
        <v>44200</v>
      </c>
      <c r="C5" s="525" t="s">
        <v>2025</v>
      </c>
      <c r="D5" s="523" t="s">
        <v>1516</v>
      </c>
      <c r="E5" s="469" t="s">
        <v>308</v>
      </c>
      <c r="F5" s="499">
        <v>2</v>
      </c>
      <c r="G5" s="469" t="s">
        <v>253</v>
      </c>
      <c r="H5" s="501" t="s">
        <v>1533</v>
      </c>
      <c r="I5" s="501">
        <f>4250*F5</f>
        <v>8500</v>
      </c>
      <c r="J5" s="489" t="s">
        <v>317</v>
      </c>
      <c r="K5" s="489" t="s">
        <v>1469</v>
      </c>
    </row>
    <row r="6" spans="1:11" ht="15" x14ac:dyDescent="0.25">
      <c r="A6" s="525" t="s">
        <v>2026</v>
      </c>
      <c r="B6" s="526">
        <v>44200</v>
      </c>
      <c r="C6" s="525" t="s">
        <v>2027</v>
      </c>
      <c r="D6" s="523" t="s">
        <v>1981</v>
      </c>
      <c r="E6" s="469" t="s">
        <v>308</v>
      </c>
      <c r="F6" s="499">
        <v>1</v>
      </c>
      <c r="G6" s="469" t="s">
        <v>244</v>
      </c>
      <c r="H6" s="501" t="s">
        <v>1854</v>
      </c>
      <c r="I6" s="501">
        <f>1250*F6</f>
        <v>1250</v>
      </c>
      <c r="J6" s="489" t="s">
        <v>316</v>
      </c>
      <c r="K6" s="489" t="s">
        <v>1469</v>
      </c>
    </row>
    <row r="7" spans="1:11" ht="15" x14ac:dyDescent="0.25">
      <c r="A7" s="525" t="s">
        <v>2026</v>
      </c>
      <c r="B7" s="526">
        <v>44200</v>
      </c>
      <c r="C7" s="525" t="s">
        <v>2027</v>
      </c>
      <c r="D7" s="523" t="s">
        <v>2128</v>
      </c>
      <c r="E7" s="469" t="s">
        <v>308</v>
      </c>
      <c r="F7" s="499">
        <v>1</v>
      </c>
      <c r="G7" s="469" t="s">
        <v>244</v>
      </c>
      <c r="H7" s="501" t="s">
        <v>1854</v>
      </c>
      <c r="I7" s="501">
        <f>250*F7</f>
        <v>250</v>
      </c>
      <c r="J7" s="489" t="s">
        <v>316</v>
      </c>
      <c r="K7" s="489" t="s">
        <v>1469</v>
      </c>
    </row>
    <row r="8" spans="1:11" ht="15" x14ac:dyDescent="0.25">
      <c r="A8" s="525" t="s">
        <v>2026</v>
      </c>
      <c r="B8" s="526">
        <v>44200</v>
      </c>
      <c r="C8" s="525" t="s">
        <v>2027</v>
      </c>
      <c r="D8" s="525" t="s">
        <v>2129</v>
      </c>
      <c r="E8" s="469" t="s">
        <v>2017</v>
      </c>
      <c r="F8" s="499">
        <v>1</v>
      </c>
      <c r="G8" s="469" t="s">
        <v>244</v>
      </c>
      <c r="H8" s="501" t="s">
        <v>1851</v>
      </c>
      <c r="I8" s="501">
        <f>4425*F8</f>
        <v>4425</v>
      </c>
      <c r="J8" s="489" t="s">
        <v>316</v>
      </c>
      <c r="K8" s="489" t="s">
        <v>1469</v>
      </c>
    </row>
    <row r="9" spans="1:11" ht="15" x14ac:dyDescent="0.25">
      <c r="A9" s="525" t="s">
        <v>2028</v>
      </c>
      <c r="B9" s="526">
        <v>44201</v>
      </c>
      <c r="C9" s="525" t="s">
        <v>2029</v>
      </c>
      <c r="D9" s="523" t="s">
        <v>1516</v>
      </c>
      <c r="E9" s="469" t="s">
        <v>308</v>
      </c>
      <c r="F9" s="499">
        <v>1</v>
      </c>
      <c r="G9" s="469" t="s">
        <v>253</v>
      </c>
      <c r="H9" s="501" t="s">
        <v>1533</v>
      </c>
      <c r="I9" s="501">
        <f>4250*F9</f>
        <v>4250</v>
      </c>
      <c r="J9" s="489" t="s">
        <v>317</v>
      </c>
      <c r="K9" s="489" t="s">
        <v>1469</v>
      </c>
    </row>
    <row r="10" spans="1:11" ht="15" x14ac:dyDescent="0.25">
      <c r="A10" s="525" t="s">
        <v>2030</v>
      </c>
      <c r="B10" s="526">
        <v>44201</v>
      </c>
      <c r="C10" s="525" t="s">
        <v>2031</v>
      </c>
      <c r="D10" s="523" t="s">
        <v>2130</v>
      </c>
      <c r="E10" s="469" t="s">
        <v>308</v>
      </c>
      <c r="F10" s="499">
        <v>1</v>
      </c>
      <c r="G10" s="469" t="s">
        <v>244</v>
      </c>
      <c r="H10" s="501" t="s">
        <v>1854</v>
      </c>
      <c r="I10" s="501">
        <f>6600*F10</f>
        <v>6600</v>
      </c>
      <c r="J10" s="489" t="s">
        <v>316</v>
      </c>
      <c r="K10" s="489" t="s">
        <v>1469</v>
      </c>
    </row>
    <row r="11" spans="1:11" ht="15" x14ac:dyDescent="0.25">
      <c r="A11" s="525" t="s">
        <v>2032</v>
      </c>
      <c r="B11" s="526">
        <v>44202</v>
      </c>
      <c r="C11" s="525" t="s">
        <v>2033</v>
      </c>
      <c r="D11" s="523" t="s">
        <v>2131</v>
      </c>
      <c r="E11" s="469" t="s">
        <v>2017</v>
      </c>
      <c r="F11" s="499">
        <v>1</v>
      </c>
      <c r="G11" s="469" t="s">
        <v>244</v>
      </c>
      <c r="H11" s="501" t="s">
        <v>1851</v>
      </c>
      <c r="I11" s="501">
        <f>35200*F11</f>
        <v>35200</v>
      </c>
      <c r="J11" s="489" t="s">
        <v>317</v>
      </c>
      <c r="K11" s="489" t="s">
        <v>1469</v>
      </c>
    </row>
    <row r="12" spans="1:11" ht="15" x14ac:dyDescent="0.25">
      <c r="A12" s="525" t="s">
        <v>2034</v>
      </c>
      <c r="B12" s="526">
        <v>44202</v>
      </c>
      <c r="C12" s="525" t="s">
        <v>2035</v>
      </c>
      <c r="D12" s="523" t="s">
        <v>2132</v>
      </c>
      <c r="E12" s="469" t="s">
        <v>2017</v>
      </c>
      <c r="F12" s="499">
        <v>1</v>
      </c>
      <c r="G12" s="469" t="s">
        <v>253</v>
      </c>
      <c r="H12" s="501" t="s">
        <v>1532</v>
      </c>
      <c r="I12" s="501">
        <f>35900*F12</f>
        <v>35900</v>
      </c>
      <c r="J12" s="489" t="s">
        <v>316</v>
      </c>
      <c r="K12" s="489" t="s">
        <v>1469</v>
      </c>
    </row>
    <row r="13" spans="1:11" ht="15" x14ac:dyDescent="0.25">
      <c r="A13" s="525" t="s">
        <v>2036</v>
      </c>
      <c r="B13" s="526">
        <v>44202</v>
      </c>
      <c r="C13" s="525" t="s">
        <v>2035</v>
      </c>
      <c r="D13" s="523" t="s">
        <v>2132</v>
      </c>
      <c r="E13" s="469" t="s">
        <v>2017</v>
      </c>
      <c r="F13" s="499">
        <v>1</v>
      </c>
      <c r="G13" s="469" t="s">
        <v>253</v>
      </c>
      <c r="H13" s="501" t="s">
        <v>1532</v>
      </c>
      <c r="I13" s="501">
        <f>35900*F13</f>
        <v>35900</v>
      </c>
      <c r="J13" s="489" t="s">
        <v>316</v>
      </c>
      <c r="K13" s="489" t="s">
        <v>1469</v>
      </c>
    </row>
    <row r="14" spans="1:11" ht="15" x14ac:dyDescent="0.25">
      <c r="A14" s="525" t="s">
        <v>2037</v>
      </c>
      <c r="B14" s="526">
        <v>44202</v>
      </c>
      <c r="C14" s="525" t="s">
        <v>2038</v>
      </c>
      <c r="D14" s="523" t="s">
        <v>2132</v>
      </c>
      <c r="E14" s="469" t="s">
        <v>2017</v>
      </c>
      <c r="F14" s="499">
        <v>3</v>
      </c>
      <c r="G14" s="469" t="s">
        <v>244</v>
      </c>
      <c r="H14" s="501" t="s">
        <v>1851</v>
      </c>
      <c r="I14" s="501">
        <f>35900*F14</f>
        <v>107700</v>
      </c>
      <c r="J14" s="489" t="s">
        <v>317</v>
      </c>
      <c r="K14" s="489" t="s">
        <v>1469</v>
      </c>
    </row>
    <row r="15" spans="1:11" ht="15" x14ac:dyDescent="0.25">
      <c r="A15" s="525" t="s">
        <v>2037</v>
      </c>
      <c r="B15" s="526">
        <v>44202</v>
      </c>
      <c r="C15" s="525" t="s">
        <v>2038</v>
      </c>
      <c r="D15" s="525" t="s">
        <v>2127</v>
      </c>
      <c r="E15" s="498" t="s">
        <v>308</v>
      </c>
      <c r="F15" s="528">
        <v>1</v>
      </c>
      <c r="G15" s="469" t="s">
        <v>244</v>
      </c>
      <c r="H15" s="501" t="s">
        <v>1854</v>
      </c>
      <c r="I15" s="501">
        <f>2250*F15</f>
        <v>2250</v>
      </c>
      <c r="J15" s="489" t="s">
        <v>317</v>
      </c>
      <c r="K15" s="489" t="s">
        <v>1469</v>
      </c>
    </row>
    <row r="16" spans="1:11" ht="15" x14ac:dyDescent="0.25">
      <c r="A16" s="525" t="s">
        <v>2039</v>
      </c>
      <c r="B16" s="526">
        <v>44203</v>
      </c>
      <c r="C16" s="469" t="s">
        <v>2040</v>
      </c>
      <c r="D16" s="469" t="s">
        <v>2133</v>
      </c>
      <c r="E16" s="469" t="s">
        <v>308</v>
      </c>
      <c r="F16" s="499">
        <v>1</v>
      </c>
      <c r="G16" s="469" t="s">
        <v>244</v>
      </c>
      <c r="H16" s="501" t="s">
        <v>1854</v>
      </c>
      <c r="I16" s="501">
        <f>6600*F16</f>
        <v>6600</v>
      </c>
      <c r="J16" s="489" t="s">
        <v>317</v>
      </c>
      <c r="K16" s="489" t="s">
        <v>1469</v>
      </c>
    </row>
    <row r="17" spans="1:11" ht="15" x14ac:dyDescent="0.25">
      <c r="A17" s="525" t="s">
        <v>2041</v>
      </c>
      <c r="B17" s="526">
        <v>44203</v>
      </c>
      <c r="C17" s="469" t="s">
        <v>2042</v>
      </c>
      <c r="D17" s="523" t="s">
        <v>2132</v>
      </c>
      <c r="E17" s="469" t="s">
        <v>2017</v>
      </c>
      <c r="F17" s="499">
        <v>1</v>
      </c>
      <c r="G17" s="469" t="s">
        <v>244</v>
      </c>
      <c r="H17" s="501" t="s">
        <v>1851</v>
      </c>
      <c r="I17" s="501">
        <f>35900*F17</f>
        <v>35900</v>
      </c>
      <c r="J17" s="489" t="s">
        <v>317</v>
      </c>
      <c r="K17" s="489" t="s">
        <v>1469</v>
      </c>
    </row>
    <row r="18" spans="1:11" ht="15" x14ac:dyDescent="0.25">
      <c r="A18" s="525" t="s">
        <v>2043</v>
      </c>
      <c r="B18" s="526">
        <v>44203</v>
      </c>
      <c r="C18" s="469" t="s">
        <v>2044</v>
      </c>
      <c r="D18" s="514" t="s">
        <v>2134</v>
      </c>
      <c r="E18" s="469" t="s">
        <v>308</v>
      </c>
      <c r="F18" s="499">
        <v>1</v>
      </c>
      <c r="G18" s="469" t="s">
        <v>244</v>
      </c>
      <c r="H18" s="501" t="s">
        <v>1854</v>
      </c>
      <c r="I18" s="501">
        <f>6600*F18</f>
        <v>6600</v>
      </c>
      <c r="J18" s="489" t="s">
        <v>316</v>
      </c>
      <c r="K18" s="489" t="s">
        <v>1469</v>
      </c>
    </row>
    <row r="19" spans="1:11" ht="15" x14ac:dyDescent="0.25">
      <c r="A19" s="469" t="s">
        <v>2045</v>
      </c>
      <c r="B19" s="526">
        <v>44204</v>
      </c>
      <c r="C19" s="469" t="s">
        <v>2046</v>
      </c>
      <c r="D19" s="469" t="s">
        <v>2135</v>
      </c>
      <c r="E19" s="469" t="s">
        <v>2017</v>
      </c>
      <c r="F19" s="499">
        <v>2</v>
      </c>
      <c r="G19" s="469" t="s">
        <v>2047</v>
      </c>
      <c r="H19" s="501" t="s">
        <v>1851</v>
      </c>
      <c r="I19" s="501">
        <f>3400*F19</f>
        <v>6800</v>
      </c>
      <c r="J19" s="489" t="s">
        <v>317</v>
      </c>
      <c r="K19" s="489" t="s">
        <v>1469</v>
      </c>
    </row>
    <row r="20" spans="1:11" ht="15" x14ac:dyDescent="0.25">
      <c r="A20" s="469" t="s">
        <v>2045</v>
      </c>
      <c r="B20" s="526">
        <v>44204</v>
      </c>
      <c r="C20" s="469" t="s">
        <v>2046</v>
      </c>
      <c r="D20" s="469" t="s">
        <v>2048</v>
      </c>
      <c r="E20" s="469" t="s">
        <v>2017</v>
      </c>
      <c r="F20" s="499">
        <v>2</v>
      </c>
      <c r="G20" s="469" t="s">
        <v>2047</v>
      </c>
      <c r="H20" s="501" t="s">
        <v>1851</v>
      </c>
      <c r="I20" s="501">
        <f>486*F20</f>
        <v>972</v>
      </c>
      <c r="J20" s="489" t="s">
        <v>317</v>
      </c>
      <c r="K20" s="489" t="s">
        <v>1469</v>
      </c>
    </row>
    <row r="21" spans="1:11" ht="15" x14ac:dyDescent="0.25">
      <c r="A21" s="469" t="s">
        <v>2049</v>
      </c>
      <c r="B21" s="526">
        <v>44205</v>
      </c>
      <c r="C21" s="469" t="s">
        <v>2050</v>
      </c>
      <c r="D21" s="469" t="s">
        <v>2130</v>
      </c>
      <c r="E21" s="469" t="s">
        <v>308</v>
      </c>
      <c r="F21" s="499">
        <v>1</v>
      </c>
      <c r="G21" s="498" t="s">
        <v>244</v>
      </c>
      <c r="H21" s="501" t="s">
        <v>1854</v>
      </c>
      <c r="I21" s="501">
        <f>6600*F21</f>
        <v>6600</v>
      </c>
      <c r="J21" s="489" t="s">
        <v>317</v>
      </c>
      <c r="K21" s="489" t="s">
        <v>1469</v>
      </c>
    </row>
    <row r="22" spans="1:11" ht="15" x14ac:dyDescent="0.25">
      <c r="A22" s="469" t="s">
        <v>2051</v>
      </c>
      <c r="B22" s="526">
        <v>44205</v>
      </c>
      <c r="C22" s="469" t="s">
        <v>2052</v>
      </c>
      <c r="D22" s="469" t="s">
        <v>2136</v>
      </c>
      <c r="E22" s="469" t="s">
        <v>2017</v>
      </c>
      <c r="F22" s="499">
        <v>5</v>
      </c>
      <c r="G22" s="498" t="s">
        <v>244</v>
      </c>
      <c r="H22" s="501" t="s">
        <v>1851</v>
      </c>
      <c r="I22" s="501">
        <f>9350*F22</f>
        <v>46750</v>
      </c>
      <c r="J22" s="489" t="s">
        <v>317</v>
      </c>
      <c r="K22" s="489" t="s">
        <v>1469</v>
      </c>
    </row>
    <row r="23" spans="1:11" ht="15" x14ac:dyDescent="0.25">
      <c r="A23" s="525" t="s">
        <v>2053</v>
      </c>
      <c r="B23" s="526">
        <v>44207</v>
      </c>
      <c r="C23" s="525" t="s">
        <v>2054</v>
      </c>
      <c r="D23" s="523" t="s">
        <v>2133</v>
      </c>
      <c r="E23" s="498" t="s">
        <v>308</v>
      </c>
      <c r="F23" s="528">
        <v>5</v>
      </c>
      <c r="G23" s="498" t="s">
        <v>244</v>
      </c>
      <c r="H23" s="501" t="s">
        <v>1854</v>
      </c>
      <c r="I23" s="501">
        <f>6600*F23</f>
        <v>33000</v>
      </c>
      <c r="J23" s="489" t="s">
        <v>316</v>
      </c>
      <c r="K23" s="489" t="s">
        <v>1469</v>
      </c>
    </row>
    <row r="24" spans="1:11" ht="15" x14ac:dyDescent="0.25">
      <c r="A24" s="525" t="s">
        <v>2055</v>
      </c>
      <c r="B24" s="526">
        <v>44207</v>
      </c>
      <c r="C24" s="525" t="s">
        <v>2056</v>
      </c>
      <c r="D24" s="523" t="s">
        <v>2129</v>
      </c>
      <c r="E24" s="498" t="s">
        <v>2017</v>
      </c>
      <c r="F24" s="528">
        <v>3</v>
      </c>
      <c r="G24" s="498" t="s">
        <v>248</v>
      </c>
      <c r="H24" s="501" t="s">
        <v>14</v>
      </c>
      <c r="I24" s="501">
        <v>0</v>
      </c>
      <c r="J24" s="489" t="s">
        <v>1463</v>
      </c>
      <c r="K24" s="489" t="s">
        <v>1469</v>
      </c>
    </row>
    <row r="25" spans="1:11" ht="15" x14ac:dyDescent="0.25">
      <c r="A25" s="525" t="s">
        <v>2057</v>
      </c>
      <c r="B25" s="526">
        <v>44207</v>
      </c>
      <c r="C25" s="525" t="s">
        <v>2058</v>
      </c>
      <c r="D25" s="523" t="s">
        <v>2126</v>
      </c>
      <c r="E25" s="498" t="s">
        <v>2017</v>
      </c>
      <c r="F25" s="528">
        <v>4</v>
      </c>
      <c r="G25" s="469" t="s">
        <v>244</v>
      </c>
      <c r="H25" s="501" t="s">
        <v>1851</v>
      </c>
      <c r="I25" s="501">
        <f>9250*F25</f>
        <v>37000</v>
      </c>
      <c r="J25" s="489" t="s">
        <v>317</v>
      </c>
      <c r="K25" s="489" t="s">
        <v>1469</v>
      </c>
    </row>
    <row r="26" spans="1:11" ht="15" x14ac:dyDescent="0.25">
      <c r="A26" s="525" t="s">
        <v>2057</v>
      </c>
      <c r="B26" s="526">
        <v>44207</v>
      </c>
      <c r="C26" s="525" t="s">
        <v>2058</v>
      </c>
      <c r="D26" s="523" t="s">
        <v>2137</v>
      </c>
      <c r="E26" s="498" t="s">
        <v>308</v>
      </c>
      <c r="F26" s="528">
        <v>2</v>
      </c>
      <c r="G26" s="469" t="s">
        <v>244</v>
      </c>
      <c r="H26" s="501" t="s">
        <v>1854</v>
      </c>
      <c r="I26" s="501">
        <f>3900*F26</f>
        <v>7800</v>
      </c>
      <c r="J26" s="489" t="s">
        <v>317</v>
      </c>
      <c r="K26" s="489" t="s">
        <v>1469</v>
      </c>
    </row>
    <row r="27" spans="1:11" ht="15" x14ac:dyDescent="0.25">
      <c r="A27" s="525" t="s">
        <v>2059</v>
      </c>
      <c r="B27" s="526">
        <v>44207</v>
      </c>
      <c r="C27" s="525" t="s">
        <v>2060</v>
      </c>
      <c r="D27" s="523" t="s">
        <v>2133</v>
      </c>
      <c r="E27" s="469" t="s">
        <v>308</v>
      </c>
      <c r="F27" s="499">
        <v>1</v>
      </c>
      <c r="G27" s="469" t="s">
        <v>94</v>
      </c>
      <c r="H27" s="501" t="s">
        <v>2523</v>
      </c>
      <c r="I27" s="501">
        <f>6600*F27</f>
        <v>6600</v>
      </c>
      <c r="J27" s="489" t="s">
        <v>317</v>
      </c>
      <c r="K27" s="489" t="s">
        <v>1469</v>
      </c>
    </row>
    <row r="28" spans="1:11" ht="15" x14ac:dyDescent="0.25">
      <c r="A28" s="525" t="s">
        <v>2061</v>
      </c>
      <c r="B28" s="526">
        <v>44207</v>
      </c>
      <c r="C28" s="525" t="s">
        <v>2062</v>
      </c>
      <c r="D28" s="523" t="s">
        <v>1516</v>
      </c>
      <c r="E28" s="469" t="s">
        <v>308</v>
      </c>
      <c r="F28" s="499">
        <v>1</v>
      </c>
      <c r="G28" s="469" t="s">
        <v>244</v>
      </c>
      <c r="H28" s="501" t="s">
        <v>1854</v>
      </c>
      <c r="I28" s="501">
        <f>4250*F28</f>
        <v>4250</v>
      </c>
      <c r="J28" s="489" t="s">
        <v>317</v>
      </c>
      <c r="K28" s="489" t="s">
        <v>1469</v>
      </c>
    </row>
    <row r="29" spans="1:11" ht="15" x14ac:dyDescent="0.25">
      <c r="A29" s="525" t="s">
        <v>2063</v>
      </c>
      <c r="B29" s="526">
        <v>44208</v>
      </c>
      <c r="C29" s="525" t="s">
        <v>2064</v>
      </c>
      <c r="D29" s="523" t="s">
        <v>2137</v>
      </c>
      <c r="E29" s="469" t="s">
        <v>308</v>
      </c>
      <c r="F29" s="499">
        <v>1</v>
      </c>
      <c r="G29" s="469" t="s">
        <v>244</v>
      </c>
      <c r="H29" s="501" t="s">
        <v>1854</v>
      </c>
      <c r="I29" s="501">
        <f>3900*F29</f>
        <v>3900</v>
      </c>
      <c r="J29" s="489" t="s">
        <v>317</v>
      </c>
      <c r="K29" s="489" t="s">
        <v>1469</v>
      </c>
    </row>
    <row r="30" spans="1:11" ht="15" x14ac:dyDescent="0.25">
      <c r="A30" s="525" t="s">
        <v>2065</v>
      </c>
      <c r="B30" s="526">
        <v>44209</v>
      </c>
      <c r="C30" s="525" t="s">
        <v>2066</v>
      </c>
      <c r="D30" s="523" t="s">
        <v>2128</v>
      </c>
      <c r="E30" s="469" t="s">
        <v>2017</v>
      </c>
      <c r="F30" s="499">
        <v>1</v>
      </c>
      <c r="G30" s="469" t="s">
        <v>244</v>
      </c>
      <c r="H30" s="501" t="s">
        <v>1851</v>
      </c>
      <c r="I30" s="501">
        <f>250*F30</f>
        <v>250</v>
      </c>
      <c r="J30" s="489" t="s">
        <v>316</v>
      </c>
      <c r="K30" s="489" t="s">
        <v>1469</v>
      </c>
    </row>
    <row r="31" spans="1:11" ht="15" x14ac:dyDescent="0.25">
      <c r="A31" s="525" t="s">
        <v>2067</v>
      </c>
      <c r="B31" s="526">
        <v>44209</v>
      </c>
      <c r="C31" s="525" t="s">
        <v>2068</v>
      </c>
      <c r="D31" s="523" t="s">
        <v>2137</v>
      </c>
      <c r="E31" s="469" t="s">
        <v>308</v>
      </c>
      <c r="F31" s="499">
        <v>2</v>
      </c>
      <c r="G31" s="469" t="s">
        <v>244</v>
      </c>
      <c r="H31" s="501" t="s">
        <v>1854</v>
      </c>
      <c r="I31" s="501">
        <f>3900*F31</f>
        <v>7800</v>
      </c>
      <c r="J31" s="489" t="s">
        <v>317</v>
      </c>
      <c r="K31" s="489" t="s">
        <v>1469</v>
      </c>
    </row>
    <row r="32" spans="1:11" ht="15" x14ac:dyDescent="0.25">
      <c r="A32" s="525" t="s">
        <v>2069</v>
      </c>
      <c r="B32" s="526">
        <v>44210</v>
      </c>
      <c r="C32" s="525" t="s">
        <v>2054</v>
      </c>
      <c r="D32" s="523" t="s">
        <v>2133</v>
      </c>
      <c r="E32" s="469" t="s">
        <v>308</v>
      </c>
      <c r="F32" s="499">
        <v>5</v>
      </c>
      <c r="G32" s="469" t="s">
        <v>246</v>
      </c>
      <c r="H32" s="501" t="s">
        <v>1854</v>
      </c>
      <c r="I32" s="501">
        <f>6600*F32</f>
        <v>33000</v>
      </c>
      <c r="J32" s="489" t="s">
        <v>316</v>
      </c>
      <c r="K32" s="489" t="s">
        <v>1469</v>
      </c>
    </row>
    <row r="33" spans="1:11" ht="15" x14ac:dyDescent="0.25">
      <c r="A33" s="525" t="s">
        <v>2070</v>
      </c>
      <c r="B33" s="526">
        <v>44210</v>
      </c>
      <c r="C33" s="469" t="s">
        <v>2071</v>
      </c>
      <c r="D33" s="523" t="s">
        <v>2138</v>
      </c>
      <c r="E33" s="469" t="s">
        <v>308</v>
      </c>
      <c r="F33" s="499">
        <v>1</v>
      </c>
      <c r="G33" s="469" t="s">
        <v>244</v>
      </c>
      <c r="H33" s="501" t="s">
        <v>1854</v>
      </c>
      <c r="I33" s="501">
        <f>6600*F33</f>
        <v>6600</v>
      </c>
      <c r="J33" s="489" t="s">
        <v>316</v>
      </c>
      <c r="K33" s="489" t="s">
        <v>1469</v>
      </c>
    </row>
    <row r="34" spans="1:11" ht="15" x14ac:dyDescent="0.25">
      <c r="A34" s="525" t="s">
        <v>2072</v>
      </c>
      <c r="B34" s="526">
        <v>44211</v>
      </c>
      <c r="C34" s="525" t="s">
        <v>2073</v>
      </c>
      <c r="D34" s="523" t="s">
        <v>1516</v>
      </c>
      <c r="E34" s="469" t="s">
        <v>308</v>
      </c>
      <c r="F34" s="499">
        <v>1</v>
      </c>
      <c r="G34" s="469" t="s">
        <v>244</v>
      </c>
      <c r="H34" s="501" t="s">
        <v>1854</v>
      </c>
      <c r="I34" s="501">
        <f>4250*F34</f>
        <v>4250</v>
      </c>
      <c r="J34" s="489" t="s">
        <v>316</v>
      </c>
      <c r="K34" s="489" t="s">
        <v>1469</v>
      </c>
    </row>
    <row r="35" spans="1:11" ht="15" x14ac:dyDescent="0.25">
      <c r="A35" s="525" t="s">
        <v>2074</v>
      </c>
      <c r="B35" s="526">
        <v>44211</v>
      </c>
      <c r="C35" s="469" t="s">
        <v>2075</v>
      </c>
      <c r="D35" s="523" t="s">
        <v>2127</v>
      </c>
      <c r="E35" s="469" t="s">
        <v>308</v>
      </c>
      <c r="F35" s="499">
        <v>1</v>
      </c>
      <c r="G35" s="469" t="s">
        <v>244</v>
      </c>
      <c r="H35" s="501" t="s">
        <v>1854</v>
      </c>
      <c r="I35" s="501">
        <f>2250*F35</f>
        <v>2250</v>
      </c>
      <c r="J35" s="489" t="s">
        <v>316</v>
      </c>
      <c r="K35" s="489" t="s">
        <v>1469</v>
      </c>
    </row>
    <row r="36" spans="1:11" ht="15" x14ac:dyDescent="0.25">
      <c r="A36" s="525" t="s">
        <v>2074</v>
      </c>
      <c r="B36" s="526">
        <v>44211</v>
      </c>
      <c r="C36" s="469" t="s">
        <v>2075</v>
      </c>
      <c r="D36" s="469" t="s">
        <v>1516</v>
      </c>
      <c r="E36" s="469" t="s">
        <v>308</v>
      </c>
      <c r="F36" s="499">
        <v>1</v>
      </c>
      <c r="G36" s="469" t="s">
        <v>244</v>
      </c>
      <c r="H36" s="501" t="s">
        <v>1854</v>
      </c>
      <c r="I36" s="501">
        <f>4250*F36</f>
        <v>4250</v>
      </c>
      <c r="J36" s="489" t="s">
        <v>316</v>
      </c>
      <c r="K36" s="489" t="s">
        <v>1469</v>
      </c>
    </row>
    <row r="37" spans="1:11" ht="15" x14ac:dyDescent="0.25">
      <c r="A37" s="525" t="s">
        <v>2074</v>
      </c>
      <c r="B37" s="526">
        <v>44211</v>
      </c>
      <c r="C37" s="469" t="s">
        <v>2075</v>
      </c>
      <c r="D37" s="523" t="s">
        <v>1981</v>
      </c>
      <c r="E37" s="469" t="s">
        <v>308</v>
      </c>
      <c r="F37" s="499">
        <v>1</v>
      </c>
      <c r="G37" s="469" t="s">
        <v>244</v>
      </c>
      <c r="H37" s="501" t="s">
        <v>1854</v>
      </c>
      <c r="I37" s="501">
        <f>1250*F37</f>
        <v>1250</v>
      </c>
      <c r="J37" s="489" t="s">
        <v>316</v>
      </c>
      <c r="K37" s="489" t="s">
        <v>1469</v>
      </c>
    </row>
    <row r="38" spans="1:11" ht="15" x14ac:dyDescent="0.25">
      <c r="A38" s="525" t="s">
        <v>2074</v>
      </c>
      <c r="B38" s="526">
        <v>44211</v>
      </c>
      <c r="C38" s="469" t="s">
        <v>2075</v>
      </c>
      <c r="D38" s="523" t="s">
        <v>2128</v>
      </c>
      <c r="E38" s="469" t="s">
        <v>308</v>
      </c>
      <c r="F38" s="499">
        <v>1</v>
      </c>
      <c r="G38" s="469" t="s">
        <v>244</v>
      </c>
      <c r="H38" s="501" t="s">
        <v>1854</v>
      </c>
      <c r="I38" s="501">
        <f>250*F38</f>
        <v>250</v>
      </c>
      <c r="J38" s="489" t="s">
        <v>316</v>
      </c>
      <c r="K38" s="489" t="s">
        <v>1469</v>
      </c>
    </row>
    <row r="39" spans="1:11" ht="15" x14ac:dyDescent="0.25">
      <c r="A39" s="525" t="s">
        <v>2076</v>
      </c>
      <c r="B39" s="526">
        <v>44211</v>
      </c>
      <c r="C39" s="469" t="s">
        <v>2077</v>
      </c>
      <c r="D39" s="523" t="s">
        <v>2131</v>
      </c>
      <c r="E39" s="469" t="s">
        <v>2017</v>
      </c>
      <c r="F39" s="499">
        <v>4</v>
      </c>
      <c r="G39" s="469" t="s">
        <v>244</v>
      </c>
      <c r="H39" s="501" t="s">
        <v>1851</v>
      </c>
      <c r="I39" s="501">
        <f>35200*F39</f>
        <v>140800</v>
      </c>
      <c r="J39" s="489" t="s">
        <v>316</v>
      </c>
      <c r="K39" s="489" t="s">
        <v>1469</v>
      </c>
    </row>
    <row r="40" spans="1:11" ht="15" x14ac:dyDescent="0.25">
      <c r="A40" s="525" t="s">
        <v>2076</v>
      </c>
      <c r="B40" s="526">
        <v>44211</v>
      </c>
      <c r="C40" s="469" t="s">
        <v>2077</v>
      </c>
      <c r="D40" s="523" t="s">
        <v>2139</v>
      </c>
      <c r="E40" s="469" t="s">
        <v>2017</v>
      </c>
      <c r="F40" s="528">
        <v>3</v>
      </c>
      <c r="G40" s="469" t="s">
        <v>244</v>
      </c>
      <c r="H40" s="501" t="s">
        <v>1851</v>
      </c>
      <c r="I40" s="501">
        <f>2250*F40</f>
        <v>6750</v>
      </c>
      <c r="J40" s="489" t="s">
        <v>316</v>
      </c>
      <c r="K40" s="489" t="s">
        <v>1469</v>
      </c>
    </row>
    <row r="41" spans="1:11" ht="15" x14ac:dyDescent="0.25">
      <c r="A41" s="525" t="s">
        <v>2076</v>
      </c>
      <c r="B41" s="526">
        <v>44211</v>
      </c>
      <c r="C41" s="469" t="s">
        <v>2077</v>
      </c>
      <c r="D41" s="523" t="s">
        <v>2140</v>
      </c>
      <c r="E41" s="469" t="s">
        <v>2017</v>
      </c>
      <c r="F41" s="528">
        <v>3</v>
      </c>
      <c r="G41" s="469" t="s">
        <v>244</v>
      </c>
      <c r="H41" s="501" t="s">
        <v>1851</v>
      </c>
      <c r="I41" s="501">
        <f>2700*F41</f>
        <v>8100</v>
      </c>
      <c r="J41" s="489" t="s">
        <v>316</v>
      </c>
      <c r="K41" s="489" t="s">
        <v>1469</v>
      </c>
    </row>
    <row r="42" spans="1:11" ht="15" x14ac:dyDescent="0.25">
      <c r="A42" s="525" t="s">
        <v>2078</v>
      </c>
      <c r="B42" s="526">
        <v>44211</v>
      </c>
      <c r="C42" s="525" t="s">
        <v>2073</v>
      </c>
      <c r="D42" s="523" t="s">
        <v>1981</v>
      </c>
      <c r="E42" s="469" t="s">
        <v>308</v>
      </c>
      <c r="F42" s="499">
        <v>1</v>
      </c>
      <c r="G42" s="469" t="s">
        <v>244</v>
      </c>
      <c r="H42" s="501" t="s">
        <v>1854</v>
      </c>
      <c r="I42" s="501">
        <f>1250*F42</f>
        <v>1250</v>
      </c>
      <c r="J42" s="489" t="s">
        <v>316</v>
      </c>
      <c r="K42" s="489" t="s">
        <v>1469</v>
      </c>
    </row>
    <row r="43" spans="1:11" ht="15" x14ac:dyDescent="0.25">
      <c r="A43" s="525" t="s">
        <v>2079</v>
      </c>
      <c r="B43" s="526">
        <v>44211</v>
      </c>
      <c r="C43" s="525" t="s">
        <v>2080</v>
      </c>
      <c r="D43" s="523" t="s">
        <v>2141</v>
      </c>
      <c r="E43" s="469" t="s">
        <v>2017</v>
      </c>
      <c r="F43" s="499">
        <v>3</v>
      </c>
      <c r="G43" s="469" t="s">
        <v>244</v>
      </c>
      <c r="H43" s="501" t="s">
        <v>1851</v>
      </c>
      <c r="I43" s="501">
        <f>53700*F43</f>
        <v>161100</v>
      </c>
      <c r="J43" s="489" t="s">
        <v>316</v>
      </c>
      <c r="K43" s="489" t="s">
        <v>1469</v>
      </c>
    </row>
    <row r="44" spans="1:11" ht="15" x14ac:dyDescent="0.25">
      <c r="A44" s="525" t="s">
        <v>2079</v>
      </c>
      <c r="B44" s="526">
        <v>44211</v>
      </c>
      <c r="C44" s="525" t="s">
        <v>2080</v>
      </c>
      <c r="D44" s="523" t="s">
        <v>2136</v>
      </c>
      <c r="E44" s="469" t="s">
        <v>2017</v>
      </c>
      <c r="F44" s="528">
        <v>2</v>
      </c>
      <c r="G44" s="469" t="s">
        <v>244</v>
      </c>
      <c r="H44" s="501" t="s">
        <v>1851</v>
      </c>
      <c r="I44" s="501">
        <f>9350*F44</f>
        <v>18700</v>
      </c>
      <c r="J44" s="489" t="s">
        <v>316</v>
      </c>
      <c r="K44" s="489" t="s">
        <v>1469</v>
      </c>
    </row>
    <row r="45" spans="1:11" ht="15" x14ac:dyDescent="0.25">
      <c r="A45" s="525" t="s">
        <v>2079</v>
      </c>
      <c r="B45" s="526">
        <v>44211</v>
      </c>
      <c r="C45" s="525" t="s">
        <v>2080</v>
      </c>
      <c r="D45" s="523" t="s">
        <v>2130</v>
      </c>
      <c r="E45" s="498" t="s">
        <v>308</v>
      </c>
      <c r="F45" s="528">
        <v>3</v>
      </c>
      <c r="G45" s="469" t="s">
        <v>244</v>
      </c>
      <c r="H45" s="501" t="s">
        <v>1854</v>
      </c>
      <c r="I45" s="501">
        <f>6600*F45</f>
        <v>19800</v>
      </c>
      <c r="J45" s="489" t="s">
        <v>316</v>
      </c>
      <c r="K45" s="489" t="s">
        <v>1469</v>
      </c>
    </row>
    <row r="46" spans="1:11" ht="15" x14ac:dyDescent="0.25">
      <c r="A46" s="525" t="s">
        <v>2079</v>
      </c>
      <c r="B46" s="526">
        <v>44211</v>
      </c>
      <c r="C46" s="525" t="s">
        <v>2080</v>
      </c>
      <c r="D46" s="523" t="s">
        <v>2127</v>
      </c>
      <c r="E46" s="498" t="s">
        <v>308</v>
      </c>
      <c r="F46" s="528">
        <v>3</v>
      </c>
      <c r="G46" s="469" t="s">
        <v>244</v>
      </c>
      <c r="H46" s="501" t="s">
        <v>1854</v>
      </c>
      <c r="I46" s="501">
        <f>2250*F46</f>
        <v>6750</v>
      </c>
      <c r="J46" s="489" t="s">
        <v>316</v>
      </c>
      <c r="K46" s="489" t="s">
        <v>1469</v>
      </c>
    </row>
    <row r="47" spans="1:11" ht="15" x14ac:dyDescent="0.25">
      <c r="A47" s="525" t="s">
        <v>2079</v>
      </c>
      <c r="B47" s="526">
        <v>44211</v>
      </c>
      <c r="C47" s="525" t="s">
        <v>2080</v>
      </c>
      <c r="D47" s="523" t="s">
        <v>2139</v>
      </c>
      <c r="E47" s="498" t="s">
        <v>2017</v>
      </c>
      <c r="F47" s="528">
        <v>3</v>
      </c>
      <c r="G47" s="469" t="s">
        <v>244</v>
      </c>
      <c r="H47" s="501" t="s">
        <v>1851</v>
      </c>
      <c r="I47" s="501">
        <f>2250*F47</f>
        <v>6750</v>
      </c>
      <c r="J47" s="489" t="s">
        <v>316</v>
      </c>
      <c r="K47" s="489" t="s">
        <v>1469</v>
      </c>
    </row>
    <row r="48" spans="1:11" ht="15" x14ac:dyDescent="0.25">
      <c r="A48" s="525" t="s">
        <v>2081</v>
      </c>
      <c r="B48" s="526">
        <v>44212</v>
      </c>
      <c r="C48" s="469" t="s">
        <v>2075</v>
      </c>
      <c r="D48" s="469" t="s">
        <v>2127</v>
      </c>
      <c r="E48" s="469" t="s">
        <v>308</v>
      </c>
      <c r="F48" s="499">
        <v>1</v>
      </c>
      <c r="G48" s="469" t="s">
        <v>244</v>
      </c>
      <c r="H48" s="501" t="s">
        <v>1854</v>
      </c>
      <c r="I48" s="501">
        <f>2250*F48</f>
        <v>2250</v>
      </c>
      <c r="J48" s="489" t="s">
        <v>316</v>
      </c>
      <c r="K48" s="489" t="s">
        <v>1469</v>
      </c>
    </row>
    <row r="49" spans="1:11" ht="15" x14ac:dyDescent="0.25">
      <c r="A49" s="525" t="s">
        <v>2081</v>
      </c>
      <c r="B49" s="526">
        <v>44212</v>
      </c>
      <c r="C49" s="469" t="s">
        <v>2075</v>
      </c>
      <c r="D49" s="523" t="s">
        <v>1516</v>
      </c>
      <c r="E49" s="469" t="s">
        <v>308</v>
      </c>
      <c r="F49" s="499">
        <v>1</v>
      </c>
      <c r="G49" s="469" t="s">
        <v>244</v>
      </c>
      <c r="H49" s="501" t="s">
        <v>1854</v>
      </c>
      <c r="I49" s="501">
        <f>4250*F49</f>
        <v>4250</v>
      </c>
      <c r="J49" s="489" t="s">
        <v>316</v>
      </c>
      <c r="K49" s="489" t="s">
        <v>1469</v>
      </c>
    </row>
    <row r="50" spans="1:11" ht="15" x14ac:dyDescent="0.25">
      <c r="A50" s="525" t="s">
        <v>2081</v>
      </c>
      <c r="B50" s="526">
        <v>44212</v>
      </c>
      <c r="C50" s="469" t="s">
        <v>2075</v>
      </c>
      <c r="D50" s="523" t="s">
        <v>1981</v>
      </c>
      <c r="E50" s="469" t="s">
        <v>308</v>
      </c>
      <c r="F50" s="499">
        <v>1</v>
      </c>
      <c r="G50" s="469" t="s">
        <v>244</v>
      </c>
      <c r="H50" s="501" t="s">
        <v>1854</v>
      </c>
      <c r="I50" s="501">
        <f>1250*F50</f>
        <v>1250</v>
      </c>
      <c r="J50" s="489" t="s">
        <v>316</v>
      </c>
      <c r="K50" s="489" t="s">
        <v>1469</v>
      </c>
    </row>
    <row r="51" spans="1:11" ht="15" x14ac:dyDescent="0.25">
      <c r="A51" s="525" t="s">
        <v>2081</v>
      </c>
      <c r="B51" s="526">
        <v>44212</v>
      </c>
      <c r="C51" s="469" t="s">
        <v>2075</v>
      </c>
      <c r="D51" s="523" t="s">
        <v>2128</v>
      </c>
      <c r="E51" s="469" t="s">
        <v>308</v>
      </c>
      <c r="F51" s="499">
        <v>1</v>
      </c>
      <c r="G51" s="469" t="s">
        <v>244</v>
      </c>
      <c r="H51" s="501" t="s">
        <v>1854</v>
      </c>
      <c r="I51" s="501">
        <f>250*F51</f>
        <v>250</v>
      </c>
      <c r="J51" s="489" t="s">
        <v>316</v>
      </c>
      <c r="K51" s="489" t="s">
        <v>1469</v>
      </c>
    </row>
    <row r="52" spans="1:11" ht="15" x14ac:dyDescent="0.25">
      <c r="A52" s="525" t="s">
        <v>2082</v>
      </c>
      <c r="B52" s="526">
        <v>44212</v>
      </c>
      <c r="C52" s="525" t="s">
        <v>2018</v>
      </c>
      <c r="D52" s="523" t="s">
        <v>2127</v>
      </c>
      <c r="E52" s="469" t="s">
        <v>308</v>
      </c>
      <c r="F52" s="499">
        <v>12</v>
      </c>
      <c r="G52" s="469" t="s">
        <v>244</v>
      </c>
      <c r="H52" s="501" t="s">
        <v>1854</v>
      </c>
      <c r="I52" s="501">
        <f>2250*F52</f>
        <v>27000</v>
      </c>
      <c r="J52" s="489" t="s">
        <v>317</v>
      </c>
      <c r="K52" s="489" t="s">
        <v>1469</v>
      </c>
    </row>
    <row r="53" spans="1:11" ht="15" x14ac:dyDescent="0.25">
      <c r="A53" s="525" t="s">
        <v>2083</v>
      </c>
      <c r="B53" s="526">
        <v>44215</v>
      </c>
      <c r="C53" s="525" t="s">
        <v>2084</v>
      </c>
      <c r="D53" s="523" t="s">
        <v>2141</v>
      </c>
      <c r="E53" s="498" t="s">
        <v>2017</v>
      </c>
      <c r="F53" s="528">
        <v>5</v>
      </c>
      <c r="G53" s="498" t="s">
        <v>253</v>
      </c>
      <c r="H53" s="501" t="s">
        <v>1532</v>
      </c>
      <c r="I53" s="501">
        <f>53700*F53</f>
        <v>268500</v>
      </c>
      <c r="J53" s="489" t="s">
        <v>317</v>
      </c>
      <c r="K53" s="489" t="s">
        <v>1469</v>
      </c>
    </row>
    <row r="54" spans="1:11" ht="15" x14ac:dyDescent="0.25">
      <c r="A54" s="525" t="s">
        <v>2085</v>
      </c>
      <c r="B54" s="526">
        <v>44216</v>
      </c>
      <c r="C54" s="525" t="s">
        <v>2086</v>
      </c>
      <c r="D54" s="469" t="s">
        <v>1981</v>
      </c>
      <c r="E54" s="498" t="s">
        <v>308</v>
      </c>
      <c r="F54" s="528">
        <v>1</v>
      </c>
      <c r="G54" s="469" t="s">
        <v>244</v>
      </c>
      <c r="H54" s="501" t="s">
        <v>1854</v>
      </c>
      <c r="I54" s="501">
        <f>1250*F54</f>
        <v>1250</v>
      </c>
      <c r="J54" s="489" t="s">
        <v>317</v>
      </c>
      <c r="K54" s="489" t="s">
        <v>1469</v>
      </c>
    </row>
    <row r="55" spans="1:11" ht="15" x14ac:dyDescent="0.25">
      <c r="A55" s="525" t="s">
        <v>2087</v>
      </c>
      <c r="B55" s="526">
        <v>44216</v>
      </c>
      <c r="C55" s="525" t="s">
        <v>2088</v>
      </c>
      <c r="D55" s="523" t="s">
        <v>1981</v>
      </c>
      <c r="E55" s="498" t="s">
        <v>308</v>
      </c>
      <c r="F55" s="528">
        <v>8</v>
      </c>
      <c r="G55" s="469" t="s">
        <v>244</v>
      </c>
      <c r="H55" s="501" t="s">
        <v>1854</v>
      </c>
      <c r="I55" s="501">
        <f>1250*F55</f>
        <v>10000</v>
      </c>
      <c r="J55" s="489" t="s">
        <v>317</v>
      </c>
      <c r="K55" s="489" t="s">
        <v>1469</v>
      </c>
    </row>
    <row r="56" spans="1:11" ht="15" x14ac:dyDescent="0.25">
      <c r="A56" s="525" t="s">
        <v>2087</v>
      </c>
      <c r="B56" s="526">
        <v>44216</v>
      </c>
      <c r="C56" s="525" t="s">
        <v>2088</v>
      </c>
      <c r="D56" s="523" t="s">
        <v>2128</v>
      </c>
      <c r="E56" s="498" t="s">
        <v>308</v>
      </c>
      <c r="F56" s="528">
        <v>8</v>
      </c>
      <c r="G56" s="469" t="s">
        <v>244</v>
      </c>
      <c r="H56" s="501" t="s">
        <v>1854</v>
      </c>
      <c r="I56" s="501">
        <f>250*F56</f>
        <v>2000</v>
      </c>
      <c r="J56" s="489" t="s">
        <v>317</v>
      </c>
      <c r="K56" s="489" t="s">
        <v>1469</v>
      </c>
    </row>
    <row r="57" spans="1:11" ht="15" x14ac:dyDescent="0.25">
      <c r="A57" s="525" t="s">
        <v>2089</v>
      </c>
      <c r="B57" s="526">
        <v>44216</v>
      </c>
      <c r="C57" s="525" t="s">
        <v>2090</v>
      </c>
      <c r="D57" s="523" t="s">
        <v>1981</v>
      </c>
      <c r="E57" s="469" t="s">
        <v>308</v>
      </c>
      <c r="F57" s="499">
        <v>2</v>
      </c>
      <c r="G57" s="469" t="s">
        <v>253</v>
      </c>
      <c r="H57" s="501" t="s">
        <v>1533</v>
      </c>
      <c r="I57" s="501">
        <f>1250*F57</f>
        <v>2500</v>
      </c>
      <c r="J57" s="489" t="s">
        <v>1466</v>
      </c>
      <c r="K57" s="489" t="s">
        <v>4782</v>
      </c>
    </row>
    <row r="58" spans="1:11" ht="15" x14ac:dyDescent="0.25">
      <c r="A58" s="525" t="s">
        <v>2089</v>
      </c>
      <c r="B58" s="526">
        <v>44216</v>
      </c>
      <c r="C58" s="525" t="s">
        <v>2090</v>
      </c>
      <c r="D58" s="523" t="s">
        <v>1516</v>
      </c>
      <c r="E58" s="469" t="s">
        <v>308</v>
      </c>
      <c r="F58" s="499">
        <v>1</v>
      </c>
      <c r="G58" s="469" t="s">
        <v>253</v>
      </c>
      <c r="H58" s="501" t="s">
        <v>1533</v>
      </c>
      <c r="I58" s="501">
        <f>4250*F58</f>
        <v>4250</v>
      </c>
      <c r="J58" s="489" t="s">
        <v>1466</v>
      </c>
      <c r="K58" s="489" t="s">
        <v>4782</v>
      </c>
    </row>
    <row r="59" spans="1:11" ht="15" x14ac:dyDescent="0.25">
      <c r="A59" s="525" t="s">
        <v>2091</v>
      </c>
      <c r="B59" s="526">
        <v>44216</v>
      </c>
      <c r="C59" s="525" t="s">
        <v>2018</v>
      </c>
      <c r="D59" s="469" t="s">
        <v>2127</v>
      </c>
      <c r="E59" s="469" t="s">
        <v>308</v>
      </c>
      <c r="F59" s="499">
        <v>1</v>
      </c>
      <c r="G59" s="469" t="s">
        <v>244</v>
      </c>
      <c r="H59" s="501" t="s">
        <v>1854</v>
      </c>
      <c r="I59" s="501">
        <f>2250*F59</f>
        <v>2250</v>
      </c>
      <c r="J59" s="489" t="s">
        <v>317</v>
      </c>
      <c r="K59" s="489" t="s">
        <v>1469</v>
      </c>
    </row>
    <row r="60" spans="1:11" ht="15" x14ac:dyDescent="0.25">
      <c r="A60" s="525" t="s">
        <v>2092</v>
      </c>
      <c r="B60" s="526">
        <v>44216</v>
      </c>
      <c r="C60" s="525" t="s">
        <v>2093</v>
      </c>
      <c r="D60" s="523" t="s">
        <v>2141</v>
      </c>
      <c r="E60" s="469" t="s">
        <v>2017</v>
      </c>
      <c r="F60" s="499">
        <v>1</v>
      </c>
      <c r="G60" s="469" t="s">
        <v>244</v>
      </c>
      <c r="H60" s="501" t="s">
        <v>1851</v>
      </c>
      <c r="I60" s="501">
        <f>53700*F60</f>
        <v>53700</v>
      </c>
      <c r="J60" s="489" t="s">
        <v>317</v>
      </c>
      <c r="K60" s="489" t="s">
        <v>1469</v>
      </c>
    </row>
    <row r="61" spans="1:11" ht="15" x14ac:dyDescent="0.25">
      <c r="A61" s="525" t="s">
        <v>2092</v>
      </c>
      <c r="B61" s="526">
        <v>44216</v>
      </c>
      <c r="C61" s="525" t="s">
        <v>2093</v>
      </c>
      <c r="D61" s="469" t="s">
        <v>2129</v>
      </c>
      <c r="E61" s="469" t="s">
        <v>2017</v>
      </c>
      <c r="F61" s="499">
        <v>1</v>
      </c>
      <c r="G61" s="469" t="s">
        <v>244</v>
      </c>
      <c r="H61" s="501" t="s">
        <v>1851</v>
      </c>
      <c r="I61" s="501">
        <f>4425*F61</f>
        <v>4425</v>
      </c>
      <c r="J61" s="489" t="s">
        <v>317</v>
      </c>
      <c r="K61" s="489" t="s">
        <v>1469</v>
      </c>
    </row>
    <row r="62" spans="1:11" ht="15" x14ac:dyDescent="0.25">
      <c r="A62" s="525" t="s">
        <v>2094</v>
      </c>
      <c r="B62" s="526">
        <v>44216</v>
      </c>
      <c r="C62" s="525" t="s">
        <v>2084</v>
      </c>
      <c r="D62" s="523" t="s">
        <v>2141</v>
      </c>
      <c r="E62" s="469" t="s">
        <v>2017</v>
      </c>
      <c r="F62" s="499">
        <v>3</v>
      </c>
      <c r="G62" s="469" t="s">
        <v>253</v>
      </c>
      <c r="H62" s="501" t="s">
        <v>1532</v>
      </c>
      <c r="I62" s="501">
        <f>53700*F62</f>
        <v>161100</v>
      </c>
      <c r="J62" s="489" t="s">
        <v>317</v>
      </c>
      <c r="K62" s="489" t="s">
        <v>1469</v>
      </c>
    </row>
    <row r="63" spans="1:11" ht="15" x14ac:dyDescent="0.25">
      <c r="A63" s="525" t="s">
        <v>2095</v>
      </c>
      <c r="B63" s="526">
        <v>44216</v>
      </c>
      <c r="C63" s="525" t="s">
        <v>2096</v>
      </c>
      <c r="D63" s="523" t="s">
        <v>2131</v>
      </c>
      <c r="E63" s="469" t="s">
        <v>2017</v>
      </c>
      <c r="F63" s="499">
        <v>5</v>
      </c>
      <c r="G63" s="469" t="s">
        <v>244</v>
      </c>
      <c r="H63" s="501" t="s">
        <v>1851</v>
      </c>
      <c r="I63" s="501">
        <f>35200*F63</f>
        <v>176000</v>
      </c>
      <c r="J63" s="489" t="s">
        <v>316</v>
      </c>
      <c r="K63" s="489" t="s">
        <v>1469</v>
      </c>
    </row>
    <row r="64" spans="1:11" ht="15" x14ac:dyDescent="0.25">
      <c r="A64" s="525" t="s">
        <v>2095</v>
      </c>
      <c r="B64" s="526">
        <v>44216</v>
      </c>
      <c r="C64" s="525" t="s">
        <v>2096</v>
      </c>
      <c r="D64" s="523" t="s">
        <v>2127</v>
      </c>
      <c r="E64" s="469" t="s">
        <v>308</v>
      </c>
      <c r="F64" s="499">
        <v>1</v>
      </c>
      <c r="G64" s="469" t="s">
        <v>244</v>
      </c>
      <c r="H64" s="501" t="s">
        <v>1854</v>
      </c>
      <c r="I64" s="501">
        <f>2250*F64</f>
        <v>2250</v>
      </c>
      <c r="J64" s="489" t="s">
        <v>316</v>
      </c>
      <c r="K64" s="489" t="s">
        <v>1469</v>
      </c>
    </row>
    <row r="65" spans="1:11" ht="15" x14ac:dyDescent="0.25">
      <c r="A65" s="525" t="s">
        <v>2097</v>
      </c>
      <c r="B65" s="526">
        <v>44218</v>
      </c>
      <c r="C65" s="525" t="s">
        <v>2098</v>
      </c>
      <c r="D65" s="523" t="s">
        <v>2131</v>
      </c>
      <c r="E65" s="469" t="s">
        <v>2017</v>
      </c>
      <c r="F65" s="499">
        <v>3</v>
      </c>
      <c r="G65" s="469" t="s">
        <v>244</v>
      </c>
      <c r="H65" s="501" t="s">
        <v>1851</v>
      </c>
      <c r="I65" s="501">
        <f>35200*F65</f>
        <v>105600</v>
      </c>
      <c r="J65" s="489" t="s">
        <v>317</v>
      </c>
      <c r="K65" s="489" t="s">
        <v>1469</v>
      </c>
    </row>
    <row r="66" spans="1:11" ht="15" x14ac:dyDescent="0.25">
      <c r="A66" s="525" t="s">
        <v>2099</v>
      </c>
      <c r="B66" s="526">
        <v>44218</v>
      </c>
      <c r="C66" s="525" t="s">
        <v>2018</v>
      </c>
      <c r="D66" s="523" t="s">
        <v>2131</v>
      </c>
      <c r="E66" s="469" t="s">
        <v>2017</v>
      </c>
      <c r="F66" s="499">
        <v>1</v>
      </c>
      <c r="G66" s="498" t="s">
        <v>244</v>
      </c>
      <c r="H66" s="501" t="s">
        <v>1851</v>
      </c>
      <c r="I66" s="501">
        <f>35200*F66</f>
        <v>35200</v>
      </c>
      <c r="J66" s="489" t="s">
        <v>317</v>
      </c>
      <c r="K66" s="489" t="s">
        <v>1469</v>
      </c>
    </row>
    <row r="67" spans="1:11" ht="15" x14ac:dyDescent="0.25">
      <c r="A67" s="525" t="s">
        <v>2099</v>
      </c>
      <c r="B67" s="526">
        <v>44218</v>
      </c>
      <c r="C67" s="525" t="s">
        <v>2018</v>
      </c>
      <c r="D67" s="523" t="s">
        <v>2133</v>
      </c>
      <c r="E67" s="469" t="s">
        <v>308</v>
      </c>
      <c r="F67" s="499">
        <v>1</v>
      </c>
      <c r="G67" s="498" t="s">
        <v>244</v>
      </c>
      <c r="H67" s="501" t="s">
        <v>1854</v>
      </c>
      <c r="I67" s="501">
        <f>6600*F67</f>
        <v>6600</v>
      </c>
      <c r="J67" s="489" t="s">
        <v>317</v>
      </c>
      <c r="K67" s="489" t="s">
        <v>1469</v>
      </c>
    </row>
    <row r="68" spans="1:11" ht="15" x14ac:dyDescent="0.25">
      <c r="A68" s="525" t="s">
        <v>2099</v>
      </c>
      <c r="B68" s="526">
        <v>44218</v>
      </c>
      <c r="C68" s="525" t="s">
        <v>2018</v>
      </c>
      <c r="D68" s="523" t="s">
        <v>2127</v>
      </c>
      <c r="E68" s="469" t="s">
        <v>308</v>
      </c>
      <c r="F68" s="499">
        <v>1</v>
      </c>
      <c r="G68" s="498" t="s">
        <v>244</v>
      </c>
      <c r="H68" s="501" t="s">
        <v>1854</v>
      </c>
      <c r="I68" s="501">
        <f>2250*F68</f>
        <v>2250</v>
      </c>
      <c r="J68" s="489" t="s">
        <v>317</v>
      </c>
      <c r="K68" s="489" t="s">
        <v>1469</v>
      </c>
    </row>
    <row r="69" spans="1:11" ht="15" x14ac:dyDescent="0.25">
      <c r="A69" s="525" t="s">
        <v>2100</v>
      </c>
      <c r="B69" s="526">
        <v>44218</v>
      </c>
      <c r="C69" s="525" t="s">
        <v>2101</v>
      </c>
      <c r="D69" s="523" t="s">
        <v>2142</v>
      </c>
      <c r="E69" s="469" t="s">
        <v>2017</v>
      </c>
      <c r="F69" s="499">
        <v>30</v>
      </c>
      <c r="G69" s="498" t="s">
        <v>248</v>
      </c>
      <c r="H69" s="501" t="s">
        <v>1183</v>
      </c>
      <c r="I69" s="501">
        <f>3250*F69</f>
        <v>97500</v>
      </c>
      <c r="J69" s="489" t="s">
        <v>316</v>
      </c>
      <c r="K69" s="489" t="s">
        <v>1469</v>
      </c>
    </row>
    <row r="70" spans="1:11" ht="15" x14ac:dyDescent="0.25">
      <c r="A70" s="525" t="s">
        <v>2100</v>
      </c>
      <c r="B70" s="526">
        <v>44218</v>
      </c>
      <c r="C70" s="525" t="s">
        <v>2101</v>
      </c>
      <c r="D70" s="523" t="s">
        <v>2127</v>
      </c>
      <c r="E70" s="469" t="s">
        <v>308</v>
      </c>
      <c r="F70" s="499">
        <v>30</v>
      </c>
      <c r="G70" s="498" t="s">
        <v>248</v>
      </c>
      <c r="H70" s="501" t="s">
        <v>3215</v>
      </c>
      <c r="I70" s="501">
        <f>2250*F70</f>
        <v>67500</v>
      </c>
      <c r="J70" s="489" t="s">
        <v>316</v>
      </c>
      <c r="K70" s="489" t="s">
        <v>1469</v>
      </c>
    </row>
    <row r="71" spans="1:11" ht="15" x14ac:dyDescent="0.25">
      <c r="A71" s="525" t="s">
        <v>2100</v>
      </c>
      <c r="B71" s="526">
        <v>44218</v>
      </c>
      <c r="C71" s="525" t="s">
        <v>2101</v>
      </c>
      <c r="D71" s="523" t="s">
        <v>2138</v>
      </c>
      <c r="E71" s="469" t="s">
        <v>308</v>
      </c>
      <c r="F71" s="499">
        <v>30</v>
      </c>
      <c r="G71" s="498" t="s">
        <v>248</v>
      </c>
      <c r="H71" s="501" t="s">
        <v>3215</v>
      </c>
      <c r="I71" s="501">
        <f>6600*F71</f>
        <v>198000</v>
      </c>
      <c r="J71" s="489" t="s">
        <v>316</v>
      </c>
      <c r="K71" s="489" t="s">
        <v>1469</v>
      </c>
    </row>
    <row r="72" spans="1:11" s="197" customFormat="1" ht="15" x14ac:dyDescent="0.25">
      <c r="A72" s="525" t="s">
        <v>2102</v>
      </c>
      <c r="B72" s="526">
        <v>44218</v>
      </c>
      <c r="C72" s="525" t="s">
        <v>2103</v>
      </c>
      <c r="D72" s="469" t="s">
        <v>2143</v>
      </c>
      <c r="E72" s="469" t="s">
        <v>308</v>
      </c>
      <c r="F72" s="499">
        <v>20</v>
      </c>
      <c r="G72" s="498" t="s">
        <v>253</v>
      </c>
      <c r="H72" s="501" t="s">
        <v>1533</v>
      </c>
      <c r="I72" s="501">
        <f>5500*F72</f>
        <v>110000</v>
      </c>
      <c r="J72" s="489" t="s">
        <v>317</v>
      </c>
      <c r="K72" s="489" t="s">
        <v>1469</v>
      </c>
    </row>
    <row r="73" spans="1:11" ht="15" x14ac:dyDescent="0.25">
      <c r="A73" s="525" t="s">
        <v>2104</v>
      </c>
      <c r="B73" s="526">
        <v>44221</v>
      </c>
      <c r="C73" s="525" t="s">
        <v>2105</v>
      </c>
      <c r="D73" s="469" t="s">
        <v>2143</v>
      </c>
      <c r="E73" s="469" t="s">
        <v>308</v>
      </c>
      <c r="F73" s="528">
        <v>1</v>
      </c>
      <c r="G73" s="469" t="s">
        <v>244</v>
      </c>
      <c r="H73" s="501" t="s">
        <v>1854</v>
      </c>
      <c r="I73" s="501">
        <f>5500*F73</f>
        <v>5500</v>
      </c>
      <c r="J73" s="489" t="s">
        <v>317</v>
      </c>
      <c r="K73" s="489" t="s">
        <v>1469</v>
      </c>
    </row>
    <row r="74" spans="1:11" ht="15" x14ac:dyDescent="0.25">
      <c r="A74" s="525" t="s">
        <v>2106</v>
      </c>
      <c r="B74" s="526">
        <v>44221</v>
      </c>
      <c r="C74" s="525" t="s">
        <v>2054</v>
      </c>
      <c r="D74" s="525" t="s">
        <v>2130</v>
      </c>
      <c r="E74" s="469" t="s">
        <v>308</v>
      </c>
      <c r="F74" s="528">
        <v>2</v>
      </c>
      <c r="G74" s="469" t="s">
        <v>244</v>
      </c>
      <c r="H74" s="501" t="s">
        <v>1854</v>
      </c>
      <c r="I74" s="501">
        <f>6600*F74</f>
        <v>13200</v>
      </c>
      <c r="J74" s="489" t="s">
        <v>316</v>
      </c>
      <c r="K74" s="489" t="s">
        <v>1469</v>
      </c>
    </row>
    <row r="75" spans="1:11" ht="15" x14ac:dyDescent="0.25">
      <c r="A75" s="525" t="s">
        <v>2107</v>
      </c>
      <c r="B75" s="526">
        <v>44221</v>
      </c>
      <c r="C75" s="525" t="s">
        <v>2018</v>
      </c>
      <c r="D75" s="523" t="s">
        <v>2127</v>
      </c>
      <c r="E75" s="469" t="s">
        <v>308</v>
      </c>
      <c r="F75" s="499">
        <v>1</v>
      </c>
      <c r="G75" s="469" t="s">
        <v>244</v>
      </c>
      <c r="H75" s="501" t="s">
        <v>1854</v>
      </c>
      <c r="I75" s="501">
        <f>2250*F75</f>
        <v>2250</v>
      </c>
      <c r="J75" s="489" t="s">
        <v>317</v>
      </c>
      <c r="K75" s="489" t="s">
        <v>1469</v>
      </c>
    </row>
    <row r="76" spans="1:11" ht="15" x14ac:dyDescent="0.25">
      <c r="A76" s="523" t="s">
        <v>2108</v>
      </c>
      <c r="B76" s="526">
        <v>44221</v>
      </c>
      <c r="C76" s="525" t="s">
        <v>2109</v>
      </c>
      <c r="D76" s="523" t="s">
        <v>2127</v>
      </c>
      <c r="E76" s="469" t="s">
        <v>308</v>
      </c>
      <c r="F76" s="499">
        <v>1</v>
      </c>
      <c r="G76" s="469" t="s">
        <v>244</v>
      </c>
      <c r="H76" s="501" t="s">
        <v>1854</v>
      </c>
      <c r="I76" s="501">
        <f>2250*F76</f>
        <v>2250</v>
      </c>
      <c r="J76" s="489" t="s">
        <v>316</v>
      </c>
      <c r="K76" s="489" t="s">
        <v>1469</v>
      </c>
    </row>
    <row r="77" spans="1:11" ht="15" x14ac:dyDescent="0.25">
      <c r="A77" s="523" t="s">
        <v>2110</v>
      </c>
      <c r="B77" s="526">
        <v>44223</v>
      </c>
      <c r="C77" s="525" t="s">
        <v>2031</v>
      </c>
      <c r="D77" s="523" t="s">
        <v>1516</v>
      </c>
      <c r="E77" s="469" t="s">
        <v>308</v>
      </c>
      <c r="F77" s="499">
        <v>1</v>
      </c>
      <c r="G77" s="469" t="s">
        <v>244</v>
      </c>
      <c r="H77" s="501" t="s">
        <v>1854</v>
      </c>
      <c r="I77" s="501">
        <f>4250*F77</f>
        <v>4250</v>
      </c>
      <c r="J77" s="489" t="s">
        <v>316</v>
      </c>
      <c r="K77" s="489" t="s">
        <v>1469</v>
      </c>
    </row>
    <row r="78" spans="1:11" ht="15" x14ac:dyDescent="0.25">
      <c r="A78" s="523" t="s">
        <v>2111</v>
      </c>
      <c r="B78" s="526">
        <v>44223</v>
      </c>
      <c r="C78" s="525" t="s">
        <v>2112</v>
      </c>
      <c r="D78" s="523" t="s">
        <v>2131</v>
      </c>
      <c r="E78" s="469" t="s">
        <v>2017</v>
      </c>
      <c r="F78" s="499">
        <v>1</v>
      </c>
      <c r="G78" s="469" t="s">
        <v>244</v>
      </c>
      <c r="H78" s="501" t="s">
        <v>1851</v>
      </c>
      <c r="I78" s="501">
        <f>35200*F78</f>
        <v>35200</v>
      </c>
      <c r="J78" s="489" t="s">
        <v>316</v>
      </c>
      <c r="K78" s="489" t="s">
        <v>1469</v>
      </c>
    </row>
    <row r="79" spans="1:11" ht="15" x14ac:dyDescent="0.25">
      <c r="A79" s="523" t="s">
        <v>2111</v>
      </c>
      <c r="B79" s="526">
        <v>44223</v>
      </c>
      <c r="C79" s="525" t="s">
        <v>2112</v>
      </c>
      <c r="D79" s="523" t="s">
        <v>2129</v>
      </c>
      <c r="E79" s="469" t="s">
        <v>2017</v>
      </c>
      <c r="F79" s="499">
        <v>1</v>
      </c>
      <c r="G79" s="469" t="s">
        <v>244</v>
      </c>
      <c r="H79" s="501" t="s">
        <v>1851</v>
      </c>
      <c r="I79" s="501">
        <f>4425*F79</f>
        <v>4425</v>
      </c>
      <c r="J79" s="489" t="s">
        <v>316</v>
      </c>
      <c r="K79" s="489" t="s">
        <v>1469</v>
      </c>
    </row>
    <row r="80" spans="1:11" ht="15" x14ac:dyDescent="0.25">
      <c r="A80" s="523" t="s">
        <v>2111</v>
      </c>
      <c r="B80" s="526">
        <v>44223</v>
      </c>
      <c r="C80" s="525" t="s">
        <v>2112</v>
      </c>
      <c r="D80" s="523" t="s">
        <v>2137</v>
      </c>
      <c r="E80" s="469" t="s">
        <v>308</v>
      </c>
      <c r="F80" s="499">
        <v>1</v>
      </c>
      <c r="G80" s="469" t="s">
        <v>244</v>
      </c>
      <c r="H80" s="501" t="s">
        <v>1854</v>
      </c>
      <c r="I80" s="501">
        <f>3900*F80</f>
        <v>3900</v>
      </c>
      <c r="J80" s="489" t="s">
        <v>316</v>
      </c>
      <c r="K80" s="489" t="s">
        <v>1469</v>
      </c>
    </row>
    <row r="81" spans="1:11" ht="15" x14ac:dyDescent="0.25">
      <c r="A81" s="523" t="s">
        <v>2111</v>
      </c>
      <c r="B81" s="526">
        <v>44223</v>
      </c>
      <c r="C81" s="525" t="s">
        <v>2112</v>
      </c>
      <c r="D81" s="527" t="s">
        <v>2128</v>
      </c>
      <c r="E81" s="469" t="s">
        <v>308</v>
      </c>
      <c r="F81" s="499">
        <v>1</v>
      </c>
      <c r="G81" s="469" t="s">
        <v>244</v>
      </c>
      <c r="H81" s="501" t="s">
        <v>1854</v>
      </c>
      <c r="I81" s="501">
        <f>250*F81</f>
        <v>250</v>
      </c>
      <c r="J81" s="489" t="s">
        <v>316</v>
      </c>
      <c r="K81" s="489" t="s">
        <v>1469</v>
      </c>
    </row>
    <row r="82" spans="1:11" ht="15" x14ac:dyDescent="0.25">
      <c r="A82" s="523" t="s">
        <v>2111</v>
      </c>
      <c r="B82" s="526">
        <v>44223</v>
      </c>
      <c r="C82" s="525" t="s">
        <v>2112</v>
      </c>
      <c r="D82" s="523" t="s">
        <v>1812</v>
      </c>
      <c r="E82" s="469" t="s">
        <v>2017</v>
      </c>
      <c r="F82" s="499">
        <v>1</v>
      </c>
      <c r="G82" s="469" t="s">
        <v>244</v>
      </c>
      <c r="H82" s="501" t="s">
        <v>1851</v>
      </c>
      <c r="I82" s="501">
        <f>9250*F82</f>
        <v>9250</v>
      </c>
      <c r="J82" s="489" t="s">
        <v>316</v>
      </c>
      <c r="K82" s="489" t="s">
        <v>1469</v>
      </c>
    </row>
    <row r="83" spans="1:11" ht="15" x14ac:dyDescent="0.25">
      <c r="A83" s="525" t="s">
        <v>2113</v>
      </c>
      <c r="B83" s="526">
        <v>44223</v>
      </c>
      <c r="C83" s="525" t="s">
        <v>2114</v>
      </c>
      <c r="D83" s="523" t="s">
        <v>2133</v>
      </c>
      <c r="E83" s="469" t="s">
        <v>308</v>
      </c>
      <c r="F83" s="499">
        <v>5</v>
      </c>
      <c r="G83" s="469" t="s">
        <v>244</v>
      </c>
      <c r="H83" s="501" t="s">
        <v>1854</v>
      </c>
      <c r="I83" s="501">
        <f>6600*F83</f>
        <v>33000</v>
      </c>
      <c r="J83" s="489" t="s">
        <v>317</v>
      </c>
      <c r="K83" s="489" t="s">
        <v>1469</v>
      </c>
    </row>
    <row r="84" spans="1:11" ht="15" x14ac:dyDescent="0.25">
      <c r="A84" s="525" t="s">
        <v>2115</v>
      </c>
      <c r="B84" s="526">
        <v>44223</v>
      </c>
      <c r="C84" s="525" t="s">
        <v>2101</v>
      </c>
      <c r="D84" s="523" t="s">
        <v>2131</v>
      </c>
      <c r="E84" s="498" t="s">
        <v>2017</v>
      </c>
      <c r="F84" s="528">
        <v>30</v>
      </c>
      <c r="G84" s="498" t="s">
        <v>248</v>
      </c>
      <c r="H84" s="501" t="s">
        <v>1183</v>
      </c>
      <c r="I84" s="501">
        <f>35200*F84</f>
        <v>1056000</v>
      </c>
      <c r="J84" s="489" t="s">
        <v>316</v>
      </c>
      <c r="K84" s="489" t="s">
        <v>1469</v>
      </c>
    </row>
    <row r="85" spans="1:11" ht="15" x14ac:dyDescent="0.25">
      <c r="A85" s="525" t="s">
        <v>2115</v>
      </c>
      <c r="B85" s="526">
        <v>44223</v>
      </c>
      <c r="C85" s="525" t="s">
        <v>2101</v>
      </c>
      <c r="D85" s="523" t="s">
        <v>2144</v>
      </c>
      <c r="E85" s="498" t="s">
        <v>2017</v>
      </c>
      <c r="F85" s="528">
        <v>30</v>
      </c>
      <c r="G85" s="498" t="s">
        <v>248</v>
      </c>
      <c r="H85" s="501" t="s">
        <v>1183</v>
      </c>
      <c r="I85" s="501">
        <f>3500*F85</f>
        <v>105000</v>
      </c>
      <c r="J85" s="489" t="s">
        <v>316</v>
      </c>
      <c r="K85" s="489" t="s">
        <v>1469</v>
      </c>
    </row>
    <row r="86" spans="1:11" ht="15" x14ac:dyDescent="0.25">
      <c r="A86" s="523" t="s">
        <v>2116</v>
      </c>
      <c r="B86" s="526">
        <v>44223</v>
      </c>
      <c r="C86" s="525" t="s">
        <v>2050</v>
      </c>
      <c r="D86" s="523" t="s">
        <v>2127</v>
      </c>
      <c r="E86" s="498" t="s">
        <v>308</v>
      </c>
      <c r="F86" s="528">
        <v>2</v>
      </c>
      <c r="G86" s="469" t="s">
        <v>253</v>
      </c>
      <c r="H86" s="501" t="s">
        <v>1533</v>
      </c>
      <c r="I86" s="501">
        <f>2250*F86</f>
        <v>4500</v>
      </c>
      <c r="J86" s="489" t="s">
        <v>317</v>
      </c>
      <c r="K86" s="489" t="s">
        <v>1469</v>
      </c>
    </row>
    <row r="87" spans="1:11" ht="15" x14ac:dyDescent="0.25">
      <c r="A87" s="523" t="s">
        <v>2117</v>
      </c>
      <c r="B87" s="526">
        <v>44223</v>
      </c>
      <c r="C87" s="525" t="s">
        <v>2118</v>
      </c>
      <c r="D87" s="523" t="s">
        <v>2132</v>
      </c>
      <c r="E87" s="498" t="s">
        <v>2017</v>
      </c>
      <c r="F87" s="528">
        <v>2</v>
      </c>
      <c r="G87" s="469" t="s">
        <v>244</v>
      </c>
      <c r="H87" s="501" t="s">
        <v>1851</v>
      </c>
      <c r="I87" s="501">
        <f>35900*F87</f>
        <v>71800</v>
      </c>
      <c r="J87" s="489" t="s">
        <v>317</v>
      </c>
      <c r="K87" s="489" t="s">
        <v>1469</v>
      </c>
    </row>
    <row r="88" spans="1:11" ht="15" x14ac:dyDescent="0.25">
      <c r="A88" s="525" t="s">
        <v>2119</v>
      </c>
      <c r="B88" s="526">
        <v>44226</v>
      </c>
      <c r="C88" s="525" t="s">
        <v>2112</v>
      </c>
      <c r="D88" s="523" t="s">
        <v>2131</v>
      </c>
      <c r="E88" s="498" t="s">
        <v>2017</v>
      </c>
      <c r="F88" s="528">
        <v>1</v>
      </c>
      <c r="G88" s="469" t="s">
        <v>244</v>
      </c>
      <c r="H88" s="501" t="s">
        <v>1851</v>
      </c>
      <c r="I88" s="501">
        <f>35200*F88</f>
        <v>35200</v>
      </c>
      <c r="J88" s="489" t="s">
        <v>316</v>
      </c>
      <c r="K88" s="489" t="s">
        <v>1469</v>
      </c>
    </row>
    <row r="89" spans="1:11" ht="15" x14ac:dyDescent="0.25">
      <c r="A89" s="525" t="s">
        <v>2119</v>
      </c>
      <c r="B89" s="526">
        <v>44226</v>
      </c>
      <c r="C89" s="525" t="s">
        <v>2112</v>
      </c>
      <c r="D89" s="523" t="s">
        <v>2137</v>
      </c>
      <c r="E89" s="498" t="s">
        <v>308</v>
      </c>
      <c r="F89" s="528">
        <v>1</v>
      </c>
      <c r="G89" s="469" t="s">
        <v>244</v>
      </c>
      <c r="H89" s="501" t="s">
        <v>1854</v>
      </c>
      <c r="I89" s="501">
        <f>3900*F89</f>
        <v>3900</v>
      </c>
      <c r="J89" s="489" t="s">
        <v>316</v>
      </c>
      <c r="K89" s="489" t="s">
        <v>1469</v>
      </c>
    </row>
    <row r="90" spans="1:11" ht="15" x14ac:dyDescent="0.25">
      <c r="A90" s="525" t="s">
        <v>2119</v>
      </c>
      <c r="B90" s="526">
        <v>44226</v>
      </c>
      <c r="C90" s="525" t="s">
        <v>2112</v>
      </c>
      <c r="D90" s="523" t="s">
        <v>2128</v>
      </c>
      <c r="E90" s="498" t="s">
        <v>308</v>
      </c>
      <c r="F90" s="528">
        <v>1</v>
      </c>
      <c r="G90" s="469" t="s">
        <v>244</v>
      </c>
      <c r="H90" s="501" t="s">
        <v>1854</v>
      </c>
      <c r="I90" s="501">
        <f>250*F90</f>
        <v>250</v>
      </c>
      <c r="J90" s="489" t="s">
        <v>316</v>
      </c>
      <c r="K90" s="489" t="s">
        <v>1469</v>
      </c>
    </row>
    <row r="91" spans="1:11" ht="15" x14ac:dyDescent="0.25">
      <c r="A91" s="525" t="s">
        <v>2119</v>
      </c>
      <c r="B91" s="526">
        <v>44226</v>
      </c>
      <c r="C91" s="525" t="s">
        <v>2112</v>
      </c>
      <c r="D91" s="523" t="s">
        <v>1812</v>
      </c>
      <c r="E91" s="498" t="s">
        <v>2017</v>
      </c>
      <c r="F91" s="528">
        <v>1</v>
      </c>
      <c r="G91" s="469" t="s">
        <v>244</v>
      </c>
      <c r="H91" s="501" t="s">
        <v>1851</v>
      </c>
      <c r="I91" s="501">
        <f>9250*F91</f>
        <v>9250</v>
      </c>
      <c r="J91" s="489" t="s">
        <v>316</v>
      </c>
      <c r="K91" s="489" t="s">
        <v>1469</v>
      </c>
    </row>
    <row r="92" spans="1:11" ht="15" x14ac:dyDescent="0.25">
      <c r="A92" s="523" t="s">
        <v>2120</v>
      </c>
      <c r="B92" s="526">
        <v>44226</v>
      </c>
      <c r="C92" s="525" t="s">
        <v>2121</v>
      </c>
      <c r="D92" s="523" t="s">
        <v>2137</v>
      </c>
      <c r="E92" s="498" t="s">
        <v>308</v>
      </c>
      <c r="F92" s="528">
        <v>50</v>
      </c>
      <c r="G92" s="469" t="s">
        <v>244</v>
      </c>
      <c r="H92" s="501" t="s">
        <v>1854</v>
      </c>
      <c r="I92" s="501">
        <f>3900*F92</f>
        <v>195000</v>
      </c>
      <c r="J92" s="489" t="s">
        <v>317</v>
      </c>
      <c r="K92" s="489" t="s">
        <v>1469</v>
      </c>
    </row>
    <row r="93" spans="1:11" ht="15" x14ac:dyDescent="0.25">
      <c r="A93" s="523" t="s">
        <v>2122</v>
      </c>
      <c r="B93" s="526">
        <v>44226</v>
      </c>
      <c r="C93" s="525" t="s">
        <v>2123</v>
      </c>
      <c r="D93" s="523" t="s">
        <v>2141</v>
      </c>
      <c r="E93" s="469" t="s">
        <v>2017</v>
      </c>
      <c r="F93" s="499">
        <v>1</v>
      </c>
      <c r="G93" s="469" t="s">
        <v>253</v>
      </c>
      <c r="H93" s="501" t="s">
        <v>1532</v>
      </c>
      <c r="I93" s="501">
        <f>53700*F93</f>
        <v>53700</v>
      </c>
      <c r="J93" s="489" t="s">
        <v>316</v>
      </c>
      <c r="K93" s="489" t="s">
        <v>1469</v>
      </c>
    </row>
    <row r="94" spans="1:11" ht="15" x14ac:dyDescent="0.25">
      <c r="A94" s="523" t="s">
        <v>2122</v>
      </c>
      <c r="B94" s="526">
        <v>44226</v>
      </c>
      <c r="C94" s="525" t="s">
        <v>2123</v>
      </c>
      <c r="D94" s="523" t="s">
        <v>2129</v>
      </c>
      <c r="E94" s="469" t="s">
        <v>2017</v>
      </c>
      <c r="F94" s="499">
        <v>1</v>
      </c>
      <c r="G94" s="469" t="s">
        <v>253</v>
      </c>
      <c r="H94" s="501" t="s">
        <v>1532</v>
      </c>
      <c r="I94" s="501">
        <f>4425*F94</f>
        <v>4425</v>
      </c>
      <c r="J94" s="489" t="s">
        <v>316</v>
      </c>
      <c r="K94" s="489" t="s">
        <v>1469</v>
      </c>
    </row>
    <row r="95" spans="1:11" ht="15" x14ac:dyDescent="0.25">
      <c r="A95" s="525" t="s">
        <v>2124</v>
      </c>
      <c r="B95" s="526">
        <v>44226</v>
      </c>
      <c r="C95" s="525" t="s">
        <v>2080</v>
      </c>
      <c r="D95" s="523" t="s">
        <v>2137</v>
      </c>
      <c r="E95" s="469" t="s">
        <v>308</v>
      </c>
      <c r="F95" s="499">
        <v>1</v>
      </c>
      <c r="G95" s="469" t="s">
        <v>244</v>
      </c>
      <c r="H95" s="501" t="s">
        <v>1854</v>
      </c>
      <c r="I95" s="501">
        <f>3900*F95</f>
        <v>3900</v>
      </c>
      <c r="J95" s="489" t="s">
        <v>316</v>
      </c>
      <c r="K95" s="489" t="s">
        <v>1469</v>
      </c>
    </row>
    <row r="96" spans="1:11" ht="15" x14ac:dyDescent="0.25">
      <c r="A96" s="525" t="s">
        <v>2125</v>
      </c>
      <c r="B96" s="526">
        <v>44226</v>
      </c>
      <c r="C96" s="469" t="s">
        <v>2058</v>
      </c>
      <c r="D96" s="469" t="s">
        <v>1516</v>
      </c>
      <c r="E96" s="469" t="s">
        <v>308</v>
      </c>
      <c r="F96" s="499">
        <v>50</v>
      </c>
      <c r="G96" s="469" t="s">
        <v>244</v>
      </c>
      <c r="H96" s="501" t="s">
        <v>1854</v>
      </c>
      <c r="I96" s="501">
        <f>4250*F96</f>
        <v>212500</v>
      </c>
      <c r="J96" s="489" t="s">
        <v>317</v>
      </c>
      <c r="K96" s="489" t="s">
        <v>1469</v>
      </c>
    </row>
  </sheetData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theme="4"/>
  </sheetPr>
  <dimension ref="A3:B19"/>
  <sheetViews>
    <sheetView topLeftCell="A3" workbookViewId="0">
      <selection activeCell="D12" sqref="D12"/>
    </sheetView>
  </sheetViews>
  <sheetFormatPr defaultRowHeight="12.75" x14ac:dyDescent="0.2"/>
  <cols>
    <col min="1" max="1" width="23.42578125" bestFit="1" customWidth="1"/>
    <col min="2" max="2" width="10.28515625" style="123" bestFit="1" customWidth="1"/>
  </cols>
  <sheetData>
    <row r="3" spans="1:2" x14ac:dyDescent="0.2">
      <c r="A3" s="474" t="s">
        <v>1535</v>
      </c>
      <c r="B3" s="483"/>
    </row>
    <row r="4" spans="1:2" x14ac:dyDescent="0.2">
      <c r="A4" s="474" t="s">
        <v>42</v>
      </c>
      <c r="B4" s="477" t="s">
        <v>4</v>
      </c>
    </row>
    <row r="5" spans="1:2" x14ac:dyDescent="0.2">
      <c r="A5" s="473" t="s">
        <v>1854</v>
      </c>
      <c r="B5" s="483">
        <v>336250</v>
      </c>
    </row>
    <row r="6" spans="1:2" x14ac:dyDescent="0.2">
      <c r="A6" s="475" t="s">
        <v>1533</v>
      </c>
      <c r="B6" s="484">
        <v>691250</v>
      </c>
    </row>
    <row r="7" spans="1:2" x14ac:dyDescent="0.2">
      <c r="A7" s="475" t="s">
        <v>1851</v>
      </c>
      <c r="B7" s="484">
        <v>1286472</v>
      </c>
    </row>
    <row r="8" spans="1:2" x14ac:dyDescent="0.2">
      <c r="A8" s="475" t="s">
        <v>1532</v>
      </c>
      <c r="B8" s="484">
        <v>431900</v>
      </c>
    </row>
    <row r="9" spans="1:2" x14ac:dyDescent="0.2">
      <c r="A9" s="475" t="s">
        <v>2551</v>
      </c>
      <c r="B9" s="484">
        <v>74800</v>
      </c>
    </row>
    <row r="10" spans="1:2" x14ac:dyDescent="0.2">
      <c r="A10" s="475" t="s">
        <v>2523</v>
      </c>
      <c r="B10" s="484">
        <v>11200</v>
      </c>
    </row>
    <row r="11" spans="1:2" x14ac:dyDescent="0.2">
      <c r="A11" s="475" t="s">
        <v>1850</v>
      </c>
      <c r="B11" s="484">
        <v>107700</v>
      </c>
    </row>
    <row r="12" spans="1:2" x14ac:dyDescent="0.2">
      <c r="A12" s="475" t="s">
        <v>15</v>
      </c>
      <c r="B12" s="484">
        <v>0</v>
      </c>
    </row>
    <row r="13" spans="1:2" x14ac:dyDescent="0.2">
      <c r="A13" s="475" t="s">
        <v>1853</v>
      </c>
      <c r="B13" s="484">
        <v>112500</v>
      </c>
    </row>
    <row r="14" spans="1:2" x14ac:dyDescent="0.2">
      <c r="A14" s="475" t="s">
        <v>1183</v>
      </c>
      <c r="B14" s="484">
        <v>433500</v>
      </c>
    </row>
    <row r="15" spans="1:2" x14ac:dyDescent="0.2">
      <c r="A15" s="475" t="s">
        <v>3215</v>
      </c>
      <c r="B15" s="484">
        <v>88500</v>
      </c>
    </row>
    <row r="16" spans="1:2" x14ac:dyDescent="0.2">
      <c r="A16" s="476" t="s">
        <v>3</v>
      </c>
      <c r="B16" s="485">
        <v>3574072</v>
      </c>
    </row>
    <row r="17" spans="2:2" x14ac:dyDescent="0.2">
      <c r="B17"/>
    </row>
    <row r="18" spans="2:2" x14ac:dyDescent="0.2">
      <c r="B18"/>
    </row>
    <row r="19" spans="2:2" x14ac:dyDescent="0.2">
      <c r="B19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FB5E5-7E1C-44AF-BF92-366B486F712A}">
  <sheetPr>
    <tabColor theme="4"/>
  </sheetPr>
  <dimension ref="A3:B16"/>
  <sheetViews>
    <sheetView workbookViewId="0">
      <selection activeCell="B9" sqref="B9"/>
    </sheetView>
  </sheetViews>
  <sheetFormatPr defaultRowHeight="12.75" x14ac:dyDescent="0.2"/>
  <cols>
    <col min="1" max="1" width="23.42578125" bestFit="1" customWidth="1"/>
    <col min="2" max="2" width="8" bestFit="1" customWidth="1"/>
  </cols>
  <sheetData>
    <row r="3" spans="1:2" x14ac:dyDescent="0.2">
      <c r="A3" s="474" t="s">
        <v>1535</v>
      </c>
      <c r="B3" s="477"/>
    </row>
    <row r="4" spans="1:2" x14ac:dyDescent="0.2">
      <c r="A4" s="474" t="s">
        <v>42</v>
      </c>
      <c r="B4" s="477" t="s">
        <v>4</v>
      </c>
    </row>
    <row r="5" spans="1:2" x14ac:dyDescent="0.2">
      <c r="A5" s="473" t="s">
        <v>1850</v>
      </c>
      <c r="B5" s="478">
        <v>107700</v>
      </c>
    </row>
    <row r="6" spans="1:2" x14ac:dyDescent="0.2">
      <c r="A6" s="475" t="s">
        <v>1853</v>
      </c>
      <c r="B6" s="479">
        <v>112500</v>
      </c>
    </row>
    <row r="7" spans="1:2" x14ac:dyDescent="0.2">
      <c r="A7" s="475" t="s">
        <v>15</v>
      </c>
      <c r="B7" s="479">
        <v>0</v>
      </c>
    </row>
    <row r="8" spans="1:2" x14ac:dyDescent="0.2">
      <c r="A8" s="475" t="s">
        <v>2551</v>
      </c>
      <c r="B8" s="479">
        <v>74800</v>
      </c>
    </row>
    <row r="9" spans="1:2" x14ac:dyDescent="0.2">
      <c r="A9" s="475" t="s">
        <v>2523</v>
      </c>
      <c r="B9" s="479">
        <v>11200</v>
      </c>
    </row>
    <row r="10" spans="1:2" x14ac:dyDescent="0.2">
      <c r="A10" s="475" t="s">
        <v>1851</v>
      </c>
      <c r="B10" s="479">
        <v>1286472</v>
      </c>
    </row>
    <row r="11" spans="1:2" x14ac:dyDescent="0.2">
      <c r="A11" s="475" t="s">
        <v>1854</v>
      </c>
      <c r="B11" s="479">
        <v>336250</v>
      </c>
    </row>
    <row r="12" spans="1:2" x14ac:dyDescent="0.2">
      <c r="A12" s="475" t="s">
        <v>1532</v>
      </c>
      <c r="B12" s="479">
        <v>431900</v>
      </c>
    </row>
    <row r="13" spans="1:2" x14ac:dyDescent="0.2">
      <c r="A13" s="475" t="s">
        <v>1533</v>
      </c>
      <c r="B13" s="479">
        <v>691250</v>
      </c>
    </row>
    <row r="14" spans="1:2" x14ac:dyDescent="0.2">
      <c r="A14" s="475" t="s">
        <v>1183</v>
      </c>
      <c r="B14" s="479">
        <v>433500</v>
      </c>
    </row>
    <row r="15" spans="1:2" x14ac:dyDescent="0.2">
      <c r="A15" s="475" t="s">
        <v>3215</v>
      </c>
      <c r="B15" s="479">
        <v>88500</v>
      </c>
    </row>
    <row r="16" spans="1:2" x14ac:dyDescent="0.2">
      <c r="A16" s="476" t="s">
        <v>3</v>
      </c>
      <c r="B16" s="480">
        <v>3574072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theme="4"/>
  </sheetPr>
  <dimension ref="A1:K111"/>
  <sheetViews>
    <sheetView workbookViewId="0">
      <selection activeCell="H1" sqref="H1"/>
    </sheetView>
  </sheetViews>
  <sheetFormatPr defaultRowHeight="12.75" x14ac:dyDescent="0.2"/>
  <cols>
    <col min="1" max="1" width="17.85546875" bestFit="1" customWidth="1"/>
    <col min="2" max="2" width="11.85546875" bestFit="1" customWidth="1"/>
    <col min="3" max="3" width="46.42578125" bestFit="1" customWidth="1"/>
    <col min="4" max="4" width="48.7109375" customWidth="1"/>
    <col min="5" max="5" width="8.140625" bestFit="1" customWidth="1"/>
    <col min="6" max="6" width="4.140625" bestFit="1" customWidth="1"/>
    <col min="7" max="7" width="14" bestFit="1" customWidth="1"/>
    <col min="8" max="8" width="22.140625" bestFit="1" customWidth="1"/>
    <col min="9" max="9" width="9.5703125" style="123" bestFit="1" customWidth="1"/>
    <col min="10" max="10" width="17" bestFit="1" customWidth="1"/>
    <col min="11" max="11" width="11.140625" bestFit="1" customWidth="1"/>
  </cols>
  <sheetData>
    <row r="1" spans="1:11" ht="15" x14ac:dyDescent="0.25">
      <c r="A1" s="616" t="s">
        <v>26</v>
      </c>
      <c r="B1" s="617" t="s">
        <v>116</v>
      </c>
      <c r="C1" s="347" t="s">
        <v>36</v>
      </c>
      <c r="D1" s="347" t="s">
        <v>37</v>
      </c>
      <c r="E1" s="347" t="s">
        <v>23</v>
      </c>
      <c r="F1" s="618" t="s">
        <v>38</v>
      </c>
      <c r="G1" s="347" t="s">
        <v>39</v>
      </c>
      <c r="H1" s="347" t="s">
        <v>42</v>
      </c>
      <c r="I1" s="605" t="s">
        <v>40</v>
      </c>
      <c r="J1" s="347" t="s">
        <v>35</v>
      </c>
      <c r="K1" s="347" t="s">
        <v>24</v>
      </c>
    </row>
    <row r="2" spans="1:11" ht="15" x14ac:dyDescent="0.25">
      <c r="A2" s="606" t="s">
        <v>4463</v>
      </c>
      <c r="B2" s="607">
        <v>44228</v>
      </c>
      <c r="C2" s="606" t="s">
        <v>4464</v>
      </c>
      <c r="D2" s="606" t="s">
        <v>1516</v>
      </c>
      <c r="E2" s="606" t="s">
        <v>308</v>
      </c>
      <c r="F2" s="608">
        <v>5</v>
      </c>
      <c r="G2" s="609" t="s">
        <v>244</v>
      </c>
      <c r="H2" s="609" t="s">
        <v>1854</v>
      </c>
      <c r="I2" s="647">
        <f>4475*F2</f>
        <v>22375</v>
      </c>
      <c r="J2" s="609" t="s">
        <v>316</v>
      </c>
      <c r="K2" s="609" t="s">
        <v>1469</v>
      </c>
    </row>
    <row r="3" spans="1:11" ht="15" x14ac:dyDescent="0.25">
      <c r="A3" s="606" t="s">
        <v>4465</v>
      </c>
      <c r="B3" s="607">
        <v>44228</v>
      </c>
      <c r="C3" s="606" t="s">
        <v>2073</v>
      </c>
      <c r="D3" s="606" t="s">
        <v>1516</v>
      </c>
      <c r="E3" s="606" t="s">
        <v>308</v>
      </c>
      <c r="F3" s="608">
        <v>1</v>
      </c>
      <c r="G3" s="609" t="s">
        <v>244</v>
      </c>
      <c r="H3" s="609" t="s">
        <v>1854</v>
      </c>
      <c r="I3" s="647">
        <f>4475*F3</f>
        <v>4475</v>
      </c>
      <c r="J3" s="609" t="s">
        <v>316</v>
      </c>
      <c r="K3" s="609" t="s">
        <v>1469</v>
      </c>
    </row>
    <row r="4" spans="1:11" ht="15" x14ac:dyDescent="0.25">
      <c r="A4" s="606" t="s">
        <v>4466</v>
      </c>
      <c r="B4" s="607">
        <v>44228</v>
      </c>
      <c r="C4" s="606" t="s">
        <v>4342</v>
      </c>
      <c r="D4" s="606" t="s">
        <v>1516</v>
      </c>
      <c r="E4" s="609" t="s">
        <v>308</v>
      </c>
      <c r="F4" s="608">
        <v>24</v>
      </c>
      <c r="G4" s="609" t="s">
        <v>253</v>
      </c>
      <c r="H4" s="609" t="s">
        <v>1533</v>
      </c>
      <c r="I4" s="647">
        <f>4475*F4</f>
        <v>107400</v>
      </c>
      <c r="J4" s="609" t="s">
        <v>317</v>
      </c>
      <c r="K4" s="609" t="s">
        <v>1469</v>
      </c>
    </row>
    <row r="5" spans="1:11" ht="15" x14ac:dyDescent="0.25">
      <c r="A5" s="606" t="s">
        <v>4467</v>
      </c>
      <c r="B5" s="607">
        <v>44228</v>
      </c>
      <c r="C5" s="606" t="s">
        <v>4468</v>
      </c>
      <c r="D5" s="606" t="s">
        <v>1516</v>
      </c>
      <c r="E5" s="609" t="s">
        <v>308</v>
      </c>
      <c r="F5" s="608">
        <v>16</v>
      </c>
      <c r="G5" s="609" t="s">
        <v>1619</v>
      </c>
      <c r="H5" s="609" t="s">
        <v>1533</v>
      </c>
      <c r="I5" s="647">
        <f>4475*F5</f>
        <v>71600</v>
      </c>
      <c r="J5" s="609" t="s">
        <v>317</v>
      </c>
      <c r="K5" s="609" t="s">
        <v>1469</v>
      </c>
    </row>
    <row r="6" spans="1:11" ht="15" x14ac:dyDescent="0.25">
      <c r="A6" s="606" t="s">
        <v>4469</v>
      </c>
      <c r="B6" s="607">
        <v>44228</v>
      </c>
      <c r="C6" s="606" t="s">
        <v>2118</v>
      </c>
      <c r="D6" s="606" t="s">
        <v>2132</v>
      </c>
      <c r="E6" s="609" t="s">
        <v>314</v>
      </c>
      <c r="F6" s="610">
        <v>1</v>
      </c>
      <c r="G6" s="609" t="s">
        <v>244</v>
      </c>
      <c r="H6" s="609" t="s">
        <v>1851</v>
      </c>
      <c r="I6" s="647">
        <f>36600*F6</f>
        <v>36600</v>
      </c>
      <c r="J6" s="609" t="s">
        <v>317</v>
      </c>
      <c r="K6" s="609" t="s">
        <v>1469</v>
      </c>
    </row>
    <row r="7" spans="1:11" ht="15" x14ac:dyDescent="0.25">
      <c r="A7" s="606" t="s">
        <v>4470</v>
      </c>
      <c r="B7" s="607">
        <v>44228</v>
      </c>
      <c r="C7" s="606" t="s">
        <v>4471</v>
      </c>
      <c r="D7" s="606" t="s">
        <v>4472</v>
      </c>
      <c r="E7" s="606" t="s">
        <v>314</v>
      </c>
      <c r="F7" s="608">
        <v>0</v>
      </c>
      <c r="G7" s="609" t="s">
        <v>244</v>
      </c>
      <c r="H7" s="609" t="s">
        <v>1851</v>
      </c>
      <c r="I7" s="647">
        <v>0</v>
      </c>
      <c r="J7" s="609" t="s">
        <v>317</v>
      </c>
      <c r="K7" s="609" t="s">
        <v>1469</v>
      </c>
    </row>
    <row r="8" spans="1:11" ht="15" x14ac:dyDescent="0.25">
      <c r="A8" s="606" t="s">
        <v>4473</v>
      </c>
      <c r="B8" s="607">
        <v>44229</v>
      </c>
      <c r="C8" s="606" t="s">
        <v>4474</v>
      </c>
      <c r="D8" s="606" t="s">
        <v>4580</v>
      </c>
      <c r="E8" s="609" t="s">
        <v>308</v>
      </c>
      <c r="F8" s="610">
        <v>1</v>
      </c>
      <c r="G8" s="609" t="s">
        <v>244</v>
      </c>
      <c r="H8" s="609" t="s">
        <v>1854</v>
      </c>
      <c r="I8" s="647">
        <f>6600*F8</f>
        <v>6600</v>
      </c>
      <c r="J8" s="609" t="s">
        <v>316</v>
      </c>
      <c r="K8" s="609" t="s">
        <v>1469</v>
      </c>
    </row>
    <row r="9" spans="1:11" ht="15" x14ac:dyDescent="0.25">
      <c r="A9" s="606" t="s">
        <v>4475</v>
      </c>
      <c r="B9" s="607">
        <v>44229</v>
      </c>
      <c r="C9" s="606" t="s">
        <v>2060</v>
      </c>
      <c r="D9" s="606" t="s">
        <v>4580</v>
      </c>
      <c r="E9" s="609" t="s">
        <v>308</v>
      </c>
      <c r="F9" s="610">
        <v>1</v>
      </c>
      <c r="G9" s="609" t="s">
        <v>94</v>
      </c>
      <c r="H9" s="609" t="s">
        <v>1854</v>
      </c>
      <c r="I9" s="647">
        <f>6600*F9</f>
        <v>6600</v>
      </c>
      <c r="J9" s="609" t="s">
        <v>317</v>
      </c>
      <c r="K9" s="609" t="s">
        <v>1469</v>
      </c>
    </row>
    <row r="10" spans="1:11" ht="15" x14ac:dyDescent="0.25">
      <c r="A10" s="606" t="s">
        <v>4476</v>
      </c>
      <c r="B10" s="607">
        <v>44229</v>
      </c>
      <c r="C10" s="606" t="s">
        <v>4477</v>
      </c>
      <c r="D10" s="606" t="s">
        <v>4581</v>
      </c>
      <c r="E10" s="609" t="s">
        <v>308</v>
      </c>
      <c r="F10" s="610">
        <v>2</v>
      </c>
      <c r="G10" s="609" t="s">
        <v>244</v>
      </c>
      <c r="H10" s="609" t="s">
        <v>1854</v>
      </c>
      <c r="I10" s="647">
        <f>12500*F10</f>
        <v>25000</v>
      </c>
      <c r="J10" s="609" t="s">
        <v>317</v>
      </c>
      <c r="K10" s="609" t="s">
        <v>1469</v>
      </c>
    </row>
    <row r="11" spans="1:11" ht="15" x14ac:dyDescent="0.25">
      <c r="A11" s="606" t="s">
        <v>4476</v>
      </c>
      <c r="B11" s="607">
        <v>44229</v>
      </c>
      <c r="C11" s="606" t="s">
        <v>4477</v>
      </c>
      <c r="D11" s="606" t="s">
        <v>4580</v>
      </c>
      <c r="E11" s="609" t="s">
        <v>308</v>
      </c>
      <c r="F11" s="610">
        <v>3</v>
      </c>
      <c r="G11" s="609" t="s">
        <v>244</v>
      </c>
      <c r="H11" s="609" t="s">
        <v>1854</v>
      </c>
      <c r="I11" s="647">
        <f>6600*F11</f>
        <v>19800</v>
      </c>
      <c r="J11" s="609" t="s">
        <v>317</v>
      </c>
      <c r="K11" s="609" t="s">
        <v>1469</v>
      </c>
    </row>
    <row r="12" spans="1:11" ht="15" x14ac:dyDescent="0.25">
      <c r="A12" s="606" t="s">
        <v>4478</v>
      </c>
      <c r="B12" s="607">
        <v>44229</v>
      </c>
      <c r="C12" s="606" t="s">
        <v>4479</v>
      </c>
      <c r="D12" s="606" t="s">
        <v>2301</v>
      </c>
      <c r="E12" s="609" t="s">
        <v>308</v>
      </c>
      <c r="F12" s="610">
        <v>10</v>
      </c>
      <c r="G12" s="609" t="s">
        <v>1625</v>
      </c>
      <c r="H12" s="609" t="s">
        <v>1533</v>
      </c>
      <c r="I12" s="647">
        <f>3500*F12</f>
        <v>35000</v>
      </c>
      <c r="J12" s="609" t="s">
        <v>316</v>
      </c>
      <c r="K12" s="609" t="s">
        <v>1469</v>
      </c>
    </row>
    <row r="13" spans="1:11" ht="15" x14ac:dyDescent="0.25">
      <c r="A13" s="606" t="s">
        <v>4480</v>
      </c>
      <c r="B13" s="607">
        <v>44229</v>
      </c>
      <c r="C13" s="606" t="s">
        <v>4474</v>
      </c>
      <c r="D13" s="606" t="s">
        <v>1517</v>
      </c>
      <c r="E13" s="609" t="s">
        <v>308</v>
      </c>
      <c r="F13" s="610">
        <v>1</v>
      </c>
      <c r="G13" s="609" t="s">
        <v>244</v>
      </c>
      <c r="H13" s="609" t="s">
        <v>1854</v>
      </c>
      <c r="I13" s="647">
        <f>2250*F13</f>
        <v>2250</v>
      </c>
      <c r="J13" s="609" t="s">
        <v>316</v>
      </c>
      <c r="K13" s="609" t="s">
        <v>1469</v>
      </c>
    </row>
    <row r="14" spans="1:11" ht="15" x14ac:dyDescent="0.25">
      <c r="A14" s="606" t="s">
        <v>4481</v>
      </c>
      <c r="B14" s="607">
        <v>44229</v>
      </c>
      <c r="C14" s="606" t="s">
        <v>2054</v>
      </c>
      <c r="D14" s="606" t="s">
        <v>4580</v>
      </c>
      <c r="E14" s="609" t="s">
        <v>308</v>
      </c>
      <c r="F14" s="610">
        <v>5</v>
      </c>
      <c r="G14" s="609" t="s">
        <v>246</v>
      </c>
      <c r="H14" s="609" t="s">
        <v>1854</v>
      </c>
      <c r="I14" s="647">
        <f>6600*F14</f>
        <v>33000</v>
      </c>
      <c r="J14" s="609" t="s">
        <v>316</v>
      </c>
      <c r="K14" s="609" t="s">
        <v>1469</v>
      </c>
    </row>
    <row r="15" spans="1:11" ht="15" x14ac:dyDescent="0.25">
      <c r="A15" s="606" t="s">
        <v>4481</v>
      </c>
      <c r="B15" s="607">
        <v>44229</v>
      </c>
      <c r="C15" s="606" t="s">
        <v>2054</v>
      </c>
      <c r="D15" s="606" t="s">
        <v>1981</v>
      </c>
      <c r="E15" s="609" t="s">
        <v>308</v>
      </c>
      <c r="F15" s="610">
        <v>3</v>
      </c>
      <c r="G15" s="609" t="s">
        <v>246</v>
      </c>
      <c r="H15" s="609" t="s">
        <v>1854</v>
      </c>
      <c r="I15" s="647">
        <f>1250*F15</f>
        <v>3750</v>
      </c>
      <c r="J15" s="609" t="s">
        <v>316</v>
      </c>
      <c r="K15" s="609" t="s">
        <v>1469</v>
      </c>
    </row>
    <row r="16" spans="1:11" ht="15" x14ac:dyDescent="0.25">
      <c r="A16" s="606" t="s">
        <v>4482</v>
      </c>
      <c r="B16" s="607">
        <v>44230</v>
      </c>
      <c r="C16" s="606" t="s">
        <v>4477</v>
      </c>
      <c r="D16" s="606" t="s">
        <v>4582</v>
      </c>
      <c r="E16" s="609" t="s">
        <v>308</v>
      </c>
      <c r="F16" s="610">
        <v>3</v>
      </c>
      <c r="G16" s="609" t="s">
        <v>244</v>
      </c>
      <c r="H16" s="609" t="s">
        <v>1854</v>
      </c>
      <c r="I16" s="647">
        <f>750*F16</f>
        <v>2250</v>
      </c>
      <c r="J16" s="609" t="s">
        <v>317</v>
      </c>
      <c r="K16" s="609" t="s">
        <v>1469</v>
      </c>
    </row>
    <row r="17" spans="1:11" ht="15" x14ac:dyDescent="0.25">
      <c r="A17" s="606" t="s">
        <v>4482</v>
      </c>
      <c r="B17" s="607">
        <v>44230</v>
      </c>
      <c r="C17" s="606" t="s">
        <v>4477</v>
      </c>
      <c r="D17" s="606" t="s">
        <v>4583</v>
      </c>
      <c r="E17" s="609" t="s">
        <v>308</v>
      </c>
      <c r="F17" s="610">
        <v>2</v>
      </c>
      <c r="G17" s="609" t="s">
        <v>244</v>
      </c>
      <c r="H17" s="609" t="s">
        <v>1854</v>
      </c>
      <c r="I17" s="647">
        <f>2000*F17</f>
        <v>4000</v>
      </c>
      <c r="J17" s="609" t="s">
        <v>317</v>
      </c>
      <c r="K17" s="609" t="s">
        <v>1469</v>
      </c>
    </row>
    <row r="18" spans="1:11" ht="15" x14ac:dyDescent="0.25">
      <c r="A18" s="606" t="s">
        <v>4484</v>
      </c>
      <c r="B18" s="607">
        <v>44230</v>
      </c>
      <c r="C18" s="606" t="s">
        <v>2029</v>
      </c>
      <c r="D18" s="606" t="s">
        <v>1516</v>
      </c>
      <c r="E18" s="609" t="s">
        <v>308</v>
      </c>
      <c r="F18" s="610">
        <v>4</v>
      </c>
      <c r="G18" s="609" t="s">
        <v>253</v>
      </c>
      <c r="H18" s="609" t="s">
        <v>1533</v>
      </c>
      <c r="I18" s="647">
        <f>4475*F18</f>
        <v>17900</v>
      </c>
      <c r="J18" s="609" t="s">
        <v>317</v>
      </c>
      <c r="K18" s="609" t="s">
        <v>1469</v>
      </c>
    </row>
    <row r="19" spans="1:11" ht="15" x14ac:dyDescent="0.25">
      <c r="A19" s="606" t="s">
        <v>4484</v>
      </c>
      <c r="B19" s="607">
        <v>44230</v>
      </c>
      <c r="C19" s="606" t="s">
        <v>2029</v>
      </c>
      <c r="D19" s="606" t="s">
        <v>1517</v>
      </c>
      <c r="E19" s="609" t="s">
        <v>308</v>
      </c>
      <c r="F19" s="610">
        <v>2</v>
      </c>
      <c r="G19" s="609" t="s">
        <v>253</v>
      </c>
      <c r="H19" s="609" t="s">
        <v>1533</v>
      </c>
      <c r="I19" s="647">
        <f>2250*F19</f>
        <v>4500</v>
      </c>
      <c r="J19" s="609" t="s">
        <v>317</v>
      </c>
      <c r="K19" s="609" t="s">
        <v>1469</v>
      </c>
    </row>
    <row r="20" spans="1:11" ht="15" x14ac:dyDescent="0.25">
      <c r="A20" s="606" t="s">
        <v>4485</v>
      </c>
      <c r="B20" s="607">
        <v>44231</v>
      </c>
      <c r="C20" s="606" t="s">
        <v>4486</v>
      </c>
      <c r="D20" s="606" t="s">
        <v>4585</v>
      </c>
      <c r="E20" s="609" t="s">
        <v>314</v>
      </c>
      <c r="F20" s="610">
        <v>1</v>
      </c>
      <c r="G20" s="609" t="s">
        <v>253</v>
      </c>
      <c r="H20" s="609" t="s">
        <v>1532</v>
      </c>
      <c r="I20" s="647">
        <f>36600*F20</f>
        <v>36600</v>
      </c>
      <c r="J20" s="609" t="s">
        <v>317</v>
      </c>
      <c r="K20" s="609" t="s">
        <v>1469</v>
      </c>
    </row>
    <row r="21" spans="1:11" ht="15" x14ac:dyDescent="0.25">
      <c r="A21" s="606" t="s">
        <v>4487</v>
      </c>
      <c r="B21" s="607">
        <v>44231</v>
      </c>
      <c r="C21" s="606" t="s">
        <v>1751</v>
      </c>
      <c r="D21" s="606" t="s">
        <v>4584</v>
      </c>
      <c r="E21" s="609" t="s">
        <v>314</v>
      </c>
      <c r="F21" s="610">
        <v>1</v>
      </c>
      <c r="G21" s="609" t="s">
        <v>94</v>
      </c>
      <c r="H21" s="609" t="s">
        <v>2551</v>
      </c>
      <c r="I21" s="647">
        <f>38900*F21</f>
        <v>38900</v>
      </c>
      <c r="J21" s="609" t="s">
        <v>317</v>
      </c>
      <c r="K21" s="609" t="s">
        <v>1469</v>
      </c>
    </row>
    <row r="22" spans="1:11" ht="15" x14ac:dyDescent="0.25">
      <c r="A22" s="606" t="s">
        <v>4487</v>
      </c>
      <c r="B22" s="607">
        <v>44231</v>
      </c>
      <c r="C22" s="606" t="s">
        <v>1751</v>
      </c>
      <c r="D22" s="606" t="s">
        <v>1517</v>
      </c>
      <c r="E22" s="609" t="s">
        <v>308</v>
      </c>
      <c r="F22" s="610">
        <v>1</v>
      </c>
      <c r="G22" s="609" t="s">
        <v>94</v>
      </c>
      <c r="H22" s="609" t="s">
        <v>2523</v>
      </c>
      <c r="I22" s="647">
        <f>2250*F22</f>
        <v>2250</v>
      </c>
      <c r="J22" s="609" t="s">
        <v>317</v>
      </c>
      <c r="K22" s="609" t="s">
        <v>1469</v>
      </c>
    </row>
    <row r="23" spans="1:11" ht="15" x14ac:dyDescent="0.25">
      <c r="A23" s="606" t="s">
        <v>4488</v>
      </c>
      <c r="B23" s="607">
        <v>44232</v>
      </c>
      <c r="C23" s="606" t="s">
        <v>2031</v>
      </c>
      <c r="D23" s="606" t="s">
        <v>1517</v>
      </c>
      <c r="E23" s="609" t="s">
        <v>308</v>
      </c>
      <c r="F23" s="610">
        <v>3</v>
      </c>
      <c r="G23" s="609" t="s">
        <v>244</v>
      </c>
      <c r="H23" s="609" t="s">
        <v>1854</v>
      </c>
      <c r="I23" s="647">
        <f>2250*F23</f>
        <v>6750</v>
      </c>
      <c r="J23" s="609" t="s">
        <v>316</v>
      </c>
      <c r="K23" s="609" t="s">
        <v>1469</v>
      </c>
    </row>
    <row r="24" spans="1:11" ht="15" x14ac:dyDescent="0.25">
      <c r="A24" s="606" t="s">
        <v>4489</v>
      </c>
      <c r="B24" s="607">
        <v>44232</v>
      </c>
      <c r="C24" s="606" t="s">
        <v>4490</v>
      </c>
      <c r="D24" s="606" t="s">
        <v>1516</v>
      </c>
      <c r="E24" s="609" t="s">
        <v>308</v>
      </c>
      <c r="F24" s="610">
        <v>5</v>
      </c>
      <c r="G24" s="609" t="s">
        <v>4491</v>
      </c>
      <c r="H24" s="609" t="s">
        <v>1533</v>
      </c>
      <c r="I24" s="647">
        <f>4475*F24</f>
        <v>22375</v>
      </c>
      <c r="J24" s="609" t="s">
        <v>317</v>
      </c>
      <c r="K24" s="609" t="s">
        <v>1469</v>
      </c>
    </row>
    <row r="25" spans="1:11" ht="15" x14ac:dyDescent="0.25">
      <c r="A25" s="606" t="s">
        <v>4492</v>
      </c>
      <c r="B25" s="607">
        <v>44232</v>
      </c>
      <c r="C25" s="606" t="s">
        <v>2084</v>
      </c>
      <c r="D25" s="606" t="s">
        <v>1516</v>
      </c>
      <c r="E25" s="609" t="s">
        <v>308</v>
      </c>
      <c r="F25" s="610">
        <v>3</v>
      </c>
      <c r="G25" s="609" t="s">
        <v>253</v>
      </c>
      <c r="H25" s="609" t="s">
        <v>1533</v>
      </c>
      <c r="I25" s="647">
        <f>4475*F25</f>
        <v>13425</v>
      </c>
      <c r="J25" s="609" t="s">
        <v>317</v>
      </c>
      <c r="K25" s="609" t="s">
        <v>1469</v>
      </c>
    </row>
    <row r="26" spans="1:11" ht="15" x14ac:dyDescent="0.25">
      <c r="A26" s="606" t="s">
        <v>4493</v>
      </c>
      <c r="B26" s="607">
        <v>44232</v>
      </c>
      <c r="C26" s="606" t="s">
        <v>1751</v>
      </c>
      <c r="D26" s="606" t="s">
        <v>1516</v>
      </c>
      <c r="E26" s="609" t="s">
        <v>308</v>
      </c>
      <c r="F26" s="610">
        <v>1</v>
      </c>
      <c r="G26" s="609" t="s">
        <v>94</v>
      </c>
      <c r="H26" s="609" t="s">
        <v>2523</v>
      </c>
      <c r="I26" s="647">
        <f>4475*F26</f>
        <v>4475</v>
      </c>
      <c r="J26" s="609" t="s">
        <v>317</v>
      </c>
      <c r="K26" s="609" t="s">
        <v>1469</v>
      </c>
    </row>
    <row r="27" spans="1:11" ht="15" x14ac:dyDescent="0.25">
      <c r="A27" s="606" t="s">
        <v>4494</v>
      </c>
      <c r="B27" s="607">
        <v>44232</v>
      </c>
      <c r="C27" s="606" t="s">
        <v>4471</v>
      </c>
      <c r="D27" s="606" t="s">
        <v>1517</v>
      </c>
      <c r="E27" s="609" t="s">
        <v>308</v>
      </c>
      <c r="F27" s="610">
        <v>5</v>
      </c>
      <c r="G27" s="609" t="s">
        <v>244</v>
      </c>
      <c r="H27" s="609" t="s">
        <v>1854</v>
      </c>
      <c r="I27" s="647">
        <f t="shared" ref="I27:I32" si="0">2250*F27</f>
        <v>11250</v>
      </c>
      <c r="J27" s="609" t="s">
        <v>317</v>
      </c>
      <c r="K27" s="609" t="s">
        <v>1469</v>
      </c>
    </row>
    <row r="28" spans="1:11" ht="15" x14ac:dyDescent="0.25">
      <c r="A28" s="606" t="s">
        <v>4495</v>
      </c>
      <c r="B28" s="607">
        <v>44232</v>
      </c>
      <c r="C28" s="606" t="s">
        <v>4496</v>
      </c>
      <c r="D28" s="606" t="s">
        <v>2140</v>
      </c>
      <c r="E28" s="609" t="s">
        <v>314</v>
      </c>
      <c r="F28" s="610">
        <v>1</v>
      </c>
      <c r="G28" s="609" t="s">
        <v>244</v>
      </c>
      <c r="H28" s="609" t="s">
        <v>1851</v>
      </c>
      <c r="I28" s="647">
        <f>2700*F28</f>
        <v>2700</v>
      </c>
      <c r="J28" s="609" t="s">
        <v>317</v>
      </c>
      <c r="K28" s="609" t="s">
        <v>1469</v>
      </c>
    </row>
    <row r="29" spans="1:11" ht="15" x14ac:dyDescent="0.25">
      <c r="A29" s="606" t="s">
        <v>4497</v>
      </c>
      <c r="B29" s="607">
        <v>44235</v>
      </c>
      <c r="C29" s="606" t="s">
        <v>2058</v>
      </c>
      <c r="D29" s="606" t="s">
        <v>1517</v>
      </c>
      <c r="E29" s="609" t="s">
        <v>308</v>
      </c>
      <c r="F29" s="610">
        <v>1</v>
      </c>
      <c r="G29" s="609" t="s">
        <v>244</v>
      </c>
      <c r="H29" s="609" t="s">
        <v>1854</v>
      </c>
      <c r="I29" s="647">
        <f t="shared" si="0"/>
        <v>2250</v>
      </c>
      <c r="J29" s="609" t="s">
        <v>317</v>
      </c>
      <c r="K29" s="609" t="s">
        <v>1469</v>
      </c>
    </row>
    <row r="30" spans="1:11" ht="15" x14ac:dyDescent="0.25">
      <c r="A30" s="606" t="s">
        <v>4498</v>
      </c>
      <c r="B30" s="607">
        <v>44235</v>
      </c>
      <c r="C30" s="606" t="s">
        <v>2058</v>
      </c>
      <c r="D30" s="606" t="s">
        <v>1517</v>
      </c>
      <c r="E30" s="609" t="s">
        <v>308</v>
      </c>
      <c r="F30" s="610">
        <v>5</v>
      </c>
      <c r="G30" s="609" t="s">
        <v>244</v>
      </c>
      <c r="H30" s="609" t="s">
        <v>1854</v>
      </c>
      <c r="I30" s="647">
        <f t="shared" si="0"/>
        <v>11250</v>
      </c>
      <c r="J30" s="609" t="s">
        <v>317</v>
      </c>
      <c r="K30" s="609" t="s">
        <v>1469</v>
      </c>
    </row>
    <row r="31" spans="1:11" ht="15" x14ac:dyDescent="0.25">
      <c r="A31" s="606" t="s">
        <v>4499</v>
      </c>
      <c r="B31" s="607">
        <v>44235</v>
      </c>
      <c r="C31" s="606" t="s">
        <v>4500</v>
      </c>
      <c r="D31" s="606" t="s">
        <v>1516</v>
      </c>
      <c r="E31" s="609" t="s">
        <v>308</v>
      </c>
      <c r="F31" s="610">
        <v>1</v>
      </c>
      <c r="G31" s="609" t="s">
        <v>4502</v>
      </c>
      <c r="H31" s="609" t="s">
        <v>1533</v>
      </c>
      <c r="I31" s="647">
        <f>4475*F31</f>
        <v>4475</v>
      </c>
      <c r="J31" s="609" t="s">
        <v>317</v>
      </c>
      <c r="K31" s="609" t="s">
        <v>1469</v>
      </c>
    </row>
    <row r="32" spans="1:11" ht="15" x14ac:dyDescent="0.25">
      <c r="A32" s="606" t="s">
        <v>4501</v>
      </c>
      <c r="B32" s="607">
        <v>44235</v>
      </c>
      <c r="C32" s="606" t="s">
        <v>2050</v>
      </c>
      <c r="D32" s="606" t="s">
        <v>1517</v>
      </c>
      <c r="E32" s="609" t="s">
        <v>308</v>
      </c>
      <c r="F32" s="610">
        <v>2</v>
      </c>
      <c r="G32" s="609" t="s">
        <v>253</v>
      </c>
      <c r="H32" s="609" t="s">
        <v>1533</v>
      </c>
      <c r="I32" s="647">
        <f t="shared" si="0"/>
        <v>4500</v>
      </c>
      <c r="J32" s="609" t="s">
        <v>317</v>
      </c>
      <c r="K32" s="609" t="s">
        <v>1469</v>
      </c>
    </row>
    <row r="33" spans="1:11" ht="15" x14ac:dyDescent="0.25">
      <c r="A33" s="606" t="s">
        <v>4503</v>
      </c>
      <c r="B33" s="607">
        <v>44235</v>
      </c>
      <c r="C33" s="606" t="s">
        <v>2050</v>
      </c>
      <c r="D33" s="606" t="s">
        <v>1516</v>
      </c>
      <c r="E33" s="609" t="s">
        <v>308</v>
      </c>
      <c r="F33" s="610">
        <v>6</v>
      </c>
      <c r="G33" s="609" t="s">
        <v>253</v>
      </c>
      <c r="H33" s="609" t="s">
        <v>1533</v>
      </c>
      <c r="I33" s="647">
        <f>4475*F33</f>
        <v>26850</v>
      </c>
      <c r="J33" s="609" t="s">
        <v>317</v>
      </c>
      <c r="K33" s="609" t="s">
        <v>1469</v>
      </c>
    </row>
    <row r="34" spans="1:11" ht="15" x14ac:dyDescent="0.25">
      <c r="A34" s="606" t="s">
        <v>4503</v>
      </c>
      <c r="B34" s="607">
        <v>44235</v>
      </c>
      <c r="C34" s="606" t="s">
        <v>2050</v>
      </c>
      <c r="D34" s="606" t="s">
        <v>1981</v>
      </c>
      <c r="E34" s="609" t="s">
        <v>308</v>
      </c>
      <c r="F34" s="610">
        <v>3</v>
      </c>
      <c r="G34" s="609" t="s">
        <v>253</v>
      </c>
      <c r="H34" s="609" t="s">
        <v>1533</v>
      </c>
      <c r="I34" s="647">
        <f>1250*F34</f>
        <v>3750</v>
      </c>
      <c r="J34" s="609" t="s">
        <v>317</v>
      </c>
      <c r="K34" s="609" t="s">
        <v>1469</v>
      </c>
    </row>
    <row r="35" spans="1:11" ht="15" x14ac:dyDescent="0.25">
      <c r="A35" s="606" t="s">
        <v>4504</v>
      </c>
      <c r="B35" s="607">
        <v>44235</v>
      </c>
      <c r="C35" s="606" t="s">
        <v>2084</v>
      </c>
      <c r="D35" s="606" t="s">
        <v>1516</v>
      </c>
      <c r="E35" s="609" t="s">
        <v>308</v>
      </c>
      <c r="F35" s="610">
        <v>1</v>
      </c>
      <c r="G35" s="609" t="s">
        <v>253</v>
      </c>
      <c r="H35" s="609" t="s">
        <v>1533</v>
      </c>
      <c r="I35" s="647">
        <f>4475*F35</f>
        <v>4475</v>
      </c>
      <c r="J35" s="609" t="s">
        <v>317</v>
      </c>
      <c r="K35" s="609" t="s">
        <v>1469</v>
      </c>
    </row>
    <row r="36" spans="1:11" ht="15" x14ac:dyDescent="0.25">
      <c r="A36" s="606" t="s">
        <v>4505</v>
      </c>
      <c r="B36" s="607">
        <v>44235</v>
      </c>
      <c r="C36" s="606" t="s">
        <v>4506</v>
      </c>
      <c r="D36" s="606" t="s">
        <v>1516</v>
      </c>
      <c r="E36" s="609" t="s">
        <v>308</v>
      </c>
      <c r="F36" s="610">
        <v>2</v>
      </c>
      <c r="G36" s="609" t="s">
        <v>253</v>
      </c>
      <c r="H36" s="609" t="s">
        <v>1533</v>
      </c>
      <c r="I36" s="647">
        <f>4475*F36</f>
        <v>8950</v>
      </c>
      <c r="J36" s="609" t="s">
        <v>317</v>
      </c>
      <c r="K36" s="609" t="s">
        <v>1469</v>
      </c>
    </row>
    <row r="37" spans="1:11" ht="15" x14ac:dyDescent="0.25">
      <c r="A37" s="606" t="s">
        <v>4507</v>
      </c>
      <c r="B37" s="607">
        <v>44235</v>
      </c>
      <c r="C37" s="606" t="s">
        <v>2073</v>
      </c>
      <c r="D37" s="606" t="s">
        <v>1981</v>
      </c>
      <c r="E37" s="609" t="s">
        <v>308</v>
      </c>
      <c r="F37" s="610">
        <v>1</v>
      </c>
      <c r="G37" s="609" t="s">
        <v>244</v>
      </c>
      <c r="H37" s="609" t="s">
        <v>1854</v>
      </c>
      <c r="I37" s="647">
        <f>1250*F37</f>
        <v>1250</v>
      </c>
      <c r="J37" s="609" t="s">
        <v>317</v>
      </c>
      <c r="K37" s="609" t="s">
        <v>1469</v>
      </c>
    </row>
    <row r="38" spans="1:11" ht="15" x14ac:dyDescent="0.25">
      <c r="A38" s="606" t="s">
        <v>4508</v>
      </c>
      <c r="B38" s="607">
        <v>44236</v>
      </c>
      <c r="C38" s="606" t="s">
        <v>2101</v>
      </c>
      <c r="D38" s="606" t="s">
        <v>4509</v>
      </c>
      <c r="E38" s="609" t="s">
        <v>314</v>
      </c>
      <c r="F38" s="610">
        <v>10</v>
      </c>
      <c r="G38" s="609" t="s">
        <v>4416</v>
      </c>
      <c r="H38" s="609" t="s">
        <v>1183</v>
      </c>
      <c r="I38" s="647">
        <f>36600*F38</f>
        <v>366000</v>
      </c>
      <c r="J38" s="609" t="s">
        <v>316</v>
      </c>
      <c r="K38" s="609" t="s">
        <v>1469</v>
      </c>
    </row>
    <row r="39" spans="1:11" ht="15" x14ac:dyDescent="0.25">
      <c r="A39" s="606" t="s">
        <v>4508</v>
      </c>
      <c r="B39" s="607">
        <v>44236</v>
      </c>
      <c r="C39" s="606" t="s">
        <v>2101</v>
      </c>
      <c r="D39" s="606" t="s">
        <v>2144</v>
      </c>
      <c r="E39" s="609" t="s">
        <v>314</v>
      </c>
      <c r="F39" s="610">
        <v>10</v>
      </c>
      <c r="G39" s="609" t="s">
        <v>4416</v>
      </c>
      <c r="H39" s="609" t="s">
        <v>1183</v>
      </c>
      <c r="I39" s="647">
        <f>3500*F39</f>
        <v>35000</v>
      </c>
      <c r="J39" s="609" t="s">
        <v>316</v>
      </c>
      <c r="K39" s="609" t="s">
        <v>1469</v>
      </c>
    </row>
    <row r="40" spans="1:11" ht="15" x14ac:dyDescent="0.25">
      <c r="A40" s="606" t="s">
        <v>4508</v>
      </c>
      <c r="B40" s="607">
        <v>44236</v>
      </c>
      <c r="C40" s="606" t="s">
        <v>2101</v>
      </c>
      <c r="D40" s="606" t="s">
        <v>2133</v>
      </c>
      <c r="E40" s="609" t="s">
        <v>308</v>
      </c>
      <c r="F40" s="610">
        <v>10</v>
      </c>
      <c r="G40" s="609" t="s">
        <v>4416</v>
      </c>
      <c r="H40" s="609" t="s">
        <v>3215</v>
      </c>
      <c r="I40" s="647">
        <f>6600*F40</f>
        <v>66000</v>
      </c>
      <c r="J40" s="609" t="s">
        <v>316</v>
      </c>
      <c r="K40" s="609" t="s">
        <v>1469</v>
      </c>
    </row>
    <row r="41" spans="1:11" ht="15" x14ac:dyDescent="0.25">
      <c r="A41" s="606" t="s">
        <v>4508</v>
      </c>
      <c r="B41" s="607">
        <v>44236</v>
      </c>
      <c r="C41" s="606" t="s">
        <v>2101</v>
      </c>
      <c r="D41" s="606" t="s">
        <v>4472</v>
      </c>
      <c r="E41" s="609" t="s">
        <v>314</v>
      </c>
      <c r="F41" s="610">
        <v>10</v>
      </c>
      <c r="G41" s="609" t="s">
        <v>4416</v>
      </c>
      <c r="H41" s="609" t="s">
        <v>1183</v>
      </c>
      <c r="I41" s="647">
        <v>0</v>
      </c>
      <c r="J41" s="609" t="s">
        <v>316</v>
      </c>
      <c r="K41" s="609" t="s">
        <v>1469</v>
      </c>
    </row>
    <row r="42" spans="1:11" ht="15" x14ac:dyDescent="0.25">
      <c r="A42" s="606" t="s">
        <v>4510</v>
      </c>
      <c r="B42" s="607">
        <v>44236</v>
      </c>
      <c r="C42" s="606" t="s">
        <v>2101</v>
      </c>
      <c r="D42" s="606" t="s">
        <v>1517</v>
      </c>
      <c r="E42" s="609" t="s">
        <v>308</v>
      </c>
      <c r="F42" s="610">
        <v>10</v>
      </c>
      <c r="G42" s="609" t="s">
        <v>4416</v>
      </c>
      <c r="H42" s="609" t="s">
        <v>3215</v>
      </c>
      <c r="I42" s="647">
        <f>2250*F42</f>
        <v>22500</v>
      </c>
      <c r="J42" s="609" t="s">
        <v>316</v>
      </c>
      <c r="K42" s="609" t="s">
        <v>1469</v>
      </c>
    </row>
    <row r="43" spans="1:11" ht="15" x14ac:dyDescent="0.25">
      <c r="A43" s="606" t="s">
        <v>4510</v>
      </c>
      <c r="B43" s="607">
        <v>44236</v>
      </c>
      <c r="C43" s="606" t="s">
        <v>2101</v>
      </c>
      <c r="D43" s="606" t="s">
        <v>4594</v>
      </c>
      <c r="E43" s="609" t="s">
        <v>314</v>
      </c>
      <c r="F43" s="610">
        <v>10</v>
      </c>
      <c r="G43" s="609" t="s">
        <v>4416</v>
      </c>
      <c r="H43" s="609" t="s">
        <v>1183</v>
      </c>
      <c r="I43" s="647">
        <f>3250*F43</f>
        <v>32500</v>
      </c>
      <c r="J43" s="609" t="s">
        <v>316</v>
      </c>
      <c r="K43" s="609" t="s">
        <v>1469</v>
      </c>
    </row>
    <row r="44" spans="1:11" ht="15" x14ac:dyDescent="0.25">
      <c r="A44" s="611" t="s">
        <v>4576</v>
      </c>
      <c r="B44" s="612">
        <v>44236</v>
      </c>
      <c r="C44" s="611" t="s">
        <v>4496</v>
      </c>
      <c r="D44" s="611" t="s">
        <v>2016</v>
      </c>
      <c r="E44" s="609" t="s">
        <v>314</v>
      </c>
      <c r="F44" s="610">
        <v>1</v>
      </c>
      <c r="G44" s="611" t="s">
        <v>244</v>
      </c>
      <c r="H44" s="609" t="s">
        <v>1851</v>
      </c>
      <c r="I44" s="647">
        <f>35900*F44</f>
        <v>35900</v>
      </c>
      <c r="J44" s="609" t="s">
        <v>317</v>
      </c>
      <c r="K44" s="609" t="s">
        <v>1469</v>
      </c>
    </row>
    <row r="45" spans="1:11" ht="15" x14ac:dyDescent="0.25">
      <c r="A45" s="606" t="s">
        <v>4511</v>
      </c>
      <c r="B45" s="607">
        <v>44237</v>
      </c>
      <c r="C45" s="606" t="s">
        <v>1208</v>
      </c>
      <c r="D45" s="606" t="s">
        <v>4589</v>
      </c>
      <c r="E45" s="609" t="s">
        <v>314</v>
      </c>
      <c r="F45" s="610">
        <v>4</v>
      </c>
      <c r="G45" s="609" t="s">
        <v>244</v>
      </c>
      <c r="H45" s="609" t="s">
        <v>15</v>
      </c>
      <c r="I45" s="647">
        <v>0</v>
      </c>
      <c r="J45" s="609" t="s">
        <v>1464</v>
      </c>
      <c r="K45" s="609" t="s">
        <v>4782</v>
      </c>
    </row>
    <row r="46" spans="1:11" ht="15" x14ac:dyDescent="0.25">
      <c r="A46" s="606" t="s">
        <v>4512</v>
      </c>
      <c r="B46" s="607">
        <v>44237</v>
      </c>
      <c r="C46" s="606" t="s">
        <v>2029</v>
      </c>
      <c r="D46" s="606" t="s">
        <v>1516</v>
      </c>
      <c r="E46" s="609" t="s">
        <v>308</v>
      </c>
      <c r="F46" s="610">
        <v>1</v>
      </c>
      <c r="G46" s="609" t="s">
        <v>253</v>
      </c>
      <c r="H46" s="609" t="s">
        <v>1533</v>
      </c>
      <c r="I46" s="647">
        <f>4475*F46</f>
        <v>4475</v>
      </c>
      <c r="J46" s="609" t="s">
        <v>317</v>
      </c>
      <c r="K46" s="609" t="s">
        <v>1469</v>
      </c>
    </row>
    <row r="47" spans="1:11" ht="15" x14ac:dyDescent="0.25">
      <c r="A47" s="606" t="s">
        <v>4513</v>
      </c>
      <c r="B47" s="607">
        <v>44237</v>
      </c>
      <c r="C47" s="606" t="s">
        <v>4410</v>
      </c>
      <c r="D47" s="606" t="s">
        <v>1516</v>
      </c>
      <c r="E47" s="609" t="s">
        <v>308</v>
      </c>
      <c r="F47" s="610">
        <v>4</v>
      </c>
      <c r="G47" s="609" t="s">
        <v>244</v>
      </c>
      <c r="H47" s="609" t="s">
        <v>15</v>
      </c>
      <c r="I47" s="647">
        <v>0</v>
      </c>
      <c r="J47" s="609" t="s">
        <v>1464</v>
      </c>
      <c r="K47" s="609" t="s">
        <v>4782</v>
      </c>
    </row>
    <row r="48" spans="1:11" ht="15" x14ac:dyDescent="0.25">
      <c r="A48" s="606" t="s">
        <v>4514</v>
      </c>
      <c r="B48" s="607">
        <v>44237</v>
      </c>
      <c r="C48" s="606" t="s">
        <v>2088</v>
      </c>
      <c r="D48" s="606" t="s">
        <v>2016</v>
      </c>
      <c r="E48" s="609" t="s">
        <v>314</v>
      </c>
      <c r="F48" s="610">
        <v>2</v>
      </c>
      <c r="G48" s="609" t="s">
        <v>244</v>
      </c>
      <c r="H48" s="609" t="s">
        <v>1851</v>
      </c>
      <c r="I48" s="647">
        <f>35900*F48</f>
        <v>71800</v>
      </c>
      <c r="J48" s="609" t="s">
        <v>317</v>
      </c>
      <c r="K48" s="609" t="s">
        <v>1469</v>
      </c>
    </row>
    <row r="49" spans="1:11" ht="15" x14ac:dyDescent="0.25">
      <c r="A49" s="606" t="s">
        <v>4515</v>
      </c>
      <c r="B49" s="607">
        <v>44237</v>
      </c>
      <c r="C49" s="606" t="s">
        <v>4516</v>
      </c>
      <c r="D49" s="606" t="s">
        <v>4593</v>
      </c>
      <c r="E49" s="609" t="s">
        <v>314</v>
      </c>
      <c r="F49" s="610">
        <v>22</v>
      </c>
      <c r="G49" s="609" t="s">
        <v>244</v>
      </c>
      <c r="H49" s="609" t="s">
        <v>1851</v>
      </c>
      <c r="I49" s="647">
        <f>34000*F49</f>
        <v>748000</v>
      </c>
      <c r="J49" s="609" t="s">
        <v>317</v>
      </c>
      <c r="K49" s="609" t="s">
        <v>1469</v>
      </c>
    </row>
    <row r="50" spans="1:11" ht="15" x14ac:dyDescent="0.25">
      <c r="A50" s="606" t="s">
        <v>4517</v>
      </c>
      <c r="B50" s="607">
        <v>44238</v>
      </c>
      <c r="C50" s="606" t="s">
        <v>4518</v>
      </c>
      <c r="D50" s="606" t="s">
        <v>2126</v>
      </c>
      <c r="E50" s="609" t="s">
        <v>314</v>
      </c>
      <c r="F50" s="610">
        <v>1</v>
      </c>
      <c r="G50" s="609" t="s">
        <v>244</v>
      </c>
      <c r="H50" s="609" t="s">
        <v>1851</v>
      </c>
      <c r="I50" s="647">
        <f>9000*F50</f>
        <v>9000</v>
      </c>
      <c r="J50" s="609" t="s">
        <v>317</v>
      </c>
      <c r="K50" s="609" t="s">
        <v>1469</v>
      </c>
    </row>
    <row r="51" spans="1:11" ht="15" x14ac:dyDescent="0.25">
      <c r="A51" s="606" t="s">
        <v>4519</v>
      </c>
      <c r="B51" s="607">
        <v>44238</v>
      </c>
      <c r="C51" s="606" t="s">
        <v>4520</v>
      </c>
      <c r="D51" s="606" t="s">
        <v>1517</v>
      </c>
      <c r="E51" s="609" t="s">
        <v>308</v>
      </c>
      <c r="F51" s="610">
        <v>2</v>
      </c>
      <c r="G51" s="609" t="s">
        <v>244</v>
      </c>
      <c r="H51" s="609" t="s">
        <v>1854</v>
      </c>
      <c r="I51" s="647">
        <f>2250*F51</f>
        <v>4500</v>
      </c>
      <c r="J51" s="609" t="s">
        <v>316</v>
      </c>
      <c r="K51" s="609" t="s">
        <v>1469</v>
      </c>
    </row>
    <row r="52" spans="1:11" ht="15" x14ac:dyDescent="0.25">
      <c r="A52" s="606" t="s">
        <v>4521</v>
      </c>
      <c r="B52" s="607">
        <v>44238</v>
      </c>
      <c r="C52" s="606" t="s">
        <v>4522</v>
      </c>
      <c r="D52" s="606" t="s">
        <v>4592</v>
      </c>
      <c r="E52" s="609" t="s">
        <v>308</v>
      </c>
      <c r="F52" s="610">
        <v>1</v>
      </c>
      <c r="G52" s="609" t="s">
        <v>253</v>
      </c>
      <c r="H52" s="609" t="s">
        <v>1533</v>
      </c>
      <c r="I52" s="647">
        <f>6600*F52</f>
        <v>6600</v>
      </c>
      <c r="J52" s="609" t="s">
        <v>316</v>
      </c>
      <c r="K52" s="609" t="s">
        <v>1469</v>
      </c>
    </row>
    <row r="53" spans="1:11" ht="15" x14ac:dyDescent="0.25">
      <c r="A53" s="606" t="s">
        <v>4523</v>
      </c>
      <c r="B53" s="607">
        <v>44238</v>
      </c>
      <c r="C53" s="606" t="s">
        <v>4524</v>
      </c>
      <c r="D53" s="606" t="s">
        <v>2016</v>
      </c>
      <c r="E53" s="609" t="s">
        <v>4526</v>
      </c>
      <c r="F53" s="610">
        <v>1</v>
      </c>
      <c r="G53" s="609" t="s">
        <v>244</v>
      </c>
      <c r="H53" s="609" t="s">
        <v>1851</v>
      </c>
      <c r="I53" s="647">
        <f>35900*F53</f>
        <v>35900</v>
      </c>
      <c r="J53" s="609" t="s">
        <v>316</v>
      </c>
      <c r="K53" s="609" t="s">
        <v>1469</v>
      </c>
    </row>
    <row r="54" spans="1:11" ht="15" x14ac:dyDescent="0.25">
      <c r="A54" s="606" t="s">
        <v>4523</v>
      </c>
      <c r="B54" s="607">
        <v>44238</v>
      </c>
      <c r="C54" s="606" t="s">
        <v>4524</v>
      </c>
      <c r="D54" s="606" t="s">
        <v>2126</v>
      </c>
      <c r="E54" s="609" t="s">
        <v>4526</v>
      </c>
      <c r="F54" s="610">
        <v>1</v>
      </c>
      <c r="G54" s="609" t="s">
        <v>244</v>
      </c>
      <c r="H54" s="609" t="s">
        <v>1851</v>
      </c>
      <c r="I54" s="647">
        <f>9000*F54</f>
        <v>9000</v>
      </c>
      <c r="J54" s="609" t="s">
        <v>316</v>
      </c>
      <c r="K54" s="609" t="s">
        <v>1469</v>
      </c>
    </row>
    <row r="55" spans="1:11" ht="15" x14ac:dyDescent="0.25">
      <c r="A55" s="606" t="s">
        <v>4523</v>
      </c>
      <c r="B55" s="607">
        <v>44238</v>
      </c>
      <c r="C55" s="606" t="s">
        <v>4524</v>
      </c>
      <c r="D55" s="606" t="s">
        <v>1517</v>
      </c>
      <c r="E55" s="609" t="s">
        <v>308</v>
      </c>
      <c r="F55" s="610">
        <v>1</v>
      </c>
      <c r="G55" s="609" t="s">
        <v>244</v>
      </c>
      <c r="H55" s="609" t="s">
        <v>1854</v>
      </c>
      <c r="I55" s="647">
        <f>2250*F55</f>
        <v>2250</v>
      </c>
      <c r="J55" s="609" t="s">
        <v>316</v>
      </c>
      <c r="K55" s="609" t="s">
        <v>1469</v>
      </c>
    </row>
    <row r="56" spans="1:11" ht="15" x14ac:dyDescent="0.25">
      <c r="A56" s="606" t="s">
        <v>4525</v>
      </c>
      <c r="B56" s="607">
        <v>44238</v>
      </c>
      <c r="C56" s="606" t="s">
        <v>1280</v>
      </c>
      <c r="D56" s="606" t="s">
        <v>2016</v>
      </c>
      <c r="E56" s="609" t="s">
        <v>4526</v>
      </c>
      <c r="F56" s="610">
        <v>3</v>
      </c>
      <c r="G56" s="609" t="s">
        <v>4527</v>
      </c>
      <c r="H56" s="609" t="s">
        <v>1850</v>
      </c>
      <c r="I56" s="647">
        <f>35900*F56</f>
        <v>107700</v>
      </c>
      <c r="J56" s="609" t="s">
        <v>1466</v>
      </c>
      <c r="K56" s="609" t="s">
        <v>4782</v>
      </c>
    </row>
    <row r="57" spans="1:11" ht="15" x14ac:dyDescent="0.25">
      <c r="A57" s="606" t="s">
        <v>4528</v>
      </c>
      <c r="B57" s="607">
        <v>44239</v>
      </c>
      <c r="C57" s="606" t="s">
        <v>2114</v>
      </c>
      <c r="D57" s="606" t="s">
        <v>4483</v>
      </c>
      <c r="E57" s="609" t="s">
        <v>308</v>
      </c>
      <c r="F57" s="610">
        <v>5</v>
      </c>
      <c r="G57" s="609" t="s">
        <v>244</v>
      </c>
      <c r="H57" s="609" t="s">
        <v>1854</v>
      </c>
      <c r="I57" s="647">
        <f>750*F57</f>
        <v>3750</v>
      </c>
      <c r="J57" s="609" t="s">
        <v>317</v>
      </c>
      <c r="K57" s="609" t="s">
        <v>1469</v>
      </c>
    </row>
    <row r="58" spans="1:11" ht="15" x14ac:dyDescent="0.25">
      <c r="A58" s="606" t="s">
        <v>4529</v>
      </c>
      <c r="B58" s="607">
        <v>44239</v>
      </c>
      <c r="C58" s="606" t="s">
        <v>4530</v>
      </c>
      <c r="D58" s="606" t="s">
        <v>4591</v>
      </c>
      <c r="E58" s="609" t="s">
        <v>314</v>
      </c>
      <c r="F58" s="610">
        <v>2</v>
      </c>
      <c r="G58" s="609" t="s">
        <v>244</v>
      </c>
      <c r="H58" s="609" t="s">
        <v>1851</v>
      </c>
      <c r="I58" s="647">
        <f>3250*F58</f>
        <v>6500</v>
      </c>
      <c r="J58" s="609" t="s">
        <v>317</v>
      </c>
      <c r="K58" s="609" t="s">
        <v>1469</v>
      </c>
    </row>
    <row r="59" spans="1:11" ht="15" x14ac:dyDescent="0.25">
      <c r="A59" s="606" t="s">
        <v>4529</v>
      </c>
      <c r="B59" s="607">
        <v>44239</v>
      </c>
      <c r="C59" s="606" t="s">
        <v>4530</v>
      </c>
      <c r="D59" s="606" t="s">
        <v>2048</v>
      </c>
      <c r="E59" s="609" t="s">
        <v>314</v>
      </c>
      <c r="F59" s="610">
        <v>2</v>
      </c>
      <c r="G59" s="609" t="s">
        <v>244</v>
      </c>
      <c r="H59" s="609" t="s">
        <v>1851</v>
      </c>
      <c r="I59" s="647">
        <f>486*F59</f>
        <v>972</v>
      </c>
      <c r="J59" s="609" t="s">
        <v>317</v>
      </c>
      <c r="K59" s="609" t="s">
        <v>1469</v>
      </c>
    </row>
    <row r="60" spans="1:11" ht="15" x14ac:dyDescent="0.25">
      <c r="A60" s="606" t="s">
        <v>4531</v>
      </c>
      <c r="B60" s="607">
        <v>44239</v>
      </c>
      <c r="C60" s="606" t="s">
        <v>1836</v>
      </c>
      <c r="D60" s="606" t="s">
        <v>1516</v>
      </c>
      <c r="E60" s="609" t="s">
        <v>308</v>
      </c>
      <c r="F60" s="610">
        <v>1</v>
      </c>
      <c r="G60" s="609" t="s">
        <v>244</v>
      </c>
      <c r="H60" s="609" t="s">
        <v>1854</v>
      </c>
      <c r="I60" s="647">
        <f>4475*F60</f>
        <v>4475</v>
      </c>
      <c r="J60" s="609" t="s">
        <v>317</v>
      </c>
      <c r="K60" s="609" t="s">
        <v>1469</v>
      </c>
    </row>
    <row r="61" spans="1:11" ht="15" x14ac:dyDescent="0.25">
      <c r="A61" s="606" t="s">
        <v>4532</v>
      </c>
      <c r="B61" s="607">
        <v>44239</v>
      </c>
      <c r="C61" s="606" t="s">
        <v>4533</v>
      </c>
      <c r="D61" s="606" t="s">
        <v>4590</v>
      </c>
      <c r="E61" s="609" t="s">
        <v>4526</v>
      </c>
      <c r="F61" s="610">
        <v>1</v>
      </c>
      <c r="G61" s="609" t="s">
        <v>244</v>
      </c>
      <c r="H61" s="609" t="s">
        <v>1851</v>
      </c>
      <c r="I61" s="647">
        <f>27250*F61</f>
        <v>27250</v>
      </c>
      <c r="J61" s="609" t="s">
        <v>316</v>
      </c>
      <c r="K61" s="609" t="s">
        <v>1469</v>
      </c>
    </row>
    <row r="62" spans="1:11" ht="15" x14ac:dyDescent="0.25">
      <c r="A62" s="606" t="s">
        <v>4532</v>
      </c>
      <c r="B62" s="607">
        <v>44239</v>
      </c>
      <c r="C62" s="606" t="s">
        <v>4533</v>
      </c>
      <c r="D62" s="606" t="s">
        <v>4589</v>
      </c>
      <c r="E62" s="609" t="s">
        <v>4526</v>
      </c>
      <c r="F62" s="610">
        <v>1</v>
      </c>
      <c r="G62" s="609" t="s">
        <v>244</v>
      </c>
      <c r="H62" s="609" t="s">
        <v>1851</v>
      </c>
      <c r="I62" s="647">
        <v>0</v>
      </c>
      <c r="J62" s="609" t="s">
        <v>316</v>
      </c>
      <c r="K62" s="609" t="s">
        <v>1469</v>
      </c>
    </row>
    <row r="63" spans="1:11" ht="15" x14ac:dyDescent="0.25">
      <c r="A63" s="606" t="s">
        <v>4534</v>
      </c>
      <c r="B63" s="607">
        <v>44239</v>
      </c>
      <c r="C63" s="606" t="s">
        <v>4410</v>
      </c>
      <c r="D63" s="606" t="s">
        <v>1516</v>
      </c>
      <c r="E63" s="609" t="s">
        <v>308</v>
      </c>
      <c r="F63" s="610">
        <v>1</v>
      </c>
      <c r="G63" s="609" t="s">
        <v>244</v>
      </c>
      <c r="H63" s="609" t="s">
        <v>15</v>
      </c>
      <c r="I63" s="647">
        <v>0</v>
      </c>
      <c r="J63" s="609" t="s">
        <v>1464</v>
      </c>
      <c r="K63" s="609" t="s">
        <v>4782</v>
      </c>
    </row>
    <row r="64" spans="1:11" ht="15" x14ac:dyDescent="0.25">
      <c r="A64" s="606" t="s">
        <v>4535</v>
      </c>
      <c r="B64" s="607">
        <v>44239</v>
      </c>
      <c r="C64" s="609" t="s">
        <v>1234</v>
      </c>
      <c r="D64" s="609" t="s">
        <v>2131</v>
      </c>
      <c r="E64" s="609" t="s">
        <v>4526</v>
      </c>
      <c r="F64" s="610">
        <v>2</v>
      </c>
      <c r="G64" s="609" t="s">
        <v>1625</v>
      </c>
      <c r="H64" s="609" t="s">
        <v>15</v>
      </c>
      <c r="I64" s="647">
        <v>0</v>
      </c>
      <c r="J64" s="609" t="s">
        <v>1465</v>
      </c>
      <c r="K64" s="609" t="s">
        <v>4782</v>
      </c>
    </row>
    <row r="65" spans="1:11" ht="15" x14ac:dyDescent="0.25">
      <c r="A65" s="606" t="s">
        <v>4535</v>
      </c>
      <c r="B65" s="607">
        <v>44239</v>
      </c>
      <c r="C65" s="609" t="s">
        <v>1234</v>
      </c>
      <c r="D65" s="609" t="s">
        <v>4472</v>
      </c>
      <c r="E65" s="609" t="s">
        <v>314</v>
      </c>
      <c r="F65" s="608">
        <v>2</v>
      </c>
      <c r="G65" s="609" t="s">
        <v>1625</v>
      </c>
      <c r="H65" s="609" t="s">
        <v>15</v>
      </c>
      <c r="I65" s="647">
        <v>0</v>
      </c>
      <c r="J65" s="609" t="s">
        <v>1465</v>
      </c>
      <c r="K65" s="609" t="s">
        <v>4782</v>
      </c>
    </row>
    <row r="66" spans="1:11" ht="15" x14ac:dyDescent="0.25">
      <c r="A66" s="606" t="s">
        <v>4536</v>
      </c>
      <c r="B66" s="607">
        <v>44240</v>
      </c>
      <c r="C66" s="609" t="s">
        <v>2121</v>
      </c>
      <c r="D66" s="609" t="s">
        <v>2293</v>
      </c>
      <c r="E66" s="609" t="s">
        <v>308</v>
      </c>
      <c r="F66" s="610">
        <v>10</v>
      </c>
      <c r="G66" s="609" t="s">
        <v>244</v>
      </c>
      <c r="H66" s="609" t="s">
        <v>1854</v>
      </c>
      <c r="I66" s="647">
        <f>4200*F66</f>
        <v>42000</v>
      </c>
      <c r="J66" s="609" t="s">
        <v>317</v>
      </c>
      <c r="K66" s="609" t="s">
        <v>1469</v>
      </c>
    </row>
    <row r="67" spans="1:11" ht="15" x14ac:dyDescent="0.25">
      <c r="A67" s="606" t="s">
        <v>4537</v>
      </c>
      <c r="B67" s="607">
        <v>44240</v>
      </c>
      <c r="C67" s="609" t="s">
        <v>4538</v>
      </c>
      <c r="D67" s="609" t="s">
        <v>2130</v>
      </c>
      <c r="E67" s="609" t="s">
        <v>308</v>
      </c>
      <c r="F67" s="610">
        <v>2</v>
      </c>
      <c r="G67" s="609" t="s">
        <v>244</v>
      </c>
      <c r="H67" s="609" t="s">
        <v>1854</v>
      </c>
      <c r="I67" s="647">
        <f>5450*F67</f>
        <v>10900</v>
      </c>
      <c r="J67" s="609" t="s">
        <v>316</v>
      </c>
      <c r="K67" s="609" t="s">
        <v>1469</v>
      </c>
    </row>
    <row r="68" spans="1:11" ht="15" x14ac:dyDescent="0.25">
      <c r="A68" s="606" t="s">
        <v>4539</v>
      </c>
      <c r="B68" s="607">
        <v>44240</v>
      </c>
      <c r="C68" s="609" t="s">
        <v>1857</v>
      </c>
      <c r="D68" s="606" t="s">
        <v>1516</v>
      </c>
      <c r="E68" s="609" t="s">
        <v>308</v>
      </c>
      <c r="F68" s="610">
        <v>5</v>
      </c>
      <c r="G68" s="609" t="s">
        <v>253</v>
      </c>
      <c r="H68" s="609" t="s">
        <v>1533</v>
      </c>
      <c r="I68" s="647">
        <f>4475*F68</f>
        <v>22375</v>
      </c>
      <c r="J68" s="609" t="s">
        <v>317</v>
      </c>
      <c r="K68" s="609" t="s">
        <v>1469</v>
      </c>
    </row>
    <row r="69" spans="1:11" ht="15" x14ac:dyDescent="0.25">
      <c r="A69" s="606" t="s">
        <v>4540</v>
      </c>
      <c r="B69" s="607">
        <v>44240</v>
      </c>
      <c r="C69" s="606" t="s">
        <v>4541</v>
      </c>
      <c r="D69" s="606" t="s">
        <v>2140</v>
      </c>
      <c r="E69" s="609" t="s">
        <v>314</v>
      </c>
      <c r="F69" s="610">
        <v>3</v>
      </c>
      <c r="G69" s="609" t="s">
        <v>3895</v>
      </c>
      <c r="H69" s="609" t="s">
        <v>1851</v>
      </c>
      <c r="I69" s="647">
        <f>2700*F69</f>
        <v>8100</v>
      </c>
      <c r="J69" s="609" t="s">
        <v>316</v>
      </c>
      <c r="K69" s="609" t="s">
        <v>1469</v>
      </c>
    </row>
    <row r="70" spans="1:11" ht="15" x14ac:dyDescent="0.25">
      <c r="A70" s="606" t="s">
        <v>4542</v>
      </c>
      <c r="B70" s="607">
        <v>44242</v>
      </c>
      <c r="C70" s="606" t="s">
        <v>4486</v>
      </c>
      <c r="D70" s="606" t="s">
        <v>2016</v>
      </c>
      <c r="E70" s="609" t="s">
        <v>314</v>
      </c>
      <c r="F70" s="610">
        <v>1</v>
      </c>
      <c r="G70" s="609" t="s">
        <v>253</v>
      </c>
      <c r="H70" s="609" t="s">
        <v>1532</v>
      </c>
      <c r="I70" s="647">
        <f>35900*F70</f>
        <v>35900</v>
      </c>
      <c r="J70" s="609" t="s">
        <v>317</v>
      </c>
      <c r="K70" s="609" t="s">
        <v>1469</v>
      </c>
    </row>
    <row r="71" spans="1:11" ht="15" x14ac:dyDescent="0.25">
      <c r="A71" s="606" t="s">
        <v>4543</v>
      </c>
      <c r="B71" s="607">
        <v>44242</v>
      </c>
      <c r="C71" s="606" t="s">
        <v>1836</v>
      </c>
      <c r="D71" s="606" t="s">
        <v>1981</v>
      </c>
      <c r="E71" s="609" t="s">
        <v>308</v>
      </c>
      <c r="F71" s="610">
        <v>1</v>
      </c>
      <c r="G71" s="609" t="s">
        <v>253</v>
      </c>
      <c r="H71" s="609" t="s">
        <v>1533</v>
      </c>
      <c r="I71" s="647">
        <f>1250*F71</f>
        <v>1250</v>
      </c>
      <c r="J71" s="609" t="s">
        <v>317</v>
      </c>
      <c r="K71" s="609" t="s">
        <v>1469</v>
      </c>
    </row>
    <row r="72" spans="1:11" ht="15" x14ac:dyDescent="0.25">
      <c r="A72" s="606" t="s">
        <v>4544</v>
      </c>
      <c r="B72" s="607">
        <v>44242</v>
      </c>
      <c r="C72" s="606" t="s">
        <v>2050</v>
      </c>
      <c r="D72" s="606" t="s">
        <v>2130</v>
      </c>
      <c r="E72" s="609" t="s">
        <v>308</v>
      </c>
      <c r="F72" s="610">
        <v>1</v>
      </c>
      <c r="G72" s="609" t="s">
        <v>253</v>
      </c>
      <c r="H72" s="609" t="s">
        <v>1533</v>
      </c>
      <c r="I72" s="647">
        <f>5450*F72</f>
        <v>5450</v>
      </c>
      <c r="J72" s="609" t="s">
        <v>317</v>
      </c>
      <c r="K72" s="609" t="s">
        <v>1469</v>
      </c>
    </row>
    <row r="73" spans="1:11" ht="15" x14ac:dyDescent="0.25">
      <c r="A73" s="606" t="s">
        <v>4545</v>
      </c>
      <c r="B73" s="607">
        <v>44242</v>
      </c>
      <c r="C73" s="606" t="s">
        <v>2054</v>
      </c>
      <c r="D73" s="606" t="s">
        <v>2133</v>
      </c>
      <c r="E73" s="609" t="s">
        <v>308</v>
      </c>
      <c r="F73" s="610">
        <v>1</v>
      </c>
      <c r="G73" s="609" t="s">
        <v>253</v>
      </c>
      <c r="H73" s="609" t="s">
        <v>1533</v>
      </c>
      <c r="I73" s="647">
        <f>6600*F73</f>
        <v>6600</v>
      </c>
      <c r="J73" s="609" t="s">
        <v>316</v>
      </c>
      <c r="K73" s="609" t="s">
        <v>1469</v>
      </c>
    </row>
    <row r="74" spans="1:11" ht="15" x14ac:dyDescent="0.25">
      <c r="A74" s="606" t="s">
        <v>4545</v>
      </c>
      <c r="B74" s="607">
        <v>44242</v>
      </c>
      <c r="C74" s="606" t="s">
        <v>2054</v>
      </c>
      <c r="D74" s="606" t="s">
        <v>1981</v>
      </c>
      <c r="E74" s="609" t="s">
        <v>308</v>
      </c>
      <c r="F74" s="610">
        <v>3</v>
      </c>
      <c r="G74" s="609" t="s">
        <v>253</v>
      </c>
      <c r="H74" s="609" t="s">
        <v>1533</v>
      </c>
      <c r="I74" s="647">
        <f>1250*F74</f>
        <v>3750</v>
      </c>
      <c r="J74" s="609" t="s">
        <v>316</v>
      </c>
      <c r="K74" s="609" t="s">
        <v>1469</v>
      </c>
    </row>
    <row r="75" spans="1:11" ht="15" x14ac:dyDescent="0.25">
      <c r="A75" s="606" t="s">
        <v>4546</v>
      </c>
      <c r="B75" s="607">
        <v>44243</v>
      </c>
      <c r="C75" s="606" t="s">
        <v>2112</v>
      </c>
      <c r="D75" s="606" t="s">
        <v>2016</v>
      </c>
      <c r="E75" s="609" t="s">
        <v>314</v>
      </c>
      <c r="F75" s="610">
        <v>1</v>
      </c>
      <c r="G75" s="609" t="s">
        <v>244</v>
      </c>
      <c r="H75" s="609" t="s">
        <v>1851</v>
      </c>
      <c r="I75" s="647">
        <f>35900*F75</f>
        <v>35900</v>
      </c>
      <c r="J75" s="609" t="s">
        <v>316</v>
      </c>
      <c r="K75" s="609" t="s">
        <v>1469</v>
      </c>
    </row>
    <row r="76" spans="1:11" ht="15" x14ac:dyDescent="0.25">
      <c r="A76" s="606" t="s">
        <v>4546</v>
      </c>
      <c r="B76" s="607">
        <v>44243</v>
      </c>
      <c r="C76" s="606" t="s">
        <v>2112</v>
      </c>
      <c r="D76" s="606" t="s">
        <v>2126</v>
      </c>
      <c r="E76" s="609" t="s">
        <v>314</v>
      </c>
      <c r="F76" s="610">
        <v>1</v>
      </c>
      <c r="G76" s="609" t="s">
        <v>244</v>
      </c>
      <c r="H76" s="609" t="s">
        <v>1851</v>
      </c>
      <c r="I76" s="647">
        <f>9000*F76</f>
        <v>9000</v>
      </c>
      <c r="J76" s="609" t="s">
        <v>316</v>
      </c>
      <c r="K76" s="609" t="s">
        <v>1469</v>
      </c>
    </row>
    <row r="77" spans="1:11" ht="15" x14ac:dyDescent="0.25">
      <c r="A77" s="606" t="s">
        <v>4547</v>
      </c>
      <c r="B77" s="607">
        <v>44245</v>
      </c>
      <c r="C77" s="606" t="s">
        <v>1751</v>
      </c>
      <c r="D77" s="606" t="s">
        <v>2016</v>
      </c>
      <c r="E77" s="609" t="s">
        <v>314</v>
      </c>
      <c r="F77" s="610">
        <v>1</v>
      </c>
      <c r="G77" s="609" t="s">
        <v>3902</v>
      </c>
      <c r="H77" s="609" t="s">
        <v>2551</v>
      </c>
      <c r="I77" s="647">
        <f>35900*F77</f>
        <v>35900</v>
      </c>
      <c r="J77" s="609" t="s">
        <v>317</v>
      </c>
      <c r="K77" s="609" t="s">
        <v>1469</v>
      </c>
    </row>
    <row r="78" spans="1:11" ht="15" x14ac:dyDescent="0.25">
      <c r="A78" s="606" t="s">
        <v>4548</v>
      </c>
      <c r="B78" s="613">
        <v>44245</v>
      </c>
      <c r="C78" s="606" t="s">
        <v>4496</v>
      </c>
      <c r="D78" s="606" t="s">
        <v>2016</v>
      </c>
      <c r="E78" s="609" t="s">
        <v>314</v>
      </c>
      <c r="F78" s="610">
        <v>1</v>
      </c>
      <c r="G78" s="609" t="s">
        <v>244</v>
      </c>
      <c r="H78" s="609" t="s">
        <v>1851</v>
      </c>
      <c r="I78" s="647">
        <f>35900*F78</f>
        <v>35900</v>
      </c>
      <c r="J78" s="609" t="s">
        <v>317</v>
      </c>
      <c r="K78" s="609" t="s">
        <v>1469</v>
      </c>
    </row>
    <row r="79" spans="1:11" ht="15" x14ac:dyDescent="0.25">
      <c r="A79" s="606" t="s">
        <v>4549</v>
      </c>
      <c r="B79" s="607">
        <v>44245</v>
      </c>
      <c r="C79" s="606" t="s">
        <v>2054</v>
      </c>
      <c r="D79" s="606" t="s">
        <v>1516</v>
      </c>
      <c r="E79" s="609" t="s">
        <v>308</v>
      </c>
      <c r="F79" s="608">
        <v>2</v>
      </c>
      <c r="G79" s="609" t="s">
        <v>246</v>
      </c>
      <c r="H79" s="609" t="s">
        <v>1854</v>
      </c>
      <c r="I79" s="647">
        <f>4475*F79</f>
        <v>8950</v>
      </c>
      <c r="J79" s="609" t="s">
        <v>316</v>
      </c>
      <c r="K79" s="609" t="s">
        <v>1469</v>
      </c>
    </row>
    <row r="80" spans="1:11" ht="15" x14ac:dyDescent="0.25">
      <c r="A80" s="606" t="s">
        <v>4550</v>
      </c>
      <c r="B80" s="607">
        <v>44245</v>
      </c>
      <c r="C80" s="606" t="s">
        <v>4551</v>
      </c>
      <c r="D80" s="606" t="s">
        <v>2016</v>
      </c>
      <c r="E80" s="609" t="s">
        <v>314</v>
      </c>
      <c r="F80" s="610">
        <v>6</v>
      </c>
      <c r="G80" s="609" t="s">
        <v>253</v>
      </c>
      <c r="H80" s="609" t="s">
        <v>1532</v>
      </c>
      <c r="I80" s="647">
        <f>35900*F80</f>
        <v>215400</v>
      </c>
      <c r="J80" s="609" t="s">
        <v>317</v>
      </c>
      <c r="K80" s="609" t="s">
        <v>1469</v>
      </c>
    </row>
    <row r="81" spans="1:11" ht="15" x14ac:dyDescent="0.25">
      <c r="A81" s="606" t="s">
        <v>4550</v>
      </c>
      <c r="B81" s="607">
        <v>44245</v>
      </c>
      <c r="C81" s="606" t="s">
        <v>4551</v>
      </c>
      <c r="D81" s="609" t="s">
        <v>2127</v>
      </c>
      <c r="E81" s="609" t="s">
        <v>308</v>
      </c>
      <c r="F81" s="610">
        <v>6</v>
      </c>
      <c r="G81" s="609" t="s">
        <v>253</v>
      </c>
      <c r="H81" s="609" t="s">
        <v>1533</v>
      </c>
      <c r="I81" s="647">
        <f>2250*F81</f>
        <v>13500</v>
      </c>
      <c r="J81" s="609" t="s">
        <v>317</v>
      </c>
      <c r="K81" s="609" t="s">
        <v>1469</v>
      </c>
    </row>
    <row r="82" spans="1:11" ht="15" x14ac:dyDescent="0.25">
      <c r="A82" s="606" t="s">
        <v>4552</v>
      </c>
      <c r="B82" s="607">
        <v>44246</v>
      </c>
      <c r="C82" s="606" t="s">
        <v>2080</v>
      </c>
      <c r="D82" s="606" t="s">
        <v>4587</v>
      </c>
      <c r="E82" s="609" t="s">
        <v>314</v>
      </c>
      <c r="F82" s="610">
        <v>2</v>
      </c>
      <c r="G82" s="609" t="s">
        <v>244</v>
      </c>
      <c r="H82" s="609" t="s">
        <v>1851</v>
      </c>
      <c r="I82" s="647">
        <f>53700*F84</f>
        <v>53700</v>
      </c>
      <c r="J82" s="609" t="s">
        <v>316</v>
      </c>
      <c r="K82" s="609" t="s">
        <v>1469</v>
      </c>
    </row>
    <row r="83" spans="1:11" ht="15" x14ac:dyDescent="0.25">
      <c r="A83" s="606" t="s">
        <v>4552</v>
      </c>
      <c r="B83" s="607">
        <v>44246</v>
      </c>
      <c r="C83" s="606" t="s">
        <v>2080</v>
      </c>
      <c r="D83" s="606" t="s">
        <v>2139</v>
      </c>
      <c r="E83" s="609" t="s">
        <v>314</v>
      </c>
      <c r="F83" s="610">
        <v>2</v>
      </c>
      <c r="G83" s="609" t="s">
        <v>244</v>
      </c>
      <c r="H83" s="609" t="s">
        <v>1851</v>
      </c>
      <c r="I83" s="647">
        <f>2250*F83</f>
        <v>4500</v>
      </c>
      <c r="J83" s="609" t="s">
        <v>316</v>
      </c>
      <c r="K83" s="609" t="s">
        <v>1469</v>
      </c>
    </row>
    <row r="84" spans="1:11" ht="15" x14ac:dyDescent="0.25">
      <c r="A84" s="606" t="s">
        <v>4552</v>
      </c>
      <c r="B84" s="607">
        <v>44246</v>
      </c>
      <c r="C84" s="606" t="s">
        <v>2080</v>
      </c>
      <c r="D84" s="606" t="s">
        <v>2133</v>
      </c>
      <c r="E84" s="609" t="s">
        <v>308</v>
      </c>
      <c r="F84" s="610">
        <v>1</v>
      </c>
      <c r="G84" s="609" t="s">
        <v>244</v>
      </c>
      <c r="H84" s="609" t="s">
        <v>1854</v>
      </c>
      <c r="I84" s="647">
        <f>6600*F84</f>
        <v>6600</v>
      </c>
      <c r="J84" s="609" t="s">
        <v>316</v>
      </c>
      <c r="K84" s="609" t="s">
        <v>1469</v>
      </c>
    </row>
    <row r="85" spans="1:11" ht="15" x14ac:dyDescent="0.25">
      <c r="A85" s="606" t="s">
        <v>4552</v>
      </c>
      <c r="B85" s="607">
        <v>44246</v>
      </c>
      <c r="C85" s="606" t="s">
        <v>2080</v>
      </c>
      <c r="D85" s="606" t="s">
        <v>2136</v>
      </c>
      <c r="E85" s="609" t="s">
        <v>314</v>
      </c>
      <c r="F85" s="610">
        <v>1</v>
      </c>
      <c r="G85" s="609" t="s">
        <v>244</v>
      </c>
      <c r="H85" s="609" t="s">
        <v>1851</v>
      </c>
      <c r="I85" s="647">
        <f>9350*F85</f>
        <v>9350</v>
      </c>
      <c r="J85" s="609" t="s">
        <v>316</v>
      </c>
      <c r="K85" s="609" t="s">
        <v>1469</v>
      </c>
    </row>
    <row r="86" spans="1:11" ht="15" x14ac:dyDescent="0.25">
      <c r="A86" s="606" t="s">
        <v>4552</v>
      </c>
      <c r="B86" s="607">
        <v>44246</v>
      </c>
      <c r="C86" s="606" t="s">
        <v>2080</v>
      </c>
      <c r="D86" s="606" t="s">
        <v>2137</v>
      </c>
      <c r="E86" s="609" t="s">
        <v>308</v>
      </c>
      <c r="F86" s="610">
        <v>3</v>
      </c>
      <c r="G86" s="609" t="s">
        <v>244</v>
      </c>
      <c r="H86" s="609" t="s">
        <v>1854</v>
      </c>
      <c r="I86" s="647">
        <f>4200*F86</f>
        <v>12600</v>
      </c>
      <c r="J86" s="609" t="s">
        <v>316</v>
      </c>
      <c r="K86" s="609" t="s">
        <v>1469</v>
      </c>
    </row>
    <row r="87" spans="1:11" ht="15" x14ac:dyDescent="0.25">
      <c r="A87" s="606" t="s">
        <v>4552</v>
      </c>
      <c r="B87" s="607">
        <v>44246</v>
      </c>
      <c r="C87" s="606" t="s">
        <v>2080</v>
      </c>
      <c r="D87" s="609" t="s">
        <v>2127</v>
      </c>
      <c r="E87" s="609" t="s">
        <v>308</v>
      </c>
      <c r="F87" s="610">
        <v>2</v>
      </c>
      <c r="G87" s="609" t="s">
        <v>244</v>
      </c>
      <c r="H87" s="609" t="s">
        <v>1854</v>
      </c>
      <c r="I87" s="647">
        <f>2250*F87</f>
        <v>4500</v>
      </c>
      <c r="J87" s="609" t="s">
        <v>316</v>
      </c>
      <c r="K87" s="609" t="s">
        <v>1469</v>
      </c>
    </row>
    <row r="88" spans="1:11" ht="15" x14ac:dyDescent="0.25">
      <c r="A88" s="606" t="s">
        <v>4553</v>
      </c>
      <c r="B88" s="607">
        <v>44246</v>
      </c>
      <c r="C88" s="606" t="s">
        <v>4554</v>
      </c>
      <c r="D88" s="606" t="s">
        <v>1516</v>
      </c>
      <c r="E88" s="609" t="s">
        <v>308</v>
      </c>
      <c r="F88" s="610">
        <v>1</v>
      </c>
      <c r="G88" s="609" t="s">
        <v>4556</v>
      </c>
      <c r="H88" s="609" t="s">
        <v>2523</v>
      </c>
      <c r="I88" s="647">
        <f>4475*F88</f>
        <v>4475</v>
      </c>
      <c r="J88" s="609" t="s">
        <v>317</v>
      </c>
      <c r="K88" s="609" t="s">
        <v>1469</v>
      </c>
    </row>
    <row r="89" spans="1:11" ht="15" x14ac:dyDescent="0.25">
      <c r="A89" s="606" t="s">
        <v>4555</v>
      </c>
      <c r="B89" s="607">
        <v>44246</v>
      </c>
      <c r="C89" s="606" t="s">
        <v>2080</v>
      </c>
      <c r="D89" s="606" t="s">
        <v>2137</v>
      </c>
      <c r="E89" s="609" t="s">
        <v>308</v>
      </c>
      <c r="F89" s="610">
        <v>2</v>
      </c>
      <c r="G89" s="609" t="s">
        <v>244</v>
      </c>
      <c r="H89" s="609" t="s">
        <v>1854</v>
      </c>
      <c r="I89" s="647">
        <f>4200*F89</f>
        <v>8400</v>
      </c>
      <c r="J89" s="609" t="s">
        <v>316</v>
      </c>
      <c r="K89" s="609" t="s">
        <v>1469</v>
      </c>
    </row>
    <row r="90" spans="1:11" ht="15" x14ac:dyDescent="0.25">
      <c r="A90" s="611" t="s">
        <v>4577</v>
      </c>
      <c r="B90" s="612">
        <v>44246</v>
      </c>
      <c r="C90" s="611" t="s">
        <v>2080</v>
      </c>
      <c r="D90" s="606" t="s">
        <v>2137</v>
      </c>
      <c r="E90" s="611" t="s">
        <v>308</v>
      </c>
      <c r="F90" s="614">
        <v>1</v>
      </c>
      <c r="G90" s="611" t="s">
        <v>244</v>
      </c>
      <c r="H90" s="609" t="s">
        <v>1854</v>
      </c>
      <c r="I90" s="647">
        <f>4200*F90</f>
        <v>4200</v>
      </c>
      <c r="J90" s="609" t="s">
        <v>316</v>
      </c>
      <c r="K90" s="609" t="s">
        <v>1469</v>
      </c>
    </row>
    <row r="91" spans="1:11" ht="15" x14ac:dyDescent="0.25">
      <c r="A91" s="611" t="s">
        <v>4578</v>
      </c>
      <c r="B91" s="612">
        <v>44246</v>
      </c>
      <c r="C91" s="611" t="s">
        <v>2080</v>
      </c>
      <c r="D91" s="606" t="s">
        <v>2137</v>
      </c>
      <c r="E91" s="611" t="s">
        <v>308</v>
      </c>
      <c r="F91" s="614">
        <v>1</v>
      </c>
      <c r="G91" s="611" t="s">
        <v>244</v>
      </c>
      <c r="H91" s="609" t="s">
        <v>1854</v>
      </c>
      <c r="I91" s="647">
        <f>4200*F91</f>
        <v>4200</v>
      </c>
      <c r="J91" s="609" t="s">
        <v>316</v>
      </c>
      <c r="K91" s="609" t="s">
        <v>1469</v>
      </c>
    </row>
    <row r="92" spans="1:11" ht="15" x14ac:dyDescent="0.25">
      <c r="A92" s="611" t="s">
        <v>4579</v>
      </c>
      <c r="B92" s="612">
        <v>44246</v>
      </c>
      <c r="C92" s="611" t="s">
        <v>2080</v>
      </c>
      <c r="D92" s="606" t="s">
        <v>2137</v>
      </c>
      <c r="E92" s="611" t="s">
        <v>308</v>
      </c>
      <c r="F92" s="614">
        <v>1</v>
      </c>
      <c r="G92" s="611" t="s">
        <v>244</v>
      </c>
      <c r="H92" s="609" t="s">
        <v>1854</v>
      </c>
      <c r="I92" s="647">
        <f>4200*F92</f>
        <v>4200</v>
      </c>
      <c r="J92" s="609" t="s">
        <v>316</v>
      </c>
      <c r="K92" s="609" t="s">
        <v>1469</v>
      </c>
    </row>
    <row r="93" spans="1:11" ht="15" x14ac:dyDescent="0.25">
      <c r="A93" s="606" t="s">
        <v>4557</v>
      </c>
      <c r="B93" s="607">
        <v>44247</v>
      </c>
      <c r="C93" s="609" t="s">
        <v>2121</v>
      </c>
      <c r="D93" s="606" t="s">
        <v>2137</v>
      </c>
      <c r="E93" s="609" t="s">
        <v>308</v>
      </c>
      <c r="F93" s="610">
        <v>2</v>
      </c>
      <c r="G93" s="609" t="s">
        <v>244</v>
      </c>
      <c r="H93" s="609" t="s">
        <v>1854</v>
      </c>
      <c r="I93" s="647">
        <f>4200*F93</f>
        <v>8400</v>
      </c>
      <c r="J93" s="609" t="s">
        <v>316</v>
      </c>
      <c r="K93" s="609" t="s">
        <v>1469</v>
      </c>
    </row>
    <row r="94" spans="1:11" ht="15" x14ac:dyDescent="0.25">
      <c r="A94" s="606" t="s">
        <v>4557</v>
      </c>
      <c r="B94" s="607">
        <v>44247</v>
      </c>
      <c r="C94" s="609" t="s">
        <v>4558</v>
      </c>
      <c r="D94" s="609" t="s">
        <v>4559</v>
      </c>
      <c r="E94" s="609" t="s">
        <v>314</v>
      </c>
      <c r="F94" s="610">
        <v>4</v>
      </c>
      <c r="G94" s="609" t="s">
        <v>2518</v>
      </c>
      <c r="H94" s="609" t="s">
        <v>1851</v>
      </c>
      <c r="I94" s="647">
        <f>36600*F94</f>
        <v>146400</v>
      </c>
      <c r="J94" s="609" t="s">
        <v>316</v>
      </c>
      <c r="K94" s="609" t="s">
        <v>1469</v>
      </c>
    </row>
    <row r="95" spans="1:11" ht="15" x14ac:dyDescent="0.25">
      <c r="A95" s="606" t="s">
        <v>4560</v>
      </c>
      <c r="B95" s="607">
        <v>44249</v>
      </c>
      <c r="C95" s="606" t="s">
        <v>2029</v>
      </c>
      <c r="D95" s="606" t="s">
        <v>1516</v>
      </c>
      <c r="E95" s="609" t="s">
        <v>308</v>
      </c>
      <c r="F95" s="610">
        <v>2</v>
      </c>
      <c r="G95" s="609" t="s">
        <v>253</v>
      </c>
      <c r="H95" s="609" t="s">
        <v>1533</v>
      </c>
      <c r="I95" s="647">
        <f>4475*F95</f>
        <v>8950</v>
      </c>
      <c r="J95" s="609" t="s">
        <v>317</v>
      </c>
      <c r="K95" s="609" t="s">
        <v>1469</v>
      </c>
    </row>
    <row r="96" spans="1:11" ht="15" x14ac:dyDescent="0.25">
      <c r="A96" s="606" t="s">
        <v>4561</v>
      </c>
      <c r="B96" s="607">
        <v>44249</v>
      </c>
      <c r="C96" s="606" t="s">
        <v>1857</v>
      </c>
      <c r="D96" s="606" t="s">
        <v>4588</v>
      </c>
      <c r="E96" s="609" t="s">
        <v>308</v>
      </c>
      <c r="F96" s="610">
        <v>1</v>
      </c>
      <c r="G96" s="609" t="s">
        <v>253</v>
      </c>
      <c r="H96" s="609" t="s">
        <v>1533</v>
      </c>
      <c r="I96" s="647">
        <f>6000*F96</f>
        <v>6000</v>
      </c>
      <c r="J96" s="609" t="s">
        <v>317</v>
      </c>
      <c r="K96" s="609" t="s">
        <v>1469</v>
      </c>
    </row>
    <row r="97" spans="1:11" ht="15" x14ac:dyDescent="0.25">
      <c r="A97" s="606" t="s">
        <v>4562</v>
      </c>
      <c r="B97" s="607">
        <v>44249</v>
      </c>
      <c r="C97" s="606" t="s">
        <v>2068</v>
      </c>
      <c r="D97" s="606" t="s">
        <v>1517</v>
      </c>
      <c r="E97" s="609" t="s">
        <v>308</v>
      </c>
      <c r="F97" s="610">
        <v>1</v>
      </c>
      <c r="G97" s="609" t="s">
        <v>244</v>
      </c>
      <c r="H97" s="609" t="s">
        <v>1854</v>
      </c>
      <c r="I97" s="647">
        <f>2250*F97</f>
        <v>2250</v>
      </c>
      <c r="J97" s="609" t="s">
        <v>316</v>
      </c>
      <c r="K97" s="609" t="s">
        <v>1469</v>
      </c>
    </row>
    <row r="98" spans="1:11" ht="15" x14ac:dyDescent="0.25">
      <c r="A98" s="606" t="s">
        <v>4563</v>
      </c>
      <c r="B98" s="607">
        <v>44249</v>
      </c>
      <c r="C98" s="606" t="s">
        <v>4342</v>
      </c>
      <c r="D98" s="606" t="s">
        <v>1516</v>
      </c>
      <c r="E98" s="609" t="s">
        <v>308</v>
      </c>
      <c r="F98" s="610">
        <v>60</v>
      </c>
      <c r="G98" s="609" t="s">
        <v>253</v>
      </c>
      <c r="H98" s="609" t="s">
        <v>1533</v>
      </c>
      <c r="I98" s="647">
        <f>4475*F98</f>
        <v>268500</v>
      </c>
      <c r="J98" s="609" t="s">
        <v>317</v>
      </c>
      <c r="K98" s="609" t="s">
        <v>1469</v>
      </c>
    </row>
    <row r="99" spans="1:11" ht="15" x14ac:dyDescent="0.25">
      <c r="A99" s="606" t="s">
        <v>4564</v>
      </c>
      <c r="B99" s="607">
        <v>44249</v>
      </c>
      <c r="C99" s="606" t="s">
        <v>4410</v>
      </c>
      <c r="D99" s="606" t="s">
        <v>2287</v>
      </c>
      <c r="E99" s="609" t="s">
        <v>314</v>
      </c>
      <c r="F99" s="610">
        <v>1</v>
      </c>
      <c r="G99" s="609" t="s">
        <v>253</v>
      </c>
      <c r="H99" s="609" t="s">
        <v>15</v>
      </c>
      <c r="I99" s="647">
        <v>0</v>
      </c>
      <c r="J99" s="609" t="s">
        <v>1464</v>
      </c>
      <c r="K99" s="609" t="s">
        <v>4782</v>
      </c>
    </row>
    <row r="100" spans="1:11" ht="15" x14ac:dyDescent="0.25">
      <c r="A100" s="606" t="s">
        <v>4565</v>
      </c>
      <c r="B100" s="607">
        <v>44249</v>
      </c>
      <c r="C100" s="606" t="s">
        <v>2054</v>
      </c>
      <c r="D100" s="606" t="s">
        <v>4580</v>
      </c>
      <c r="E100" s="609" t="s">
        <v>308</v>
      </c>
      <c r="F100" s="610">
        <v>5</v>
      </c>
      <c r="G100" s="609" t="s">
        <v>244</v>
      </c>
      <c r="H100" s="609" t="s">
        <v>1854</v>
      </c>
      <c r="I100" s="647">
        <f>6600*F100</f>
        <v>33000</v>
      </c>
      <c r="J100" s="609" t="s">
        <v>316</v>
      </c>
      <c r="K100" s="609" t="s">
        <v>1469</v>
      </c>
    </row>
    <row r="101" spans="1:11" ht="15" x14ac:dyDescent="0.25">
      <c r="A101" s="606" t="s">
        <v>4566</v>
      </c>
      <c r="B101" s="607">
        <v>44250</v>
      </c>
      <c r="C101" s="606" t="s">
        <v>2050</v>
      </c>
      <c r="D101" s="606" t="s">
        <v>4587</v>
      </c>
      <c r="E101" s="609" t="s">
        <v>314</v>
      </c>
      <c r="F101" s="610">
        <v>2</v>
      </c>
      <c r="G101" s="609" t="s">
        <v>253</v>
      </c>
      <c r="H101" s="609" t="s">
        <v>1532</v>
      </c>
      <c r="I101" s="647">
        <f>53700*F101</f>
        <v>107400</v>
      </c>
      <c r="J101" s="609" t="s">
        <v>317</v>
      </c>
      <c r="K101" s="609" t="s">
        <v>1469</v>
      </c>
    </row>
    <row r="102" spans="1:11" ht="15" x14ac:dyDescent="0.25">
      <c r="A102" s="606" t="s">
        <v>4567</v>
      </c>
      <c r="B102" s="607">
        <v>44251</v>
      </c>
      <c r="C102" s="606" t="s">
        <v>4568</v>
      </c>
      <c r="D102" s="606" t="s">
        <v>1516</v>
      </c>
      <c r="E102" s="609" t="s">
        <v>308</v>
      </c>
      <c r="F102" s="610">
        <v>1</v>
      </c>
      <c r="G102" s="609" t="s">
        <v>244</v>
      </c>
      <c r="H102" s="609" t="s">
        <v>1854</v>
      </c>
      <c r="I102" s="647">
        <f>4475*F102</f>
        <v>4475</v>
      </c>
      <c r="J102" s="609" t="s">
        <v>316</v>
      </c>
      <c r="K102" s="609" t="s">
        <v>1469</v>
      </c>
    </row>
    <row r="103" spans="1:11" ht="15" x14ac:dyDescent="0.25">
      <c r="A103" s="606" t="s">
        <v>4567</v>
      </c>
      <c r="B103" s="607">
        <v>44251</v>
      </c>
      <c r="C103" s="606" t="s">
        <v>4568</v>
      </c>
      <c r="D103" s="606" t="s">
        <v>1517</v>
      </c>
      <c r="E103" s="609" t="s">
        <v>308</v>
      </c>
      <c r="F103" s="610">
        <v>1</v>
      </c>
      <c r="G103" s="609" t="s">
        <v>244</v>
      </c>
      <c r="H103" s="609" t="s">
        <v>1854</v>
      </c>
      <c r="I103" s="647">
        <f>2250*F103</f>
        <v>2250</v>
      </c>
      <c r="J103" s="609" t="s">
        <v>316</v>
      </c>
      <c r="K103" s="609" t="s">
        <v>1469</v>
      </c>
    </row>
    <row r="104" spans="1:11" ht="15" x14ac:dyDescent="0.25">
      <c r="A104" s="606" t="s">
        <v>4569</v>
      </c>
      <c r="B104" s="607">
        <v>44251</v>
      </c>
      <c r="C104" s="606" t="s">
        <v>4570</v>
      </c>
      <c r="D104" s="606" t="s">
        <v>4585</v>
      </c>
      <c r="E104" s="609" t="s">
        <v>314</v>
      </c>
      <c r="F104" s="610">
        <v>1</v>
      </c>
      <c r="G104" s="609" t="s">
        <v>1625</v>
      </c>
      <c r="H104" s="609" t="s">
        <v>1532</v>
      </c>
      <c r="I104" s="647">
        <f>36600*F104</f>
        <v>36600</v>
      </c>
      <c r="J104" s="609" t="s">
        <v>317</v>
      </c>
      <c r="K104" s="609" t="s">
        <v>1469</v>
      </c>
    </row>
    <row r="105" spans="1:11" ht="15" x14ac:dyDescent="0.25">
      <c r="A105" s="606" t="s">
        <v>4571</v>
      </c>
      <c r="B105" s="607">
        <v>44251</v>
      </c>
      <c r="C105" s="606" t="s">
        <v>2050</v>
      </c>
      <c r="D105" s="606" t="s">
        <v>1517</v>
      </c>
      <c r="E105" s="609" t="s">
        <v>308</v>
      </c>
      <c r="F105" s="610">
        <v>5</v>
      </c>
      <c r="G105" s="609" t="s">
        <v>253</v>
      </c>
      <c r="H105" s="609" t="s">
        <v>1533</v>
      </c>
      <c r="I105" s="647">
        <f>2250*F105</f>
        <v>11250</v>
      </c>
      <c r="J105" s="609" t="s">
        <v>317</v>
      </c>
      <c r="K105" s="609" t="s">
        <v>1469</v>
      </c>
    </row>
    <row r="106" spans="1:11" ht="15" x14ac:dyDescent="0.25">
      <c r="A106" s="606" t="s">
        <v>4572</v>
      </c>
      <c r="B106" s="607">
        <v>44253</v>
      </c>
      <c r="C106" s="606" t="s">
        <v>2114</v>
      </c>
      <c r="D106" s="615" t="s">
        <v>4580</v>
      </c>
      <c r="E106" s="609" t="s">
        <v>308</v>
      </c>
      <c r="F106" s="610">
        <v>1</v>
      </c>
      <c r="G106" s="609" t="s">
        <v>253</v>
      </c>
      <c r="H106" s="609" t="s">
        <v>1533</v>
      </c>
      <c r="I106" s="647">
        <f>6600*F106</f>
        <v>6600</v>
      </c>
      <c r="J106" s="609" t="s">
        <v>317</v>
      </c>
      <c r="K106" s="609" t="s">
        <v>1469</v>
      </c>
    </row>
    <row r="107" spans="1:11" ht="15" x14ac:dyDescent="0.25">
      <c r="A107" s="606" t="s">
        <v>4572</v>
      </c>
      <c r="B107" s="607">
        <v>44253</v>
      </c>
      <c r="C107" s="606" t="s">
        <v>2114</v>
      </c>
      <c r="D107" s="615" t="s">
        <v>4483</v>
      </c>
      <c r="E107" s="609" t="s">
        <v>308</v>
      </c>
      <c r="F107" s="610">
        <v>1</v>
      </c>
      <c r="G107" s="609" t="s">
        <v>253</v>
      </c>
      <c r="H107" s="609" t="s">
        <v>1533</v>
      </c>
      <c r="I107" s="647">
        <f>750*F107</f>
        <v>750</v>
      </c>
      <c r="J107" s="609" t="s">
        <v>317</v>
      </c>
      <c r="K107" s="609" t="s">
        <v>1469</v>
      </c>
    </row>
    <row r="108" spans="1:11" ht="15" x14ac:dyDescent="0.25">
      <c r="A108" s="606" t="s">
        <v>4572</v>
      </c>
      <c r="B108" s="607">
        <v>44253</v>
      </c>
      <c r="C108" s="606" t="s">
        <v>2479</v>
      </c>
      <c r="D108" s="606" t="s">
        <v>1517</v>
      </c>
      <c r="E108" s="609" t="s">
        <v>308</v>
      </c>
      <c r="F108" s="610">
        <v>50</v>
      </c>
      <c r="G108" s="609" t="s">
        <v>4573</v>
      </c>
      <c r="H108" s="609" t="s">
        <v>1853</v>
      </c>
      <c r="I108" s="647">
        <f>2250*F108</f>
        <v>112500</v>
      </c>
      <c r="J108" s="609" t="s">
        <v>1466</v>
      </c>
      <c r="K108" s="609" t="s">
        <v>4782</v>
      </c>
    </row>
    <row r="109" spans="1:11" ht="15" x14ac:dyDescent="0.25">
      <c r="A109" s="609" t="s">
        <v>4574</v>
      </c>
      <c r="B109" s="613">
        <v>44254</v>
      </c>
      <c r="C109" s="609" t="s">
        <v>4575</v>
      </c>
      <c r="D109" s="606" t="s">
        <v>4586</v>
      </c>
      <c r="E109" s="606" t="s">
        <v>308</v>
      </c>
      <c r="F109" s="610">
        <v>1</v>
      </c>
      <c r="G109" s="609" t="s">
        <v>244</v>
      </c>
      <c r="H109" s="609" t="s">
        <v>1854</v>
      </c>
      <c r="I109" s="647">
        <f>1250*F109</f>
        <v>1250</v>
      </c>
      <c r="J109" s="609" t="s">
        <v>316</v>
      </c>
      <c r="K109" s="609" t="s">
        <v>1469</v>
      </c>
    </row>
    <row r="110" spans="1:11" ht="15" x14ac:dyDescent="0.25">
      <c r="A110" s="609" t="s">
        <v>4574</v>
      </c>
      <c r="B110" s="613">
        <v>44254</v>
      </c>
      <c r="C110" s="609" t="s">
        <v>4575</v>
      </c>
      <c r="D110" s="606" t="s">
        <v>2128</v>
      </c>
      <c r="E110" s="606" t="s">
        <v>308</v>
      </c>
      <c r="F110" s="610">
        <v>1</v>
      </c>
      <c r="G110" s="609" t="s">
        <v>244</v>
      </c>
      <c r="H110" s="609" t="s">
        <v>1854</v>
      </c>
      <c r="I110" s="647">
        <f>250*F110</f>
        <v>250</v>
      </c>
      <c r="J110" s="609" t="s">
        <v>316</v>
      </c>
      <c r="K110" s="609" t="s">
        <v>1469</v>
      </c>
    </row>
    <row r="111" spans="1:11" x14ac:dyDescent="0.2">
      <c r="F111" s="604"/>
    </row>
  </sheetData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theme="4"/>
  </sheetPr>
  <dimension ref="A3:B14"/>
  <sheetViews>
    <sheetView workbookViewId="0">
      <selection activeCell="D21" sqref="D21"/>
    </sheetView>
  </sheetViews>
  <sheetFormatPr defaultRowHeight="12.75" x14ac:dyDescent="0.2"/>
  <cols>
    <col min="1" max="1" width="23.42578125" bestFit="1" customWidth="1"/>
    <col min="2" max="2" width="10.28515625" style="123" bestFit="1" customWidth="1"/>
  </cols>
  <sheetData>
    <row r="3" spans="1:2" x14ac:dyDescent="0.2">
      <c r="A3" s="474" t="s">
        <v>1535</v>
      </c>
      <c r="B3" s="483"/>
    </row>
    <row r="4" spans="1:2" x14ac:dyDescent="0.2">
      <c r="A4" s="474" t="s">
        <v>42</v>
      </c>
      <c r="B4" s="477" t="s">
        <v>4</v>
      </c>
    </row>
    <row r="5" spans="1:2" x14ac:dyDescent="0.2">
      <c r="A5" s="473" t="s">
        <v>1850</v>
      </c>
      <c r="B5" s="483">
        <v>1184100</v>
      </c>
    </row>
    <row r="6" spans="1:2" x14ac:dyDescent="0.2">
      <c r="A6" s="475" t="s">
        <v>1853</v>
      </c>
      <c r="B6" s="484">
        <v>147250</v>
      </c>
    </row>
    <row r="7" spans="1:2" x14ac:dyDescent="0.2">
      <c r="A7" s="475" t="s">
        <v>2523</v>
      </c>
      <c r="B7" s="484">
        <v>12750</v>
      </c>
    </row>
    <row r="8" spans="1:2" x14ac:dyDescent="0.2">
      <c r="A8" s="475" t="s">
        <v>1851</v>
      </c>
      <c r="B8" s="484">
        <v>1687470</v>
      </c>
    </row>
    <row r="9" spans="1:2" x14ac:dyDescent="0.2">
      <c r="A9" s="475" t="s">
        <v>1854</v>
      </c>
      <c r="B9" s="484">
        <v>1055238</v>
      </c>
    </row>
    <row r="10" spans="1:2" x14ac:dyDescent="0.2">
      <c r="A10" s="475" t="s">
        <v>1532</v>
      </c>
      <c r="B10" s="484">
        <v>228950</v>
      </c>
    </row>
    <row r="11" spans="1:2" x14ac:dyDescent="0.2">
      <c r="A11" s="475" t="s">
        <v>1533</v>
      </c>
      <c r="B11" s="484">
        <v>55700</v>
      </c>
    </row>
    <row r="12" spans="1:2" x14ac:dyDescent="0.2">
      <c r="A12" s="475" t="s">
        <v>3215</v>
      </c>
      <c r="B12" s="484">
        <v>99550</v>
      </c>
    </row>
    <row r="13" spans="1:2" x14ac:dyDescent="0.2">
      <c r="A13" s="475" t="s">
        <v>1183</v>
      </c>
      <c r="B13" s="484">
        <v>433500</v>
      </c>
    </row>
    <row r="14" spans="1:2" x14ac:dyDescent="0.2">
      <c r="A14" s="476" t="s">
        <v>3</v>
      </c>
      <c r="B14" s="485">
        <v>4904508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theme="4"/>
  </sheetPr>
  <dimension ref="A1:K154"/>
  <sheetViews>
    <sheetView workbookViewId="0">
      <selection activeCell="H1" sqref="H1"/>
    </sheetView>
  </sheetViews>
  <sheetFormatPr defaultRowHeight="12.75" x14ac:dyDescent="0.2"/>
  <cols>
    <col min="1" max="1" width="18.85546875" bestFit="1" customWidth="1"/>
    <col min="2" max="2" width="12" bestFit="1" customWidth="1"/>
    <col min="3" max="3" width="30.42578125" bestFit="1" customWidth="1"/>
    <col min="4" max="4" width="33.7109375" customWidth="1"/>
    <col min="5" max="5" width="8.28515625" bestFit="1" customWidth="1"/>
    <col min="6" max="6" width="4.140625" bestFit="1" customWidth="1"/>
    <col min="7" max="7" width="14" bestFit="1" customWidth="1"/>
    <col min="8" max="8" width="22.140625" bestFit="1" customWidth="1"/>
    <col min="9" max="9" width="9.5703125" bestFit="1" customWidth="1"/>
    <col min="10" max="10" width="17" bestFit="1" customWidth="1"/>
    <col min="11" max="11" width="7.85546875" bestFit="1" customWidth="1"/>
  </cols>
  <sheetData>
    <row r="1" spans="1:11" ht="15" x14ac:dyDescent="0.25">
      <c r="A1" s="616" t="s">
        <v>26</v>
      </c>
      <c r="B1" s="617" t="s">
        <v>116</v>
      </c>
      <c r="C1" s="347" t="s">
        <v>36</v>
      </c>
      <c r="D1" s="347" t="s">
        <v>37</v>
      </c>
      <c r="E1" s="347" t="s">
        <v>23</v>
      </c>
      <c r="F1" s="618" t="s">
        <v>38</v>
      </c>
      <c r="G1" s="347" t="s">
        <v>39</v>
      </c>
      <c r="H1" s="347" t="s">
        <v>42</v>
      </c>
      <c r="I1" s="605" t="s">
        <v>40</v>
      </c>
      <c r="J1" s="347" t="s">
        <v>35</v>
      </c>
      <c r="K1" s="347" t="s">
        <v>24</v>
      </c>
    </row>
    <row r="2" spans="1:11" ht="15" x14ac:dyDescent="0.25">
      <c r="A2" s="525" t="s">
        <v>7164</v>
      </c>
      <c r="B2" s="594">
        <v>44256</v>
      </c>
      <c r="C2" s="525" t="s">
        <v>7798</v>
      </c>
      <c r="D2" s="523" t="s">
        <v>2133</v>
      </c>
      <c r="E2" s="525" t="s">
        <v>308</v>
      </c>
      <c r="F2" s="700">
        <v>1</v>
      </c>
      <c r="G2" s="660" t="s">
        <v>244</v>
      </c>
      <c r="H2" s="626" t="s">
        <v>1854</v>
      </c>
      <c r="I2" s="626">
        <f>6600*F2</f>
        <v>6600</v>
      </c>
      <c r="J2" s="626" t="s">
        <v>316</v>
      </c>
      <c r="K2" s="626" t="s">
        <v>1469</v>
      </c>
    </row>
    <row r="3" spans="1:11" ht="15" x14ac:dyDescent="0.25">
      <c r="A3" s="525" t="s">
        <v>7165</v>
      </c>
      <c r="B3" s="594">
        <v>44256</v>
      </c>
      <c r="C3" s="525" t="s">
        <v>2040</v>
      </c>
      <c r="D3" s="525" t="s">
        <v>2133</v>
      </c>
      <c r="E3" s="525" t="s">
        <v>308</v>
      </c>
      <c r="F3" s="700">
        <v>1</v>
      </c>
      <c r="G3" s="660" t="s">
        <v>244</v>
      </c>
      <c r="H3" s="626" t="s">
        <v>1854</v>
      </c>
      <c r="I3" s="626">
        <f>6600*F3</f>
        <v>6600</v>
      </c>
      <c r="J3" s="626" t="s">
        <v>316</v>
      </c>
      <c r="K3" s="626" t="s">
        <v>1469</v>
      </c>
    </row>
    <row r="4" spans="1:11" ht="15" x14ac:dyDescent="0.25">
      <c r="A4" s="525" t="s">
        <v>7166</v>
      </c>
      <c r="B4" s="594">
        <v>44256</v>
      </c>
      <c r="C4" s="525" t="s">
        <v>2073</v>
      </c>
      <c r="D4" s="525" t="s">
        <v>1516</v>
      </c>
      <c r="E4" s="525" t="s">
        <v>308</v>
      </c>
      <c r="F4" s="700">
        <v>1</v>
      </c>
      <c r="G4" s="660" t="s">
        <v>246</v>
      </c>
      <c r="H4" s="626" t="s">
        <v>1854</v>
      </c>
      <c r="I4" s="626">
        <f>4250*F4</f>
        <v>4250</v>
      </c>
      <c r="J4" s="626" t="s">
        <v>316</v>
      </c>
      <c r="K4" s="626" t="s">
        <v>1469</v>
      </c>
    </row>
    <row r="5" spans="1:11" ht="15" x14ac:dyDescent="0.25">
      <c r="A5" s="525" t="s">
        <v>7167</v>
      </c>
      <c r="B5" s="594">
        <v>44256</v>
      </c>
      <c r="C5" s="525" t="s">
        <v>2054</v>
      </c>
      <c r="D5" s="525" t="s">
        <v>2133</v>
      </c>
      <c r="E5" s="525" t="s">
        <v>308</v>
      </c>
      <c r="F5" s="700">
        <v>4</v>
      </c>
      <c r="G5" s="660" t="s">
        <v>246</v>
      </c>
      <c r="H5" s="626" t="s">
        <v>1854</v>
      </c>
      <c r="I5" s="626">
        <f>6600*F5</f>
        <v>26400</v>
      </c>
      <c r="J5" s="626" t="s">
        <v>316</v>
      </c>
      <c r="K5" s="626" t="s">
        <v>1469</v>
      </c>
    </row>
    <row r="6" spans="1:11" ht="15" x14ac:dyDescent="0.25">
      <c r="A6" s="525" t="s">
        <v>7168</v>
      </c>
      <c r="B6" s="594">
        <v>44256</v>
      </c>
      <c r="C6" s="525" t="s">
        <v>4554</v>
      </c>
      <c r="D6" s="525" t="s">
        <v>1516</v>
      </c>
      <c r="E6" s="525" t="s">
        <v>308</v>
      </c>
      <c r="F6" s="701">
        <v>2</v>
      </c>
      <c r="G6" s="660" t="s">
        <v>1962</v>
      </c>
      <c r="H6" s="626" t="s">
        <v>2523</v>
      </c>
      <c r="I6" s="626">
        <f>4250*F6</f>
        <v>8500</v>
      </c>
      <c r="J6" s="626" t="s">
        <v>317</v>
      </c>
      <c r="K6" s="626" t="s">
        <v>1469</v>
      </c>
    </row>
    <row r="7" spans="1:11" ht="15" x14ac:dyDescent="0.25">
      <c r="A7" s="525" t="s">
        <v>7169</v>
      </c>
      <c r="B7" s="594">
        <v>44257</v>
      </c>
      <c r="C7" s="525" t="s">
        <v>7799</v>
      </c>
      <c r="D7" s="525" t="s">
        <v>2133</v>
      </c>
      <c r="E7" s="525" t="s">
        <v>308</v>
      </c>
      <c r="F7" s="700">
        <v>1</v>
      </c>
      <c r="G7" s="702" t="s">
        <v>244</v>
      </c>
      <c r="H7" s="626" t="s">
        <v>1854</v>
      </c>
      <c r="I7" s="626">
        <f>6600*F7</f>
        <v>6600</v>
      </c>
      <c r="J7" s="626" t="s">
        <v>316</v>
      </c>
      <c r="K7" s="626" t="s">
        <v>1469</v>
      </c>
    </row>
    <row r="8" spans="1:11" ht="15" x14ac:dyDescent="0.25">
      <c r="A8" s="525" t="s">
        <v>7170</v>
      </c>
      <c r="B8" s="594">
        <v>44257</v>
      </c>
      <c r="C8" s="525" t="s">
        <v>7171</v>
      </c>
      <c r="D8" s="525" t="s">
        <v>2127</v>
      </c>
      <c r="E8" s="525" t="s">
        <v>308</v>
      </c>
      <c r="F8" s="700">
        <v>1</v>
      </c>
      <c r="G8" s="702" t="s">
        <v>244</v>
      </c>
      <c r="H8" s="626" t="s">
        <v>1854</v>
      </c>
      <c r="I8" s="626">
        <f>2450*F8</f>
        <v>2450</v>
      </c>
      <c r="J8" s="626" t="s">
        <v>316</v>
      </c>
      <c r="K8" s="626" t="s">
        <v>1469</v>
      </c>
    </row>
    <row r="9" spans="1:11" ht="15" x14ac:dyDescent="0.25">
      <c r="A9" s="525" t="s">
        <v>7172</v>
      </c>
      <c r="B9" s="594">
        <v>44257</v>
      </c>
      <c r="C9" s="525" t="s">
        <v>7173</v>
      </c>
      <c r="D9" s="525" t="s">
        <v>2141</v>
      </c>
      <c r="E9" s="525" t="s">
        <v>314</v>
      </c>
      <c r="F9" s="700">
        <v>1</v>
      </c>
      <c r="G9" s="702" t="s">
        <v>244</v>
      </c>
      <c r="H9" s="626" t="s">
        <v>1851</v>
      </c>
      <c r="I9" s="626">
        <f>53700*F9</f>
        <v>53700</v>
      </c>
      <c r="J9" s="626" t="s">
        <v>316</v>
      </c>
      <c r="K9" s="626" t="s">
        <v>1469</v>
      </c>
    </row>
    <row r="10" spans="1:11" ht="15" x14ac:dyDescent="0.25">
      <c r="A10" s="525" t="s">
        <v>7172</v>
      </c>
      <c r="B10" s="594">
        <v>44257</v>
      </c>
      <c r="C10" s="525" t="s">
        <v>7173</v>
      </c>
      <c r="D10" s="525" t="s">
        <v>7179</v>
      </c>
      <c r="E10" s="525" t="s">
        <v>314</v>
      </c>
      <c r="F10" s="700">
        <v>1</v>
      </c>
      <c r="G10" s="702" t="s">
        <v>244</v>
      </c>
      <c r="H10" s="626" t="s">
        <v>1851</v>
      </c>
      <c r="I10" s="626">
        <f>6000*F10</f>
        <v>6000</v>
      </c>
      <c r="J10" s="626" t="s">
        <v>316</v>
      </c>
      <c r="K10" s="626" t="s">
        <v>1469</v>
      </c>
    </row>
    <row r="11" spans="1:11" ht="15" x14ac:dyDescent="0.25">
      <c r="A11" s="525" t="s">
        <v>7172</v>
      </c>
      <c r="B11" s="594">
        <v>44257</v>
      </c>
      <c r="C11" s="525" t="s">
        <v>7173</v>
      </c>
      <c r="D11" s="525" t="s">
        <v>2129</v>
      </c>
      <c r="E11" s="525" t="s">
        <v>314</v>
      </c>
      <c r="F11" s="700">
        <v>1</v>
      </c>
      <c r="G11" s="702" t="s">
        <v>244</v>
      </c>
      <c r="H11" s="626" t="s">
        <v>1851</v>
      </c>
      <c r="I11" s="626">
        <f>4675*F11</f>
        <v>4675</v>
      </c>
      <c r="J11" s="626" t="s">
        <v>316</v>
      </c>
      <c r="K11" s="626" t="s">
        <v>1469</v>
      </c>
    </row>
    <row r="12" spans="1:11" ht="15" x14ac:dyDescent="0.25">
      <c r="A12" s="525" t="s">
        <v>7172</v>
      </c>
      <c r="B12" s="594">
        <v>44257</v>
      </c>
      <c r="C12" s="525" t="s">
        <v>7173</v>
      </c>
      <c r="D12" s="523" t="s">
        <v>4591</v>
      </c>
      <c r="E12" s="525" t="s">
        <v>314</v>
      </c>
      <c r="F12" s="700">
        <v>1</v>
      </c>
      <c r="G12" s="702" t="s">
        <v>244</v>
      </c>
      <c r="H12" s="626" t="s">
        <v>1851</v>
      </c>
      <c r="I12" s="626">
        <f>3250*F12</f>
        <v>3250</v>
      </c>
      <c r="J12" s="626" t="s">
        <v>316</v>
      </c>
      <c r="K12" s="626" t="s">
        <v>1469</v>
      </c>
    </row>
    <row r="13" spans="1:11" ht="15" x14ac:dyDescent="0.25">
      <c r="A13" s="525" t="s">
        <v>7174</v>
      </c>
      <c r="B13" s="594">
        <v>44257</v>
      </c>
      <c r="C13" s="525" t="s">
        <v>7175</v>
      </c>
      <c r="D13" s="525" t="s">
        <v>2141</v>
      </c>
      <c r="E13" s="525" t="s">
        <v>314</v>
      </c>
      <c r="F13" s="700">
        <v>1</v>
      </c>
      <c r="G13" s="702" t="s">
        <v>244</v>
      </c>
      <c r="H13" s="626" t="s">
        <v>1851</v>
      </c>
      <c r="I13" s="626">
        <f>53700*F13</f>
        <v>53700</v>
      </c>
      <c r="J13" s="626" t="s">
        <v>317</v>
      </c>
      <c r="K13" s="626" t="s">
        <v>1469</v>
      </c>
    </row>
    <row r="14" spans="1:11" ht="15" x14ac:dyDescent="0.25">
      <c r="A14" s="525" t="s">
        <v>7174</v>
      </c>
      <c r="B14" s="594">
        <v>44257</v>
      </c>
      <c r="C14" s="525" t="s">
        <v>7175</v>
      </c>
      <c r="D14" s="525" t="s">
        <v>7180</v>
      </c>
      <c r="E14" s="525" t="s">
        <v>314</v>
      </c>
      <c r="F14" s="700">
        <v>1</v>
      </c>
      <c r="G14" s="702" t="s">
        <v>244</v>
      </c>
      <c r="H14" s="626" t="s">
        <v>1851</v>
      </c>
      <c r="I14" s="626">
        <f>36600*F14</f>
        <v>36600</v>
      </c>
      <c r="J14" s="626" t="s">
        <v>317</v>
      </c>
      <c r="K14" s="626" t="s">
        <v>1469</v>
      </c>
    </row>
    <row r="15" spans="1:11" ht="15" x14ac:dyDescent="0.25">
      <c r="A15" s="525" t="s">
        <v>7176</v>
      </c>
      <c r="B15" s="594">
        <v>44257</v>
      </c>
      <c r="C15" s="525" t="s">
        <v>7177</v>
      </c>
      <c r="D15" s="525" t="s">
        <v>7180</v>
      </c>
      <c r="E15" s="525" t="s">
        <v>314</v>
      </c>
      <c r="F15" s="700">
        <v>1</v>
      </c>
      <c r="G15" s="702" t="s">
        <v>244</v>
      </c>
      <c r="H15" s="626" t="s">
        <v>1851</v>
      </c>
      <c r="I15" s="626">
        <f>36600*F15</f>
        <v>36600</v>
      </c>
      <c r="J15" s="626" t="s">
        <v>316</v>
      </c>
      <c r="K15" s="626" t="s">
        <v>1469</v>
      </c>
    </row>
    <row r="16" spans="1:11" ht="15" x14ac:dyDescent="0.25">
      <c r="A16" s="525" t="s">
        <v>7176</v>
      </c>
      <c r="B16" s="594">
        <v>44257</v>
      </c>
      <c r="C16" s="525" t="s">
        <v>7177</v>
      </c>
      <c r="D16" s="525" t="s">
        <v>1516</v>
      </c>
      <c r="E16" s="525" t="s">
        <v>308</v>
      </c>
      <c r="F16" s="700">
        <v>1</v>
      </c>
      <c r="G16" s="702" t="s">
        <v>244</v>
      </c>
      <c r="H16" s="626" t="s">
        <v>1854</v>
      </c>
      <c r="I16" s="626">
        <f>4250*F16</f>
        <v>4250</v>
      </c>
      <c r="J16" s="626" t="s">
        <v>316</v>
      </c>
      <c r="K16" s="626" t="s">
        <v>1469</v>
      </c>
    </row>
    <row r="17" spans="1:11" ht="15" x14ac:dyDescent="0.25">
      <c r="A17" s="525" t="s">
        <v>7176</v>
      </c>
      <c r="B17" s="594">
        <v>44257</v>
      </c>
      <c r="C17" s="525" t="s">
        <v>7177</v>
      </c>
      <c r="D17" s="525" t="s">
        <v>2127</v>
      </c>
      <c r="E17" s="525" t="s">
        <v>308</v>
      </c>
      <c r="F17" s="700">
        <v>1</v>
      </c>
      <c r="G17" s="702" t="s">
        <v>244</v>
      </c>
      <c r="H17" s="626" t="s">
        <v>1854</v>
      </c>
      <c r="I17" s="626">
        <f>2450*F17</f>
        <v>2450</v>
      </c>
      <c r="J17" s="626" t="s">
        <v>316</v>
      </c>
      <c r="K17" s="626" t="s">
        <v>1469</v>
      </c>
    </row>
    <row r="18" spans="1:11" ht="15" x14ac:dyDescent="0.25">
      <c r="A18" s="525" t="s">
        <v>7178</v>
      </c>
      <c r="B18" s="594">
        <v>44257</v>
      </c>
      <c r="C18" s="525" t="s">
        <v>2054</v>
      </c>
      <c r="D18" s="525" t="s">
        <v>2133</v>
      </c>
      <c r="E18" s="525" t="s">
        <v>308</v>
      </c>
      <c r="F18" s="700">
        <v>4</v>
      </c>
      <c r="G18" s="660" t="s">
        <v>246</v>
      </c>
      <c r="H18" s="626" t="s">
        <v>1854</v>
      </c>
      <c r="I18" s="626">
        <f>6600*F18</f>
        <v>26400</v>
      </c>
      <c r="J18" s="626" t="s">
        <v>316</v>
      </c>
      <c r="K18" s="626" t="s">
        <v>1469</v>
      </c>
    </row>
    <row r="19" spans="1:11" ht="15" x14ac:dyDescent="0.25">
      <c r="A19" s="525" t="s">
        <v>7178</v>
      </c>
      <c r="B19" s="594">
        <v>44257</v>
      </c>
      <c r="C19" s="525" t="s">
        <v>2054</v>
      </c>
      <c r="D19" s="525" t="s">
        <v>1981</v>
      </c>
      <c r="E19" s="525" t="s">
        <v>308</v>
      </c>
      <c r="F19" s="700">
        <v>5</v>
      </c>
      <c r="G19" s="660" t="s">
        <v>246</v>
      </c>
      <c r="H19" s="626" t="s">
        <v>1854</v>
      </c>
      <c r="I19" s="626">
        <f>1250*F19</f>
        <v>6250</v>
      </c>
      <c r="J19" s="626" t="s">
        <v>316</v>
      </c>
      <c r="K19" s="626" t="s">
        <v>1469</v>
      </c>
    </row>
    <row r="20" spans="1:11" ht="15" x14ac:dyDescent="0.25">
      <c r="A20" s="525" t="s">
        <v>7181</v>
      </c>
      <c r="B20" s="594">
        <v>44258</v>
      </c>
      <c r="C20" s="525" t="s">
        <v>7800</v>
      </c>
      <c r="D20" s="525" t="s">
        <v>2141</v>
      </c>
      <c r="E20" s="523" t="s">
        <v>314</v>
      </c>
      <c r="F20" s="700">
        <v>1</v>
      </c>
      <c r="G20" s="626" t="s">
        <v>244</v>
      </c>
      <c r="H20" s="626" t="s">
        <v>1851</v>
      </c>
      <c r="I20" s="626">
        <f>53700*F20</f>
        <v>53700</v>
      </c>
      <c r="J20" s="626" t="s">
        <v>316</v>
      </c>
      <c r="K20" s="626" t="s">
        <v>1469</v>
      </c>
    </row>
    <row r="21" spans="1:11" ht="15" x14ac:dyDescent="0.25">
      <c r="A21" s="525" t="s">
        <v>7181</v>
      </c>
      <c r="B21" s="594">
        <v>44258</v>
      </c>
      <c r="C21" s="525" t="s">
        <v>7800</v>
      </c>
      <c r="D21" s="525" t="s">
        <v>2133</v>
      </c>
      <c r="E21" s="525" t="s">
        <v>308</v>
      </c>
      <c r="F21" s="700">
        <v>1</v>
      </c>
      <c r="G21" s="626" t="s">
        <v>244</v>
      </c>
      <c r="H21" s="626" t="s">
        <v>1854</v>
      </c>
      <c r="I21" s="626">
        <f>6600*F21</f>
        <v>6600</v>
      </c>
      <c r="J21" s="626" t="s">
        <v>316</v>
      </c>
      <c r="K21" s="626" t="s">
        <v>1469</v>
      </c>
    </row>
    <row r="22" spans="1:11" ht="15" x14ac:dyDescent="0.25">
      <c r="A22" s="525" t="s">
        <v>7181</v>
      </c>
      <c r="B22" s="594">
        <v>44258</v>
      </c>
      <c r="C22" s="525" t="s">
        <v>7800</v>
      </c>
      <c r="D22" s="525" t="s">
        <v>2127</v>
      </c>
      <c r="E22" s="525" t="s">
        <v>308</v>
      </c>
      <c r="F22" s="700">
        <v>1</v>
      </c>
      <c r="G22" s="626" t="s">
        <v>244</v>
      </c>
      <c r="H22" s="626" t="s">
        <v>1854</v>
      </c>
      <c r="I22" s="626">
        <f>2450*F22</f>
        <v>2450</v>
      </c>
      <c r="J22" s="626" t="s">
        <v>316</v>
      </c>
      <c r="K22" s="626" t="s">
        <v>1469</v>
      </c>
    </row>
    <row r="23" spans="1:11" ht="15" x14ac:dyDescent="0.25">
      <c r="A23" s="525" t="s">
        <v>7182</v>
      </c>
      <c r="B23" s="594">
        <v>44258</v>
      </c>
      <c r="C23" s="525" t="s">
        <v>7183</v>
      </c>
      <c r="D23" s="525" t="s">
        <v>1516</v>
      </c>
      <c r="E23" s="525" t="s">
        <v>308</v>
      </c>
      <c r="F23" s="700">
        <v>1</v>
      </c>
      <c r="G23" s="660" t="s">
        <v>7282</v>
      </c>
      <c r="H23" s="626" t="s">
        <v>1854</v>
      </c>
      <c r="I23" s="626">
        <f>4250*F23</f>
        <v>4250</v>
      </c>
      <c r="J23" s="626" t="s">
        <v>316</v>
      </c>
      <c r="K23" s="626" t="s">
        <v>1469</v>
      </c>
    </row>
    <row r="24" spans="1:11" ht="15" x14ac:dyDescent="0.25">
      <c r="A24" s="525" t="s">
        <v>7184</v>
      </c>
      <c r="B24" s="594">
        <v>44258</v>
      </c>
      <c r="C24" s="525" t="s">
        <v>7800</v>
      </c>
      <c r="D24" s="525" t="s">
        <v>2136</v>
      </c>
      <c r="E24" s="525" t="s">
        <v>314</v>
      </c>
      <c r="F24" s="700">
        <v>1</v>
      </c>
      <c r="G24" s="702" t="s">
        <v>244</v>
      </c>
      <c r="H24" s="626" t="s">
        <v>1851</v>
      </c>
      <c r="I24" s="626">
        <f>9350*F24</f>
        <v>9350</v>
      </c>
      <c r="J24" s="626" t="s">
        <v>316</v>
      </c>
      <c r="K24" s="626" t="s">
        <v>1469</v>
      </c>
    </row>
    <row r="25" spans="1:11" ht="15" x14ac:dyDescent="0.25">
      <c r="A25" s="525" t="s">
        <v>7185</v>
      </c>
      <c r="B25" s="594">
        <v>44258</v>
      </c>
      <c r="C25" s="525" t="s">
        <v>7186</v>
      </c>
      <c r="D25" s="525" t="s">
        <v>3612</v>
      </c>
      <c r="E25" s="525" t="s">
        <v>308</v>
      </c>
      <c r="F25" s="700">
        <v>1</v>
      </c>
      <c r="G25" s="702" t="s">
        <v>244</v>
      </c>
      <c r="H25" s="626" t="s">
        <v>1854</v>
      </c>
      <c r="I25" s="626">
        <f>2730*F25</f>
        <v>2730</v>
      </c>
      <c r="J25" s="626" t="s">
        <v>316</v>
      </c>
      <c r="K25" s="626" t="s">
        <v>1469</v>
      </c>
    </row>
    <row r="26" spans="1:11" ht="15" x14ac:dyDescent="0.25">
      <c r="A26" s="525" t="s">
        <v>7187</v>
      </c>
      <c r="B26" s="594">
        <v>44258</v>
      </c>
      <c r="C26" s="525" t="s">
        <v>7801</v>
      </c>
      <c r="D26" s="525" t="s">
        <v>1516</v>
      </c>
      <c r="E26" s="525" t="s">
        <v>308</v>
      </c>
      <c r="F26" s="700">
        <v>2</v>
      </c>
      <c r="G26" s="660" t="s">
        <v>7283</v>
      </c>
      <c r="H26" s="626" t="s">
        <v>1854</v>
      </c>
      <c r="I26" s="626">
        <f>4250*F26</f>
        <v>8500</v>
      </c>
      <c r="J26" s="626" t="s">
        <v>316</v>
      </c>
      <c r="K26" s="626" t="s">
        <v>1469</v>
      </c>
    </row>
    <row r="27" spans="1:11" ht="15" x14ac:dyDescent="0.25">
      <c r="A27" s="525" t="s">
        <v>7188</v>
      </c>
      <c r="B27" s="594">
        <v>44259</v>
      </c>
      <c r="C27" s="525" t="s">
        <v>7798</v>
      </c>
      <c r="D27" s="525" t="s">
        <v>1516</v>
      </c>
      <c r="E27" s="525" t="s">
        <v>308</v>
      </c>
      <c r="F27" s="700">
        <v>1</v>
      </c>
      <c r="G27" s="660" t="s">
        <v>7283</v>
      </c>
      <c r="H27" s="626" t="s">
        <v>1854</v>
      </c>
      <c r="I27" s="626">
        <f>4250*F27</f>
        <v>4250</v>
      </c>
      <c r="J27" s="626" t="s">
        <v>316</v>
      </c>
      <c r="K27" s="626" t="s">
        <v>1469</v>
      </c>
    </row>
    <row r="28" spans="1:11" ht="15" x14ac:dyDescent="0.25">
      <c r="A28" s="525" t="s">
        <v>7189</v>
      </c>
      <c r="B28" s="594">
        <v>44260</v>
      </c>
      <c r="C28" s="525" t="s">
        <v>2054</v>
      </c>
      <c r="D28" s="525" t="s">
        <v>2133</v>
      </c>
      <c r="E28" s="525" t="s">
        <v>308</v>
      </c>
      <c r="F28" s="700">
        <v>5</v>
      </c>
      <c r="G28" s="660" t="s">
        <v>246</v>
      </c>
      <c r="H28" s="626" t="s">
        <v>1854</v>
      </c>
      <c r="I28" s="626">
        <f>6600*F28</f>
        <v>33000</v>
      </c>
      <c r="J28" s="626" t="s">
        <v>316</v>
      </c>
      <c r="K28" s="626" t="s">
        <v>1469</v>
      </c>
    </row>
    <row r="29" spans="1:11" ht="15" x14ac:dyDescent="0.25">
      <c r="A29" s="525" t="s">
        <v>7189</v>
      </c>
      <c r="B29" s="594">
        <v>44260</v>
      </c>
      <c r="C29" s="525" t="s">
        <v>2054</v>
      </c>
      <c r="D29" s="525" t="s">
        <v>1981</v>
      </c>
      <c r="E29" s="525" t="s">
        <v>308</v>
      </c>
      <c r="F29" s="700">
        <v>5</v>
      </c>
      <c r="G29" s="660" t="s">
        <v>246</v>
      </c>
      <c r="H29" s="626" t="s">
        <v>1854</v>
      </c>
      <c r="I29" s="626">
        <f>1250*F29</f>
        <v>6250</v>
      </c>
      <c r="J29" s="626" t="s">
        <v>316</v>
      </c>
      <c r="K29" s="626" t="s">
        <v>1469</v>
      </c>
    </row>
    <row r="30" spans="1:11" ht="15" x14ac:dyDescent="0.25">
      <c r="A30" s="703" t="s">
        <v>7190</v>
      </c>
      <c r="B30" s="594">
        <v>44263</v>
      </c>
      <c r="C30" s="525" t="s">
        <v>7175</v>
      </c>
      <c r="D30" s="525" t="s">
        <v>2127</v>
      </c>
      <c r="E30" s="660" t="s">
        <v>308</v>
      </c>
      <c r="F30" s="700">
        <v>1</v>
      </c>
      <c r="G30" s="626" t="s">
        <v>244</v>
      </c>
      <c r="H30" s="626" t="s">
        <v>1854</v>
      </c>
      <c r="I30" s="626">
        <f>2450*F30</f>
        <v>2450</v>
      </c>
      <c r="J30" s="626" t="s">
        <v>317</v>
      </c>
      <c r="K30" s="626" t="s">
        <v>1469</v>
      </c>
    </row>
    <row r="31" spans="1:11" ht="15" x14ac:dyDescent="0.25">
      <c r="A31" s="703" t="s">
        <v>7191</v>
      </c>
      <c r="B31" s="594">
        <v>44264</v>
      </c>
      <c r="C31" s="525" t="s">
        <v>7192</v>
      </c>
      <c r="D31" s="525" t="s">
        <v>4559</v>
      </c>
      <c r="E31" s="660" t="s">
        <v>314</v>
      </c>
      <c r="F31" s="700">
        <v>1</v>
      </c>
      <c r="G31" s="626" t="s">
        <v>1620</v>
      </c>
      <c r="H31" s="626" t="s">
        <v>1532</v>
      </c>
      <c r="I31" s="626">
        <f>36600*F31</f>
        <v>36600</v>
      </c>
      <c r="J31" s="626" t="s">
        <v>316</v>
      </c>
      <c r="K31" s="626" t="s">
        <v>1469</v>
      </c>
    </row>
    <row r="32" spans="1:11" ht="15" x14ac:dyDescent="0.25">
      <c r="A32" s="703" t="s">
        <v>7193</v>
      </c>
      <c r="B32" s="594">
        <v>44264</v>
      </c>
      <c r="C32" s="525" t="s">
        <v>7194</v>
      </c>
      <c r="D32" s="525" t="s">
        <v>4559</v>
      </c>
      <c r="E32" s="660" t="s">
        <v>314</v>
      </c>
      <c r="F32" s="700">
        <v>1</v>
      </c>
      <c r="G32" s="626" t="s">
        <v>1620</v>
      </c>
      <c r="H32" s="626" t="s">
        <v>1532</v>
      </c>
      <c r="I32" s="626">
        <f>36600*F32</f>
        <v>36600</v>
      </c>
      <c r="J32" s="626" t="s">
        <v>316</v>
      </c>
      <c r="K32" s="626" t="s">
        <v>1469</v>
      </c>
    </row>
    <row r="33" spans="1:11" ht="15" x14ac:dyDescent="0.25">
      <c r="A33" s="703" t="s">
        <v>7195</v>
      </c>
      <c r="B33" s="594">
        <v>44264</v>
      </c>
      <c r="C33" s="525" t="s">
        <v>7196</v>
      </c>
      <c r="D33" s="525" t="s">
        <v>4559</v>
      </c>
      <c r="E33" s="660" t="s">
        <v>314</v>
      </c>
      <c r="F33" s="700">
        <v>1</v>
      </c>
      <c r="G33" s="660" t="s">
        <v>244</v>
      </c>
      <c r="H33" s="626" t="s">
        <v>1851</v>
      </c>
      <c r="I33" s="626">
        <f>36600*F33</f>
        <v>36600</v>
      </c>
      <c r="J33" s="626" t="s">
        <v>316</v>
      </c>
      <c r="K33" s="626" t="s">
        <v>1469</v>
      </c>
    </row>
    <row r="34" spans="1:11" ht="15" x14ac:dyDescent="0.25">
      <c r="A34" s="703" t="s">
        <v>7195</v>
      </c>
      <c r="B34" s="594">
        <v>44264</v>
      </c>
      <c r="C34" s="525" t="s">
        <v>7196</v>
      </c>
      <c r="D34" s="525" t="s">
        <v>2133</v>
      </c>
      <c r="E34" s="660" t="s">
        <v>308</v>
      </c>
      <c r="F34" s="700">
        <v>1</v>
      </c>
      <c r="G34" s="660" t="s">
        <v>244</v>
      </c>
      <c r="H34" s="626" t="s">
        <v>1854</v>
      </c>
      <c r="I34" s="626">
        <f>6600*F34</f>
        <v>6600</v>
      </c>
      <c r="J34" s="626" t="s">
        <v>316</v>
      </c>
      <c r="K34" s="626" t="s">
        <v>1469</v>
      </c>
    </row>
    <row r="35" spans="1:11" ht="15" x14ac:dyDescent="0.25">
      <c r="A35" s="703" t="s">
        <v>7195</v>
      </c>
      <c r="B35" s="594">
        <v>44264</v>
      </c>
      <c r="C35" s="525" t="s">
        <v>7196</v>
      </c>
      <c r="D35" s="525" t="s">
        <v>7198</v>
      </c>
      <c r="E35" s="660" t="s">
        <v>308</v>
      </c>
      <c r="F35" s="700">
        <v>1</v>
      </c>
      <c r="G35" s="660" t="s">
        <v>244</v>
      </c>
      <c r="H35" s="626" t="s">
        <v>1854</v>
      </c>
      <c r="I35" s="626">
        <f>2408*F35</f>
        <v>2408</v>
      </c>
      <c r="J35" s="626" t="s">
        <v>316</v>
      </c>
      <c r="K35" s="626" t="s">
        <v>1469</v>
      </c>
    </row>
    <row r="36" spans="1:11" ht="15" x14ac:dyDescent="0.25">
      <c r="A36" s="703" t="s">
        <v>7195</v>
      </c>
      <c r="B36" s="594">
        <v>44264</v>
      </c>
      <c r="C36" s="525" t="s">
        <v>7196</v>
      </c>
      <c r="D36" s="525" t="s">
        <v>2293</v>
      </c>
      <c r="E36" s="660" t="s">
        <v>308</v>
      </c>
      <c r="F36" s="700">
        <v>1</v>
      </c>
      <c r="G36" s="660" t="s">
        <v>244</v>
      </c>
      <c r="H36" s="626" t="s">
        <v>1854</v>
      </c>
      <c r="I36" s="626">
        <f>3900*F36</f>
        <v>3900</v>
      </c>
      <c r="J36" s="626" t="s">
        <v>316</v>
      </c>
      <c r="K36" s="626" t="s">
        <v>1469</v>
      </c>
    </row>
    <row r="37" spans="1:11" ht="15" x14ac:dyDescent="0.25">
      <c r="A37" s="703" t="s">
        <v>7195</v>
      </c>
      <c r="B37" s="594">
        <v>44264</v>
      </c>
      <c r="C37" s="525" t="s">
        <v>7196</v>
      </c>
      <c r="D37" s="525" t="s">
        <v>2128</v>
      </c>
      <c r="E37" s="660" t="s">
        <v>308</v>
      </c>
      <c r="F37" s="700">
        <v>1</v>
      </c>
      <c r="G37" s="660" t="s">
        <v>244</v>
      </c>
      <c r="H37" s="626" t="s">
        <v>1854</v>
      </c>
      <c r="I37" s="626">
        <f>200*F37</f>
        <v>200</v>
      </c>
      <c r="J37" s="626" t="s">
        <v>316</v>
      </c>
      <c r="K37" s="626" t="s">
        <v>1469</v>
      </c>
    </row>
    <row r="38" spans="1:11" ht="15" x14ac:dyDescent="0.25">
      <c r="A38" s="703" t="s">
        <v>7197</v>
      </c>
      <c r="B38" s="594">
        <v>44264</v>
      </c>
      <c r="C38" s="525" t="s">
        <v>2058</v>
      </c>
      <c r="D38" s="525" t="s">
        <v>1516</v>
      </c>
      <c r="E38" s="660" t="s">
        <v>308</v>
      </c>
      <c r="F38" s="700">
        <v>25</v>
      </c>
      <c r="G38" s="660" t="s">
        <v>246</v>
      </c>
      <c r="H38" s="626" t="s">
        <v>1854</v>
      </c>
      <c r="I38" s="626">
        <f>4250*F38</f>
        <v>106250</v>
      </c>
      <c r="J38" s="626" t="s">
        <v>317</v>
      </c>
      <c r="K38" s="626" t="s">
        <v>1469</v>
      </c>
    </row>
    <row r="39" spans="1:11" ht="15" x14ac:dyDescent="0.25">
      <c r="A39" s="703" t="s">
        <v>7199</v>
      </c>
      <c r="B39" s="594">
        <v>44265</v>
      </c>
      <c r="C39" s="525" t="s">
        <v>7175</v>
      </c>
      <c r="D39" s="525" t="s">
        <v>2127</v>
      </c>
      <c r="E39" s="660" t="s">
        <v>308</v>
      </c>
      <c r="F39" s="700">
        <v>1</v>
      </c>
      <c r="G39" s="660" t="s">
        <v>244</v>
      </c>
      <c r="H39" s="626" t="s">
        <v>1854</v>
      </c>
      <c r="I39" s="626">
        <f>2450*F39</f>
        <v>2450</v>
      </c>
      <c r="J39" s="626" t="s">
        <v>317</v>
      </c>
      <c r="K39" s="626" t="s">
        <v>1469</v>
      </c>
    </row>
    <row r="40" spans="1:11" ht="15" x14ac:dyDescent="0.25">
      <c r="A40" s="703" t="s">
        <v>7200</v>
      </c>
      <c r="B40" s="594">
        <v>44265</v>
      </c>
      <c r="C40" s="525" t="s">
        <v>7201</v>
      </c>
      <c r="D40" s="525" t="s">
        <v>4559</v>
      </c>
      <c r="E40" s="660" t="s">
        <v>314</v>
      </c>
      <c r="F40" s="700">
        <v>2</v>
      </c>
      <c r="G40" s="660" t="s">
        <v>7284</v>
      </c>
      <c r="H40" s="626" t="s">
        <v>1851</v>
      </c>
      <c r="I40" s="626">
        <f>36600*F40</f>
        <v>73200</v>
      </c>
      <c r="J40" s="626" t="s">
        <v>316</v>
      </c>
      <c r="K40" s="626" t="s">
        <v>1469</v>
      </c>
    </row>
    <row r="41" spans="1:11" ht="15" x14ac:dyDescent="0.25">
      <c r="A41" s="703" t="s">
        <v>7200</v>
      </c>
      <c r="B41" s="594">
        <v>44265</v>
      </c>
      <c r="C41" s="525" t="s">
        <v>7201</v>
      </c>
      <c r="D41" s="525" t="s">
        <v>2127</v>
      </c>
      <c r="E41" s="660" t="s">
        <v>308</v>
      </c>
      <c r="F41" s="700">
        <v>2</v>
      </c>
      <c r="G41" s="660" t="s">
        <v>7284</v>
      </c>
      <c r="H41" s="626" t="s">
        <v>1854</v>
      </c>
      <c r="I41" s="626">
        <f>2450*F41</f>
        <v>4900</v>
      </c>
      <c r="J41" s="626" t="s">
        <v>316</v>
      </c>
      <c r="K41" s="626" t="s">
        <v>1469</v>
      </c>
    </row>
    <row r="42" spans="1:11" ht="15" x14ac:dyDescent="0.25">
      <c r="A42" s="703" t="s">
        <v>7281</v>
      </c>
      <c r="B42" s="594">
        <v>44265</v>
      </c>
      <c r="C42" s="525" t="s">
        <v>7201</v>
      </c>
      <c r="D42" s="525" t="s">
        <v>1516</v>
      </c>
      <c r="E42" s="660" t="s">
        <v>308</v>
      </c>
      <c r="F42" s="700">
        <v>2</v>
      </c>
      <c r="G42" s="660" t="s">
        <v>7284</v>
      </c>
      <c r="H42" s="626" t="s">
        <v>1854</v>
      </c>
      <c r="I42" s="626">
        <f>4250*F42</f>
        <v>8500</v>
      </c>
      <c r="J42" s="626" t="s">
        <v>316</v>
      </c>
      <c r="K42" s="626" t="s">
        <v>1469</v>
      </c>
    </row>
    <row r="43" spans="1:11" ht="15" x14ac:dyDescent="0.25">
      <c r="A43" s="703" t="s">
        <v>7202</v>
      </c>
      <c r="B43" s="594">
        <v>44265</v>
      </c>
      <c r="C43" s="525" t="s">
        <v>2101</v>
      </c>
      <c r="D43" s="525" t="s">
        <v>2127</v>
      </c>
      <c r="E43" s="660" t="s">
        <v>308</v>
      </c>
      <c r="F43" s="700">
        <v>1</v>
      </c>
      <c r="G43" s="660" t="s">
        <v>7285</v>
      </c>
      <c r="H43" s="626" t="s">
        <v>3215</v>
      </c>
      <c r="I43" s="626">
        <f>2450*F43</f>
        <v>2450</v>
      </c>
      <c r="J43" s="626" t="s">
        <v>317</v>
      </c>
      <c r="K43" s="626" t="s">
        <v>1469</v>
      </c>
    </row>
    <row r="44" spans="1:11" ht="15" x14ac:dyDescent="0.25">
      <c r="A44" s="703" t="s">
        <v>7202</v>
      </c>
      <c r="B44" s="594">
        <v>44265</v>
      </c>
      <c r="C44" s="525" t="s">
        <v>2101</v>
      </c>
      <c r="D44" s="525" t="s">
        <v>2133</v>
      </c>
      <c r="E44" s="660" t="s">
        <v>308</v>
      </c>
      <c r="F44" s="700">
        <v>1</v>
      </c>
      <c r="G44" s="660" t="s">
        <v>7285</v>
      </c>
      <c r="H44" s="626" t="s">
        <v>3215</v>
      </c>
      <c r="I44" s="626">
        <f>6600*F44</f>
        <v>6600</v>
      </c>
      <c r="J44" s="626" t="s">
        <v>317</v>
      </c>
      <c r="K44" s="626" t="s">
        <v>1469</v>
      </c>
    </row>
    <row r="45" spans="1:11" ht="15" x14ac:dyDescent="0.25">
      <c r="A45" s="703" t="s">
        <v>7203</v>
      </c>
      <c r="B45" s="594">
        <v>44266</v>
      </c>
      <c r="C45" s="525" t="s">
        <v>7204</v>
      </c>
      <c r="D45" s="525" t="s">
        <v>7207</v>
      </c>
      <c r="E45" s="498" t="s">
        <v>314</v>
      </c>
      <c r="F45" s="701">
        <v>2</v>
      </c>
      <c r="G45" s="660" t="s">
        <v>4415</v>
      </c>
      <c r="H45" s="626" t="s">
        <v>1851</v>
      </c>
      <c r="I45" s="626">
        <f>53700*F45</f>
        <v>107400</v>
      </c>
      <c r="J45" s="626" t="s">
        <v>316</v>
      </c>
      <c r="K45" s="626" t="s">
        <v>1469</v>
      </c>
    </row>
    <row r="46" spans="1:11" ht="15" x14ac:dyDescent="0.25">
      <c r="A46" s="703" t="s">
        <v>7205</v>
      </c>
      <c r="B46" s="594">
        <v>44266</v>
      </c>
      <c r="C46" s="525" t="s">
        <v>2033</v>
      </c>
      <c r="D46" s="525" t="s">
        <v>4559</v>
      </c>
      <c r="E46" s="498" t="s">
        <v>314</v>
      </c>
      <c r="F46" s="701">
        <v>2</v>
      </c>
      <c r="G46" s="660" t="s">
        <v>5697</v>
      </c>
      <c r="H46" s="626" t="s">
        <v>1851</v>
      </c>
      <c r="I46" s="626">
        <f>36600*F46</f>
        <v>73200</v>
      </c>
      <c r="J46" s="626" t="s">
        <v>317</v>
      </c>
      <c r="K46" s="626" t="s">
        <v>1469</v>
      </c>
    </row>
    <row r="47" spans="1:11" ht="15" x14ac:dyDescent="0.25">
      <c r="A47" s="703" t="s">
        <v>7205</v>
      </c>
      <c r="B47" s="594">
        <v>44266</v>
      </c>
      <c r="C47" s="525" t="s">
        <v>2033</v>
      </c>
      <c r="D47" s="525" t="s">
        <v>7208</v>
      </c>
      <c r="E47" s="498" t="s">
        <v>314</v>
      </c>
      <c r="F47" s="701">
        <v>1</v>
      </c>
      <c r="G47" s="660" t="s">
        <v>5697</v>
      </c>
      <c r="H47" s="626" t="s">
        <v>1851</v>
      </c>
      <c r="I47" s="626">
        <f>1495*F47</f>
        <v>1495</v>
      </c>
      <c r="J47" s="626" t="s">
        <v>317</v>
      </c>
      <c r="K47" s="626" t="s">
        <v>1469</v>
      </c>
    </row>
    <row r="48" spans="1:11" ht="15" x14ac:dyDescent="0.25">
      <c r="A48" s="703" t="s">
        <v>7206</v>
      </c>
      <c r="B48" s="594">
        <v>44266</v>
      </c>
      <c r="C48" s="525" t="s">
        <v>7175</v>
      </c>
      <c r="D48" s="525" t="s">
        <v>4559</v>
      </c>
      <c r="E48" s="498" t="s">
        <v>314</v>
      </c>
      <c r="F48" s="701">
        <v>3</v>
      </c>
      <c r="G48" s="660" t="s">
        <v>244</v>
      </c>
      <c r="H48" s="626" t="s">
        <v>1851</v>
      </c>
      <c r="I48" s="626">
        <f>36600*F48</f>
        <v>109800</v>
      </c>
      <c r="J48" s="626" t="s">
        <v>317</v>
      </c>
      <c r="K48" s="626" t="s">
        <v>1469</v>
      </c>
    </row>
    <row r="49" spans="1:11" ht="15" x14ac:dyDescent="0.25">
      <c r="A49" s="703" t="s">
        <v>7209</v>
      </c>
      <c r="B49" s="594">
        <v>44268</v>
      </c>
      <c r="C49" s="525" t="s">
        <v>7210</v>
      </c>
      <c r="D49" s="525" t="s">
        <v>1516</v>
      </c>
      <c r="E49" s="498" t="s">
        <v>308</v>
      </c>
      <c r="F49" s="701">
        <v>2</v>
      </c>
      <c r="G49" s="660" t="s">
        <v>244</v>
      </c>
      <c r="H49" s="626" t="s">
        <v>1854</v>
      </c>
      <c r="I49" s="626">
        <f>4250*F49</f>
        <v>8500</v>
      </c>
      <c r="J49" s="626" t="s">
        <v>316</v>
      </c>
      <c r="K49" s="626" t="s">
        <v>1469</v>
      </c>
    </row>
    <row r="50" spans="1:11" ht="15" x14ac:dyDescent="0.25">
      <c r="A50" s="703" t="s">
        <v>7211</v>
      </c>
      <c r="B50" s="594">
        <v>44268</v>
      </c>
      <c r="C50" s="525" t="s">
        <v>4490</v>
      </c>
      <c r="D50" s="525" t="s">
        <v>1516</v>
      </c>
      <c r="E50" s="498" t="s">
        <v>308</v>
      </c>
      <c r="F50" s="701">
        <v>5</v>
      </c>
      <c r="G50" s="660" t="s">
        <v>244</v>
      </c>
      <c r="H50" s="626" t="s">
        <v>1854</v>
      </c>
      <c r="I50" s="626">
        <f>4250*F50</f>
        <v>21250</v>
      </c>
      <c r="J50" s="626" t="s">
        <v>317</v>
      </c>
      <c r="K50" s="626" t="s">
        <v>1469</v>
      </c>
    </row>
    <row r="51" spans="1:11" ht="15" x14ac:dyDescent="0.25">
      <c r="A51" s="525" t="s">
        <v>7213</v>
      </c>
      <c r="B51" s="594">
        <v>44270</v>
      </c>
      <c r="C51" s="595" t="s">
        <v>4554</v>
      </c>
      <c r="D51" s="595" t="s">
        <v>1516</v>
      </c>
      <c r="E51" s="595" t="s">
        <v>308</v>
      </c>
      <c r="F51" s="700">
        <v>1</v>
      </c>
      <c r="G51" s="626" t="s">
        <v>1962</v>
      </c>
      <c r="H51" s="626" t="s">
        <v>2523</v>
      </c>
      <c r="I51" s="626">
        <f>4250*F51</f>
        <v>4250</v>
      </c>
      <c r="J51" s="626" t="s">
        <v>317</v>
      </c>
      <c r="K51" s="626" t="s">
        <v>1469</v>
      </c>
    </row>
    <row r="52" spans="1:11" ht="15" x14ac:dyDescent="0.25">
      <c r="A52" s="525" t="s">
        <v>7214</v>
      </c>
      <c r="B52" s="594">
        <v>44270</v>
      </c>
      <c r="C52" s="595" t="s">
        <v>2090</v>
      </c>
      <c r="D52" s="595" t="s">
        <v>2133</v>
      </c>
      <c r="E52" s="518" t="s">
        <v>308</v>
      </c>
      <c r="F52" s="700">
        <v>1</v>
      </c>
      <c r="G52" s="626" t="s">
        <v>253</v>
      </c>
      <c r="H52" s="626" t="s">
        <v>1533</v>
      </c>
      <c r="I52" s="626">
        <f>6600*F52</f>
        <v>6600</v>
      </c>
      <c r="J52" s="626" t="s">
        <v>1466</v>
      </c>
      <c r="K52" s="626" t="s">
        <v>4782</v>
      </c>
    </row>
    <row r="53" spans="1:11" ht="15" x14ac:dyDescent="0.25">
      <c r="A53" s="525" t="s">
        <v>7214</v>
      </c>
      <c r="B53" s="594">
        <v>44270</v>
      </c>
      <c r="C53" s="595" t="s">
        <v>2090</v>
      </c>
      <c r="D53" s="595" t="s">
        <v>2136</v>
      </c>
      <c r="E53" s="518" t="s">
        <v>314</v>
      </c>
      <c r="F53" s="700">
        <v>1</v>
      </c>
      <c r="G53" s="626" t="s">
        <v>253</v>
      </c>
      <c r="H53" s="626" t="s">
        <v>1532</v>
      </c>
      <c r="I53" s="626">
        <f>9350*F53</f>
        <v>9350</v>
      </c>
      <c r="J53" s="626" t="s">
        <v>1466</v>
      </c>
      <c r="K53" s="626" t="s">
        <v>4782</v>
      </c>
    </row>
    <row r="54" spans="1:11" ht="15" x14ac:dyDescent="0.25">
      <c r="A54" s="525" t="s">
        <v>7215</v>
      </c>
      <c r="B54" s="594">
        <v>44270</v>
      </c>
      <c r="C54" s="595" t="s">
        <v>7216</v>
      </c>
      <c r="D54" s="595" t="s">
        <v>2127</v>
      </c>
      <c r="E54" s="518" t="s">
        <v>308</v>
      </c>
      <c r="F54" s="700">
        <v>1</v>
      </c>
      <c r="G54" s="626" t="s">
        <v>244</v>
      </c>
      <c r="H54" s="626" t="s">
        <v>1854</v>
      </c>
      <c r="I54" s="626">
        <f>2450*F54</f>
        <v>2450</v>
      </c>
      <c r="J54" s="626" t="s">
        <v>317</v>
      </c>
      <c r="K54" s="626" t="s">
        <v>1469</v>
      </c>
    </row>
    <row r="55" spans="1:11" ht="15" x14ac:dyDescent="0.25">
      <c r="A55" s="525" t="s">
        <v>7217</v>
      </c>
      <c r="B55" s="594">
        <v>44270</v>
      </c>
      <c r="C55" s="595" t="s">
        <v>1871</v>
      </c>
      <c r="D55" s="595" t="s">
        <v>7212</v>
      </c>
      <c r="E55" s="518" t="s">
        <v>308</v>
      </c>
      <c r="F55" s="700">
        <v>1</v>
      </c>
      <c r="G55" s="626" t="s">
        <v>253</v>
      </c>
      <c r="H55" s="626" t="s">
        <v>1533</v>
      </c>
      <c r="I55" s="626">
        <f>5500*F55</f>
        <v>5500</v>
      </c>
      <c r="J55" s="626" t="s">
        <v>317</v>
      </c>
      <c r="K55" s="626" t="s">
        <v>1469</v>
      </c>
    </row>
    <row r="56" spans="1:11" ht="15" x14ac:dyDescent="0.25">
      <c r="A56" s="525" t="s">
        <v>7218</v>
      </c>
      <c r="B56" s="594">
        <v>44272</v>
      </c>
      <c r="C56" s="595" t="s">
        <v>7219</v>
      </c>
      <c r="D56" s="595" t="s">
        <v>2140</v>
      </c>
      <c r="E56" s="518" t="s">
        <v>314</v>
      </c>
      <c r="F56" s="700">
        <v>2</v>
      </c>
      <c r="G56" s="626" t="s">
        <v>244</v>
      </c>
      <c r="H56" s="626" t="s">
        <v>1851</v>
      </c>
      <c r="I56" s="626">
        <f>2700*F56</f>
        <v>5400</v>
      </c>
      <c r="J56" s="626" t="s">
        <v>317</v>
      </c>
      <c r="K56" s="626" t="s">
        <v>1469</v>
      </c>
    </row>
    <row r="57" spans="1:11" ht="15" x14ac:dyDescent="0.25">
      <c r="A57" s="525" t="s">
        <v>7220</v>
      </c>
      <c r="B57" s="594">
        <v>44273</v>
      </c>
      <c r="C57" s="595" t="s">
        <v>2112</v>
      </c>
      <c r="D57" s="595" t="s">
        <v>2127</v>
      </c>
      <c r="E57" s="518" t="s">
        <v>308</v>
      </c>
      <c r="F57" s="700">
        <v>1</v>
      </c>
      <c r="G57" s="626" t="s">
        <v>244</v>
      </c>
      <c r="H57" s="626" t="s">
        <v>1854</v>
      </c>
      <c r="I57" s="626">
        <f>2450*F57</f>
        <v>2450</v>
      </c>
      <c r="J57" s="626" t="s">
        <v>316</v>
      </c>
      <c r="K57" s="626" t="s">
        <v>1469</v>
      </c>
    </row>
    <row r="58" spans="1:11" ht="15" x14ac:dyDescent="0.25">
      <c r="A58" s="525" t="s">
        <v>7221</v>
      </c>
      <c r="B58" s="594">
        <v>44273</v>
      </c>
      <c r="C58" s="595" t="s">
        <v>7222</v>
      </c>
      <c r="D58" s="595" t="s">
        <v>4559</v>
      </c>
      <c r="E58" s="518" t="s">
        <v>314</v>
      </c>
      <c r="F58" s="700">
        <v>2</v>
      </c>
      <c r="G58" s="626" t="s">
        <v>7286</v>
      </c>
      <c r="H58" s="626" t="s">
        <v>1851</v>
      </c>
      <c r="I58" s="626">
        <f>36600*F58</f>
        <v>73200</v>
      </c>
      <c r="J58" s="626" t="s">
        <v>316</v>
      </c>
      <c r="K58" s="626" t="s">
        <v>1469</v>
      </c>
    </row>
    <row r="59" spans="1:11" ht="15" x14ac:dyDescent="0.25">
      <c r="A59" s="525" t="s">
        <v>7221</v>
      </c>
      <c r="B59" s="594">
        <v>44273</v>
      </c>
      <c r="C59" s="595" t="s">
        <v>7222</v>
      </c>
      <c r="D59" s="595" t="s">
        <v>7224</v>
      </c>
      <c r="E59" s="595" t="s">
        <v>314</v>
      </c>
      <c r="F59" s="700">
        <v>1</v>
      </c>
      <c r="G59" s="626" t="s">
        <v>7286</v>
      </c>
      <c r="H59" s="626" t="s">
        <v>1851</v>
      </c>
      <c r="I59" s="626">
        <f>29000*F59</f>
        <v>29000</v>
      </c>
      <c r="J59" s="626" t="s">
        <v>316</v>
      </c>
      <c r="K59" s="626" t="s">
        <v>1469</v>
      </c>
    </row>
    <row r="60" spans="1:11" ht="15" x14ac:dyDescent="0.25">
      <c r="A60" s="525" t="s">
        <v>7221</v>
      </c>
      <c r="B60" s="594">
        <v>44273</v>
      </c>
      <c r="C60" s="595" t="s">
        <v>7222</v>
      </c>
      <c r="D60" s="595" t="s">
        <v>2127</v>
      </c>
      <c r="E60" s="595" t="s">
        <v>308</v>
      </c>
      <c r="F60" s="700">
        <v>2</v>
      </c>
      <c r="G60" s="626" t="s">
        <v>7286</v>
      </c>
      <c r="H60" s="626" t="s">
        <v>1854</v>
      </c>
      <c r="I60" s="626">
        <f>2450*F60</f>
        <v>4900</v>
      </c>
      <c r="J60" s="626" t="s">
        <v>316</v>
      </c>
      <c r="K60" s="626" t="s">
        <v>1469</v>
      </c>
    </row>
    <row r="61" spans="1:11" ht="15" x14ac:dyDescent="0.25">
      <c r="A61" s="525" t="s">
        <v>7223</v>
      </c>
      <c r="B61" s="594">
        <v>44273</v>
      </c>
      <c r="C61" s="595" t="s">
        <v>4570</v>
      </c>
      <c r="D61" s="595" t="s">
        <v>2127</v>
      </c>
      <c r="E61" s="595" t="s">
        <v>308</v>
      </c>
      <c r="F61" s="700">
        <v>1</v>
      </c>
      <c r="G61" s="626" t="s">
        <v>1625</v>
      </c>
      <c r="H61" s="626" t="s">
        <v>1533</v>
      </c>
      <c r="I61" s="626">
        <f>2450*F61</f>
        <v>2450</v>
      </c>
      <c r="J61" s="626" t="s">
        <v>317</v>
      </c>
      <c r="K61" s="626" t="s">
        <v>1469</v>
      </c>
    </row>
    <row r="62" spans="1:11" ht="15" x14ac:dyDescent="0.25">
      <c r="A62" s="525" t="s">
        <v>7225</v>
      </c>
      <c r="B62" s="594">
        <v>44274</v>
      </c>
      <c r="C62" s="595" t="s">
        <v>4496</v>
      </c>
      <c r="D62" s="704" t="s">
        <v>2140</v>
      </c>
      <c r="E62" s="704" t="s">
        <v>314</v>
      </c>
      <c r="F62" s="701">
        <v>2</v>
      </c>
      <c r="G62" s="529" t="s">
        <v>244</v>
      </c>
      <c r="H62" s="626" t="s">
        <v>1851</v>
      </c>
      <c r="I62" s="626">
        <f>2700*F62</f>
        <v>5400</v>
      </c>
      <c r="J62" s="626" t="s">
        <v>317</v>
      </c>
      <c r="K62" s="626" t="s">
        <v>1469</v>
      </c>
    </row>
    <row r="63" spans="1:11" ht="15" x14ac:dyDescent="0.25">
      <c r="A63" s="525" t="s">
        <v>7226</v>
      </c>
      <c r="B63" s="594">
        <v>44275</v>
      </c>
      <c r="C63" s="525" t="s">
        <v>7227</v>
      </c>
      <c r="D63" s="525" t="s">
        <v>7224</v>
      </c>
      <c r="E63" s="660" t="s">
        <v>314</v>
      </c>
      <c r="F63" s="700">
        <v>1</v>
      </c>
      <c r="G63" s="626" t="s">
        <v>244</v>
      </c>
      <c r="H63" s="626" t="s">
        <v>1851</v>
      </c>
      <c r="I63" s="626">
        <f>27250*F63</f>
        <v>27250</v>
      </c>
      <c r="J63" s="626" t="s">
        <v>316</v>
      </c>
      <c r="K63" s="626" t="s">
        <v>1469</v>
      </c>
    </row>
    <row r="64" spans="1:11" ht="15" x14ac:dyDescent="0.25">
      <c r="A64" s="525" t="s">
        <v>7226</v>
      </c>
      <c r="B64" s="594">
        <v>44275</v>
      </c>
      <c r="C64" s="525" t="s">
        <v>7227</v>
      </c>
      <c r="D64" s="525" t="s">
        <v>7230</v>
      </c>
      <c r="E64" s="660" t="s">
        <v>314</v>
      </c>
      <c r="F64" s="700">
        <v>1</v>
      </c>
      <c r="G64" s="626" t="s">
        <v>244</v>
      </c>
      <c r="H64" s="626" t="s">
        <v>1851</v>
      </c>
      <c r="I64" s="626">
        <v>0</v>
      </c>
      <c r="J64" s="626" t="s">
        <v>316</v>
      </c>
      <c r="K64" s="626" t="s">
        <v>1469</v>
      </c>
    </row>
    <row r="65" spans="1:11" ht="15" x14ac:dyDescent="0.25">
      <c r="A65" s="525" t="s">
        <v>7228</v>
      </c>
      <c r="B65" s="594">
        <v>44275</v>
      </c>
      <c r="C65" s="525" t="s">
        <v>7229</v>
      </c>
      <c r="D65" s="525" t="s">
        <v>7224</v>
      </c>
      <c r="E65" s="660" t="s">
        <v>314</v>
      </c>
      <c r="F65" s="700">
        <v>1</v>
      </c>
      <c r="G65" s="626" t="s">
        <v>244</v>
      </c>
      <c r="H65" s="626" t="s">
        <v>1851</v>
      </c>
      <c r="I65" s="626">
        <f>29000*F65</f>
        <v>29000</v>
      </c>
      <c r="J65" s="626" t="s">
        <v>316</v>
      </c>
      <c r="K65" s="626" t="s">
        <v>1469</v>
      </c>
    </row>
    <row r="66" spans="1:11" ht="15" x14ac:dyDescent="0.25">
      <c r="A66" s="705" t="s">
        <v>7231</v>
      </c>
      <c r="B66" s="706">
        <v>44277</v>
      </c>
      <c r="C66" s="525" t="s">
        <v>2101</v>
      </c>
      <c r="D66" s="518" t="s">
        <v>4559</v>
      </c>
      <c r="E66" s="660" t="s">
        <v>314</v>
      </c>
      <c r="F66" s="701">
        <v>10</v>
      </c>
      <c r="G66" s="660" t="s">
        <v>4416</v>
      </c>
      <c r="H66" s="626" t="s">
        <v>1183</v>
      </c>
      <c r="I66" s="626">
        <f>36600*F66</f>
        <v>366000</v>
      </c>
      <c r="J66" s="626" t="s">
        <v>317</v>
      </c>
      <c r="K66" s="626" t="s">
        <v>1469</v>
      </c>
    </row>
    <row r="67" spans="1:11" ht="15" x14ac:dyDescent="0.25">
      <c r="A67" s="705" t="s">
        <v>7231</v>
      </c>
      <c r="B67" s="706">
        <v>44277</v>
      </c>
      <c r="C67" s="525" t="s">
        <v>2101</v>
      </c>
      <c r="D67" s="518" t="s">
        <v>2144</v>
      </c>
      <c r="E67" s="660" t="s">
        <v>314</v>
      </c>
      <c r="F67" s="701">
        <v>10</v>
      </c>
      <c r="G67" s="660" t="s">
        <v>4416</v>
      </c>
      <c r="H67" s="626" t="s">
        <v>1183</v>
      </c>
      <c r="I67" s="626">
        <f>3500*F67</f>
        <v>35000</v>
      </c>
      <c r="J67" s="626" t="s">
        <v>317</v>
      </c>
      <c r="K67" s="626" t="s">
        <v>1469</v>
      </c>
    </row>
    <row r="68" spans="1:11" ht="15" x14ac:dyDescent="0.25">
      <c r="A68" s="705" t="s">
        <v>7231</v>
      </c>
      <c r="B68" s="706">
        <v>44277</v>
      </c>
      <c r="C68" s="525" t="s">
        <v>2101</v>
      </c>
      <c r="D68" s="518" t="s">
        <v>7232</v>
      </c>
      <c r="E68" s="660" t="s">
        <v>314</v>
      </c>
      <c r="F68" s="701">
        <v>10</v>
      </c>
      <c r="G68" s="660" t="s">
        <v>4416</v>
      </c>
      <c r="H68" s="626" t="s">
        <v>1183</v>
      </c>
      <c r="I68" s="626">
        <f>3250*F68</f>
        <v>32500</v>
      </c>
      <c r="J68" s="626" t="s">
        <v>317</v>
      </c>
      <c r="K68" s="626" t="s">
        <v>1469</v>
      </c>
    </row>
    <row r="69" spans="1:11" ht="15" x14ac:dyDescent="0.25">
      <c r="A69" s="705" t="s">
        <v>7233</v>
      </c>
      <c r="B69" s="706">
        <v>44277</v>
      </c>
      <c r="C69" s="525" t="s">
        <v>7222</v>
      </c>
      <c r="D69" s="525" t="s">
        <v>1516</v>
      </c>
      <c r="E69" s="498" t="s">
        <v>308</v>
      </c>
      <c r="F69" s="701">
        <v>2</v>
      </c>
      <c r="G69" s="660" t="s">
        <v>244</v>
      </c>
      <c r="H69" s="626" t="s">
        <v>1854</v>
      </c>
      <c r="I69" s="626">
        <f>4250*F69</f>
        <v>8500</v>
      </c>
      <c r="J69" s="626" t="s">
        <v>316</v>
      </c>
      <c r="K69" s="626" t="s">
        <v>1469</v>
      </c>
    </row>
    <row r="70" spans="1:11" ht="15" x14ac:dyDescent="0.25">
      <c r="A70" s="705" t="s">
        <v>7234</v>
      </c>
      <c r="B70" s="706">
        <v>44277</v>
      </c>
      <c r="C70" s="525" t="s">
        <v>7235</v>
      </c>
      <c r="D70" s="518" t="s">
        <v>2127</v>
      </c>
      <c r="E70" s="660" t="s">
        <v>308</v>
      </c>
      <c r="F70" s="700">
        <v>1</v>
      </c>
      <c r="G70" s="660" t="s">
        <v>244</v>
      </c>
      <c r="H70" s="626" t="s">
        <v>1854</v>
      </c>
      <c r="I70" s="626">
        <f>2450*F70</f>
        <v>2450</v>
      </c>
      <c r="J70" s="626" t="s">
        <v>316</v>
      </c>
      <c r="K70" s="626" t="s">
        <v>1469</v>
      </c>
    </row>
    <row r="71" spans="1:11" ht="15" x14ac:dyDescent="0.25">
      <c r="A71" s="705" t="s">
        <v>7236</v>
      </c>
      <c r="B71" s="706">
        <v>44277</v>
      </c>
      <c r="C71" s="595" t="s">
        <v>7216</v>
      </c>
      <c r="D71" s="518" t="s">
        <v>1516</v>
      </c>
      <c r="E71" s="660" t="s">
        <v>308</v>
      </c>
      <c r="F71" s="700">
        <v>1</v>
      </c>
      <c r="G71" s="660" t="s">
        <v>244</v>
      </c>
      <c r="H71" s="626" t="s">
        <v>1854</v>
      </c>
      <c r="I71" s="626">
        <f>4250*F71</f>
        <v>4250</v>
      </c>
      <c r="J71" s="626" t="s">
        <v>316</v>
      </c>
      <c r="K71" s="626" t="s">
        <v>1469</v>
      </c>
    </row>
    <row r="72" spans="1:11" ht="15" x14ac:dyDescent="0.25">
      <c r="A72" s="705" t="s">
        <v>7237</v>
      </c>
      <c r="B72" s="706">
        <v>44278</v>
      </c>
      <c r="C72" s="595" t="s">
        <v>2101</v>
      </c>
      <c r="D72" s="518" t="s">
        <v>2127</v>
      </c>
      <c r="E72" s="660" t="s">
        <v>308</v>
      </c>
      <c r="F72" s="701">
        <v>10</v>
      </c>
      <c r="G72" s="660" t="s">
        <v>4416</v>
      </c>
      <c r="H72" s="626" t="s">
        <v>3215</v>
      </c>
      <c r="I72" s="626">
        <f>2450*F72</f>
        <v>24500</v>
      </c>
      <c r="J72" s="626" t="s">
        <v>317</v>
      </c>
      <c r="K72" s="626" t="s">
        <v>1469</v>
      </c>
    </row>
    <row r="73" spans="1:11" ht="15" x14ac:dyDescent="0.25">
      <c r="A73" s="705" t="s">
        <v>7237</v>
      </c>
      <c r="B73" s="706">
        <v>44278</v>
      </c>
      <c r="C73" s="595" t="s">
        <v>2101</v>
      </c>
      <c r="D73" s="518" t="s">
        <v>2133</v>
      </c>
      <c r="E73" s="660" t="s">
        <v>308</v>
      </c>
      <c r="F73" s="701">
        <v>10</v>
      </c>
      <c r="G73" s="660" t="s">
        <v>4416</v>
      </c>
      <c r="H73" s="626" t="s">
        <v>3215</v>
      </c>
      <c r="I73" s="626">
        <f>6600*F73</f>
        <v>66000</v>
      </c>
      <c r="J73" s="626" t="s">
        <v>317</v>
      </c>
      <c r="K73" s="626" t="s">
        <v>1469</v>
      </c>
    </row>
    <row r="74" spans="1:11" ht="15" x14ac:dyDescent="0.25">
      <c r="A74" s="705" t="s">
        <v>7238</v>
      </c>
      <c r="B74" s="706">
        <v>44278</v>
      </c>
      <c r="C74" s="595" t="s">
        <v>2080</v>
      </c>
      <c r="D74" s="518" t="s">
        <v>2141</v>
      </c>
      <c r="E74" s="660" t="s">
        <v>314</v>
      </c>
      <c r="F74" s="701">
        <v>3</v>
      </c>
      <c r="G74" s="660" t="s">
        <v>244</v>
      </c>
      <c r="H74" s="626" t="s">
        <v>1851</v>
      </c>
      <c r="I74" s="626">
        <f>53700*F74</f>
        <v>161100</v>
      </c>
      <c r="J74" s="626" t="s">
        <v>316</v>
      </c>
      <c r="K74" s="626" t="s">
        <v>1469</v>
      </c>
    </row>
    <row r="75" spans="1:11" ht="15" x14ac:dyDescent="0.25">
      <c r="A75" s="705" t="s">
        <v>7238</v>
      </c>
      <c r="B75" s="706">
        <v>44278</v>
      </c>
      <c r="C75" s="595" t="s">
        <v>2080</v>
      </c>
      <c r="D75" s="518" t="s">
        <v>2139</v>
      </c>
      <c r="E75" s="660" t="s">
        <v>314</v>
      </c>
      <c r="F75" s="701">
        <v>3</v>
      </c>
      <c r="G75" s="660" t="s">
        <v>244</v>
      </c>
      <c r="H75" s="626" t="s">
        <v>1851</v>
      </c>
      <c r="I75" s="626">
        <f>2250*F75</f>
        <v>6750</v>
      </c>
      <c r="J75" s="626" t="s">
        <v>316</v>
      </c>
      <c r="K75" s="626" t="s">
        <v>1469</v>
      </c>
    </row>
    <row r="76" spans="1:11" ht="15" x14ac:dyDescent="0.25">
      <c r="A76" s="705" t="s">
        <v>7238</v>
      </c>
      <c r="B76" s="706">
        <v>44278</v>
      </c>
      <c r="C76" s="595" t="s">
        <v>2080</v>
      </c>
      <c r="D76" s="518" t="s">
        <v>2127</v>
      </c>
      <c r="E76" s="660" t="s">
        <v>308</v>
      </c>
      <c r="F76" s="701">
        <v>3</v>
      </c>
      <c r="G76" s="660" t="s">
        <v>244</v>
      </c>
      <c r="H76" s="626" t="s">
        <v>1854</v>
      </c>
      <c r="I76" s="626">
        <f>2450*F76</f>
        <v>7350</v>
      </c>
      <c r="J76" s="626" t="s">
        <v>316</v>
      </c>
      <c r="K76" s="626" t="s">
        <v>1469</v>
      </c>
    </row>
    <row r="77" spans="1:11" ht="15" x14ac:dyDescent="0.25">
      <c r="A77" s="705" t="s">
        <v>7238</v>
      </c>
      <c r="B77" s="706">
        <v>44278</v>
      </c>
      <c r="C77" s="595" t="s">
        <v>2080</v>
      </c>
      <c r="D77" s="518" t="s">
        <v>2133</v>
      </c>
      <c r="E77" s="660" t="s">
        <v>308</v>
      </c>
      <c r="F77" s="701">
        <v>3</v>
      </c>
      <c r="G77" s="660" t="s">
        <v>244</v>
      </c>
      <c r="H77" s="626" t="s">
        <v>1854</v>
      </c>
      <c r="I77" s="626">
        <f>6600*F77</f>
        <v>19800</v>
      </c>
      <c r="J77" s="626" t="s">
        <v>316</v>
      </c>
      <c r="K77" s="626" t="s">
        <v>1469</v>
      </c>
    </row>
    <row r="78" spans="1:11" ht="15" x14ac:dyDescent="0.25">
      <c r="A78" s="705" t="s">
        <v>7238</v>
      </c>
      <c r="B78" s="706">
        <v>44278</v>
      </c>
      <c r="C78" s="595" t="s">
        <v>2080</v>
      </c>
      <c r="D78" s="518" t="s">
        <v>2136</v>
      </c>
      <c r="E78" s="498" t="s">
        <v>314</v>
      </c>
      <c r="F78" s="701">
        <v>2</v>
      </c>
      <c r="G78" s="660" t="s">
        <v>244</v>
      </c>
      <c r="H78" s="626" t="s">
        <v>1851</v>
      </c>
      <c r="I78" s="626">
        <f>9350*F78</f>
        <v>18700</v>
      </c>
      <c r="J78" s="626" t="s">
        <v>316</v>
      </c>
      <c r="K78" s="626" t="s">
        <v>1469</v>
      </c>
    </row>
    <row r="79" spans="1:11" ht="15" x14ac:dyDescent="0.25">
      <c r="A79" s="705" t="s">
        <v>7238</v>
      </c>
      <c r="B79" s="706">
        <v>44278</v>
      </c>
      <c r="C79" s="595" t="s">
        <v>2080</v>
      </c>
      <c r="D79" s="518" t="s">
        <v>2293</v>
      </c>
      <c r="E79" s="660" t="s">
        <v>308</v>
      </c>
      <c r="F79" s="700">
        <v>1</v>
      </c>
      <c r="G79" s="660" t="s">
        <v>244</v>
      </c>
      <c r="H79" s="626" t="s">
        <v>1854</v>
      </c>
      <c r="I79" s="626">
        <f>3900*F79</f>
        <v>3900</v>
      </c>
      <c r="J79" s="626" t="s">
        <v>316</v>
      </c>
      <c r="K79" s="626" t="s">
        <v>1469</v>
      </c>
    </row>
    <row r="80" spans="1:11" ht="15" x14ac:dyDescent="0.25">
      <c r="A80" s="705" t="s">
        <v>7239</v>
      </c>
      <c r="B80" s="706">
        <v>44278</v>
      </c>
      <c r="C80" s="595" t="s">
        <v>2068</v>
      </c>
      <c r="D80" s="518" t="s">
        <v>1516</v>
      </c>
      <c r="E80" s="660" t="s">
        <v>308</v>
      </c>
      <c r="F80" s="700">
        <v>1</v>
      </c>
      <c r="G80" s="660" t="s">
        <v>244</v>
      </c>
      <c r="H80" s="626" t="s">
        <v>1854</v>
      </c>
      <c r="I80" s="626">
        <f>4250*F80</f>
        <v>4250</v>
      </c>
      <c r="J80" s="626" t="s">
        <v>316</v>
      </c>
      <c r="K80" s="626" t="s">
        <v>1469</v>
      </c>
    </row>
    <row r="81" spans="1:11" ht="15" x14ac:dyDescent="0.25">
      <c r="A81" s="705" t="s">
        <v>7240</v>
      </c>
      <c r="B81" s="706">
        <v>44279</v>
      </c>
      <c r="C81" s="595" t="s">
        <v>7177</v>
      </c>
      <c r="D81" s="518" t="s">
        <v>7242</v>
      </c>
      <c r="E81" s="498" t="s">
        <v>314</v>
      </c>
      <c r="F81" s="701">
        <v>3</v>
      </c>
      <c r="G81" s="660" t="s">
        <v>244</v>
      </c>
      <c r="H81" s="626" t="s">
        <v>1851</v>
      </c>
      <c r="I81" s="626">
        <f>4000*F81</f>
        <v>12000</v>
      </c>
      <c r="J81" s="626" t="s">
        <v>316</v>
      </c>
      <c r="K81" s="626" t="s">
        <v>1469</v>
      </c>
    </row>
    <row r="82" spans="1:11" ht="15" x14ac:dyDescent="0.25">
      <c r="A82" s="705" t="s">
        <v>7241</v>
      </c>
      <c r="B82" s="706">
        <v>44279</v>
      </c>
      <c r="C82" s="595" t="s">
        <v>7222</v>
      </c>
      <c r="D82" s="518" t="s">
        <v>7242</v>
      </c>
      <c r="E82" s="498" t="s">
        <v>314</v>
      </c>
      <c r="F82" s="701">
        <v>2</v>
      </c>
      <c r="G82" s="660" t="s">
        <v>244</v>
      </c>
      <c r="H82" s="626" t="s">
        <v>1851</v>
      </c>
      <c r="I82" s="626">
        <f>4000*F82</f>
        <v>8000</v>
      </c>
      <c r="J82" s="626" t="s">
        <v>316</v>
      </c>
      <c r="K82" s="626" t="s">
        <v>1469</v>
      </c>
    </row>
    <row r="83" spans="1:11" ht="15" x14ac:dyDescent="0.25">
      <c r="A83" s="705" t="s">
        <v>7243</v>
      </c>
      <c r="B83" s="706">
        <v>44280</v>
      </c>
      <c r="C83" s="595" t="s">
        <v>7244</v>
      </c>
      <c r="D83" s="518" t="s">
        <v>7248</v>
      </c>
      <c r="E83" s="498" t="s">
        <v>314</v>
      </c>
      <c r="F83" s="701">
        <v>10</v>
      </c>
      <c r="G83" s="660" t="s">
        <v>244</v>
      </c>
      <c r="H83" s="626" t="s">
        <v>1851</v>
      </c>
      <c r="I83" s="626">
        <f>9000*F83</f>
        <v>90000</v>
      </c>
      <c r="J83" s="626" t="s">
        <v>316</v>
      </c>
      <c r="K83" s="626" t="s">
        <v>1469</v>
      </c>
    </row>
    <row r="84" spans="1:11" ht="15" x14ac:dyDescent="0.25">
      <c r="A84" s="705" t="s">
        <v>7245</v>
      </c>
      <c r="B84" s="706">
        <v>44280</v>
      </c>
      <c r="C84" s="595" t="s">
        <v>7219</v>
      </c>
      <c r="D84" s="518" t="s">
        <v>2127</v>
      </c>
      <c r="E84" s="498" t="s">
        <v>308</v>
      </c>
      <c r="F84" s="701">
        <v>1</v>
      </c>
      <c r="G84" s="660" t="s">
        <v>244</v>
      </c>
      <c r="H84" s="626" t="s">
        <v>1854</v>
      </c>
      <c r="I84" s="626">
        <f>2450*F84</f>
        <v>2450</v>
      </c>
      <c r="J84" s="626" t="s">
        <v>317</v>
      </c>
      <c r="K84" s="626" t="s">
        <v>1469</v>
      </c>
    </row>
    <row r="85" spans="1:11" ht="15" x14ac:dyDescent="0.25">
      <c r="A85" s="705" t="s">
        <v>7246</v>
      </c>
      <c r="B85" s="706">
        <v>44280</v>
      </c>
      <c r="C85" s="595" t="s">
        <v>2068</v>
      </c>
      <c r="D85" s="518" t="s">
        <v>2127</v>
      </c>
      <c r="E85" s="498" t="s">
        <v>308</v>
      </c>
      <c r="F85" s="701">
        <v>1</v>
      </c>
      <c r="G85" s="660" t="s">
        <v>244</v>
      </c>
      <c r="H85" s="626" t="s">
        <v>1854</v>
      </c>
      <c r="I85" s="626">
        <f>2450*F85</f>
        <v>2450</v>
      </c>
      <c r="J85" s="626" t="s">
        <v>316</v>
      </c>
      <c r="K85" s="626" t="s">
        <v>1469</v>
      </c>
    </row>
    <row r="86" spans="1:11" ht="15" x14ac:dyDescent="0.25">
      <c r="A86" s="705" t="s">
        <v>7247</v>
      </c>
      <c r="B86" s="706">
        <v>44280</v>
      </c>
      <c r="C86" s="525" t="s">
        <v>2477</v>
      </c>
      <c r="D86" s="525" t="s">
        <v>7249</v>
      </c>
      <c r="E86" s="498" t="s">
        <v>314</v>
      </c>
      <c r="F86" s="701">
        <v>13</v>
      </c>
      <c r="G86" s="660" t="s">
        <v>1623</v>
      </c>
      <c r="H86" s="626" t="s">
        <v>1850</v>
      </c>
      <c r="I86" s="626">
        <f>43000*F86</f>
        <v>559000</v>
      </c>
      <c r="J86" s="626" t="s">
        <v>1466</v>
      </c>
      <c r="K86" s="626" t="s">
        <v>4784</v>
      </c>
    </row>
    <row r="87" spans="1:11" ht="15" x14ac:dyDescent="0.25">
      <c r="A87" s="705" t="s">
        <v>7247</v>
      </c>
      <c r="B87" s="706">
        <v>44280</v>
      </c>
      <c r="C87" s="525" t="s">
        <v>2477</v>
      </c>
      <c r="D87" s="518" t="s">
        <v>2144</v>
      </c>
      <c r="E87" s="498" t="s">
        <v>314</v>
      </c>
      <c r="F87" s="701">
        <v>14</v>
      </c>
      <c r="G87" s="660" t="s">
        <v>1623</v>
      </c>
      <c r="H87" s="626" t="s">
        <v>1850</v>
      </c>
      <c r="I87" s="626">
        <f>3500*F87</f>
        <v>49000</v>
      </c>
      <c r="J87" s="626" t="s">
        <v>1466</v>
      </c>
      <c r="K87" s="626" t="s">
        <v>4784</v>
      </c>
    </row>
    <row r="88" spans="1:11" ht="15" x14ac:dyDescent="0.25">
      <c r="A88" s="705" t="s">
        <v>7247</v>
      </c>
      <c r="B88" s="706">
        <v>44280</v>
      </c>
      <c r="C88" s="525" t="s">
        <v>2477</v>
      </c>
      <c r="D88" s="626" t="s">
        <v>7250</v>
      </c>
      <c r="E88" s="498" t="s">
        <v>314</v>
      </c>
      <c r="F88" s="701">
        <v>13</v>
      </c>
      <c r="G88" s="660" t="s">
        <v>1623</v>
      </c>
      <c r="H88" s="626" t="s">
        <v>1850</v>
      </c>
      <c r="I88" s="626">
        <f>1500*F88</f>
        <v>19500</v>
      </c>
      <c r="J88" s="626" t="s">
        <v>1466</v>
      </c>
      <c r="K88" s="626" t="s">
        <v>4784</v>
      </c>
    </row>
    <row r="89" spans="1:11" ht="15" x14ac:dyDescent="0.25">
      <c r="A89" s="705" t="s">
        <v>7251</v>
      </c>
      <c r="B89" s="706">
        <v>44280</v>
      </c>
      <c r="C89" s="595" t="s">
        <v>7252</v>
      </c>
      <c r="D89" s="518" t="s">
        <v>2133</v>
      </c>
      <c r="E89" s="660" t="s">
        <v>308</v>
      </c>
      <c r="F89" s="700">
        <v>1</v>
      </c>
      <c r="G89" s="660" t="s">
        <v>244</v>
      </c>
      <c r="H89" s="626" t="s">
        <v>1854</v>
      </c>
      <c r="I89" s="626">
        <f>6600*F89</f>
        <v>6600</v>
      </c>
      <c r="J89" s="626" t="s">
        <v>316</v>
      </c>
      <c r="K89" s="626" t="s">
        <v>1469</v>
      </c>
    </row>
    <row r="90" spans="1:11" ht="15" x14ac:dyDescent="0.25">
      <c r="A90" s="705" t="s">
        <v>7253</v>
      </c>
      <c r="B90" s="706">
        <v>44280</v>
      </c>
      <c r="C90" s="595" t="s">
        <v>2022</v>
      </c>
      <c r="D90" s="626" t="s">
        <v>7224</v>
      </c>
      <c r="E90" s="498" t="s">
        <v>314</v>
      </c>
      <c r="F90" s="701">
        <v>2</v>
      </c>
      <c r="G90" s="660" t="s">
        <v>2506</v>
      </c>
      <c r="H90" s="626" t="s">
        <v>1850</v>
      </c>
      <c r="I90" s="626">
        <f>29000*F90</f>
        <v>58000</v>
      </c>
      <c r="J90" s="626" t="s">
        <v>1466</v>
      </c>
      <c r="K90" s="626" t="s">
        <v>4782</v>
      </c>
    </row>
    <row r="91" spans="1:11" ht="15" x14ac:dyDescent="0.25">
      <c r="A91" s="705" t="s">
        <v>7499</v>
      </c>
      <c r="B91" s="706">
        <v>44280</v>
      </c>
      <c r="C91" s="595" t="s">
        <v>2022</v>
      </c>
      <c r="D91" s="626" t="s">
        <v>7224</v>
      </c>
      <c r="E91" s="498" t="s">
        <v>314</v>
      </c>
      <c r="F91" s="701">
        <v>1</v>
      </c>
      <c r="G91" s="660" t="s">
        <v>2506</v>
      </c>
      <c r="H91" s="626" t="s">
        <v>1850</v>
      </c>
      <c r="I91" s="626">
        <f>29000*F91</f>
        <v>29000</v>
      </c>
      <c r="J91" s="626" t="s">
        <v>1466</v>
      </c>
      <c r="K91" s="626" t="s">
        <v>4782</v>
      </c>
    </row>
    <row r="92" spans="1:11" ht="15" x14ac:dyDescent="0.25">
      <c r="A92" s="705" t="s">
        <v>7254</v>
      </c>
      <c r="B92" s="706">
        <v>44281</v>
      </c>
      <c r="C92" s="595" t="s">
        <v>2121</v>
      </c>
      <c r="D92" s="518" t="s">
        <v>2293</v>
      </c>
      <c r="E92" s="498" t="s">
        <v>308</v>
      </c>
      <c r="F92" s="701">
        <v>48</v>
      </c>
      <c r="G92" s="498" t="s">
        <v>244</v>
      </c>
      <c r="H92" s="626" t="s">
        <v>1854</v>
      </c>
      <c r="I92" s="626">
        <f>3900*F92</f>
        <v>187200</v>
      </c>
      <c r="J92" s="626" t="s">
        <v>317</v>
      </c>
      <c r="K92" s="626" t="s">
        <v>1469</v>
      </c>
    </row>
    <row r="93" spans="1:11" ht="15" x14ac:dyDescent="0.25">
      <c r="A93" s="705" t="s">
        <v>7255</v>
      </c>
      <c r="B93" s="706">
        <v>44281</v>
      </c>
      <c r="C93" s="595" t="s">
        <v>7235</v>
      </c>
      <c r="D93" s="518" t="s">
        <v>2293</v>
      </c>
      <c r="E93" s="660" t="s">
        <v>308</v>
      </c>
      <c r="F93" s="700">
        <v>1</v>
      </c>
      <c r="G93" s="498" t="s">
        <v>244</v>
      </c>
      <c r="H93" s="626" t="s">
        <v>1854</v>
      </c>
      <c r="I93" s="626">
        <f>3900*F93</f>
        <v>3900</v>
      </c>
      <c r="J93" s="626" t="s">
        <v>316</v>
      </c>
      <c r="K93" s="626" t="s">
        <v>1469</v>
      </c>
    </row>
    <row r="94" spans="1:11" ht="15" x14ac:dyDescent="0.25">
      <c r="A94" s="705" t="s">
        <v>7256</v>
      </c>
      <c r="B94" s="706">
        <v>44281</v>
      </c>
      <c r="C94" s="595" t="s">
        <v>2112</v>
      </c>
      <c r="D94" s="518" t="s">
        <v>4559</v>
      </c>
      <c r="E94" s="660" t="s">
        <v>314</v>
      </c>
      <c r="F94" s="700">
        <v>1</v>
      </c>
      <c r="G94" s="660" t="s">
        <v>244</v>
      </c>
      <c r="H94" s="626" t="s">
        <v>1851</v>
      </c>
      <c r="I94" s="626">
        <f>36600*F94</f>
        <v>36600</v>
      </c>
      <c r="J94" s="626" t="s">
        <v>316</v>
      </c>
      <c r="K94" s="626" t="s">
        <v>1469</v>
      </c>
    </row>
    <row r="95" spans="1:11" ht="15" x14ac:dyDescent="0.25">
      <c r="A95" s="705" t="s">
        <v>7256</v>
      </c>
      <c r="B95" s="706">
        <v>44281</v>
      </c>
      <c r="C95" s="595" t="s">
        <v>2112</v>
      </c>
      <c r="D95" s="518" t="s">
        <v>7248</v>
      </c>
      <c r="E95" s="660" t="s">
        <v>314</v>
      </c>
      <c r="F95" s="700">
        <v>1</v>
      </c>
      <c r="G95" s="660" t="s">
        <v>244</v>
      </c>
      <c r="H95" s="626" t="s">
        <v>1851</v>
      </c>
      <c r="I95" s="626">
        <f>9000*F95</f>
        <v>9000</v>
      </c>
      <c r="J95" s="626" t="s">
        <v>316</v>
      </c>
      <c r="K95" s="626" t="s">
        <v>1469</v>
      </c>
    </row>
    <row r="96" spans="1:11" ht="15" x14ac:dyDescent="0.25">
      <c r="A96" s="705" t="s">
        <v>7256</v>
      </c>
      <c r="B96" s="706">
        <v>44281</v>
      </c>
      <c r="C96" s="595" t="s">
        <v>2112</v>
      </c>
      <c r="D96" s="518" t="s">
        <v>2127</v>
      </c>
      <c r="E96" s="660" t="s">
        <v>308</v>
      </c>
      <c r="F96" s="700">
        <v>1</v>
      </c>
      <c r="G96" s="660" t="s">
        <v>244</v>
      </c>
      <c r="H96" s="626" t="s">
        <v>1854</v>
      </c>
      <c r="I96" s="626">
        <f>2450*F96</f>
        <v>2450</v>
      </c>
      <c r="J96" s="626" t="s">
        <v>316</v>
      </c>
      <c r="K96" s="626" t="s">
        <v>1469</v>
      </c>
    </row>
    <row r="97" spans="1:11" ht="15" x14ac:dyDescent="0.25">
      <c r="A97" s="705" t="s">
        <v>7256</v>
      </c>
      <c r="B97" s="706">
        <v>44281</v>
      </c>
      <c r="C97" s="595" t="s">
        <v>2112</v>
      </c>
      <c r="D97" s="518" t="s">
        <v>2293</v>
      </c>
      <c r="E97" s="660" t="s">
        <v>308</v>
      </c>
      <c r="F97" s="700">
        <v>1</v>
      </c>
      <c r="G97" s="660" t="s">
        <v>244</v>
      </c>
      <c r="H97" s="626" t="s">
        <v>1854</v>
      </c>
      <c r="I97" s="626">
        <f>3900*F97</f>
        <v>3900</v>
      </c>
      <c r="J97" s="626" t="s">
        <v>316</v>
      </c>
      <c r="K97" s="626" t="s">
        <v>1469</v>
      </c>
    </row>
    <row r="98" spans="1:11" ht="15" x14ac:dyDescent="0.25">
      <c r="A98" s="705" t="s">
        <v>7256</v>
      </c>
      <c r="B98" s="706">
        <v>44281</v>
      </c>
      <c r="C98" s="595" t="s">
        <v>2112</v>
      </c>
      <c r="D98" s="518" t="s">
        <v>2128</v>
      </c>
      <c r="E98" s="660" t="s">
        <v>308</v>
      </c>
      <c r="F98" s="700">
        <v>1</v>
      </c>
      <c r="G98" s="660" t="s">
        <v>244</v>
      </c>
      <c r="H98" s="626" t="s">
        <v>1854</v>
      </c>
      <c r="I98" s="626">
        <f>200*F98</f>
        <v>200</v>
      </c>
      <c r="J98" s="626" t="s">
        <v>316</v>
      </c>
      <c r="K98" s="626" t="s">
        <v>1469</v>
      </c>
    </row>
    <row r="99" spans="1:11" ht="15" x14ac:dyDescent="0.25">
      <c r="A99" s="705" t="s">
        <v>7257</v>
      </c>
      <c r="B99" s="706">
        <v>44282</v>
      </c>
      <c r="C99" s="595" t="s">
        <v>7258</v>
      </c>
      <c r="D99" s="518" t="s">
        <v>4559</v>
      </c>
      <c r="E99" s="660" t="s">
        <v>314</v>
      </c>
      <c r="F99" s="700">
        <v>1</v>
      </c>
      <c r="G99" s="660" t="s">
        <v>7259</v>
      </c>
      <c r="H99" s="626" t="s">
        <v>1532</v>
      </c>
      <c r="I99" s="626">
        <f>36600*F99</f>
        <v>36600</v>
      </c>
      <c r="J99" s="626" t="s">
        <v>316</v>
      </c>
      <c r="K99" s="626" t="s">
        <v>1469</v>
      </c>
    </row>
    <row r="100" spans="1:11" ht="15" x14ac:dyDescent="0.25">
      <c r="A100" s="705" t="s">
        <v>7257</v>
      </c>
      <c r="B100" s="706">
        <v>44282</v>
      </c>
      <c r="C100" s="595" t="s">
        <v>7258</v>
      </c>
      <c r="D100" s="518" t="s">
        <v>2133</v>
      </c>
      <c r="E100" s="660" t="s">
        <v>308</v>
      </c>
      <c r="F100" s="700">
        <v>1</v>
      </c>
      <c r="G100" s="660" t="s">
        <v>7259</v>
      </c>
      <c r="H100" s="626" t="s">
        <v>1533</v>
      </c>
      <c r="I100" s="626">
        <f>6600*F100</f>
        <v>6600</v>
      </c>
      <c r="J100" s="626" t="s">
        <v>316</v>
      </c>
      <c r="K100" s="626" t="s">
        <v>1469</v>
      </c>
    </row>
    <row r="101" spans="1:11" ht="15" x14ac:dyDescent="0.25">
      <c r="A101" s="705" t="s">
        <v>7257</v>
      </c>
      <c r="B101" s="706">
        <v>44282</v>
      </c>
      <c r="C101" s="595" t="s">
        <v>7258</v>
      </c>
      <c r="D101" s="518" t="s">
        <v>1516</v>
      </c>
      <c r="E101" s="660" t="s">
        <v>308</v>
      </c>
      <c r="F101" s="700">
        <v>1</v>
      </c>
      <c r="G101" s="660" t="s">
        <v>7259</v>
      </c>
      <c r="H101" s="626" t="s">
        <v>1533</v>
      </c>
      <c r="I101" s="626">
        <f>4250*F101</f>
        <v>4250</v>
      </c>
      <c r="J101" s="626" t="s">
        <v>316</v>
      </c>
      <c r="K101" s="626" t="s">
        <v>1469</v>
      </c>
    </row>
    <row r="102" spans="1:11" ht="15" x14ac:dyDescent="0.25">
      <c r="A102" s="703" t="s">
        <v>7260</v>
      </c>
      <c r="B102" s="707">
        <v>44285</v>
      </c>
      <c r="C102" s="703" t="s">
        <v>2031</v>
      </c>
      <c r="D102" s="745" t="s">
        <v>2127</v>
      </c>
      <c r="E102" s="660" t="s">
        <v>308</v>
      </c>
      <c r="F102" s="701">
        <v>1</v>
      </c>
      <c r="G102" s="498" t="s">
        <v>244</v>
      </c>
      <c r="H102" s="626" t="s">
        <v>1854</v>
      </c>
      <c r="I102" s="626">
        <f>2450*F102</f>
        <v>2450</v>
      </c>
      <c r="J102" s="626" t="s">
        <v>316</v>
      </c>
      <c r="K102" s="626" t="s">
        <v>1469</v>
      </c>
    </row>
    <row r="103" spans="1:11" ht="15" x14ac:dyDescent="0.25">
      <c r="A103" s="703" t="s">
        <v>7261</v>
      </c>
      <c r="B103" s="707">
        <v>44285</v>
      </c>
      <c r="C103" s="703" t="s">
        <v>2477</v>
      </c>
      <c r="D103" s="745" t="s">
        <v>4771</v>
      </c>
      <c r="E103" s="498" t="s">
        <v>314</v>
      </c>
      <c r="F103" s="701">
        <v>1</v>
      </c>
      <c r="G103" s="498" t="s">
        <v>244</v>
      </c>
      <c r="H103" s="626" t="s">
        <v>1850</v>
      </c>
      <c r="I103" s="626">
        <f>9350*F103</f>
        <v>9350</v>
      </c>
      <c r="J103" s="626" t="s">
        <v>1466</v>
      </c>
      <c r="K103" s="626" t="s">
        <v>4784</v>
      </c>
    </row>
    <row r="104" spans="1:11" ht="15" x14ac:dyDescent="0.25">
      <c r="A104" s="703" t="s">
        <v>7262</v>
      </c>
      <c r="B104" s="707">
        <v>44286</v>
      </c>
      <c r="C104" s="703" t="s">
        <v>7802</v>
      </c>
      <c r="D104" s="493" t="s">
        <v>2016</v>
      </c>
      <c r="E104" s="498" t="s">
        <v>314</v>
      </c>
      <c r="F104" s="701">
        <v>1</v>
      </c>
      <c r="G104" s="498" t="s">
        <v>244</v>
      </c>
      <c r="H104" s="626" t="s">
        <v>1851</v>
      </c>
      <c r="I104" s="626">
        <f>35900*F104</f>
        <v>35900</v>
      </c>
      <c r="J104" s="626" t="s">
        <v>316</v>
      </c>
      <c r="K104" s="626" t="s">
        <v>1469</v>
      </c>
    </row>
    <row r="105" spans="1:11" ht="15" x14ac:dyDescent="0.25">
      <c r="A105" s="703" t="s">
        <v>7262</v>
      </c>
      <c r="B105" s="707">
        <v>44286</v>
      </c>
      <c r="C105" s="703" t="s">
        <v>7802</v>
      </c>
      <c r="D105" s="745" t="s">
        <v>1516</v>
      </c>
      <c r="E105" s="498" t="s">
        <v>308</v>
      </c>
      <c r="F105" s="701">
        <v>1</v>
      </c>
      <c r="G105" s="498" t="s">
        <v>244</v>
      </c>
      <c r="H105" s="626" t="s">
        <v>1854</v>
      </c>
      <c r="I105" s="626">
        <f>4250*F105</f>
        <v>4250</v>
      </c>
      <c r="J105" s="626" t="s">
        <v>316</v>
      </c>
      <c r="K105" s="626" t="s">
        <v>1469</v>
      </c>
    </row>
    <row r="106" spans="1:11" ht="15" x14ac:dyDescent="0.25">
      <c r="A106" s="703" t="s">
        <v>7262</v>
      </c>
      <c r="B106" s="707">
        <v>44286</v>
      </c>
      <c r="C106" s="703" t="s">
        <v>7802</v>
      </c>
      <c r="D106" s="745" t="s">
        <v>2127</v>
      </c>
      <c r="E106" s="498" t="s">
        <v>308</v>
      </c>
      <c r="F106" s="701">
        <v>1</v>
      </c>
      <c r="G106" s="498" t="s">
        <v>244</v>
      </c>
      <c r="H106" s="626" t="s">
        <v>1854</v>
      </c>
      <c r="I106" s="626">
        <f>2450*F106</f>
        <v>2450</v>
      </c>
      <c r="J106" s="626" t="s">
        <v>316</v>
      </c>
      <c r="K106" s="626" t="s">
        <v>1469</v>
      </c>
    </row>
    <row r="107" spans="1:11" ht="15" x14ac:dyDescent="0.25">
      <c r="A107" s="703" t="s">
        <v>7263</v>
      </c>
      <c r="B107" s="707">
        <v>44286</v>
      </c>
      <c r="C107" s="703" t="s">
        <v>2080</v>
      </c>
      <c r="D107" s="626" t="s">
        <v>2141</v>
      </c>
      <c r="E107" s="498" t="s">
        <v>314</v>
      </c>
      <c r="F107" s="701">
        <v>2</v>
      </c>
      <c r="G107" s="658" t="s">
        <v>244</v>
      </c>
      <c r="H107" s="626" t="s">
        <v>1851</v>
      </c>
      <c r="I107" s="626">
        <f>53700*F107</f>
        <v>107400</v>
      </c>
      <c r="J107" s="626" t="s">
        <v>316</v>
      </c>
      <c r="K107" s="626" t="s">
        <v>1469</v>
      </c>
    </row>
    <row r="108" spans="1:11" ht="15" x14ac:dyDescent="0.25">
      <c r="A108" s="703" t="s">
        <v>7263</v>
      </c>
      <c r="B108" s="707">
        <v>44286</v>
      </c>
      <c r="C108" s="703" t="s">
        <v>2080</v>
      </c>
      <c r="D108" s="745" t="s">
        <v>4771</v>
      </c>
      <c r="E108" s="498" t="s">
        <v>314</v>
      </c>
      <c r="F108" s="701">
        <v>2</v>
      </c>
      <c r="G108" s="658" t="s">
        <v>244</v>
      </c>
      <c r="H108" s="626" t="s">
        <v>1851</v>
      </c>
      <c r="I108" s="626">
        <f>9350*F108</f>
        <v>18700</v>
      </c>
      <c r="J108" s="626" t="s">
        <v>316</v>
      </c>
      <c r="K108" s="626" t="s">
        <v>1469</v>
      </c>
    </row>
    <row r="109" spans="1:11" ht="15" x14ac:dyDescent="0.25">
      <c r="A109" s="703" t="s">
        <v>7263</v>
      </c>
      <c r="B109" s="707">
        <v>44286</v>
      </c>
      <c r="C109" s="703" t="s">
        <v>2080</v>
      </c>
      <c r="D109" s="745" t="s">
        <v>2139</v>
      </c>
      <c r="E109" s="498" t="s">
        <v>314</v>
      </c>
      <c r="F109" s="701">
        <v>2</v>
      </c>
      <c r="G109" s="658" t="s">
        <v>244</v>
      </c>
      <c r="H109" s="626" t="s">
        <v>1851</v>
      </c>
      <c r="I109" s="626">
        <f>2250*F109</f>
        <v>4500</v>
      </c>
      <c r="J109" s="626" t="s">
        <v>316</v>
      </c>
      <c r="K109" s="626" t="s">
        <v>1469</v>
      </c>
    </row>
    <row r="110" spans="1:11" ht="15" x14ac:dyDescent="0.25">
      <c r="A110" s="703" t="s">
        <v>7264</v>
      </c>
      <c r="B110" s="707">
        <v>44286</v>
      </c>
      <c r="C110" s="703" t="s">
        <v>2080</v>
      </c>
      <c r="D110" s="626" t="s">
        <v>2141</v>
      </c>
      <c r="E110" s="498" t="s">
        <v>314</v>
      </c>
      <c r="F110" s="701">
        <v>2</v>
      </c>
      <c r="G110" s="658" t="s">
        <v>244</v>
      </c>
      <c r="H110" s="626" t="s">
        <v>1851</v>
      </c>
      <c r="I110" s="626">
        <f>53700*F110</f>
        <v>107400</v>
      </c>
      <c r="J110" s="626" t="s">
        <v>316</v>
      </c>
      <c r="K110" s="626" t="s">
        <v>1469</v>
      </c>
    </row>
    <row r="111" spans="1:11" ht="15" x14ac:dyDescent="0.25">
      <c r="A111" s="703" t="s">
        <v>7264</v>
      </c>
      <c r="B111" s="707">
        <v>44286</v>
      </c>
      <c r="C111" s="703" t="s">
        <v>2080</v>
      </c>
      <c r="D111" s="745" t="s">
        <v>4771</v>
      </c>
      <c r="E111" s="498" t="s">
        <v>314</v>
      </c>
      <c r="F111" s="701">
        <v>2</v>
      </c>
      <c r="G111" s="658" t="s">
        <v>244</v>
      </c>
      <c r="H111" s="626" t="s">
        <v>1851</v>
      </c>
      <c r="I111" s="626">
        <f>9350*F111</f>
        <v>18700</v>
      </c>
      <c r="J111" s="626" t="s">
        <v>316</v>
      </c>
      <c r="K111" s="626" t="s">
        <v>1469</v>
      </c>
    </row>
    <row r="112" spans="1:11" ht="15" x14ac:dyDescent="0.25">
      <c r="A112" s="703" t="s">
        <v>7264</v>
      </c>
      <c r="B112" s="707">
        <v>44286</v>
      </c>
      <c r="C112" s="703" t="s">
        <v>2080</v>
      </c>
      <c r="D112" s="745" t="s">
        <v>2139</v>
      </c>
      <c r="E112" s="498" t="s">
        <v>314</v>
      </c>
      <c r="F112" s="701">
        <v>2</v>
      </c>
      <c r="G112" s="658" t="s">
        <v>244</v>
      </c>
      <c r="H112" s="626" t="s">
        <v>1851</v>
      </c>
      <c r="I112" s="626">
        <f>2250*F112</f>
        <v>4500</v>
      </c>
      <c r="J112" s="626" t="s">
        <v>316</v>
      </c>
      <c r="K112" s="626" t="s">
        <v>1469</v>
      </c>
    </row>
    <row r="113" spans="1:11" ht="15" x14ac:dyDescent="0.25">
      <c r="A113" s="703" t="s">
        <v>7265</v>
      </c>
      <c r="B113" s="707">
        <v>44286</v>
      </c>
      <c r="C113" s="703" t="s">
        <v>7266</v>
      </c>
      <c r="D113" s="493" t="s">
        <v>4559</v>
      </c>
      <c r="E113" s="498" t="s">
        <v>314</v>
      </c>
      <c r="F113" s="701">
        <v>1</v>
      </c>
      <c r="G113" s="658" t="s">
        <v>244</v>
      </c>
      <c r="H113" s="626" t="s">
        <v>1851</v>
      </c>
      <c r="I113" s="626">
        <f>36600*F113</f>
        <v>36600</v>
      </c>
      <c r="J113" s="626" t="s">
        <v>316</v>
      </c>
      <c r="K113" s="626" t="s">
        <v>1469</v>
      </c>
    </row>
    <row r="114" spans="1:11" ht="15" x14ac:dyDescent="0.25">
      <c r="A114" s="703" t="s">
        <v>7265</v>
      </c>
      <c r="B114" s="707">
        <v>44286</v>
      </c>
      <c r="C114" s="703" t="s">
        <v>7266</v>
      </c>
      <c r="D114" s="745" t="s">
        <v>1516</v>
      </c>
      <c r="E114" s="745" t="s">
        <v>308</v>
      </c>
      <c r="F114" s="701">
        <v>1</v>
      </c>
      <c r="G114" s="658" t="s">
        <v>244</v>
      </c>
      <c r="H114" s="626" t="s">
        <v>1854</v>
      </c>
      <c r="I114" s="626">
        <f>4250*F114</f>
        <v>4250</v>
      </c>
      <c r="J114" s="626" t="s">
        <v>316</v>
      </c>
      <c r="K114" s="626" t="s">
        <v>1469</v>
      </c>
    </row>
    <row r="115" spans="1:11" ht="15" x14ac:dyDescent="0.25">
      <c r="A115" s="703" t="s">
        <v>7265</v>
      </c>
      <c r="B115" s="707">
        <v>44286</v>
      </c>
      <c r="C115" s="703" t="s">
        <v>7266</v>
      </c>
      <c r="D115" s="745" t="s">
        <v>2127</v>
      </c>
      <c r="E115" s="745" t="s">
        <v>308</v>
      </c>
      <c r="F115" s="701">
        <v>1</v>
      </c>
      <c r="G115" s="658" t="s">
        <v>244</v>
      </c>
      <c r="H115" s="626" t="s">
        <v>1854</v>
      </c>
      <c r="I115" s="626">
        <f>2450*F115</f>
        <v>2450</v>
      </c>
      <c r="J115" s="626" t="s">
        <v>316</v>
      </c>
      <c r="K115" s="626" t="s">
        <v>1469</v>
      </c>
    </row>
    <row r="116" spans="1:11" ht="15" x14ac:dyDescent="0.25">
      <c r="A116" s="703" t="s">
        <v>7267</v>
      </c>
      <c r="B116" s="707">
        <v>44286</v>
      </c>
      <c r="C116" s="703" t="s">
        <v>2118</v>
      </c>
      <c r="D116" s="745" t="s">
        <v>2127</v>
      </c>
      <c r="E116" s="745" t="s">
        <v>308</v>
      </c>
      <c r="F116" s="701">
        <v>1</v>
      </c>
      <c r="G116" s="658" t="s">
        <v>244</v>
      </c>
      <c r="H116" s="626" t="s">
        <v>1854</v>
      </c>
      <c r="I116" s="626">
        <f>2450*F116</f>
        <v>2450</v>
      </c>
      <c r="J116" s="626" t="s">
        <v>317</v>
      </c>
      <c r="K116" s="626" t="s">
        <v>1469</v>
      </c>
    </row>
    <row r="117" spans="1:11" ht="15" x14ac:dyDescent="0.25">
      <c r="A117" s="703" t="s">
        <v>7268</v>
      </c>
      <c r="B117" s="707">
        <v>44286</v>
      </c>
      <c r="C117" s="703" t="s">
        <v>2080</v>
      </c>
      <c r="D117" s="493" t="s">
        <v>2141</v>
      </c>
      <c r="E117" s="745" t="s">
        <v>314</v>
      </c>
      <c r="F117" s="701">
        <v>1</v>
      </c>
      <c r="G117" s="658" t="s">
        <v>258</v>
      </c>
      <c r="H117" s="626" t="s">
        <v>1851</v>
      </c>
      <c r="I117" s="626">
        <f>53700*F117</f>
        <v>53700</v>
      </c>
      <c r="J117" s="626" t="s">
        <v>316</v>
      </c>
      <c r="K117" s="626" t="s">
        <v>1469</v>
      </c>
    </row>
    <row r="118" spans="1:11" ht="15" x14ac:dyDescent="0.25">
      <c r="A118" s="703" t="s">
        <v>7268</v>
      </c>
      <c r="B118" s="707">
        <v>44286</v>
      </c>
      <c r="C118" s="703" t="s">
        <v>2080</v>
      </c>
      <c r="D118" s="493" t="s">
        <v>2136</v>
      </c>
      <c r="E118" s="745" t="s">
        <v>314</v>
      </c>
      <c r="F118" s="701">
        <v>1</v>
      </c>
      <c r="G118" s="658" t="s">
        <v>258</v>
      </c>
      <c r="H118" s="626" t="s">
        <v>1851</v>
      </c>
      <c r="I118" s="626">
        <f>9350*F118</f>
        <v>9350</v>
      </c>
      <c r="J118" s="626" t="s">
        <v>316</v>
      </c>
      <c r="K118" s="626" t="s">
        <v>1469</v>
      </c>
    </row>
    <row r="119" spans="1:11" ht="15" x14ac:dyDescent="0.25">
      <c r="A119" s="703" t="s">
        <v>7268</v>
      </c>
      <c r="B119" s="707">
        <v>44286</v>
      </c>
      <c r="C119" s="703" t="s">
        <v>2080</v>
      </c>
      <c r="D119" s="745" t="s">
        <v>2139</v>
      </c>
      <c r="E119" s="745" t="s">
        <v>314</v>
      </c>
      <c r="F119" s="701">
        <v>1</v>
      </c>
      <c r="G119" s="658" t="s">
        <v>258</v>
      </c>
      <c r="H119" s="626" t="s">
        <v>1851</v>
      </c>
      <c r="I119" s="626">
        <f>2250*F119</f>
        <v>2250</v>
      </c>
      <c r="J119" s="626" t="s">
        <v>316</v>
      </c>
      <c r="K119" s="626" t="s">
        <v>1469</v>
      </c>
    </row>
    <row r="120" spans="1:11" ht="15" x14ac:dyDescent="0.25">
      <c r="A120" s="703" t="s">
        <v>7269</v>
      </c>
      <c r="B120" s="707">
        <v>44286</v>
      </c>
      <c r="C120" s="703" t="s">
        <v>2118</v>
      </c>
      <c r="D120" s="703" t="s">
        <v>7270</v>
      </c>
      <c r="E120" s="745" t="s">
        <v>314</v>
      </c>
      <c r="F120" s="701">
        <v>1</v>
      </c>
      <c r="G120" s="658" t="s">
        <v>244</v>
      </c>
      <c r="H120" s="626" t="s">
        <v>1851</v>
      </c>
      <c r="I120" s="626">
        <f>36600*F120</f>
        <v>36600</v>
      </c>
      <c r="J120" s="626" t="s">
        <v>317</v>
      </c>
      <c r="K120" s="626" t="s">
        <v>1469</v>
      </c>
    </row>
    <row r="121" spans="1:11" ht="15" x14ac:dyDescent="0.25">
      <c r="A121" s="703" t="s">
        <v>7271</v>
      </c>
      <c r="B121" s="707">
        <v>44286</v>
      </c>
      <c r="C121" s="703" t="s">
        <v>7272</v>
      </c>
      <c r="D121" s="626" t="s">
        <v>1516</v>
      </c>
      <c r="E121" s="745" t="s">
        <v>308</v>
      </c>
      <c r="F121" s="701">
        <v>24</v>
      </c>
      <c r="G121" s="708" t="s">
        <v>2506</v>
      </c>
      <c r="H121" s="626" t="s">
        <v>1853</v>
      </c>
      <c r="I121" s="626">
        <f>4250*F121</f>
        <v>102000</v>
      </c>
      <c r="J121" s="626" t="s">
        <v>1466</v>
      </c>
      <c r="K121" s="626" t="s">
        <v>4782</v>
      </c>
    </row>
    <row r="122" spans="1:11" ht="15" x14ac:dyDescent="0.25">
      <c r="A122" s="703" t="s">
        <v>7271</v>
      </c>
      <c r="B122" s="707">
        <v>44286</v>
      </c>
      <c r="C122" s="703" t="s">
        <v>7272</v>
      </c>
      <c r="D122" s="626" t="s">
        <v>2141</v>
      </c>
      <c r="E122" s="745" t="s">
        <v>314</v>
      </c>
      <c r="F122" s="701">
        <v>5</v>
      </c>
      <c r="G122" s="708" t="s">
        <v>2506</v>
      </c>
      <c r="H122" s="626" t="s">
        <v>1850</v>
      </c>
      <c r="I122" s="626">
        <f>50000*F122</f>
        <v>250000</v>
      </c>
      <c r="J122" s="626" t="s">
        <v>1466</v>
      </c>
      <c r="K122" s="626" t="s">
        <v>4782</v>
      </c>
    </row>
    <row r="123" spans="1:11" ht="15" x14ac:dyDescent="0.25">
      <c r="A123" s="703" t="s">
        <v>7271</v>
      </c>
      <c r="B123" s="707">
        <v>44286</v>
      </c>
      <c r="C123" s="703" t="s">
        <v>7272</v>
      </c>
      <c r="D123" s="703" t="s">
        <v>4559</v>
      </c>
      <c r="E123" s="745" t="s">
        <v>314</v>
      </c>
      <c r="F123" s="701">
        <v>5</v>
      </c>
      <c r="G123" s="708" t="s">
        <v>2506</v>
      </c>
      <c r="H123" s="626" t="s">
        <v>1850</v>
      </c>
      <c r="I123" s="626">
        <f>36600*F123</f>
        <v>183000</v>
      </c>
      <c r="J123" s="626" t="s">
        <v>1466</v>
      </c>
      <c r="K123" s="626" t="s">
        <v>4782</v>
      </c>
    </row>
    <row r="124" spans="1:11" ht="15" x14ac:dyDescent="0.25">
      <c r="A124" s="626" t="s">
        <v>7500</v>
      </c>
      <c r="B124" s="413">
        <v>44260</v>
      </c>
      <c r="C124" s="626" t="s">
        <v>7502</v>
      </c>
      <c r="D124" s="626" t="s">
        <v>2127</v>
      </c>
      <c r="E124" s="745" t="s">
        <v>308</v>
      </c>
      <c r="F124" s="701">
        <v>1</v>
      </c>
      <c r="G124" s="708" t="s">
        <v>7283</v>
      </c>
      <c r="H124" s="626" t="s">
        <v>1854</v>
      </c>
      <c r="I124" s="626">
        <f>2450*F124</f>
        <v>2450</v>
      </c>
      <c r="J124" s="626" t="s">
        <v>316</v>
      </c>
      <c r="K124" s="626" t="s">
        <v>1469</v>
      </c>
    </row>
    <row r="125" spans="1:11" ht="15" x14ac:dyDescent="0.25">
      <c r="A125" s="626" t="s">
        <v>7500</v>
      </c>
      <c r="B125" s="413">
        <v>44260</v>
      </c>
      <c r="C125" s="626" t="s">
        <v>7502</v>
      </c>
      <c r="D125" s="626" t="s">
        <v>2133</v>
      </c>
      <c r="E125" s="745" t="s">
        <v>308</v>
      </c>
      <c r="F125" s="701">
        <v>1</v>
      </c>
      <c r="G125" s="708" t="s">
        <v>7283</v>
      </c>
      <c r="H125" s="626" t="s">
        <v>1854</v>
      </c>
      <c r="I125" s="626">
        <f>6600*F125</f>
        <v>6600</v>
      </c>
      <c r="J125" s="626" t="s">
        <v>316</v>
      </c>
      <c r="K125" s="626" t="s">
        <v>1469</v>
      </c>
    </row>
    <row r="126" spans="1:11" ht="15" x14ac:dyDescent="0.25">
      <c r="A126" s="626" t="s">
        <v>7500</v>
      </c>
      <c r="B126" s="413">
        <v>44260</v>
      </c>
      <c r="C126" s="626" t="s">
        <v>7502</v>
      </c>
      <c r="D126" s="703" t="s">
        <v>4559</v>
      </c>
      <c r="E126" s="745" t="s">
        <v>314</v>
      </c>
      <c r="F126" s="701">
        <v>1</v>
      </c>
      <c r="G126" s="708" t="s">
        <v>7283</v>
      </c>
      <c r="H126" s="626" t="s">
        <v>1851</v>
      </c>
      <c r="I126" s="626">
        <f>36600*F126</f>
        <v>36600</v>
      </c>
      <c r="J126" s="626" t="s">
        <v>316</v>
      </c>
      <c r="K126" s="626" t="s">
        <v>1469</v>
      </c>
    </row>
    <row r="127" spans="1:11" ht="15" x14ac:dyDescent="0.25">
      <c r="A127" s="703" t="s">
        <v>7273</v>
      </c>
      <c r="B127" s="707">
        <v>44286</v>
      </c>
      <c r="C127" s="703" t="s">
        <v>7274</v>
      </c>
      <c r="D127" s="703" t="s">
        <v>4559</v>
      </c>
      <c r="E127" s="745" t="s">
        <v>314</v>
      </c>
      <c r="F127" s="701">
        <v>1</v>
      </c>
      <c r="G127" s="658" t="s">
        <v>244</v>
      </c>
      <c r="H127" s="626" t="s">
        <v>1851</v>
      </c>
      <c r="I127" s="626">
        <f>36600*F127</f>
        <v>36600</v>
      </c>
      <c r="J127" s="626" t="s">
        <v>316</v>
      </c>
      <c r="K127" s="626" t="s">
        <v>1469</v>
      </c>
    </row>
    <row r="128" spans="1:11" ht="15" x14ac:dyDescent="0.25">
      <c r="A128" s="703" t="s">
        <v>7273</v>
      </c>
      <c r="B128" s="707">
        <v>44286</v>
      </c>
      <c r="C128" s="703" t="s">
        <v>7274</v>
      </c>
      <c r="D128" s="626" t="s">
        <v>7275</v>
      </c>
      <c r="E128" s="745" t="s">
        <v>314</v>
      </c>
      <c r="F128" s="701">
        <v>1</v>
      </c>
      <c r="G128" s="658" t="s">
        <v>244</v>
      </c>
      <c r="H128" s="626" t="s">
        <v>1851</v>
      </c>
      <c r="I128" s="626">
        <f>4000*F128</f>
        <v>4000</v>
      </c>
      <c r="J128" s="626" t="s">
        <v>316</v>
      </c>
      <c r="K128" s="626" t="s">
        <v>1469</v>
      </c>
    </row>
    <row r="129" spans="1:11" ht="15" x14ac:dyDescent="0.25">
      <c r="A129" s="703" t="s">
        <v>7273</v>
      </c>
      <c r="B129" s="707">
        <v>44286</v>
      </c>
      <c r="C129" s="703" t="s">
        <v>7274</v>
      </c>
      <c r="D129" s="626" t="s">
        <v>2133</v>
      </c>
      <c r="E129" s="626" t="s">
        <v>308</v>
      </c>
      <c r="F129" s="701">
        <v>1</v>
      </c>
      <c r="G129" s="658" t="s">
        <v>244</v>
      </c>
      <c r="H129" s="626" t="s">
        <v>1854</v>
      </c>
      <c r="I129" s="626">
        <f>6600*F129</f>
        <v>6600</v>
      </c>
      <c r="J129" s="626" t="s">
        <v>316</v>
      </c>
      <c r="K129" s="626" t="s">
        <v>1469</v>
      </c>
    </row>
    <row r="130" spans="1:11" ht="15" x14ac:dyDescent="0.25">
      <c r="A130" s="703" t="s">
        <v>7276</v>
      </c>
      <c r="B130" s="707">
        <v>44286</v>
      </c>
      <c r="C130" s="703" t="s">
        <v>2068</v>
      </c>
      <c r="D130" s="626" t="s">
        <v>1516</v>
      </c>
      <c r="E130" s="626" t="s">
        <v>308</v>
      </c>
      <c r="F130" s="701">
        <v>1</v>
      </c>
      <c r="G130" s="658" t="s">
        <v>244</v>
      </c>
      <c r="H130" s="626" t="s">
        <v>1854</v>
      </c>
      <c r="I130" s="626">
        <f>4250*F130</f>
        <v>4250</v>
      </c>
      <c r="J130" s="626" t="s">
        <v>316</v>
      </c>
      <c r="K130" s="626" t="s">
        <v>1469</v>
      </c>
    </row>
    <row r="131" spans="1:11" ht="15" x14ac:dyDescent="0.25">
      <c r="A131" s="699" t="s">
        <v>7277</v>
      </c>
      <c r="B131" s="707">
        <v>44286</v>
      </c>
      <c r="C131" s="658" t="s">
        <v>2084</v>
      </c>
      <c r="D131" s="626" t="s">
        <v>1516</v>
      </c>
      <c r="E131" s="626" t="s">
        <v>308</v>
      </c>
      <c r="F131" s="701">
        <v>5</v>
      </c>
      <c r="G131" s="658" t="s">
        <v>253</v>
      </c>
      <c r="H131" s="626" t="s">
        <v>1533</v>
      </c>
      <c r="I131" s="626">
        <f>4250*F131</f>
        <v>21250</v>
      </c>
      <c r="J131" s="626" t="s">
        <v>317</v>
      </c>
      <c r="K131" s="626" t="s">
        <v>1469</v>
      </c>
    </row>
    <row r="132" spans="1:11" ht="15" x14ac:dyDescent="0.25">
      <c r="A132" s="699" t="s">
        <v>7277</v>
      </c>
      <c r="B132" s="707">
        <v>44286</v>
      </c>
      <c r="C132" s="658" t="s">
        <v>2084</v>
      </c>
      <c r="D132" s="626" t="s">
        <v>2127</v>
      </c>
      <c r="E132" s="626" t="s">
        <v>308</v>
      </c>
      <c r="F132" s="701">
        <v>1</v>
      </c>
      <c r="G132" s="658" t="s">
        <v>253</v>
      </c>
      <c r="H132" s="626" t="s">
        <v>1533</v>
      </c>
      <c r="I132" s="626">
        <f>2450*F132</f>
        <v>2450</v>
      </c>
      <c r="J132" s="626" t="s">
        <v>317</v>
      </c>
      <c r="K132" s="626" t="s">
        <v>1469</v>
      </c>
    </row>
    <row r="133" spans="1:11" ht="15" x14ac:dyDescent="0.25">
      <c r="A133" s="699" t="s">
        <v>7277</v>
      </c>
      <c r="B133" s="707">
        <v>44286</v>
      </c>
      <c r="C133" s="658" t="s">
        <v>2084</v>
      </c>
      <c r="D133" s="658" t="s">
        <v>4559</v>
      </c>
      <c r="E133" s="626" t="s">
        <v>314</v>
      </c>
      <c r="F133" s="701">
        <v>1</v>
      </c>
      <c r="G133" s="658" t="s">
        <v>253</v>
      </c>
      <c r="H133" s="626" t="s">
        <v>1532</v>
      </c>
      <c r="I133" s="626">
        <f>36600*F133</f>
        <v>36600</v>
      </c>
      <c r="J133" s="626" t="s">
        <v>317</v>
      </c>
      <c r="K133" s="626" t="s">
        <v>1469</v>
      </c>
    </row>
    <row r="134" spans="1:11" ht="15" x14ac:dyDescent="0.25">
      <c r="A134" s="699" t="s">
        <v>7277</v>
      </c>
      <c r="B134" s="707">
        <v>44286</v>
      </c>
      <c r="C134" s="658" t="s">
        <v>2084</v>
      </c>
      <c r="D134" s="626" t="s">
        <v>2133</v>
      </c>
      <c r="E134" s="626" t="s">
        <v>308</v>
      </c>
      <c r="F134" s="701">
        <v>1</v>
      </c>
      <c r="G134" s="658" t="s">
        <v>253</v>
      </c>
      <c r="H134" s="626" t="s">
        <v>1533</v>
      </c>
      <c r="I134" s="626">
        <f>6600*F134</f>
        <v>6600</v>
      </c>
      <c r="J134" s="626" t="s">
        <v>317</v>
      </c>
      <c r="K134" s="626" t="s">
        <v>1469</v>
      </c>
    </row>
    <row r="135" spans="1:11" ht="15" x14ac:dyDescent="0.25">
      <c r="A135" s="699" t="s">
        <v>7278</v>
      </c>
      <c r="B135" s="707">
        <v>44286</v>
      </c>
      <c r="C135" s="658" t="s">
        <v>2084</v>
      </c>
      <c r="D135" s="703" t="s">
        <v>4559</v>
      </c>
      <c r="E135" s="626" t="s">
        <v>314</v>
      </c>
      <c r="F135" s="701">
        <v>2</v>
      </c>
      <c r="G135" s="658" t="s">
        <v>253</v>
      </c>
      <c r="H135" s="626" t="s">
        <v>1532</v>
      </c>
      <c r="I135" s="626">
        <f>36600*F135</f>
        <v>73200</v>
      </c>
      <c r="J135" s="626" t="s">
        <v>317</v>
      </c>
      <c r="K135" s="626" t="s">
        <v>1469</v>
      </c>
    </row>
    <row r="136" spans="1:11" ht="15" x14ac:dyDescent="0.25">
      <c r="A136" s="699" t="s">
        <v>7279</v>
      </c>
      <c r="B136" s="707">
        <v>44286</v>
      </c>
      <c r="C136" s="703" t="s">
        <v>7186</v>
      </c>
      <c r="D136" s="626" t="s">
        <v>1534</v>
      </c>
      <c r="E136" s="626" t="s">
        <v>308</v>
      </c>
      <c r="F136" s="701">
        <v>52</v>
      </c>
      <c r="G136" s="708" t="s">
        <v>244</v>
      </c>
      <c r="H136" s="626" t="s">
        <v>1854</v>
      </c>
      <c r="I136" s="626">
        <f>3500*F136</f>
        <v>182000</v>
      </c>
      <c r="J136" s="626" t="s">
        <v>316</v>
      </c>
      <c r="K136" s="626" t="s">
        <v>1469</v>
      </c>
    </row>
    <row r="137" spans="1:11" ht="15" x14ac:dyDescent="0.25">
      <c r="A137" s="699" t="s">
        <v>7280</v>
      </c>
      <c r="B137" s="707">
        <v>44286</v>
      </c>
      <c r="C137" s="703" t="s">
        <v>2018</v>
      </c>
      <c r="D137" s="626" t="s">
        <v>1728</v>
      </c>
      <c r="E137" s="626" t="s">
        <v>308</v>
      </c>
      <c r="F137" s="701">
        <v>15</v>
      </c>
      <c r="G137" s="708" t="s">
        <v>244</v>
      </c>
      <c r="H137" s="626" t="s">
        <v>1854</v>
      </c>
      <c r="I137" s="626">
        <f>3900*F137</f>
        <v>58500</v>
      </c>
      <c r="J137" s="626" t="s">
        <v>317</v>
      </c>
      <c r="K137" s="626" t="s">
        <v>1469</v>
      </c>
    </row>
    <row r="138" spans="1:11" ht="15" x14ac:dyDescent="0.25">
      <c r="A138" s="699" t="s">
        <v>7497</v>
      </c>
      <c r="B138" s="707">
        <v>44286</v>
      </c>
      <c r="C138" s="703" t="s">
        <v>2018</v>
      </c>
      <c r="D138" s="626" t="s">
        <v>1728</v>
      </c>
      <c r="E138" s="626" t="s">
        <v>308</v>
      </c>
      <c r="F138" s="738">
        <v>15</v>
      </c>
      <c r="G138" s="708" t="s">
        <v>244</v>
      </c>
      <c r="H138" s="626" t="s">
        <v>1854</v>
      </c>
      <c r="I138" s="626">
        <f>3900*F138</f>
        <v>58500</v>
      </c>
      <c r="J138" s="626" t="s">
        <v>317</v>
      </c>
      <c r="K138" s="626" t="s">
        <v>1469</v>
      </c>
    </row>
    <row r="139" spans="1:11" ht="15" x14ac:dyDescent="0.25">
      <c r="A139" s="699" t="s">
        <v>7501</v>
      </c>
      <c r="B139" s="707">
        <v>44286</v>
      </c>
      <c r="C139" s="703" t="s">
        <v>2018</v>
      </c>
      <c r="D139" s="626" t="s">
        <v>1728</v>
      </c>
      <c r="E139" s="626" t="s">
        <v>308</v>
      </c>
      <c r="F139" s="738">
        <v>15</v>
      </c>
      <c r="G139" s="708" t="s">
        <v>244</v>
      </c>
      <c r="H139" s="626" t="s">
        <v>1854</v>
      </c>
      <c r="I139" s="626">
        <f>3900*F139</f>
        <v>58500</v>
      </c>
      <c r="J139" s="626" t="s">
        <v>317</v>
      </c>
      <c r="K139" s="626" t="s">
        <v>1469</v>
      </c>
    </row>
    <row r="140" spans="1:11" ht="15" x14ac:dyDescent="0.25">
      <c r="A140" s="699" t="s">
        <v>7498</v>
      </c>
      <c r="B140" s="707">
        <v>44286</v>
      </c>
      <c r="C140" s="703" t="s">
        <v>2018</v>
      </c>
      <c r="D140" s="626" t="s">
        <v>1728</v>
      </c>
      <c r="E140" s="626" t="s">
        <v>308</v>
      </c>
      <c r="F140" s="738">
        <v>15</v>
      </c>
      <c r="G140" s="708" t="s">
        <v>244</v>
      </c>
      <c r="H140" s="626" t="s">
        <v>1854</v>
      </c>
      <c r="I140" s="626">
        <f>3900*F140</f>
        <v>58500</v>
      </c>
      <c r="J140" s="626" t="s">
        <v>317</v>
      </c>
      <c r="K140" s="626" t="s">
        <v>1469</v>
      </c>
    </row>
    <row r="141" spans="1:11" ht="15" x14ac:dyDescent="0.25">
      <c r="A141" s="699" t="s">
        <v>7805</v>
      </c>
      <c r="B141" s="707">
        <v>44286</v>
      </c>
      <c r="C141" s="525" t="s">
        <v>7806</v>
      </c>
      <c r="D141" s="498" t="s">
        <v>1633</v>
      </c>
      <c r="E141" s="639" t="s">
        <v>308</v>
      </c>
      <c r="F141" s="752">
        <v>1</v>
      </c>
      <c r="G141" s="708" t="s">
        <v>244</v>
      </c>
      <c r="H141" s="626" t="s">
        <v>1854</v>
      </c>
      <c r="I141" s="754">
        <f>3900*F141</f>
        <v>3900</v>
      </c>
      <c r="J141" s="660" t="s">
        <v>317</v>
      </c>
      <c r="K141" s="660" t="s">
        <v>1469</v>
      </c>
    </row>
    <row r="142" spans="1:11" ht="15" x14ac:dyDescent="0.25">
      <c r="A142" s="699" t="s">
        <v>7807</v>
      </c>
      <c r="B142" s="707">
        <v>44286</v>
      </c>
      <c r="C142" s="525" t="s">
        <v>7266</v>
      </c>
      <c r="D142" s="525" t="s">
        <v>7242</v>
      </c>
      <c r="E142" s="528" t="s">
        <v>314</v>
      </c>
      <c r="F142" s="752">
        <v>1</v>
      </c>
      <c r="G142" s="708" t="s">
        <v>244</v>
      </c>
      <c r="H142" s="660" t="s">
        <v>1851</v>
      </c>
      <c r="I142" s="753">
        <f>4000*F142</f>
        <v>4000</v>
      </c>
      <c r="J142" s="660" t="s">
        <v>316</v>
      </c>
      <c r="K142" s="660" t="s">
        <v>1469</v>
      </c>
    </row>
    <row r="143" spans="1:11" ht="15" x14ac:dyDescent="0.25">
      <c r="A143" s="699" t="s">
        <v>7808</v>
      </c>
      <c r="B143" s="707">
        <v>44286</v>
      </c>
      <c r="C143" s="525" t="s">
        <v>2022</v>
      </c>
      <c r="D143" s="660" t="s">
        <v>7224</v>
      </c>
      <c r="E143" s="528" t="s">
        <v>314</v>
      </c>
      <c r="F143" s="752">
        <v>1</v>
      </c>
      <c r="G143" s="660" t="s">
        <v>1204</v>
      </c>
      <c r="H143" s="660" t="s">
        <v>1850</v>
      </c>
      <c r="I143" s="753">
        <f>27250*F143</f>
        <v>27250</v>
      </c>
      <c r="J143" s="626" t="s">
        <v>1466</v>
      </c>
      <c r="K143" s="626" t="s">
        <v>4782</v>
      </c>
    </row>
    <row r="144" spans="1:11" ht="15" x14ac:dyDescent="0.25">
      <c r="A144" s="699" t="s">
        <v>7808</v>
      </c>
      <c r="B144" s="707">
        <v>44286</v>
      </c>
      <c r="C144" s="525" t="s">
        <v>2022</v>
      </c>
      <c r="D144" s="525" t="s">
        <v>4589</v>
      </c>
      <c r="E144" s="528" t="s">
        <v>314</v>
      </c>
      <c r="F144" s="639">
        <v>1</v>
      </c>
      <c r="G144" s="660" t="s">
        <v>1204</v>
      </c>
      <c r="H144" s="660" t="s">
        <v>1850</v>
      </c>
      <c r="I144" s="753">
        <v>0</v>
      </c>
      <c r="J144" s="626" t="s">
        <v>1466</v>
      </c>
      <c r="K144" s="626" t="s">
        <v>4782</v>
      </c>
    </row>
    <row r="145" spans="1:11" ht="15" x14ac:dyDescent="0.25">
      <c r="A145" s="699" t="s">
        <v>7808</v>
      </c>
      <c r="B145" s="707">
        <v>44286</v>
      </c>
      <c r="C145" s="525" t="s">
        <v>2022</v>
      </c>
      <c r="D145" s="498" t="s">
        <v>2127</v>
      </c>
      <c r="E145" s="528" t="s">
        <v>308</v>
      </c>
      <c r="F145" s="639">
        <v>1</v>
      </c>
      <c r="G145" s="660" t="s">
        <v>1204</v>
      </c>
      <c r="H145" s="660" t="s">
        <v>1853</v>
      </c>
      <c r="I145" s="753">
        <v>0</v>
      </c>
      <c r="J145" s="626" t="s">
        <v>1466</v>
      </c>
      <c r="K145" s="626" t="s">
        <v>4782</v>
      </c>
    </row>
    <row r="146" spans="1:11" ht="15" x14ac:dyDescent="0.25">
      <c r="A146" s="699" t="s">
        <v>7808</v>
      </c>
      <c r="B146" s="707">
        <v>44286</v>
      </c>
      <c r="C146" s="525" t="s">
        <v>2022</v>
      </c>
      <c r="D146" s="660" t="s">
        <v>2133</v>
      </c>
      <c r="E146" s="528" t="s">
        <v>308</v>
      </c>
      <c r="F146" s="639">
        <v>1</v>
      </c>
      <c r="G146" s="660" t="s">
        <v>1204</v>
      </c>
      <c r="H146" s="660" t="s">
        <v>1853</v>
      </c>
      <c r="I146" s="753">
        <v>0</v>
      </c>
      <c r="J146" s="626" t="s">
        <v>1466</v>
      </c>
      <c r="K146" s="626" t="s">
        <v>4782</v>
      </c>
    </row>
    <row r="147" spans="1:11" ht="15" x14ac:dyDescent="0.25">
      <c r="A147" s="699" t="s">
        <v>7809</v>
      </c>
      <c r="B147" s="707">
        <v>44286</v>
      </c>
      <c r="C147" s="525" t="s">
        <v>2022</v>
      </c>
      <c r="D147" s="498" t="s">
        <v>2127</v>
      </c>
      <c r="E147" s="528" t="s">
        <v>308</v>
      </c>
      <c r="F147" s="639">
        <v>2</v>
      </c>
      <c r="G147" s="660" t="s">
        <v>1204</v>
      </c>
      <c r="H147" s="660" t="s">
        <v>1853</v>
      </c>
      <c r="I147" s="753">
        <f>2450*F147</f>
        <v>4900</v>
      </c>
      <c r="J147" s="626" t="s">
        <v>1466</v>
      </c>
      <c r="K147" s="626" t="s">
        <v>4782</v>
      </c>
    </row>
    <row r="148" spans="1:11" ht="15" x14ac:dyDescent="0.25">
      <c r="A148" s="699" t="s">
        <v>7809</v>
      </c>
      <c r="B148" s="707">
        <v>44286</v>
      </c>
      <c r="C148" s="525" t="s">
        <v>2022</v>
      </c>
      <c r="D148" s="660" t="s">
        <v>2133</v>
      </c>
      <c r="E148" s="528" t="s">
        <v>308</v>
      </c>
      <c r="F148" s="639">
        <v>2</v>
      </c>
      <c r="G148" s="660" t="s">
        <v>1204</v>
      </c>
      <c r="H148" s="660" t="s">
        <v>1853</v>
      </c>
      <c r="I148" s="753">
        <f>6600*F148</f>
        <v>13200</v>
      </c>
      <c r="J148" s="626" t="s">
        <v>1466</v>
      </c>
      <c r="K148" s="626" t="s">
        <v>4782</v>
      </c>
    </row>
    <row r="149" spans="1:11" ht="15" x14ac:dyDescent="0.25">
      <c r="A149" s="699" t="s">
        <v>7810</v>
      </c>
      <c r="B149" s="707">
        <v>44286</v>
      </c>
      <c r="C149" s="525" t="s">
        <v>2022</v>
      </c>
      <c r="D149" s="498" t="s">
        <v>2127</v>
      </c>
      <c r="E149" s="528" t="s">
        <v>308</v>
      </c>
      <c r="F149" s="639">
        <v>2</v>
      </c>
      <c r="G149" s="660" t="s">
        <v>1204</v>
      </c>
      <c r="H149" s="660" t="s">
        <v>1853</v>
      </c>
      <c r="I149" s="753">
        <f>2450*F149</f>
        <v>4900</v>
      </c>
      <c r="J149" s="626" t="s">
        <v>1466</v>
      </c>
      <c r="K149" s="626" t="s">
        <v>4782</v>
      </c>
    </row>
    <row r="150" spans="1:11" ht="15" x14ac:dyDescent="0.25">
      <c r="A150" s="699" t="s">
        <v>7810</v>
      </c>
      <c r="B150" s="707">
        <v>44286</v>
      </c>
      <c r="C150" s="525" t="s">
        <v>2022</v>
      </c>
      <c r="D150" s="660" t="s">
        <v>2133</v>
      </c>
      <c r="E150" s="528" t="s">
        <v>308</v>
      </c>
      <c r="F150" s="639">
        <v>2</v>
      </c>
      <c r="G150" s="660" t="s">
        <v>1204</v>
      </c>
      <c r="H150" s="660" t="s">
        <v>1853</v>
      </c>
      <c r="I150" s="753">
        <f>6600*F150</f>
        <v>13200</v>
      </c>
      <c r="J150" s="626" t="s">
        <v>1466</v>
      </c>
      <c r="K150" s="626" t="s">
        <v>4782</v>
      </c>
    </row>
    <row r="151" spans="1:11" ht="15" x14ac:dyDescent="0.25">
      <c r="A151" s="699" t="s">
        <v>7810</v>
      </c>
      <c r="B151" s="707">
        <v>44286</v>
      </c>
      <c r="C151" s="525" t="s">
        <v>2022</v>
      </c>
      <c r="D151" s="525" t="s">
        <v>4589</v>
      </c>
      <c r="E151" s="528" t="s">
        <v>314</v>
      </c>
      <c r="F151" s="639">
        <v>2</v>
      </c>
      <c r="G151" s="660" t="s">
        <v>1204</v>
      </c>
      <c r="H151" s="660" t="s">
        <v>1850</v>
      </c>
      <c r="I151" s="753">
        <v>0</v>
      </c>
      <c r="J151" s="626" t="s">
        <v>1466</v>
      </c>
      <c r="K151" s="626" t="s">
        <v>4782</v>
      </c>
    </row>
    <row r="152" spans="1:11" ht="15" x14ac:dyDescent="0.25">
      <c r="A152" s="699" t="s">
        <v>7811</v>
      </c>
      <c r="B152" s="707">
        <v>44286</v>
      </c>
      <c r="C152" s="525" t="s">
        <v>2022</v>
      </c>
      <c r="D152" s="660" t="s">
        <v>2127</v>
      </c>
      <c r="E152" s="528" t="s">
        <v>308</v>
      </c>
      <c r="F152" s="639">
        <v>1</v>
      </c>
      <c r="G152" s="660" t="s">
        <v>1204</v>
      </c>
      <c r="H152" s="660" t="s">
        <v>1853</v>
      </c>
      <c r="I152" s="753">
        <f>2450*F152</f>
        <v>2450</v>
      </c>
      <c r="J152" s="626" t="s">
        <v>1466</v>
      </c>
      <c r="K152" s="626" t="s">
        <v>4782</v>
      </c>
    </row>
    <row r="153" spans="1:11" ht="15" x14ac:dyDescent="0.25">
      <c r="A153" s="699" t="s">
        <v>7811</v>
      </c>
      <c r="B153" s="707">
        <v>44286</v>
      </c>
      <c r="C153" s="525" t="s">
        <v>2022</v>
      </c>
      <c r="D153" s="525" t="s">
        <v>4589</v>
      </c>
      <c r="E153" s="528" t="s">
        <v>314</v>
      </c>
      <c r="F153" s="639">
        <v>1</v>
      </c>
      <c r="G153" s="660" t="s">
        <v>1204</v>
      </c>
      <c r="H153" s="660" t="s">
        <v>1850</v>
      </c>
      <c r="I153" s="753">
        <v>0</v>
      </c>
      <c r="J153" s="626" t="s">
        <v>1466</v>
      </c>
      <c r="K153" s="626" t="s">
        <v>4782</v>
      </c>
    </row>
    <row r="154" spans="1:11" ht="15" x14ac:dyDescent="0.25">
      <c r="A154" s="699" t="s">
        <v>7811</v>
      </c>
      <c r="B154" s="707">
        <v>44286</v>
      </c>
      <c r="C154" s="525" t="s">
        <v>2022</v>
      </c>
      <c r="D154" s="660" t="s">
        <v>2133</v>
      </c>
      <c r="E154" s="528" t="s">
        <v>308</v>
      </c>
      <c r="F154" s="639">
        <v>1</v>
      </c>
      <c r="G154" s="660" t="s">
        <v>1204</v>
      </c>
      <c r="H154" s="660" t="s">
        <v>1853</v>
      </c>
      <c r="I154" s="753">
        <f>6600*F154</f>
        <v>6600</v>
      </c>
      <c r="J154" s="626" t="s">
        <v>1466</v>
      </c>
      <c r="K154" s="626" t="s">
        <v>4782</v>
      </c>
    </row>
  </sheetData>
  <phoneticPr fontId="25" type="noConversion"/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theme="9" tint="-0.499984740745262"/>
  </sheetPr>
  <dimension ref="A3:B8"/>
  <sheetViews>
    <sheetView workbookViewId="0">
      <selection activeCell="D9" sqref="D9"/>
    </sheetView>
  </sheetViews>
  <sheetFormatPr defaultRowHeight="12.75" x14ac:dyDescent="0.2"/>
  <cols>
    <col min="1" max="1" width="23.42578125" bestFit="1" customWidth="1"/>
    <col min="2" max="2" width="9.28515625" style="123" bestFit="1" customWidth="1"/>
  </cols>
  <sheetData>
    <row r="3" spans="1:2" x14ac:dyDescent="0.2">
      <c r="A3" s="474" t="s">
        <v>1535</v>
      </c>
      <c r="B3" s="483"/>
    </row>
    <row r="4" spans="1:2" x14ac:dyDescent="0.2">
      <c r="A4" s="474" t="s">
        <v>42</v>
      </c>
      <c r="B4" s="477" t="s">
        <v>4</v>
      </c>
    </row>
    <row r="5" spans="1:2" x14ac:dyDescent="0.2">
      <c r="A5" s="473" t="s">
        <v>1973</v>
      </c>
      <c r="B5" s="483">
        <v>427690</v>
      </c>
    </row>
    <row r="6" spans="1:2" x14ac:dyDescent="0.2">
      <c r="A6" s="475" t="s">
        <v>1975</v>
      </c>
      <c r="B6" s="484">
        <v>221650</v>
      </c>
    </row>
    <row r="7" spans="1:2" x14ac:dyDescent="0.2">
      <c r="A7" s="475" t="s">
        <v>1974</v>
      </c>
      <c r="B7" s="484">
        <v>32030</v>
      </c>
    </row>
    <row r="8" spans="1:2" x14ac:dyDescent="0.2">
      <c r="A8" s="476" t="s">
        <v>3</v>
      </c>
      <c r="B8" s="485">
        <v>681370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theme="9" tint="-0.499984740745262"/>
  </sheetPr>
  <dimension ref="A1:K46"/>
  <sheetViews>
    <sheetView workbookViewId="0">
      <selection activeCell="H1" sqref="H1"/>
    </sheetView>
  </sheetViews>
  <sheetFormatPr defaultRowHeight="12.75" x14ac:dyDescent="0.2"/>
  <cols>
    <col min="1" max="1" width="14.42578125" bestFit="1" customWidth="1"/>
    <col min="2" max="2" width="11.85546875" bestFit="1" customWidth="1"/>
    <col min="3" max="3" width="25.28515625" bestFit="1" customWidth="1"/>
    <col min="4" max="4" width="16" customWidth="1"/>
    <col min="5" max="5" width="8.140625" bestFit="1" customWidth="1"/>
    <col min="6" max="6" width="4.140625" bestFit="1" customWidth="1"/>
    <col min="7" max="7" width="14" bestFit="1" customWidth="1"/>
    <col min="8" max="8" width="22.140625" bestFit="1" customWidth="1"/>
    <col min="9" max="9" width="9.5703125" bestFit="1" customWidth="1"/>
    <col min="10" max="10" width="17" bestFit="1" customWidth="1"/>
    <col min="11" max="11" width="7.85546875" bestFit="1" customWidth="1"/>
  </cols>
  <sheetData>
    <row r="1" spans="1:11" s="197" customFormat="1" ht="15" x14ac:dyDescent="0.25">
      <c r="A1" s="502" t="s">
        <v>26</v>
      </c>
      <c r="B1" s="503" t="s">
        <v>34</v>
      </c>
      <c r="C1" s="504" t="s">
        <v>36</v>
      </c>
      <c r="D1" s="504" t="s">
        <v>37</v>
      </c>
      <c r="E1" s="504" t="s">
        <v>23</v>
      </c>
      <c r="F1" s="505" t="s">
        <v>38</v>
      </c>
      <c r="G1" s="504" t="s">
        <v>39</v>
      </c>
      <c r="H1" s="504" t="s">
        <v>42</v>
      </c>
      <c r="I1" s="506" t="s">
        <v>40</v>
      </c>
      <c r="J1" s="507" t="s">
        <v>35</v>
      </c>
      <c r="K1" s="504" t="s">
        <v>24</v>
      </c>
    </row>
    <row r="2" spans="1:11" ht="15" x14ac:dyDescent="0.25">
      <c r="A2" s="508" t="s">
        <v>1876</v>
      </c>
      <c r="B2" s="509">
        <v>44198</v>
      </c>
      <c r="C2" s="508" t="s">
        <v>1911</v>
      </c>
      <c r="D2" s="508" t="s">
        <v>1936</v>
      </c>
      <c r="E2" s="508" t="s">
        <v>314</v>
      </c>
      <c r="F2" s="508">
        <v>1</v>
      </c>
      <c r="G2" s="508" t="s">
        <v>1962</v>
      </c>
      <c r="H2" s="489" t="s">
        <v>1973</v>
      </c>
      <c r="I2" s="501">
        <f>47000*F2</f>
        <v>47000</v>
      </c>
      <c r="J2" s="489" t="s">
        <v>1466</v>
      </c>
      <c r="K2" s="489" t="s">
        <v>1469</v>
      </c>
    </row>
    <row r="3" spans="1:11" ht="15" x14ac:dyDescent="0.25">
      <c r="A3" s="508" t="s">
        <v>1877</v>
      </c>
      <c r="B3" s="509">
        <v>44198</v>
      </c>
      <c r="C3" s="508" t="s">
        <v>356</v>
      </c>
      <c r="D3" s="508" t="s">
        <v>1937</v>
      </c>
      <c r="E3" s="508" t="s">
        <v>314</v>
      </c>
      <c r="F3" s="508">
        <v>1</v>
      </c>
      <c r="G3" s="508" t="s">
        <v>94</v>
      </c>
      <c r="H3" s="489" t="s">
        <v>1973</v>
      </c>
      <c r="I3" s="501">
        <v>0</v>
      </c>
      <c r="J3" s="489" t="s">
        <v>1464</v>
      </c>
      <c r="K3" s="489" t="s">
        <v>1469</v>
      </c>
    </row>
    <row r="4" spans="1:11" ht="15" x14ac:dyDescent="0.25">
      <c r="A4" s="508" t="s">
        <v>1878</v>
      </c>
      <c r="B4" s="509">
        <v>44200</v>
      </c>
      <c r="C4" s="508" t="s">
        <v>1912</v>
      </c>
      <c r="D4" s="508" t="s">
        <v>1938</v>
      </c>
      <c r="E4" s="508" t="s">
        <v>308</v>
      </c>
      <c r="F4" s="508">
        <v>1</v>
      </c>
      <c r="G4" s="508" t="s">
        <v>1963</v>
      </c>
      <c r="H4" s="489" t="s">
        <v>1975</v>
      </c>
      <c r="I4" s="501">
        <f>4200*F4</f>
        <v>4200</v>
      </c>
      <c r="J4" s="489" t="s">
        <v>316</v>
      </c>
      <c r="K4" s="489" t="s">
        <v>1469</v>
      </c>
    </row>
    <row r="5" spans="1:11" ht="15" x14ac:dyDescent="0.25">
      <c r="A5" s="508" t="s">
        <v>1879</v>
      </c>
      <c r="B5" s="509">
        <v>44200</v>
      </c>
      <c r="C5" s="508" t="s">
        <v>1913</v>
      </c>
      <c r="D5" s="508" t="s">
        <v>1633</v>
      </c>
      <c r="E5" s="508" t="s">
        <v>308</v>
      </c>
      <c r="F5" s="508">
        <v>1</v>
      </c>
      <c r="G5" s="508" t="s">
        <v>1205</v>
      </c>
      <c r="H5" s="489" t="s">
        <v>1975</v>
      </c>
      <c r="I5" s="501">
        <f>1900*F5</f>
        <v>1900</v>
      </c>
      <c r="J5" s="489" t="s">
        <v>317</v>
      </c>
      <c r="K5" s="489" t="s">
        <v>1469</v>
      </c>
    </row>
    <row r="6" spans="1:11" ht="15" x14ac:dyDescent="0.25">
      <c r="A6" s="508" t="s">
        <v>1879</v>
      </c>
      <c r="B6" s="509">
        <v>44200</v>
      </c>
      <c r="C6" s="508" t="s">
        <v>1913</v>
      </c>
      <c r="D6" s="508" t="s">
        <v>1939</v>
      </c>
      <c r="E6" s="508" t="s">
        <v>308</v>
      </c>
      <c r="F6" s="508">
        <v>1</v>
      </c>
      <c r="G6" s="508" t="s">
        <v>1205</v>
      </c>
      <c r="H6" s="489" t="s">
        <v>1975</v>
      </c>
      <c r="I6" s="501">
        <f>5000*F6</f>
        <v>5000</v>
      </c>
      <c r="J6" s="489" t="s">
        <v>317</v>
      </c>
      <c r="K6" s="489" t="s">
        <v>1469</v>
      </c>
    </row>
    <row r="7" spans="1:11" ht="15" x14ac:dyDescent="0.25">
      <c r="A7" s="508" t="s">
        <v>1880</v>
      </c>
      <c r="B7" s="509">
        <v>44201</v>
      </c>
      <c r="C7" s="508" t="s">
        <v>1914</v>
      </c>
      <c r="D7" s="508" t="s">
        <v>1940</v>
      </c>
      <c r="E7" s="508" t="s">
        <v>308</v>
      </c>
      <c r="F7" s="508">
        <v>5</v>
      </c>
      <c r="G7" s="508" t="s">
        <v>1964</v>
      </c>
      <c r="H7" s="489" t="s">
        <v>1975</v>
      </c>
      <c r="I7" s="501">
        <f>2650*F7</f>
        <v>13250</v>
      </c>
      <c r="J7" s="489" t="s">
        <v>317</v>
      </c>
      <c r="K7" s="489" t="s">
        <v>1469</v>
      </c>
    </row>
    <row r="8" spans="1:11" ht="15" x14ac:dyDescent="0.25">
      <c r="A8" s="508" t="s">
        <v>1881</v>
      </c>
      <c r="B8" s="509">
        <v>44201</v>
      </c>
      <c r="C8" s="508" t="s">
        <v>1915</v>
      </c>
      <c r="D8" s="508" t="s">
        <v>1939</v>
      </c>
      <c r="E8" s="508" t="s">
        <v>308</v>
      </c>
      <c r="F8" s="508">
        <v>1</v>
      </c>
      <c r="G8" s="508" t="s">
        <v>1205</v>
      </c>
      <c r="H8" s="489" t="s">
        <v>1975</v>
      </c>
      <c r="I8" s="501">
        <f>5000*F8</f>
        <v>5000</v>
      </c>
      <c r="J8" s="489" t="s">
        <v>317</v>
      </c>
      <c r="K8" s="489" t="s">
        <v>1469</v>
      </c>
    </row>
    <row r="9" spans="1:11" ht="15" x14ac:dyDescent="0.25">
      <c r="A9" s="508" t="s">
        <v>1882</v>
      </c>
      <c r="B9" s="509">
        <v>44202</v>
      </c>
      <c r="C9" s="508" t="s">
        <v>1916</v>
      </c>
      <c r="D9" s="508" t="s">
        <v>1941</v>
      </c>
      <c r="E9" s="508" t="s">
        <v>314</v>
      </c>
      <c r="F9" s="508">
        <v>1</v>
      </c>
      <c r="G9" s="508" t="s">
        <v>1962</v>
      </c>
      <c r="H9" s="489" t="s">
        <v>1973</v>
      </c>
      <c r="I9" s="501">
        <f>47000*F9</f>
        <v>47000</v>
      </c>
      <c r="J9" s="489" t="s">
        <v>1466</v>
      </c>
      <c r="K9" s="489" t="s">
        <v>1469</v>
      </c>
    </row>
    <row r="10" spans="1:11" ht="15" x14ac:dyDescent="0.25">
      <c r="A10" s="508" t="s">
        <v>1883</v>
      </c>
      <c r="B10" s="509">
        <v>44203</v>
      </c>
      <c r="C10" s="508" t="s">
        <v>356</v>
      </c>
      <c r="D10" s="508" t="s">
        <v>1731</v>
      </c>
      <c r="E10" s="508" t="s">
        <v>308</v>
      </c>
      <c r="F10" s="508">
        <v>20</v>
      </c>
      <c r="G10" s="508" t="s">
        <v>94</v>
      </c>
      <c r="H10" s="489" t="s">
        <v>1975</v>
      </c>
      <c r="I10" s="501">
        <v>0</v>
      </c>
      <c r="J10" s="489" t="s">
        <v>1464</v>
      </c>
      <c r="K10" s="489" t="s">
        <v>1469</v>
      </c>
    </row>
    <row r="11" spans="1:11" ht="15" x14ac:dyDescent="0.25">
      <c r="A11" s="508" t="s">
        <v>1884</v>
      </c>
      <c r="B11" s="509">
        <v>44204</v>
      </c>
      <c r="C11" s="508" t="s">
        <v>1917</v>
      </c>
      <c r="D11" s="508" t="s">
        <v>1942</v>
      </c>
      <c r="E11" s="508" t="s">
        <v>308</v>
      </c>
      <c r="F11" s="508">
        <v>10</v>
      </c>
      <c r="G11" s="508" t="s">
        <v>1965</v>
      </c>
      <c r="H11" s="489" t="s">
        <v>1975</v>
      </c>
      <c r="I11" s="501">
        <f>2500*F11</f>
        <v>25000</v>
      </c>
      <c r="J11" s="489" t="s">
        <v>317</v>
      </c>
      <c r="K11" s="489" t="s">
        <v>1469</v>
      </c>
    </row>
    <row r="12" spans="1:11" ht="15" x14ac:dyDescent="0.25">
      <c r="A12" s="508" t="s">
        <v>1885</v>
      </c>
      <c r="B12" s="509">
        <v>44204</v>
      </c>
      <c r="C12" s="508" t="s">
        <v>1915</v>
      </c>
      <c r="D12" s="508" t="s">
        <v>1939</v>
      </c>
      <c r="E12" s="508" t="s">
        <v>308</v>
      </c>
      <c r="F12" s="508">
        <v>1</v>
      </c>
      <c r="G12" s="508" t="s">
        <v>1205</v>
      </c>
      <c r="H12" s="489" t="s">
        <v>1975</v>
      </c>
      <c r="I12" s="501">
        <f>5000*F12</f>
        <v>5000</v>
      </c>
      <c r="J12" s="489" t="s">
        <v>317</v>
      </c>
      <c r="K12" s="489" t="s">
        <v>1469</v>
      </c>
    </row>
    <row r="13" spans="1:11" ht="15" x14ac:dyDescent="0.25">
      <c r="A13" s="508" t="s">
        <v>1886</v>
      </c>
      <c r="B13" s="509">
        <v>44204</v>
      </c>
      <c r="C13" s="508" t="s">
        <v>1918</v>
      </c>
      <c r="D13" s="508" t="s">
        <v>1943</v>
      </c>
      <c r="E13" s="508" t="s">
        <v>308</v>
      </c>
      <c r="F13" s="508">
        <v>1</v>
      </c>
      <c r="G13" s="508" t="s">
        <v>1760</v>
      </c>
      <c r="H13" s="489" t="s">
        <v>1975</v>
      </c>
      <c r="I13" s="501">
        <f>4300*F13</f>
        <v>4300</v>
      </c>
      <c r="J13" s="489" t="s">
        <v>316</v>
      </c>
      <c r="K13" s="489" t="s">
        <v>1469</v>
      </c>
    </row>
    <row r="14" spans="1:11" ht="15" x14ac:dyDescent="0.25">
      <c r="A14" s="508" t="s">
        <v>1887</v>
      </c>
      <c r="B14" s="509">
        <v>44204</v>
      </c>
      <c r="C14" s="508" t="s">
        <v>356</v>
      </c>
      <c r="D14" s="508" t="s">
        <v>1731</v>
      </c>
      <c r="E14" s="508" t="s">
        <v>308</v>
      </c>
      <c r="F14" s="508">
        <v>10</v>
      </c>
      <c r="G14" s="508" t="s">
        <v>94</v>
      </c>
      <c r="H14" s="489" t="s">
        <v>1975</v>
      </c>
      <c r="I14" s="501">
        <v>0</v>
      </c>
      <c r="J14" s="489" t="s">
        <v>1464</v>
      </c>
      <c r="K14" s="489" t="s">
        <v>1469</v>
      </c>
    </row>
    <row r="15" spans="1:11" ht="15" x14ac:dyDescent="0.25">
      <c r="A15" s="508" t="s">
        <v>1888</v>
      </c>
      <c r="B15" s="509">
        <v>44204</v>
      </c>
      <c r="C15" s="508" t="s">
        <v>1919</v>
      </c>
      <c r="D15" s="508" t="s">
        <v>1944</v>
      </c>
      <c r="E15" s="508" t="s">
        <v>314</v>
      </c>
      <c r="F15" s="508">
        <v>1</v>
      </c>
      <c r="G15" s="508" t="s">
        <v>1205</v>
      </c>
      <c r="H15" s="489" t="s">
        <v>1973</v>
      </c>
      <c r="I15" s="501">
        <f>25500*F15</f>
        <v>25500</v>
      </c>
      <c r="J15" s="489" t="s">
        <v>317</v>
      </c>
      <c r="K15" s="489" t="s">
        <v>1469</v>
      </c>
    </row>
    <row r="16" spans="1:11" ht="15" x14ac:dyDescent="0.25">
      <c r="A16" s="508" t="s">
        <v>1888</v>
      </c>
      <c r="B16" s="509">
        <v>44204</v>
      </c>
      <c r="C16" s="508" t="s">
        <v>1919</v>
      </c>
      <c r="D16" s="508" t="s">
        <v>1945</v>
      </c>
      <c r="E16" s="508" t="s">
        <v>308</v>
      </c>
      <c r="F16" s="508">
        <v>1</v>
      </c>
      <c r="G16" s="508" t="s">
        <v>1205</v>
      </c>
      <c r="H16" s="489" t="s">
        <v>1975</v>
      </c>
      <c r="I16" s="501">
        <f>4300*F16</f>
        <v>4300</v>
      </c>
      <c r="J16" s="489" t="s">
        <v>317</v>
      </c>
      <c r="K16" s="489" t="s">
        <v>1469</v>
      </c>
    </row>
    <row r="17" spans="1:11" ht="15" x14ac:dyDescent="0.25">
      <c r="A17" s="508" t="s">
        <v>1889</v>
      </c>
      <c r="B17" s="509">
        <v>44207</v>
      </c>
      <c r="C17" s="508" t="s">
        <v>356</v>
      </c>
      <c r="D17" s="508" t="s">
        <v>1946</v>
      </c>
      <c r="E17" s="508" t="s">
        <v>308</v>
      </c>
      <c r="F17" s="508">
        <v>8</v>
      </c>
      <c r="G17" s="508" t="s">
        <v>94</v>
      </c>
      <c r="H17" s="489" t="s">
        <v>1975</v>
      </c>
      <c r="I17" s="501">
        <v>0</v>
      </c>
      <c r="J17" s="489" t="s">
        <v>1464</v>
      </c>
      <c r="K17" s="489" t="s">
        <v>1469</v>
      </c>
    </row>
    <row r="18" spans="1:11" ht="15" x14ac:dyDescent="0.25">
      <c r="A18" s="508" t="s">
        <v>1890</v>
      </c>
      <c r="B18" s="509">
        <v>44208</v>
      </c>
      <c r="C18" s="508" t="s">
        <v>1920</v>
      </c>
      <c r="D18" s="508" t="s">
        <v>1945</v>
      </c>
      <c r="E18" s="508" t="s">
        <v>308</v>
      </c>
      <c r="F18" s="508">
        <v>1</v>
      </c>
      <c r="G18" s="508" t="s">
        <v>1966</v>
      </c>
      <c r="H18" s="489" t="s">
        <v>1975</v>
      </c>
      <c r="I18" s="501">
        <f>4300*F18</f>
        <v>4300</v>
      </c>
      <c r="J18" s="489" t="s">
        <v>316</v>
      </c>
      <c r="K18" s="489" t="s">
        <v>1469</v>
      </c>
    </row>
    <row r="19" spans="1:11" ht="15" x14ac:dyDescent="0.25">
      <c r="A19" s="508" t="s">
        <v>1891</v>
      </c>
      <c r="B19" s="509">
        <v>44208</v>
      </c>
      <c r="C19" s="508" t="s">
        <v>1921</v>
      </c>
      <c r="D19" s="508" t="s">
        <v>1947</v>
      </c>
      <c r="E19" s="508" t="s">
        <v>314</v>
      </c>
      <c r="F19" s="508">
        <v>1</v>
      </c>
      <c r="G19" s="508" t="s">
        <v>1967</v>
      </c>
      <c r="H19" s="489" t="s">
        <v>1973</v>
      </c>
      <c r="I19" s="501">
        <f>36700*F19</f>
        <v>36700</v>
      </c>
      <c r="J19" s="489" t="s">
        <v>316</v>
      </c>
      <c r="K19" s="489" t="s">
        <v>1469</v>
      </c>
    </row>
    <row r="20" spans="1:11" ht="15" x14ac:dyDescent="0.25">
      <c r="A20" s="508" t="s">
        <v>1892</v>
      </c>
      <c r="B20" s="509">
        <v>44208</v>
      </c>
      <c r="C20" s="508" t="s">
        <v>356</v>
      </c>
      <c r="D20" s="508" t="s">
        <v>1946</v>
      </c>
      <c r="E20" s="508" t="s">
        <v>308</v>
      </c>
      <c r="F20" s="508">
        <v>7</v>
      </c>
      <c r="G20" s="508" t="s">
        <v>94</v>
      </c>
      <c r="H20" s="489" t="s">
        <v>1975</v>
      </c>
      <c r="I20" s="501">
        <v>0</v>
      </c>
      <c r="J20" s="489" t="s">
        <v>1464</v>
      </c>
      <c r="K20" s="489" t="s">
        <v>1469</v>
      </c>
    </row>
    <row r="21" spans="1:11" ht="15" x14ac:dyDescent="0.25">
      <c r="A21" s="508" t="s">
        <v>1893</v>
      </c>
      <c r="B21" s="509">
        <v>44208</v>
      </c>
      <c r="C21" s="508" t="s">
        <v>1922</v>
      </c>
      <c r="D21" s="508" t="s">
        <v>1948</v>
      </c>
      <c r="E21" s="508" t="s">
        <v>308</v>
      </c>
      <c r="F21" s="508">
        <v>2</v>
      </c>
      <c r="G21" s="508" t="s">
        <v>1968</v>
      </c>
      <c r="H21" s="489" t="s">
        <v>1975</v>
      </c>
      <c r="I21" s="501">
        <f>2650*F21</f>
        <v>5300</v>
      </c>
      <c r="J21" s="489" t="s">
        <v>316</v>
      </c>
      <c r="K21" s="489" t="s">
        <v>1469</v>
      </c>
    </row>
    <row r="22" spans="1:11" ht="15" x14ac:dyDescent="0.25">
      <c r="A22" s="508" t="s">
        <v>1894</v>
      </c>
      <c r="B22" s="509">
        <v>44208</v>
      </c>
      <c r="C22" s="508" t="s">
        <v>1923</v>
      </c>
      <c r="D22" s="508" t="s">
        <v>1945</v>
      </c>
      <c r="E22" s="508" t="s">
        <v>308</v>
      </c>
      <c r="F22" s="508">
        <v>1</v>
      </c>
      <c r="G22" s="508" t="s">
        <v>1969</v>
      </c>
      <c r="H22" s="489" t="s">
        <v>1975</v>
      </c>
      <c r="I22" s="501">
        <f>4300*F22</f>
        <v>4300</v>
      </c>
      <c r="J22" s="489" t="s">
        <v>317</v>
      </c>
      <c r="K22" s="489" t="s">
        <v>1469</v>
      </c>
    </row>
    <row r="23" spans="1:11" ht="15" x14ac:dyDescent="0.25">
      <c r="A23" s="508" t="s">
        <v>1895</v>
      </c>
      <c r="B23" s="509">
        <v>44209</v>
      </c>
      <c r="C23" s="508" t="s">
        <v>1924</v>
      </c>
      <c r="D23" s="508" t="s">
        <v>1946</v>
      </c>
      <c r="E23" s="508" t="s">
        <v>308</v>
      </c>
      <c r="F23" s="508">
        <v>1</v>
      </c>
      <c r="G23" s="508" t="s">
        <v>1205</v>
      </c>
      <c r="H23" s="489" t="s">
        <v>1975</v>
      </c>
      <c r="I23" s="501">
        <f>4200*F23</f>
        <v>4200</v>
      </c>
      <c r="J23" s="489" t="s">
        <v>317</v>
      </c>
      <c r="K23" s="489" t="s">
        <v>1469</v>
      </c>
    </row>
    <row r="24" spans="1:11" ht="15" x14ac:dyDescent="0.25">
      <c r="A24" s="508" t="s">
        <v>1896</v>
      </c>
      <c r="B24" s="509">
        <v>44209</v>
      </c>
      <c r="C24" s="508" t="s">
        <v>356</v>
      </c>
      <c r="D24" s="508" t="s">
        <v>1949</v>
      </c>
      <c r="E24" s="508" t="s">
        <v>314</v>
      </c>
      <c r="F24" s="508">
        <v>5</v>
      </c>
      <c r="G24" s="508" t="s">
        <v>94</v>
      </c>
      <c r="H24" s="489" t="s">
        <v>1973</v>
      </c>
      <c r="I24" s="501">
        <v>0</v>
      </c>
      <c r="J24" s="489" t="s">
        <v>1464</v>
      </c>
      <c r="K24" s="489" t="s">
        <v>1469</v>
      </c>
    </row>
    <row r="25" spans="1:11" ht="15" x14ac:dyDescent="0.25">
      <c r="A25" s="508" t="s">
        <v>1897</v>
      </c>
      <c r="B25" s="509">
        <v>44209</v>
      </c>
      <c r="C25" s="508" t="s">
        <v>1925</v>
      </c>
      <c r="D25" s="508" t="s">
        <v>1950</v>
      </c>
      <c r="E25" s="508" t="s">
        <v>314</v>
      </c>
      <c r="F25" s="508">
        <v>6</v>
      </c>
      <c r="G25" s="508" t="s">
        <v>94</v>
      </c>
      <c r="H25" s="489" t="s">
        <v>1974</v>
      </c>
      <c r="I25" s="501">
        <f>3780*F25</f>
        <v>22680</v>
      </c>
      <c r="J25" s="489" t="s">
        <v>317</v>
      </c>
      <c r="K25" s="489" t="s">
        <v>1469</v>
      </c>
    </row>
    <row r="26" spans="1:11" ht="15" x14ac:dyDescent="0.25">
      <c r="A26" s="508" t="s">
        <v>1898</v>
      </c>
      <c r="B26" s="509">
        <v>44214</v>
      </c>
      <c r="C26" s="508" t="s">
        <v>1926</v>
      </c>
      <c r="D26" s="508" t="s">
        <v>1951</v>
      </c>
      <c r="E26" s="508" t="s">
        <v>308</v>
      </c>
      <c r="F26" s="508">
        <v>1</v>
      </c>
      <c r="G26" s="508" t="s">
        <v>1205</v>
      </c>
      <c r="H26" s="489" t="s">
        <v>1975</v>
      </c>
      <c r="I26" s="501">
        <f>5000*F26</f>
        <v>5000</v>
      </c>
      <c r="J26" s="489" t="s">
        <v>316</v>
      </c>
      <c r="K26" s="489" t="s">
        <v>1469</v>
      </c>
    </row>
    <row r="27" spans="1:11" ht="15" x14ac:dyDescent="0.25">
      <c r="A27" s="508" t="s">
        <v>1899</v>
      </c>
      <c r="B27" s="509">
        <v>44214</v>
      </c>
      <c r="C27" s="508" t="s">
        <v>1927</v>
      </c>
      <c r="D27" s="508" t="s">
        <v>1952</v>
      </c>
      <c r="E27" s="508" t="s">
        <v>308</v>
      </c>
      <c r="F27" s="508">
        <v>2</v>
      </c>
      <c r="G27" s="508" t="s">
        <v>94</v>
      </c>
      <c r="H27" s="489" t="s">
        <v>1975</v>
      </c>
      <c r="I27" s="501">
        <f>7790*F27</f>
        <v>15580</v>
      </c>
      <c r="J27" s="489" t="s">
        <v>317</v>
      </c>
      <c r="K27" s="489" t="s">
        <v>1469</v>
      </c>
    </row>
    <row r="28" spans="1:11" ht="15" x14ac:dyDescent="0.25">
      <c r="A28" s="508" t="s">
        <v>1899</v>
      </c>
      <c r="B28" s="509">
        <v>44214</v>
      </c>
      <c r="C28" s="508" t="s">
        <v>1927</v>
      </c>
      <c r="D28" s="508" t="s">
        <v>1953</v>
      </c>
      <c r="E28" s="508" t="s">
        <v>308</v>
      </c>
      <c r="F28" s="508">
        <v>4</v>
      </c>
      <c r="G28" s="508" t="s">
        <v>94</v>
      </c>
      <c r="H28" s="489" t="s">
        <v>1975</v>
      </c>
      <c r="I28" s="501">
        <f>5000*F28</f>
        <v>20000</v>
      </c>
      <c r="J28" s="489" t="s">
        <v>317</v>
      </c>
      <c r="K28" s="489" t="s">
        <v>1469</v>
      </c>
    </row>
    <row r="29" spans="1:11" ht="15" x14ac:dyDescent="0.25">
      <c r="A29" s="508" t="s">
        <v>1900</v>
      </c>
      <c r="B29" s="509">
        <v>44215</v>
      </c>
      <c r="C29" s="508" t="s">
        <v>1914</v>
      </c>
      <c r="D29" s="508" t="s">
        <v>1947</v>
      </c>
      <c r="E29" s="508" t="s">
        <v>314</v>
      </c>
      <c r="F29" s="508">
        <v>1</v>
      </c>
      <c r="G29" s="508" t="s">
        <v>1964</v>
      </c>
      <c r="H29" s="489" t="s">
        <v>1973</v>
      </c>
      <c r="I29" s="501">
        <f>36700*F29</f>
        <v>36700</v>
      </c>
      <c r="J29" s="489" t="s">
        <v>317</v>
      </c>
      <c r="K29" s="489" t="s">
        <v>1469</v>
      </c>
    </row>
    <row r="30" spans="1:11" ht="15" x14ac:dyDescent="0.25">
      <c r="A30" s="508" t="s">
        <v>1901</v>
      </c>
      <c r="B30" s="509">
        <v>44217</v>
      </c>
      <c r="C30" s="508" t="s">
        <v>1928</v>
      </c>
      <c r="D30" s="508" t="s">
        <v>1954</v>
      </c>
      <c r="E30" s="508" t="s">
        <v>308</v>
      </c>
      <c r="F30" s="508">
        <v>1</v>
      </c>
      <c r="G30" s="508" t="s">
        <v>1970</v>
      </c>
      <c r="H30" s="489" t="s">
        <v>1975</v>
      </c>
      <c r="I30" s="501">
        <f>5000*F30</f>
        <v>5000</v>
      </c>
      <c r="J30" s="489" t="s">
        <v>316</v>
      </c>
      <c r="K30" s="489" t="s">
        <v>1469</v>
      </c>
    </row>
    <row r="31" spans="1:11" ht="15" x14ac:dyDescent="0.25">
      <c r="A31" s="508" t="s">
        <v>1902</v>
      </c>
      <c r="B31" s="509">
        <v>44221</v>
      </c>
      <c r="C31" s="508" t="s">
        <v>1914</v>
      </c>
      <c r="D31" s="508" t="s">
        <v>1947</v>
      </c>
      <c r="E31" s="508" t="s">
        <v>314</v>
      </c>
      <c r="F31" s="508">
        <v>1</v>
      </c>
      <c r="G31" s="508" t="s">
        <v>1964</v>
      </c>
      <c r="H31" s="489" t="s">
        <v>1973</v>
      </c>
      <c r="I31" s="501">
        <f>36700*F31</f>
        <v>36700</v>
      </c>
      <c r="J31" s="489" t="s">
        <v>317</v>
      </c>
      <c r="K31" s="489" t="s">
        <v>1469</v>
      </c>
    </row>
    <row r="32" spans="1:11" ht="15" x14ac:dyDescent="0.25">
      <c r="A32" s="508" t="s">
        <v>1903</v>
      </c>
      <c r="B32" s="509">
        <v>44221</v>
      </c>
      <c r="C32" s="508" t="s">
        <v>1929</v>
      </c>
      <c r="D32" s="508" t="s">
        <v>1726</v>
      </c>
      <c r="E32" s="508" t="s">
        <v>314</v>
      </c>
      <c r="F32" s="508">
        <v>1</v>
      </c>
      <c r="G32" s="508" t="s">
        <v>1205</v>
      </c>
      <c r="H32" s="489" t="s">
        <v>1974</v>
      </c>
      <c r="I32" s="501">
        <f>9350*F32</f>
        <v>9350</v>
      </c>
      <c r="J32" s="489" t="s">
        <v>316</v>
      </c>
      <c r="K32" s="489" t="s">
        <v>1469</v>
      </c>
    </row>
    <row r="33" spans="1:11" ht="15" x14ac:dyDescent="0.25">
      <c r="A33" s="508" t="s">
        <v>1904</v>
      </c>
      <c r="B33" s="509">
        <v>44224</v>
      </c>
      <c r="C33" s="508" t="s">
        <v>1914</v>
      </c>
      <c r="D33" s="508" t="s">
        <v>1947</v>
      </c>
      <c r="E33" s="508" t="s">
        <v>314</v>
      </c>
      <c r="F33" s="508">
        <v>1</v>
      </c>
      <c r="G33" s="508" t="s">
        <v>1964</v>
      </c>
      <c r="H33" s="489" t="s">
        <v>1973</v>
      </c>
      <c r="I33" s="501">
        <f>36700*F33</f>
        <v>36700</v>
      </c>
      <c r="J33" s="489" t="s">
        <v>317</v>
      </c>
      <c r="K33" s="489" t="s">
        <v>1469</v>
      </c>
    </row>
    <row r="34" spans="1:11" ht="15" x14ac:dyDescent="0.25">
      <c r="A34" s="508" t="s">
        <v>1905</v>
      </c>
      <c r="B34" s="509">
        <v>44224</v>
      </c>
      <c r="C34" s="508" t="s">
        <v>1930</v>
      </c>
      <c r="D34" s="508" t="s">
        <v>1516</v>
      </c>
      <c r="E34" s="508" t="s">
        <v>308</v>
      </c>
      <c r="F34" s="508">
        <v>1</v>
      </c>
      <c r="G34" s="508" t="s">
        <v>1205</v>
      </c>
      <c r="H34" s="489" t="s">
        <v>1975</v>
      </c>
      <c r="I34" s="501">
        <f>4300*F34</f>
        <v>4300</v>
      </c>
      <c r="J34" s="489" t="s">
        <v>317</v>
      </c>
      <c r="K34" s="489" t="s">
        <v>1469</v>
      </c>
    </row>
    <row r="35" spans="1:11" ht="15" x14ac:dyDescent="0.25">
      <c r="A35" s="508" t="s">
        <v>1906</v>
      </c>
      <c r="B35" s="509">
        <v>44225</v>
      </c>
      <c r="C35" s="508" t="s">
        <v>1931</v>
      </c>
      <c r="D35" s="508" t="s">
        <v>1955</v>
      </c>
      <c r="E35" s="508" t="s">
        <v>314</v>
      </c>
      <c r="F35" s="508">
        <v>1</v>
      </c>
      <c r="G35" s="508" t="s">
        <v>1205</v>
      </c>
      <c r="H35" s="489" t="s">
        <v>1973</v>
      </c>
      <c r="I35" s="501">
        <f>12290*F35</f>
        <v>12290</v>
      </c>
      <c r="J35" s="489" t="s">
        <v>316</v>
      </c>
      <c r="K35" s="489" t="s">
        <v>1469</v>
      </c>
    </row>
    <row r="36" spans="1:11" ht="15" x14ac:dyDescent="0.25">
      <c r="A36" s="508" t="s">
        <v>1907</v>
      </c>
      <c r="B36" s="509">
        <v>44226</v>
      </c>
      <c r="C36" s="508" t="s">
        <v>1932</v>
      </c>
      <c r="D36" s="508" t="s">
        <v>1954</v>
      </c>
      <c r="E36" s="508" t="s">
        <v>308</v>
      </c>
      <c r="F36" s="508">
        <v>1</v>
      </c>
      <c r="G36" s="508" t="s">
        <v>94</v>
      </c>
      <c r="H36" s="489" t="s">
        <v>1975</v>
      </c>
      <c r="I36" s="501">
        <f>5000*F36</f>
        <v>5000</v>
      </c>
      <c r="J36" s="489" t="s">
        <v>316</v>
      </c>
      <c r="K36" s="489" t="s">
        <v>1469</v>
      </c>
    </row>
    <row r="37" spans="1:11" ht="15" x14ac:dyDescent="0.25">
      <c r="A37" s="508" t="s">
        <v>1907</v>
      </c>
      <c r="B37" s="509">
        <v>44226</v>
      </c>
      <c r="C37" s="508" t="s">
        <v>1932</v>
      </c>
      <c r="D37" s="508" t="s">
        <v>1956</v>
      </c>
      <c r="E37" s="508" t="s">
        <v>308</v>
      </c>
      <c r="F37" s="508">
        <v>2</v>
      </c>
      <c r="G37" s="508" t="s">
        <v>94</v>
      </c>
      <c r="H37" s="489" t="s">
        <v>1975</v>
      </c>
      <c r="I37" s="501">
        <f>1900*F37</f>
        <v>3800</v>
      </c>
      <c r="J37" s="489" t="s">
        <v>316</v>
      </c>
      <c r="K37" s="489" t="s">
        <v>1469</v>
      </c>
    </row>
    <row r="38" spans="1:11" ht="15" x14ac:dyDescent="0.25">
      <c r="A38" s="508" t="s">
        <v>1908</v>
      </c>
      <c r="B38" s="509">
        <v>44226</v>
      </c>
      <c r="C38" s="508" t="s">
        <v>1933</v>
      </c>
      <c r="D38" s="508" t="s">
        <v>1516</v>
      </c>
      <c r="E38" s="508" t="s">
        <v>308</v>
      </c>
      <c r="F38" s="508">
        <v>1</v>
      </c>
      <c r="G38" s="508" t="s">
        <v>1760</v>
      </c>
      <c r="H38" s="489" t="s">
        <v>1975</v>
      </c>
      <c r="I38" s="501">
        <f>4300*F38</f>
        <v>4300</v>
      </c>
      <c r="J38" s="489" t="s">
        <v>317</v>
      </c>
      <c r="K38" s="489" t="s">
        <v>1469</v>
      </c>
    </row>
    <row r="39" spans="1:11" ht="15" x14ac:dyDescent="0.25">
      <c r="A39" s="508" t="s">
        <v>1908</v>
      </c>
      <c r="B39" s="509">
        <v>44226</v>
      </c>
      <c r="C39" s="508" t="s">
        <v>1933</v>
      </c>
      <c r="D39" s="508" t="s">
        <v>1957</v>
      </c>
      <c r="E39" s="508" t="s">
        <v>308</v>
      </c>
      <c r="F39" s="508">
        <v>1</v>
      </c>
      <c r="G39" s="508" t="s">
        <v>1760</v>
      </c>
      <c r="H39" s="489" t="s">
        <v>1975</v>
      </c>
      <c r="I39" s="501">
        <f>2650*F39</f>
        <v>2650</v>
      </c>
      <c r="J39" s="489" t="s">
        <v>317</v>
      </c>
      <c r="K39" s="489" t="s">
        <v>1469</v>
      </c>
    </row>
    <row r="40" spans="1:11" ht="15" x14ac:dyDescent="0.25">
      <c r="A40" s="508" t="s">
        <v>1909</v>
      </c>
      <c r="B40" s="509">
        <v>44226</v>
      </c>
      <c r="C40" s="508" t="s">
        <v>1934</v>
      </c>
      <c r="D40" s="508" t="s">
        <v>1954</v>
      </c>
      <c r="E40" s="508" t="s">
        <v>308</v>
      </c>
      <c r="F40" s="508">
        <v>1</v>
      </c>
      <c r="G40" s="508" t="s">
        <v>1971</v>
      </c>
      <c r="H40" s="489" t="s">
        <v>1975</v>
      </c>
      <c r="I40" s="501">
        <f>5000*F40</f>
        <v>5000</v>
      </c>
      <c r="J40" s="489" t="s">
        <v>317</v>
      </c>
      <c r="K40" s="489" t="s">
        <v>1469</v>
      </c>
    </row>
    <row r="41" spans="1:11" ht="15" x14ac:dyDescent="0.25">
      <c r="A41" s="508" t="s">
        <v>1910</v>
      </c>
      <c r="B41" s="509">
        <v>44226</v>
      </c>
      <c r="C41" s="508" t="s">
        <v>1935</v>
      </c>
      <c r="D41" s="508" t="s">
        <v>1958</v>
      </c>
      <c r="E41" s="508" t="s">
        <v>314</v>
      </c>
      <c r="F41" s="508">
        <v>1</v>
      </c>
      <c r="G41" s="508" t="s">
        <v>1972</v>
      </c>
      <c r="H41" s="489" t="s">
        <v>1973</v>
      </c>
      <c r="I41" s="501">
        <f>57000*F41</f>
        <v>57000</v>
      </c>
      <c r="J41" s="489" t="s">
        <v>316</v>
      </c>
      <c r="K41" s="489" t="s">
        <v>1469</v>
      </c>
    </row>
    <row r="42" spans="1:11" ht="15" x14ac:dyDescent="0.25">
      <c r="A42" s="508" t="s">
        <v>1910</v>
      </c>
      <c r="B42" s="509">
        <v>44226</v>
      </c>
      <c r="C42" s="508" t="s">
        <v>1935</v>
      </c>
      <c r="D42" s="508" t="s">
        <v>1959</v>
      </c>
      <c r="E42" s="508" t="s">
        <v>314</v>
      </c>
      <c r="F42" s="508">
        <v>2</v>
      </c>
      <c r="G42" s="508" t="s">
        <v>1972</v>
      </c>
      <c r="H42" s="489" t="s">
        <v>1973</v>
      </c>
      <c r="I42" s="501">
        <f>36700*F42</f>
        <v>73400</v>
      </c>
      <c r="J42" s="489" t="s">
        <v>316</v>
      </c>
      <c r="K42" s="489" t="s">
        <v>1469</v>
      </c>
    </row>
    <row r="43" spans="1:11" ht="15" x14ac:dyDescent="0.25">
      <c r="A43" s="508" t="s">
        <v>1910</v>
      </c>
      <c r="B43" s="509">
        <v>44226</v>
      </c>
      <c r="C43" s="508" t="s">
        <v>1935</v>
      </c>
      <c r="D43" s="508" t="s">
        <v>1952</v>
      </c>
      <c r="E43" s="508" t="s">
        <v>308</v>
      </c>
      <c r="F43" s="508">
        <v>8</v>
      </c>
      <c r="G43" s="508" t="s">
        <v>1972</v>
      </c>
      <c r="H43" s="489" t="s">
        <v>1975</v>
      </c>
      <c r="I43" s="501">
        <f>7790*F43</f>
        <v>62320</v>
      </c>
      <c r="J43" s="489" t="s">
        <v>316</v>
      </c>
      <c r="K43" s="489" t="s">
        <v>1469</v>
      </c>
    </row>
    <row r="44" spans="1:11" ht="15" x14ac:dyDescent="0.25">
      <c r="A44" s="508" t="s">
        <v>1910</v>
      </c>
      <c r="B44" s="509">
        <v>44226</v>
      </c>
      <c r="C44" s="508" t="s">
        <v>1935</v>
      </c>
      <c r="D44" s="508" t="s">
        <v>1960</v>
      </c>
      <c r="E44" s="508" t="s">
        <v>314</v>
      </c>
      <c r="F44" s="508">
        <v>2</v>
      </c>
      <c r="G44" s="508" t="s">
        <v>1972</v>
      </c>
      <c r="H44" s="489" t="s">
        <v>1973</v>
      </c>
      <c r="I44" s="501">
        <f>4675*F44</f>
        <v>9350</v>
      </c>
      <c r="J44" s="489" t="s">
        <v>316</v>
      </c>
      <c r="K44" s="489" t="s">
        <v>1469</v>
      </c>
    </row>
    <row r="45" spans="1:11" ht="15" x14ac:dyDescent="0.25">
      <c r="A45" s="508" t="s">
        <v>1910</v>
      </c>
      <c r="B45" s="509">
        <v>44226</v>
      </c>
      <c r="C45" s="508" t="s">
        <v>1935</v>
      </c>
      <c r="D45" s="508" t="s">
        <v>1948</v>
      </c>
      <c r="E45" s="508" t="s">
        <v>308</v>
      </c>
      <c r="F45" s="508">
        <v>1</v>
      </c>
      <c r="G45" s="508" t="s">
        <v>1972</v>
      </c>
      <c r="H45" s="489" t="s">
        <v>1975</v>
      </c>
      <c r="I45" s="501">
        <f>2650*F45</f>
        <v>2650</v>
      </c>
      <c r="J45" s="489" t="s">
        <v>316</v>
      </c>
      <c r="K45" s="489" t="s">
        <v>1469</v>
      </c>
    </row>
    <row r="46" spans="1:11" ht="15" x14ac:dyDescent="0.25">
      <c r="A46" s="508" t="s">
        <v>1910</v>
      </c>
      <c r="B46" s="509">
        <v>44226</v>
      </c>
      <c r="C46" s="508" t="s">
        <v>1935</v>
      </c>
      <c r="D46" s="508" t="s">
        <v>1961</v>
      </c>
      <c r="E46" s="508" t="s">
        <v>308</v>
      </c>
      <c r="F46" s="508">
        <v>1</v>
      </c>
      <c r="G46" s="508" t="s">
        <v>1972</v>
      </c>
      <c r="H46" s="489" t="s">
        <v>1973</v>
      </c>
      <c r="I46" s="501">
        <f>9350*F46</f>
        <v>9350</v>
      </c>
      <c r="J46" s="489" t="s">
        <v>316</v>
      </c>
      <c r="K46" s="489" t="s">
        <v>1469</v>
      </c>
    </row>
  </sheetData>
  <pageMargins left="0.7" right="0.7" top="0.75" bottom="0.75" header="0.3" footer="0.3"/>
  <pageSetup paperSize="9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theme="9" tint="-0.499984740745262"/>
  </sheetPr>
  <dimension ref="A3:B12"/>
  <sheetViews>
    <sheetView workbookViewId="0">
      <selection activeCell="C16" sqref="C16"/>
    </sheetView>
  </sheetViews>
  <sheetFormatPr defaultRowHeight="12.75" x14ac:dyDescent="0.2"/>
  <cols>
    <col min="1" max="1" width="23.42578125" bestFit="1" customWidth="1"/>
    <col min="2" max="2" width="10.28515625" style="123" bestFit="1" customWidth="1"/>
  </cols>
  <sheetData>
    <row r="3" spans="1:2" x14ac:dyDescent="0.2">
      <c r="A3" s="474" t="s">
        <v>1535</v>
      </c>
      <c r="B3" s="483"/>
    </row>
    <row r="4" spans="1:2" x14ac:dyDescent="0.2">
      <c r="A4" s="474" t="s">
        <v>42</v>
      </c>
      <c r="B4" s="477" t="s">
        <v>4</v>
      </c>
    </row>
    <row r="5" spans="1:2" x14ac:dyDescent="0.2">
      <c r="A5" s="473" t="s">
        <v>2551</v>
      </c>
      <c r="B5" s="483">
        <v>594000</v>
      </c>
    </row>
    <row r="6" spans="1:2" x14ac:dyDescent="0.2">
      <c r="A6" s="475" t="s">
        <v>2523</v>
      </c>
      <c r="B6" s="484">
        <v>275220</v>
      </c>
    </row>
    <row r="7" spans="1:2" x14ac:dyDescent="0.2">
      <c r="A7" s="475" t="s">
        <v>1201</v>
      </c>
      <c r="B7" s="484">
        <v>8100</v>
      </c>
    </row>
    <row r="8" spans="1:2" x14ac:dyDescent="0.2">
      <c r="A8" s="475" t="s">
        <v>1203</v>
      </c>
      <c r="B8" s="484">
        <v>86700</v>
      </c>
    </row>
    <row r="9" spans="1:2" x14ac:dyDescent="0.2">
      <c r="A9" s="475" t="s">
        <v>1199</v>
      </c>
      <c r="B9" s="484">
        <v>36700</v>
      </c>
    </row>
    <row r="10" spans="1:2" x14ac:dyDescent="0.2">
      <c r="A10" s="475" t="s">
        <v>1200</v>
      </c>
      <c r="B10" s="484">
        <v>6950</v>
      </c>
    </row>
    <row r="11" spans="1:2" x14ac:dyDescent="0.2">
      <c r="A11" s="476" t="s">
        <v>3</v>
      </c>
      <c r="B11" s="485">
        <v>1007670</v>
      </c>
    </row>
    <row r="12" spans="1:2" x14ac:dyDescent="0.2">
      <c r="B12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theme="9" tint="-0.499984740745262"/>
  </sheetPr>
  <dimension ref="A1:K51"/>
  <sheetViews>
    <sheetView workbookViewId="0">
      <selection activeCell="H1" sqref="H1"/>
    </sheetView>
  </sheetViews>
  <sheetFormatPr defaultRowHeight="12.75" x14ac:dyDescent="0.2"/>
  <cols>
    <col min="1" max="1" width="15" bestFit="1" customWidth="1"/>
    <col min="2" max="2" width="11.85546875" bestFit="1" customWidth="1"/>
    <col min="3" max="3" width="31.85546875" bestFit="1" customWidth="1"/>
    <col min="4" max="4" width="18" style="389" bestFit="1" customWidth="1"/>
    <col min="5" max="5" width="8.5703125" bestFit="1" customWidth="1"/>
    <col min="6" max="6" width="4.140625" bestFit="1" customWidth="1"/>
    <col min="7" max="7" width="14" bestFit="1" customWidth="1"/>
    <col min="8" max="8" width="22.140625" bestFit="1" customWidth="1"/>
    <col min="9" max="9" width="9.5703125" style="123" bestFit="1" customWidth="1"/>
    <col min="10" max="10" width="17" bestFit="1" customWidth="1"/>
    <col min="11" max="11" width="11.140625" bestFit="1" customWidth="1"/>
  </cols>
  <sheetData>
    <row r="1" spans="1:11" s="197" customFormat="1" ht="15" x14ac:dyDescent="0.25">
      <c r="A1" s="651" t="s">
        <v>26</v>
      </c>
      <c r="B1" s="652" t="s">
        <v>34</v>
      </c>
      <c r="C1" s="640" t="s">
        <v>36</v>
      </c>
      <c r="D1" s="621" t="s">
        <v>37</v>
      </c>
      <c r="E1" s="640" t="s">
        <v>23</v>
      </c>
      <c r="F1" s="653" t="s">
        <v>38</v>
      </c>
      <c r="G1" s="640" t="s">
        <v>39</v>
      </c>
      <c r="H1" s="640" t="s">
        <v>42</v>
      </c>
      <c r="I1" s="654" t="s">
        <v>40</v>
      </c>
      <c r="J1" s="655" t="s">
        <v>35</v>
      </c>
      <c r="K1" s="640" t="s">
        <v>24</v>
      </c>
    </row>
    <row r="2" spans="1:11" ht="15" x14ac:dyDescent="0.25">
      <c r="A2" s="656" t="s">
        <v>4789</v>
      </c>
      <c r="B2" s="657">
        <v>44228</v>
      </c>
      <c r="C2" s="658" t="s">
        <v>4790</v>
      </c>
      <c r="D2" s="658" t="s">
        <v>1939</v>
      </c>
      <c r="E2" s="656" t="s">
        <v>308</v>
      </c>
      <c r="F2" s="659">
        <v>1</v>
      </c>
      <c r="G2" s="656" t="s">
        <v>4822</v>
      </c>
      <c r="H2" s="626" t="s">
        <v>2523</v>
      </c>
      <c r="I2" s="486">
        <f>5000*F2</f>
        <v>5000</v>
      </c>
      <c r="J2" s="626" t="s">
        <v>316</v>
      </c>
      <c r="K2" s="626" t="s">
        <v>1469</v>
      </c>
    </row>
    <row r="3" spans="1:11" ht="15" x14ac:dyDescent="0.25">
      <c r="A3" s="656" t="s">
        <v>4789</v>
      </c>
      <c r="B3" s="657">
        <v>44228</v>
      </c>
      <c r="C3" s="658" t="s">
        <v>4790</v>
      </c>
      <c r="D3" s="658" t="s">
        <v>1728</v>
      </c>
      <c r="E3" s="656" t="s">
        <v>308</v>
      </c>
      <c r="F3" s="659">
        <v>2</v>
      </c>
      <c r="G3" s="656" t="s">
        <v>4822</v>
      </c>
      <c r="H3" s="626" t="s">
        <v>2523</v>
      </c>
      <c r="I3" s="486">
        <f>4200*F3</f>
        <v>8400</v>
      </c>
      <c r="J3" s="626" t="s">
        <v>316</v>
      </c>
      <c r="K3" s="626" t="s">
        <v>1469</v>
      </c>
    </row>
    <row r="4" spans="1:11" ht="15" x14ac:dyDescent="0.25">
      <c r="A4" s="656" t="s">
        <v>4791</v>
      </c>
      <c r="B4" s="657">
        <v>44230</v>
      </c>
      <c r="C4" s="658" t="s">
        <v>1914</v>
      </c>
      <c r="D4" s="658" t="s">
        <v>1516</v>
      </c>
      <c r="E4" s="656" t="s">
        <v>308</v>
      </c>
      <c r="F4" s="659">
        <v>8</v>
      </c>
      <c r="G4" s="656" t="s">
        <v>1964</v>
      </c>
      <c r="H4" s="626" t="s">
        <v>2523</v>
      </c>
      <c r="I4" s="486">
        <f>4300*F4</f>
        <v>34400</v>
      </c>
      <c r="J4" s="626" t="s">
        <v>317</v>
      </c>
      <c r="K4" s="626" t="s">
        <v>1469</v>
      </c>
    </row>
    <row r="5" spans="1:11" ht="15" x14ac:dyDescent="0.25">
      <c r="A5" s="656" t="s">
        <v>4792</v>
      </c>
      <c r="B5" s="657">
        <v>44230</v>
      </c>
      <c r="C5" s="658" t="s">
        <v>1928</v>
      </c>
      <c r="D5" s="658" t="s">
        <v>4818</v>
      </c>
      <c r="E5" s="656" t="s">
        <v>308</v>
      </c>
      <c r="F5" s="659">
        <v>2</v>
      </c>
      <c r="G5" s="656" t="s">
        <v>1970</v>
      </c>
      <c r="H5" s="626" t="s">
        <v>2523</v>
      </c>
      <c r="I5" s="486">
        <f>5000*F5</f>
        <v>10000</v>
      </c>
      <c r="J5" s="626" t="s">
        <v>316</v>
      </c>
      <c r="K5" s="626" t="s">
        <v>1469</v>
      </c>
    </row>
    <row r="6" spans="1:11" ht="15" x14ac:dyDescent="0.25">
      <c r="A6" s="656" t="s">
        <v>4792</v>
      </c>
      <c r="B6" s="657">
        <v>44230</v>
      </c>
      <c r="C6" s="658" t="s">
        <v>1928</v>
      </c>
      <c r="D6" s="658" t="s">
        <v>4394</v>
      </c>
      <c r="E6" s="656" t="s">
        <v>308</v>
      </c>
      <c r="F6" s="659">
        <v>3</v>
      </c>
      <c r="G6" s="656" t="s">
        <v>1970</v>
      </c>
      <c r="H6" s="626" t="s">
        <v>2523</v>
      </c>
      <c r="I6" s="486">
        <f>2650*F6</f>
        <v>7950</v>
      </c>
      <c r="J6" s="626" t="s">
        <v>316</v>
      </c>
      <c r="K6" s="626" t="s">
        <v>1469</v>
      </c>
    </row>
    <row r="7" spans="1:11" ht="15" x14ac:dyDescent="0.25">
      <c r="A7" s="656" t="s">
        <v>4793</v>
      </c>
      <c r="B7" s="657">
        <v>44232</v>
      </c>
      <c r="C7" s="658" t="s">
        <v>1914</v>
      </c>
      <c r="D7" s="658" t="s">
        <v>1516</v>
      </c>
      <c r="E7" s="656" t="s">
        <v>308</v>
      </c>
      <c r="F7" s="659">
        <v>8</v>
      </c>
      <c r="G7" s="656" t="s">
        <v>1964</v>
      </c>
      <c r="H7" s="626" t="s">
        <v>2523</v>
      </c>
      <c r="I7" s="486">
        <f>4300*F7</f>
        <v>34400</v>
      </c>
      <c r="J7" s="626" t="s">
        <v>317</v>
      </c>
      <c r="K7" s="626" t="s">
        <v>1469</v>
      </c>
    </row>
    <row r="8" spans="1:11" ht="15" x14ac:dyDescent="0.25">
      <c r="A8" s="656" t="s">
        <v>4794</v>
      </c>
      <c r="B8" s="657">
        <v>44232</v>
      </c>
      <c r="C8" s="658" t="s">
        <v>4795</v>
      </c>
      <c r="D8" s="658" t="s">
        <v>4819</v>
      </c>
      <c r="E8" s="656" t="s">
        <v>2017</v>
      </c>
      <c r="F8" s="659">
        <v>1</v>
      </c>
      <c r="G8" s="656" t="s">
        <v>94</v>
      </c>
      <c r="H8" s="626" t="s">
        <v>2551</v>
      </c>
      <c r="I8" s="486">
        <f>2700*F8</f>
        <v>2700</v>
      </c>
      <c r="J8" s="626" t="s">
        <v>317</v>
      </c>
      <c r="K8" s="626" t="s">
        <v>1469</v>
      </c>
    </row>
    <row r="9" spans="1:11" ht="15" x14ac:dyDescent="0.25">
      <c r="A9" s="656" t="s">
        <v>4796</v>
      </c>
      <c r="B9" s="657">
        <v>44233</v>
      </c>
      <c r="C9" s="658" t="s">
        <v>4797</v>
      </c>
      <c r="D9" s="658" t="s">
        <v>1516</v>
      </c>
      <c r="E9" s="656" t="s">
        <v>308</v>
      </c>
      <c r="F9" s="659">
        <v>2</v>
      </c>
      <c r="G9" s="656" t="s">
        <v>4823</v>
      </c>
      <c r="H9" s="626" t="s">
        <v>2523</v>
      </c>
      <c r="I9" s="486">
        <f>4300*F9</f>
        <v>8600</v>
      </c>
      <c r="J9" s="626" t="s">
        <v>316</v>
      </c>
      <c r="K9" s="626" t="s">
        <v>1469</v>
      </c>
    </row>
    <row r="10" spans="1:11" ht="15" x14ac:dyDescent="0.25">
      <c r="A10" s="656" t="s">
        <v>4798</v>
      </c>
      <c r="B10" s="657">
        <v>44233</v>
      </c>
      <c r="C10" s="658" t="s">
        <v>4799</v>
      </c>
      <c r="D10" s="658" t="s">
        <v>1947</v>
      </c>
      <c r="E10" s="656" t="s">
        <v>2017</v>
      </c>
      <c r="F10" s="659">
        <v>1</v>
      </c>
      <c r="G10" s="656" t="s">
        <v>1205</v>
      </c>
      <c r="H10" s="626" t="s">
        <v>2551</v>
      </c>
      <c r="I10" s="486">
        <f>36000*F10</f>
        <v>36000</v>
      </c>
      <c r="J10" s="626" t="s">
        <v>317</v>
      </c>
      <c r="K10" s="626" t="s">
        <v>1469</v>
      </c>
    </row>
    <row r="11" spans="1:11" ht="15" x14ac:dyDescent="0.25">
      <c r="A11" s="656" t="s">
        <v>4800</v>
      </c>
      <c r="B11" s="657">
        <v>44234</v>
      </c>
      <c r="C11" s="658" t="s">
        <v>4801</v>
      </c>
      <c r="D11" s="658" t="s">
        <v>1947</v>
      </c>
      <c r="E11" s="656" t="s">
        <v>2017</v>
      </c>
      <c r="F11" s="659">
        <v>1</v>
      </c>
      <c r="G11" s="656" t="s">
        <v>1205</v>
      </c>
      <c r="H11" s="626" t="s">
        <v>2551</v>
      </c>
      <c r="I11" s="486">
        <f>47000*F11</f>
        <v>47000</v>
      </c>
      <c r="J11" s="626" t="s">
        <v>316</v>
      </c>
      <c r="K11" s="626" t="s">
        <v>1469</v>
      </c>
    </row>
    <row r="12" spans="1:11" ht="15" x14ac:dyDescent="0.25">
      <c r="A12" s="656" t="s">
        <v>4800</v>
      </c>
      <c r="B12" s="657">
        <v>44234</v>
      </c>
      <c r="C12" s="658" t="s">
        <v>4801</v>
      </c>
      <c r="D12" s="658" t="s">
        <v>1951</v>
      </c>
      <c r="E12" s="656" t="s">
        <v>308</v>
      </c>
      <c r="F12" s="659">
        <v>1</v>
      </c>
      <c r="G12" s="656" t="s">
        <v>1205</v>
      </c>
      <c r="H12" s="626" t="s">
        <v>2523</v>
      </c>
      <c r="I12" s="486">
        <f>5000*F12</f>
        <v>5000</v>
      </c>
      <c r="J12" s="626" t="s">
        <v>316</v>
      </c>
      <c r="K12" s="626" t="s">
        <v>1469</v>
      </c>
    </row>
    <row r="13" spans="1:11" ht="15" x14ac:dyDescent="0.25">
      <c r="A13" s="656" t="s">
        <v>4802</v>
      </c>
      <c r="B13" s="657">
        <v>44235</v>
      </c>
      <c r="C13" s="658" t="s">
        <v>356</v>
      </c>
      <c r="D13" s="658" t="s">
        <v>1947</v>
      </c>
      <c r="E13" s="656" t="s">
        <v>2017</v>
      </c>
      <c r="F13" s="659">
        <v>1</v>
      </c>
      <c r="G13" s="656" t="s">
        <v>3902</v>
      </c>
      <c r="H13" s="626" t="s">
        <v>2551</v>
      </c>
      <c r="I13" s="486">
        <v>0</v>
      </c>
      <c r="J13" s="626" t="s">
        <v>1464</v>
      </c>
      <c r="K13" s="626" t="s">
        <v>4782</v>
      </c>
    </row>
    <row r="14" spans="1:11" ht="15" x14ac:dyDescent="0.25">
      <c r="A14" s="656" t="s">
        <v>4803</v>
      </c>
      <c r="B14" s="657">
        <v>44235</v>
      </c>
      <c r="C14" s="658" t="s">
        <v>1913</v>
      </c>
      <c r="D14" s="658" t="s">
        <v>1947</v>
      </c>
      <c r="E14" s="656" t="s">
        <v>2017</v>
      </c>
      <c r="F14" s="659">
        <v>1</v>
      </c>
      <c r="G14" s="656" t="s">
        <v>1205</v>
      </c>
      <c r="H14" s="626" t="s">
        <v>2551</v>
      </c>
      <c r="I14" s="486">
        <f>47000*F14</f>
        <v>47000</v>
      </c>
      <c r="J14" s="626" t="s">
        <v>317</v>
      </c>
      <c r="K14" s="626" t="s">
        <v>1469</v>
      </c>
    </row>
    <row r="15" spans="1:11" ht="15" x14ac:dyDescent="0.25">
      <c r="A15" s="656" t="s">
        <v>4804</v>
      </c>
      <c r="B15" s="657">
        <v>44236</v>
      </c>
      <c r="C15" s="658" t="s">
        <v>1702</v>
      </c>
      <c r="D15" s="658" t="s">
        <v>1947</v>
      </c>
      <c r="E15" s="656" t="s">
        <v>2017</v>
      </c>
      <c r="F15" s="659">
        <v>2</v>
      </c>
      <c r="G15" s="656" t="s">
        <v>3902</v>
      </c>
      <c r="H15" s="626" t="s">
        <v>2551</v>
      </c>
      <c r="I15" s="486">
        <f>47000*F15</f>
        <v>94000</v>
      </c>
      <c r="J15" s="626" t="s">
        <v>1466</v>
      </c>
      <c r="K15" s="626" t="s">
        <v>4782</v>
      </c>
    </row>
    <row r="16" spans="1:11" ht="15" x14ac:dyDescent="0.25">
      <c r="A16" s="656" t="s">
        <v>4805</v>
      </c>
      <c r="B16" s="657">
        <v>44236</v>
      </c>
      <c r="C16" s="658" t="s">
        <v>5064</v>
      </c>
      <c r="D16" s="658" t="s">
        <v>1516</v>
      </c>
      <c r="E16" s="656" t="s">
        <v>308</v>
      </c>
      <c r="F16" s="659">
        <v>1</v>
      </c>
      <c r="G16" s="656" t="s">
        <v>3902</v>
      </c>
      <c r="H16" s="626" t="s">
        <v>1200</v>
      </c>
      <c r="I16" s="486">
        <f>4300*F16</f>
        <v>4300</v>
      </c>
      <c r="J16" s="626" t="s">
        <v>317</v>
      </c>
      <c r="K16" s="626" t="s">
        <v>1469</v>
      </c>
    </row>
    <row r="17" spans="1:11" ht="15" x14ac:dyDescent="0.25">
      <c r="A17" s="656" t="s">
        <v>4805</v>
      </c>
      <c r="B17" s="657">
        <v>44236</v>
      </c>
      <c r="C17" s="658" t="s">
        <v>5064</v>
      </c>
      <c r="D17" s="658" t="s">
        <v>1957</v>
      </c>
      <c r="E17" s="656" t="s">
        <v>308</v>
      </c>
      <c r="F17" s="659">
        <v>1</v>
      </c>
      <c r="G17" s="656" t="s">
        <v>3902</v>
      </c>
      <c r="H17" s="626" t="s">
        <v>1200</v>
      </c>
      <c r="I17" s="486">
        <f>2650*F17</f>
        <v>2650</v>
      </c>
      <c r="J17" s="626" t="s">
        <v>317</v>
      </c>
      <c r="K17" s="626" t="s">
        <v>1469</v>
      </c>
    </row>
    <row r="18" spans="1:11" ht="15" x14ac:dyDescent="0.25">
      <c r="A18" s="656" t="s">
        <v>4806</v>
      </c>
      <c r="B18" s="657">
        <v>44238</v>
      </c>
      <c r="C18" s="658" t="s">
        <v>1733</v>
      </c>
      <c r="D18" s="658" t="s">
        <v>1516</v>
      </c>
      <c r="E18" s="656" t="s">
        <v>308</v>
      </c>
      <c r="F18" s="659">
        <v>16</v>
      </c>
      <c r="G18" s="656" t="s">
        <v>1206</v>
      </c>
      <c r="H18" s="626" t="s">
        <v>1203</v>
      </c>
      <c r="I18" s="486">
        <f>4300*F18</f>
        <v>68800</v>
      </c>
      <c r="J18" s="626" t="s">
        <v>1466</v>
      </c>
      <c r="K18" s="626" t="s">
        <v>1469</v>
      </c>
    </row>
    <row r="19" spans="1:11" ht="15" x14ac:dyDescent="0.25">
      <c r="A19" s="656" t="s">
        <v>4807</v>
      </c>
      <c r="B19" s="657">
        <v>44240</v>
      </c>
      <c r="C19" s="658" t="s">
        <v>4808</v>
      </c>
      <c r="D19" s="658" t="s">
        <v>4820</v>
      </c>
      <c r="E19" s="656" t="s">
        <v>2017</v>
      </c>
      <c r="F19" s="659">
        <v>3</v>
      </c>
      <c r="G19" s="656" t="s">
        <v>1206</v>
      </c>
      <c r="H19" s="626" t="s">
        <v>1201</v>
      </c>
      <c r="I19" s="486">
        <f>2700*F19</f>
        <v>8100</v>
      </c>
      <c r="J19" s="626" t="s">
        <v>1466</v>
      </c>
      <c r="K19" s="626" t="s">
        <v>1469</v>
      </c>
    </row>
    <row r="20" spans="1:11" ht="15" x14ac:dyDescent="0.25">
      <c r="A20" s="656" t="s">
        <v>4809</v>
      </c>
      <c r="B20" s="657">
        <v>44243</v>
      </c>
      <c r="C20" s="658" t="s">
        <v>4810</v>
      </c>
      <c r="D20" s="658" t="s">
        <v>1939</v>
      </c>
      <c r="E20" s="656" t="s">
        <v>308</v>
      </c>
      <c r="F20" s="659">
        <v>1</v>
      </c>
      <c r="G20" s="656" t="s">
        <v>1205</v>
      </c>
      <c r="H20" s="626" t="s">
        <v>2523</v>
      </c>
      <c r="I20" s="486">
        <f>5000*F20</f>
        <v>5000</v>
      </c>
      <c r="J20" s="626" t="s">
        <v>316</v>
      </c>
      <c r="K20" s="626" t="s">
        <v>1469</v>
      </c>
    </row>
    <row r="21" spans="1:11" ht="15" x14ac:dyDescent="0.25">
      <c r="A21" s="656" t="s">
        <v>4811</v>
      </c>
      <c r="B21" s="657">
        <v>44245</v>
      </c>
      <c r="C21" s="658" t="s">
        <v>1917</v>
      </c>
      <c r="D21" s="658" t="s">
        <v>4821</v>
      </c>
      <c r="E21" s="656" t="s">
        <v>308</v>
      </c>
      <c r="F21" s="659">
        <v>10</v>
      </c>
      <c r="G21" s="656" t="s">
        <v>1965</v>
      </c>
      <c r="H21" s="626" t="s">
        <v>2523</v>
      </c>
      <c r="I21" s="486">
        <f>2500*F21</f>
        <v>25000</v>
      </c>
      <c r="J21" s="626" t="s">
        <v>317</v>
      </c>
      <c r="K21" s="626" t="s">
        <v>1469</v>
      </c>
    </row>
    <row r="22" spans="1:11" ht="15" x14ac:dyDescent="0.25">
      <c r="A22" s="656" t="s">
        <v>4812</v>
      </c>
      <c r="B22" s="657">
        <v>44245</v>
      </c>
      <c r="C22" s="658" t="s">
        <v>4813</v>
      </c>
      <c r="D22" s="658" t="s">
        <v>1635</v>
      </c>
      <c r="E22" s="656" t="s">
        <v>308</v>
      </c>
      <c r="F22" s="659">
        <v>1</v>
      </c>
      <c r="G22" s="656" t="s">
        <v>4824</v>
      </c>
      <c r="H22" s="626" t="s">
        <v>2523</v>
      </c>
      <c r="I22" s="486">
        <f>4200*F22</f>
        <v>4200</v>
      </c>
      <c r="J22" s="626" t="s">
        <v>317</v>
      </c>
      <c r="K22" s="626" t="s">
        <v>1469</v>
      </c>
    </row>
    <row r="23" spans="1:11" ht="15" x14ac:dyDescent="0.25">
      <c r="A23" s="656" t="s">
        <v>4814</v>
      </c>
      <c r="B23" s="657">
        <v>44246</v>
      </c>
      <c r="C23" s="658" t="s">
        <v>4815</v>
      </c>
      <c r="D23" s="658" t="s">
        <v>1947</v>
      </c>
      <c r="E23" s="656" t="s">
        <v>2017</v>
      </c>
      <c r="F23" s="659">
        <v>1</v>
      </c>
      <c r="G23" s="656" t="s">
        <v>1971</v>
      </c>
      <c r="H23" s="626" t="s">
        <v>2551</v>
      </c>
      <c r="I23" s="486">
        <f>47000*F23</f>
        <v>47000</v>
      </c>
      <c r="J23" s="626" t="s">
        <v>316</v>
      </c>
      <c r="K23" s="626" t="s">
        <v>1469</v>
      </c>
    </row>
    <row r="24" spans="1:11" ht="15" x14ac:dyDescent="0.25">
      <c r="A24" s="656" t="s">
        <v>4814</v>
      </c>
      <c r="B24" s="657">
        <v>44246</v>
      </c>
      <c r="C24" s="658" t="s">
        <v>4815</v>
      </c>
      <c r="D24" s="658" t="s">
        <v>1939</v>
      </c>
      <c r="E24" s="656" t="s">
        <v>308</v>
      </c>
      <c r="F24" s="659">
        <v>1</v>
      </c>
      <c r="G24" s="656" t="s">
        <v>1971</v>
      </c>
      <c r="H24" s="626" t="s">
        <v>2523</v>
      </c>
      <c r="I24" s="486">
        <f>5000*F24</f>
        <v>5000</v>
      </c>
      <c r="J24" s="626" t="s">
        <v>316</v>
      </c>
      <c r="K24" s="626" t="s">
        <v>1469</v>
      </c>
    </row>
    <row r="25" spans="1:11" ht="15" x14ac:dyDescent="0.25">
      <c r="A25" s="656" t="s">
        <v>4816</v>
      </c>
      <c r="B25" s="657">
        <v>44246</v>
      </c>
      <c r="C25" s="658" t="s">
        <v>4817</v>
      </c>
      <c r="D25" s="658" t="s">
        <v>1946</v>
      </c>
      <c r="E25" s="656" t="s">
        <v>308</v>
      </c>
      <c r="F25" s="659">
        <v>2</v>
      </c>
      <c r="G25" s="656" t="s">
        <v>4780</v>
      </c>
      <c r="H25" s="626" t="s">
        <v>1203</v>
      </c>
      <c r="I25" s="486">
        <f>4200*F25</f>
        <v>8400</v>
      </c>
      <c r="J25" s="626" t="s">
        <v>317</v>
      </c>
      <c r="K25" s="626" t="s">
        <v>1469</v>
      </c>
    </row>
    <row r="26" spans="1:11" ht="15" x14ac:dyDescent="0.25">
      <c r="A26" s="656" t="s">
        <v>4816</v>
      </c>
      <c r="B26" s="657">
        <v>44246</v>
      </c>
      <c r="C26" s="658" t="s">
        <v>4817</v>
      </c>
      <c r="D26" s="658" t="s">
        <v>1956</v>
      </c>
      <c r="E26" s="656" t="s">
        <v>308</v>
      </c>
      <c r="F26" s="659">
        <v>5</v>
      </c>
      <c r="G26" s="656" t="s">
        <v>4780</v>
      </c>
      <c r="H26" s="626" t="s">
        <v>1203</v>
      </c>
      <c r="I26" s="486">
        <f>1900*F26</f>
        <v>9500</v>
      </c>
      <c r="J26" s="626" t="s">
        <v>317</v>
      </c>
      <c r="K26" s="626" t="s">
        <v>1469</v>
      </c>
    </row>
    <row r="27" spans="1:11" ht="15" x14ac:dyDescent="0.25">
      <c r="A27" s="656" t="s">
        <v>5035</v>
      </c>
      <c r="B27" s="657">
        <v>44247</v>
      </c>
      <c r="C27" s="658" t="s">
        <v>5057</v>
      </c>
      <c r="D27" s="658" t="s">
        <v>1516</v>
      </c>
      <c r="E27" s="656" t="s">
        <v>308</v>
      </c>
      <c r="F27" s="659">
        <v>1</v>
      </c>
      <c r="G27" s="656" t="s">
        <v>1965</v>
      </c>
      <c r="H27" s="626" t="s">
        <v>2523</v>
      </c>
      <c r="I27" s="486">
        <f>4300*F27</f>
        <v>4300</v>
      </c>
      <c r="J27" s="626" t="s">
        <v>317</v>
      </c>
      <c r="K27" s="626" t="s">
        <v>1469</v>
      </c>
    </row>
    <row r="28" spans="1:11" ht="15" x14ac:dyDescent="0.25">
      <c r="A28" s="656" t="s">
        <v>5036</v>
      </c>
      <c r="B28" s="657">
        <v>44249</v>
      </c>
      <c r="C28" s="658" t="s">
        <v>5049</v>
      </c>
      <c r="D28" s="658" t="s">
        <v>1516</v>
      </c>
      <c r="E28" s="656" t="s">
        <v>308</v>
      </c>
      <c r="F28" s="659">
        <v>1</v>
      </c>
      <c r="G28" s="656" t="s">
        <v>4824</v>
      </c>
      <c r="H28" s="626" t="s">
        <v>2523</v>
      </c>
      <c r="I28" s="486">
        <f>4300*F28</f>
        <v>4300</v>
      </c>
      <c r="J28" s="626" t="s">
        <v>316</v>
      </c>
      <c r="K28" s="626" t="s">
        <v>1469</v>
      </c>
    </row>
    <row r="29" spans="1:11" ht="15" x14ac:dyDescent="0.25">
      <c r="A29" s="656" t="s">
        <v>5037</v>
      </c>
      <c r="B29" s="657">
        <v>44249</v>
      </c>
      <c r="C29" s="658" t="s">
        <v>1935</v>
      </c>
      <c r="D29" s="658" t="s">
        <v>5053</v>
      </c>
      <c r="E29" s="656" t="s">
        <v>2017</v>
      </c>
      <c r="F29" s="659">
        <v>1</v>
      </c>
      <c r="G29" s="656" t="s">
        <v>1972</v>
      </c>
      <c r="H29" s="626" t="s">
        <v>2551</v>
      </c>
      <c r="I29" s="486">
        <f>57250*F29</f>
        <v>57250</v>
      </c>
      <c r="J29" s="626" t="s">
        <v>316</v>
      </c>
      <c r="K29" s="626" t="s">
        <v>1469</v>
      </c>
    </row>
    <row r="30" spans="1:11" ht="15" x14ac:dyDescent="0.25">
      <c r="A30" s="656" t="s">
        <v>5037</v>
      </c>
      <c r="B30" s="657">
        <v>44249</v>
      </c>
      <c r="C30" s="658" t="s">
        <v>1935</v>
      </c>
      <c r="D30" s="658" t="s">
        <v>1947</v>
      </c>
      <c r="E30" s="656" t="s">
        <v>2017</v>
      </c>
      <c r="F30" s="659">
        <v>1</v>
      </c>
      <c r="G30" s="656" t="s">
        <v>1972</v>
      </c>
      <c r="H30" s="626" t="s">
        <v>2551</v>
      </c>
      <c r="I30" s="486">
        <f>36700*F30</f>
        <v>36700</v>
      </c>
      <c r="J30" s="626" t="s">
        <v>316</v>
      </c>
      <c r="K30" s="626" t="s">
        <v>1469</v>
      </c>
    </row>
    <row r="31" spans="1:11" ht="15" x14ac:dyDescent="0.25">
      <c r="A31" s="656" t="s">
        <v>5037</v>
      </c>
      <c r="B31" s="657">
        <v>44249</v>
      </c>
      <c r="C31" s="658" t="s">
        <v>1935</v>
      </c>
      <c r="D31" s="658" t="s">
        <v>1947</v>
      </c>
      <c r="E31" s="656" t="s">
        <v>2017</v>
      </c>
      <c r="F31" s="659">
        <v>1</v>
      </c>
      <c r="G31" s="656" t="s">
        <v>1972</v>
      </c>
      <c r="H31" s="626" t="s">
        <v>2551</v>
      </c>
      <c r="I31" s="486">
        <f>37500*F31</f>
        <v>37500</v>
      </c>
      <c r="J31" s="626" t="s">
        <v>316</v>
      </c>
      <c r="K31" s="626" t="s">
        <v>1469</v>
      </c>
    </row>
    <row r="32" spans="1:11" ht="15" x14ac:dyDescent="0.25">
      <c r="A32" s="656" t="s">
        <v>5037</v>
      </c>
      <c r="B32" s="657">
        <v>44249</v>
      </c>
      <c r="C32" s="658" t="s">
        <v>1935</v>
      </c>
      <c r="D32" s="658" t="s">
        <v>1960</v>
      </c>
      <c r="E32" s="656" t="s">
        <v>2017</v>
      </c>
      <c r="F32" s="659">
        <v>2</v>
      </c>
      <c r="G32" s="656" t="s">
        <v>1972</v>
      </c>
      <c r="H32" s="626" t="s">
        <v>2551</v>
      </c>
      <c r="I32" s="486">
        <f>4675*F32</f>
        <v>9350</v>
      </c>
      <c r="J32" s="626" t="s">
        <v>316</v>
      </c>
      <c r="K32" s="626" t="s">
        <v>1469</v>
      </c>
    </row>
    <row r="33" spans="1:11" ht="15" x14ac:dyDescent="0.25">
      <c r="A33" s="656" t="s">
        <v>5037</v>
      </c>
      <c r="B33" s="657">
        <v>44249</v>
      </c>
      <c r="C33" s="658" t="s">
        <v>1935</v>
      </c>
      <c r="D33" s="658" t="s">
        <v>1957</v>
      </c>
      <c r="E33" s="656" t="s">
        <v>308</v>
      </c>
      <c r="F33" s="659">
        <v>1</v>
      </c>
      <c r="G33" s="656" t="s">
        <v>1972</v>
      </c>
      <c r="H33" s="626" t="s">
        <v>2523</v>
      </c>
      <c r="I33" s="486">
        <f>2650*F33</f>
        <v>2650</v>
      </c>
      <c r="J33" s="626" t="s">
        <v>316</v>
      </c>
      <c r="K33" s="626" t="s">
        <v>1469</v>
      </c>
    </row>
    <row r="34" spans="1:11" ht="15" x14ac:dyDescent="0.25">
      <c r="A34" s="656" t="s">
        <v>5037</v>
      </c>
      <c r="B34" s="657">
        <v>44249</v>
      </c>
      <c r="C34" s="658" t="s">
        <v>1935</v>
      </c>
      <c r="D34" s="658" t="s">
        <v>1726</v>
      </c>
      <c r="E34" s="656" t="s">
        <v>2017</v>
      </c>
      <c r="F34" s="659">
        <v>1</v>
      </c>
      <c r="G34" s="656" t="s">
        <v>1972</v>
      </c>
      <c r="H34" s="626" t="s">
        <v>2551</v>
      </c>
      <c r="I34" s="486">
        <f>9350*F34</f>
        <v>9350</v>
      </c>
      <c r="J34" s="626" t="s">
        <v>316</v>
      </c>
      <c r="K34" s="626" t="s">
        <v>1469</v>
      </c>
    </row>
    <row r="35" spans="1:11" ht="15" x14ac:dyDescent="0.25">
      <c r="A35" s="656" t="s">
        <v>5038</v>
      </c>
      <c r="B35" s="657">
        <v>44249</v>
      </c>
      <c r="C35" s="658" t="s">
        <v>5050</v>
      </c>
      <c r="D35" s="658" t="s">
        <v>1947</v>
      </c>
      <c r="E35" s="656" t="s">
        <v>2017</v>
      </c>
      <c r="F35" s="659">
        <v>1</v>
      </c>
      <c r="G35" s="656" t="s">
        <v>5055</v>
      </c>
      <c r="H35" s="626" t="s">
        <v>2551</v>
      </c>
      <c r="I35" s="486">
        <f>36000*F35</f>
        <v>36000</v>
      </c>
      <c r="J35" s="626" t="s">
        <v>316</v>
      </c>
      <c r="K35" s="626" t="s">
        <v>1469</v>
      </c>
    </row>
    <row r="36" spans="1:11" ht="15" x14ac:dyDescent="0.25">
      <c r="A36" s="656" t="s">
        <v>5039</v>
      </c>
      <c r="B36" s="657">
        <v>44250</v>
      </c>
      <c r="C36" s="658" t="s">
        <v>5051</v>
      </c>
      <c r="D36" s="658" t="s">
        <v>1957</v>
      </c>
      <c r="E36" s="656" t="s">
        <v>308</v>
      </c>
      <c r="F36" s="659">
        <v>1</v>
      </c>
      <c r="G36" s="656" t="s">
        <v>1205</v>
      </c>
      <c r="H36" s="626" t="s">
        <v>2523</v>
      </c>
      <c r="I36" s="486">
        <f>2650*F36</f>
        <v>2650</v>
      </c>
      <c r="J36" s="626" t="s">
        <v>317</v>
      </c>
      <c r="K36" s="626" t="s">
        <v>1469</v>
      </c>
    </row>
    <row r="37" spans="1:11" ht="15" x14ac:dyDescent="0.25">
      <c r="A37" s="656" t="s">
        <v>5040</v>
      </c>
      <c r="B37" s="657">
        <v>44251</v>
      </c>
      <c r="C37" s="658" t="s">
        <v>5058</v>
      </c>
      <c r="D37" s="658" t="s">
        <v>4821</v>
      </c>
      <c r="E37" s="656" t="s">
        <v>308</v>
      </c>
      <c r="F37" s="659">
        <v>1</v>
      </c>
      <c r="G37" s="656" t="s">
        <v>1205</v>
      </c>
      <c r="H37" s="626" t="s">
        <v>2523</v>
      </c>
      <c r="I37" s="486">
        <f>2500*F37</f>
        <v>2500</v>
      </c>
      <c r="J37" s="626" t="s">
        <v>317</v>
      </c>
      <c r="K37" s="626" t="s">
        <v>1469</v>
      </c>
    </row>
    <row r="38" spans="1:11" ht="15" x14ac:dyDescent="0.25">
      <c r="A38" s="656" t="s">
        <v>5041</v>
      </c>
      <c r="B38" s="657">
        <v>44251</v>
      </c>
      <c r="C38" s="658" t="s">
        <v>5059</v>
      </c>
      <c r="D38" s="658" t="s">
        <v>1947</v>
      </c>
      <c r="E38" s="656" t="s">
        <v>2017</v>
      </c>
      <c r="F38" s="659">
        <v>1</v>
      </c>
      <c r="G38" s="656" t="s">
        <v>5056</v>
      </c>
      <c r="H38" s="626" t="s">
        <v>1199</v>
      </c>
      <c r="I38" s="486">
        <f>36700*F38</f>
        <v>36700</v>
      </c>
      <c r="J38" s="626" t="s">
        <v>1467</v>
      </c>
      <c r="K38" s="626" t="s">
        <v>4782</v>
      </c>
    </row>
    <row r="39" spans="1:11" ht="15" x14ac:dyDescent="0.25">
      <c r="A39" s="656" t="s">
        <v>5042</v>
      </c>
      <c r="B39" s="657">
        <v>44251</v>
      </c>
      <c r="C39" s="658" t="s">
        <v>5060</v>
      </c>
      <c r="D39" s="658" t="s">
        <v>5053</v>
      </c>
      <c r="E39" s="656" t="s">
        <v>2017</v>
      </c>
      <c r="F39" s="659">
        <v>1</v>
      </c>
      <c r="G39" s="656" t="s">
        <v>1962</v>
      </c>
      <c r="H39" s="626" t="s">
        <v>2551</v>
      </c>
      <c r="I39" s="486">
        <f>57250*F39</f>
        <v>57250</v>
      </c>
      <c r="J39" s="626" t="s">
        <v>1466</v>
      </c>
      <c r="K39" s="626" t="s">
        <v>4782</v>
      </c>
    </row>
    <row r="40" spans="1:11" ht="15" x14ac:dyDescent="0.25">
      <c r="A40" s="656" t="s">
        <v>5043</v>
      </c>
      <c r="B40" s="657">
        <v>44251</v>
      </c>
      <c r="C40" s="658" t="s">
        <v>5061</v>
      </c>
      <c r="D40" s="658" t="s">
        <v>1951</v>
      </c>
      <c r="E40" s="656" t="s">
        <v>308</v>
      </c>
      <c r="F40" s="659">
        <v>1</v>
      </c>
      <c r="G40" s="656" t="s">
        <v>3902</v>
      </c>
      <c r="H40" s="626" t="s">
        <v>2523</v>
      </c>
      <c r="I40" s="486">
        <f>5000*F40</f>
        <v>5000</v>
      </c>
      <c r="J40" s="626" t="s">
        <v>316</v>
      </c>
      <c r="K40" s="626" t="s">
        <v>1469</v>
      </c>
    </row>
    <row r="41" spans="1:11" ht="15" x14ac:dyDescent="0.25">
      <c r="A41" s="656" t="s">
        <v>5044</v>
      </c>
      <c r="B41" s="657">
        <v>44251</v>
      </c>
      <c r="C41" s="658" t="s">
        <v>1935</v>
      </c>
      <c r="D41" s="658" t="s">
        <v>1723</v>
      </c>
      <c r="E41" s="656" t="s">
        <v>308</v>
      </c>
      <c r="F41" s="659">
        <v>8</v>
      </c>
      <c r="G41" s="656" t="s">
        <v>1972</v>
      </c>
      <c r="H41" s="626" t="s">
        <v>2523</v>
      </c>
      <c r="I41" s="486">
        <f>7790*F41</f>
        <v>62320</v>
      </c>
      <c r="J41" s="626" t="s">
        <v>316</v>
      </c>
      <c r="K41" s="626" t="s">
        <v>1469</v>
      </c>
    </row>
    <row r="42" spans="1:11" ht="15" x14ac:dyDescent="0.25">
      <c r="A42" s="656" t="s">
        <v>5045</v>
      </c>
      <c r="B42" s="657">
        <v>44253</v>
      </c>
      <c r="C42" s="658" t="s">
        <v>4790</v>
      </c>
      <c r="D42" s="658" t="s">
        <v>1947</v>
      </c>
      <c r="E42" s="656" t="s">
        <v>2017</v>
      </c>
      <c r="F42" s="659">
        <v>1</v>
      </c>
      <c r="G42" s="656" t="s">
        <v>4822</v>
      </c>
      <c r="H42" s="626" t="s">
        <v>2551</v>
      </c>
      <c r="I42" s="486">
        <f>36700*F42</f>
        <v>36700</v>
      </c>
      <c r="J42" s="626" t="s">
        <v>316</v>
      </c>
      <c r="K42" s="626" t="s">
        <v>1469</v>
      </c>
    </row>
    <row r="43" spans="1:11" ht="15" x14ac:dyDescent="0.25">
      <c r="A43" s="656" t="s">
        <v>5045</v>
      </c>
      <c r="B43" s="657">
        <v>44253</v>
      </c>
      <c r="C43" s="658" t="s">
        <v>4790</v>
      </c>
      <c r="D43" s="658" t="s">
        <v>5054</v>
      </c>
      <c r="E43" s="656" t="s">
        <v>2017</v>
      </c>
      <c r="F43" s="659">
        <v>1</v>
      </c>
      <c r="G43" s="656" t="s">
        <v>4822</v>
      </c>
      <c r="H43" s="626" t="s">
        <v>2551</v>
      </c>
      <c r="I43" s="486">
        <f>3500*F43</f>
        <v>3500</v>
      </c>
      <c r="J43" s="626" t="s">
        <v>316</v>
      </c>
      <c r="K43" s="626" t="s">
        <v>1469</v>
      </c>
    </row>
    <row r="44" spans="1:11" ht="15" x14ac:dyDescent="0.25">
      <c r="A44" s="656" t="s">
        <v>5045</v>
      </c>
      <c r="B44" s="657">
        <v>44253</v>
      </c>
      <c r="C44" s="658" t="s">
        <v>4790</v>
      </c>
      <c r="D44" s="658" t="s">
        <v>1946</v>
      </c>
      <c r="E44" s="656" t="s">
        <v>308</v>
      </c>
      <c r="F44" s="659">
        <v>2</v>
      </c>
      <c r="G44" s="656" t="s">
        <v>4822</v>
      </c>
      <c r="H44" s="626" t="s">
        <v>2523</v>
      </c>
      <c r="I44" s="486">
        <f>4200*F44</f>
        <v>8400</v>
      </c>
      <c r="J44" s="626" t="s">
        <v>316</v>
      </c>
      <c r="K44" s="626" t="s">
        <v>1469</v>
      </c>
    </row>
    <row r="45" spans="1:11" ht="15" x14ac:dyDescent="0.25">
      <c r="A45" s="656" t="s">
        <v>5045</v>
      </c>
      <c r="B45" s="657">
        <v>44253</v>
      </c>
      <c r="C45" s="658" t="s">
        <v>4790</v>
      </c>
      <c r="D45" s="658" t="s">
        <v>1951</v>
      </c>
      <c r="E45" s="656" t="s">
        <v>308</v>
      </c>
      <c r="F45" s="659">
        <v>2</v>
      </c>
      <c r="G45" s="656" t="s">
        <v>4822</v>
      </c>
      <c r="H45" s="626" t="s">
        <v>2523</v>
      </c>
      <c r="I45" s="486">
        <f>5000*F45</f>
        <v>10000</v>
      </c>
      <c r="J45" s="626" t="s">
        <v>316</v>
      </c>
      <c r="K45" s="626" t="s">
        <v>1469</v>
      </c>
    </row>
    <row r="46" spans="1:11" ht="15" x14ac:dyDescent="0.25">
      <c r="A46" s="656" t="s">
        <v>5046</v>
      </c>
      <c r="B46" s="657">
        <v>44253</v>
      </c>
      <c r="C46" s="658" t="s">
        <v>5062</v>
      </c>
      <c r="D46" s="658" t="s">
        <v>5063</v>
      </c>
      <c r="E46" s="656" t="s">
        <v>308</v>
      </c>
      <c r="F46" s="659">
        <v>5</v>
      </c>
      <c r="G46" s="656" t="s">
        <v>4775</v>
      </c>
      <c r="H46" s="626" t="s">
        <v>2523</v>
      </c>
      <c r="I46" s="486">
        <f>1250*F46</f>
        <v>6250</v>
      </c>
      <c r="J46" s="626" t="s">
        <v>317</v>
      </c>
      <c r="K46" s="626" t="s">
        <v>1469</v>
      </c>
    </row>
    <row r="47" spans="1:11" ht="15" x14ac:dyDescent="0.25">
      <c r="A47" s="656" t="s">
        <v>5047</v>
      </c>
      <c r="B47" s="657">
        <v>44253</v>
      </c>
      <c r="C47" s="658" t="s">
        <v>5062</v>
      </c>
      <c r="D47" s="658" t="s">
        <v>5063</v>
      </c>
      <c r="E47" s="656" t="s">
        <v>308</v>
      </c>
      <c r="F47" s="659">
        <v>5</v>
      </c>
      <c r="G47" s="656" t="s">
        <v>4775</v>
      </c>
      <c r="H47" s="626" t="s">
        <v>2523</v>
      </c>
      <c r="I47" s="486">
        <f>1250*F47</f>
        <v>6250</v>
      </c>
      <c r="J47" s="626" t="s">
        <v>317</v>
      </c>
      <c r="K47" s="626" t="s">
        <v>1469</v>
      </c>
    </row>
    <row r="48" spans="1:11" ht="15" x14ac:dyDescent="0.25">
      <c r="A48" s="656" t="s">
        <v>5048</v>
      </c>
      <c r="B48" s="657">
        <v>44254</v>
      </c>
      <c r="C48" s="658" t="s">
        <v>5052</v>
      </c>
      <c r="D48" s="658" t="s">
        <v>1947</v>
      </c>
      <c r="E48" s="656" t="s">
        <v>2017</v>
      </c>
      <c r="F48" s="659">
        <v>1</v>
      </c>
      <c r="G48" s="656" t="s">
        <v>4824</v>
      </c>
      <c r="H48" s="626" t="s">
        <v>2551</v>
      </c>
      <c r="I48" s="486">
        <f>36700*F48</f>
        <v>36700</v>
      </c>
      <c r="J48" s="626" t="s">
        <v>316</v>
      </c>
      <c r="K48" s="626" t="s">
        <v>1469</v>
      </c>
    </row>
    <row r="49" spans="1:11" ht="15" x14ac:dyDescent="0.25">
      <c r="A49" s="656" t="s">
        <v>5048</v>
      </c>
      <c r="B49" s="657">
        <v>44254</v>
      </c>
      <c r="C49" s="658" t="s">
        <v>5052</v>
      </c>
      <c r="D49" s="658" t="s">
        <v>1951</v>
      </c>
      <c r="E49" s="656" t="s">
        <v>308</v>
      </c>
      <c r="F49" s="659">
        <v>1</v>
      </c>
      <c r="G49" s="656" t="s">
        <v>4824</v>
      </c>
      <c r="H49" s="626" t="s">
        <v>2523</v>
      </c>
      <c r="I49" s="486">
        <f>5000*F49</f>
        <v>5000</v>
      </c>
      <c r="J49" s="626" t="s">
        <v>316</v>
      </c>
      <c r="K49" s="626" t="s">
        <v>1469</v>
      </c>
    </row>
    <row r="50" spans="1:11" ht="15" x14ac:dyDescent="0.25">
      <c r="A50" s="656" t="s">
        <v>5048</v>
      </c>
      <c r="B50" s="657">
        <v>44254</v>
      </c>
      <c r="C50" s="658" t="s">
        <v>5052</v>
      </c>
      <c r="D50" s="658" t="s">
        <v>1957</v>
      </c>
      <c r="E50" s="656" t="s">
        <v>308</v>
      </c>
      <c r="F50" s="659">
        <v>1</v>
      </c>
      <c r="G50" s="656" t="s">
        <v>4824</v>
      </c>
      <c r="H50" s="626" t="s">
        <v>2523</v>
      </c>
      <c r="I50" s="486">
        <f>2650*F50</f>
        <v>2650</v>
      </c>
      <c r="J50" s="626" t="s">
        <v>316</v>
      </c>
      <c r="K50" s="626" t="s">
        <v>1469</v>
      </c>
    </row>
    <row r="51" spans="1:11" x14ac:dyDescent="0.2">
      <c r="F51" s="667"/>
    </row>
  </sheetData>
  <pageMargins left="0.7" right="0.7" top="0.75" bottom="0.75" header="0.3" footer="0.3"/>
  <pageSetup paperSize="9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theme="9" tint="-0.499984740745262"/>
  </sheetPr>
  <dimension ref="A3:B10"/>
  <sheetViews>
    <sheetView workbookViewId="0">
      <selection activeCell="F10" sqref="F10"/>
    </sheetView>
  </sheetViews>
  <sheetFormatPr defaultRowHeight="12.75" x14ac:dyDescent="0.2"/>
  <cols>
    <col min="1" max="1" width="23.42578125" bestFit="1" customWidth="1"/>
    <col min="2" max="2" width="12.85546875" style="123" bestFit="1" customWidth="1"/>
  </cols>
  <sheetData>
    <row r="3" spans="1:2" x14ac:dyDescent="0.2">
      <c r="A3" s="474" t="s">
        <v>1535</v>
      </c>
      <c r="B3" s="739"/>
    </row>
    <row r="4" spans="1:2" x14ac:dyDescent="0.2">
      <c r="A4" s="474" t="s">
        <v>42</v>
      </c>
      <c r="B4" s="739" t="s">
        <v>4</v>
      </c>
    </row>
    <row r="5" spans="1:2" x14ac:dyDescent="0.2">
      <c r="A5" s="473" t="s">
        <v>2551</v>
      </c>
      <c r="B5" s="739">
        <v>736828</v>
      </c>
    </row>
    <row r="6" spans="1:2" x14ac:dyDescent="0.2">
      <c r="A6" s="475" t="s">
        <v>2523</v>
      </c>
      <c r="B6" s="740">
        <v>259380</v>
      </c>
    </row>
    <row r="7" spans="1:2" x14ac:dyDescent="0.2">
      <c r="A7" s="475" t="s">
        <v>1203</v>
      </c>
      <c r="B7" s="740">
        <v>425000</v>
      </c>
    </row>
    <row r="8" spans="1:2" x14ac:dyDescent="0.2">
      <c r="A8" s="475" t="s">
        <v>1199</v>
      </c>
      <c r="B8" s="740">
        <v>970300</v>
      </c>
    </row>
    <row r="9" spans="1:2" x14ac:dyDescent="0.2">
      <c r="A9" s="475" t="s">
        <v>1200</v>
      </c>
      <c r="B9" s="740">
        <v>42080</v>
      </c>
    </row>
    <row r="10" spans="1:2" x14ac:dyDescent="0.2">
      <c r="A10" s="476" t="s">
        <v>3</v>
      </c>
      <c r="B10" s="741">
        <v>2433588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theme="9" tint="-0.499984740745262"/>
  </sheetPr>
  <dimension ref="A1:K50"/>
  <sheetViews>
    <sheetView topLeftCell="A31" workbookViewId="0">
      <selection activeCell="A2" sqref="A2:K50"/>
    </sheetView>
  </sheetViews>
  <sheetFormatPr defaultRowHeight="12.75" x14ac:dyDescent="0.2"/>
  <cols>
    <col min="1" max="1" width="15" bestFit="1" customWidth="1"/>
    <col min="2" max="2" width="11.85546875" bestFit="1" customWidth="1"/>
    <col min="3" max="3" width="34.7109375" style="389" bestFit="1" customWidth="1"/>
    <col min="4" max="4" width="21.140625" style="197" bestFit="1" customWidth="1"/>
    <col min="5" max="5" width="8.140625" bestFit="1" customWidth="1"/>
    <col min="6" max="6" width="4.140625" bestFit="1" customWidth="1"/>
    <col min="7" max="7" width="14" bestFit="1" customWidth="1"/>
    <col min="8" max="8" width="22.140625" bestFit="1" customWidth="1"/>
    <col min="9" max="9" width="9.5703125" bestFit="1" customWidth="1"/>
    <col min="10" max="10" width="17" bestFit="1" customWidth="1"/>
    <col min="11" max="11" width="10.42578125" bestFit="1" customWidth="1"/>
  </cols>
  <sheetData>
    <row r="1" spans="1:11" s="197" customFormat="1" ht="15" x14ac:dyDescent="0.25">
      <c r="A1" s="651" t="s">
        <v>26</v>
      </c>
      <c r="B1" s="652" t="s">
        <v>34</v>
      </c>
      <c r="C1" s="621" t="s">
        <v>36</v>
      </c>
      <c r="D1" s="640" t="s">
        <v>37</v>
      </c>
      <c r="E1" s="640" t="s">
        <v>23</v>
      </c>
      <c r="F1" s="653" t="s">
        <v>38</v>
      </c>
      <c r="G1" s="640" t="s">
        <v>39</v>
      </c>
      <c r="H1" s="640" t="s">
        <v>42</v>
      </c>
      <c r="I1" s="654" t="s">
        <v>40</v>
      </c>
      <c r="J1" s="655" t="s">
        <v>35</v>
      </c>
      <c r="K1" s="640" t="s">
        <v>24</v>
      </c>
    </row>
    <row r="2" spans="1:11" ht="15" x14ac:dyDescent="0.25">
      <c r="A2" s="711" t="s">
        <v>7287</v>
      </c>
      <c r="B2" s="712">
        <v>44257</v>
      </c>
      <c r="C2" s="713" t="s">
        <v>7288</v>
      </c>
      <c r="D2" s="714" t="s">
        <v>1939</v>
      </c>
      <c r="E2" s="711" t="s">
        <v>308</v>
      </c>
      <c r="F2" s="715">
        <v>2</v>
      </c>
      <c r="G2" s="711" t="s">
        <v>1205</v>
      </c>
      <c r="H2" s="660" t="s">
        <v>2523</v>
      </c>
      <c r="I2" s="486">
        <f>5000*F2</f>
        <v>10000</v>
      </c>
      <c r="J2" s="626" t="s">
        <v>316</v>
      </c>
      <c r="K2" s="626" t="s">
        <v>1469</v>
      </c>
    </row>
    <row r="3" spans="1:11" ht="15" x14ac:dyDescent="0.25">
      <c r="A3" s="711" t="s">
        <v>7289</v>
      </c>
      <c r="B3" s="712">
        <v>44259</v>
      </c>
      <c r="C3" s="713" t="s">
        <v>7290</v>
      </c>
      <c r="D3" s="714" t="s">
        <v>1939</v>
      </c>
      <c r="E3" s="711" t="s">
        <v>308</v>
      </c>
      <c r="F3" s="715">
        <v>2</v>
      </c>
      <c r="G3" s="711" t="s">
        <v>1965</v>
      </c>
      <c r="H3" s="660" t="s">
        <v>2523</v>
      </c>
      <c r="I3" s="486">
        <f>5000*F3</f>
        <v>10000</v>
      </c>
      <c r="J3" s="626" t="s">
        <v>316</v>
      </c>
      <c r="K3" s="626" t="s">
        <v>1469</v>
      </c>
    </row>
    <row r="4" spans="1:11" ht="15" x14ac:dyDescent="0.25">
      <c r="A4" s="711" t="s">
        <v>7291</v>
      </c>
      <c r="B4" s="712">
        <v>44260</v>
      </c>
      <c r="C4" s="713" t="s">
        <v>7292</v>
      </c>
      <c r="D4" s="714" t="s">
        <v>1959</v>
      </c>
      <c r="E4" s="711" t="s">
        <v>314</v>
      </c>
      <c r="F4" s="715">
        <v>1</v>
      </c>
      <c r="G4" s="711" t="s">
        <v>1205</v>
      </c>
      <c r="H4" s="660" t="s">
        <v>2551</v>
      </c>
      <c r="I4" s="486">
        <f>36700*F4</f>
        <v>36700</v>
      </c>
      <c r="J4" s="626" t="s">
        <v>317</v>
      </c>
      <c r="K4" s="626" t="s">
        <v>1469</v>
      </c>
    </row>
    <row r="5" spans="1:11" ht="15" x14ac:dyDescent="0.25">
      <c r="A5" s="711" t="s">
        <v>7293</v>
      </c>
      <c r="B5" s="712">
        <v>44261</v>
      </c>
      <c r="C5" s="713" t="s">
        <v>1914</v>
      </c>
      <c r="D5" s="714" t="s">
        <v>2294</v>
      </c>
      <c r="E5" s="711" t="s">
        <v>308</v>
      </c>
      <c r="F5" s="715">
        <v>1</v>
      </c>
      <c r="G5" s="711" t="s">
        <v>1964</v>
      </c>
      <c r="H5" s="660" t="s">
        <v>2523</v>
      </c>
      <c r="I5" s="486">
        <f>2650*F5</f>
        <v>2650</v>
      </c>
      <c r="J5" s="626" t="s">
        <v>317</v>
      </c>
      <c r="K5" s="626" t="s">
        <v>1469</v>
      </c>
    </row>
    <row r="6" spans="1:11" ht="15" x14ac:dyDescent="0.25">
      <c r="A6" s="711" t="s">
        <v>7294</v>
      </c>
      <c r="B6" s="712">
        <v>44263</v>
      </c>
      <c r="C6" s="713" t="s">
        <v>7295</v>
      </c>
      <c r="D6" s="714" t="s">
        <v>7347</v>
      </c>
      <c r="E6" s="711" t="s">
        <v>314</v>
      </c>
      <c r="F6" s="715">
        <v>1</v>
      </c>
      <c r="G6" s="711" t="s">
        <v>7342</v>
      </c>
      <c r="H6" s="660" t="s">
        <v>2551</v>
      </c>
      <c r="I6" s="486">
        <f>1840*F6</f>
        <v>1840</v>
      </c>
      <c r="J6" s="626" t="s">
        <v>316</v>
      </c>
      <c r="K6" s="626" t="s">
        <v>1469</v>
      </c>
    </row>
    <row r="7" spans="1:11" ht="15" x14ac:dyDescent="0.25">
      <c r="A7" s="711" t="s">
        <v>7294</v>
      </c>
      <c r="B7" s="712">
        <v>44263</v>
      </c>
      <c r="C7" s="713" t="s">
        <v>7295</v>
      </c>
      <c r="D7" s="714" t="s">
        <v>7348</v>
      </c>
      <c r="E7" s="711" t="s">
        <v>314</v>
      </c>
      <c r="F7" s="715">
        <v>1</v>
      </c>
      <c r="G7" s="711" t="s">
        <v>7342</v>
      </c>
      <c r="H7" s="660" t="s">
        <v>2551</v>
      </c>
      <c r="I7" s="486">
        <f>2588*F7</f>
        <v>2588</v>
      </c>
      <c r="J7" s="626" t="s">
        <v>316</v>
      </c>
      <c r="K7" s="626" t="s">
        <v>1469</v>
      </c>
    </row>
    <row r="8" spans="1:11" ht="15" x14ac:dyDescent="0.25">
      <c r="A8" s="711" t="s">
        <v>7296</v>
      </c>
      <c r="B8" s="712">
        <v>44266</v>
      </c>
      <c r="C8" s="713" t="s">
        <v>1921</v>
      </c>
      <c r="D8" s="714" t="s">
        <v>1959</v>
      </c>
      <c r="E8" s="711" t="s">
        <v>314</v>
      </c>
      <c r="F8" s="715">
        <v>1</v>
      </c>
      <c r="G8" s="711" t="s">
        <v>1967</v>
      </c>
      <c r="H8" s="660" t="s">
        <v>2551</v>
      </c>
      <c r="I8" s="486">
        <f>37500*F8</f>
        <v>37500</v>
      </c>
      <c r="J8" s="626" t="s">
        <v>316</v>
      </c>
      <c r="K8" s="626" t="s">
        <v>1469</v>
      </c>
    </row>
    <row r="9" spans="1:11" ht="15" x14ac:dyDescent="0.25">
      <c r="A9" s="711" t="s">
        <v>7296</v>
      </c>
      <c r="B9" s="712">
        <v>44266</v>
      </c>
      <c r="C9" s="713" t="s">
        <v>1921</v>
      </c>
      <c r="D9" s="714" t="s">
        <v>1516</v>
      </c>
      <c r="E9" s="711" t="s">
        <v>308</v>
      </c>
      <c r="F9" s="715">
        <v>1</v>
      </c>
      <c r="G9" s="711" t="s">
        <v>1967</v>
      </c>
      <c r="H9" s="660" t="s">
        <v>2523</v>
      </c>
      <c r="I9" s="486">
        <f>4300*F9</f>
        <v>4300</v>
      </c>
      <c r="J9" s="626" t="s">
        <v>316</v>
      </c>
      <c r="K9" s="626" t="s">
        <v>1469</v>
      </c>
    </row>
    <row r="10" spans="1:11" ht="15" x14ac:dyDescent="0.25">
      <c r="A10" s="711" t="s">
        <v>7296</v>
      </c>
      <c r="B10" s="712">
        <v>44266</v>
      </c>
      <c r="C10" s="713" t="s">
        <v>1921</v>
      </c>
      <c r="D10" s="714" t="s">
        <v>2294</v>
      </c>
      <c r="E10" s="711" t="s">
        <v>308</v>
      </c>
      <c r="F10" s="715">
        <v>1</v>
      </c>
      <c r="G10" s="711" t="s">
        <v>1967</v>
      </c>
      <c r="H10" s="660" t="s">
        <v>2523</v>
      </c>
      <c r="I10" s="486">
        <f>2650*F10</f>
        <v>2650</v>
      </c>
      <c r="J10" s="626" t="s">
        <v>316</v>
      </c>
      <c r="K10" s="626" t="s">
        <v>1469</v>
      </c>
    </row>
    <row r="11" spans="1:11" ht="15" x14ac:dyDescent="0.25">
      <c r="A11" s="711" t="s">
        <v>7297</v>
      </c>
      <c r="B11" s="712">
        <v>44268</v>
      </c>
      <c r="C11" s="713" t="s">
        <v>7298</v>
      </c>
      <c r="D11" s="714" t="s">
        <v>4821</v>
      </c>
      <c r="E11" s="711" t="s">
        <v>308</v>
      </c>
      <c r="F11" s="715">
        <v>1</v>
      </c>
      <c r="G11" s="711" t="s">
        <v>1965</v>
      </c>
      <c r="H11" s="660" t="s">
        <v>2523</v>
      </c>
      <c r="I11" s="486">
        <f>2500*F11</f>
        <v>2500</v>
      </c>
      <c r="J11" s="626" t="s">
        <v>316</v>
      </c>
      <c r="K11" s="626" t="s">
        <v>1469</v>
      </c>
    </row>
    <row r="12" spans="1:11" ht="15" x14ac:dyDescent="0.25">
      <c r="A12" s="709" t="s">
        <v>7299</v>
      </c>
      <c r="B12" s="716">
        <v>44270</v>
      </c>
      <c r="C12" s="717" t="s">
        <v>7300</v>
      </c>
      <c r="D12" s="714" t="s">
        <v>4821</v>
      </c>
      <c r="E12" s="711" t="s">
        <v>308</v>
      </c>
      <c r="F12" s="718">
        <v>96</v>
      </c>
      <c r="G12" s="709" t="s">
        <v>2518</v>
      </c>
      <c r="H12" s="660" t="s">
        <v>1203</v>
      </c>
      <c r="I12" s="486">
        <f>2500*F12</f>
        <v>240000</v>
      </c>
      <c r="J12" s="626" t="s">
        <v>1466</v>
      </c>
      <c r="K12" s="626" t="s">
        <v>4782</v>
      </c>
    </row>
    <row r="13" spans="1:11" ht="15" x14ac:dyDescent="0.25">
      <c r="A13" s="709" t="s">
        <v>7301</v>
      </c>
      <c r="B13" s="716">
        <v>44272</v>
      </c>
      <c r="C13" s="717" t="s">
        <v>1914</v>
      </c>
      <c r="D13" s="710" t="s">
        <v>5063</v>
      </c>
      <c r="E13" s="709" t="s">
        <v>308</v>
      </c>
      <c r="F13" s="718">
        <v>20</v>
      </c>
      <c r="G13" s="709" t="s">
        <v>1964</v>
      </c>
      <c r="H13" s="660" t="s">
        <v>2523</v>
      </c>
      <c r="I13" s="486">
        <f>1250*F13</f>
        <v>25000</v>
      </c>
      <c r="J13" s="626" t="s">
        <v>317</v>
      </c>
      <c r="K13" s="626" t="s">
        <v>1469</v>
      </c>
    </row>
    <row r="14" spans="1:11" ht="15" x14ac:dyDescent="0.25">
      <c r="A14" s="709" t="s">
        <v>7301</v>
      </c>
      <c r="B14" s="716">
        <v>44272</v>
      </c>
      <c r="C14" s="717" t="s">
        <v>1914</v>
      </c>
      <c r="D14" s="710" t="s">
        <v>5063</v>
      </c>
      <c r="E14" s="709" t="s">
        <v>308</v>
      </c>
      <c r="F14" s="718">
        <v>4</v>
      </c>
      <c r="G14" s="709" t="s">
        <v>1964</v>
      </c>
      <c r="H14" s="660" t="s">
        <v>2523</v>
      </c>
      <c r="I14" s="486">
        <v>0</v>
      </c>
      <c r="J14" s="626" t="s">
        <v>317</v>
      </c>
      <c r="K14" s="626" t="s">
        <v>1469</v>
      </c>
    </row>
    <row r="15" spans="1:11" ht="15" x14ac:dyDescent="0.25">
      <c r="A15" s="709" t="s">
        <v>7301</v>
      </c>
      <c r="B15" s="716">
        <v>44272</v>
      </c>
      <c r="C15" s="717" t="s">
        <v>1914</v>
      </c>
      <c r="D15" s="710" t="s">
        <v>7349</v>
      </c>
      <c r="E15" s="709" t="s">
        <v>308</v>
      </c>
      <c r="F15" s="718">
        <v>20</v>
      </c>
      <c r="G15" s="709" t="s">
        <v>1964</v>
      </c>
      <c r="H15" s="660" t="s">
        <v>2523</v>
      </c>
      <c r="I15" s="486">
        <f>250*F15</f>
        <v>5000</v>
      </c>
      <c r="J15" s="626" t="s">
        <v>317</v>
      </c>
      <c r="K15" s="626" t="s">
        <v>1469</v>
      </c>
    </row>
    <row r="16" spans="1:11" ht="15" x14ac:dyDescent="0.25">
      <c r="A16" s="709" t="s">
        <v>7302</v>
      </c>
      <c r="B16" s="716">
        <v>44273</v>
      </c>
      <c r="C16" s="717" t="s">
        <v>7303</v>
      </c>
      <c r="D16" s="710" t="s">
        <v>2294</v>
      </c>
      <c r="E16" s="709" t="s">
        <v>308</v>
      </c>
      <c r="F16" s="718">
        <v>1</v>
      </c>
      <c r="G16" s="709" t="s">
        <v>1965</v>
      </c>
      <c r="H16" s="660" t="s">
        <v>2523</v>
      </c>
      <c r="I16" s="486">
        <f>2650*F16</f>
        <v>2650</v>
      </c>
      <c r="J16" s="626" t="s">
        <v>316</v>
      </c>
      <c r="K16" s="626" t="s">
        <v>1469</v>
      </c>
    </row>
    <row r="17" spans="1:11" ht="15" x14ac:dyDescent="0.25">
      <c r="A17" s="709" t="s">
        <v>7304</v>
      </c>
      <c r="B17" s="716">
        <v>44274</v>
      </c>
      <c r="C17" s="717" t="s">
        <v>7305</v>
      </c>
      <c r="D17" s="710" t="s">
        <v>2294</v>
      </c>
      <c r="E17" s="709" t="s">
        <v>308</v>
      </c>
      <c r="F17" s="718">
        <v>9</v>
      </c>
      <c r="G17" s="709" t="s">
        <v>1205</v>
      </c>
      <c r="H17" s="660" t="s">
        <v>1200</v>
      </c>
      <c r="I17" s="486">
        <f>2650*F17</f>
        <v>23850</v>
      </c>
      <c r="J17" s="626" t="s">
        <v>317</v>
      </c>
      <c r="K17" s="626" t="s">
        <v>1469</v>
      </c>
    </row>
    <row r="18" spans="1:11" ht="15" x14ac:dyDescent="0.25">
      <c r="A18" s="709" t="s">
        <v>7306</v>
      </c>
      <c r="B18" s="716">
        <v>44274</v>
      </c>
      <c r="C18" s="717" t="s">
        <v>7300</v>
      </c>
      <c r="D18" s="714" t="s">
        <v>4821</v>
      </c>
      <c r="E18" s="711" t="s">
        <v>308</v>
      </c>
      <c r="F18" s="718">
        <v>74</v>
      </c>
      <c r="G18" s="709" t="s">
        <v>2518</v>
      </c>
      <c r="H18" s="660" t="s">
        <v>1203</v>
      </c>
      <c r="I18" s="486">
        <f>2500*F18</f>
        <v>185000</v>
      </c>
      <c r="J18" s="626" t="s">
        <v>1466</v>
      </c>
      <c r="K18" s="626" t="s">
        <v>4782</v>
      </c>
    </row>
    <row r="19" spans="1:11" ht="15" x14ac:dyDescent="0.25">
      <c r="A19" s="709" t="s">
        <v>7307</v>
      </c>
      <c r="B19" s="716">
        <v>44274</v>
      </c>
      <c r="C19" s="717" t="s">
        <v>7308</v>
      </c>
      <c r="D19" s="710" t="s">
        <v>1716</v>
      </c>
      <c r="E19" s="709" t="s">
        <v>314</v>
      </c>
      <c r="F19" s="718">
        <v>1</v>
      </c>
      <c r="G19" s="709" t="s">
        <v>5056</v>
      </c>
      <c r="H19" s="660" t="s">
        <v>1199</v>
      </c>
      <c r="I19" s="486">
        <f>57250*F19</f>
        <v>57250</v>
      </c>
      <c r="J19" s="626" t="s">
        <v>1467</v>
      </c>
      <c r="K19" s="626" t="s">
        <v>4782</v>
      </c>
    </row>
    <row r="20" spans="1:11" ht="15" x14ac:dyDescent="0.25">
      <c r="A20" s="709" t="s">
        <v>7307</v>
      </c>
      <c r="B20" s="716">
        <v>44274</v>
      </c>
      <c r="C20" s="717" t="s">
        <v>7308</v>
      </c>
      <c r="D20" s="710" t="s">
        <v>1520</v>
      </c>
      <c r="E20" s="709" t="s">
        <v>308</v>
      </c>
      <c r="F20" s="718">
        <v>1</v>
      </c>
      <c r="G20" s="709" t="s">
        <v>5056</v>
      </c>
      <c r="H20" s="660" t="s">
        <v>1200</v>
      </c>
      <c r="I20" s="486">
        <f>7790*F20</f>
        <v>7790</v>
      </c>
      <c r="J20" s="626" t="s">
        <v>1467</v>
      </c>
      <c r="K20" s="626" t="s">
        <v>4782</v>
      </c>
    </row>
    <row r="21" spans="1:11" ht="15" x14ac:dyDescent="0.25">
      <c r="A21" s="709" t="s">
        <v>7307</v>
      </c>
      <c r="B21" s="716">
        <v>44274</v>
      </c>
      <c r="C21" s="717" t="s">
        <v>7308</v>
      </c>
      <c r="D21" s="710" t="s">
        <v>2294</v>
      </c>
      <c r="E21" s="709" t="s">
        <v>308</v>
      </c>
      <c r="F21" s="718">
        <v>1</v>
      </c>
      <c r="G21" s="709" t="s">
        <v>5056</v>
      </c>
      <c r="H21" s="660" t="s">
        <v>1200</v>
      </c>
      <c r="I21" s="486">
        <f>2650*F21</f>
        <v>2650</v>
      </c>
      <c r="J21" s="626" t="s">
        <v>1467</v>
      </c>
      <c r="K21" s="626" t="s">
        <v>4782</v>
      </c>
    </row>
    <row r="22" spans="1:11" ht="15" x14ac:dyDescent="0.25">
      <c r="A22" s="709" t="s">
        <v>7309</v>
      </c>
      <c r="B22" s="716">
        <v>44275</v>
      </c>
      <c r="C22" s="717" t="s">
        <v>7292</v>
      </c>
      <c r="D22" s="710" t="s">
        <v>5063</v>
      </c>
      <c r="E22" s="709" t="s">
        <v>308</v>
      </c>
      <c r="F22" s="718">
        <v>5</v>
      </c>
      <c r="G22" s="709" t="s">
        <v>1205</v>
      </c>
      <c r="H22" s="660" t="s">
        <v>2523</v>
      </c>
      <c r="I22" s="486">
        <f>1250*F22</f>
        <v>6250</v>
      </c>
      <c r="J22" s="626" t="s">
        <v>317</v>
      </c>
      <c r="K22" s="626" t="s">
        <v>1469</v>
      </c>
    </row>
    <row r="23" spans="1:11" ht="15" x14ac:dyDescent="0.25">
      <c r="A23" s="709" t="s">
        <v>7309</v>
      </c>
      <c r="B23" s="716">
        <v>44275</v>
      </c>
      <c r="C23" s="717" t="s">
        <v>7292</v>
      </c>
      <c r="D23" s="710" t="s">
        <v>5063</v>
      </c>
      <c r="E23" s="709" t="s">
        <v>308</v>
      </c>
      <c r="F23" s="718">
        <v>1</v>
      </c>
      <c r="G23" s="709" t="s">
        <v>1205</v>
      </c>
      <c r="H23" s="660" t="s">
        <v>2523</v>
      </c>
      <c r="I23" s="486">
        <v>0</v>
      </c>
      <c r="J23" s="626" t="s">
        <v>317</v>
      </c>
      <c r="K23" s="626" t="s">
        <v>1469</v>
      </c>
    </row>
    <row r="24" spans="1:11" ht="15" x14ac:dyDescent="0.25">
      <c r="A24" s="709" t="s">
        <v>7310</v>
      </c>
      <c r="B24" s="716">
        <v>44277</v>
      </c>
      <c r="C24" s="717" t="s">
        <v>7311</v>
      </c>
      <c r="D24" s="710" t="s">
        <v>5063</v>
      </c>
      <c r="E24" s="709" t="s">
        <v>308</v>
      </c>
      <c r="F24" s="718">
        <v>5</v>
      </c>
      <c r="G24" s="709" t="s">
        <v>7343</v>
      </c>
      <c r="H24" s="660" t="s">
        <v>2523</v>
      </c>
      <c r="I24" s="486">
        <f>1250*F24</f>
        <v>6250</v>
      </c>
      <c r="J24" s="626" t="s">
        <v>316</v>
      </c>
      <c r="K24" s="626" t="s">
        <v>1469</v>
      </c>
    </row>
    <row r="25" spans="1:11" ht="15" x14ac:dyDescent="0.25">
      <c r="A25" s="709" t="s">
        <v>7310</v>
      </c>
      <c r="B25" s="716">
        <v>44277</v>
      </c>
      <c r="C25" s="717" t="s">
        <v>7311</v>
      </c>
      <c r="D25" s="710" t="s">
        <v>5063</v>
      </c>
      <c r="E25" s="709" t="s">
        <v>308</v>
      </c>
      <c r="F25" s="718">
        <v>1</v>
      </c>
      <c r="G25" s="709" t="s">
        <v>7343</v>
      </c>
      <c r="H25" s="660" t="s">
        <v>2523</v>
      </c>
      <c r="I25" s="486">
        <v>0</v>
      </c>
      <c r="J25" s="626" t="s">
        <v>316</v>
      </c>
      <c r="K25" s="626" t="s">
        <v>1469</v>
      </c>
    </row>
    <row r="26" spans="1:11" ht="15" x14ac:dyDescent="0.25">
      <c r="A26" s="720" t="s">
        <v>7312</v>
      </c>
      <c r="B26" s="721">
        <v>44278</v>
      </c>
      <c r="C26" s="722" t="s">
        <v>7313</v>
      </c>
      <c r="D26" s="723" t="s">
        <v>4821</v>
      </c>
      <c r="E26" s="720" t="s">
        <v>308</v>
      </c>
      <c r="F26" s="724">
        <v>10</v>
      </c>
      <c r="G26" s="720" t="s">
        <v>1965</v>
      </c>
      <c r="H26" s="660" t="s">
        <v>2523</v>
      </c>
      <c r="I26" s="486">
        <f>2500*F26</f>
        <v>25000</v>
      </c>
      <c r="J26" s="626" t="s">
        <v>317</v>
      </c>
      <c r="K26" s="626" t="s">
        <v>1469</v>
      </c>
    </row>
    <row r="27" spans="1:11" ht="15" x14ac:dyDescent="0.25">
      <c r="A27" s="720" t="s">
        <v>7314</v>
      </c>
      <c r="B27" s="721">
        <v>44279</v>
      </c>
      <c r="C27" s="722" t="s">
        <v>7315</v>
      </c>
      <c r="D27" s="723" t="s">
        <v>2294</v>
      </c>
      <c r="E27" s="720" t="s">
        <v>308</v>
      </c>
      <c r="F27" s="724">
        <v>2</v>
      </c>
      <c r="G27" s="720" t="s">
        <v>7344</v>
      </c>
      <c r="H27" s="660" t="s">
        <v>2523</v>
      </c>
      <c r="I27" s="486">
        <f>2650*F27</f>
        <v>5300</v>
      </c>
      <c r="J27" s="626" t="s">
        <v>317</v>
      </c>
      <c r="K27" s="626" t="s">
        <v>1469</v>
      </c>
    </row>
    <row r="28" spans="1:11" ht="15" x14ac:dyDescent="0.25">
      <c r="A28" s="720" t="s">
        <v>7316</v>
      </c>
      <c r="B28" s="721">
        <v>44279</v>
      </c>
      <c r="C28" s="722" t="s">
        <v>7317</v>
      </c>
      <c r="D28" s="714" t="s">
        <v>1959</v>
      </c>
      <c r="E28" s="720" t="s">
        <v>314</v>
      </c>
      <c r="F28" s="724">
        <v>1</v>
      </c>
      <c r="G28" s="720" t="s">
        <v>7345</v>
      </c>
      <c r="H28" s="660" t="s">
        <v>2551</v>
      </c>
      <c r="I28" s="486">
        <f>39000*F28</f>
        <v>39000</v>
      </c>
      <c r="J28" s="626" t="s">
        <v>317</v>
      </c>
      <c r="K28" s="626" t="s">
        <v>1469</v>
      </c>
    </row>
    <row r="29" spans="1:11" ht="15" x14ac:dyDescent="0.25">
      <c r="A29" s="720" t="s">
        <v>7318</v>
      </c>
      <c r="B29" s="721">
        <v>44279</v>
      </c>
      <c r="C29" s="722" t="s">
        <v>7319</v>
      </c>
      <c r="D29" s="723" t="s">
        <v>1516</v>
      </c>
      <c r="E29" s="720" t="s">
        <v>308</v>
      </c>
      <c r="F29" s="724">
        <v>2</v>
      </c>
      <c r="G29" s="720" t="s">
        <v>1205</v>
      </c>
      <c r="H29" s="660" t="s">
        <v>2523</v>
      </c>
      <c r="I29" s="486">
        <f>4300*F29</f>
        <v>8600</v>
      </c>
      <c r="J29" s="626" t="s">
        <v>316</v>
      </c>
      <c r="K29" s="626" t="s">
        <v>1469</v>
      </c>
    </row>
    <row r="30" spans="1:11" ht="15" x14ac:dyDescent="0.25">
      <c r="A30" s="720" t="s">
        <v>7320</v>
      </c>
      <c r="B30" s="721">
        <v>44280</v>
      </c>
      <c r="C30" s="722" t="s">
        <v>7308</v>
      </c>
      <c r="D30" s="723" t="s">
        <v>1520</v>
      </c>
      <c r="E30" s="720" t="s">
        <v>308</v>
      </c>
      <c r="F30" s="724">
        <v>1</v>
      </c>
      <c r="G30" s="720" t="s">
        <v>5056</v>
      </c>
      <c r="H30" s="660" t="s">
        <v>1200</v>
      </c>
      <c r="I30" s="486">
        <f>7790*F30</f>
        <v>7790</v>
      </c>
      <c r="J30" s="626" t="s">
        <v>1467</v>
      </c>
      <c r="K30" s="626" t="s">
        <v>4782</v>
      </c>
    </row>
    <row r="31" spans="1:11" ht="15" x14ac:dyDescent="0.25">
      <c r="A31" s="720" t="s">
        <v>7321</v>
      </c>
      <c r="B31" s="721">
        <v>44280</v>
      </c>
      <c r="C31" s="722" t="s">
        <v>7322</v>
      </c>
      <c r="D31" s="723" t="s">
        <v>1716</v>
      </c>
      <c r="E31" s="720" t="s">
        <v>314</v>
      </c>
      <c r="F31" s="724">
        <v>2</v>
      </c>
      <c r="G31" s="720" t="s">
        <v>2515</v>
      </c>
      <c r="H31" s="660" t="s">
        <v>2551</v>
      </c>
      <c r="I31" s="486">
        <f>57250*F31</f>
        <v>114500</v>
      </c>
      <c r="J31" s="626" t="s">
        <v>316</v>
      </c>
      <c r="K31" s="626" t="s">
        <v>1469</v>
      </c>
    </row>
    <row r="32" spans="1:11" ht="15" x14ac:dyDescent="0.25">
      <c r="A32" s="720" t="s">
        <v>7323</v>
      </c>
      <c r="B32" s="721">
        <v>44280</v>
      </c>
      <c r="C32" s="722" t="s">
        <v>1919</v>
      </c>
      <c r="D32" s="723" t="s">
        <v>1516</v>
      </c>
      <c r="E32" s="720" t="s">
        <v>308</v>
      </c>
      <c r="F32" s="724">
        <v>1</v>
      </c>
      <c r="G32" s="720" t="s">
        <v>1205</v>
      </c>
      <c r="H32" s="660" t="s">
        <v>2523</v>
      </c>
      <c r="I32" s="486">
        <f>4300*F32</f>
        <v>4300</v>
      </c>
      <c r="J32" s="626" t="s">
        <v>317</v>
      </c>
      <c r="K32" s="626" t="s">
        <v>1469</v>
      </c>
    </row>
    <row r="33" spans="1:11" ht="15" x14ac:dyDescent="0.25">
      <c r="A33" s="709" t="s">
        <v>7324</v>
      </c>
      <c r="B33" s="716">
        <v>44281</v>
      </c>
      <c r="C33" s="717" t="s">
        <v>7305</v>
      </c>
      <c r="D33" s="710" t="s">
        <v>1716</v>
      </c>
      <c r="E33" s="709" t="s">
        <v>314</v>
      </c>
      <c r="F33" s="718">
        <v>9</v>
      </c>
      <c r="G33" s="709" t="s">
        <v>1205</v>
      </c>
      <c r="H33" s="660" t="s">
        <v>1199</v>
      </c>
      <c r="I33" s="486">
        <f>67000*F33</f>
        <v>603000</v>
      </c>
      <c r="J33" s="626" t="s">
        <v>317</v>
      </c>
      <c r="K33" s="626" t="s">
        <v>1469</v>
      </c>
    </row>
    <row r="34" spans="1:11" ht="15" x14ac:dyDescent="0.25">
      <c r="A34" s="709" t="s">
        <v>7325</v>
      </c>
      <c r="B34" s="716">
        <v>44281</v>
      </c>
      <c r="C34" s="717" t="s">
        <v>1914</v>
      </c>
      <c r="D34" s="710" t="s">
        <v>7350</v>
      </c>
      <c r="E34" s="709" t="s">
        <v>314</v>
      </c>
      <c r="F34" s="718">
        <v>1</v>
      </c>
      <c r="G34" s="709" t="s">
        <v>1964</v>
      </c>
      <c r="H34" s="660" t="s">
        <v>2551</v>
      </c>
      <c r="I34" s="486">
        <f>55400*F34</f>
        <v>55400</v>
      </c>
      <c r="J34" s="626" t="s">
        <v>317</v>
      </c>
      <c r="K34" s="626" t="s">
        <v>1469</v>
      </c>
    </row>
    <row r="35" spans="1:11" ht="15" x14ac:dyDescent="0.25">
      <c r="A35" s="709" t="s">
        <v>7325</v>
      </c>
      <c r="B35" s="716">
        <v>44281</v>
      </c>
      <c r="C35" s="717" t="s">
        <v>1914</v>
      </c>
      <c r="D35" s="710" t="s">
        <v>7351</v>
      </c>
      <c r="E35" s="709" t="s">
        <v>314</v>
      </c>
      <c r="F35" s="718">
        <v>1</v>
      </c>
      <c r="G35" s="709" t="s">
        <v>1964</v>
      </c>
      <c r="H35" s="660" t="s">
        <v>2551</v>
      </c>
      <c r="I35" s="486">
        <f>54700*F35</f>
        <v>54700</v>
      </c>
      <c r="J35" s="626" t="s">
        <v>317</v>
      </c>
      <c r="K35" s="626" t="s">
        <v>1469</v>
      </c>
    </row>
    <row r="36" spans="1:11" ht="15" x14ac:dyDescent="0.25">
      <c r="A36" s="709" t="s">
        <v>7325</v>
      </c>
      <c r="B36" s="716">
        <v>44281</v>
      </c>
      <c r="C36" s="717" t="s">
        <v>1914</v>
      </c>
      <c r="D36" s="710" t="s">
        <v>7352</v>
      </c>
      <c r="E36" s="709" t="s">
        <v>314</v>
      </c>
      <c r="F36" s="718">
        <v>2</v>
      </c>
      <c r="G36" s="709" t="s">
        <v>1964</v>
      </c>
      <c r="H36" s="660" t="s">
        <v>2551</v>
      </c>
      <c r="I36" s="486">
        <f>57700*F36</f>
        <v>115400</v>
      </c>
      <c r="J36" s="626" t="s">
        <v>317</v>
      </c>
      <c r="K36" s="626" t="s">
        <v>1469</v>
      </c>
    </row>
    <row r="37" spans="1:11" ht="15" x14ac:dyDescent="0.25">
      <c r="A37" s="709" t="s">
        <v>7326</v>
      </c>
      <c r="B37" s="716">
        <v>44282</v>
      </c>
      <c r="C37" s="717" t="s">
        <v>7327</v>
      </c>
      <c r="D37" s="714" t="s">
        <v>1959</v>
      </c>
      <c r="E37" s="709" t="s">
        <v>314</v>
      </c>
      <c r="F37" s="718">
        <v>6</v>
      </c>
      <c r="G37" s="709" t="s">
        <v>1965</v>
      </c>
      <c r="H37" s="660" t="s">
        <v>1199</v>
      </c>
      <c r="I37" s="486">
        <f>47000*F37</f>
        <v>282000</v>
      </c>
      <c r="J37" s="626" t="s">
        <v>316</v>
      </c>
      <c r="K37" s="626" t="s">
        <v>1469</v>
      </c>
    </row>
    <row r="38" spans="1:11" ht="15" x14ac:dyDescent="0.25">
      <c r="A38" s="709" t="s">
        <v>7326</v>
      </c>
      <c r="B38" s="716">
        <v>44282</v>
      </c>
      <c r="C38" s="717" t="s">
        <v>7327</v>
      </c>
      <c r="D38" s="710" t="s">
        <v>1960</v>
      </c>
      <c r="E38" s="709" t="s">
        <v>314</v>
      </c>
      <c r="F38" s="718">
        <v>6</v>
      </c>
      <c r="G38" s="709" t="s">
        <v>1965</v>
      </c>
      <c r="H38" s="660" t="s">
        <v>1199</v>
      </c>
      <c r="I38" s="486">
        <f>4675*F38</f>
        <v>28050</v>
      </c>
      <c r="J38" s="626" t="s">
        <v>316</v>
      </c>
      <c r="K38" s="626" t="s">
        <v>1469</v>
      </c>
    </row>
    <row r="39" spans="1:11" ht="15" x14ac:dyDescent="0.25">
      <c r="A39" s="720" t="s">
        <v>7328</v>
      </c>
      <c r="B39" s="721">
        <v>44285</v>
      </c>
      <c r="C39" s="722" t="s">
        <v>1919</v>
      </c>
      <c r="D39" s="723" t="s">
        <v>1516</v>
      </c>
      <c r="E39" s="720" t="s">
        <v>308</v>
      </c>
      <c r="F39" s="724">
        <v>1</v>
      </c>
      <c r="G39" s="720" t="s">
        <v>1205</v>
      </c>
      <c r="H39" s="660" t="s">
        <v>2523</v>
      </c>
      <c r="I39" s="486">
        <f>4300*F39</f>
        <v>4300</v>
      </c>
      <c r="J39" s="626" t="s">
        <v>317</v>
      </c>
      <c r="K39" s="626" t="s">
        <v>1469</v>
      </c>
    </row>
    <row r="40" spans="1:11" ht="15" x14ac:dyDescent="0.25">
      <c r="A40" s="720" t="s">
        <v>7329</v>
      </c>
      <c r="B40" s="721">
        <v>44285</v>
      </c>
      <c r="C40" s="722" t="s">
        <v>7330</v>
      </c>
      <c r="D40" s="723" t="s">
        <v>7353</v>
      </c>
      <c r="E40" s="720" t="s">
        <v>314</v>
      </c>
      <c r="F40" s="724">
        <v>1</v>
      </c>
      <c r="G40" s="720" t="s">
        <v>1965</v>
      </c>
      <c r="H40" s="660" t="s">
        <v>2551</v>
      </c>
      <c r="I40" s="486">
        <f>2700*F40</f>
        <v>2700</v>
      </c>
      <c r="J40" s="626" t="s">
        <v>317</v>
      </c>
      <c r="K40" s="626" t="s">
        <v>1469</v>
      </c>
    </row>
    <row r="41" spans="1:11" ht="15" x14ac:dyDescent="0.25">
      <c r="A41" s="720" t="s">
        <v>7331</v>
      </c>
      <c r="B41" s="721">
        <v>44285</v>
      </c>
      <c r="C41" s="722" t="s">
        <v>7332</v>
      </c>
      <c r="D41" s="723" t="s">
        <v>2294</v>
      </c>
      <c r="E41" s="720" t="s">
        <v>308</v>
      </c>
      <c r="F41" s="724">
        <v>1</v>
      </c>
      <c r="G41" s="720" t="s">
        <v>7343</v>
      </c>
      <c r="H41" s="660" t="s">
        <v>2523</v>
      </c>
      <c r="I41" s="486">
        <f>2650*F41</f>
        <v>2650</v>
      </c>
      <c r="J41" s="626" t="s">
        <v>316</v>
      </c>
      <c r="K41" s="626" t="s">
        <v>1469</v>
      </c>
    </row>
    <row r="42" spans="1:11" ht="15" x14ac:dyDescent="0.25">
      <c r="A42" s="720" t="s">
        <v>7331</v>
      </c>
      <c r="B42" s="721">
        <v>44285</v>
      </c>
      <c r="C42" s="722" t="s">
        <v>7332</v>
      </c>
      <c r="D42" s="723" t="s">
        <v>1945</v>
      </c>
      <c r="E42" s="720" t="s">
        <v>308</v>
      </c>
      <c r="F42" s="724">
        <v>1</v>
      </c>
      <c r="G42" s="720" t="s">
        <v>7343</v>
      </c>
      <c r="H42" s="660" t="s">
        <v>2523</v>
      </c>
      <c r="I42" s="486">
        <f>4300*F42</f>
        <v>4300</v>
      </c>
      <c r="J42" s="626" t="s">
        <v>316</v>
      </c>
      <c r="K42" s="626" t="s">
        <v>1469</v>
      </c>
    </row>
    <row r="43" spans="1:11" ht="15" x14ac:dyDescent="0.25">
      <c r="A43" s="720" t="s">
        <v>7333</v>
      </c>
      <c r="B43" s="721">
        <v>44285</v>
      </c>
      <c r="C43" s="722" t="s">
        <v>7334</v>
      </c>
      <c r="D43" s="723" t="s">
        <v>1520</v>
      </c>
      <c r="E43" s="720" t="s">
        <v>308</v>
      </c>
      <c r="F43" s="724">
        <v>2</v>
      </c>
      <c r="G43" s="720" t="s">
        <v>1760</v>
      </c>
      <c r="H43" s="660" t="s">
        <v>2523</v>
      </c>
      <c r="I43" s="486">
        <f>7790*F43</f>
        <v>15580</v>
      </c>
      <c r="J43" s="626" t="s">
        <v>316</v>
      </c>
      <c r="K43" s="626" t="s">
        <v>1469</v>
      </c>
    </row>
    <row r="44" spans="1:11" ht="15" x14ac:dyDescent="0.25">
      <c r="A44" s="711" t="s">
        <v>7335</v>
      </c>
      <c r="B44" s="712">
        <v>44285</v>
      </c>
      <c r="C44" s="713" t="s">
        <v>7292</v>
      </c>
      <c r="D44" s="714" t="s">
        <v>1959</v>
      </c>
      <c r="E44" s="711" t="s">
        <v>314</v>
      </c>
      <c r="F44" s="715">
        <v>2</v>
      </c>
      <c r="G44" s="711" t="s">
        <v>1205</v>
      </c>
      <c r="H44" s="660" t="s">
        <v>2551</v>
      </c>
      <c r="I44" s="486">
        <f>47000*F44</f>
        <v>94000</v>
      </c>
      <c r="J44" s="626" t="s">
        <v>317</v>
      </c>
      <c r="K44" s="626" t="s">
        <v>1469</v>
      </c>
    </row>
    <row r="45" spans="1:11" ht="15" x14ac:dyDescent="0.25">
      <c r="A45" s="711" t="s">
        <v>7336</v>
      </c>
      <c r="B45" s="712">
        <v>44286</v>
      </c>
      <c r="C45" s="713" t="s">
        <v>7337</v>
      </c>
      <c r="D45" s="714" t="s">
        <v>1516</v>
      </c>
      <c r="E45" s="711" t="s">
        <v>308</v>
      </c>
      <c r="F45" s="719">
        <v>24</v>
      </c>
      <c r="G45" s="711" t="s">
        <v>4775</v>
      </c>
      <c r="H45" s="660" t="s">
        <v>2523</v>
      </c>
      <c r="I45" s="486">
        <f>4300*F45</f>
        <v>103200</v>
      </c>
      <c r="J45" s="626" t="s">
        <v>1466</v>
      </c>
      <c r="K45" s="626" t="s">
        <v>4782</v>
      </c>
    </row>
    <row r="46" spans="1:11" ht="15" x14ac:dyDescent="0.25">
      <c r="A46" s="711" t="s">
        <v>7336</v>
      </c>
      <c r="B46" s="712">
        <v>44286</v>
      </c>
      <c r="C46" s="713" t="s">
        <v>7337</v>
      </c>
      <c r="D46" s="714" t="s">
        <v>1516</v>
      </c>
      <c r="E46" s="711" t="s">
        <v>308</v>
      </c>
      <c r="F46" s="719">
        <v>1</v>
      </c>
      <c r="G46" s="711" t="s">
        <v>4775</v>
      </c>
      <c r="H46" s="660" t="s">
        <v>2523</v>
      </c>
      <c r="I46" s="486">
        <v>0</v>
      </c>
      <c r="J46" s="626" t="s">
        <v>1466</v>
      </c>
      <c r="K46" s="626" t="s">
        <v>4782</v>
      </c>
    </row>
    <row r="47" spans="1:11" ht="15" x14ac:dyDescent="0.25">
      <c r="A47" s="709" t="s">
        <v>7338</v>
      </c>
      <c r="B47" s="716">
        <v>44286</v>
      </c>
      <c r="C47" s="717" t="s">
        <v>7339</v>
      </c>
      <c r="D47" s="710" t="s">
        <v>5063</v>
      </c>
      <c r="E47" s="709" t="s">
        <v>308</v>
      </c>
      <c r="F47" s="718">
        <v>5</v>
      </c>
      <c r="G47" s="709" t="s">
        <v>7346</v>
      </c>
      <c r="H47" s="660" t="s">
        <v>2523</v>
      </c>
      <c r="I47" s="486">
        <f>1250*F47</f>
        <v>6250</v>
      </c>
      <c r="J47" s="626" t="s">
        <v>316</v>
      </c>
      <c r="K47" s="626" t="s">
        <v>1469</v>
      </c>
    </row>
    <row r="48" spans="1:11" ht="15" x14ac:dyDescent="0.25">
      <c r="A48" s="709" t="s">
        <v>7338</v>
      </c>
      <c r="B48" s="716">
        <v>44286</v>
      </c>
      <c r="C48" s="717" t="s">
        <v>7339</v>
      </c>
      <c r="D48" s="710" t="s">
        <v>5063</v>
      </c>
      <c r="E48" s="709" t="s">
        <v>308</v>
      </c>
      <c r="F48" s="718">
        <v>1</v>
      </c>
      <c r="G48" s="709" t="s">
        <v>7346</v>
      </c>
      <c r="H48" s="660" t="s">
        <v>2523</v>
      </c>
      <c r="I48" s="486">
        <v>0</v>
      </c>
      <c r="J48" s="626" t="s">
        <v>316</v>
      </c>
      <c r="K48" s="626" t="s">
        <v>1469</v>
      </c>
    </row>
    <row r="49" spans="1:11" ht="15" x14ac:dyDescent="0.25">
      <c r="A49" s="709" t="s">
        <v>7340</v>
      </c>
      <c r="B49" s="721">
        <v>44286</v>
      </c>
      <c r="C49" s="722" t="s">
        <v>1919</v>
      </c>
      <c r="D49" s="710" t="s">
        <v>7354</v>
      </c>
      <c r="E49" s="720" t="s">
        <v>308</v>
      </c>
      <c r="F49" s="724">
        <v>1</v>
      </c>
      <c r="G49" s="720" t="s">
        <v>1205</v>
      </c>
      <c r="H49" s="660" t="s">
        <v>2523</v>
      </c>
      <c r="I49" s="486">
        <f>2650*F49</f>
        <v>2650</v>
      </c>
      <c r="J49" s="626" t="s">
        <v>317</v>
      </c>
      <c r="K49" s="626" t="s">
        <v>1469</v>
      </c>
    </row>
    <row r="50" spans="1:11" ht="15" x14ac:dyDescent="0.25">
      <c r="A50" s="709" t="s">
        <v>7341</v>
      </c>
      <c r="B50" s="716">
        <v>44286</v>
      </c>
      <c r="C50" s="717" t="s">
        <v>1914</v>
      </c>
      <c r="D50" s="714" t="s">
        <v>1959</v>
      </c>
      <c r="E50" s="709" t="s">
        <v>314</v>
      </c>
      <c r="F50" s="718">
        <v>5</v>
      </c>
      <c r="G50" s="709" t="s">
        <v>1964</v>
      </c>
      <c r="H50" s="660" t="s">
        <v>2551</v>
      </c>
      <c r="I50" s="486">
        <f>36500*F50</f>
        <v>182500</v>
      </c>
      <c r="J50" s="626" t="s">
        <v>317</v>
      </c>
      <c r="K50" s="626" t="s">
        <v>1469</v>
      </c>
    </row>
  </sheetData>
  <pageMargins left="0.7" right="0.7" top="0.75" bottom="0.75" header="0.3" footer="0.3"/>
  <pageSetup paperSize="9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theme="6"/>
  </sheetPr>
  <dimension ref="A3:B6"/>
  <sheetViews>
    <sheetView workbookViewId="0">
      <selection activeCell="J17" sqref="J17"/>
    </sheetView>
  </sheetViews>
  <sheetFormatPr defaultRowHeight="12.75" x14ac:dyDescent="0.2"/>
  <cols>
    <col min="1" max="1" width="23.42578125" bestFit="1" customWidth="1"/>
    <col min="2" max="2" width="5" bestFit="1" customWidth="1"/>
  </cols>
  <sheetData>
    <row r="3" spans="1:2" x14ac:dyDescent="0.2">
      <c r="A3" s="474" t="s">
        <v>1535</v>
      </c>
      <c r="B3" s="477"/>
    </row>
    <row r="4" spans="1:2" x14ac:dyDescent="0.2">
      <c r="A4" s="474" t="s">
        <v>42</v>
      </c>
      <c r="B4" s="477" t="s">
        <v>4</v>
      </c>
    </row>
    <row r="5" spans="1:2" x14ac:dyDescent="0.2">
      <c r="A5" s="473" t="s">
        <v>1848</v>
      </c>
      <c r="B5" s="478">
        <v>7500</v>
      </c>
    </row>
    <row r="6" spans="1:2" x14ac:dyDescent="0.2">
      <c r="A6" s="476" t="s">
        <v>3</v>
      </c>
      <c r="B6" s="480">
        <v>7500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theme="6"/>
  </sheetPr>
  <dimension ref="A1:K3"/>
  <sheetViews>
    <sheetView workbookViewId="0">
      <selection sqref="A1:IV1"/>
    </sheetView>
  </sheetViews>
  <sheetFormatPr defaultRowHeight="12.75" x14ac:dyDescent="0.2"/>
  <cols>
    <col min="1" max="1" width="11" bestFit="1" customWidth="1"/>
    <col min="2" max="2" width="11.85546875" bestFit="1" customWidth="1"/>
    <col min="3" max="3" width="20.140625" bestFit="1" customWidth="1"/>
    <col min="4" max="4" width="10.42578125" bestFit="1" customWidth="1"/>
    <col min="5" max="5" width="6.85546875" bestFit="1" customWidth="1"/>
    <col min="6" max="6" width="4.140625" bestFit="1" customWidth="1"/>
    <col min="7" max="7" width="14" bestFit="1" customWidth="1"/>
    <col min="8" max="8" width="22.140625" bestFit="1" customWidth="1"/>
    <col min="9" max="9" width="9.5703125" bestFit="1" customWidth="1"/>
    <col min="10" max="10" width="17" bestFit="1" customWidth="1"/>
    <col min="11" max="11" width="7.85546875" bestFit="1" customWidth="1"/>
  </cols>
  <sheetData>
    <row r="1" spans="1:11" s="197" customFormat="1" ht="15" x14ac:dyDescent="0.25">
      <c r="A1" s="651" t="s">
        <v>26</v>
      </c>
      <c r="B1" s="652" t="s">
        <v>34</v>
      </c>
      <c r="C1" s="640" t="s">
        <v>36</v>
      </c>
      <c r="D1" s="621" t="s">
        <v>37</v>
      </c>
      <c r="E1" s="640" t="s">
        <v>23</v>
      </c>
      <c r="F1" s="653" t="s">
        <v>38</v>
      </c>
      <c r="G1" s="640" t="s">
        <v>39</v>
      </c>
      <c r="H1" s="640" t="s">
        <v>42</v>
      </c>
      <c r="I1" s="654" t="s">
        <v>40</v>
      </c>
      <c r="J1" s="655" t="s">
        <v>35</v>
      </c>
      <c r="K1" s="640" t="s">
        <v>24</v>
      </c>
    </row>
    <row r="2" spans="1:11" x14ac:dyDescent="0.2">
      <c r="A2" s="510">
        <v>16075</v>
      </c>
      <c r="B2" s="536">
        <v>44263</v>
      </c>
      <c r="C2" s="510" t="s">
        <v>5087</v>
      </c>
      <c r="D2" s="510" t="s">
        <v>1787</v>
      </c>
      <c r="E2" s="510" t="s">
        <v>308</v>
      </c>
      <c r="F2" s="510">
        <v>5</v>
      </c>
      <c r="G2" s="510" t="s">
        <v>5089</v>
      </c>
      <c r="H2" s="676" t="s">
        <v>1848</v>
      </c>
      <c r="I2" s="510">
        <f>1250*F2</f>
        <v>6250</v>
      </c>
      <c r="J2" s="510" t="s">
        <v>317</v>
      </c>
      <c r="K2" s="510" t="s">
        <v>1469</v>
      </c>
    </row>
    <row r="3" spans="1:11" x14ac:dyDescent="0.2">
      <c r="A3" s="510">
        <v>16133</v>
      </c>
      <c r="B3" s="536">
        <v>44264</v>
      </c>
      <c r="C3" s="510" t="s">
        <v>5088</v>
      </c>
      <c r="D3" s="510" t="s">
        <v>1787</v>
      </c>
      <c r="E3" s="510" t="s">
        <v>308</v>
      </c>
      <c r="F3" s="510">
        <v>1</v>
      </c>
      <c r="G3" s="510" t="s">
        <v>5090</v>
      </c>
      <c r="H3" s="676" t="s">
        <v>1848</v>
      </c>
      <c r="I3" s="510">
        <f>1250*F3</f>
        <v>1250</v>
      </c>
      <c r="J3" s="510" t="s">
        <v>317</v>
      </c>
      <c r="K3" s="510" t="s">
        <v>1469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theme="6"/>
  </sheetPr>
  <dimension ref="A3:B7"/>
  <sheetViews>
    <sheetView workbookViewId="0">
      <selection activeCell="I19" sqref="I19"/>
    </sheetView>
  </sheetViews>
  <sheetFormatPr defaultRowHeight="12.75" x14ac:dyDescent="0.2"/>
  <cols>
    <col min="1" max="1" width="23.42578125" bestFit="1" customWidth="1"/>
    <col min="2" max="2" width="11.85546875" style="123" bestFit="1" customWidth="1"/>
  </cols>
  <sheetData>
    <row r="3" spans="1:2" x14ac:dyDescent="0.2">
      <c r="A3" s="474" t="s">
        <v>1535</v>
      </c>
      <c r="B3" s="725"/>
    </row>
    <row r="4" spans="1:2" x14ac:dyDescent="0.2">
      <c r="A4" s="474" t="s">
        <v>42</v>
      </c>
      <c r="B4" s="725" t="s">
        <v>4</v>
      </c>
    </row>
    <row r="5" spans="1:2" x14ac:dyDescent="0.2">
      <c r="A5" s="473" t="s">
        <v>1849</v>
      </c>
      <c r="B5" s="725">
        <v>111900</v>
      </c>
    </row>
    <row r="6" spans="1:2" x14ac:dyDescent="0.2">
      <c r="A6" s="475" t="s">
        <v>1848</v>
      </c>
      <c r="B6" s="726">
        <v>46450</v>
      </c>
    </row>
    <row r="7" spans="1:2" x14ac:dyDescent="0.2">
      <c r="A7" s="476" t="s">
        <v>3</v>
      </c>
      <c r="B7" s="727">
        <v>158350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theme="6"/>
  </sheetPr>
  <dimension ref="A1:K13"/>
  <sheetViews>
    <sheetView workbookViewId="0">
      <selection activeCell="A2" sqref="A2:K13"/>
    </sheetView>
  </sheetViews>
  <sheetFormatPr defaultRowHeight="12.75" x14ac:dyDescent="0.2"/>
  <cols>
    <col min="1" max="1" width="11" bestFit="1" customWidth="1"/>
    <col min="2" max="2" width="11.85546875" bestFit="1" customWidth="1"/>
    <col min="3" max="3" width="25.85546875" bestFit="1" customWidth="1"/>
    <col min="4" max="4" width="10.42578125" bestFit="1" customWidth="1"/>
    <col min="5" max="5" width="8.140625" bestFit="1" customWidth="1"/>
    <col min="6" max="6" width="4.140625" bestFit="1" customWidth="1"/>
    <col min="7" max="7" width="14" bestFit="1" customWidth="1"/>
    <col min="8" max="8" width="22.140625" bestFit="1" customWidth="1"/>
    <col min="9" max="9" width="9.5703125" bestFit="1" customWidth="1"/>
    <col min="10" max="10" width="17" bestFit="1" customWidth="1"/>
    <col min="11" max="11" width="11.140625" bestFit="1" customWidth="1"/>
  </cols>
  <sheetData>
    <row r="1" spans="1:11" s="197" customFormat="1" ht="15" x14ac:dyDescent="0.25">
      <c r="A1" s="651" t="s">
        <v>26</v>
      </c>
      <c r="B1" s="652" t="s">
        <v>34</v>
      </c>
      <c r="C1" s="640" t="s">
        <v>36</v>
      </c>
      <c r="D1" s="621" t="s">
        <v>37</v>
      </c>
      <c r="E1" s="640" t="s">
        <v>23</v>
      </c>
      <c r="F1" s="653" t="s">
        <v>38</v>
      </c>
      <c r="G1" s="640" t="s">
        <v>39</v>
      </c>
      <c r="H1" s="640" t="s">
        <v>42</v>
      </c>
      <c r="I1" s="654" t="s">
        <v>40</v>
      </c>
      <c r="J1" s="655" t="s">
        <v>35</v>
      </c>
      <c r="K1" s="640" t="s">
        <v>24</v>
      </c>
    </row>
    <row r="2" spans="1:11" ht="15" x14ac:dyDescent="0.25">
      <c r="A2" s="626">
        <v>17030</v>
      </c>
      <c r="B2" s="413">
        <v>44280</v>
      </c>
      <c r="C2" s="626" t="s">
        <v>5665</v>
      </c>
      <c r="D2" s="626" t="s">
        <v>2301</v>
      </c>
      <c r="E2" s="626" t="s">
        <v>308</v>
      </c>
      <c r="F2" s="626">
        <v>2</v>
      </c>
      <c r="G2" s="626" t="s">
        <v>5671</v>
      </c>
      <c r="H2" s="626" t="s">
        <v>1848</v>
      </c>
      <c r="I2" s="486">
        <f>3500*F2</f>
        <v>7000</v>
      </c>
      <c r="J2" s="626" t="s">
        <v>317</v>
      </c>
      <c r="K2" s="626" t="s">
        <v>1469</v>
      </c>
    </row>
    <row r="3" spans="1:11" ht="15" x14ac:dyDescent="0.25">
      <c r="A3" s="626">
        <v>17030</v>
      </c>
      <c r="B3" s="413">
        <v>44280</v>
      </c>
      <c r="C3" s="626" t="s">
        <v>5665</v>
      </c>
      <c r="D3" s="626" t="s">
        <v>1516</v>
      </c>
      <c r="E3" s="626" t="s">
        <v>308</v>
      </c>
      <c r="F3" s="626">
        <v>1</v>
      </c>
      <c r="G3" s="626" t="s">
        <v>5671</v>
      </c>
      <c r="H3" s="626" t="s">
        <v>1848</v>
      </c>
      <c r="I3" s="486">
        <f>4600*F3</f>
        <v>4600</v>
      </c>
      <c r="J3" s="626" t="s">
        <v>317</v>
      </c>
      <c r="K3" s="626" t="s">
        <v>1469</v>
      </c>
    </row>
    <row r="4" spans="1:11" ht="15" x14ac:dyDescent="0.25">
      <c r="A4" s="626">
        <v>17021</v>
      </c>
      <c r="B4" s="413">
        <v>44280</v>
      </c>
      <c r="C4" s="626" t="s">
        <v>5666</v>
      </c>
      <c r="D4" s="626" t="s">
        <v>1516</v>
      </c>
      <c r="E4" s="626" t="s">
        <v>308</v>
      </c>
      <c r="F4" s="626">
        <v>1</v>
      </c>
      <c r="G4" s="626" t="s">
        <v>5671</v>
      </c>
      <c r="H4" s="626" t="s">
        <v>1848</v>
      </c>
      <c r="I4" s="486">
        <f>4600*F4</f>
        <v>4600</v>
      </c>
      <c r="J4" s="626" t="s">
        <v>317</v>
      </c>
      <c r="K4" s="626" t="s">
        <v>1469</v>
      </c>
    </row>
    <row r="5" spans="1:11" ht="15" x14ac:dyDescent="0.25">
      <c r="A5" s="626">
        <v>17021</v>
      </c>
      <c r="B5" s="413">
        <v>44280</v>
      </c>
      <c r="C5" s="626" t="s">
        <v>5666</v>
      </c>
      <c r="D5" s="626" t="s">
        <v>1787</v>
      </c>
      <c r="E5" s="626" t="s">
        <v>308</v>
      </c>
      <c r="F5" s="626">
        <v>2</v>
      </c>
      <c r="G5" s="626" t="s">
        <v>5671</v>
      </c>
      <c r="H5" s="626" t="s">
        <v>1848</v>
      </c>
      <c r="I5" s="486">
        <f>1250*F5</f>
        <v>2500</v>
      </c>
      <c r="J5" s="626" t="s">
        <v>317</v>
      </c>
      <c r="K5" s="626" t="s">
        <v>1469</v>
      </c>
    </row>
    <row r="6" spans="1:11" ht="15" x14ac:dyDescent="0.25">
      <c r="A6" s="626">
        <v>17022</v>
      </c>
      <c r="B6" s="413">
        <v>44280</v>
      </c>
      <c r="C6" s="626" t="s">
        <v>5667</v>
      </c>
      <c r="D6" s="626" t="s">
        <v>1787</v>
      </c>
      <c r="E6" s="626" t="s">
        <v>308</v>
      </c>
      <c r="F6" s="626">
        <v>2</v>
      </c>
      <c r="G6" s="626" t="s">
        <v>5672</v>
      </c>
      <c r="H6" s="626" t="s">
        <v>1848</v>
      </c>
      <c r="I6" s="486">
        <f>1250*F6</f>
        <v>2500</v>
      </c>
      <c r="J6" s="626" t="s">
        <v>317</v>
      </c>
      <c r="K6" s="626" t="s">
        <v>1469</v>
      </c>
    </row>
    <row r="7" spans="1:11" ht="15" x14ac:dyDescent="0.25">
      <c r="A7" s="626">
        <v>17022</v>
      </c>
      <c r="B7" s="413">
        <v>44280</v>
      </c>
      <c r="C7" s="626" t="s">
        <v>5667</v>
      </c>
      <c r="D7" s="626" t="s">
        <v>1516</v>
      </c>
      <c r="E7" s="626" t="s">
        <v>308</v>
      </c>
      <c r="F7" s="626">
        <v>2</v>
      </c>
      <c r="G7" s="626" t="s">
        <v>5672</v>
      </c>
      <c r="H7" s="626" t="s">
        <v>1848</v>
      </c>
      <c r="I7" s="486">
        <f>4600*F7</f>
        <v>9200</v>
      </c>
      <c r="J7" s="626" t="s">
        <v>317</v>
      </c>
      <c r="K7" s="626" t="s">
        <v>1469</v>
      </c>
    </row>
    <row r="8" spans="1:11" ht="15" x14ac:dyDescent="0.25">
      <c r="A8" s="626">
        <v>17023</v>
      </c>
      <c r="B8" s="413">
        <v>44280</v>
      </c>
      <c r="C8" s="626" t="s">
        <v>5668</v>
      </c>
      <c r="D8" s="626" t="s">
        <v>1516</v>
      </c>
      <c r="E8" s="626" t="s">
        <v>308</v>
      </c>
      <c r="F8" s="626">
        <v>1</v>
      </c>
      <c r="G8" s="626" t="s">
        <v>5673</v>
      </c>
      <c r="H8" s="626" t="s">
        <v>1848</v>
      </c>
      <c r="I8" s="486">
        <f>4600*F8</f>
        <v>4600</v>
      </c>
      <c r="J8" s="626" t="s">
        <v>317</v>
      </c>
      <c r="K8" s="626" t="s">
        <v>1469</v>
      </c>
    </row>
    <row r="9" spans="1:11" ht="15" x14ac:dyDescent="0.25">
      <c r="A9" s="626">
        <v>17032</v>
      </c>
      <c r="B9" s="413">
        <v>44280</v>
      </c>
      <c r="C9" s="626" t="s">
        <v>5669</v>
      </c>
      <c r="D9" s="626" t="s">
        <v>1787</v>
      </c>
      <c r="E9" s="626" t="s">
        <v>308</v>
      </c>
      <c r="F9" s="626">
        <v>3</v>
      </c>
      <c r="G9" s="626" t="s">
        <v>5674</v>
      </c>
      <c r="H9" s="626" t="s">
        <v>1848</v>
      </c>
      <c r="I9" s="486">
        <f>1250*F9</f>
        <v>3750</v>
      </c>
      <c r="J9" s="626" t="s">
        <v>317</v>
      </c>
      <c r="K9" s="626" t="s">
        <v>1469</v>
      </c>
    </row>
    <row r="10" spans="1:11" ht="15" x14ac:dyDescent="0.25">
      <c r="A10" s="626">
        <v>16720</v>
      </c>
      <c r="B10" s="413">
        <v>44273</v>
      </c>
      <c r="C10" s="626" t="s">
        <v>1826</v>
      </c>
      <c r="D10" s="626" t="s">
        <v>5664</v>
      </c>
      <c r="E10" s="626" t="s">
        <v>314</v>
      </c>
      <c r="F10" s="626">
        <v>2</v>
      </c>
      <c r="G10" s="626" t="s">
        <v>248</v>
      </c>
      <c r="H10" s="626" t="s">
        <v>1849</v>
      </c>
      <c r="I10" s="486">
        <f>35900*F10</f>
        <v>71800</v>
      </c>
      <c r="J10" s="626" t="s">
        <v>1466</v>
      </c>
      <c r="K10" s="626" t="s">
        <v>4782</v>
      </c>
    </row>
    <row r="11" spans="1:11" ht="15" x14ac:dyDescent="0.25">
      <c r="A11" s="626">
        <v>16629</v>
      </c>
      <c r="B11" s="413">
        <v>44273</v>
      </c>
      <c r="C11" s="626" t="s">
        <v>5670</v>
      </c>
      <c r="D11" s="626" t="s">
        <v>5664</v>
      </c>
      <c r="E11" s="626" t="s">
        <v>314</v>
      </c>
      <c r="F11" s="626">
        <v>1</v>
      </c>
      <c r="G11" s="626" t="s">
        <v>5674</v>
      </c>
      <c r="H11" s="626" t="s">
        <v>1849</v>
      </c>
      <c r="I11" s="486">
        <f>40100*F11</f>
        <v>40100</v>
      </c>
      <c r="J11" s="626" t="s">
        <v>317</v>
      </c>
      <c r="K11" s="626" t="s">
        <v>1469</v>
      </c>
    </row>
    <row r="12" spans="1:11" ht="15" x14ac:dyDescent="0.25">
      <c r="A12" s="626">
        <v>16629</v>
      </c>
      <c r="B12" s="413">
        <v>44273</v>
      </c>
      <c r="C12" s="626" t="s">
        <v>5670</v>
      </c>
      <c r="D12" s="626" t="s">
        <v>1517</v>
      </c>
      <c r="E12" s="626" t="s">
        <v>308</v>
      </c>
      <c r="F12" s="626">
        <v>1</v>
      </c>
      <c r="G12" s="626" t="s">
        <v>5674</v>
      </c>
      <c r="H12" s="626" t="s">
        <v>1848</v>
      </c>
      <c r="I12" s="486">
        <f>3100*F12</f>
        <v>3100</v>
      </c>
      <c r="J12" s="626" t="s">
        <v>317</v>
      </c>
      <c r="K12" s="626" t="s">
        <v>1469</v>
      </c>
    </row>
    <row r="13" spans="1:11" ht="15" x14ac:dyDescent="0.25">
      <c r="A13" s="626">
        <v>16629</v>
      </c>
      <c r="B13" s="413">
        <v>44273</v>
      </c>
      <c r="C13" s="626" t="s">
        <v>5670</v>
      </c>
      <c r="D13" s="626" t="s">
        <v>1516</v>
      </c>
      <c r="E13" s="626" t="s">
        <v>308</v>
      </c>
      <c r="F13" s="626">
        <v>1</v>
      </c>
      <c r="G13" s="626" t="s">
        <v>5674</v>
      </c>
      <c r="H13" s="626" t="s">
        <v>1848</v>
      </c>
      <c r="I13" s="486">
        <f>4600*F13</f>
        <v>4600</v>
      </c>
      <c r="J13" s="626" t="s">
        <v>317</v>
      </c>
      <c r="K13" s="626" t="s">
        <v>1469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16"/>
  <dimension ref="A1"/>
  <sheetViews>
    <sheetView workbookViewId="0">
      <selection activeCell="O13" sqref="O13:O14"/>
    </sheetView>
  </sheetViews>
  <sheetFormatPr defaultRowHeight="12.75" x14ac:dyDescent="0.2"/>
  <sheetData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17"/>
  <dimension ref="A1"/>
  <sheetViews>
    <sheetView workbookViewId="0">
      <selection activeCell="P18" sqref="P18:P19"/>
    </sheetView>
  </sheetViews>
  <sheetFormatPr defaultRowHeight="12.7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575D0DA5AC434EB9B1A8DA7A7D87EC" ma:contentTypeVersion="13" ma:contentTypeDescription="Create a new document." ma:contentTypeScope="" ma:versionID="a34fe560703cdb1f84828eb20002bf60">
  <xsd:schema xmlns:xsd="http://www.w3.org/2001/XMLSchema" xmlns:xs="http://www.w3.org/2001/XMLSchema" xmlns:p="http://schemas.microsoft.com/office/2006/metadata/properties" xmlns:ns3="9c6938fe-a1aa-42d2-a5ce-d18e831d6b0b" xmlns:ns4="a032870a-fe28-46f4-b594-4423f5c6a33a" targetNamespace="http://schemas.microsoft.com/office/2006/metadata/properties" ma:root="true" ma:fieldsID="44c3646e3d43a2feb4ebe47b7c780a8a" ns3:_="" ns4:_="">
    <xsd:import namespace="9c6938fe-a1aa-42d2-a5ce-d18e831d6b0b"/>
    <xsd:import namespace="a032870a-fe28-46f4-b594-4423f5c6a33a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Loca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6938fe-a1aa-42d2-a5ce-d18e831d6b0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32870a-fe28-46f4-b594-4423f5c6a3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70B796F-62C0-4AFA-AC6D-8D14C469101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B4BABB1-4847-4473-A6CF-3012217D19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c6938fe-a1aa-42d2-a5ce-d18e831d6b0b"/>
    <ds:schemaRef ds:uri="a032870a-fe28-46f4-b594-4423f5c6a3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88D0EDD-948E-4DBB-AAF8-D904CDBCCB9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96</vt:i4>
      </vt:variant>
    </vt:vector>
  </HeadingPairs>
  <TitlesOfParts>
    <vt:vector size="96" baseType="lpstr">
      <vt:lpstr>sales snap</vt:lpstr>
      <vt:lpstr>Quinta_Con_JAN</vt:lpstr>
      <vt:lpstr>Quinta_JAN</vt:lpstr>
      <vt:lpstr>Quinta_Con_Feb</vt:lpstr>
      <vt:lpstr>Quinta_Feb</vt:lpstr>
      <vt:lpstr>Quinta_Con_Mar</vt:lpstr>
      <vt:lpstr>Quinta_Mar</vt:lpstr>
      <vt:lpstr>Portwell_Con_Sales Team</vt:lpstr>
      <vt:lpstr>Portwell_Sales Team</vt:lpstr>
      <vt:lpstr>Portwell_Con_JAN</vt:lpstr>
      <vt:lpstr>Portwell_JAN</vt:lpstr>
      <vt:lpstr>Portwell_Con_Feb</vt:lpstr>
      <vt:lpstr>Portwell_Feb</vt:lpstr>
      <vt:lpstr>Portwell_Con_Mar</vt:lpstr>
      <vt:lpstr>Portwell_Mar</vt:lpstr>
      <vt:lpstr>Portwell_Con_March_Sales Team</vt:lpstr>
      <vt:lpstr>Portwell_Sales Team_March</vt:lpstr>
      <vt:lpstr>ERP_Con_JAN</vt:lpstr>
      <vt:lpstr>ERP_JAN</vt:lpstr>
      <vt:lpstr>ERP_Con_Feb</vt:lpstr>
      <vt:lpstr>ERP_FEB</vt:lpstr>
      <vt:lpstr>ERP_Con_Mar</vt:lpstr>
      <vt:lpstr>ERP_MAR</vt:lpstr>
      <vt:lpstr>Equinox_Con_JAN</vt:lpstr>
      <vt:lpstr>Equinox_JAN</vt:lpstr>
      <vt:lpstr>Equinox_Con_Feb</vt:lpstr>
      <vt:lpstr>Equinox_Feb</vt:lpstr>
      <vt:lpstr>Equinox_Con_Mar</vt:lpstr>
      <vt:lpstr>Equinox_Mar</vt:lpstr>
      <vt:lpstr>Tur_Con_Jan</vt:lpstr>
      <vt:lpstr>Tur_JAN</vt:lpstr>
      <vt:lpstr>Tur_Con_Feb</vt:lpstr>
      <vt:lpstr>Tur_Feb</vt:lpstr>
      <vt:lpstr>Tur_Con_Mar</vt:lpstr>
      <vt:lpstr>Tur_Mar</vt:lpstr>
      <vt:lpstr>Smart_Con_Jan</vt:lpstr>
      <vt:lpstr>Smart_JAN</vt:lpstr>
      <vt:lpstr>_Smart_Con_Feb</vt:lpstr>
      <vt:lpstr>Smart_Feb</vt:lpstr>
      <vt:lpstr>Smart_Con_Mar</vt:lpstr>
      <vt:lpstr>Smart_Mar</vt:lpstr>
      <vt:lpstr>Odyssey_Con_JAN</vt:lpstr>
      <vt:lpstr>Odyssey_JAN</vt:lpstr>
      <vt:lpstr>Odyssety_Con_Feb</vt:lpstr>
      <vt:lpstr>Odyssey_Feb</vt:lpstr>
      <vt:lpstr>Odyssey_Con_Mar</vt:lpstr>
      <vt:lpstr>Odyssey_Mar</vt:lpstr>
      <vt:lpstr>Hollasons_Con_JAN</vt:lpstr>
      <vt:lpstr>Hollasons_JAN</vt:lpstr>
      <vt:lpstr>Hollasons_Con_Feb</vt:lpstr>
      <vt:lpstr>Hollasons_Feb</vt:lpstr>
      <vt:lpstr>Hollasons_Con_Mar</vt:lpstr>
      <vt:lpstr>Hollasons_Mar</vt:lpstr>
      <vt:lpstr>i-TecSys_Con_JAN</vt:lpstr>
      <vt:lpstr>i-TecSys_JAN</vt:lpstr>
      <vt:lpstr>i-TecSys_Con_Feb</vt:lpstr>
      <vt:lpstr>i-TecSys_Feb</vt:lpstr>
      <vt:lpstr>i-TecSys_Con_Mar</vt:lpstr>
      <vt:lpstr>i-TecSys_Mar</vt:lpstr>
      <vt:lpstr>Ageis_Con_Jan</vt:lpstr>
      <vt:lpstr>Ageis_JAN</vt:lpstr>
      <vt:lpstr>Ageis_Con_Feb</vt:lpstr>
      <vt:lpstr>Ageis_Feb</vt:lpstr>
      <vt:lpstr>Ageis_Con_Mar</vt:lpstr>
      <vt:lpstr>Ageis_Mar</vt:lpstr>
      <vt:lpstr>Supre_Con_Jan</vt:lpstr>
      <vt:lpstr>Supre_JAN</vt:lpstr>
      <vt:lpstr>Supre_Con_Feb</vt:lpstr>
      <vt:lpstr>Supre_Feb</vt:lpstr>
      <vt:lpstr>Supre_Con_Mar</vt:lpstr>
      <vt:lpstr>Supre_Mar</vt:lpstr>
      <vt:lpstr>Aashitech_Con_East</vt:lpstr>
      <vt:lpstr>Aashitech_Jan_East</vt:lpstr>
      <vt:lpstr>Aashitech_Con_Feb_East</vt:lpstr>
      <vt:lpstr>Aashitech_Feb_East</vt:lpstr>
      <vt:lpstr>Aashitech_Con_Mar</vt:lpstr>
      <vt:lpstr>Aashitech_Mar_East</vt:lpstr>
      <vt:lpstr>Aashitech_Con_West</vt:lpstr>
      <vt:lpstr>Aashitech_JAN_West</vt:lpstr>
      <vt:lpstr>Aashitech_Con_Feb_West</vt:lpstr>
      <vt:lpstr>Sheet1</vt:lpstr>
      <vt:lpstr>Aashitech_Feb_West</vt:lpstr>
      <vt:lpstr>Aashitech_Con_West_Mar</vt:lpstr>
      <vt:lpstr>Aashitech_Mar_West</vt:lpstr>
      <vt:lpstr>Infoaccords_Con_JAN</vt:lpstr>
      <vt:lpstr>Infoaccords_JAN</vt:lpstr>
      <vt:lpstr>Infoaacords_Con_Feb</vt:lpstr>
      <vt:lpstr>Infoaccords_Feb</vt:lpstr>
      <vt:lpstr>Infoaccords_Con_Mar</vt:lpstr>
      <vt:lpstr>Infoaccords_Mar</vt:lpstr>
      <vt:lpstr>RT_Con_Feb</vt:lpstr>
      <vt:lpstr>RT Computers_Feb</vt:lpstr>
      <vt:lpstr>RT Computers_Con_Mar</vt:lpstr>
      <vt:lpstr>RT Computers_Mar</vt:lpstr>
      <vt:lpstr>GM_Apr</vt:lpstr>
      <vt:lpstr>Supreme_MAY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revathi</dc:creator>
  <cp:lastModifiedBy>Dhanya V.R</cp:lastModifiedBy>
  <cp:lastPrinted>2020-10-22T13:26:52Z</cp:lastPrinted>
  <dcterms:created xsi:type="dcterms:W3CDTF">2010-06-07T08:44:40Z</dcterms:created>
  <dcterms:modified xsi:type="dcterms:W3CDTF">2021-05-07T11:08:54Z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0x01010087575D0DA5AC434EB9B1A8DA7A7D87EC</vt:lpwstr>
  </property>
</Properties>
</file>